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201.xml"/>
  <Override ContentType="application/vnd.openxmlformats-officedocument.drawingml.chart+xml" PartName="/xl/charts/chart27.xml"/>
  <Override ContentType="application/vnd.openxmlformats-officedocument.drawingml.chart+xml" PartName="/xl/charts/chart104.xml"/>
  <Override ContentType="application/vnd.openxmlformats-officedocument.drawingml.chart+xml" PartName="/xl/charts/chart198.xml"/>
  <Override ContentType="application/vnd.openxmlformats-officedocument.drawingml.chart+xml" PartName="/xl/charts/chart43.xml"/>
  <Override ContentType="application/vnd.openxmlformats-officedocument.drawingml.chart+xml" PartName="/xl/charts/chart120.xml"/>
  <Override ContentType="application/vnd.openxmlformats-officedocument.drawingml.chart+xml" PartName="/xl/charts/chart147.xml"/>
  <Override ContentType="application/vnd.openxmlformats-officedocument.drawingml.chart+xml" PartName="/xl/charts/chart78.xml"/>
  <Override ContentType="application/vnd.openxmlformats-officedocument.drawingml.chart+xml" PartName="/xl/charts/chart155.xml"/>
  <Override ContentType="application/vnd.openxmlformats-officedocument.drawingml.chart+xml" PartName="/xl/charts/chart35.xml"/>
  <Override ContentType="application/vnd.openxmlformats-officedocument.drawingml.chart+xml" PartName="/xl/charts/chart112.xml"/>
  <Override ContentType="application/vnd.openxmlformats-officedocument.drawingml.chart+xml" PartName="/xl/charts/chart94.xml"/>
  <Override ContentType="application/vnd.openxmlformats-officedocument.drawingml.chart+xml" PartName="/xl/charts/chart51.xml"/>
  <Override ContentType="application/vnd.openxmlformats-officedocument.drawingml.chart+xml" PartName="/xl/charts/chart139.xml"/>
  <Override ContentType="application/vnd.openxmlformats-officedocument.drawingml.chart+xml" PartName="/xl/charts/chart86.xml"/>
  <Override ContentType="application/vnd.openxmlformats-officedocument.drawingml.chart+xml" PartName="/xl/charts/chart191.xml"/>
  <Override ContentType="application/vnd.openxmlformats-officedocument.drawingml.chart+xml" PartName="/xl/charts/chart20.xml"/>
  <Override ContentType="application/vnd.openxmlformats-officedocument.drawingml.chart+xml" PartName="/xl/charts/chart175.xml"/>
  <Override ContentType="application/vnd.openxmlformats-officedocument.drawingml.chart+xml" PartName="/xl/charts/chart63.xml"/>
  <Override ContentType="application/vnd.openxmlformats-officedocument.drawingml.chart+xml" PartName="/xl/charts/chart127.xml"/>
  <Override ContentType="application/vnd.openxmlformats-officedocument.drawingml.chart+xml" PartName="/xl/charts/chart58.xml"/>
  <Override ContentType="application/vnd.openxmlformats-officedocument.drawingml.chart+xml" PartName="/xl/charts/chart159.xml"/>
  <Override ContentType="application/vnd.openxmlformats-officedocument.drawingml.chart+xml" PartName="/xl/charts/chart15.xml"/>
  <Override ContentType="application/vnd.openxmlformats-officedocument.drawingml.chart+xml" PartName="/xl/charts/chart132.xml"/>
  <Override ContentType="application/vnd.openxmlformats-officedocument.drawingml.chart+xml" PartName="/xl/charts/chart213.xml"/>
  <Override ContentType="application/vnd.openxmlformats-officedocument.drawingml.chart+xml" PartName="/xl/charts/chart163.xml"/>
  <Override ContentType="application/vnd.openxmlformats-officedocument.drawingml.chart+xml" PartName="/xl/charts/chart5.xml"/>
  <Override ContentType="application/vnd.openxmlformats-officedocument.drawingml.chart+xml" PartName="/xl/charts/chart208.xml"/>
  <Override ContentType="application/vnd.openxmlformats-officedocument.drawingml.chart+xml" PartName="/xl/charts/chart74.xml"/>
  <Override ContentType="application/vnd.openxmlformats-officedocument.drawingml.chart+xml" PartName="/xl/charts/chart31.xml"/>
  <Override ContentType="application/vnd.openxmlformats-officedocument.drawingml.chart+xml" PartName="/xl/charts/chart116.xml"/>
  <Override ContentType="application/vnd.openxmlformats-officedocument.drawingml.chart+xml" PartName="/xl/charts/chart205.xml"/>
  <Override ContentType="application/vnd.openxmlformats-officedocument.drawingml.chart+xml" PartName="/xl/charts/chart2.xml"/>
  <Override ContentType="application/vnd.openxmlformats-officedocument.drawingml.chart+xml" PartName="/xl/charts/chart178.xml"/>
  <Override ContentType="application/vnd.openxmlformats-officedocument.drawingml.chart+xml" PartName="/xl/charts/chart135.xml"/>
  <Override ContentType="application/vnd.openxmlformats-officedocument.drawingml.chart+xml" PartName="/xl/charts/chart47.xml"/>
  <Override ContentType="application/vnd.openxmlformats-officedocument.drawingml.chart+xml" PartName="/xl/charts/chart91.xml"/>
  <Override ContentType="application/vnd.openxmlformats-officedocument.drawingml.chart+xml" PartName="/xl/charts/chart143.xml"/>
  <Override ContentType="application/vnd.openxmlformats-officedocument.drawingml.chart+xml" PartName="/xl/charts/chart186.xml"/>
  <Override ContentType="application/vnd.openxmlformats-officedocument.drawingml.chart+xml" PartName="/xl/charts/chart55.xml"/>
  <Override ContentType="application/vnd.openxmlformats-officedocument.drawingml.chart+xml" PartName="/xl/charts/chart160.xml"/>
  <Override ContentType="application/vnd.openxmlformats-officedocument.drawingml.chart+xml" PartName="/xl/charts/chart12.xml"/>
  <Override ContentType="application/vnd.openxmlformats-officedocument.drawingml.chart+xml" PartName="/xl/charts/chart195.xml"/>
  <Override ContentType="application/vnd.openxmlformats-officedocument.drawingml.chart+xml" PartName="/xl/charts/chart38.xml"/>
  <Override ContentType="application/vnd.openxmlformats-officedocument.drawingml.chart+xml" PartName="/xl/charts/chart100.xml"/>
  <Override ContentType="application/vnd.openxmlformats-officedocument.drawingml.chart+xml" PartName="/xl/charts/chart152.xml"/>
  <Override ContentType="application/vnd.openxmlformats-officedocument.drawingml.chart+xml" PartName="/xl/charts/chart216.xml"/>
  <Override ContentType="application/vnd.openxmlformats-officedocument.drawingml.chart+xml" PartName="/xl/charts/chart98.xml"/>
  <Override ContentType="application/vnd.openxmlformats-officedocument.drawingml.chart+xml" PartName="/xl/charts/chart190.xml"/>
  <Override ContentType="application/vnd.openxmlformats-officedocument.drawingml.chart+xml" PartName="/xl/charts/chart83.xml"/>
  <Override ContentType="application/vnd.openxmlformats-officedocument.drawingml.chart+xml" PartName="/xl/charts/chart66.xml"/>
  <Override ContentType="application/vnd.openxmlformats-officedocument.drawingml.chart+xml" PartName="/xl/charts/chart124.xml"/>
  <Override ContentType="application/vnd.openxmlformats-officedocument.drawingml.chart+xml" PartName="/xl/charts/chart70.xml"/>
  <Override ContentType="application/vnd.openxmlformats-officedocument.drawingml.chart+xml" PartName="/xl/charts/chart171.xml"/>
  <Override ContentType="application/vnd.openxmlformats-officedocument.drawingml.chart+xml" PartName="/xl/charts/chart40.xml"/>
  <Override ContentType="application/vnd.openxmlformats-officedocument.drawingml.chart+xml" PartName="/xl/charts/chart10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16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172.xml"/>
  <Override ContentType="application/vnd.openxmlformats-officedocument.drawingml.chart+xml" PartName="/xl/charts/chart95.xml"/>
  <Override ContentType="application/vnd.openxmlformats-officedocument.drawingml.chart+xml" PartName="/xl/charts/chart138.xml"/>
  <Override ContentType="application/vnd.openxmlformats-officedocument.drawingml.chart+xml" PartName="/xl/charts/chart77.xml"/>
  <Override ContentType="application/vnd.openxmlformats-officedocument.drawingml.chart+xml" PartName="/xl/charts/chart105.xml"/>
  <Override ContentType="application/vnd.openxmlformats-officedocument.drawingml.chart+xml" PartName="/xl/charts/chart34.xml"/>
  <Override ContentType="application/vnd.openxmlformats-officedocument.drawingml.chart+xml" PartName="/xl/charts/chart202.xml"/>
  <Override ContentType="application/vnd.openxmlformats-officedocument.drawingml.chart+xml" PartName="/xl/charts/chart8.xml"/>
  <Override ContentType="application/vnd.openxmlformats-officedocument.drawingml.chart+xml" PartName="/xl/charts/chart42.xml"/>
  <Override ContentType="application/vnd.openxmlformats-officedocument.drawingml.chart+xml" PartName="/xl/charts/chart148.xml"/>
  <Override ContentType="application/vnd.openxmlformats-officedocument.drawingml.chart+xml" PartName="/xl/charts/chart199.xml"/>
  <Override ContentType="application/vnd.openxmlformats-officedocument.drawingml.chart+xml" PartName="/xl/charts/chart156.xml"/>
  <Override ContentType="application/vnd.openxmlformats-officedocument.drawingml.chart+xml" PartName="/xl/charts/chart182.xml"/>
  <Override ContentType="application/vnd.openxmlformats-officedocument.drawingml.chart+xml" PartName="/xl/charts/chart113.xml"/>
  <Override ContentType="application/vnd.openxmlformats-officedocument.drawingml.chart+xml" PartName="/xl/charts/chart89.xml"/>
  <Override ContentType="application/vnd.openxmlformats-officedocument.drawingml.chart+xml" PartName="/xl/charts/chart46.xml"/>
  <Override ContentType="application/vnd.openxmlformats-officedocument.drawingml.chart+xml" PartName="/xl/charts/chart212.xml"/>
  <Override ContentType="application/vnd.openxmlformats-officedocument.drawingml.chart+xml" PartName="/xl/charts/chart187.xml"/>
  <Override ContentType="application/vnd.openxmlformats-officedocument.drawingml.chart+xml" PartName="/xl/charts/chart4.xml"/>
  <Override ContentType="application/vnd.openxmlformats-officedocument.drawingml.chart+xml" PartName="/xl/charts/chart144.xml"/>
  <Override ContentType="application/vnd.openxmlformats-officedocument.drawingml.chart+xml" PartName="/xl/charts/chart101.xml"/>
  <Override ContentType="application/vnd.openxmlformats-officedocument.drawingml.chart+xml" PartName="/xl/charts/chart28.xml"/>
  <Override ContentType="application/vnd.openxmlformats-officedocument.drawingml.chart+xml" PartName="/xl/charts/chart162.xml"/>
  <Override ContentType="application/vnd.openxmlformats-officedocument.drawingml.chart+xml" PartName="/xl/charts/chart80.xml"/>
  <Override ContentType="application/vnd.openxmlformats-officedocument.drawingml.chart+xml" PartName="/xl/charts/chart133.xml"/>
  <Override ContentType="application/vnd.openxmlformats-officedocument.drawingml.chart+xml" PartName="/xl/charts/chart62.xml"/>
  <Override ContentType="application/vnd.openxmlformats-officedocument.drawingml.chart+xml" PartName="/xl/charts/chart176.xml"/>
  <Override ContentType="application/vnd.openxmlformats-officedocument.drawingml.chart+xml" PartName="/xl/charts/chart128.xml"/>
  <Override ContentType="application/vnd.openxmlformats-officedocument.drawingml.chart+xml" PartName="/xl/charts/chart90.xml"/>
  <Override ContentType="application/vnd.openxmlformats-officedocument.drawingml.chart+xml" PartName="/xl/charts/chart117.xml"/>
  <Override ContentType="application/vnd.openxmlformats-officedocument.drawingml.chart+xml" PartName="/xl/charts/chart177.xml"/>
  <Override ContentType="application/vnd.openxmlformats-officedocument.drawingml.chart+xml" PartName="/xl/charts/chart13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151.xml"/>
  <Override ContentType="application/vnd.openxmlformats-officedocument.drawingml.chart+xml" PartName="/xl/charts/chart194.xml"/>
  <Override ContentType="application/vnd.openxmlformats-officedocument.drawingml.chart+xml" PartName="/xl/charts/chart39.xml"/>
  <Override ContentType="application/vnd.openxmlformats-officedocument.drawingml.chart+xml" PartName="/xl/charts/chart56.xml"/>
  <Override ContentType="application/vnd.openxmlformats-officedocument.drawingml.chart+xml" PartName="/xl/charts/chart99.xml"/>
  <Override ContentType="application/vnd.openxmlformats-officedocument.drawingml.chart+xml" PartName="/xl/charts/chart73.xml"/>
  <Override ContentType="application/vnd.openxmlformats-officedocument.drawingml.chart+xml" PartName="/xl/charts/chart3.xml"/>
  <Override ContentType="application/vnd.openxmlformats-officedocument.drawingml.chart+xml" PartName="/xl/charts/chart206.xml"/>
  <Override ContentType="application/vnd.openxmlformats-officedocument.drawingml.chart+xml" PartName="/xl/charts/chart41.xml"/>
  <Override ContentType="application/vnd.openxmlformats-officedocument.drawingml.chart+xml" PartName="/xl/charts/chart166.xml"/>
  <Override ContentType="application/vnd.openxmlformats-officedocument.drawingml.chart+xml" PartName="/xl/charts/chart84.xml"/>
  <Override ContentType="application/vnd.openxmlformats-officedocument.drawingml.chart+xml" PartName="/xl/charts/chart123.xml"/>
  <Override ContentType="application/vnd.openxmlformats-officedocument.drawingml.chart+xml" PartName="/xl/charts/chart149.xml"/>
  <Override ContentType="application/vnd.openxmlformats-officedocument.drawingml.chart+xml" PartName="/xl/charts/chart183.xml"/>
  <Override ContentType="application/vnd.openxmlformats-officedocument.drawingml.chart+xml" PartName="/xl/charts/chart106.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40.xml"/>
  <Override ContentType="application/vnd.openxmlformats-officedocument.drawingml.chart+xml" PartName="/xl/charts/chart217.xml"/>
  <Override ContentType="application/vnd.openxmlformats-officedocument.drawingml.chart+xml" PartName="/xl/charts/chart7.xml"/>
  <Override ContentType="application/vnd.openxmlformats-officedocument.drawingml.chart+xml" PartName="/xl/charts/chart181.xml"/>
  <Override ContentType="application/vnd.openxmlformats-officedocument.drawingml.chart+xml" PartName="/xl/charts/chart61.xml"/>
  <Override ContentType="application/vnd.openxmlformats-officedocument.drawingml.chart+xml" PartName="/xl/charts/chart130.xml"/>
  <Override ContentType="application/vnd.openxmlformats-officedocument.drawingml.chart+xml" PartName="/xl/charts/chart218.xml"/>
  <Override ContentType="application/vnd.openxmlformats-officedocument.drawingml.chart+xml" PartName="/xl/charts/chart122.xml"/>
  <Override ContentType="application/vnd.openxmlformats-officedocument.drawingml.chart+xml" PartName="/xl/charts/chart17.xml"/>
  <Override ContentType="application/vnd.openxmlformats-officedocument.drawingml.chart+xml" PartName="/xl/charts/chart173.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165.xml"/>
  <Override ContentType="application/vnd.openxmlformats-officedocument.drawingml.chart+xml" PartName="/xl/charts/chart161.xml"/>
  <Override ContentType="application/vnd.openxmlformats-officedocument.drawingml.chart+xml" PartName="/xl/charts/chart29.xml"/>
  <Override ContentType="application/vnd.openxmlformats-officedocument.drawingml.chart+xml" PartName="/xl/charts/chart188.xml"/>
  <Override ContentType="application/vnd.openxmlformats-officedocument.drawingml.chart+xml" PartName="/xl/charts/chart211.xml"/>
  <Override ContentType="application/vnd.openxmlformats-officedocument.drawingml.chart+xml" PartName="/xl/charts/chart157.xml"/>
  <Override ContentType="application/vnd.openxmlformats-officedocument.drawingml.chart+xml" PartName="/xl/charts/chart33.xml"/>
  <Override ContentType="application/vnd.openxmlformats-officedocument.drawingml.chart+xml" PartName="/xl/charts/chart76.xml"/>
  <Override ContentType="application/vnd.openxmlformats-officedocument.drawingml.chart+xml" PartName="/xl/charts/chart114.xml"/>
  <Override ContentType="application/vnd.openxmlformats-officedocument.drawingml.chart+xml" PartName="/xl/charts/chart129.xml"/>
  <Override ContentType="application/vnd.openxmlformats-officedocument.drawingml.chart+xml" PartName="/xl/charts/chart45.xml"/>
  <Override ContentType="application/vnd.openxmlformats-officedocument.drawingml.chart+xml" PartName="/xl/charts/chart102.xml"/>
  <Override ContentType="application/vnd.openxmlformats-officedocument.drawingml.chart+xml" PartName="/xl/charts/chart145.xml"/>
  <Override ContentType="application/vnd.openxmlformats-officedocument.drawingml.chart+xml" PartName="/xl/charts/chart92.xml"/>
  <Override ContentType="application/vnd.openxmlformats-officedocument.drawingml.chart+xml" PartName="/xl/charts/chart150.xml"/>
  <Override ContentType="application/vnd.openxmlformats-officedocument.drawingml.chart+xml" PartName="/xl/charts/chart88.xml"/>
  <Override ContentType="application/vnd.openxmlformats-officedocument.drawingml.chart+xml" PartName="/xl/charts/chart193.xml"/>
  <Override ContentType="application/vnd.openxmlformats-officedocument.drawingml.chart+xml" PartName="/xl/charts/chart57.xml"/>
  <Override ContentType="application/vnd.openxmlformats-officedocument.drawingml.chart+xml" PartName="/xl/charts/chart109.xml"/>
  <Override ContentType="application/vnd.openxmlformats-officedocument.drawingml.chart+xml" PartName="/xl/charts/chart14.xml"/>
  <Override ContentType="application/vnd.openxmlformats-officedocument.drawingml.chart+xml" PartName="/xl/charts/chart214.xml"/>
  <Override ContentType="application/vnd.openxmlformats-officedocument.drawingml.chart+xml" PartName="/xl/charts/chart207.xml"/>
  <Override ContentType="application/vnd.openxmlformats-officedocument.drawingml.chart+xml" PartName="/xl/charts/chart72.xml"/>
  <Override ContentType="application/vnd.openxmlformats-officedocument.drawingml.chart+xml" PartName="/xl/charts/chart118.xml"/>
  <Override ContentType="application/vnd.openxmlformats-officedocument.drawingml.chart+xml" PartName="/xl/charts/chart81.xml"/>
  <Override ContentType="application/vnd.openxmlformats-officedocument.drawingml.chart+xml" PartName="/xl/charts/chart126.xml"/>
  <Override ContentType="application/vnd.openxmlformats-officedocument.drawingml.chart+xml" PartName="/xl/charts/chart169.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85.xml"/>
  <Override ContentType="application/vnd.openxmlformats-officedocument.drawingml.chart+xml" PartName="/xl/charts/chart203.xml"/>
  <Override ContentType="application/vnd.openxmlformats-officedocument.drawingml.chart+xml" PartName="/xl/charts/chart53.xml"/>
  <Override ContentType="application/vnd.openxmlformats-officedocument.drawingml.chart+xml" PartName="/xl/charts/chart154.xml"/>
  <Override ContentType="application/vnd.openxmlformats-officedocument.drawingml.chart+xml" PartName="/xl/charts/chart10.xml"/>
  <Override ContentType="application/vnd.openxmlformats-officedocument.drawingml.chart+xml" PartName="/xl/charts/chart111.xml"/>
  <Override ContentType="application/vnd.openxmlformats-officedocument.drawingml.chart+xml" PartName="/xl/charts/chart184.xml"/>
  <Override ContentType="application/vnd.openxmlformats-officedocument.drawingml.chart+xml" PartName="/xl/charts/chart197.xml"/>
  <Override ContentType="application/vnd.openxmlformats-officedocument.drawingml.chart+xml" PartName="/xl/charts/chart137.xml"/>
  <Override ContentType="application/vnd.openxmlformats-officedocument.drawingml.chart+xml" PartName="/xl/charts/chart96.xml"/>
  <Override ContentType="application/vnd.openxmlformats-officedocument.drawingml.chart+xml" PartName="/xl/charts/chart49.xml"/>
  <Override ContentType="application/vnd.openxmlformats-officedocument.drawingml.chart+xml" PartName="/xl/charts/chart79.xml"/>
  <Override ContentType="application/vnd.openxmlformats-officedocument.drawingml.chart+xml" PartName="/xl/charts/chart141.xml"/>
  <Override ContentType="application/vnd.openxmlformats-officedocument.drawingml.chart+xml" PartName="/xl/charts/chart36.xml"/>
  <Override ContentType="application/vnd.openxmlformats-officedocument.drawingml.chart+xml" PartName="/xl/charts/chart44.xml"/>
  <Override ContentType="application/vnd.openxmlformats-officedocument.drawingml.chart+xml" PartName="/xl/charts/chart121.xml"/>
  <Override ContentType="application/vnd.openxmlformats-officedocument.drawingml.chart+xml" PartName="/xl/charts/chart87.xml"/>
  <Override ContentType="application/vnd.openxmlformats-officedocument.drawingml.chart+xml" PartName="/xl/charts/chart103.xml"/>
  <Override ContentType="application/vnd.openxmlformats-officedocument.drawingml.chart+xml" PartName="/xl/charts/chart164.xml"/>
  <Override ContentType="application/vnd.openxmlformats-officedocument.drawingml.chart+xml" PartName="/xl/charts/chart26.xml"/>
  <Override ContentType="application/vnd.openxmlformats-officedocument.drawingml.chart+xml" PartName="/xl/charts/chart69.xml"/>
  <Override ContentType="application/vnd.openxmlformats-officedocument.drawingml.chart+xml" PartName="/xl/charts/chart210.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158.xml"/>
  <Override ContentType="application/vnd.openxmlformats-officedocument.drawingml.chart+xml" PartName="/xl/charts/chart174.xml"/>
  <Override ContentType="application/vnd.openxmlformats-officedocument.drawingml.chart+xml" PartName="/xl/charts/chart131.xml"/>
  <Override ContentType="application/vnd.openxmlformats-officedocument.drawingml.chart+xml" PartName="/xl/charts/chart50.xml"/>
  <Override ContentType="application/vnd.openxmlformats-officedocument.drawingml.chart+xml" PartName="/xl/charts/chart93.xml"/>
  <Override ContentType="application/vnd.openxmlformats-officedocument.drawingml.chart+xml" PartName="/xl/charts/chart209.xml"/>
  <Override ContentType="application/vnd.openxmlformats-officedocument.drawingml.chart+xml" PartName="/xl/charts/chart192.xml"/>
  <Override ContentType="application/vnd.openxmlformats-officedocument.drawingml.chart+xml" PartName="/xl/charts/chart6.xml"/>
  <Override ContentType="application/vnd.openxmlformats-officedocument.drawingml.chart+xml" PartName="/xl/charts/chart146.xml"/>
  <Override ContentType="application/vnd.openxmlformats-officedocument.drawingml.chart+xml" PartName="/xl/charts/chart200.xml"/>
  <Override ContentType="application/vnd.openxmlformats-officedocument.drawingml.chart+xml" PartName="/xl/charts/chart189.xml"/>
  <Override ContentType="application/vnd.openxmlformats-officedocument.drawingml.chart+xml" PartName="/xl/charts/chart32.xml"/>
  <Override ContentType="application/vnd.openxmlformats-officedocument.drawingml.chart+xml" PartName="/xl/charts/chart180.xml"/>
  <Override ContentType="application/vnd.openxmlformats-officedocument.drawingml.chart+xml" PartName="/xl/charts/chart75.xml"/>
  <Override ContentType="application/vnd.openxmlformats-officedocument.drawingml.chart+xml" PartName="/xl/charts/chart115.xml"/>
  <Override ContentType="application/vnd.openxmlformats-officedocument.drawingml.chart+xml" PartName="/xl/charts/chart65.xml"/>
  <Override ContentType="application/vnd.openxmlformats-officedocument.drawingml.chart+xml" PartName="/xl/charts/chart142.xml"/>
  <Override ContentType="application/vnd.openxmlformats-officedocument.drawingml.chart+xml" PartName="/xl/charts/chart185.xml"/>
  <Override ContentType="application/vnd.openxmlformats-officedocument.drawingml.chart+xml" PartName="/xl/charts/chart82.xml"/>
  <Override ContentType="application/vnd.openxmlformats-officedocument.drawingml.chart+xml" PartName="/xl/charts/chart125.xml"/>
  <Override ContentType="application/vnd.openxmlformats-officedocument.drawingml.chart+xml" PartName="/xl/charts/chart48.xml"/>
  <Override ContentType="application/vnd.openxmlformats-officedocument.drawingml.chart+xml" PartName="/xl/charts/chart168.xml"/>
  <Override ContentType="application/vnd.openxmlformats-officedocument.drawingml.chart+xml" PartName="/xl/charts/chart22.xml"/>
  <Override ContentType="application/vnd.openxmlformats-officedocument.drawingml.chart+xml" PartName="/xl/charts/chart215.xml"/>
  <Override ContentType="application/vnd.openxmlformats-officedocument.drawingml.chart+xml" PartName="/xl/charts/chart108.xml"/>
  <Override ContentType="application/vnd.openxmlformats-officedocument.drawingml.chart+xml" PartName="/xl/charts/chart136.xml"/>
  <Override ContentType="application/vnd.openxmlformats-officedocument.drawingml.chart+xml" PartName="/xl/charts/chart11.xml"/>
  <Override ContentType="application/vnd.openxmlformats-officedocument.drawingml.chart+xml" PartName="/xl/charts/chart196.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97.xml"/>
  <Override ContentType="application/vnd.openxmlformats-officedocument.drawingml.chart+xml" PartName="/xl/charts/chart37.xml"/>
  <Override ContentType="application/vnd.openxmlformats-officedocument.drawingml.chart+xml" PartName="/xl/charts/chart170.xml"/>
  <Override ContentType="application/vnd.openxmlformats-officedocument.drawingml.chart+xml" PartName="/xl/charts/chart110.xml"/>
  <Override ContentType="application/vnd.openxmlformats-officedocument.drawingml.chart+xml" PartName="/xl/charts/chart179.xml"/>
  <Override ContentType="application/vnd.openxmlformats-officedocument.drawingml.chart+xml" PartName="/xl/charts/chart153.xml"/>
  <Override ContentType="application/vnd.openxmlformats-officedocument.drawingml.chart+xml" PartName="/xl/charts/chart1.xml"/>
  <Override ContentType="application/vnd.openxmlformats-officedocument.drawingml.chart+xml" PartName="/xl/charts/chart204.xml"/>
  <Override ContentType="application/vnd.openxmlformats-officedocument.drawingml.chart+xml" PartName="/xl/charts/chart119.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ld template (deprecated 2022-1" sheetId="1" r:id="rId4"/>
    <sheet state="visible" name="Template" sheetId="2" r:id="rId5"/>
    <sheet state="visible" name="Digital Test" sheetId="3" r:id="rId6"/>
    <sheet state="visible" name="Empty Test" sheetId="4" r:id="rId7"/>
    <sheet state="visible" name="2023-07-11 A6" sheetId="5" r:id="rId8"/>
    <sheet state="visible" name="2023-07-05 C3 Raaghav" sheetId="6" r:id="rId9"/>
    <sheet state="visible" name="2023-06-09 C3 new suspension" sheetId="7" r:id="rId10"/>
    <sheet state="visible" name="2023-06-07 C2" sheetId="8" r:id="rId11"/>
    <sheet state="visible" name="2023-06-06 empty tunnel" sheetId="9" r:id="rId12"/>
    <sheet state="visible" name="2023-05-22 C3" sheetId="10" r:id="rId13"/>
    <sheet state="visible" name="2023-05-15 Retake A6" sheetId="11" r:id="rId14"/>
    <sheet state="visible" name="2023-05-08 Re-tie A6" sheetId="12" r:id="rId15"/>
    <sheet state="visible" name="2023-04-26 A6(From 3)" sheetId="13" r:id="rId16"/>
    <sheet state="visible" name="2023-04-26 A6 testing" sheetId="14" r:id="rId17"/>
    <sheet state="visible" name="2023-04-24 A6" sheetId="15" r:id="rId18"/>
    <sheet state="visible" name="2023-04-17 A3" sheetId="16" r:id="rId19"/>
    <sheet state="visible" name="Crank dist. meas." sheetId="17" r:id="rId20"/>
    <sheet state="visible" name="2023-4-10 CS1" sheetId="18" r:id="rId21"/>
    <sheet state="visible" name="2023-4-7 solid plate CS1" sheetId="19" r:id="rId22"/>
    <sheet state="visible" name="2022-11-17 annulus A3" sheetId="20" r:id="rId23"/>
    <sheet state="visible" name="2022-10-15 solid plate" sheetId="21" r:id="rId24"/>
    <sheet state="visible" name="2022-10-13 empty frame" sheetId="22" r:id="rId25"/>
    <sheet state="visible" name="2022-10-04 annulus A2" sheetId="23" r:id="rId26"/>
    <sheet state="visible" name="2022-10-03 annulus A2 sketch" sheetId="24" r:id="rId27"/>
    <sheet state="visible" name="2022-09-29 empty wind tunnel" sheetId="25" r:id="rId28"/>
    <sheet state="visible" name="2022-09-20 C2" sheetId="26" r:id="rId29"/>
    <sheet state="visible" name="2022-09-20 C2 (old integration " sheetId="27" r:id="rId30"/>
    <sheet state="visible" name="2022-09-19 equipment correction" sheetId="28" r:id="rId31"/>
    <sheet state="visible" name="2022-09-14 hotwire" sheetId="29" r:id="rId32"/>
    <sheet state="visible" name="2022-09-12 long-time-test" sheetId="30" r:id="rId33"/>
    <sheet state="visible" name="2022-09-08 solid plate" sheetId="31" r:id="rId34"/>
    <sheet state="visible" name="2022-09-07 empty wind tunnel" sheetId="32" r:id="rId35"/>
    <sheet state="visible" name="2022-09-05 empty frame" sheetId="33" r:id="rId36"/>
    <sheet state="visible" name="2022-08-31" sheetId="34" r:id="rId37"/>
    <sheet state="visible" name="2021-08-12,13" sheetId="35" r:id="rId38"/>
  </sheets>
  <definedNames>
    <definedName localSheetId="2" name="ChartTitle1">'Digital Test'!$B$21</definedName>
    <definedName name="ChartTitle1">Template!$B$21</definedName>
    <definedName localSheetId="3" name="ChartTitle1">'Empty Test'!$B$21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2">
      <text>
        <t xml:space="preserve">At "starting position," the pitot probe opening is level with the center of the upper hole drilled through the test frame.
	-Sam Kaufman-Martin</t>
      </text>
    </comment>
    <comment authorId="0" ref="B6">
      <text>
        <t xml:space="preserve">1.484375 inches when Lance TBLR-20EM ruler is placed on top of the tunnel, 20" end lined up to the back
	-Sam Kaufman-Martin
8/24/22: Stanley measuring tape: 9.1 cm when 0 end is lined up to the upstream clear plastic barrier (where the blue motor is mounted).
	-Sam Kaufman-Martin
8/25/22: We took the frame out to adjust the position of the disk and then put it back. The frame edge position measurement should probably be redone before taking more data. Given that the frame is more vertical now, it will probably be less than 9.1 cm.
	-Sam Kaufman-Martin</t>
      </text>
    </comment>
    <comment authorId="0" ref="A1">
      <text>
        <t xml:space="preserve">This may have been an accidental duplicate reading of 18. May want to delete this reading and move all subsequent readings up one?
	-Sam Kaufman-Martin
----
At this height, the pitot probe opening is level with the upper hole drilled through the test frame.
	-Sam Kaufman-Martin
----
Perhaps this free-stream velocity is inflated by blockage?
	-Sam Kaufman-Martin
----
It appears that the free-stream velocity in the tunnel below the disc is slightly lower than it is above it.
	-Sam Kaufman-Martin
----
This looks about level with the bottom of the disc
	-Sam Kaufman-Martin
----
This is about level with the center of the disc
	-Sam Kaufman-Martin
----
about level with the top of the disc
	-Sam Kaufman-Martin</t>
      </text>
    </comment>
  </commentList>
</comments>
</file>

<file path=xl/comments2.xml><?xml version="1.0" encoding="utf-8"?>
<comments xmlns:r="http://schemas.openxmlformats.org/officeDocument/2006/relationships" xmlns="http://schemas.openxmlformats.org/spreadsheetml/2006/main">
  <authors>
    <author/>
  </authors>
  <commentList>
    <comment authorId="0" ref="A6">
      <text>
        <t xml:space="preserve">3.5, 2, or 0.5, depending on whether the disc is strung through the upstream holes, all holes, or the downstream holes.
	-Sam Kaufman-Martin</t>
      </text>
    </comment>
  </commentList>
</comments>
</file>

<file path=xl/comments3.xml><?xml version="1.0" encoding="utf-8"?>
<comments xmlns:r="http://schemas.openxmlformats.org/officeDocument/2006/relationships" xmlns="http://schemas.openxmlformats.org/spreadsheetml/2006/main">
  <authors>
    <author/>
  </authors>
  <commentList>
    <comment authorId="0" ref="CQ167">
      <text>
        <t xml:space="preserve">maybe faster cause boundary? close to wall?
	-Raaghav Thirumaligai
Maybe, although we haven't seen it in the past
	-Sam Kaufman-Martin
- possible cause: mesh filter dirty
	-Raaghav Thirumaligai</t>
      </text>
    </comment>
  </commentList>
</comments>
</file>

<file path=xl/comments4.xml><?xml version="1.0" encoding="utf-8"?>
<comments xmlns:r="http://schemas.openxmlformats.org/officeDocument/2006/relationships" xmlns="http://schemas.openxmlformats.org/spreadsheetml/2006/main">
  <authors>
    <author/>
  </authors>
  <commentList>
    <comment authorId="0" ref="J122">
      <text>
        <t xml:space="preserve">Slight oscillations (estimated 1/64") in water level are visible
	-Sam Kaufman-Martin</t>
      </text>
    </comment>
  </commentList>
</comments>
</file>

<file path=xl/comments5.xml><?xml version="1.0" encoding="utf-8"?>
<comments xmlns:r="http://schemas.openxmlformats.org/officeDocument/2006/relationships" xmlns="http://schemas.openxmlformats.org/spreadsheetml/2006/main">
  <authors>
    <author/>
  </authors>
  <commentList>
    <comment authorId="0" ref="K18">
      <text>
        <t xml:space="preserve">Was originally 4.5, but this seems to have been an error. Changed to 4.40625 on 2023-03-20
	-Sam Kaufman-Martin</t>
      </text>
    </comment>
  </commentList>
</comments>
</file>

<file path=xl/comments6.xml><?xml version="1.0" encoding="utf-8"?>
<comments xmlns:r="http://schemas.openxmlformats.org/officeDocument/2006/relationships" xmlns="http://schemas.openxmlformats.org/spreadsheetml/2006/main">
  <authors>
    <author/>
  </authors>
  <commentList>
    <comment authorId="0" ref="AE48">
      <text>
        <t xml:space="preserve">Perfectly replicates Carmody (1964)
	-Sam Kaufman-Martin</t>
      </text>
    </comment>
    <comment authorId="0" ref="AE22">
      <text>
        <t xml:space="preserve">Without the tape, this was about 0.8. The tape makes a huge difference.
	-Sam Kaufman-Martin</t>
      </text>
    </comment>
    <comment authorId="0" ref="E37">
      <text>
        <t xml:space="preserve">Oscillation less than +/-1/16"
	-Sam Kaufman-Martin</t>
      </text>
    </comment>
    <comment authorId="0" ref="E36">
      <text>
        <t xml:space="preserve">Height oscillating +/- 1/8" on both sides of manometer
	-Sam Kaufman-Martin</t>
      </text>
    </comment>
    <comment authorId="0" ref="E49">
      <text>
        <t xml:space="preserve">Meniscus oscillated visibly, but less than 1/32"
	-Sam Kaufman-Martin</t>
      </text>
    </comment>
  </commentList>
</comments>
</file>

<file path=xl/comments7.xml><?xml version="1.0" encoding="utf-8"?>
<comments xmlns:r="http://schemas.openxmlformats.org/officeDocument/2006/relationships" xmlns="http://schemas.openxmlformats.org/spreadsheetml/2006/main">
  <authors>
    <author/>
  </authors>
  <commentList>
    <comment authorId="0" ref="O26">
      <text>
        <t xml:space="preserve">The negative-y measurements were taken at the end, traveling up from 0, after going all the way down starting from 0.
	-Sam Kaufman-Martin</t>
      </text>
    </comment>
  </commentList>
</comments>
</file>

<file path=xl/comments8.xml><?xml version="1.0" encoding="utf-8"?>
<comments xmlns:r="http://schemas.openxmlformats.org/officeDocument/2006/relationships" xmlns="http://schemas.openxmlformats.org/spreadsheetml/2006/main">
  <authors>
    <author/>
  </authors>
  <commentList>
    <comment authorId="0" ref="C16">
      <text>
        <t xml:space="preserve">This station took 41 minutes
	-Sam Kaufman-Martin</t>
      </text>
    </comment>
    <comment authorId="0" ref="C73">
      <text>
        <t xml:space="preserve">May have been a double reading of 18?
	-Sam Kaufman-Martin</t>
      </text>
    </comment>
    <comment authorId="0" ref="A153">
      <text>
        <t xml:space="preserve">The bottom of the disc looks to be between cranks 34 and 35
	-Sam Kaufman-Martin</t>
      </text>
    </comment>
    <comment authorId="0" ref="A108">
      <text>
        <t xml:space="preserve">This is about level with the center of the disc
	-Sam Kaufman-Martin</t>
      </text>
    </comment>
    <comment authorId="0" ref="A68">
      <text>
        <t xml:space="preserve">The top of the disc looks to be between level 17 and level 18
	-Sam Kaufman-Martin</t>
      </text>
    </comment>
    <comment authorId="0" ref="B6">
      <text>
        <t xml:space="preserve">When Lance TBLR-20EM ruler is placed on top of the tunnel, 20" end lined up to the back
	-Sam Kaufman-Martin</t>
      </text>
    </comment>
    <comment authorId="0" ref="A16">
      <text>
        <t xml:space="preserve">At "starting position," the pitot probe opening is level with the center of the upper hole drilled through the test frame.
	-Sam Kaufman-Martin</t>
      </text>
    </comment>
  </commentList>
</comments>
</file>

<file path=xl/sharedStrings.xml><?xml version="1.0" encoding="utf-8"?>
<sst xmlns="http://schemas.openxmlformats.org/spreadsheetml/2006/main" count="5786" uniqueCount="182">
  <si>
    <t>Constant parameters</t>
  </si>
  <si>
    <t>Disc name</t>
  </si>
  <si>
    <t>A2</t>
  </si>
  <si>
    <t>All distances are in inches unless otherwise specified</t>
  </si>
  <si>
    <t>Diameter (cm)</t>
  </si>
  <si>
    <t>1 vertical crank revolution = 0.100", approx 2.5mm</t>
  </si>
  <si>
    <t>Width of test frame</t>
  </si>
  <si>
    <t xml:space="preserve">Clockwise --&gt; down, CCW --&gt; up. When you switch directions, lag is 3 cranks. </t>
  </si>
  <si>
    <t>Horiz dist from disc to edge of frame</t>
  </si>
  <si>
    <t>Pitot readings are h1, h1, and Δh in inches of water. Output reading is nondimensional U/U_infinity</t>
  </si>
  <si>
    <t>Horiz position of downstream frame edge (cm)</t>
  </si>
  <si>
    <t>Should probably take data every 1 or 2 cranks in free stream, and every 1 crank in wake</t>
  </si>
  <si>
    <t>Thickness of upstream plastic barrier (cm)</t>
  </si>
  <si>
    <t>Human error on each Δh is ±0.125" (1/16" in either/both directions). On each x error is ±0.0625" or ±1mm, whichever is being used</t>
  </si>
  <si>
    <t>Pitot opening dist upstream of arm</t>
  </si>
  <si>
    <t>For sealing top: Painter's tape: e.g. Frog Tape</t>
  </si>
  <si>
    <t>Air density (kg/m^3)</t>
  </si>
  <si>
    <t>Getting the kinks out of the tubing fixed the time response of the manometer!</t>
  </si>
  <si>
    <t>Free-stream velocity (m/s)</t>
  </si>
  <si>
    <t>Re_disc (assuming 20ºC air)</t>
  </si>
  <si>
    <t>Tunnel suction gap (outside of flanges) (cm)</t>
  </si>
  <si>
    <t>Data</t>
  </si>
  <si>
    <t>Station 1</t>
  </si>
  <si>
    <t>Station 2</t>
  </si>
  <si>
    <t>Station 3</t>
  </si>
  <si>
    <t>Station 4</t>
  </si>
  <si>
    <t>Δh_infinity</t>
  </si>
  <si>
    <t>Horiz pitot-arm-position reading (cm)</t>
  </si>
  <si>
    <t>Horiz pitot downstream distance (cm)</t>
  </si>
  <si>
    <t>x/D</t>
  </si>
  <si>
    <t>y at r=0</t>
  </si>
  <si>
    <t># crank revs below starting position</t>
  </si>
  <si>
    <t>y</t>
  </si>
  <si>
    <t>r/D</t>
  </si>
  <si>
    <t>h1</t>
  </si>
  <si>
    <t>h2</t>
  </si>
  <si>
    <t>Δh = h2 - h1</t>
  </si>
  <si>
    <t>U/Uinf</t>
  </si>
  <si>
    <t>A3</t>
  </si>
  <si>
    <t>1 vertical crank revolution = 3.0 mm</t>
  </si>
  <si>
    <t>Span (cm)</t>
  </si>
  <si>
    <t>Pitot readings are h1, h2, and Δh in inches of water. Output reading is nondimensional U/U_infinity</t>
  </si>
  <si>
    <t>Horiz dist from disc to downstream edge of frame</t>
  </si>
  <si>
    <t>Should probably take data every every 1 crank in wake for circular discs, every 0.5 cranks in wake for annuli</t>
  </si>
  <si>
    <t>Human error on each Δh is ±1/16" (1/32" in either/both directions). On each x error is ±0.0625" or ±1mm, whichever is being used</t>
  </si>
  <si>
    <t>Pitot tube position in z, measured by 90º ruler relative to the outer surface of the tunnel, is 6 7/16"</t>
  </si>
  <si>
    <t>date</t>
  </si>
  <si>
    <t>Unobstructed momentum (rho-, D-, and U-normalized)</t>
  </si>
  <si>
    <t>U inclusion threshold for thrust</t>
  </si>
  <si>
    <t>Isobaric thrust (sum of half circles = 0.5 * sum of circles)</t>
  </si>
  <si>
    <t>Thrust coefficient</t>
  </si>
  <si>
    <t>Trapezium, full circle</t>
  </si>
  <si>
    <t>dF = pi*(ro-ri)*(ro*uo*(1-uo)+ri*ui*(1-ui)) where o=outer, i=inner</t>
  </si>
  <si>
    <t>y (mm)</t>
  </si>
  <si>
    <t>Normalized thrust (full circles)</t>
  </si>
  <si>
    <t>moving to the right in increments of 1 in</t>
  </si>
  <si>
    <t>Starting at 60</t>
  </si>
  <si>
    <t>starting at 0 in, going to the right</t>
  </si>
  <si>
    <t>horiz pos</t>
  </si>
  <si>
    <t>A6</t>
  </si>
  <si>
    <t>Suction gap (cm)</t>
  </si>
  <si>
    <t>--&gt; more or less closed all the way</t>
  </si>
  <si>
    <t>Basically all the way closed</t>
  </si>
  <si>
    <t>Relative humidity</t>
  </si>
  <si>
    <t>Dew point (F)</t>
  </si>
  <si>
    <t>Barometric pressure (in Hg)</t>
  </si>
  <si>
    <t>Ambient air temp (F)</t>
  </si>
  <si>
    <t>h0</t>
  </si>
  <si>
    <t xml:space="preserve">Slightly unsure what this was at the beginning of the test. Didn't measure at the beginning. Was -1/32 and the end. </t>
  </si>
  <si>
    <t xml:space="preserve">Use this data, not the July 12 data. </t>
  </si>
  <si>
    <t>Took 25 mins of active data collection (vs. 1 hour previously)</t>
  </si>
  <si>
    <t xml:space="preserve">After taking this station of data: using the carpenter square and also looking through the holes in the test frame, it looks like the bottom of the disc is slightly downstream of the top of the disc. The tilt on the disc appears on the order of 1°. This may be because of the knot placement on the disc (the lower near side knot is on the upstream side of the disc, whereas some of the upper knots are closer to the downstream side of the disc). </t>
  </si>
  <si>
    <t xml:space="preserve">Before taking data: removed frame from wind tunnel and measured the angle of the disc from vertical using the Level function in an iPhone's Measure app. The disk was 1º to 2° off of vertical. By adjusting the position of the knots on the disc, we corrected the level to within on the order of 0.1º. We also re-tightened the strings, which were looser than they were at the beginning of testing yesterday. </t>
  </si>
  <si>
    <t xml:space="preserve">After we finished measuring this station, when we lifted the frame out of the wind tunnel, we noticed that the tensioning screw on the near side was loose (enough to slide in its track) and the wires were slack. We aren't sure if the screw had already slid during testing before we removed the frame, or if it stayed in place during the test and only slid when we lifted the frame. </t>
  </si>
  <si>
    <t xml:space="preserve">It looks like the data from July 12 were indeed faulty due to the slippage of the tensioning screws. </t>
  </si>
  <si>
    <t xml:space="preserve">Trying new inputting method that will be faster for Raaghav. This assumes conservation of volume such that we only read 1 side of the manometer instead of both. Therefore, a 1/32" reading difference on one side results in a 1/16" difference in delta h. Also, re-aligned and tightened disc using allen wrench. Verticalized using carpenter square as before, to within ~0.1º. </t>
  </si>
  <si>
    <t>Same inputting method and verticality procedure as last time.</t>
  </si>
  <si>
    <t xml:space="preserve">Wind tunnel was on continuously between stations 7 and 8. </t>
  </si>
  <si>
    <t>80 degrees</t>
  </si>
  <si>
    <t>[unused]</t>
  </si>
  <si>
    <t>h (x/32" above 150" mark)</t>
  </si>
  <si>
    <t>Δh = (h0-h)*2</t>
  </si>
  <si>
    <t>No vibrations of the disc relative to the wind tunnel were visible (by eye and via slow-motion video)</t>
  </si>
  <si>
    <t>Tightened the strings before collecting data</t>
  </si>
  <si>
    <t>Station 5</t>
  </si>
  <si>
    <t>Station 6</t>
  </si>
  <si>
    <t>Station 7</t>
  </si>
  <si>
    <t>Station 8</t>
  </si>
  <si>
    <t>Station 9</t>
  </si>
  <si>
    <t>The wind tunnel was kept on continuously from the previous station to this one</t>
  </si>
  <si>
    <t>C3</t>
  </si>
  <si>
    <t>Between stations 3 and 4, Ryan turned the testing frame around, but we did not know it</t>
  </si>
  <si>
    <t>Still observed a little asymmetry, so I pushed the disk backward before turnning on the wind tunnel</t>
  </si>
  <si>
    <t>The wind speed inside the wind tunnel is very low because the wind tunnel is cranked open. I closed it and then started taking data.</t>
  </si>
  <si>
    <t>Top side downstream, but the wind just brought it back and made it tilt another way</t>
  </si>
  <si>
    <t>Pushed the whole disk all the way to downstream, and then pushed the top side downstream. The strings bounced back a little after releasing it.</t>
  </si>
  <si>
    <t>Top tilted downstream</t>
  </si>
  <si>
    <t>Bottom tilted downstream</t>
  </si>
  <si>
    <t>Large oscillations in miniscus</t>
  </si>
  <si>
    <t>Greg claimed 0.1 inches per vertical crank (2.54 mm per crank). We are testing this out</t>
  </si>
  <si>
    <t>Measurements using caliper. Top of caliper head resting on the bottom of the wind tunnel. Other caliper pincer resting on the upper face of the horizontal section of the pitot tube.</t>
  </si>
  <si>
    <t>Cranking up</t>
  </si>
  <si>
    <t>Sam</t>
  </si>
  <si>
    <t>Yilin</t>
  </si>
  <si>
    <t>Sam, caliper</t>
  </si>
  <si>
    <t>Sam, ELD</t>
  </si>
  <si>
    <t>Lower measurement mm</t>
  </si>
  <si>
    <t>Estimated distance that we will measure for 40 cranks mm</t>
  </si>
  <si>
    <t>Number of cranks</t>
  </si>
  <si>
    <t>Upper measurement mm</t>
  </si>
  <si>
    <t>Distance traveled mm</t>
  </si>
  <si>
    <t>Distance per crank mm</t>
  </si>
  <si>
    <t>Distance per crank inches</t>
  </si>
  <si>
    <t>3.00 mm per crank in inches</t>
  </si>
  <si>
    <t xml:space="preserve">Conclusion: Greg was wrong. The actual vertical distance per crank is 3.0 mm. </t>
  </si>
  <si>
    <t>CS1</t>
  </si>
  <si>
    <t>Top of the disc is upstream of bottom of disc</t>
  </si>
  <si>
    <t>Top of the disc is downstream of bottom of disc</t>
  </si>
  <si>
    <t>Cranking down</t>
  </si>
  <si>
    <t>U inclusion threshold for thrust, master</t>
  </si>
  <si>
    <t>19/10/2022</t>
  </si>
  <si>
    <t>Station 5 (deprecated – new one farther to the right)</t>
  </si>
  <si>
    <t>Station 6 (deprecated – new one farther to the right)</t>
  </si>
  <si>
    <t>22/10/2022</t>
  </si>
  <si>
    <t>24/10/2022</t>
  </si>
  <si>
    <t>30/10/2022</t>
  </si>
  <si>
    <t>13/10/2022</t>
  </si>
  <si>
    <t>towoard me</t>
  </si>
  <si>
    <t>length/mm</t>
  </si>
  <si>
    <t xml:space="preserve">NOTE: measurement procedure here was to measure crank 0 first, then go all the way down to the bottom and measure from the bottom up. </t>
  </si>
  <si>
    <t xml:space="preserve">^ Therefore, considering the slowing of the wind tunnel over the course of measuring a station, if we want to correct for that, we may wish to disregard crank 0. </t>
  </si>
  <si>
    <t xml:space="preserve">Before collecting this set of data, I noticed that the wind tunnel was cranked to a huge opening, and the screw of the manometer is loose. </t>
  </si>
  <si>
    <t>I tightened the screw and cranked the wind tunnel back to its original position before starting collecting data</t>
  </si>
  <si>
    <t>Station 3 deprecated</t>
  </si>
  <si>
    <t>Station 3 new</t>
  </si>
  <si>
    <t>2022.10.8</t>
  </si>
  <si>
    <t>Note on 10/14/22: tunnel suction gap was actually slightly smaller than before, at 2.44 cm</t>
  </si>
  <si>
    <t>C2</t>
  </si>
  <si>
    <t>Hi sam, am I supposed to keep the frame inside?</t>
  </si>
  <si>
    <t>starting 9/28</t>
  </si>
  <si>
    <t>Pitot probe not fixed</t>
  </si>
  <si>
    <t>Pitot probe fixed</t>
  </si>
  <si>
    <t>Station 2 new</t>
  </si>
  <si>
    <t>Isobaric thrust</t>
  </si>
  <si>
    <t>u*(1-u)*pi*((r2/D)^2-(r1/D)^2)*0.5</t>
  </si>
  <si>
    <t>Normalized thrust (half-circles)</t>
  </si>
  <si>
    <t>Notes</t>
  </si>
  <si>
    <t xml:space="preserve">On 9/16, found that the pitot probe is bent and loose. After rotating it back and forth, we tried to put it back the way it was, but there is no way of telling if it is now pointing in a slightly different direction. </t>
  </si>
  <si>
    <t xml:space="preserve">Today, found that total pressure tube was zip-tied to the back of the tunnel and noticeably kinked. We released it. </t>
  </si>
  <si>
    <t xml:space="preserve">We turned on the wind tunnel. In free stream, when we intentionally kink the Ptot tube, the delta h in the manometer increases, and therefore the apparent velocity. This suggests that kinking the tube increases Ptot. When we unkink the tube, delta h decreases. </t>
  </si>
  <si>
    <t xml:space="preserve">We noticed during testing that the wingnut on top of the manometer was loose. Tightening it increased delta h. It also almost eliminated the aforementioned effect of the kinking – i.e. delta h was stable to within +/- 1/16" when kinked vs. not kinked. We tightened the wingnut all the way and left it that way. </t>
  </si>
  <si>
    <t xml:space="preserve">The manometer delta h adjusts so quickly now that there is no kink. </t>
  </si>
  <si>
    <t>Time reponse: smaller manometer? Try one in lab</t>
  </si>
  <si>
    <t>Could get a faster pressure sensor. I would need to research it. Accuracy, cost, etc. However, may want to hold off b/c an anemometer is coming in the mail.</t>
  </si>
  <si>
    <t>Hotwire</t>
  </si>
  <si>
    <t>Uinf (hotwire)</t>
  </si>
  <si>
    <t>Hotwire probe position (approx)</t>
  </si>
  <si>
    <t>hotwire U (m/s)</t>
  </si>
  <si>
    <t>U (m/s)</t>
  </si>
  <si>
    <t>Station 1, crank 0</t>
  </si>
  <si>
    <t>free stream calibration</t>
  </si>
  <si>
    <t>Station 1, center of disc (~crank 26)</t>
  </si>
  <si>
    <t>Station 4, free stream</t>
  </si>
  <si>
    <t>Station 4, center of disc</t>
  </si>
  <si>
    <t>Station 4, probe tip touching the bottom of the tunnel</t>
  </si>
  <si>
    <t>Time (mins)</t>
  </si>
  <si>
    <t>We forgot to tape the top</t>
  </si>
  <si>
    <t>Pitot readings are x, y, and Δh in inches of water. Output reading (top cell) is nondimensional U/U_infinity</t>
  </si>
  <si>
    <t>Max possible x/D</t>
  </si>
  <si>
    <t>Pitot readings</t>
  </si>
  <si>
    <t>˅˅˅˅˅˅˅˅˅˅˅˅˅˅˅˅˅˅˅˅˅˅˅˅</t>
  </si>
  <si>
    <t>˅˅˅˅˅˅˅˅˅˅</t>
  </si>
  <si>
    <t>x</t>
  </si>
  <si>
    <t>Δh = x-y</t>
  </si>
  <si>
    <t>C1</t>
  </si>
  <si>
    <t>Suction gap with tunnel off (outside of flanges) (cm)</t>
  </si>
  <si>
    <t>Diameter (mm)</t>
  </si>
  <si>
    <t>Horizontal position of frame edge</t>
  </si>
  <si>
    <t>Should probably take data every 1 crank in free stream, and every 0.5 cranks in wake</t>
  </si>
  <si>
    <t>Human error on each Δh is ±0.125" (1/16" in either/both directions). On each x error is ±0.0625"</t>
  </si>
  <si>
    <t>Horiz pitot-arm-position reading</t>
  </si>
  <si>
    <t>Horiz pitot downstream distance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</si>
</sst>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0.000"/>
    <numFmt numFmtId="165" formatCode="0.0000"/>
    <numFmt numFmtId="166" formatCode="0.0"/>
    <numFmt numFmtId="167" formatCode="mmmm d"/>
    <numFmt numFmtId="168" formatCode="m/d"/>
    <numFmt numFmtId="169" formatCode="mmm d"/>
    <numFmt numFmtId="170" formatCode="m/d/yy"/>
    <numFmt numFmtId="171" formatCode="m/d/yyyy"/>
  </numFmts>
  <fonts count="8">
    <font>
      <sz val="10.0"/>
      <color rgb="FF000000"/>
      <name val="Arial"/>
      <scheme val="minor"/>
    </font>
    <font>
      <b/>
      <color theme="1"/>
      <name val="Arial"/>
      <scheme val="minor"/>
    </font>
    <font>
      <color theme="1"/>
      <name val="Arial"/>
      <scheme val="minor"/>
    </font>
    <font>
      <u/>
      <color theme="1"/>
      <name val="Arial"/>
      <scheme val="minor"/>
    </font>
    <font>
      <color theme="1"/>
      <name val="Arial"/>
    </font>
    <font>
      <b/>
      <color theme="1"/>
      <name val="Arial"/>
    </font>
    <font>
      <color rgb="FF000000"/>
      <name val="Arial"/>
    </font>
    <font>
      <b/>
      <sz val="10.0"/>
      <color theme="1"/>
      <name val="Arial"/>
      <scheme val="minor"/>
    </font>
  </fonts>
  <fills count="4">
    <fill>
      <patternFill patternType="none"/>
    </fill>
    <fill>
      <patternFill patternType="lightGray"/>
    </fill>
    <fill>
      <patternFill patternType="solid">
        <fgColor rgb="FFFFFF00"/>
        <bgColor rgb="FFFFFF00"/>
      </patternFill>
    </fill>
    <fill>
      <patternFill patternType="solid">
        <fgColor rgb="FFFFFFFF"/>
        <bgColor rgb="FFFFFFFF"/>
      </patternFill>
    </fill>
  </fills>
  <borders count="1">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1" xfId="0" applyAlignment="1" applyFont="1" applyNumberFormat="1">
      <alignment readingOrder="0"/>
    </xf>
    <xf borderId="0" fillId="0" fontId="2" numFmtId="0" xfId="0" applyFont="1"/>
    <xf borderId="0" fillId="0" fontId="3" numFmtId="0" xfId="0" applyAlignment="1" applyFont="1">
      <alignment readingOrder="0"/>
    </xf>
    <xf borderId="0" fillId="0" fontId="2" numFmtId="164" xfId="0" applyAlignment="1" applyFont="1" applyNumberFormat="1">
      <alignment readingOrder="0"/>
    </xf>
    <xf borderId="0" fillId="0" fontId="2" numFmtId="11" xfId="0" applyFont="1" applyNumberFormat="1"/>
    <xf borderId="0" fillId="0" fontId="1" numFmtId="0" xfId="0" applyFont="1"/>
    <xf borderId="0" fillId="2" fontId="2" numFmtId="0" xfId="0" applyAlignment="1" applyFill="1" applyFont="1">
      <alignment readingOrder="0"/>
    </xf>
    <xf borderId="0" fillId="0" fontId="2" numFmtId="2" xfId="0" applyFont="1" applyNumberFormat="1"/>
    <xf borderId="0" fillId="0" fontId="2" numFmtId="2" xfId="0" applyAlignment="1" applyFont="1" applyNumberFormat="1">
      <alignment readingOrder="0"/>
    </xf>
    <xf borderId="0" fillId="0" fontId="2" numFmtId="164" xfId="0" applyFont="1" applyNumberFormat="1"/>
    <xf borderId="0" fillId="0" fontId="2" numFmtId="165" xfId="0" applyFont="1" applyNumberFormat="1"/>
    <xf borderId="0" fillId="0" fontId="2" numFmtId="0" xfId="0" applyAlignment="1" applyFont="1">
      <alignment readingOrder="0"/>
    </xf>
    <xf borderId="0" fillId="0" fontId="4" numFmtId="0" xfId="0" applyAlignment="1" applyFont="1">
      <alignment vertical="bottom"/>
    </xf>
    <xf borderId="0" fillId="2" fontId="4" numFmtId="0" xfId="0" applyAlignment="1" applyFont="1">
      <alignment vertical="bottom"/>
    </xf>
    <xf borderId="0" fillId="0" fontId="4" numFmtId="0" xfId="0" applyAlignment="1" applyFont="1">
      <alignment vertical="bottom"/>
    </xf>
    <xf borderId="0" fillId="0" fontId="4" numFmtId="164" xfId="0" applyAlignment="1" applyFont="1" applyNumberFormat="1">
      <alignment horizontal="right" vertical="bottom"/>
    </xf>
    <xf borderId="0" fillId="0" fontId="4" numFmtId="0" xfId="0" applyAlignment="1" applyFont="1">
      <alignment horizontal="right" vertical="bottom"/>
    </xf>
    <xf borderId="0" fillId="0" fontId="2" numFmtId="0" xfId="0" applyAlignment="1" applyFont="1">
      <alignment readingOrder="0" shrinkToFit="0" wrapText="0"/>
    </xf>
    <xf borderId="0" fillId="0" fontId="1" numFmtId="165" xfId="0" applyAlignment="1" applyFont="1" applyNumberFormat="1">
      <alignment readingOrder="0"/>
    </xf>
    <xf borderId="0" fillId="0" fontId="1" numFmtId="165" xfId="0" applyAlignment="1" applyFont="1" applyNumberFormat="1">
      <alignment readingOrder="0"/>
    </xf>
    <xf borderId="0" fillId="0" fontId="5" numFmtId="0" xfId="0" applyAlignment="1" applyFont="1">
      <alignment vertical="bottom"/>
    </xf>
    <xf borderId="0" fillId="0" fontId="2" numFmtId="165" xfId="0" applyFont="1" applyNumberFormat="1"/>
    <xf borderId="0" fillId="0" fontId="4" numFmtId="165" xfId="0" applyAlignment="1" applyFont="1" applyNumberFormat="1">
      <alignment vertical="bottom"/>
    </xf>
    <xf borderId="0" fillId="0" fontId="2" numFmtId="165" xfId="0" applyAlignment="1" applyFont="1" applyNumberFormat="1">
      <alignment readingOrder="0"/>
    </xf>
    <xf borderId="0" fillId="0" fontId="4" numFmtId="165" xfId="0" applyAlignment="1" applyFont="1" applyNumberFormat="1">
      <alignment horizontal="right" vertical="bottom"/>
    </xf>
    <xf borderId="0" fillId="0" fontId="2" numFmtId="166" xfId="0" applyAlignment="1" applyFont="1" applyNumberFormat="1">
      <alignment readingOrder="0"/>
    </xf>
    <xf borderId="0" fillId="0" fontId="4" numFmtId="0" xfId="0" applyAlignment="1" applyFont="1">
      <alignment horizontal="right" vertical="bottom"/>
    </xf>
    <xf borderId="0" fillId="0" fontId="2" numFmtId="9" xfId="0" applyAlignment="1" applyFont="1" applyNumberFormat="1">
      <alignment readingOrder="0"/>
    </xf>
    <xf borderId="0" fillId="3" fontId="6" numFmtId="0" xfId="0" applyAlignment="1" applyFill="1" applyFont="1">
      <alignment horizontal="left" readingOrder="0"/>
    </xf>
    <xf borderId="0" fillId="0" fontId="2" numFmtId="167" xfId="0" applyAlignment="1" applyFont="1" applyNumberFormat="1">
      <alignment readingOrder="0"/>
    </xf>
    <xf borderId="0" fillId="0" fontId="2" numFmtId="168" xfId="0" applyAlignment="1" applyFont="1" applyNumberFormat="1">
      <alignment readingOrder="0"/>
    </xf>
    <xf borderId="0" fillId="0" fontId="4" numFmtId="0" xfId="0" applyAlignment="1" applyFont="1">
      <alignment readingOrder="0" vertical="bottom"/>
    </xf>
    <xf borderId="0" fillId="0" fontId="7" numFmtId="0" xfId="0" applyAlignment="1" applyFont="1">
      <alignment readingOrder="0"/>
    </xf>
    <xf borderId="0" fillId="0" fontId="2" numFmtId="169" xfId="0" applyAlignment="1" applyFont="1" applyNumberFormat="1">
      <alignment readingOrder="0"/>
    </xf>
    <xf borderId="0" fillId="0" fontId="5" numFmtId="0" xfId="0" applyAlignment="1" applyFont="1">
      <alignment readingOrder="0" vertical="bottom"/>
    </xf>
    <xf borderId="0" fillId="0" fontId="4" numFmtId="0" xfId="0" applyAlignment="1" applyFont="1">
      <alignment horizontal="right" readingOrder="0" vertical="bottom"/>
    </xf>
    <xf borderId="0" fillId="2" fontId="2" numFmtId="0" xfId="0" applyAlignment="1" applyFont="1">
      <alignment readingOrder="0"/>
    </xf>
    <xf borderId="0" fillId="0" fontId="2" numFmtId="170" xfId="0" applyAlignment="1" applyFont="1" applyNumberFormat="1">
      <alignment readingOrder="0"/>
    </xf>
    <xf borderId="0" fillId="0" fontId="4" numFmtId="167" xfId="0" applyAlignment="1" applyFont="1" applyNumberFormat="1">
      <alignment readingOrder="0" vertical="bottom"/>
    </xf>
    <xf borderId="0" fillId="0" fontId="2" numFmtId="0" xfId="0" applyFont="1"/>
    <xf borderId="0" fillId="0" fontId="2" numFmtId="171" xfId="0" applyAlignment="1" applyFont="1" applyNumberFormat="1">
      <alignment readingOrder="0"/>
    </xf>
    <xf borderId="0" fillId="0" fontId="1" numFmtId="171" xfId="0" applyAlignment="1" applyFont="1" applyNumberFormat="1">
      <alignment readingOrder="0"/>
    </xf>
    <xf borderId="0" fillId="0" fontId="1" numFmtId="170" xfId="0" applyAlignment="1" applyFont="1" applyNumberFormat="1">
      <alignment readingOrder="0"/>
    </xf>
    <xf borderId="0" fillId="0" fontId="4" numFmtId="165" xfId="0" applyAlignment="1" applyFont="1" applyNumberFormat="1">
      <alignment readingOrder="0" vertical="bottom"/>
    </xf>
    <xf borderId="0" fillId="0" fontId="2" numFmtId="170" xfId="0" applyAlignment="1" applyFont="1" applyNumberFormat="1">
      <alignment readingOrder="0"/>
    </xf>
    <xf borderId="0" fillId="0" fontId="4" numFmtId="0" xfId="0" applyAlignment="1" applyFont="1">
      <alignment shrinkToFit="0" vertical="bottom" wrapText="0"/>
    </xf>
    <xf borderId="0" fillId="0" fontId="4" numFmtId="0" xfId="0" applyAlignment="1" applyFont="1">
      <alignment shrinkToFit="0" vertical="bottom" wrapText="0"/>
    </xf>
    <xf borderId="0" fillId="0" fontId="5" numFmtId="0" xfId="0" applyAlignment="1" applyFont="1">
      <alignment shrinkToFit="0" vertical="bottom" wrapText="0"/>
    </xf>
    <xf borderId="0" fillId="0" fontId="4" numFmtId="165" xfId="0" applyAlignment="1" applyFont="1" applyNumberForma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'Old template (deprecated 2022-1'!$G$23:$G$83</c:f>
            </c:numRef>
          </c:xVal>
          <c:yVal>
            <c:numRef>
              <c:f>'Old template (deprecated 2022-1'!$C$23:$C$83</c:f>
              <c:numCache/>
            </c:numRef>
          </c:yVal>
        </c:ser>
        <c:dLbls>
          <c:showLegendKey val="0"/>
          <c:showVal val="0"/>
          <c:showCatName val="0"/>
          <c:showSerName val="0"/>
          <c:showPercent val="0"/>
          <c:showBubbleSize val="0"/>
        </c:dLbls>
        <c:axId val="2023775903"/>
        <c:axId val="420851845"/>
      </c:scatterChart>
      <c:valAx>
        <c:axId val="20237759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0851845"/>
      </c:valAx>
      <c:valAx>
        <c:axId val="420851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377590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'Old template (deprecated 2022-1'!$O$23:$O$83</c:f>
            </c:numRef>
          </c:xVal>
          <c:yVal>
            <c:numRef>
              <c:f>'Old template (deprecated 2022-1'!$K$23:$K$83</c:f>
              <c:numCache/>
            </c:numRef>
          </c:yVal>
        </c:ser>
        <c:dLbls>
          <c:showLegendKey val="0"/>
          <c:showVal val="0"/>
          <c:showCatName val="0"/>
          <c:showSerName val="0"/>
          <c:showPercent val="0"/>
          <c:showBubbleSize val="0"/>
        </c:dLbls>
        <c:axId val="318978295"/>
        <c:axId val="1590303406"/>
      </c:scatterChart>
      <c:valAx>
        <c:axId val="3189782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0303406"/>
      </c:valAx>
      <c:valAx>
        <c:axId val="1590303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897829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'Old template (deprecated 2022-1'!$W$23:$W$83</c:f>
            </c:numRef>
          </c:xVal>
          <c:yVal>
            <c:numRef>
              <c:f>'Old template (deprecated 2022-1'!$S$23:$S$83</c:f>
              <c:numCache/>
            </c:numRef>
          </c:yVal>
        </c:ser>
        <c:dLbls>
          <c:showLegendKey val="0"/>
          <c:showVal val="0"/>
          <c:showCatName val="0"/>
          <c:showSerName val="0"/>
          <c:showPercent val="0"/>
          <c:showBubbleSize val="0"/>
        </c:dLbls>
        <c:axId val="465323185"/>
        <c:axId val="1001000659"/>
      </c:scatterChart>
      <c:valAx>
        <c:axId val="4653231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1000659"/>
      </c:valAx>
      <c:valAx>
        <c:axId val="10010006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5323185"/>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'Old template (deprecated 2022-1'!$AE$23:$AE$83</c:f>
            </c:numRef>
          </c:xVal>
          <c:yVal>
            <c:numRef>
              <c:f>'Old template (deprecated 2022-1'!$AA$23:$AA$83</c:f>
              <c:numCache/>
            </c:numRef>
          </c:yVal>
        </c:ser>
        <c:dLbls>
          <c:showLegendKey val="0"/>
          <c:showVal val="0"/>
          <c:showCatName val="0"/>
          <c:showSerName val="0"/>
          <c:showPercent val="0"/>
          <c:showBubbleSize val="0"/>
        </c:dLbls>
        <c:axId val="2025879225"/>
        <c:axId val="329849770"/>
      </c:scatterChart>
      <c:valAx>
        <c:axId val="20258792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9849770"/>
      </c:valAx>
      <c:valAx>
        <c:axId val="3298497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5879225"/>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Template!$G$24:$G$174</c:f>
            </c:numRef>
          </c:xVal>
          <c:yVal>
            <c:numRef>
              <c:f>Template!$C$24:$C$174</c:f>
              <c:numCache/>
            </c:numRef>
          </c:yVal>
        </c:ser>
        <c:dLbls>
          <c:showLegendKey val="0"/>
          <c:showVal val="0"/>
          <c:showCatName val="0"/>
          <c:showSerName val="0"/>
          <c:showPercent val="0"/>
          <c:showBubbleSize val="0"/>
        </c:dLbls>
        <c:axId val="2105285715"/>
        <c:axId val="1633312644"/>
      </c:scatterChart>
      <c:valAx>
        <c:axId val="21052857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3312644"/>
      </c:valAx>
      <c:valAx>
        <c:axId val="16333126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5285715"/>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Template!$P$24:$P$174</c:f>
            </c:numRef>
          </c:xVal>
          <c:yVal>
            <c:numRef>
              <c:f>Template!$L$24:$L$174</c:f>
              <c:numCache/>
            </c:numRef>
          </c:yVal>
        </c:ser>
        <c:dLbls>
          <c:showLegendKey val="0"/>
          <c:showVal val="0"/>
          <c:showCatName val="0"/>
          <c:showSerName val="0"/>
          <c:showPercent val="0"/>
          <c:showBubbleSize val="0"/>
        </c:dLbls>
        <c:axId val="1831252307"/>
        <c:axId val="650907919"/>
      </c:scatterChart>
      <c:valAx>
        <c:axId val="18312523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0907919"/>
      </c:valAx>
      <c:valAx>
        <c:axId val="6509079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1252307"/>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Template!$Y$24:$Y$174</c:f>
            </c:numRef>
          </c:xVal>
          <c:yVal>
            <c:numRef>
              <c:f>Template!$U$24:$U$174</c:f>
              <c:numCache/>
            </c:numRef>
          </c:yVal>
        </c:ser>
        <c:dLbls>
          <c:showLegendKey val="0"/>
          <c:showVal val="0"/>
          <c:showCatName val="0"/>
          <c:showSerName val="0"/>
          <c:showPercent val="0"/>
          <c:showBubbleSize val="0"/>
        </c:dLbls>
        <c:axId val="762697459"/>
        <c:axId val="1700366801"/>
      </c:scatterChart>
      <c:valAx>
        <c:axId val="7626974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0366801"/>
      </c:valAx>
      <c:valAx>
        <c:axId val="17003668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2697459"/>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Template!$AH$24:$AH$174</c:f>
            </c:numRef>
          </c:xVal>
          <c:yVal>
            <c:numRef>
              <c:f>Template!$AD$24:$AD$174</c:f>
              <c:numCache/>
            </c:numRef>
          </c:yVal>
        </c:ser>
        <c:dLbls>
          <c:showLegendKey val="0"/>
          <c:showVal val="0"/>
          <c:showCatName val="0"/>
          <c:showSerName val="0"/>
          <c:showPercent val="0"/>
          <c:showBubbleSize val="0"/>
        </c:dLbls>
        <c:axId val="1836932863"/>
        <c:axId val="409923630"/>
      </c:scatterChart>
      <c:valAx>
        <c:axId val="18369328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9923630"/>
      </c:valAx>
      <c:valAx>
        <c:axId val="4099236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6932863"/>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Template!$AQ$24:$AQ$174</c:f>
            </c:numRef>
          </c:xVal>
          <c:yVal>
            <c:numRef>
              <c:f>Template!$AM$24:$AM$174</c:f>
              <c:numCache/>
            </c:numRef>
          </c:yVal>
        </c:ser>
        <c:dLbls>
          <c:showLegendKey val="0"/>
          <c:showVal val="0"/>
          <c:showCatName val="0"/>
          <c:showSerName val="0"/>
          <c:showPercent val="0"/>
          <c:showBubbleSize val="0"/>
        </c:dLbls>
        <c:axId val="469129702"/>
        <c:axId val="102947853"/>
      </c:scatterChart>
      <c:valAx>
        <c:axId val="4691297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947853"/>
      </c:valAx>
      <c:valAx>
        <c:axId val="1029478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9129702"/>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Template!$AZ$24:$AZ$174</c:f>
            </c:numRef>
          </c:xVal>
          <c:yVal>
            <c:numRef>
              <c:f>Template!$AV$24:$AV$174</c:f>
              <c:numCache/>
            </c:numRef>
          </c:yVal>
        </c:ser>
        <c:dLbls>
          <c:showLegendKey val="0"/>
          <c:showVal val="0"/>
          <c:showCatName val="0"/>
          <c:showSerName val="0"/>
          <c:showPercent val="0"/>
          <c:showBubbleSize val="0"/>
        </c:dLbls>
        <c:axId val="1370958859"/>
        <c:axId val="891492651"/>
      </c:scatterChart>
      <c:valAx>
        <c:axId val="13709588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1492651"/>
      </c:valAx>
      <c:valAx>
        <c:axId val="8914926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0958859"/>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Template!$BI$24:$BI$174</c:f>
            </c:numRef>
          </c:xVal>
          <c:yVal>
            <c:numRef>
              <c:f>Template!$BE$24:$BE$174</c:f>
              <c:numCache/>
            </c:numRef>
          </c:yVal>
        </c:ser>
        <c:dLbls>
          <c:showLegendKey val="0"/>
          <c:showVal val="0"/>
          <c:showCatName val="0"/>
          <c:showSerName val="0"/>
          <c:showPercent val="0"/>
          <c:showBubbleSize val="0"/>
        </c:dLbls>
        <c:axId val="1831899454"/>
        <c:axId val="1944570042"/>
      </c:scatterChart>
      <c:valAx>
        <c:axId val="18318994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4570042"/>
      </c:valAx>
      <c:valAx>
        <c:axId val="19445700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1899454"/>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Template!$BR$24:$BR$174</c:f>
            </c:numRef>
          </c:xVal>
          <c:yVal>
            <c:numRef>
              <c:f>Template!$BN$24:$BN$174</c:f>
              <c:numCache/>
            </c:numRef>
          </c:yVal>
        </c:ser>
        <c:dLbls>
          <c:showLegendKey val="0"/>
          <c:showVal val="0"/>
          <c:showCatName val="0"/>
          <c:showSerName val="0"/>
          <c:showPercent val="0"/>
          <c:showBubbleSize val="0"/>
        </c:dLbls>
        <c:axId val="652403520"/>
        <c:axId val="1370493717"/>
      </c:scatterChart>
      <c:valAx>
        <c:axId val="6524035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0493717"/>
      </c:valAx>
      <c:valAx>
        <c:axId val="13704937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2403520"/>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'Digital Test'!$G$24:$G$174</c:f>
            </c:numRef>
          </c:xVal>
          <c:yVal>
            <c:numRef>
              <c:f>'Digital Test'!$C$24:$C$174</c:f>
              <c:numCache/>
            </c:numRef>
          </c:yVal>
        </c:ser>
        <c:dLbls>
          <c:showLegendKey val="0"/>
          <c:showVal val="0"/>
          <c:showCatName val="0"/>
          <c:showSerName val="0"/>
          <c:showPercent val="0"/>
          <c:showBubbleSize val="0"/>
        </c:dLbls>
        <c:axId val="922558066"/>
        <c:axId val="385391865"/>
      </c:scatterChart>
      <c:valAx>
        <c:axId val="9225580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5391865"/>
      </c:valAx>
      <c:valAx>
        <c:axId val="385391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2558066"/>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'Digital Test'!$P$24:$P$174</c:f>
            </c:numRef>
          </c:xVal>
          <c:yVal>
            <c:numRef>
              <c:f>'Digital Test'!$L$24:$L$174</c:f>
              <c:numCache/>
            </c:numRef>
          </c:yVal>
        </c:ser>
        <c:dLbls>
          <c:showLegendKey val="0"/>
          <c:showVal val="0"/>
          <c:showCatName val="0"/>
          <c:showSerName val="0"/>
          <c:showPercent val="0"/>
          <c:showBubbleSize val="0"/>
        </c:dLbls>
        <c:axId val="724254862"/>
        <c:axId val="1772770264"/>
      </c:scatterChart>
      <c:valAx>
        <c:axId val="7242548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2770264"/>
      </c:valAx>
      <c:valAx>
        <c:axId val="17727702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425486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'Digital Test'!$Y$24:$Y$174</c:f>
            </c:numRef>
          </c:xVal>
          <c:yVal>
            <c:numRef>
              <c:f>'Digital Test'!$U$24:$U$174</c:f>
              <c:numCache/>
            </c:numRef>
          </c:yVal>
        </c:ser>
        <c:dLbls>
          <c:showLegendKey val="0"/>
          <c:showVal val="0"/>
          <c:showCatName val="0"/>
          <c:showSerName val="0"/>
          <c:showPercent val="0"/>
          <c:showBubbleSize val="0"/>
        </c:dLbls>
        <c:axId val="1330670149"/>
        <c:axId val="638977301"/>
      </c:scatterChart>
      <c:valAx>
        <c:axId val="13306701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8977301"/>
      </c:valAx>
      <c:valAx>
        <c:axId val="6389773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0670149"/>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'Digital Test'!$AH$24:$AH$174</c:f>
            </c:numRef>
          </c:xVal>
          <c:yVal>
            <c:numRef>
              <c:f>'Digital Test'!$AD$24:$AD$174</c:f>
              <c:numCache/>
            </c:numRef>
          </c:yVal>
        </c:ser>
        <c:dLbls>
          <c:showLegendKey val="0"/>
          <c:showVal val="0"/>
          <c:showCatName val="0"/>
          <c:showSerName val="0"/>
          <c:showPercent val="0"/>
          <c:showBubbleSize val="0"/>
        </c:dLbls>
        <c:axId val="1673448084"/>
        <c:axId val="131222447"/>
      </c:scatterChart>
      <c:valAx>
        <c:axId val="16734480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222447"/>
      </c:valAx>
      <c:valAx>
        <c:axId val="1312224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3448084"/>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'Digital Test'!$AQ$24:$AQ$174</c:f>
            </c:numRef>
          </c:xVal>
          <c:yVal>
            <c:numRef>
              <c:f>'Digital Test'!$AM$24:$AM$174</c:f>
              <c:numCache/>
            </c:numRef>
          </c:yVal>
        </c:ser>
        <c:dLbls>
          <c:showLegendKey val="0"/>
          <c:showVal val="0"/>
          <c:showCatName val="0"/>
          <c:showSerName val="0"/>
          <c:showPercent val="0"/>
          <c:showBubbleSize val="0"/>
        </c:dLbls>
        <c:axId val="764138880"/>
        <c:axId val="127300998"/>
      </c:scatterChart>
      <c:valAx>
        <c:axId val="7641388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300998"/>
      </c:valAx>
      <c:valAx>
        <c:axId val="1273009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4138880"/>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'Digital Test'!$AZ$24:$AZ$174</c:f>
            </c:numRef>
          </c:xVal>
          <c:yVal>
            <c:numRef>
              <c:f>'Digital Test'!$AV$24:$AV$174</c:f>
              <c:numCache/>
            </c:numRef>
          </c:yVal>
        </c:ser>
        <c:dLbls>
          <c:showLegendKey val="0"/>
          <c:showVal val="0"/>
          <c:showCatName val="0"/>
          <c:showSerName val="0"/>
          <c:showPercent val="0"/>
          <c:showBubbleSize val="0"/>
        </c:dLbls>
        <c:axId val="1049032332"/>
        <c:axId val="1245632114"/>
      </c:scatterChart>
      <c:valAx>
        <c:axId val="10490323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5632114"/>
      </c:valAx>
      <c:valAx>
        <c:axId val="12456321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9032332"/>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'Digital Test'!$BI$24:$BI$174</c:f>
            </c:numRef>
          </c:xVal>
          <c:yVal>
            <c:numRef>
              <c:f>'Digital Test'!$BE$24:$BE$174</c:f>
              <c:numCache/>
            </c:numRef>
          </c:yVal>
        </c:ser>
        <c:dLbls>
          <c:showLegendKey val="0"/>
          <c:showVal val="0"/>
          <c:showCatName val="0"/>
          <c:showSerName val="0"/>
          <c:showPercent val="0"/>
          <c:showBubbleSize val="0"/>
        </c:dLbls>
        <c:axId val="556198880"/>
        <c:axId val="1604128468"/>
      </c:scatterChart>
      <c:valAx>
        <c:axId val="5561988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4128468"/>
      </c:valAx>
      <c:valAx>
        <c:axId val="1604128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6198880"/>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'Digital Test'!$BR$24:$BR$174</c:f>
            </c:numRef>
          </c:xVal>
          <c:yVal>
            <c:numRef>
              <c:f>'Digital Test'!$BN$24:$BN$174</c:f>
              <c:numCache/>
            </c:numRef>
          </c:yVal>
        </c:ser>
        <c:dLbls>
          <c:showLegendKey val="0"/>
          <c:showVal val="0"/>
          <c:showCatName val="0"/>
          <c:showSerName val="0"/>
          <c:showPercent val="0"/>
          <c:showBubbleSize val="0"/>
        </c:dLbls>
        <c:axId val="275806004"/>
        <c:axId val="27295779"/>
      </c:scatterChart>
      <c:valAx>
        <c:axId val="2758060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295779"/>
      </c:valAx>
      <c:valAx>
        <c:axId val="272957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5806004"/>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'Empty Test'!$H$24:$H$174</c:f>
            </c:numRef>
          </c:xVal>
          <c:yVal>
            <c:numRef>
              <c:f>'Empty Test'!$C$24:$C$174</c:f>
              <c:numCache/>
            </c:numRef>
          </c:yVal>
        </c:ser>
        <c:dLbls>
          <c:showLegendKey val="0"/>
          <c:showVal val="0"/>
          <c:showCatName val="0"/>
          <c:showSerName val="0"/>
          <c:showPercent val="0"/>
          <c:showBubbleSize val="0"/>
        </c:dLbls>
        <c:axId val="1348215365"/>
        <c:axId val="585597656"/>
      </c:scatterChart>
      <c:valAx>
        <c:axId val="13482153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5597656"/>
      </c:valAx>
      <c:valAx>
        <c:axId val="5855976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8215365"/>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'Empty Test'!$Q$24:$Q$174</c:f>
            </c:numRef>
          </c:xVal>
          <c:yVal>
            <c:numRef>
              <c:f>'Empty Test'!$M$24:$M$174</c:f>
              <c:numCache/>
            </c:numRef>
          </c:yVal>
        </c:ser>
        <c:dLbls>
          <c:showLegendKey val="0"/>
          <c:showVal val="0"/>
          <c:showCatName val="0"/>
          <c:showSerName val="0"/>
          <c:showPercent val="0"/>
          <c:showBubbleSize val="0"/>
        </c:dLbls>
        <c:axId val="1250524504"/>
        <c:axId val="78018654"/>
      </c:scatterChart>
      <c:valAx>
        <c:axId val="12505245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018654"/>
      </c:valAx>
      <c:valAx>
        <c:axId val="780186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0524504"/>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'Empty Test'!$Z$24:$Z$174</c:f>
            </c:numRef>
          </c:xVal>
          <c:yVal>
            <c:numRef>
              <c:f>'Empty Test'!$V$24:$V$174</c:f>
              <c:numCache/>
            </c:numRef>
          </c:yVal>
        </c:ser>
        <c:dLbls>
          <c:showLegendKey val="0"/>
          <c:showVal val="0"/>
          <c:showCatName val="0"/>
          <c:showSerName val="0"/>
          <c:showPercent val="0"/>
          <c:showBubbleSize val="0"/>
        </c:dLbls>
        <c:axId val="633384881"/>
        <c:axId val="1906677748"/>
      </c:scatterChart>
      <c:valAx>
        <c:axId val="6333848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6677748"/>
      </c:valAx>
      <c:valAx>
        <c:axId val="19066777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3384881"/>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'Empty Test'!$AI$24:$AI$174</c:f>
            </c:numRef>
          </c:xVal>
          <c:yVal>
            <c:numRef>
              <c:f>'Empty Test'!$AE$24:$AE$174</c:f>
              <c:numCache/>
            </c:numRef>
          </c:yVal>
        </c:ser>
        <c:dLbls>
          <c:showLegendKey val="0"/>
          <c:showVal val="0"/>
          <c:showCatName val="0"/>
          <c:showSerName val="0"/>
          <c:showPercent val="0"/>
          <c:showBubbleSize val="0"/>
        </c:dLbls>
        <c:axId val="1841469401"/>
        <c:axId val="1908151925"/>
      </c:scatterChart>
      <c:valAx>
        <c:axId val="18414694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8151925"/>
      </c:valAx>
      <c:valAx>
        <c:axId val="19081519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1469401"/>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'Empty Test'!$AR$24:$AR$174</c:f>
            </c:numRef>
          </c:xVal>
          <c:yVal>
            <c:numRef>
              <c:f>'Empty Test'!$AN$24:$AN$174</c:f>
              <c:numCache/>
            </c:numRef>
          </c:yVal>
        </c:ser>
        <c:dLbls>
          <c:showLegendKey val="0"/>
          <c:showVal val="0"/>
          <c:showCatName val="0"/>
          <c:showSerName val="0"/>
          <c:showPercent val="0"/>
          <c:showBubbleSize val="0"/>
        </c:dLbls>
        <c:axId val="449069158"/>
        <c:axId val="1129347472"/>
      </c:scatterChart>
      <c:valAx>
        <c:axId val="4490691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9347472"/>
      </c:valAx>
      <c:valAx>
        <c:axId val="11293474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9069158"/>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'Empty Test'!$BA$24:$BA$174</c:f>
            </c:numRef>
          </c:xVal>
          <c:yVal>
            <c:numRef>
              <c:f>'Empty Test'!$AW$24:$AW$174</c:f>
              <c:numCache/>
            </c:numRef>
          </c:yVal>
        </c:ser>
        <c:dLbls>
          <c:showLegendKey val="0"/>
          <c:showVal val="0"/>
          <c:showCatName val="0"/>
          <c:showSerName val="0"/>
          <c:showPercent val="0"/>
          <c:showBubbleSize val="0"/>
        </c:dLbls>
        <c:axId val="160717118"/>
        <c:axId val="1602216616"/>
      </c:scatterChart>
      <c:valAx>
        <c:axId val="1607171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2216616"/>
      </c:valAx>
      <c:valAx>
        <c:axId val="16022166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717118"/>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'Empty Test'!$BJ$24:$BJ$174</c:f>
            </c:numRef>
          </c:xVal>
          <c:yVal>
            <c:numRef>
              <c:f>'Empty Test'!$BF$24:$BF$174</c:f>
              <c:numCache/>
            </c:numRef>
          </c:yVal>
        </c:ser>
        <c:dLbls>
          <c:showLegendKey val="0"/>
          <c:showVal val="0"/>
          <c:showCatName val="0"/>
          <c:showSerName val="0"/>
          <c:showPercent val="0"/>
          <c:showBubbleSize val="0"/>
        </c:dLbls>
        <c:axId val="296617214"/>
        <c:axId val="147776128"/>
      </c:scatterChart>
      <c:valAx>
        <c:axId val="2966172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776128"/>
      </c:valAx>
      <c:valAx>
        <c:axId val="1477761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6617214"/>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'Empty Test'!$BS$24:$BS$174</c:f>
            </c:numRef>
          </c:xVal>
          <c:yVal>
            <c:numRef>
              <c:f>'Empty Test'!$BO$24:$BO$174</c:f>
              <c:numCache/>
            </c:numRef>
          </c:yVal>
        </c:ser>
        <c:dLbls>
          <c:showLegendKey val="0"/>
          <c:showVal val="0"/>
          <c:showCatName val="0"/>
          <c:showSerName val="0"/>
          <c:showPercent val="0"/>
          <c:showBubbleSize val="0"/>
        </c:dLbls>
        <c:axId val="350833077"/>
        <c:axId val="1621115508"/>
      </c:scatterChart>
      <c:valAx>
        <c:axId val="3508330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1115508"/>
      </c:valAx>
      <c:valAx>
        <c:axId val="16211155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0833077"/>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A6'!$G$24:$G$174</c:f>
            </c:numRef>
          </c:xVal>
          <c:yVal>
            <c:numRef>
              <c:f>'2023-07-11 A6'!$C$24:$C$174</c:f>
              <c:numCache/>
            </c:numRef>
          </c:yVal>
        </c:ser>
        <c:dLbls>
          <c:showLegendKey val="0"/>
          <c:showVal val="0"/>
          <c:showCatName val="0"/>
          <c:showSerName val="0"/>
          <c:showPercent val="0"/>
          <c:showBubbleSize val="0"/>
        </c:dLbls>
        <c:axId val="149171620"/>
        <c:axId val="1375463548"/>
      </c:scatterChart>
      <c:valAx>
        <c:axId val="1491716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5463548"/>
      </c:valAx>
      <c:valAx>
        <c:axId val="13754635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171620"/>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A6'!$P$24:$P$174</c:f>
            </c:numRef>
          </c:xVal>
          <c:yVal>
            <c:numRef>
              <c:f>'2023-07-11 A6'!$L$24:$L$174</c:f>
              <c:numCache/>
            </c:numRef>
          </c:yVal>
        </c:ser>
        <c:dLbls>
          <c:showLegendKey val="0"/>
          <c:showVal val="0"/>
          <c:showCatName val="0"/>
          <c:showSerName val="0"/>
          <c:showPercent val="0"/>
          <c:showBubbleSize val="0"/>
        </c:dLbls>
        <c:axId val="1897088111"/>
        <c:axId val="2028040800"/>
      </c:scatterChart>
      <c:valAx>
        <c:axId val="18970881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8040800"/>
      </c:valAx>
      <c:valAx>
        <c:axId val="20280408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7088111"/>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A6'!$AH$24:$AH$174</c:f>
            </c:numRef>
          </c:xVal>
          <c:yVal>
            <c:numRef>
              <c:f>'2023-07-11 A6'!$AD$24:$AD$174</c:f>
              <c:numCache/>
            </c:numRef>
          </c:yVal>
        </c:ser>
        <c:dLbls>
          <c:showLegendKey val="0"/>
          <c:showVal val="0"/>
          <c:showCatName val="0"/>
          <c:showSerName val="0"/>
          <c:showPercent val="0"/>
          <c:showBubbleSize val="0"/>
        </c:dLbls>
        <c:axId val="1805606638"/>
        <c:axId val="816598551"/>
      </c:scatterChart>
      <c:valAx>
        <c:axId val="18056066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6598551"/>
      </c:valAx>
      <c:valAx>
        <c:axId val="8165985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5606638"/>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A6'!$BI$24:$BI$174</c:f>
            </c:numRef>
          </c:xVal>
          <c:yVal>
            <c:numRef>
              <c:f>'2023-07-11 A6'!$BE$24:$BE$174</c:f>
              <c:numCache/>
            </c:numRef>
          </c:yVal>
        </c:ser>
        <c:dLbls>
          <c:showLegendKey val="0"/>
          <c:showVal val="0"/>
          <c:showCatName val="0"/>
          <c:showSerName val="0"/>
          <c:showPercent val="0"/>
          <c:showBubbleSize val="0"/>
        </c:dLbls>
        <c:axId val="354984232"/>
        <c:axId val="272691354"/>
      </c:scatterChart>
      <c:valAx>
        <c:axId val="3549842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2691354"/>
      </c:valAx>
      <c:valAx>
        <c:axId val="2726913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4984232"/>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A6'!$BR$24:$BR$174</c:f>
            </c:numRef>
          </c:xVal>
          <c:yVal>
            <c:numRef>
              <c:f>'2023-07-11 A6'!$BN$24:$BN$174</c:f>
              <c:numCache/>
            </c:numRef>
          </c:yVal>
        </c:ser>
        <c:dLbls>
          <c:showLegendKey val="0"/>
          <c:showVal val="0"/>
          <c:showCatName val="0"/>
          <c:showSerName val="0"/>
          <c:showPercent val="0"/>
          <c:showBubbleSize val="0"/>
        </c:dLbls>
        <c:axId val="1654888356"/>
        <c:axId val="1055144406"/>
      </c:scatterChart>
      <c:valAx>
        <c:axId val="16548883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5144406"/>
      </c:valAx>
      <c:valAx>
        <c:axId val="1055144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4888356"/>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A6'!$CA$24:$CA$174</c:f>
            </c:numRef>
          </c:xVal>
          <c:yVal>
            <c:numRef>
              <c:f>'2023-07-11 A6'!$BW$24:$BW$174</c:f>
              <c:numCache/>
            </c:numRef>
          </c:yVal>
        </c:ser>
        <c:dLbls>
          <c:showLegendKey val="0"/>
          <c:showVal val="0"/>
          <c:showCatName val="0"/>
          <c:showSerName val="0"/>
          <c:showPercent val="0"/>
          <c:showBubbleSize val="0"/>
        </c:dLbls>
        <c:axId val="207214272"/>
        <c:axId val="534512119"/>
      </c:scatterChart>
      <c:valAx>
        <c:axId val="2072142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4512119"/>
      </c:valAx>
      <c:valAx>
        <c:axId val="5345121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214272"/>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A6'!$CJ$24:$CJ$174</c:f>
            </c:numRef>
          </c:xVal>
          <c:yVal>
            <c:numRef>
              <c:f>'2023-07-11 A6'!$CF$24:$CF$174</c:f>
              <c:numCache/>
            </c:numRef>
          </c:yVal>
        </c:ser>
        <c:dLbls>
          <c:showLegendKey val="0"/>
          <c:showVal val="0"/>
          <c:showCatName val="0"/>
          <c:showSerName val="0"/>
          <c:showPercent val="0"/>
          <c:showBubbleSize val="0"/>
        </c:dLbls>
        <c:axId val="1505959683"/>
        <c:axId val="458583829"/>
      </c:scatterChart>
      <c:valAx>
        <c:axId val="15059596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8583829"/>
      </c:valAx>
      <c:valAx>
        <c:axId val="4585838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5959683"/>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9</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A6'!$CS$24:$CS$174</c:f>
            </c:numRef>
          </c:xVal>
          <c:yVal>
            <c:numRef>
              <c:f>'2023-07-11 A6'!$CO$24:$CO$174</c:f>
              <c:numCache/>
            </c:numRef>
          </c:yVal>
        </c:ser>
        <c:dLbls>
          <c:showLegendKey val="0"/>
          <c:showVal val="0"/>
          <c:showCatName val="0"/>
          <c:showSerName val="0"/>
          <c:showPercent val="0"/>
          <c:showBubbleSize val="0"/>
        </c:dLbls>
        <c:axId val="1021464231"/>
        <c:axId val="731534598"/>
      </c:scatterChart>
      <c:valAx>
        <c:axId val="10214642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1534598"/>
      </c:valAx>
      <c:valAx>
        <c:axId val="7315345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1464231"/>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A6'!$Y$24:$Y$174</c:f>
            </c:numRef>
          </c:xVal>
          <c:yVal>
            <c:numRef>
              <c:f>'2023-07-11 A6'!$U$24:$U$174</c:f>
              <c:numCache/>
            </c:numRef>
          </c:yVal>
        </c:ser>
        <c:dLbls>
          <c:showLegendKey val="0"/>
          <c:showVal val="0"/>
          <c:showCatName val="0"/>
          <c:showSerName val="0"/>
          <c:showPercent val="0"/>
          <c:showBubbleSize val="0"/>
        </c:dLbls>
        <c:axId val="773850457"/>
        <c:axId val="1685574455"/>
      </c:scatterChart>
      <c:valAx>
        <c:axId val="77385045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5574455"/>
      </c:valAx>
      <c:valAx>
        <c:axId val="16855744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3850457"/>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A6'!$DB$24:$DB$174</c:f>
            </c:numRef>
          </c:xVal>
          <c:yVal>
            <c:numRef>
              <c:f>'2023-07-11 A6'!$CX$24:$CX$174</c:f>
              <c:numCache/>
            </c:numRef>
          </c:yVal>
        </c:ser>
        <c:dLbls>
          <c:showLegendKey val="0"/>
          <c:showVal val="0"/>
          <c:showCatName val="0"/>
          <c:showSerName val="0"/>
          <c:showPercent val="0"/>
          <c:showBubbleSize val="0"/>
        </c:dLbls>
        <c:axId val="274054358"/>
        <c:axId val="273425338"/>
      </c:scatterChart>
      <c:valAx>
        <c:axId val="2740543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3425338"/>
      </c:valAx>
      <c:valAx>
        <c:axId val="2734253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4054358"/>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A6'!$DK$24:$DK$174</c:f>
            </c:numRef>
          </c:xVal>
          <c:yVal>
            <c:numRef>
              <c:f>'2023-07-11 A6'!$DG$24:$DG$174</c:f>
              <c:numCache/>
            </c:numRef>
          </c:yVal>
        </c:ser>
        <c:dLbls>
          <c:showLegendKey val="0"/>
          <c:showVal val="0"/>
          <c:showCatName val="0"/>
          <c:showSerName val="0"/>
          <c:showPercent val="0"/>
          <c:showBubbleSize val="0"/>
        </c:dLbls>
        <c:axId val="292845168"/>
        <c:axId val="1829118333"/>
      </c:scatterChart>
      <c:valAx>
        <c:axId val="29284516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9118333"/>
      </c:valAx>
      <c:valAx>
        <c:axId val="18291183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2845168"/>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A6'!$DK$24:$DK$174</c:f>
            </c:numRef>
          </c:xVal>
          <c:yVal>
            <c:numRef>
              <c:f>'2023-07-11 A6'!$DG$24:$DG$174</c:f>
              <c:numCache/>
            </c:numRef>
          </c:yVal>
        </c:ser>
        <c:dLbls>
          <c:showLegendKey val="0"/>
          <c:showVal val="0"/>
          <c:showCatName val="0"/>
          <c:showSerName val="0"/>
          <c:showPercent val="0"/>
          <c:showBubbleSize val="0"/>
        </c:dLbls>
        <c:axId val="893107782"/>
        <c:axId val="490675195"/>
      </c:scatterChart>
      <c:valAx>
        <c:axId val="8931077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0675195"/>
      </c:valAx>
      <c:valAx>
        <c:axId val="490675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3107782"/>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'2023-07-11 A6'!$DB$24:$DB$174</c:f>
            </c:numRef>
          </c:xVal>
          <c:yVal>
            <c:numRef>
              <c:f>'2023-07-11 A6'!$CX$24:$CX$174</c:f>
              <c:numCache/>
            </c:numRef>
          </c:yVal>
        </c:ser>
        <c:dLbls>
          <c:showLegendKey val="0"/>
          <c:showVal val="0"/>
          <c:showCatName val="0"/>
          <c:showSerName val="0"/>
          <c:showPercent val="0"/>
          <c:showBubbleSize val="0"/>
        </c:dLbls>
        <c:axId val="446910214"/>
        <c:axId val="1953954813"/>
      </c:scatterChart>
      <c:valAx>
        <c:axId val="4469102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3954813"/>
      </c:valAx>
      <c:valAx>
        <c:axId val="19539548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6910214"/>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'2023-07-05 C3 Raaghav'!$G$24:$G$174</c:f>
            </c:numRef>
          </c:xVal>
          <c:yVal>
            <c:numRef>
              <c:f>'2023-07-05 C3 Raaghav'!$C$24:$C$174</c:f>
              <c:numCache/>
            </c:numRef>
          </c:yVal>
        </c:ser>
        <c:dLbls>
          <c:showLegendKey val="0"/>
          <c:showVal val="0"/>
          <c:showCatName val="0"/>
          <c:showSerName val="0"/>
          <c:showPercent val="0"/>
          <c:showBubbleSize val="0"/>
        </c:dLbls>
        <c:axId val="1286642541"/>
        <c:axId val="226897029"/>
      </c:scatterChart>
      <c:valAx>
        <c:axId val="12866425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6897029"/>
      </c:valAx>
      <c:valAx>
        <c:axId val="226897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6642541"/>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'2023-07-05 C3 Raaghav'!$P$24:$P$174</c:f>
            </c:numRef>
          </c:xVal>
          <c:yVal>
            <c:numRef>
              <c:f>'2023-07-05 C3 Raaghav'!$L$24:$L$174</c:f>
              <c:numCache/>
            </c:numRef>
          </c:yVal>
        </c:ser>
        <c:dLbls>
          <c:showLegendKey val="0"/>
          <c:showVal val="0"/>
          <c:showCatName val="0"/>
          <c:showSerName val="0"/>
          <c:showPercent val="0"/>
          <c:showBubbleSize val="0"/>
        </c:dLbls>
        <c:axId val="1919735886"/>
        <c:axId val="1047958331"/>
      </c:scatterChart>
      <c:valAx>
        <c:axId val="19197358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7958331"/>
      </c:valAx>
      <c:valAx>
        <c:axId val="10479583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9735886"/>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'2023-07-05 C3 Raaghav'!$Y$24:$Y$174</c:f>
            </c:numRef>
          </c:xVal>
          <c:yVal>
            <c:numRef>
              <c:f>'2023-07-05 C3 Raaghav'!$U$24:$U$174</c:f>
              <c:numCache/>
            </c:numRef>
          </c:yVal>
        </c:ser>
        <c:dLbls>
          <c:showLegendKey val="0"/>
          <c:showVal val="0"/>
          <c:showCatName val="0"/>
          <c:showSerName val="0"/>
          <c:showPercent val="0"/>
          <c:showBubbleSize val="0"/>
        </c:dLbls>
        <c:axId val="600819905"/>
        <c:axId val="151620867"/>
      </c:scatterChart>
      <c:valAx>
        <c:axId val="6008199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620867"/>
      </c:valAx>
      <c:valAx>
        <c:axId val="151620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0819905"/>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'2023-07-05 C3 Raaghav'!$AH$24:$AH$174</c:f>
            </c:numRef>
          </c:xVal>
          <c:yVal>
            <c:numRef>
              <c:f>'2023-07-05 C3 Raaghav'!$AD$24:$AD$174</c:f>
              <c:numCache/>
            </c:numRef>
          </c:yVal>
        </c:ser>
        <c:dLbls>
          <c:showLegendKey val="0"/>
          <c:showVal val="0"/>
          <c:showCatName val="0"/>
          <c:showSerName val="0"/>
          <c:showPercent val="0"/>
          <c:showBubbleSize val="0"/>
        </c:dLbls>
        <c:axId val="1370734033"/>
        <c:axId val="1234551365"/>
      </c:scatterChart>
      <c:valAx>
        <c:axId val="13707340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4551365"/>
      </c:valAx>
      <c:valAx>
        <c:axId val="12345513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0734033"/>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'2023-07-05 C3 Raaghav'!$AQ$24:$AQ$174</c:f>
            </c:numRef>
          </c:xVal>
          <c:yVal>
            <c:numRef>
              <c:f>'2023-07-05 C3 Raaghav'!$AM$24:$AM$174</c:f>
              <c:numCache/>
            </c:numRef>
          </c:yVal>
        </c:ser>
        <c:dLbls>
          <c:showLegendKey val="0"/>
          <c:showVal val="0"/>
          <c:showCatName val="0"/>
          <c:showSerName val="0"/>
          <c:showPercent val="0"/>
          <c:showBubbleSize val="0"/>
        </c:dLbls>
        <c:axId val="1184728421"/>
        <c:axId val="471516616"/>
      </c:scatterChart>
      <c:valAx>
        <c:axId val="11847284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1516616"/>
      </c:valAx>
      <c:valAx>
        <c:axId val="4715166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4728421"/>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'2023-07-05 C3 Raaghav'!$AZ$24:$AZ$174</c:f>
            </c:numRef>
          </c:xVal>
          <c:yVal>
            <c:numRef>
              <c:f>'2023-07-05 C3 Raaghav'!$AV$24:$AV$174</c:f>
              <c:numCache/>
            </c:numRef>
          </c:yVal>
        </c:ser>
        <c:dLbls>
          <c:showLegendKey val="0"/>
          <c:showVal val="0"/>
          <c:showCatName val="0"/>
          <c:showSerName val="0"/>
          <c:showPercent val="0"/>
          <c:showBubbleSize val="0"/>
        </c:dLbls>
        <c:axId val="221975244"/>
        <c:axId val="1445999436"/>
      </c:scatterChart>
      <c:valAx>
        <c:axId val="2219752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5999436"/>
      </c:valAx>
      <c:valAx>
        <c:axId val="14459994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1975244"/>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'2023-07-05 C3 Raaghav'!$BI$24:$BI$174</c:f>
            </c:numRef>
          </c:xVal>
          <c:yVal>
            <c:numRef>
              <c:f>'2023-07-05 C3 Raaghav'!$BE$24:$BE$174</c:f>
              <c:numCache/>
            </c:numRef>
          </c:yVal>
        </c:ser>
        <c:dLbls>
          <c:showLegendKey val="0"/>
          <c:showVal val="0"/>
          <c:showCatName val="0"/>
          <c:showSerName val="0"/>
          <c:showPercent val="0"/>
          <c:showBubbleSize val="0"/>
        </c:dLbls>
        <c:axId val="1615130647"/>
        <c:axId val="104389340"/>
      </c:scatterChart>
      <c:valAx>
        <c:axId val="16151306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389340"/>
      </c:valAx>
      <c:valAx>
        <c:axId val="1043893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5130647"/>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9</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'2023-07-05 C3 Raaghav'!$BR$24:$BR$174</c:f>
            </c:numRef>
          </c:xVal>
          <c:yVal>
            <c:numRef>
              <c:f>'2023-07-05 C3 Raaghav'!$BN$24:$BN$174</c:f>
              <c:numCache/>
            </c:numRef>
          </c:yVal>
        </c:ser>
        <c:dLbls>
          <c:showLegendKey val="0"/>
          <c:showVal val="0"/>
          <c:showCatName val="0"/>
          <c:showSerName val="0"/>
          <c:showPercent val="0"/>
          <c:showBubbleSize val="0"/>
        </c:dLbls>
        <c:axId val="997602065"/>
        <c:axId val="422970962"/>
      </c:scatterChart>
      <c:valAx>
        <c:axId val="9976020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2970962"/>
      </c:valAx>
      <c:valAx>
        <c:axId val="4229709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7602065"/>
      </c:valAx>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'2023-06-09 C3 new suspension'!$G$24:$G$144</c:f>
            </c:numRef>
          </c:xVal>
          <c:yVal>
            <c:numRef>
              <c:f>'2023-06-09 C3 new suspension'!$C$24:$C$144</c:f>
              <c:numCache/>
            </c:numRef>
          </c:yVal>
        </c:ser>
        <c:dLbls>
          <c:showLegendKey val="0"/>
          <c:showVal val="0"/>
          <c:showCatName val="0"/>
          <c:showSerName val="0"/>
          <c:showPercent val="0"/>
          <c:showBubbleSize val="0"/>
        </c:dLbls>
        <c:axId val="20243882"/>
        <c:axId val="1936159113"/>
      </c:scatterChart>
      <c:valAx>
        <c:axId val="202438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6159113"/>
      </c:valAx>
      <c:valAx>
        <c:axId val="19361591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43882"/>
      </c:valAx>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'2023-06-09 C3 new suspension'!$P$24:$P$174</c:f>
            </c:numRef>
          </c:xVal>
          <c:yVal>
            <c:numRef>
              <c:f>'2023-06-09 C3 new suspension'!$L$24:$L$174</c:f>
              <c:numCache/>
            </c:numRef>
          </c:yVal>
        </c:ser>
        <c:dLbls>
          <c:showLegendKey val="0"/>
          <c:showVal val="0"/>
          <c:showCatName val="0"/>
          <c:showSerName val="0"/>
          <c:showPercent val="0"/>
          <c:showBubbleSize val="0"/>
        </c:dLbls>
        <c:axId val="968070993"/>
        <c:axId val="1435812680"/>
      </c:scatterChart>
      <c:valAx>
        <c:axId val="96807099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5812680"/>
      </c:valAx>
      <c:valAx>
        <c:axId val="14358126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8070993"/>
      </c:valAx>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'2023-06-09 C3 new suspension'!$Y$24:$Y$174</c:f>
            </c:numRef>
          </c:xVal>
          <c:yVal>
            <c:numRef>
              <c:f>'2023-06-09 C3 new suspension'!$U$24:$U$174</c:f>
              <c:numCache/>
            </c:numRef>
          </c:yVal>
        </c:ser>
        <c:dLbls>
          <c:showLegendKey val="0"/>
          <c:showVal val="0"/>
          <c:showCatName val="0"/>
          <c:showSerName val="0"/>
          <c:showPercent val="0"/>
          <c:showBubbleSize val="0"/>
        </c:dLbls>
        <c:axId val="1066020741"/>
        <c:axId val="612207732"/>
      </c:scatterChart>
      <c:valAx>
        <c:axId val="10660207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2207732"/>
      </c:valAx>
      <c:valAx>
        <c:axId val="6122077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6020741"/>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'2023-06-09 C3 new suspension'!$AH$24:$AH$174</c:f>
            </c:numRef>
          </c:xVal>
          <c:yVal>
            <c:numRef>
              <c:f>'2023-06-09 C3 new suspension'!$AD$24:$AD$174</c:f>
              <c:numCache/>
            </c:numRef>
          </c:yVal>
        </c:ser>
        <c:dLbls>
          <c:showLegendKey val="0"/>
          <c:showVal val="0"/>
          <c:showCatName val="0"/>
          <c:showSerName val="0"/>
          <c:showPercent val="0"/>
          <c:showBubbleSize val="0"/>
        </c:dLbls>
        <c:axId val="378481241"/>
        <c:axId val="1915761766"/>
      </c:scatterChart>
      <c:valAx>
        <c:axId val="3784812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5761766"/>
      </c:valAx>
      <c:valAx>
        <c:axId val="19157617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8481241"/>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'2023-06-09 C3 new suspension'!$AQ$24:$AQ$174</c:f>
            </c:numRef>
          </c:xVal>
          <c:yVal>
            <c:numRef>
              <c:f>'2023-06-09 C3 new suspension'!$AM$24:$AM$174</c:f>
              <c:numCache/>
            </c:numRef>
          </c:yVal>
        </c:ser>
        <c:dLbls>
          <c:showLegendKey val="0"/>
          <c:showVal val="0"/>
          <c:showCatName val="0"/>
          <c:showSerName val="0"/>
          <c:showPercent val="0"/>
          <c:showBubbleSize val="0"/>
        </c:dLbls>
        <c:axId val="270598689"/>
        <c:axId val="762368063"/>
      </c:scatterChart>
      <c:valAx>
        <c:axId val="2705986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2368063"/>
      </c:valAx>
      <c:valAx>
        <c:axId val="7623680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0598689"/>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'2023-06-09 C3 new suspension'!$AZ$24:$AZ$174</c:f>
            </c:numRef>
          </c:xVal>
          <c:yVal>
            <c:numRef>
              <c:f>'2023-06-09 C3 new suspension'!$AV$24:$AV$174</c:f>
              <c:numCache/>
            </c:numRef>
          </c:yVal>
        </c:ser>
        <c:dLbls>
          <c:showLegendKey val="0"/>
          <c:showVal val="0"/>
          <c:showCatName val="0"/>
          <c:showSerName val="0"/>
          <c:showPercent val="0"/>
          <c:showBubbleSize val="0"/>
        </c:dLbls>
        <c:axId val="856558735"/>
        <c:axId val="1500555270"/>
      </c:scatterChart>
      <c:valAx>
        <c:axId val="85655873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0555270"/>
      </c:valAx>
      <c:valAx>
        <c:axId val="15005552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6558735"/>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'2023-06-09 C3 new suspension'!$BI$24:$BI$174</c:f>
            </c:numRef>
          </c:xVal>
          <c:yVal>
            <c:numRef>
              <c:f>'2023-06-09 C3 new suspension'!$BE$24:$BE$174</c:f>
              <c:numCache/>
            </c:numRef>
          </c:yVal>
        </c:ser>
        <c:dLbls>
          <c:showLegendKey val="0"/>
          <c:showVal val="0"/>
          <c:showCatName val="0"/>
          <c:showSerName val="0"/>
          <c:showPercent val="0"/>
          <c:showBubbleSize val="0"/>
        </c:dLbls>
        <c:axId val="404239484"/>
        <c:axId val="1575530402"/>
      </c:scatterChart>
      <c:valAx>
        <c:axId val="4042394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5530402"/>
      </c:valAx>
      <c:valAx>
        <c:axId val="15755304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4239484"/>
      </c:valAx>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9</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'2023-06-09 C3 new suspension'!$BR$24:$BR$174</c:f>
            </c:numRef>
          </c:xVal>
          <c:yVal>
            <c:numRef>
              <c:f>'2023-06-09 C3 new suspension'!$BN$24:$BN$174</c:f>
              <c:numCache/>
            </c:numRef>
          </c:yVal>
        </c:ser>
        <c:dLbls>
          <c:showLegendKey val="0"/>
          <c:showVal val="0"/>
          <c:showCatName val="0"/>
          <c:showSerName val="0"/>
          <c:showPercent val="0"/>
          <c:showBubbleSize val="0"/>
        </c:dLbls>
        <c:axId val="1961826632"/>
        <c:axId val="38035606"/>
      </c:scatterChart>
      <c:valAx>
        <c:axId val="19618266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035606"/>
      </c:valAx>
      <c:valAx>
        <c:axId val="380356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1826632"/>
      </c:valAx>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'2023-06-07 C2'!$G$24:$G$144</c:f>
            </c:numRef>
          </c:xVal>
          <c:yVal>
            <c:numRef>
              <c:f>'2023-06-07 C2'!$C$24:$C$144</c:f>
              <c:numCache/>
            </c:numRef>
          </c:yVal>
        </c:ser>
        <c:dLbls>
          <c:showLegendKey val="0"/>
          <c:showVal val="0"/>
          <c:showCatName val="0"/>
          <c:showSerName val="0"/>
          <c:showPercent val="0"/>
          <c:showBubbleSize val="0"/>
        </c:dLbls>
        <c:axId val="1313690077"/>
        <c:axId val="180258815"/>
      </c:scatterChart>
      <c:valAx>
        <c:axId val="13136900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258815"/>
      </c:valAx>
      <c:valAx>
        <c:axId val="1802588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3690077"/>
      </c:valAx>
    </c:plotArea>
    <c:legend>
      <c:legendPos val="r"/>
      <c:overlay val="0"/>
      <c:txPr>
        <a:bodyPr/>
        <a:lstStyle/>
        <a:p>
          <a:pPr lvl="0">
            <a:defRPr b="0">
              <a:solidFill>
                <a:srgbClr val="1A1A1A"/>
              </a:solidFill>
              <a:latin typeface="+mn-lt"/>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'2023-06-07 C2'!$P$24:$P$174</c:f>
            </c:numRef>
          </c:xVal>
          <c:yVal>
            <c:numRef>
              <c:f>'2023-06-07 C2'!$L$24:$L$174</c:f>
              <c:numCache/>
            </c:numRef>
          </c:yVal>
        </c:ser>
        <c:dLbls>
          <c:showLegendKey val="0"/>
          <c:showVal val="0"/>
          <c:showCatName val="0"/>
          <c:showSerName val="0"/>
          <c:showPercent val="0"/>
          <c:showBubbleSize val="0"/>
        </c:dLbls>
        <c:axId val="669180307"/>
        <c:axId val="524303207"/>
      </c:scatterChart>
      <c:valAx>
        <c:axId val="6691803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4303207"/>
      </c:valAx>
      <c:valAx>
        <c:axId val="5243032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9180307"/>
      </c:valAx>
    </c:plotArea>
    <c:legend>
      <c:legendPos val="r"/>
      <c:overlay val="0"/>
      <c:txPr>
        <a:bodyPr/>
        <a:lstStyle/>
        <a:p>
          <a:pPr lvl="0">
            <a:defRPr b="0">
              <a:solidFill>
                <a:srgbClr val="1A1A1A"/>
              </a:solidFill>
              <a:latin typeface="+mn-lt"/>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'2023-06-07 C2'!$Y$24:$Y$174</c:f>
            </c:numRef>
          </c:xVal>
          <c:yVal>
            <c:numRef>
              <c:f>'2023-06-07 C2'!$U$24:$U$174</c:f>
              <c:numCache/>
            </c:numRef>
          </c:yVal>
        </c:ser>
        <c:dLbls>
          <c:showLegendKey val="0"/>
          <c:showVal val="0"/>
          <c:showCatName val="0"/>
          <c:showSerName val="0"/>
          <c:showPercent val="0"/>
          <c:showBubbleSize val="0"/>
        </c:dLbls>
        <c:axId val="1964760617"/>
        <c:axId val="1956464087"/>
      </c:scatterChart>
      <c:valAx>
        <c:axId val="19647606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6464087"/>
      </c:valAx>
      <c:valAx>
        <c:axId val="19564640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4760617"/>
      </c:valAx>
    </c:plotArea>
    <c:legend>
      <c:legendPos val="r"/>
      <c:overlay val="0"/>
      <c:txPr>
        <a:bodyPr/>
        <a:lstStyle/>
        <a:p>
          <a:pPr lvl="0">
            <a:defRPr b="0">
              <a:solidFill>
                <a:srgbClr val="1A1A1A"/>
              </a:solidFill>
              <a:latin typeface="+mn-lt"/>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'2023-06-07 C2'!$AH$24:$AH$174</c:f>
            </c:numRef>
          </c:xVal>
          <c:yVal>
            <c:numRef>
              <c:f>'2023-06-07 C2'!$AD$24:$AD$174</c:f>
              <c:numCache/>
            </c:numRef>
          </c:yVal>
        </c:ser>
        <c:dLbls>
          <c:showLegendKey val="0"/>
          <c:showVal val="0"/>
          <c:showCatName val="0"/>
          <c:showSerName val="0"/>
          <c:showPercent val="0"/>
          <c:showBubbleSize val="0"/>
        </c:dLbls>
        <c:axId val="64857483"/>
        <c:axId val="1826893944"/>
      </c:scatterChart>
      <c:valAx>
        <c:axId val="648574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6893944"/>
      </c:valAx>
      <c:valAx>
        <c:axId val="18268939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857483"/>
      </c:valAx>
    </c:plotArea>
    <c:legend>
      <c:legendPos val="r"/>
      <c:overlay val="0"/>
      <c:txPr>
        <a:bodyPr/>
        <a:lstStyle/>
        <a:p>
          <a:pPr lvl="0">
            <a:defRPr b="0">
              <a:solidFill>
                <a:srgbClr val="1A1A1A"/>
              </a:solidFill>
              <a:latin typeface="+mn-lt"/>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'2023-06-07 C2'!$AQ$24:$AQ$174</c:f>
            </c:numRef>
          </c:xVal>
          <c:yVal>
            <c:numRef>
              <c:f>'2023-06-07 C2'!$AM$24:$AM$174</c:f>
              <c:numCache/>
            </c:numRef>
          </c:yVal>
        </c:ser>
        <c:dLbls>
          <c:showLegendKey val="0"/>
          <c:showVal val="0"/>
          <c:showCatName val="0"/>
          <c:showSerName val="0"/>
          <c:showPercent val="0"/>
          <c:showBubbleSize val="0"/>
        </c:dLbls>
        <c:axId val="2120921791"/>
        <c:axId val="1696183771"/>
      </c:scatterChart>
      <c:valAx>
        <c:axId val="21209217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6183771"/>
      </c:valAx>
      <c:valAx>
        <c:axId val="16961837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0921791"/>
      </c:valAx>
    </c:plotArea>
    <c:legend>
      <c:legendPos val="r"/>
      <c:overlay val="0"/>
      <c:txPr>
        <a:bodyPr/>
        <a:lstStyle/>
        <a:p>
          <a:pPr lvl="0">
            <a:defRPr b="0">
              <a:solidFill>
                <a:srgbClr val="1A1A1A"/>
              </a:solidFill>
              <a:latin typeface="+mn-lt"/>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'2023-06-07 C2'!$AZ$24:$AZ$174</c:f>
            </c:numRef>
          </c:xVal>
          <c:yVal>
            <c:numRef>
              <c:f>'2023-06-07 C2'!$AV$24:$AV$174</c:f>
              <c:numCache/>
            </c:numRef>
          </c:yVal>
        </c:ser>
        <c:dLbls>
          <c:showLegendKey val="0"/>
          <c:showVal val="0"/>
          <c:showCatName val="0"/>
          <c:showSerName val="0"/>
          <c:showPercent val="0"/>
          <c:showBubbleSize val="0"/>
        </c:dLbls>
        <c:axId val="1457893855"/>
        <c:axId val="1734063184"/>
      </c:scatterChart>
      <c:valAx>
        <c:axId val="14578938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4063184"/>
      </c:valAx>
      <c:valAx>
        <c:axId val="17340631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7893855"/>
      </c:valAx>
    </c:plotArea>
    <c:legend>
      <c:legendPos val="r"/>
      <c:overlay val="0"/>
      <c:txPr>
        <a:bodyPr/>
        <a:lstStyle/>
        <a:p>
          <a:pPr lvl="0">
            <a:defRPr b="0">
              <a:solidFill>
                <a:srgbClr val="1A1A1A"/>
              </a:solidFill>
              <a:latin typeface="+mn-lt"/>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'2023-06-07 C2'!$BI$24:$BI$174</c:f>
            </c:numRef>
          </c:xVal>
          <c:yVal>
            <c:numRef>
              <c:f>'2023-06-07 C2'!$BE$24:$BE$174</c:f>
              <c:numCache/>
            </c:numRef>
          </c:yVal>
        </c:ser>
        <c:dLbls>
          <c:showLegendKey val="0"/>
          <c:showVal val="0"/>
          <c:showCatName val="0"/>
          <c:showSerName val="0"/>
          <c:showPercent val="0"/>
          <c:showBubbleSize val="0"/>
        </c:dLbls>
        <c:axId val="570194299"/>
        <c:axId val="253514677"/>
      </c:scatterChart>
      <c:valAx>
        <c:axId val="5701942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3514677"/>
      </c:valAx>
      <c:valAx>
        <c:axId val="2535146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0194299"/>
      </c:valAx>
    </c:plotArea>
    <c:legend>
      <c:legendPos val="r"/>
      <c:overlay val="0"/>
      <c:txPr>
        <a:bodyPr/>
        <a:lstStyle/>
        <a:p>
          <a:pPr lvl="0">
            <a:defRPr b="0">
              <a:solidFill>
                <a:srgbClr val="1A1A1A"/>
              </a:solidFill>
              <a:latin typeface="+mn-lt"/>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'2023-06-07 C2'!$BR$24:$BR$174</c:f>
            </c:numRef>
          </c:xVal>
          <c:yVal>
            <c:numRef>
              <c:f>'2023-06-07 C2'!$BN$24:$BN$174</c:f>
              <c:numCache/>
            </c:numRef>
          </c:yVal>
        </c:ser>
        <c:dLbls>
          <c:showLegendKey val="0"/>
          <c:showVal val="0"/>
          <c:showCatName val="0"/>
          <c:showSerName val="0"/>
          <c:showPercent val="0"/>
          <c:showBubbleSize val="0"/>
        </c:dLbls>
        <c:axId val="1546662665"/>
        <c:axId val="889367978"/>
      </c:scatterChart>
      <c:valAx>
        <c:axId val="15466626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9367978"/>
      </c:valAx>
      <c:valAx>
        <c:axId val="8893679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6662665"/>
      </c:valAx>
    </c:plotArea>
    <c:legend>
      <c:legendPos val="r"/>
      <c:overlay val="0"/>
      <c:txPr>
        <a:bodyPr/>
        <a:lstStyle/>
        <a:p>
          <a:pPr lvl="0">
            <a:defRPr b="0">
              <a:solidFill>
                <a:srgbClr val="1A1A1A"/>
              </a:solidFill>
              <a:latin typeface="+mn-lt"/>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'2023-06-06 empty tunnel'!$G$24:$G$144</c:f>
            </c:numRef>
          </c:xVal>
          <c:yVal>
            <c:numRef>
              <c:f>'2023-06-06 empty tunnel'!$C$24:$C$144</c:f>
              <c:numCache/>
            </c:numRef>
          </c:yVal>
        </c:ser>
        <c:dLbls>
          <c:showLegendKey val="0"/>
          <c:showVal val="0"/>
          <c:showCatName val="0"/>
          <c:showSerName val="0"/>
          <c:showPercent val="0"/>
          <c:showBubbleSize val="0"/>
        </c:dLbls>
        <c:axId val="2016985619"/>
        <c:axId val="1138666813"/>
      </c:scatterChart>
      <c:valAx>
        <c:axId val="20169856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8666813"/>
      </c:valAx>
      <c:valAx>
        <c:axId val="11386668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6985619"/>
      </c:valAx>
    </c:plotArea>
    <c:legend>
      <c:legendPos val="r"/>
      <c:overlay val="0"/>
      <c:txPr>
        <a:bodyPr/>
        <a:lstStyle/>
        <a:p>
          <a:pPr lvl="0">
            <a:defRPr b="0">
              <a:solidFill>
                <a:srgbClr val="1A1A1A"/>
              </a:solidFill>
              <a:latin typeface="+mn-lt"/>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'2023-06-06 empty tunnel'!$P$24:$P$174</c:f>
            </c:numRef>
          </c:xVal>
          <c:yVal>
            <c:numRef>
              <c:f>'2023-06-06 empty tunnel'!$L$24:$L$174</c:f>
              <c:numCache/>
            </c:numRef>
          </c:yVal>
        </c:ser>
        <c:dLbls>
          <c:showLegendKey val="0"/>
          <c:showVal val="0"/>
          <c:showCatName val="0"/>
          <c:showSerName val="0"/>
          <c:showPercent val="0"/>
          <c:showBubbleSize val="0"/>
        </c:dLbls>
        <c:axId val="268812821"/>
        <c:axId val="1171056778"/>
      </c:scatterChart>
      <c:valAx>
        <c:axId val="2688128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1056778"/>
      </c:valAx>
      <c:valAx>
        <c:axId val="1171056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8812821"/>
      </c:valAx>
    </c:plotArea>
    <c:legend>
      <c:legendPos val="r"/>
      <c:overlay val="0"/>
      <c:txPr>
        <a:bodyPr/>
        <a:lstStyle/>
        <a:p>
          <a:pPr lvl="0">
            <a:defRPr b="0">
              <a:solidFill>
                <a:srgbClr val="1A1A1A"/>
              </a:solidFill>
              <a:latin typeface="+mn-lt"/>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'2023-06-06 empty tunnel'!$Y$24:$Y$174</c:f>
            </c:numRef>
          </c:xVal>
          <c:yVal>
            <c:numRef>
              <c:f>'2023-06-06 empty tunnel'!$U$24:$U$174</c:f>
              <c:numCache/>
            </c:numRef>
          </c:yVal>
        </c:ser>
        <c:dLbls>
          <c:showLegendKey val="0"/>
          <c:showVal val="0"/>
          <c:showCatName val="0"/>
          <c:showSerName val="0"/>
          <c:showPercent val="0"/>
          <c:showBubbleSize val="0"/>
        </c:dLbls>
        <c:axId val="1959669084"/>
        <c:axId val="2065697539"/>
      </c:scatterChart>
      <c:valAx>
        <c:axId val="19596690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5697539"/>
      </c:valAx>
      <c:valAx>
        <c:axId val="2065697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9669084"/>
      </c:valAx>
    </c:plotArea>
    <c:legend>
      <c:legendPos val="r"/>
      <c:overlay val="0"/>
      <c:txPr>
        <a:bodyPr/>
        <a:lstStyle/>
        <a:p>
          <a:pPr lvl="0">
            <a:defRPr b="0">
              <a:solidFill>
                <a:srgbClr val="1A1A1A"/>
              </a:solidFill>
              <a:latin typeface="+mn-lt"/>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'2023-06-06 empty tunnel'!$AH$24:$AH$174</c:f>
            </c:numRef>
          </c:xVal>
          <c:yVal>
            <c:numRef>
              <c:f>'2023-06-06 empty tunnel'!$AD$24:$AD$174</c:f>
              <c:numCache/>
            </c:numRef>
          </c:yVal>
        </c:ser>
        <c:dLbls>
          <c:showLegendKey val="0"/>
          <c:showVal val="0"/>
          <c:showCatName val="0"/>
          <c:showSerName val="0"/>
          <c:showPercent val="0"/>
          <c:showBubbleSize val="0"/>
        </c:dLbls>
        <c:axId val="398215685"/>
        <c:axId val="552219514"/>
      </c:scatterChart>
      <c:valAx>
        <c:axId val="3982156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2219514"/>
      </c:valAx>
      <c:valAx>
        <c:axId val="5522195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8215685"/>
      </c:valAx>
    </c:plotArea>
    <c:legend>
      <c:legendPos val="r"/>
      <c:overlay val="0"/>
      <c:txPr>
        <a:bodyPr/>
        <a:lstStyle/>
        <a:p>
          <a:pPr lvl="0">
            <a:defRPr b="0">
              <a:solidFill>
                <a:srgbClr val="1A1A1A"/>
              </a:solidFill>
              <a:latin typeface="+mn-lt"/>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'2023-06-06 empty tunnel'!$AQ$24:$AQ$174</c:f>
            </c:numRef>
          </c:xVal>
          <c:yVal>
            <c:numRef>
              <c:f>'2023-06-06 empty tunnel'!$AM$24:$AM$174</c:f>
              <c:numCache/>
            </c:numRef>
          </c:yVal>
        </c:ser>
        <c:dLbls>
          <c:showLegendKey val="0"/>
          <c:showVal val="0"/>
          <c:showCatName val="0"/>
          <c:showSerName val="0"/>
          <c:showPercent val="0"/>
          <c:showBubbleSize val="0"/>
        </c:dLbls>
        <c:axId val="1980035398"/>
        <c:axId val="404134723"/>
      </c:scatterChart>
      <c:valAx>
        <c:axId val="19800353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4134723"/>
      </c:valAx>
      <c:valAx>
        <c:axId val="4041347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0035398"/>
      </c:valAx>
    </c:plotArea>
    <c:legend>
      <c:legendPos val="r"/>
      <c:overlay val="0"/>
      <c:txPr>
        <a:bodyPr/>
        <a:lstStyle/>
        <a:p>
          <a:pPr lvl="0">
            <a:defRPr b="0">
              <a:solidFill>
                <a:srgbClr val="1A1A1A"/>
              </a:solidFill>
              <a:latin typeface="+mn-lt"/>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'2023-06-06 empty tunnel'!$AZ$24:$AZ$174</c:f>
            </c:numRef>
          </c:xVal>
          <c:yVal>
            <c:numRef>
              <c:f>'2023-06-06 empty tunnel'!$AV$24:$AV$174</c:f>
              <c:numCache/>
            </c:numRef>
          </c:yVal>
        </c:ser>
        <c:dLbls>
          <c:showLegendKey val="0"/>
          <c:showVal val="0"/>
          <c:showCatName val="0"/>
          <c:showSerName val="0"/>
          <c:showPercent val="0"/>
          <c:showBubbleSize val="0"/>
        </c:dLbls>
        <c:axId val="1063643668"/>
        <c:axId val="1639644975"/>
      </c:scatterChart>
      <c:valAx>
        <c:axId val="106364366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9644975"/>
      </c:valAx>
      <c:valAx>
        <c:axId val="16396449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3643668"/>
      </c:valAx>
    </c:plotArea>
    <c:legend>
      <c:legendPos val="r"/>
      <c:overlay val="0"/>
      <c:txPr>
        <a:bodyPr/>
        <a:lstStyle/>
        <a:p>
          <a:pPr lvl="0">
            <a:defRPr b="0">
              <a:solidFill>
                <a:srgbClr val="1A1A1A"/>
              </a:solidFill>
              <a:latin typeface="+mn-lt"/>
            </a:defRPr>
          </a:pPr>
        </a:p>
      </c:txPr>
    </c:legend>
    <c:plotVisOnly val="1"/>
  </c:chart>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'2023-06-06 empty tunnel'!$BI$24:$BI$174</c:f>
            </c:numRef>
          </c:xVal>
          <c:yVal>
            <c:numRef>
              <c:f>'2023-06-06 empty tunnel'!$BE$24:$BE$174</c:f>
              <c:numCache/>
            </c:numRef>
          </c:yVal>
        </c:ser>
        <c:dLbls>
          <c:showLegendKey val="0"/>
          <c:showVal val="0"/>
          <c:showCatName val="0"/>
          <c:showSerName val="0"/>
          <c:showPercent val="0"/>
          <c:showBubbleSize val="0"/>
        </c:dLbls>
        <c:axId val="577353438"/>
        <c:axId val="1900834812"/>
      </c:scatterChart>
      <c:valAx>
        <c:axId val="5773534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0834812"/>
      </c:valAx>
      <c:valAx>
        <c:axId val="19008348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7353438"/>
      </c:valAx>
    </c:plotArea>
    <c:legend>
      <c:legendPos val="r"/>
      <c:overlay val="0"/>
      <c:txPr>
        <a:bodyPr/>
        <a:lstStyle/>
        <a:p>
          <a:pPr lvl="0">
            <a:defRPr b="0">
              <a:solidFill>
                <a:srgbClr val="1A1A1A"/>
              </a:solidFill>
              <a:latin typeface="+mn-lt"/>
            </a:defRPr>
          </a:pPr>
        </a:p>
      </c:txPr>
    </c:legend>
    <c:plotVisOnly val="1"/>
  </c:chart>
</c:chartSpace>
</file>

<file path=xl/charts/chart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'2023-06-06 empty tunnel'!$BR$24:$BR$174</c:f>
            </c:numRef>
          </c:xVal>
          <c:yVal>
            <c:numRef>
              <c:f>'2023-06-06 empty tunnel'!$BN$24:$BN$174</c:f>
              <c:numCache/>
            </c:numRef>
          </c:yVal>
        </c:ser>
        <c:dLbls>
          <c:showLegendKey val="0"/>
          <c:showVal val="0"/>
          <c:showCatName val="0"/>
          <c:showSerName val="0"/>
          <c:showPercent val="0"/>
          <c:showBubbleSize val="0"/>
        </c:dLbls>
        <c:axId val="1283054662"/>
        <c:axId val="674896743"/>
      </c:scatterChart>
      <c:valAx>
        <c:axId val="12830546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4896743"/>
      </c:valAx>
      <c:valAx>
        <c:axId val="6748967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3054662"/>
      </c:valAx>
    </c:plotArea>
    <c:legend>
      <c:legendPos val="r"/>
      <c:overlay val="0"/>
      <c:txPr>
        <a:bodyPr/>
        <a:lstStyle/>
        <a:p>
          <a:pPr lvl="0">
            <a:defRPr b="0">
              <a:solidFill>
                <a:srgbClr val="1A1A1A"/>
              </a:solidFill>
              <a:latin typeface="+mn-lt"/>
            </a:defRPr>
          </a:pPr>
        </a:p>
      </c:txPr>
    </c:legend>
    <c:plotVisOnly val="1"/>
  </c:chart>
</c:chartSpace>
</file>

<file path=xl/charts/chart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'2023-05-22 C3'!$G$24:$G$144</c:f>
            </c:numRef>
          </c:xVal>
          <c:yVal>
            <c:numRef>
              <c:f>'2023-05-22 C3'!$C$24:$C$144</c:f>
              <c:numCache/>
            </c:numRef>
          </c:yVal>
        </c:ser>
        <c:dLbls>
          <c:showLegendKey val="0"/>
          <c:showVal val="0"/>
          <c:showCatName val="0"/>
          <c:showSerName val="0"/>
          <c:showPercent val="0"/>
          <c:showBubbleSize val="0"/>
        </c:dLbls>
        <c:axId val="1933384649"/>
        <c:axId val="1547385258"/>
      </c:scatterChart>
      <c:valAx>
        <c:axId val="19333846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7385258"/>
      </c:valAx>
      <c:valAx>
        <c:axId val="15473852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3384649"/>
      </c:valAx>
    </c:plotArea>
    <c:legend>
      <c:legendPos val="r"/>
      <c:overlay val="0"/>
      <c:txPr>
        <a:bodyPr/>
        <a:lstStyle/>
        <a:p>
          <a:pPr lvl="0">
            <a:defRPr b="0">
              <a:solidFill>
                <a:srgbClr val="1A1A1A"/>
              </a:solidFill>
              <a:latin typeface="+mn-lt"/>
            </a:defRPr>
          </a:pPr>
        </a:p>
      </c:txPr>
    </c:legend>
    <c:plotVisOnly val="1"/>
  </c:chart>
</c:chartSpace>
</file>

<file path=xl/charts/chart7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'2023-05-22 C3'!$P$24:$P$174</c:f>
            </c:numRef>
          </c:xVal>
          <c:yVal>
            <c:numRef>
              <c:f>'2023-05-22 C3'!$L$24:$L$174</c:f>
              <c:numCache/>
            </c:numRef>
          </c:yVal>
        </c:ser>
        <c:dLbls>
          <c:showLegendKey val="0"/>
          <c:showVal val="0"/>
          <c:showCatName val="0"/>
          <c:showSerName val="0"/>
          <c:showPercent val="0"/>
          <c:showBubbleSize val="0"/>
        </c:dLbls>
        <c:axId val="1126946144"/>
        <c:axId val="1041042539"/>
      </c:scatterChart>
      <c:valAx>
        <c:axId val="11269461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1042539"/>
      </c:valAx>
      <c:valAx>
        <c:axId val="1041042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6946144"/>
      </c:valAx>
    </c:plotArea>
    <c:legend>
      <c:legendPos val="r"/>
      <c:overlay val="0"/>
      <c:txPr>
        <a:bodyPr/>
        <a:lstStyle/>
        <a:p>
          <a:pPr lvl="0">
            <a:defRPr b="0">
              <a:solidFill>
                <a:srgbClr val="1A1A1A"/>
              </a:solidFill>
              <a:latin typeface="+mn-lt"/>
            </a:defRPr>
          </a:pPr>
        </a:p>
      </c:txPr>
    </c:legend>
    <c:plotVisOnly val="1"/>
  </c:chart>
</c:chartSpace>
</file>

<file path=xl/charts/chart7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'2023-05-22 C3'!$Y$24:$Y$174</c:f>
            </c:numRef>
          </c:xVal>
          <c:yVal>
            <c:numRef>
              <c:f>'2023-05-22 C3'!$U$24:$U$174</c:f>
              <c:numCache/>
            </c:numRef>
          </c:yVal>
        </c:ser>
        <c:dLbls>
          <c:showLegendKey val="0"/>
          <c:showVal val="0"/>
          <c:showCatName val="0"/>
          <c:showSerName val="0"/>
          <c:showPercent val="0"/>
          <c:showBubbleSize val="0"/>
        </c:dLbls>
        <c:axId val="883099865"/>
        <c:axId val="928504273"/>
      </c:scatterChart>
      <c:valAx>
        <c:axId val="8830998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8504273"/>
      </c:valAx>
      <c:valAx>
        <c:axId val="9285042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3099865"/>
      </c:valAx>
    </c:plotArea>
    <c:legend>
      <c:legendPos val="r"/>
      <c:overlay val="0"/>
      <c:txPr>
        <a:bodyPr/>
        <a:lstStyle/>
        <a:p>
          <a:pPr lvl="0">
            <a:defRPr b="0">
              <a:solidFill>
                <a:srgbClr val="1A1A1A"/>
              </a:solidFill>
              <a:latin typeface="+mn-lt"/>
            </a:defRPr>
          </a:pPr>
        </a:p>
      </c:txPr>
    </c:legend>
    <c:plotVisOnly val="1"/>
  </c:chart>
</c:chartSpace>
</file>

<file path=xl/charts/chart7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'2023-05-22 C3'!$AH$24:$AH$174</c:f>
            </c:numRef>
          </c:xVal>
          <c:yVal>
            <c:numRef>
              <c:f>'2023-05-22 C3'!$AD$24:$AD$174</c:f>
              <c:numCache/>
            </c:numRef>
          </c:yVal>
        </c:ser>
        <c:dLbls>
          <c:showLegendKey val="0"/>
          <c:showVal val="0"/>
          <c:showCatName val="0"/>
          <c:showSerName val="0"/>
          <c:showPercent val="0"/>
          <c:showBubbleSize val="0"/>
        </c:dLbls>
        <c:axId val="907735478"/>
        <c:axId val="1580830873"/>
      </c:scatterChart>
      <c:valAx>
        <c:axId val="9077354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0830873"/>
      </c:valAx>
      <c:valAx>
        <c:axId val="15808308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7735478"/>
      </c:valAx>
    </c:plotArea>
    <c:legend>
      <c:legendPos val="r"/>
      <c:overlay val="0"/>
      <c:txPr>
        <a:bodyPr/>
        <a:lstStyle/>
        <a:p>
          <a:pPr lvl="0">
            <a:defRPr b="0">
              <a:solidFill>
                <a:srgbClr val="1A1A1A"/>
              </a:solidFill>
              <a:latin typeface="+mn-lt"/>
            </a:defRPr>
          </a:pPr>
        </a:p>
      </c:txPr>
    </c:legend>
    <c:plotVisOnly val="1"/>
  </c:chart>
</c:chartSpace>
</file>

<file path=xl/charts/chart7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'2023-05-22 C3'!$AQ$24:$AQ$174</c:f>
            </c:numRef>
          </c:xVal>
          <c:yVal>
            <c:numRef>
              <c:f>'2023-05-22 C3'!$AM$24:$AM$174</c:f>
              <c:numCache/>
            </c:numRef>
          </c:yVal>
        </c:ser>
        <c:dLbls>
          <c:showLegendKey val="0"/>
          <c:showVal val="0"/>
          <c:showCatName val="0"/>
          <c:showSerName val="0"/>
          <c:showPercent val="0"/>
          <c:showBubbleSize val="0"/>
        </c:dLbls>
        <c:axId val="663552626"/>
        <c:axId val="1582169887"/>
      </c:scatterChart>
      <c:valAx>
        <c:axId val="6635526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2169887"/>
      </c:valAx>
      <c:valAx>
        <c:axId val="15821698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3552626"/>
      </c:valAx>
    </c:plotArea>
    <c:legend>
      <c:legendPos val="r"/>
      <c:overlay val="0"/>
      <c:txPr>
        <a:bodyPr/>
        <a:lstStyle/>
        <a:p>
          <a:pPr lvl="0">
            <a:defRPr b="0">
              <a:solidFill>
                <a:srgbClr val="1A1A1A"/>
              </a:solidFill>
              <a:latin typeface="+mn-lt"/>
            </a:defRPr>
          </a:pPr>
        </a:p>
      </c:txPr>
    </c:legend>
    <c:plotVisOnly val="1"/>
  </c:chart>
</c:chartSpace>
</file>

<file path=xl/charts/chart7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'2023-05-22 C3'!$AZ$24:$AZ$174</c:f>
            </c:numRef>
          </c:xVal>
          <c:yVal>
            <c:numRef>
              <c:f>'2023-05-22 C3'!$AV$24:$AV$174</c:f>
              <c:numCache/>
            </c:numRef>
          </c:yVal>
        </c:ser>
        <c:dLbls>
          <c:showLegendKey val="0"/>
          <c:showVal val="0"/>
          <c:showCatName val="0"/>
          <c:showSerName val="0"/>
          <c:showPercent val="0"/>
          <c:showBubbleSize val="0"/>
        </c:dLbls>
        <c:axId val="888211879"/>
        <c:axId val="50965047"/>
      </c:scatterChart>
      <c:valAx>
        <c:axId val="8882118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965047"/>
      </c:valAx>
      <c:valAx>
        <c:axId val="509650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8211879"/>
      </c:valAx>
    </c:plotArea>
    <c:legend>
      <c:legendPos val="r"/>
      <c:overlay val="0"/>
      <c:txPr>
        <a:bodyPr/>
        <a:lstStyle/>
        <a:p>
          <a:pPr lvl="0">
            <a:defRPr b="0">
              <a:solidFill>
                <a:srgbClr val="1A1A1A"/>
              </a:solidFill>
              <a:latin typeface="+mn-lt"/>
            </a:defRPr>
          </a:pPr>
        </a:p>
      </c:txPr>
    </c:legend>
    <c:plotVisOnly val="1"/>
  </c:chart>
</c:chartSpace>
</file>

<file path=xl/charts/chart8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'2023-05-22 C3'!$BI$24:$BI$174</c:f>
            </c:numRef>
          </c:xVal>
          <c:yVal>
            <c:numRef>
              <c:f>'2023-05-22 C3'!$BE$24:$BE$174</c:f>
              <c:numCache/>
            </c:numRef>
          </c:yVal>
        </c:ser>
        <c:dLbls>
          <c:showLegendKey val="0"/>
          <c:showVal val="0"/>
          <c:showCatName val="0"/>
          <c:showSerName val="0"/>
          <c:showPercent val="0"/>
          <c:showBubbleSize val="0"/>
        </c:dLbls>
        <c:axId val="369175407"/>
        <c:axId val="1378294688"/>
      </c:scatterChart>
      <c:valAx>
        <c:axId val="3691754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8294688"/>
      </c:valAx>
      <c:valAx>
        <c:axId val="1378294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9175407"/>
      </c:valAx>
    </c:plotArea>
    <c:legend>
      <c:legendPos val="r"/>
      <c:overlay val="0"/>
      <c:txPr>
        <a:bodyPr/>
        <a:lstStyle/>
        <a:p>
          <a:pPr lvl="0">
            <a:defRPr b="0">
              <a:solidFill>
                <a:srgbClr val="1A1A1A"/>
              </a:solidFill>
              <a:latin typeface="+mn-lt"/>
            </a:defRPr>
          </a:pPr>
        </a:p>
      </c:txPr>
    </c:legend>
    <c:plotVisOnly val="1"/>
  </c:chart>
</c:chartSpace>
</file>

<file path=xl/charts/chart8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'2023-05-22 C3'!$BR$24:$BR$174</c:f>
            </c:numRef>
          </c:xVal>
          <c:yVal>
            <c:numRef>
              <c:f>'2023-05-22 C3'!$BN$24:$BN$174</c:f>
              <c:numCache/>
            </c:numRef>
          </c:yVal>
        </c:ser>
        <c:dLbls>
          <c:showLegendKey val="0"/>
          <c:showVal val="0"/>
          <c:showCatName val="0"/>
          <c:showSerName val="0"/>
          <c:showPercent val="0"/>
          <c:showBubbleSize val="0"/>
        </c:dLbls>
        <c:axId val="1214553403"/>
        <c:axId val="1707925240"/>
      </c:scatterChart>
      <c:valAx>
        <c:axId val="12145534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7925240"/>
      </c:valAx>
      <c:valAx>
        <c:axId val="17079252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4553403"/>
      </c:valAx>
    </c:plotArea>
    <c:legend>
      <c:legendPos val="r"/>
      <c:overlay val="0"/>
      <c:txPr>
        <a:bodyPr/>
        <a:lstStyle/>
        <a:p>
          <a:pPr lvl="0">
            <a:defRPr b="0">
              <a:solidFill>
                <a:srgbClr val="1A1A1A"/>
              </a:solidFill>
              <a:latin typeface="+mn-lt"/>
            </a:defRPr>
          </a:pPr>
        </a:p>
      </c:txPr>
    </c:legend>
    <c:plotVisOnly val="1"/>
  </c:chart>
</c:chartSpace>
</file>

<file path=xl/charts/chart8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'2023-05-15 Retake A6'!$G$24:$G$144</c:f>
            </c:numRef>
          </c:xVal>
          <c:yVal>
            <c:numRef>
              <c:f>'2023-05-15 Retake A6'!$C$24:$C$144</c:f>
              <c:numCache/>
            </c:numRef>
          </c:yVal>
        </c:ser>
        <c:dLbls>
          <c:showLegendKey val="0"/>
          <c:showVal val="0"/>
          <c:showCatName val="0"/>
          <c:showSerName val="0"/>
          <c:showPercent val="0"/>
          <c:showBubbleSize val="0"/>
        </c:dLbls>
        <c:axId val="942698836"/>
        <c:axId val="993276038"/>
      </c:scatterChart>
      <c:valAx>
        <c:axId val="9426988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3276038"/>
      </c:valAx>
      <c:valAx>
        <c:axId val="993276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2698836"/>
      </c:valAx>
    </c:plotArea>
    <c:legend>
      <c:legendPos val="r"/>
      <c:overlay val="0"/>
      <c:txPr>
        <a:bodyPr/>
        <a:lstStyle/>
        <a:p>
          <a:pPr lvl="0">
            <a:defRPr b="0">
              <a:solidFill>
                <a:srgbClr val="1A1A1A"/>
              </a:solidFill>
              <a:latin typeface="+mn-lt"/>
            </a:defRPr>
          </a:pPr>
        </a:p>
      </c:txPr>
    </c:legend>
    <c:plotVisOnly val="1"/>
  </c:chart>
</c:chartSpace>
</file>

<file path=xl/charts/chart8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'2023-05-15 Retake A6'!$P$24:$P$174</c:f>
            </c:numRef>
          </c:xVal>
          <c:yVal>
            <c:numRef>
              <c:f>'2023-05-15 Retake A6'!$L$24:$L$174</c:f>
              <c:numCache/>
            </c:numRef>
          </c:yVal>
        </c:ser>
        <c:dLbls>
          <c:showLegendKey val="0"/>
          <c:showVal val="0"/>
          <c:showCatName val="0"/>
          <c:showSerName val="0"/>
          <c:showPercent val="0"/>
          <c:showBubbleSize val="0"/>
        </c:dLbls>
        <c:axId val="357346174"/>
        <c:axId val="687695467"/>
      </c:scatterChart>
      <c:valAx>
        <c:axId val="3573461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7695467"/>
      </c:valAx>
      <c:valAx>
        <c:axId val="6876954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7346174"/>
      </c:valAx>
    </c:plotArea>
    <c:legend>
      <c:legendPos val="r"/>
      <c:overlay val="0"/>
      <c:txPr>
        <a:bodyPr/>
        <a:lstStyle/>
        <a:p>
          <a:pPr lvl="0">
            <a:defRPr b="0">
              <a:solidFill>
                <a:srgbClr val="1A1A1A"/>
              </a:solidFill>
              <a:latin typeface="+mn-lt"/>
            </a:defRPr>
          </a:pPr>
        </a:p>
      </c:txPr>
    </c:legend>
    <c:plotVisOnly val="1"/>
  </c:chart>
</c:chartSpace>
</file>

<file path=xl/charts/chart8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'2023-05-15 Retake A6'!$Y$24:$Y$174</c:f>
            </c:numRef>
          </c:xVal>
          <c:yVal>
            <c:numRef>
              <c:f>'2023-05-15 Retake A6'!$U$24:$U$174</c:f>
              <c:numCache/>
            </c:numRef>
          </c:yVal>
        </c:ser>
        <c:dLbls>
          <c:showLegendKey val="0"/>
          <c:showVal val="0"/>
          <c:showCatName val="0"/>
          <c:showSerName val="0"/>
          <c:showPercent val="0"/>
          <c:showBubbleSize val="0"/>
        </c:dLbls>
        <c:axId val="2086854833"/>
        <c:axId val="1913991831"/>
      </c:scatterChart>
      <c:valAx>
        <c:axId val="20868548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3991831"/>
      </c:valAx>
      <c:valAx>
        <c:axId val="19139918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6854833"/>
      </c:valAx>
    </c:plotArea>
    <c:legend>
      <c:legendPos val="r"/>
      <c:overlay val="0"/>
      <c:txPr>
        <a:bodyPr/>
        <a:lstStyle/>
        <a:p>
          <a:pPr lvl="0">
            <a:defRPr b="0">
              <a:solidFill>
                <a:srgbClr val="1A1A1A"/>
              </a:solidFill>
              <a:latin typeface="+mn-lt"/>
            </a:defRPr>
          </a:pPr>
        </a:p>
      </c:txPr>
    </c:legend>
    <c:plotVisOnly val="1"/>
  </c:chart>
</c:chartSpace>
</file>

<file path=xl/charts/chart8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'2023-05-15 Retake A6'!$AH$24:$AH$174</c:f>
            </c:numRef>
          </c:xVal>
          <c:yVal>
            <c:numRef>
              <c:f>'2023-05-15 Retake A6'!$AD$24:$AD$174</c:f>
              <c:numCache/>
            </c:numRef>
          </c:yVal>
        </c:ser>
        <c:dLbls>
          <c:showLegendKey val="0"/>
          <c:showVal val="0"/>
          <c:showCatName val="0"/>
          <c:showSerName val="0"/>
          <c:showPercent val="0"/>
          <c:showBubbleSize val="0"/>
        </c:dLbls>
        <c:axId val="781546233"/>
        <c:axId val="369155280"/>
      </c:scatterChart>
      <c:valAx>
        <c:axId val="7815462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9155280"/>
      </c:valAx>
      <c:valAx>
        <c:axId val="3691552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1546233"/>
      </c:valAx>
    </c:plotArea>
    <c:legend>
      <c:legendPos val="r"/>
      <c:overlay val="0"/>
      <c:txPr>
        <a:bodyPr/>
        <a:lstStyle/>
        <a:p>
          <a:pPr lvl="0">
            <a:defRPr b="0">
              <a:solidFill>
                <a:srgbClr val="1A1A1A"/>
              </a:solidFill>
              <a:latin typeface="+mn-lt"/>
            </a:defRPr>
          </a:pPr>
        </a:p>
      </c:txPr>
    </c:legend>
    <c:plotVisOnly val="1"/>
  </c:chart>
</c:chartSpace>
</file>

<file path=xl/charts/chart8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'2023-05-15 Retake A6'!$AQ$24:$AQ$174</c:f>
            </c:numRef>
          </c:xVal>
          <c:yVal>
            <c:numRef>
              <c:f>'2023-05-15 Retake A6'!$AM$24:$AM$174</c:f>
              <c:numCache/>
            </c:numRef>
          </c:yVal>
        </c:ser>
        <c:dLbls>
          <c:showLegendKey val="0"/>
          <c:showVal val="0"/>
          <c:showCatName val="0"/>
          <c:showSerName val="0"/>
          <c:showPercent val="0"/>
          <c:showBubbleSize val="0"/>
        </c:dLbls>
        <c:axId val="1839597499"/>
        <c:axId val="1903811350"/>
      </c:scatterChart>
      <c:valAx>
        <c:axId val="18395974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3811350"/>
      </c:valAx>
      <c:valAx>
        <c:axId val="19038113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9597499"/>
      </c:valAx>
    </c:plotArea>
    <c:legend>
      <c:legendPos val="r"/>
      <c:overlay val="0"/>
      <c:txPr>
        <a:bodyPr/>
        <a:lstStyle/>
        <a:p>
          <a:pPr lvl="0">
            <a:defRPr b="0">
              <a:solidFill>
                <a:srgbClr val="1A1A1A"/>
              </a:solidFill>
              <a:latin typeface="+mn-lt"/>
            </a:defRPr>
          </a:pPr>
        </a:p>
      </c:txPr>
    </c:legend>
    <c:plotVisOnly val="1"/>
  </c:chart>
</c:chartSpace>
</file>

<file path=xl/charts/chart8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'2023-05-15 Retake A6'!$AZ$24:$AZ$174</c:f>
            </c:numRef>
          </c:xVal>
          <c:yVal>
            <c:numRef>
              <c:f>'2023-05-15 Retake A6'!$AV$24:$AV$174</c:f>
              <c:numCache/>
            </c:numRef>
          </c:yVal>
        </c:ser>
        <c:dLbls>
          <c:showLegendKey val="0"/>
          <c:showVal val="0"/>
          <c:showCatName val="0"/>
          <c:showSerName val="0"/>
          <c:showPercent val="0"/>
          <c:showBubbleSize val="0"/>
        </c:dLbls>
        <c:axId val="1803823666"/>
        <c:axId val="421904095"/>
      </c:scatterChart>
      <c:valAx>
        <c:axId val="18038236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1904095"/>
      </c:valAx>
      <c:valAx>
        <c:axId val="4219040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3823666"/>
      </c:valAx>
    </c:plotArea>
    <c:legend>
      <c:legendPos val="r"/>
      <c:overlay val="0"/>
      <c:txPr>
        <a:bodyPr/>
        <a:lstStyle/>
        <a:p>
          <a:pPr lvl="0">
            <a:defRPr b="0">
              <a:solidFill>
                <a:srgbClr val="1A1A1A"/>
              </a:solidFill>
              <a:latin typeface="+mn-lt"/>
            </a:defRPr>
          </a:pPr>
        </a:p>
      </c:txPr>
    </c:legend>
    <c:plotVisOnly val="1"/>
  </c:chart>
</c:chartSpace>
</file>

<file path=xl/charts/chart8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'2023-05-15 Retake A6'!$BI$24:$BI$174</c:f>
            </c:numRef>
          </c:xVal>
          <c:yVal>
            <c:numRef>
              <c:f>'2023-05-15 Retake A6'!$BE$24:$BE$174</c:f>
              <c:numCache/>
            </c:numRef>
          </c:yVal>
        </c:ser>
        <c:dLbls>
          <c:showLegendKey val="0"/>
          <c:showVal val="0"/>
          <c:showCatName val="0"/>
          <c:showSerName val="0"/>
          <c:showPercent val="0"/>
          <c:showBubbleSize val="0"/>
        </c:dLbls>
        <c:axId val="172865418"/>
        <c:axId val="596222994"/>
      </c:scatterChart>
      <c:valAx>
        <c:axId val="1728654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6222994"/>
      </c:valAx>
      <c:valAx>
        <c:axId val="596222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865418"/>
      </c:valAx>
    </c:plotArea>
    <c:legend>
      <c:legendPos val="r"/>
      <c:overlay val="0"/>
      <c:txPr>
        <a:bodyPr/>
        <a:lstStyle/>
        <a:p>
          <a:pPr lvl="0">
            <a:defRPr b="0">
              <a:solidFill>
                <a:srgbClr val="1A1A1A"/>
              </a:solidFill>
              <a:latin typeface="+mn-lt"/>
            </a:defRPr>
          </a:pPr>
        </a:p>
      </c:txPr>
    </c:legend>
    <c:plotVisOnly val="1"/>
  </c:chart>
</c:chartSpace>
</file>

<file path=xl/charts/chart8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'2023-05-15 Retake A6'!$BR$24:$BR$174</c:f>
            </c:numRef>
          </c:xVal>
          <c:yVal>
            <c:numRef>
              <c:f>'2023-05-15 Retake A6'!$BN$24:$BN$174</c:f>
              <c:numCache/>
            </c:numRef>
          </c:yVal>
        </c:ser>
        <c:dLbls>
          <c:showLegendKey val="0"/>
          <c:showVal val="0"/>
          <c:showCatName val="0"/>
          <c:showSerName val="0"/>
          <c:showPercent val="0"/>
          <c:showBubbleSize val="0"/>
        </c:dLbls>
        <c:axId val="420332651"/>
        <c:axId val="207092407"/>
      </c:scatterChart>
      <c:valAx>
        <c:axId val="4203326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092407"/>
      </c:valAx>
      <c:valAx>
        <c:axId val="207092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0332651"/>
      </c:valAx>
    </c:plotArea>
    <c:legend>
      <c:legendPos val="r"/>
      <c:overlay val="0"/>
      <c:txPr>
        <a:bodyPr/>
        <a:lstStyle/>
        <a:p>
          <a:pPr lvl="0">
            <a:defRPr b="0">
              <a:solidFill>
                <a:srgbClr val="1A1A1A"/>
              </a:solidFill>
              <a:latin typeface="+mn-lt"/>
            </a:defRPr>
          </a:pPr>
        </a:p>
      </c:txPr>
    </c:legend>
    <c:plotVisOnly val="1"/>
  </c:chart>
</c:chartSpace>
</file>

<file path=xl/charts/chart9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lineChart>
        <c:varyColors val="0"/>
        <c:ser>
          <c:idx val="0"/>
          <c:order val="0"/>
          <c:spPr>
            <a:ln cmpd="sng">
              <a:solidFill>
                <a:srgbClr val="4285F4"/>
              </a:solidFill>
            </a:ln>
          </c:spPr>
          <c:marker>
            <c:symbol val="none"/>
          </c:marker>
          <c:cat>
            <c:strRef>
              <c:f>'2023-05-08 Re-tie A6'!$G$24:$G$144</c:f>
            </c:strRef>
          </c:cat>
          <c:val>
            <c:numRef>
              <c:f>'2023-05-08 Re-tie A6'!$C$24:$C$144</c:f>
              <c:numCache/>
            </c:numRef>
          </c:val>
          <c:smooth val="0"/>
        </c:ser>
        <c:axId val="450635665"/>
        <c:axId val="1954023217"/>
      </c:lineChart>
      <c:catAx>
        <c:axId val="450635665"/>
        <c:scaling>
          <c:orientation val="minMax"/>
        </c:scaling>
        <c:delete val="0"/>
        <c:axPos val="b"/>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spPr/>
        <c:txPr>
          <a:bodyPr/>
          <a:lstStyle/>
          <a:p>
            <a:pPr lvl="0">
              <a:defRPr b="0">
                <a:solidFill>
                  <a:srgbClr val="000000"/>
                </a:solidFill>
                <a:latin typeface="+mn-lt"/>
              </a:defRPr>
            </a:pPr>
          </a:p>
        </c:txPr>
        <c:crossAx val="1954023217"/>
      </c:catAx>
      <c:valAx>
        <c:axId val="19540232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0635665"/>
      </c:valAx>
    </c:plotArea>
    <c:legend>
      <c:legendPos val="r"/>
      <c:overlay val="0"/>
      <c:txPr>
        <a:bodyPr/>
        <a:lstStyle/>
        <a:p>
          <a:pPr lvl="0">
            <a:defRPr b="0">
              <a:solidFill>
                <a:srgbClr val="1A1A1A"/>
              </a:solidFill>
              <a:latin typeface="+mn-lt"/>
            </a:defRPr>
          </a:pPr>
        </a:p>
      </c:txPr>
    </c:legend>
    <c:plotVisOnly val="1"/>
  </c:chart>
</c:chartSpace>
</file>

<file path=xl/charts/chart9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lineChart>
        <c:varyColors val="0"/>
        <c:ser>
          <c:idx val="0"/>
          <c:order val="0"/>
          <c:spPr>
            <a:ln cmpd="sng">
              <a:solidFill>
                <a:srgbClr val="4285F4"/>
              </a:solidFill>
            </a:ln>
          </c:spPr>
          <c:marker>
            <c:symbol val="none"/>
          </c:marker>
          <c:cat>
            <c:strRef>
              <c:f>'2023-05-08 Re-tie A6'!$P$24:$P$174</c:f>
            </c:strRef>
          </c:cat>
          <c:val>
            <c:numRef>
              <c:f>'2023-05-08 Re-tie A6'!$L$24:$L$174</c:f>
              <c:numCache/>
            </c:numRef>
          </c:val>
          <c:smooth val="0"/>
        </c:ser>
        <c:axId val="1397526568"/>
        <c:axId val="2045278875"/>
      </c:lineChart>
      <c:catAx>
        <c:axId val="1397526568"/>
        <c:scaling>
          <c:orientation val="minMax"/>
        </c:scaling>
        <c:delete val="0"/>
        <c:axPos val="b"/>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spPr/>
        <c:txPr>
          <a:bodyPr/>
          <a:lstStyle/>
          <a:p>
            <a:pPr lvl="0">
              <a:defRPr b="0">
                <a:solidFill>
                  <a:srgbClr val="000000"/>
                </a:solidFill>
                <a:latin typeface="+mn-lt"/>
              </a:defRPr>
            </a:pPr>
          </a:p>
        </c:txPr>
        <c:crossAx val="2045278875"/>
      </c:catAx>
      <c:valAx>
        <c:axId val="20452788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7526568"/>
      </c:valAx>
    </c:plotArea>
    <c:legend>
      <c:legendPos val="r"/>
      <c:overlay val="0"/>
      <c:txPr>
        <a:bodyPr/>
        <a:lstStyle/>
        <a:p>
          <a:pPr lvl="0">
            <a:defRPr b="0">
              <a:solidFill>
                <a:srgbClr val="1A1A1A"/>
              </a:solidFill>
              <a:latin typeface="+mn-lt"/>
            </a:defRPr>
          </a:pPr>
        </a:p>
      </c:txPr>
    </c:legend>
    <c:plotVisOnly val="1"/>
  </c:chart>
</c:chartSpace>
</file>

<file path=xl/charts/chart9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lineChart>
        <c:varyColors val="0"/>
        <c:ser>
          <c:idx val="0"/>
          <c:order val="0"/>
          <c:spPr>
            <a:ln cmpd="sng">
              <a:solidFill>
                <a:srgbClr val="4285F4"/>
              </a:solidFill>
            </a:ln>
          </c:spPr>
          <c:marker>
            <c:symbol val="none"/>
          </c:marker>
          <c:cat>
            <c:strRef>
              <c:f>'2023-05-08 Re-tie A6'!$Y$24:$Y$174</c:f>
            </c:strRef>
          </c:cat>
          <c:val>
            <c:numRef>
              <c:f>'2023-05-08 Re-tie A6'!$U$24:$U$174</c:f>
              <c:numCache/>
            </c:numRef>
          </c:val>
          <c:smooth val="0"/>
        </c:ser>
        <c:axId val="1259668730"/>
        <c:axId val="806213808"/>
      </c:lineChart>
      <c:catAx>
        <c:axId val="1259668730"/>
        <c:scaling>
          <c:orientation val="minMax"/>
        </c:scaling>
        <c:delete val="0"/>
        <c:axPos val="b"/>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spPr/>
        <c:txPr>
          <a:bodyPr/>
          <a:lstStyle/>
          <a:p>
            <a:pPr lvl="0">
              <a:defRPr b="0">
                <a:solidFill>
                  <a:srgbClr val="000000"/>
                </a:solidFill>
                <a:latin typeface="+mn-lt"/>
              </a:defRPr>
            </a:pPr>
          </a:p>
        </c:txPr>
        <c:crossAx val="806213808"/>
      </c:catAx>
      <c:valAx>
        <c:axId val="806213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9668730"/>
      </c:valAx>
    </c:plotArea>
    <c:legend>
      <c:legendPos val="r"/>
      <c:overlay val="0"/>
      <c:txPr>
        <a:bodyPr/>
        <a:lstStyle/>
        <a:p>
          <a:pPr lvl="0">
            <a:defRPr b="0">
              <a:solidFill>
                <a:srgbClr val="1A1A1A"/>
              </a:solidFill>
              <a:latin typeface="+mn-lt"/>
            </a:defRPr>
          </a:pPr>
        </a:p>
      </c:txPr>
    </c:legend>
    <c:plotVisOnly val="1"/>
  </c:chart>
</c:chartSpace>
</file>

<file path=xl/charts/chart9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'2023-05-08 Re-tie A6'!$AH$24:$AH$174</c:f>
            </c:numRef>
          </c:xVal>
          <c:yVal>
            <c:numRef>
              <c:f>'2023-05-08 Re-tie A6'!$AD$24:$AD$174</c:f>
              <c:numCache/>
            </c:numRef>
          </c:yVal>
        </c:ser>
        <c:dLbls>
          <c:showLegendKey val="0"/>
          <c:showVal val="0"/>
          <c:showCatName val="0"/>
          <c:showSerName val="0"/>
          <c:showPercent val="0"/>
          <c:showBubbleSize val="0"/>
        </c:dLbls>
        <c:axId val="805846226"/>
        <c:axId val="1409102761"/>
      </c:scatterChart>
      <c:valAx>
        <c:axId val="8058462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9102761"/>
      </c:valAx>
      <c:valAx>
        <c:axId val="14091027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5846226"/>
      </c:valAx>
    </c:plotArea>
    <c:legend>
      <c:legendPos val="r"/>
      <c:overlay val="0"/>
      <c:txPr>
        <a:bodyPr/>
        <a:lstStyle/>
        <a:p>
          <a:pPr lvl="0">
            <a:defRPr b="0">
              <a:solidFill>
                <a:srgbClr val="1A1A1A"/>
              </a:solidFill>
              <a:latin typeface="+mn-lt"/>
            </a:defRPr>
          </a:pPr>
        </a:p>
      </c:txPr>
    </c:legend>
    <c:plotVisOnly val="1"/>
  </c:chart>
</c:chartSpace>
</file>

<file path=xl/charts/chart9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'2023-05-08 Re-tie A6'!$AQ$24:$AQ$174</c:f>
            </c:numRef>
          </c:xVal>
          <c:yVal>
            <c:numRef>
              <c:f>'2023-05-08 Re-tie A6'!$AM$24:$AM$174</c:f>
              <c:numCache/>
            </c:numRef>
          </c:yVal>
        </c:ser>
        <c:dLbls>
          <c:showLegendKey val="0"/>
          <c:showVal val="0"/>
          <c:showCatName val="0"/>
          <c:showSerName val="0"/>
          <c:showPercent val="0"/>
          <c:showBubbleSize val="0"/>
        </c:dLbls>
        <c:axId val="1004459054"/>
        <c:axId val="1517452592"/>
      </c:scatterChart>
      <c:valAx>
        <c:axId val="10044590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7452592"/>
      </c:valAx>
      <c:valAx>
        <c:axId val="15174525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4459054"/>
      </c:valAx>
    </c:plotArea>
    <c:legend>
      <c:legendPos val="r"/>
      <c:overlay val="0"/>
      <c:txPr>
        <a:bodyPr/>
        <a:lstStyle/>
        <a:p>
          <a:pPr lvl="0">
            <a:defRPr b="0">
              <a:solidFill>
                <a:srgbClr val="1A1A1A"/>
              </a:solidFill>
              <a:latin typeface="+mn-lt"/>
            </a:defRPr>
          </a:pPr>
        </a:p>
      </c:txPr>
    </c:legend>
    <c:plotVisOnly val="1"/>
  </c:chart>
</c:chartSpace>
</file>

<file path=xl/charts/chart9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'2023-05-08 Re-tie A6'!$AZ$24:$AZ$174</c:f>
            </c:numRef>
          </c:xVal>
          <c:yVal>
            <c:numRef>
              <c:f>'2023-05-08 Re-tie A6'!$AV$24:$AV$174</c:f>
              <c:numCache/>
            </c:numRef>
          </c:yVal>
        </c:ser>
        <c:dLbls>
          <c:showLegendKey val="0"/>
          <c:showVal val="0"/>
          <c:showCatName val="0"/>
          <c:showSerName val="0"/>
          <c:showPercent val="0"/>
          <c:showBubbleSize val="0"/>
        </c:dLbls>
        <c:axId val="2103513419"/>
        <c:axId val="100349379"/>
      </c:scatterChart>
      <c:valAx>
        <c:axId val="21035134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349379"/>
      </c:valAx>
      <c:valAx>
        <c:axId val="1003493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3513419"/>
      </c:valAx>
    </c:plotArea>
    <c:legend>
      <c:legendPos val="r"/>
      <c:overlay val="0"/>
      <c:txPr>
        <a:bodyPr/>
        <a:lstStyle/>
        <a:p>
          <a:pPr lvl="0">
            <a:defRPr b="0">
              <a:solidFill>
                <a:srgbClr val="1A1A1A"/>
              </a:solidFill>
              <a:latin typeface="+mn-lt"/>
            </a:defRPr>
          </a:pPr>
        </a:p>
      </c:txPr>
    </c:legend>
    <c:plotVisOnly val="1"/>
  </c:chart>
</c:chartSpace>
</file>

<file path=xl/charts/chart9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'2023-05-08 Re-tie A6'!$BI$24:$BI$174</c:f>
            </c:numRef>
          </c:xVal>
          <c:yVal>
            <c:numRef>
              <c:f>'2023-05-08 Re-tie A6'!$BE$24:$BE$174</c:f>
              <c:numCache/>
            </c:numRef>
          </c:yVal>
        </c:ser>
        <c:dLbls>
          <c:showLegendKey val="0"/>
          <c:showVal val="0"/>
          <c:showCatName val="0"/>
          <c:showSerName val="0"/>
          <c:showPercent val="0"/>
          <c:showBubbleSize val="0"/>
        </c:dLbls>
        <c:axId val="1048893602"/>
        <c:axId val="1613190700"/>
      </c:scatterChart>
      <c:valAx>
        <c:axId val="10488936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3190700"/>
      </c:valAx>
      <c:valAx>
        <c:axId val="1613190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8893602"/>
      </c:valAx>
    </c:plotArea>
    <c:legend>
      <c:legendPos val="r"/>
      <c:overlay val="0"/>
      <c:txPr>
        <a:bodyPr/>
        <a:lstStyle/>
        <a:p>
          <a:pPr lvl="0">
            <a:defRPr b="0">
              <a:solidFill>
                <a:srgbClr val="1A1A1A"/>
              </a:solidFill>
              <a:latin typeface="+mn-lt"/>
            </a:defRPr>
          </a:pPr>
        </a:p>
      </c:txPr>
    </c:legend>
    <c:plotVisOnly val="1"/>
  </c:chart>
</c:chartSpace>
</file>

<file path=xl/charts/chart9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'2023-05-08 Re-tie A6'!$BR$24:$BR$174</c:f>
            </c:numRef>
          </c:xVal>
          <c:yVal>
            <c:numRef>
              <c:f>'2023-05-08 Re-tie A6'!$BN$24:$BN$174</c:f>
              <c:numCache/>
            </c:numRef>
          </c:yVal>
        </c:ser>
        <c:dLbls>
          <c:showLegendKey val="0"/>
          <c:showVal val="0"/>
          <c:showCatName val="0"/>
          <c:showSerName val="0"/>
          <c:showPercent val="0"/>
          <c:showBubbleSize val="0"/>
        </c:dLbls>
        <c:axId val="241094033"/>
        <c:axId val="1755348219"/>
      </c:scatterChart>
      <c:valAx>
        <c:axId val="2410940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55348219"/>
      </c:valAx>
      <c:valAx>
        <c:axId val="1755348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1094033"/>
      </c:valAx>
    </c:plotArea>
    <c:legend>
      <c:legendPos val="r"/>
      <c:overlay val="0"/>
      <c:txPr>
        <a:bodyPr/>
        <a:lstStyle/>
        <a:p>
          <a:pPr lvl="0">
            <a:defRPr b="0">
              <a:solidFill>
                <a:srgbClr val="1A1A1A"/>
              </a:solidFill>
              <a:latin typeface="+mn-lt"/>
            </a:defRPr>
          </a:pPr>
        </a:p>
      </c:txPr>
    </c:legend>
    <c:plotVisOnly val="1"/>
  </c:chart>
</c:chartSpace>
</file>

<file path=xl/charts/chart9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A6(From 3)'!$G$24:$G$144</c:f>
            </c:numRef>
          </c:xVal>
          <c:yVal>
            <c:numRef>
              <c:f>'2023-04-26 A6(From 3)'!$C$24:$C$144</c:f>
              <c:numCache/>
            </c:numRef>
          </c:yVal>
        </c:ser>
        <c:dLbls>
          <c:showLegendKey val="0"/>
          <c:showVal val="0"/>
          <c:showCatName val="0"/>
          <c:showSerName val="0"/>
          <c:showPercent val="0"/>
          <c:showBubbleSize val="0"/>
        </c:dLbls>
        <c:axId val="162856720"/>
        <c:axId val="1601218174"/>
      </c:scatterChart>
      <c:valAx>
        <c:axId val="1628567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1218174"/>
      </c:valAx>
      <c:valAx>
        <c:axId val="16012181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856720"/>
      </c:valAx>
    </c:plotArea>
    <c:legend>
      <c:legendPos val="r"/>
      <c:overlay val="0"/>
      <c:txPr>
        <a:bodyPr/>
        <a:lstStyle/>
        <a:p>
          <a:pPr lvl="0">
            <a:defRPr b="0">
              <a:solidFill>
                <a:srgbClr val="1A1A1A"/>
              </a:solidFill>
              <a:latin typeface="+mn-lt"/>
            </a:defRPr>
          </a:pPr>
        </a:p>
      </c:txPr>
    </c:legend>
    <c:plotVisOnly val="1"/>
  </c:chart>
</c:chartSpace>
</file>

<file path=xl/charts/chart9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A6(From 3)'!$P$24:$P$174</c:f>
            </c:numRef>
          </c:xVal>
          <c:yVal>
            <c:numRef>
              <c:f>'2023-04-26 A6(From 3)'!$L$24:$L$174</c:f>
              <c:numCache/>
            </c:numRef>
          </c:yVal>
        </c:ser>
        <c:dLbls>
          <c:showLegendKey val="0"/>
          <c:showVal val="0"/>
          <c:showCatName val="0"/>
          <c:showSerName val="0"/>
          <c:showPercent val="0"/>
          <c:showBubbleSize val="0"/>
        </c:dLbls>
        <c:axId val="1082031638"/>
        <c:axId val="1330860342"/>
      </c:scatterChart>
      <c:valAx>
        <c:axId val="10820316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0860342"/>
      </c:valAx>
      <c:valAx>
        <c:axId val="13308603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2031638"/>
      </c:valAx>
    </c:plotArea>
    <c:legend>
      <c:legendPos val="r"/>
      <c:overlay val="0"/>
      <c:txPr>
        <a:bodyPr/>
        <a:lstStyle/>
        <a:p>
          <a:pPr lvl="0">
            <a:defRPr b="0">
              <a:solidFill>
                <a:srgbClr val="1A1A1A"/>
              </a:solidFill>
              <a:latin typeface="+mn-lt"/>
            </a:defRPr>
          </a:pPr>
        </a:p>
      </c:txPr>
    </c:legend>
    <c:plotVisOnly val="1"/>
  </c:chart>
</c:chartSpace>
</file>

<file path=xl/charts/chart10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A6(From 3)'!$Y$24:$Y$174</c:f>
            </c:numRef>
          </c:xVal>
          <c:yVal>
            <c:numRef>
              <c:f>'2023-04-26 A6(From 3)'!$U$24:$U$174</c:f>
              <c:numCache/>
            </c:numRef>
          </c:yVal>
        </c:ser>
        <c:dLbls>
          <c:showLegendKey val="0"/>
          <c:showVal val="0"/>
          <c:showCatName val="0"/>
          <c:showSerName val="0"/>
          <c:showPercent val="0"/>
          <c:showBubbleSize val="0"/>
        </c:dLbls>
        <c:axId val="1209451332"/>
        <c:axId val="1314929261"/>
      </c:scatterChart>
      <c:valAx>
        <c:axId val="12094513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4929261"/>
      </c:valAx>
      <c:valAx>
        <c:axId val="13149292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9451332"/>
      </c:valAx>
    </c:plotArea>
    <c:legend>
      <c:legendPos val="r"/>
      <c:overlay val="0"/>
      <c:txPr>
        <a:bodyPr/>
        <a:lstStyle/>
        <a:p>
          <a:pPr lvl="0">
            <a:defRPr b="0">
              <a:solidFill>
                <a:srgbClr val="1A1A1A"/>
              </a:solidFill>
              <a:latin typeface="+mn-lt"/>
            </a:defRPr>
          </a:pPr>
        </a:p>
      </c:txPr>
    </c:legend>
    <c:plotVisOnly val="1"/>
  </c:chart>
</c:chartSpace>
</file>

<file path=xl/charts/chart10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A6(From 3)'!$AH$24:$AH$174</c:f>
            </c:numRef>
          </c:xVal>
          <c:yVal>
            <c:numRef>
              <c:f>'2023-04-26 A6(From 3)'!$AD$24:$AD$174</c:f>
              <c:numCache/>
            </c:numRef>
          </c:yVal>
        </c:ser>
        <c:dLbls>
          <c:showLegendKey val="0"/>
          <c:showVal val="0"/>
          <c:showCatName val="0"/>
          <c:showSerName val="0"/>
          <c:showPercent val="0"/>
          <c:showBubbleSize val="0"/>
        </c:dLbls>
        <c:axId val="2138876871"/>
        <c:axId val="1539762608"/>
      </c:scatterChart>
      <c:valAx>
        <c:axId val="21388768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9762608"/>
      </c:valAx>
      <c:valAx>
        <c:axId val="15397626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8876871"/>
      </c:valAx>
    </c:plotArea>
    <c:legend>
      <c:legendPos val="r"/>
      <c:overlay val="0"/>
      <c:txPr>
        <a:bodyPr/>
        <a:lstStyle/>
        <a:p>
          <a:pPr lvl="0">
            <a:defRPr b="0">
              <a:solidFill>
                <a:srgbClr val="1A1A1A"/>
              </a:solidFill>
              <a:latin typeface="+mn-lt"/>
            </a:defRPr>
          </a:pPr>
        </a:p>
      </c:txPr>
    </c:legend>
    <c:plotVisOnly val="1"/>
  </c:chart>
</c:chartSpace>
</file>

<file path=xl/charts/chart10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A6(From 3)'!$AQ$24:$AQ$174</c:f>
            </c:numRef>
          </c:xVal>
          <c:yVal>
            <c:numRef>
              <c:f>'2023-04-26 A6(From 3)'!$AM$24:$AM$174</c:f>
              <c:numCache/>
            </c:numRef>
          </c:yVal>
        </c:ser>
        <c:dLbls>
          <c:showLegendKey val="0"/>
          <c:showVal val="0"/>
          <c:showCatName val="0"/>
          <c:showSerName val="0"/>
          <c:showPercent val="0"/>
          <c:showBubbleSize val="0"/>
        </c:dLbls>
        <c:axId val="597724676"/>
        <c:axId val="281130105"/>
      </c:scatterChart>
      <c:valAx>
        <c:axId val="5977246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1130105"/>
      </c:valAx>
      <c:valAx>
        <c:axId val="2811301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7724676"/>
      </c:valAx>
    </c:plotArea>
    <c:legend>
      <c:legendPos val="r"/>
      <c:overlay val="0"/>
      <c:txPr>
        <a:bodyPr/>
        <a:lstStyle/>
        <a:p>
          <a:pPr lvl="0">
            <a:defRPr b="0">
              <a:solidFill>
                <a:srgbClr val="1A1A1A"/>
              </a:solidFill>
              <a:latin typeface="+mn-lt"/>
            </a:defRPr>
          </a:pPr>
        </a:p>
      </c:txPr>
    </c:legend>
    <c:plotVisOnly val="1"/>
  </c:chart>
</c:chartSpace>
</file>

<file path=xl/charts/chart10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A6(From 3)'!$AZ$24:$AZ$174</c:f>
            </c:numRef>
          </c:xVal>
          <c:yVal>
            <c:numRef>
              <c:f>'2023-04-26 A6(From 3)'!$AV$24:$AV$174</c:f>
              <c:numCache/>
            </c:numRef>
          </c:yVal>
        </c:ser>
        <c:dLbls>
          <c:showLegendKey val="0"/>
          <c:showVal val="0"/>
          <c:showCatName val="0"/>
          <c:showSerName val="0"/>
          <c:showPercent val="0"/>
          <c:showBubbleSize val="0"/>
        </c:dLbls>
        <c:axId val="651440271"/>
        <c:axId val="1950433738"/>
      </c:scatterChart>
      <c:valAx>
        <c:axId val="6514402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0433738"/>
      </c:valAx>
      <c:valAx>
        <c:axId val="19504337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1440271"/>
      </c:valAx>
    </c:plotArea>
    <c:legend>
      <c:legendPos val="r"/>
      <c:overlay val="0"/>
      <c:txPr>
        <a:bodyPr/>
        <a:lstStyle/>
        <a:p>
          <a:pPr lvl="0">
            <a:defRPr b="0">
              <a:solidFill>
                <a:srgbClr val="1A1A1A"/>
              </a:solidFill>
              <a:latin typeface="+mn-lt"/>
            </a:defRPr>
          </a:pPr>
        </a:p>
      </c:txPr>
    </c:legend>
    <c:plotVisOnly val="1"/>
  </c:chart>
</c:chartSpace>
</file>

<file path=xl/charts/chart10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A6(From 3)'!$BI$24:$BI$174</c:f>
            </c:numRef>
          </c:xVal>
          <c:yVal>
            <c:numRef>
              <c:f>'2023-04-26 A6(From 3)'!$BE$24:$BE$174</c:f>
              <c:numCache/>
            </c:numRef>
          </c:yVal>
        </c:ser>
        <c:dLbls>
          <c:showLegendKey val="0"/>
          <c:showVal val="0"/>
          <c:showCatName val="0"/>
          <c:showSerName val="0"/>
          <c:showPercent val="0"/>
          <c:showBubbleSize val="0"/>
        </c:dLbls>
        <c:axId val="2034844875"/>
        <c:axId val="756722217"/>
      </c:scatterChart>
      <c:valAx>
        <c:axId val="20348448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6722217"/>
      </c:valAx>
      <c:valAx>
        <c:axId val="7567222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4844875"/>
      </c:valAx>
    </c:plotArea>
    <c:legend>
      <c:legendPos val="r"/>
      <c:overlay val="0"/>
      <c:txPr>
        <a:bodyPr/>
        <a:lstStyle/>
        <a:p>
          <a:pPr lvl="0">
            <a:defRPr b="0">
              <a:solidFill>
                <a:srgbClr val="1A1A1A"/>
              </a:solidFill>
              <a:latin typeface="+mn-lt"/>
            </a:defRPr>
          </a:pPr>
        </a:p>
      </c:txPr>
    </c:legend>
    <c:plotVisOnly val="1"/>
  </c:chart>
</c:chartSpace>
</file>

<file path=xl/charts/chart10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A6(From 3)'!$BR$24:$BR$174</c:f>
            </c:numRef>
          </c:xVal>
          <c:yVal>
            <c:numRef>
              <c:f>'2023-04-26 A6(From 3)'!$BN$24:$BN$174</c:f>
              <c:numCache/>
            </c:numRef>
          </c:yVal>
        </c:ser>
        <c:dLbls>
          <c:showLegendKey val="0"/>
          <c:showVal val="0"/>
          <c:showCatName val="0"/>
          <c:showSerName val="0"/>
          <c:showPercent val="0"/>
          <c:showBubbleSize val="0"/>
        </c:dLbls>
        <c:axId val="1702818790"/>
        <c:axId val="1183416350"/>
      </c:scatterChart>
      <c:valAx>
        <c:axId val="17028187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3416350"/>
      </c:valAx>
      <c:valAx>
        <c:axId val="11834163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2818790"/>
      </c:valAx>
    </c:plotArea>
    <c:legend>
      <c:legendPos val="r"/>
      <c:overlay val="0"/>
      <c:txPr>
        <a:bodyPr/>
        <a:lstStyle/>
        <a:p>
          <a:pPr lvl="0">
            <a:defRPr b="0">
              <a:solidFill>
                <a:srgbClr val="1A1A1A"/>
              </a:solidFill>
              <a:latin typeface="+mn-lt"/>
            </a:defRPr>
          </a:pPr>
        </a:p>
      </c:txPr>
    </c:legend>
    <c:plotVisOnly val="1"/>
  </c:chart>
</c:chartSpace>
</file>

<file path=xl/charts/chart10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 testing'!$G$24:$G$144</c:f>
            </c:numRef>
          </c:xVal>
          <c:yVal>
            <c:numRef>
              <c:f>'2023-04-26 A6 testing'!$C$24:$C$144</c:f>
              <c:numCache/>
            </c:numRef>
          </c:yVal>
        </c:ser>
        <c:dLbls>
          <c:showLegendKey val="0"/>
          <c:showVal val="0"/>
          <c:showCatName val="0"/>
          <c:showSerName val="0"/>
          <c:showPercent val="0"/>
          <c:showBubbleSize val="0"/>
        </c:dLbls>
        <c:axId val="1706469143"/>
        <c:axId val="9072810"/>
      </c:scatterChart>
      <c:valAx>
        <c:axId val="17064691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72810"/>
      </c:valAx>
      <c:valAx>
        <c:axId val="90728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6469143"/>
      </c:valAx>
    </c:plotArea>
    <c:legend>
      <c:legendPos val="r"/>
      <c:overlay val="0"/>
      <c:txPr>
        <a:bodyPr/>
        <a:lstStyle/>
        <a:p>
          <a:pPr lvl="0">
            <a:defRPr b="0">
              <a:solidFill>
                <a:srgbClr val="1A1A1A"/>
              </a:solidFill>
              <a:latin typeface="+mn-lt"/>
            </a:defRPr>
          </a:pPr>
        </a:p>
      </c:txPr>
    </c:legend>
    <c:plotVisOnly val="1"/>
  </c:chart>
</c:chartSpace>
</file>

<file path=xl/charts/chart10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 testing'!$P$24:$P$174</c:f>
            </c:numRef>
          </c:xVal>
          <c:yVal>
            <c:numRef>
              <c:f>'2023-04-26 A6 testing'!$L$24:$L$174</c:f>
              <c:numCache/>
            </c:numRef>
          </c:yVal>
        </c:ser>
        <c:dLbls>
          <c:showLegendKey val="0"/>
          <c:showVal val="0"/>
          <c:showCatName val="0"/>
          <c:showSerName val="0"/>
          <c:showPercent val="0"/>
          <c:showBubbleSize val="0"/>
        </c:dLbls>
        <c:axId val="836361672"/>
        <c:axId val="15660467"/>
      </c:scatterChart>
      <c:valAx>
        <c:axId val="8363616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60467"/>
      </c:valAx>
      <c:valAx>
        <c:axId val="156604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6361672"/>
      </c:valAx>
    </c:plotArea>
    <c:legend>
      <c:legendPos val="r"/>
      <c:overlay val="0"/>
      <c:txPr>
        <a:bodyPr/>
        <a:lstStyle/>
        <a:p>
          <a:pPr lvl="0">
            <a:defRPr b="0">
              <a:solidFill>
                <a:srgbClr val="1A1A1A"/>
              </a:solidFill>
              <a:latin typeface="+mn-lt"/>
            </a:defRPr>
          </a:pPr>
        </a:p>
      </c:txPr>
    </c:legend>
    <c:plotVisOnly val="1"/>
  </c:chart>
</c:chartSpace>
</file>

<file path=xl/charts/chart10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 testing'!$Y$24:$Y$174</c:f>
            </c:numRef>
          </c:xVal>
          <c:yVal>
            <c:numRef>
              <c:f>'2023-04-26 A6 testing'!$U$24:$U$174</c:f>
              <c:numCache/>
            </c:numRef>
          </c:yVal>
        </c:ser>
        <c:dLbls>
          <c:showLegendKey val="0"/>
          <c:showVal val="0"/>
          <c:showCatName val="0"/>
          <c:showSerName val="0"/>
          <c:showPercent val="0"/>
          <c:showBubbleSize val="0"/>
        </c:dLbls>
        <c:axId val="1992565375"/>
        <c:axId val="134120064"/>
      </c:scatterChart>
      <c:valAx>
        <c:axId val="19925653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120064"/>
      </c:valAx>
      <c:valAx>
        <c:axId val="1341200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2565375"/>
      </c:valAx>
    </c:plotArea>
    <c:legend>
      <c:legendPos val="r"/>
      <c:overlay val="0"/>
      <c:txPr>
        <a:bodyPr/>
        <a:lstStyle/>
        <a:p>
          <a:pPr lvl="0">
            <a:defRPr b="0">
              <a:solidFill>
                <a:srgbClr val="1A1A1A"/>
              </a:solidFill>
              <a:latin typeface="+mn-lt"/>
            </a:defRPr>
          </a:pPr>
        </a:p>
      </c:txPr>
    </c:legend>
    <c:plotVisOnly val="1"/>
  </c:chart>
</c:chartSpace>
</file>

<file path=xl/charts/chart10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 testing'!$AH$24:$AH$174</c:f>
            </c:numRef>
          </c:xVal>
          <c:yVal>
            <c:numRef>
              <c:f>'2023-04-26 A6 testing'!$AD$24:$AD$174</c:f>
              <c:numCache/>
            </c:numRef>
          </c:yVal>
        </c:ser>
        <c:dLbls>
          <c:showLegendKey val="0"/>
          <c:showVal val="0"/>
          <c:showCatName val="0"/>
          <c:showSerName val="0"/>
          <c:showPercent val="0"/>
          <c:showBubbleSize val="0"/>
        </c:dLbls>
        <c:axId val="1556597284"/>
        <c:axId val="714003582"/>
      </c:scatterChart>
      <c:valAx>
        <c:axId val="15565972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4003582"/>
      </c:valAx>
      <c:valAx>
        <c:axId val="7140035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6597284"/>
      </c:valAx>
    </c:plotArea>
    <c:legend>
      <c:legendPos val="r"/>
      <c:overlay val="0"/>
      <c:txPr>
        <a:bodyPr/>
        <a:lstStyle/>
        <a:p>
          <a:pPr lvl="0">
            <a:defRPr b="0">
              <a:solidFill>
                <a:srgbClr val="1A1A1A"/>
              </a:solidFill>
              <a:latin typeface="+mn-lt"/>
            </a:defRPr>
          </a:pPr>
        </a:p>
      </c:txPr>
    </c:legend>
    <c:plotVisOnly val="1"/>
  </c:chart>
</c:chartSpace>
</file>

<file path=xl/charts/chart1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 testing'!$AQ$24:$AQ$174</c:f>
            </c:numRef>
          </c:xVal>
          <c:yVal>
            <c:numRef>
              <c:f>'2023-04-26 A6 testing'!$AM$24:$AM$174</c:f>
              <c:numCache/>
            </c:numRef>
          </c:yVal>
        </c:ser>
        <c:dLbls>
          <c:showLegendKey val="0"/>
          <c:showVal val="0"/>
          <c:showCatName val="0"/>
          <c:showSerName val="0"/>
          <c:showPercent val="0"/>
          <c:showBubbleSize val="0"/>
        </c:dLbls>
        <c:axId val="12988850"/>
        <c:axId val="275684816"/>
      </c:scatterChart>
      <c:valAx>
        <c:axId val="1298885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5684816"/>
      </c:valAx>
      <c:valAx>
        <c:axId val="2756848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88850"/>
      </c:valAx>
    </c:plotArea>
    <c:legend>
      <c:legendPos val="r"/>
      <c:overlay val="0"/>
      <c:txPr>
        <a:bodyPr/>
        <a:lstStyle/>
        <a:p>
          <a:pPr lvl="0">
            <a:defRPr b="0">
              <a:solidFill>
                <a:srgbClr val="1A1A1A"/>
              </a:solidFill>
              <a:latin typeface="+mn-lt"/>
            </a:defRPr>
          </a:pPr>
        </a:p>
      </c:txPr>
    </c:legend>
    <c:plotVisOnly val="1"/>
  </c:chart>
</c:chartSpace>
</file>

<file path=xl/charts/chart1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 testing'!$AZ$24:$AZ$174</c:f>
            </c:numRef>
          </c:xVal>
          <c:yVal>
            <c:numRef>
              <c:f>'2023-04-26 A6 testing'!$AV$24:$AV$174</c:f>
              <c:numCache/>
            </c:numRef>
          </c:yVal>
        </c:ser>
        <c:dLbls>
          <c:showLegendKey val="0"/>
          <c:showVal val="0"/>
          <c:showCatName val="0"/>
          <c:showSerName val="0"/>
          <c:showPercent val="0"/>
          <c:showBubbleSize val="0"/>
        </c:dLbls>
        <c:axId val="587553397"/>
        <c:axId val="152106579"/>
      </c:scatterChart>
      <c:valAx>
        <c:axId val="5875533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106579"/>
      </c:valAx>
      <c:valAx>
        <c:axId val="1521065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7553397"/>
      </c:valAx>
    </c:plotArea>
    <c:legend>
      <c:legendPos val="r"/>
      <c:overlay val="0"/>
      <c:txPr>
        <a:bodyPr/>
        <a:lstStyle/>
        <a:p>
          <a:pPr lvl="0">
            <a:defRPr b="0">
              <a:solidFill>
                <a:srgbClr val="1A1A1A"/>
              </a:solidFill>
              <a:latin typeface="+mn-lt"/>
            </a:defRPr>
          </a:pPr>
        </a:p>
      </c:txPr>
    </c:legend>
    <c:plotVisOnly val="1"/>
  </c:chart>
</c:chartSpace>
</file>

<file path=xl/charts/chart1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 testing'!$BI$24:$BI$174</c:f>
            </c:numRef>
          </c:xVal>
          <c:yVal>
            <c:numRef>
              <c:f>'2023-04-26 A6 testing'!$BE$24:$BE$174</c:f>
              <c:numCache/>
            </c:numRef>
          </c:yVal>
        </c:ser>
        <c:dLbls>
          <c:showLegendKey val="0"/>
          <c:showVal val="0"/>
          <c:showCatName val="0"/>
          <c:showSerName val="0"/>
          <c:showPercent val="0"/>
          <c:showBubbleSize val="0"/>
        </c:dLbls>
        <c:axId val="1737530598"/>
        <c:axId val="2076947018"/>
      </c:scatterChart>
      <c:valAx>
        <c:axId val="17375305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6947018"/>
      </c:valAx>
      <c:valAx>
        <c:axId val="20769470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7530598"/>
      </c:valAx>
    </c:plotArea>
    <c:legend>
      <c:legendPos val="r"/>
      <c:overlay val="0"/>
      <c:txPr>
        <a:bodyPr/>
        <a:lstStyle/>
        <a:p>
          <a:pPr lvl="0">
            <a:defRPr b="0">
              <a:solidFill>
                <a:srgbClr val="1A1A1A"/>
              </a:solidFill>
              <a:latin typeface="+mn-lt"/>
            </a:defRPr>
          </a:pPr>
        </a:p>
      </c:txPr>
    </c:legend>
    <c:plotVisOnly val="1"/>
  </c:chart>
</c:chartSpace>
</file>

<file path=xl/charts/chart1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'2023-04-26 A6 testing'!$BR$24:$BR$174</c:f>
            </c:numRef>
          </c:xVal>
          <c:yVal>
            <c:numRef>
              <c:f>'2023-04-26 A6 testing'!$BN$24:$BN$174</c:f>
              <c:numCache/>
            </c:numRef>
          </c:yVal>
        </c:ser>
        <c:dLbls>
          <c:showLegendKey val="0"/>
          <c:showVal val="0"/>
          <c:showCatName val="0"/>
          <c:showSerName val="0"/>
          <c:showPercent val="0"/>
          <c:showBubbleSize val="0"/>
        </c:dLbls>
        <c:axId val="1371619678"/>
        <c:axId val="183883151"/>
      </c:scatterChart>
      <c:valAx>
        <c:axId val="13716196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883151"/>
      </c:valAx>
      <c:valAx>
        <c:axId val="1838831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1619678"/>
      </c:valAx>
    </c:plotArea>
    <c:legend>
      <c:legendPos val="r"/>
      <c:overlay val="0"/>
      <c:txPr>
        <a:bodyPr/>
        <a:lstStyle/>
        <a:p>
          <a:pPr lvl="0">
            <a:defRPr b="0">
              <a:solidFill>
                <a:srgbClr val="1A1A1A"/>
              </a:solidFill>
              <a:latin typeface="+mn-lt"/>
            </a:defRPr>
          </a:pPr>
        </a:p>
      </c:txPr>
    </c:legend>
    <c:plotVisOnly val="1"/>
  </c:chart>
</c:chartSpace>
</file>

<file path=xl/charts/chart1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'2023-04-24 A6'!$G$24:$G$144</c:f>
            </c:numRef>
          </c:xVal>
          <c:yVal>
            <c:numRef>
              <c:f>'2023-04-24 A6'!$C$24:$C$144</c:f>
              <c:numCache/>
            </c:numRef>
          </c:yVal>
        </c:ser>
        <c:dLbls>
          <c:showLegendKey val="0"/>
          <c:showVal val="0"/>
          <c:showCatName val="0"/>
          <c:showSerName val="0"/>
          <c:showPercent val="0"/>
          <c:showBubbleSize val="0"/>
        </c:dLbls>
        <c:axId val="759866991"/>
        <c:axId val="2047943549"/>
      </c:scatterChart>
      <c:valAx>
        <c:axId val="7598669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7943549"/>
      </c:valAx>
      <c:valAx>
        <c:axId val="20479435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9866991"/>
      </c:valAx>
    </c:plotArea>
    <c:legend>
      <c:legendPos val="r"/>
      <c:overlay val="0"/>
      <c:txPr>
        <a:bodyPr/>
        <a:lstStyle/>
        <a:p>
          <a:pPr lvl="0">
            <a:defRPr b="0">
              <a:solidFill>
                <a:srgbClr val="1A1A1A"/>
              </a:solidFill>
              <a:latin typeface="+mn-lt"/>
            </a:defRPr>
          </a:pPr>
        </a:p>
      </c:txPr>
    </c:legend>
    <c:plotVisOnly val="1"/>
  </c:chart>
</c:chartSpace>
</file>

<file path=xl/charts/chart1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lineChart>
        <c:varyColors val="0"/>
        <c:ser>
          <c:idx val="0"/>
          <c:order val="0"/>
          <c:spPr>
            <a:ln cmpd="sng">
              <a:solidFill>
                <a:srgbClr val="4285F4"/>
              </a:solidFill>
            </a:ln>
          </c:spPr>
          <c:marker>
            <c:symbol val="none"/>
          </c:marker>
          <c:cat>
            <c:strRef>
              <c:f>'2023-04-24 A6'!$P$24:$P$174</c:f>
            </c:strRef>
          </c:cat>
          <c:val>
            <c:numRef>
              <c:f>'2023-04-24 A6'!$L$24:$L$174</c:f>
              <c:numCache/>
            </c:numRef>
          </c:val>
          <c:smooth val="0"/>
        </c:ser>
        <c:axId val="532331906"/>
        <c:axId val="155891176"/>
      </c:lineChart>
      <c:catAx>
        <c:axId val="532331906"/>
        <c:scaling>
          <c:orientation val="minMax"/>
        </c:scaling>
        <c:delete val="0"/>
        <c:axPos val="b"/>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spPr/>
        <c:txPr>
          <a:bodyPr/>
          <a:lstStyle/>
          <a:p>
            <a:pPr lvl="0">
              <a:defRPr b="0">
                <a:solidFill>
                  <a:srgbClr val="000000"/>
                </a:solidFill>
                <a:latin typeface="+mn-lt"/>
              </a:defRPr>
            </a:pPr>
          </a:p>
        </c:txPr>
        <c:crossAx val="155891176"/>
      </c:catAx>
      <c:valAx>
        <c:axId val="1558911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2331906"/>
      </c:valAx>
    </c:plotArea>
    <c:legend>
      <c:legendPos val="r"/>
      <c:overlay val="0"/>
      <c:txPr>
        <a:bodyPr/>
        <a:lstStyle/>
        <a:p>
          <a:pPr lvl="0">
            <a:defRPr b="0">
              <a:solidFill>
                <a:srgbClr val="1A1A1A"/>
              </a:solidFill>
              <a:latin typeface="+mn-lt"/>
            </a:defRPr>
          </a:pPr>
        </a:p>
      </c:txPr>
    </c:legend>
    <c:plotVisOnly val="1"/>
  </c:chart>
</c:chartSpace>
</file>

<file path=xl/charts/chart1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lineChart>
        <c:varyColors val="0"/>
        <c:ser>
          <c:idx val="0"/>
          <c:order val="0"/>
          <c:spPr>
            <a:ln cmpd="sng">
              <a:solidFill>
                <a:srgbClr val="4285F4"/>
              </a:solidFill>
            </a:ln>
          </c:spPr>
          <c:marker>
            <c:symbol val="none"/>
          </c:marker>
          <c:cat>
            <c:strRef>
              <c:f>'2023-04-24 A6'!$Y$24:$Y$174</c:f>
            </c:strRef>
          </c:cat>
          <c:val>
            <c:numRef>
              <c:f>'2023-04-24 A6'!$U$24:$U$174</c:f>
              <c:numCache/>
            </c:numRef>
          </c:val>
          <c:smooth val="0"/>
        </c:ser>
        <c:axId val="36924882"/>
        <c:axId val="1017608389"/>
      </c:lineChart>
      <c:catAx>
        <c:axId val="36924882"/>
        <c:scaling>
          <c:orientation val="minMax"/>
        </c:scaling>
        <c:delete val="0"/>
        <c:axPos val="b"/>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spPr/>
        <c:txPr>
          <a:bodyPr/>
          <a:lstStyle/>
          <a:p>
            <a:pPr lvl="0">
              <a:defRPr b="0">
                <a:solidFill>
                  <a:srgbClr val="000000"/>
                </a:solidFill>
                <a:latin typeface="+mn-lt"/>
              </a:defRPr>
            </a:pPr>
          </a:p>
        </c:txPr>
        <c:crossAx val="1017608389"/>
      </c:catAx>
      <c:valAx>
        <c:axId val="10176083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924882"/>
      </c:valAx>
    </c:plotArea>
    <c:legend>
      <c:legendPos val="r"/>
      <c:overlay val="0"/>
      <c:txPr>
        <a:bodyPr/>
        <a:lstStyle/>
        <a:p>
          <a:pPr lvl="0">
            <a:defRPr b="0">
              <a:solidFill>
                <a:srgbClr val="1A1A1A"/>
              </a:solidFill>
              <a:latin typeface="+mn-lt"/>
            </a:defRPr>
          </a:pPr>
        </a:p>
      </c:txPr>
    </c:legend>
    <c:plotVisOnly val="1"/>
  </c:chart>
</c:chartSpace>
</file>

<file path=xl/charts/chart1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'2023-04-24 A6'!$AH$24:$AH$174</c:f>
            </c:numRef>
          </c:xVal>
          <c:yVal>
            <c:numRef>
              <c:f>'2023-04-24 A6'!$AD$24:$AD$174</c:f>
              <c:numCache/>
            </c:numRef>
          </c:yVal>
        </c:ser>
        <c:dLbls>
          <c:showLegendKey val="0"/>
          <c:showVal val="0"/>
          <c:showCatName val="0"/>
          <c:showSerName val="0"/>
          <c:showPercent val="0"/>
          <c:showBubbleSize val="0"/>
        </c:dLbls>
        <c:axId val="354447445"/>
        <c:axId val="1030561901"/>
      </c:scatterChart>
      <c:valAx>
        <c:axId val="3544474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0561901"/>
      </c:valAx>
      <c:valAx>
        <c:axId val="10305619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4447445"/>
      </c:valAx>
    </c:plotArea>
    <c:legend>
      <c:legendPos val="r"/>
      <c:overlay val="0"/>
      <c:txPr>
        <a:bodyPr/>
        <a:lstStyle/>
        <a:p>
          <a:pPr lvl="0">
            <a:defRPr b="0">
              <a:solidFill>
                <a:srgbClr val="1A1A1A"/>
              </a:solidFill>
              <a:latin typeface="+mn-lt"/>
            </a:defRPr>
          </a:pPr>
        </a:p>
      </c:txPr>
    </c:legend>
    <c:plotVisOnly val="1"/>
  </c:chart>
</c:chartSpace>
</file>

<file path=xl/charts/chart1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'2023-04-24 A6'!$AQ$24:$AQ$174</c:f>
            </c:numRef>
          </c:xVal>
          <c:yVal>
            <c:numRef>
              <c:f>'2023-04-24 A6'!$AM$24:$AM$174</c:f>
              <c:numCache/>
            </c:numRef>
          </c:yVal>
        </c:ser>
        <c:dLbls>
          <c:showLegendKey val="0"/>
          <c:showVal val="0"/>
          <c:showCatName val="0"/>
          <c:showSerName val="0"/>
          <c:showPercent val="0"/>
          <c:showBubbleSize val="0"/>
        </c:dLbls>
        <c:axId val="1062019290"/>
        <c:axId val="1780239830"/>
      </c:scatterChart>
      <c:valAx>
        <c:axId val="10620192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0239830"/>
      </c:valAx>
      <c:valAx>
        <c:axId val="17802398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2019290"/>
      </c:valAx>
    </c:plotArea>
    <c:legend>
      <c:legendPos val="r"/>
      <c:overlay val="0"/>
      <c:txPr>
        <a:bodyPr/>
        <a:lstStyle/>
        <a:p>
          <a:pPr lvl="0">
            <a:defRPr b="0">
              <a:solidFill>
                <a:srgbClr val="1A1A1A"/>
              </a:solidFill>
              <a:latin typeface="+mn-lt"/>
            </a:defRPr>
          </a:pPr>
        </a:p>
      </c:txPr>
    </c:legend>
    <c:plotVisOnly val="1"/>
  </c:chart>
</c:chartSpace>
</file>

<file path=xl/charts/chart1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'2023-04-24 A6'!$AZ$24:$AZ$174</c:f>
            </c:numRef>
          </c:xVal>
          <c:yVal>
            <c:numRef>
              <c:f>'2023-04-24 A6'!$AV$24:$AV$174</c:f>
              <c:numCache/>
            </c:numRef>
          </c:yVal>
        </c:ser>
        <c:dLbls>
          <c:showLegendKey val="0"/>
          <c:showVal val="0"/>
          <c:showCatName val="0"/>
          <c:showSerName val="0"/>
          <c:showPercent val="0"/>
          <c:showBubbleSize val="0"/>
        </c:dLbls>
        <c:axId val="1081591322"/>
        <c:axId val="1006112079"/>
      </c:scatterChart>
      <c:valAx>
        <c:axId val="10815913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6112079"/>
      </c:valAx>
      <c:valAx>
        <c:axId val="10061120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1591322"/>
      </c:valAx>
    </c:plotArea>
    <c:legend>
      <c:legendPos val="r"/>
      <c:overlay val="0"/>
      <c:txPr>
        <a:bodyPr/>
        <a:lstStyle/>
        <a:p>
          <a:pPr lvl="0">
            <a:defRPr b="0">
              <a:solidFill>
                <a:srgbClr val="1A1A1A"/>
              </a:solidFill>
              <a:latin typeface="+mn-lt"/>
            </a:defRPr>
          </a:pPr>
        </a:p>
      </c:txPr>
    </c:legend>
    <c:plotVisOnly val="1"/>
  </c:chart>
</c:chartSpace>
</file>

<file path=xl/charts/chart1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'2023-04-24 A6'!$BI$24:$BI$174</c:f>
            </c:numRef>
          </c:xVal>
          <c:yVal>
            <c:numRef>
              <c:f>'2023-04-24 A6'!$BE$24:$BE$174</c:f>
              <c:numCache/>
            </c:numRef>
          </c:yVal>
        </c:ser>
        <c:dLbls>
          <c:showLegendKey val="0"/>
          <c:showVal val="0"/>
          <c:showCatName val="0"/>
          <c:showSerName val="0"/>
          <c:showPercent val="0"/>
          <c:showBubbleSize val="0"/>
        </c:dLbls>
        <c:axId val="394586659"/>
        <c:axId val="1742655846"/>
      </c:scatterChart>
      <c:valAx>
        <c:axId val="3945866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2655846"/>
      </c:valAx>
      <c:valAx>
        <c:axId val="17426558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4586659"/>
      </c:valAx>
    </c:plotArea>
    <c:legend>
      <c:legendPos val="r"/>
      <c:overlay val="0"/>
      <c:txPr>
        <a:bodyPr/>
        <a:lstStyle/>
        <a:p>
          <a:pPr lvl="0">
            <a:defRPr b="0">
              <a:solidFill>
                <a:srgbClr val="1A1A1A"/>
              </a:solidFill>
              <a:latin typeface="+mn-lt"/>
            </a:defRPr>
          </a:pPr>
        </a:p>
      </c:txPr>
    </c:legend>
    <c:plotVisOnly val="1"/>
  </c:chart>
</c:chartSpace>
</file>

<file path=xl/charts/chart1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'2023-04-24 A6'!$BR$24:$BR$174</c:f>
            </c:numRef>
          </c:xVal>
          <c:yVal>
            <c:numRef>
              <c:f>'2023-04-24 A6'!$BN$24:$BN$174</c:f>
              <c:numCache/>
            </c:numRef>
          </c:yVal>
        </c:ser>
        <c:dLbls>
          <c:showLegendKey val="0"/>
          <c:showVal val="0"/>
          <c:showCatName val="0"/>
          <c:showSerName val="0"/>
          <c:showPercent val="0"/>
          <c:showBubbleSize val="0"/>
        </c:dLbls>
        <c:axId val="29523829"/>
        <c:axId val="2099490389"/>
      </c:scatterChart>
      <c:valAx>
        <c:axId val="295238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9490389"/>
      </c:valAx>
      <c:valAx>
        <c:axId val="20994903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523829"/>
      </c:valAx>
    </c:plotArea>
    <c:legend>
      <c:legendPos val="r"/>
      <c:overlay val="0"/>
      <c:txPr>
        <a:bodyPr/>
        <a:lstStyle/>
        <a:p>
          <a:pPr lvl="0">
            <a:defRPr b="0">
              <a:solidFill>
                <a:srgbClr val="1A1A1A"/>
              </a:solidFill>
              <a:latin typeface="+mn-lt"/>
            </a:defRPr>
          </a:pPr>
        </a:p>
      </c:txPr>
    </c:legend>
    <c:plotVisOnly val="1"/>
  </c:chart>
</c:chartSpace>
</file>

<file path=xl/charts/chart1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'2023-04-17 A3'!$G$24:$G$174</c:f>
            </c:numRef>
          </c:xVal>
          <c:yVal>
            <c:numRef>
              <c:f>'2023-04-17 A3'!$C$24:$C$174</c:f>
              <c:numCache/>
            </c:numRef>
          </c:yVal>
        </c:ser>
        <c:dLbls>
          <c:showLegendKey val="0"/>
          <c:showVal val="0"/>
          <c:showCatName val="0"/>
          <c:showSerName val="0"/>
          <c:showPercent val="0"/>
          <c:showBubbleSize val="0"/>
        </c:dLbls>
        <c:axId val="1643898619"/>
        <c:axId val="1306411234"/>
      </c:scatterChart>
      <c:valAx>
        <c:axId val="16438986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6411234"/>
      </c:valAx>
      <c:valAx>
        <c:axId val="13064112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3898619"/>
      </c:valAx>
    </c:plotArea>
    <c:legend>
      <c:legendPos val="r"/>
      <c:overlay val="0"/>
      <c:txPr>
        <a:bodyPr/>
        <a:lstStyle/>
        <a:p>
          <a:pPr lvl="0">
            <a:defRPr b="0">
              <a:solidFill>
                <a:srgbClr val="1A1A1A"/>
              </a:solidFill>
              <a:latin typeface="+mn-lt"/>
            </a:defRPr>
          </a:pPr>
        </a:p>
      </c:txPr>
    </c:legend>
    <c:plotVisOnly val="1"/>
  </c:chart>
</c:chartSpace>
</file>

<file path=xl/charts/chart1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'2023-04-17 A3'!$P$24:$P$174</c:f>
            </c:numRef>
          </c:xVal>
          <c:yVal>
            <c:numRef>
              <c:f>'2023-04-17 A3'!$L$24:$L$174</c:f>
              <c:numCache/>
            </c:numRef>
          </c:yVal>
        </c:ser>
        <c:dLbls>
          <c:showLegendKey val="0"/>
          <c:showVal val="0"/>
          <c:showCatName val="0"/>
          <c:showSerName val="0"/>
          <c:showPercent val="0"/>
          <c:showBubbleSize val="0"/>
        </c:dLbls>
        <c:axId val="1730540579"/>
        <c:axId val="207893994"/>
      </c:scatterChart>
      <c:valAx>
        <c:axId val="17305405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893994"/>
      </c:valAx>
      <c:valAx>
        <c:axId val="207893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0540579"/>
      </c:valAx>
    </c:plotArea>
    <c:legend>
      <c:legendPos val="r"/>
      <c:overlay val="0"/>
      <c:txPr>
        <a:bodyPr/>
        <a:lstStyle/>
        <a:p>
          <a:pPr lvl="0">
            <a:defRPr b="0">
              <a:solidFill>
                <a:srgbClr val="1A1A1A"/>
              </a:solidFill>
              <a:latin typeface="+mn-lt"/>
            </a:defRPr>
          </a:pPr>
        </a:p>
      </c:txPr>
    </c:legend>
    <c:plotVisOnly val="1"/>
  </c:chart>
</c:chartSpace>
</file>

<file path=xl/charts/chart1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'2023-04-17 A3'!$Y$24:$Y$174</c:f>
            </c:numRef>
          </c:xVal>
          <c:yVal>
            <c:numRef>
              <c:f>'2023-04-17 A3'!$U$24:$U$174</c:f>
              <c:numCache/>
            </c:numRef>
          </c:yVal>
        </c:ser>
        <c:dLbls>
          <c:showLegendKey val="0"/>
          <c:showVal val="0"/>
          <c:showCatName val="0"/>
          <c:showSerName val="0"/>
          <c:showPercent val="0"/>
          <c:showBubbleSize val="0"/>
        </c:dLbls>
        <c:axId val="1985124783"/>
        <c:axId val="297029393"/>
      </c:scatterChart>
      <c:valAx>
        <c:axId val="19851247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7029393"/>
      </c:valAx>
      <c:valAx>
        <c:axId val="2970293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5124783"/>
      </c:valAx>
    </c:plotArea>
    <c:legend>
      <c:legendPos val="r"/>
      <c:overlay val="0"/>
      <c:txPr>
        <a:bodyPr/>
        <a:lstStyle/>
        <a:p>
          <a:pPr lvl="0">
            <a:defRPr b="0">
              <a:solidFill>
                <a:srgbClr val="1A1A1A"/>
              </a:solidFill>
              <a:latin typeface="+mn-lt"/>
            </a:defRPr>
          </a:pPr>
        </a:p>
      </c:txPr>
    </c:legend>
    <c:plotVisOnly val="1"/>
  </c:chart>
</c:chartSpace>
</file>

<file path=xl/charts/chart1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'2023-04-17 A3'!$AH$24:$AH$174</c:f>
            </c:numRef>
          </c:xVal>
          <c:yVal>
            <c:numRef>
              <c:f>'2023-04-17 A3'!$AD$24:$AD$174</c:f>
              <c:numCache/>
            </c:numRef>
          </c:yVal>
        </c:ser>
        <c:dLbls>
          <c:showLegendKey val="0"/>
          <c:showVal val="0"/>
          <c:showCatName val="0"/>
          <c:showSerName val="0"/>
          <c:showPercent val="0"/>
          <c:showBubbleSize val="0"/>
        </c:dLbls>
        <c:axId val="1104723507"/>
        <c:axId val="2026853667"/>
      </c:scatterChart>
      <c:valAx>
        <c:axId val="11047235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6853667"/>
      </c:valAx>
      <c:valAx>
        <c:axId val="20268536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4723507"/>
      </c:valAx>
    </c:plotArea>
    <c:legend>
      <c:legendPos val="r"/>
      <c:overlay val="0"/>
      <c:txPr>
        <a:bodyPr/>
        <a:lstStyle/>
        <a:p>
          <a:pPr lvl="0">
            <a:defRPr b="0">
              <a:solidFill>
                <a:srgbClr val="1A1A1A"/>
              </a:solidFill>
              <a:latin typeface="+mn-lt"/>
            </a:defRPr>
          </a:pPr>
        </a:p>
      </c:txPr>
    </c:legend>
    <c:plotVisOnly val="1"/>
  </c:chart>
</c:chartSpace>
</file>

<file path=xl/charts/chart1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'2023-04-17 A3'!$AQ$24:$AQ$174</c:f>
            </c:numRef>
          </c:xVal>
          <c:yVal>
            <c:numRef>
              <c:f>'2023-04-17 A3'!$AM$24:$AM$174</c:f>
              <c:numCache/>
            </c:numRef>
          </c:yVal>
        </c:ser>
        <c:dLbls>
          <c:showLegendKey val="0"/>
          <c:showVal val="0"/>
          <c:showCatName val="0"/>
          <c:showSerName val="0"/>
          <c:showPercent val="0"/>
          <c:showBubbleSize val="0"/>
        </c:dLbls>
        <c:axId val="627062204"/>
        <c:axId val="1026948741"/>
      </c:scatterChart>
      <c:valAx>
        <c:axId val="6270622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6948741"/>
      </c:valAx>
      <c:valAx>
        <c:axId val="10269487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7062204"/>
      </c:valAx>
    </c:plotArea>
    <c:legend>
      <c:legendPos val="r"/>
      <c:overlay val="0"/>
      <c:txPr>
        <a:bodyPr/>
        <a:lstStyle/>
        <a:p>
          <a:pPr lvl="0">
            <a:defRPr b="0">
              <a:solidFill>
                <a:srgbClr val="1A1A1A"/>
              </a:solidFill>
              <a:latin typeface="+mn-lt"/>
            </a:defRPr>
          </a:pPr>
        </a:p>
      </c:txPr>
    </c:legend>
    <c:plotVisOnly val="1"/>
  </c:chart>
</c:chartSpace>
</file>

<file path=xl/charts/chart1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'2023-04-17 A3'!$AZ$24:$AZ$174</c:f>
            </c:numRef>
          </c:xVal>
          <c:yVal>
            <c:numRef>
              <c:f>'2023-04-17 A3'!$AV$24:$AV$174</c:f>
              <c:numCache/>
            </c:numRef>
          </c:yVal>
        </c:ser>
        <c:dLbls>
          <c:showLegendKey val="0"/>
          <c:showVal val="0"/>
          <c:showCatName val="0"/>
          <c:showSerName val="0"/>
          <c:showPercent val="0"/>
          <c:showBubbleSize val="0"/>
        </c:dLbls>
        <c:axId val="1703764786"/>
        <c:axId val="1199676864"/>
      </c:scatterChart>
      <c:valAx>
        <c:axId val="17037647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9676864"/>
      </c:valAx>
      <c:valAx>
        <c:axId val="11996768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3764786"/>
      </c:valAx>
    </c:plotArea>
    <c:legend>
      <c:legendPos val="r"/>
      <c:overlay val="0"/>
      <c:txPr>
        <a:bodyPr/>
        <a:lstStyle/>
        <a:p>
          <a:pPr lvl="0">
            <a:defRPr b="0">
              <a:solidFill>
                <a:srgbClr val="1A1A1A"/>
              </a:solidFill>
              <a:latin typeface="+mn-lt"/>
            </a:defRPr>
          </a:pPr>
        </a:p>
      </c:txPr>
    </c:legend>
    <c:plotVisOnly val="1"/>
  </c:chart>
</c:chartSpace>
</file>

<file path=xl/charts/chart1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'2023-04-17 A3'!$BI$24:$BI$174</c:f>
            </c:numRef>
          </c:xVal>
          <c:yVal>
            <c:numRef>
              <c:f>'2023-04-17 A3'!$BE$24:$BE$174</c:f>
              <c:numCache/>
            </c:numRef>
          </c:yVal>
        </c:ser>
        <c:dLbls>
          <c:showLegendKey val="0"/>
          <c:showVal val="0"/>
          <c:showCatName val="0"/>
          <c:showSerName val="0"/>
          <c:showPercent val="0"/>
          <c:showBubbleSize val="0"/>
        </c:dLbls>
        <c:axId val="97683300"/>
        <c:axId val="875216389"/>
      </c:scatterChart>
      <c:valAx>
        <c:axId val="976833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5216389"/>
      </c:valAx>
      <c:valAx>
        <c:axId val="8752163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683300"/>
      </c:valAx>
    </c:plotArea>
    <c:legend>
      <c:legendPos val="r"/>
      <c:overlay val="0"/>
      <c:txPr>
        <a:bodyPr/>
        <a:lstStyle/>
        <a:p>
          <a:pPr lvl="0">
            <a:defRPr b="0">
              <a:solidFill>
                <a:srgbClr val="1A1A1A"/>
              </a:solidFill>
              <a:latin typeface="+mn-lt"/>
            </a:defRPr>
          </a:pPr>
        </a:p>
      </c:txPr>
    </c:legend>
    <c:plotVisOnly val="1"/>
  </c:chart>
</c:chartSpace>
</file>

<file path=xl/charts/chart1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'2023-04-17 A3'!$BR$24:$BR$174</c:f>
            </c:numRef>
          </c:xVal>
          <c:yVal>
            <c:numRef>
              <c:f>'2023-04-17 A3'!$BN$24:$BN$174</c:f>
              <c:numCache/>
            </c:numRef>
          </c:yVal>
        </c:ser>
        <c:dLbls>
          <c:showLegendKey val="0"/>
          <c:showVal val="0"/>
          <c:showCatName val="0"/>
          <c:showSerName val="0"/>
          <c:showPercent val="0"/>
          <c:showBubbleSize val="0"/>
        </c:dLbls>
        <c:axId val="1901904192"/>
        <c:axId val="1948825061"/>
      </c:scatterChart>
      <c:valAx>
        <c:axId val="190190419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8825061"/>
      </c:valAx>
      <c:valAx>
        <c:axId val="19488250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1904192"/>
      </c:valAx>
    </c:plotArea>
    <c:legend>
      <c:legendPos val="r"/>
      <c:overlay val="0"/>
      <c:txPr>
        <a:bodyPr/>
        <a:lstStyle/>
        <a:p>
          <a:pPr lvl="0">
            <a:defRPr b="0">
              <a:solidFill>
                <a:srgbClr val="1A1A1A"/>
              </a:solidFill>
              <a:latin typeface="+mn-lt"/>
            </a:defRPr>
          </a:pPr>
        </a:p>
      </c:txPr>
    </c:legend>
    <c:plotVisOnly val="1"/>
  </c:chart>
</c:chartSpace>
</file>

<file path=xl/charts/chart1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'2023-4-10 CS1'!$G$24:$G$144</c:f>
            </c:numRef>
          </c:xVal>
          <c:yVal>
            <c:numRef>
              <c:f>'2023-4-10 CS1'!$C$24:$C$144</c:f>
              <c:numCache/>
            </c:numRef>
          </c:yVal>
        </c:ser>
        <c:dLbls>
          <c:showLegendKey val="0"/>
          <c:showVal val="0"/>
          <c:showCatName val="0"/>
          <c:showSerName val="0"/>
          <c:showPercent val="0"/>
          <c:showBubbleSize val="0"/>
        </c:dLbls>
        <c:axId val="1087923880"/>
        <c:axId val="375683004"/>
      </c:scatterChart>
      <c:valAx>
        <c:axId val="10879238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5683004"/>
      </c:valAx>
      <c:valAx>
        <c:axId val="375683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7923880"/>
      </c:valAx>
    </c:plotArea>
    <c:legend>
      <c:legendPos val="r"/>
      <c:overlay val="0"/>
      <c:txPr>
        <a:bodyPr/>
        <a:lstStyle/>
        <a:p>
          <a:pPr lvl="0">
            <a:defRPr b="0">
              <a:solidFill>
                <a:srgbClr val="1A1A1A"/>
              </a:solidFill>
              <a:latin typeface="+mn-lt"/>
            </a:defRPr>
          </a:pPr>
        </a:p>
      </c:txPr>
    </c:legend>
    <c:plotVisOnly val="1"/>
  </c:chart>
</c:chartSpace>
</file>

<file path=xl/charts/chart1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'2023-4-10 CS1'!$P$24:$P$174</c:f>
            </c:numRef>
          </c:xVal>
          <c:yVal>
            <c:numRef>
              <c:f>'2023-4-10 CS1'!$L$24:$L$174</c:f>
              <c:numCache/>
            </c:numRef>
          </c:yVal>
        </c:ser>
        <c:dLbls>
          <c:showLegendKey val="0"/>
          <c:showVal val="0"/>
          <c:showCatName val="0"/>
          <c:showSerName val="0"/>
          <c:showPercent val="0"/>
          <c:showBubbleSize val="0"/>
        </c:dLbls>
        <c:axId val="1601092233"/>
        <c:axId val="38306034"/>
      </c:scatterChart>
      <c:valAx>
        <c:axId val="16010922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306034"/>
      </c:valAx>
      <c:valAx>
        <c:axId val="38306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1092233"/>
      </c:valAx>
    </c:plotArea>
    <c:legend>
      <c:legendPos val="r"/>
      <c:overlay val="0"/>
      <c:txPr>
        <a:bodyPr/>
        <a:lstStyle/>
        <a:p>
          <a:pPr lvl="0">
            <a:defRPr b="0">
              <a:solidFill>
                <a:srgbClr val="1A1A1A"/>
              </a:solidFill>
              <a:latin typeface="+mn-lt"/>
            </a:defRPr>
          </a:pPr>
        </a:p>
      </c:txPr>
    </c:legend>
    <c:plotVisOnly val="1"/>
  </c:chart>
</c:chartSpace>
</file>

<file path=xl/charts/chart1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'2023-4-10 CS1'!$Y$24:$Y$174</c:f>
            </c:numRef>
          </c:xVal>
          <c:yVal>
            <c:numRef>
              <c:f>'2023-4-10 CS1'!$U$24:$U$174</c:f>
              <c:numCache/>
            </c:numRef>
          </c:yVal>
        </c:ser>
        <c:dLbls>
          <c:showLegendKey val="0"/>
          <c:showVal val="0"/>
          <c:showCatName val="0"/>
          <c:showSerName val="0"/>
          <c:showPercent val="0"/>
          <c:showBubbleSize val="0"/>
        </c:dLbls>
        <c:axId val="858339611"/>
        <c:axId val="95654091"/>
      </c:scatterChart>
      <c:valAx>
        <c:axId val="8583396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5654091"/>
      </c:valAx>
      <c:valAx>
        <c:axId val="95654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8339611"/>
      </c:valAx>
    </c:plotArea>
    <c:legend>
      <c:legendPos val="r"/>
      <c:overlay val="0"/>
      <c:txPr>
        <a:bodyPr/>
        <a:lstStyle/>
        <a:p>
          <a:pPr lvl="0">
            <a:defRPr b="0">
              <a:solidFill>
                <a:srgbClr val="1A1A1A"/>
              </a:solidFill>
              <a:latin typeface="+mn-lt"/>
            </a:defRPr>
          </a:pPr>
        </a:p>
      </c:txPr>
    </c:legend>
    <c:plotVisOnly val="1"/>
  </c:chart>
</c:chartSpace>
</file>

<file path=xl/charts/chart1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'2023-4-10 CS1'!$AH$24:$AH$174</c:f>
            </c:numRef>
          </c:xVal>
          <c:yVal>
            <c:numRef>
              <c:f>'2023-4-10 CS1'!$AD$24:$AD$174</c:f>
              <c:numCache/>
            </c:numRef>
          </c:yVal>
        </c:ser>
        <c:dLbls>
          <c:showLegendKey val="0"/>
          <c:showVal val="0"/>
          <c:showCatName val="0"/>
          <c:showSerName val="0"/>
          <c:showPercent val="0"/>
          <c:showBubbleSize val="0"/>
        </c:dLbls>
        <c:axId val="1353123348"/>
        <c:axId val="1391989181"/>
      </c:scatterChart>
      <c:valAx>
        <c:axId val="13531233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1989181"/>
      </c:valAx>
      <c:valAx>
        <c:axId val="13919891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3123348"/>
      </c:valAx>
    </c:plotArea>
    <c:legend>
      <c:legendPos val="r"/>
      <c:overlay val="0"/>
      <c:txPr>
        <a:bodyPr/>
        <a:lstStyle/>
        <a:p>
          <a:pPr lvl="0">
            <a:defRPr b="0">
              <a:solidFill>
                <a:srgbClr val="1A1A1A"/>
              </a:solidFill>
              <a:latin typeface="+mn-lt"/>
            </a:defRPr>
          </a:pPr>
        </a:p>
      </c:txPr>
    </c:legend>
    <c:plotVisOnly val="1"/>
  </c:chart>
</c:chartSpace>
</file>

<file path=xl/charts/chart1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'2023-4-10 CS1'!$AQ$24:$AQ$174</c:f>
            </c:numRef>
          </c:xVal>
          <c:yVal>
            <c:numRef>
              <c:f>'2023-4-10 CS1'!$AM$24:$AM$174</c:f>
              <c:numCache/>
            </c:numRef>
          </c:yVal>
        </c:ser>
        <c:dLbls>
          <c:showLegendKey val="0"/>
          <c:showVal val="0"/>
          <c:showCatName val="0"/>
          <c:showSerName val="0"/>
          <c:showPercent val="0"/>
          <c:showBubbleSize val="0"/>
        </c:dLbls>
        <c:axId val="130663689"/>
        <c:axId val="1345989273"/>
      </c:scatterChart>
      <c:valAx>
        <c:axId val="1306636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5989273"/>
      </c:valAx>
      <c:valAx>
        <c:axId val="13459892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663689"/>
      </c:valAx>
    </c:plotArea>
    <c:legend>
      <c:legendPos val="r"/>
      <c:overlay val="0"/>
      <c:txPr>
        <a:bodyPr/>
        <a:lstStyle/>
        <a:p>
          <a:pPr lvl="0">
            <a:defRPr b="0">
              <a:solidFill>
                <a:srgbClr val="1A1A1A"/>
              </a:solidFill>
              <a:latin typeface="+mn-lt"/>
            </a:defRPr>
          </a:pPr>
        </a:p>
      </c:txPr>
    </c:legend>
    <c:plotVisOnly val="1"/>
  </c:chart>
</c:chartSpace>
</file>

<file path=xl/charts/chart1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'2023-4-10 CS1'!$AZ$24:$AZ$174</c:f>
            </c:numRef>
          </c:xVal>
          <c:yVal>
            <c:numRef>
              <c:f>'2023-4-10 CS1'!$AV$24:$AV$174</c:f>
              <c:numCache/>
            </c:numRef>
          </c:yVal>
        </c:ser>
        <c:dLbls>
          <c:showLegendKey val="0"/>
          <c:showVal val="0"/>
          <c:showCatName val="0"/>
          <c:showSerName val="0"/>
          <c:showPercent val="0"/>
          <c:showBubbleSize val="0"/>
        </c:dLbls>
        <c:axId val="2059582719"/>
        <c:axId val="1715667883"/>
      </c:scatterChart>
      <c:valAx>
        <c:axId val="20595827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5667883"/>
      </c:valAx>
      <c:valAx>
        <c:axId val="1715667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9582719"/>
      </c:valAx>
    </c:plotArea>
    <c:legend>
      <c:legendPos val="r"/>
      <c:overlay val="0"/>
      <c:txPr>
        <a:bodyPr/>
        <a:lstStyle/>
        <a:p>
          <a:pPr lvl="0">
            <a:defRPr b="0">
              <a:solidFill>
                <a:srgbClr val="1A1A1A"/>
              </a:solidFill>
              <a:latin typeface="+mn-lt"/>
            </a:defRPr>
          </a:pPr>
        </a:p>
      </c:txPr>
    </c:legend>
    <c:plotVisOnly val="1"/>
  </c:chart>
</c:chartSpace>
</file>

<file path=xl/charts/chart1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'2023-4-10 CS1'!$BI$24:$BI$174</c:f>
            </c:numRef>
          </c:xVal>
          <c:yVal>
            <c:numRef>
              <c:f>'2023-4-10 CS1'!$BE$24:$BE$174</c:f>
              <c:numCache/>
            </c:numRef>
          </c:yVal>
        </c:ser>
        <c:dLbls>
          <c:showLegendKey val="0"/>
          <c:showVal val="0"/>
          <c:showCatName val="0"/>
          <c:showSerName val="0"/>
          <c:showPercent val="0"/>
          <c:showBubbleSize val="0"/>
        </c:dLbls>
        <c:axId val="1683283447"/>
        <c:axId val="940959853"/>
      </c:scatterChart>
      <c:valAx>
        <c:axId val="16832834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0959853"/>
      </c:valAx>
      <c:valAx>
        <c:axId val="9409598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3283447"/>
      </c:valAx>
    </c:plotArea>
    <c:legend>
      <c:legendPos val="r"/>
      <c:overlay val="0"/>
      <c:txPr>
        <a:bodyPr/>
        <a:lstStyle/>
        <a:p>
          <a:pPr lvl="0">
            <a:defRPr b="0">
              <a:solidFill>
                <a:srgbClr val="1A1A1A"/>
              </a:solidFill>
              <a:latin typeface="+mn-lt"/>
            </a:defRPr>
          </a:pPr>
        </a:p>
      </c:txPr>
    </c:legend>
    <c:plotVisOnly val="1"/>
  </c:chart>
</c:chartSpace>
</file>

<file path=xl/charts/chart1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'2023-4-10 CS1'!$BR$24:$BR$174</c:f>
            </c:numRef>
          </c:xVal>
          <c:yVal>
            <c:numRef>
              <c:f>'2023-4-10 CS1'!$BN$24:$BN$174</c:f>
              <c:numCache/>
            </c:numRef>
          </c:yVal>
        </c:ser>
        <c:dLbls>
          <c:showLegendKey val="0"/>
          <c:showVal val="0"/>
          <c:showCatName val="0"/>
          <c:showSerName val="0"/>
          <c:showPercent val="0"/>
          <c:showBubbleSize val="0"/>
        </c:dLbls>
        <c:axId val="103793703"/>
        <c:axId val="1893971934"/>
      </c:scatterChart>
      <c:valAx>
        <c:axId val="1037937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3971934"/>
      </c:valAx>
      <c:valAx>
        <c:axId val="1893971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793703"/>
      </c:valAx>
    </c:plotArea>
    <c:legend>
      <c:legendPos val="r"/>
      <c:overlay val="0"/>
      <c:txPr>
        <a:bodyPr/>
        <a:lstStyle/>
        <a:p>
          <a:pPr lvl="0">
            <a:defRPr b="0">
              <a:solidFill>
                <a:srgbClr val="1A1A1A"/>
              </a:solidFill>
              <a:latin typeface="+mn-lt"/>
            </a:defRPr>
          </a:pPr>
        </a:p>
      </c:txPr>
    </c:legend>
    <c:plotVisOnly val="1"/>
  </c:chart>
</c:chartSpace>
</file>

<file path=xl/charts/chart1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'2023-4-7 solid plate CS1'!$G$24:$G$144</c:f>
            </c:numRef>
          </c:xVal>
          <c:yVal>
            <c:numRef>
              <c:f>'2023-4-7 solid plate CS1'!$C$24:$C$144</c:f>
              <c:numCache/>
            </c:numRef>
          </c:yVal>
        </c:ser>
        <c:dLbls>
          <c:showLegendKey val="0"/>
          <c:showVal val="0"/>
          <c:showCatName val="0"/>
          <c:showSerName val="0"/>
          <c:showPercent val="0"/>
          <c:showBubbleSize val="0"/>
        </c:dLbls>
        <c:axId val="980732070"/>
        <c:axId val="1706472822"/>
      </c:scatterChart>
      <c:valAx>
        <c:axId val="9807320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6472822"/>
      </c:valAx>
      <c:valAx>
        <c:axId val="17064728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0732070"/>
      </c:valAx>
    </c:plotArea>
    <c:legend>
      <c:legendPos val="r"/>
      <c:overlay val="0"/>
      <c:txPr>
        <a:bodyPr/>
        <a:lstStyle/>
        <a:p>
          <a:pPr lvl="0">
            <a:defRPr b="0">
              <a:solidFill>
                <a:srgbClr val="1A1A1A"/>
              </a:solidFill>
              <a:latin typeface="+mn-lt"/>
            </a:defRPr>
          </a:pPr>
        </a:p>
      </c:txPr>
    </c:legend>
    <c:plotVisOnly val="1"/>
  </c:chart>
</c:chartSpace>
</file>

<file path=xl/charts/chart1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'2023-4-7 solid plate CS1'!$P$24:$P$174</c:f>
            </c:numRef>
          </c:xVal>
          <c:yVal>
            <c:numRef>
              <c:f>'2023-4-7 solid plate CS1'!$L$24:$L$174</c:f>
              <c:numCache/>
            </c:numRef>
          </c:yVal>
        </c:ser>
        <c:dLbls>
          <c:showLegendKey val="0"/>
          <c:showVal val="0"/>
          <c:showCatName val="0"/>
          <c:showSerName val="0"/>
          <c:showPercent val="0"/>
          <c:showBubbleSize val="0"/>
        </c:dLbls>
        <c:axId val="645290271"/>
        <c:axId val="176921882"/>
      </c:scatterChart>
      <c:valAx>
        <c:axId val="6452902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921882"/>
      </c:valAx>
      <c:valAx>
        <c:axId val="176921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5290271"/>
      </c:valAx>
    </c:plotArea>
    <c:legend>
      <c:legendPos val="r"/>
      <c:overlay val="0"/>
      <c:txPr>
        <a:bodyPr/>
        <a:lstStyle/>
        <a:p>
          <a:pPr lvl="0">
            <a:defRPr b="0">
              <a:solidFill>
                <a:srgbClr val="1A1A1A"/>
              </a:solidFill>
              <a:latin typeface="+mn-lt"/>
            </a:defRPr>
          </a:pPr>
        </a:p>
      </c:txPr>
    </c:legend>
    <c:plotVisOnly val="1"/>
  </c:chart>
</c:chartSpace>
</file>

<file path=xl/charts/chart1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'2023-4-7 solid plate CS1'!$Y$24:$Y$174</c:f>
            </c:numRef>
          </c:xVal>
          <c:yVal>
            <c:numRef>
              <c:f>'2023-4-7 solid plate CS1'!$U$24:$U$174</c:f>
              <c:numCache/>
            </c:numRef>
          </c:yVal>
        </c:ser>
        <c:dLbls>
          <c:showLegendKey val="0"/>
          <c:showVal val="0"/>
          <c:showCatName val="0"/>
          <c:showSerName val="0"/>
          <c:showPercent val="0"/>
          <c:showBubbleSize val="0"/>
        </c:dLbls>
        <c:axId val="1628274882"/>
        <c:axId val="227765226"/>
      </c:scatterChart>
      <c:valAx>
        <c:axId val="16282748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7765226"/>
      </c:valAx>
      <c:valAx>
        <c:axId val="2277652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8274882"/>
      </c:valAx>
    </c:plotArea>
    <c:legend>
      <c:legendPos val="r"/>
      <c:overlay val="0"/>
      <c:txPr>
        <a:bodyPr/>
        <a:lstStyle/>
        <a:p>
          <a:pPr lvl="0">
            <a:defRPr b="0">
              <a:solidFill>
                <a:srgbClr val="1A1A1A"/>
              </a:solidFill>
              <a:latin typeface="+mn-lt"/>
            </a:defRPr>
          </a:pPr>
        </a:p>
      </c:txPr>
    </c:legend>
    <c:plotVisOnly val="1"/>
  </c:chart>
</c:chartSpace>
</file>

<file path=xl/charts/chart1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'2023-4-7 solid plate CS1'!$AH$24:$AH$174</c:f>
            </c:numRef>
          </c:xVal>
          <c:yVal>
            <c:numRef>
              <c:f>'2023-4-7 solid plate CS1'!$AD$24:$AD$174</c:f>
              <c:numCache/>
            </c:numRef>
          </c:yVal>
        </c:ser>
        <c:dLbls>
          <c:showLegendKey val="0"/>
          <c:showVal val="0"/>
          <c:showCatName val="0"/>
          <c:showSerName val="0"/>
          <c:showPercent val="0"/>
          <c:showBubbleSize val="0"/>
        </c:dLbls>
        <c:axId val="327132532"/>
        <c:axId val="807904386"/>
      </c:scatterChart>
      <c:valAx>
        <c:axId val="3271325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7904386"/>
      </c:valAx>
      <c:valAx>
        <c:axId val="8079043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7132532"/>
      </c:valAx>
    </c:plotArea>
    <c:legend>
      <c:legendPos val="r"/>
      <c:overlay val="0"/>
      <c:txPr>
        <a:bodyPr/>
        <a:lstStyle/>
        <a:p>
          <a:pPr lvl="0">
            <a:defRPr b="0">
              <a:solidFill>
                <a:srgbClr val="1A1A1A"/>
              </a:solidFill>
              <a:latin typeface="+mn-lt"/>
            </a:defRPr>
          </a:pPr>
        </a:p>
      </c:txPr>
    </c:legend>
    <c:plotVisOnly val="1"/>
  </c:chart>
</c:chartSpace>
</file>

<file path=xl/charts/chart1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'2023-4-7 solid plate CS1'!$AQ$24:$AQ$174</c:f>
            </c:numRef>
          </c:xVal>
          <c:yVal>
            <c:numRef>
              <c:f>'2023-4-7 solid plate CS1'!$AM$24:$AM$174</c:f>
              <c:numCache/>
            </c:numRef>
          </c:yVal>
        </c:ser>
        <c:dLbls>
          <c:showLegendKey val="0"/>
          <c:showVal val="0"/>
          <c:showCatName val="0"/>
          <c:showSerName val="0"/>
          <c:showPercent val="0"/>
          <c:showBubbleSize val="0"/>
        </c:dLbls>
        <c:axId val="1932102953"/>
        <c:axId val="1354430724"/>
      </c:scatterChart>
      <c:valAx>
        <c:axId val="19321029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4430724"/>
      </c:valAx>
      <c:valAx>
        <c:axId val="13544307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2102953"/>
      </c:valAx>
    </c:plotArea>
    <c:legend>
      <c:legendPos val="r"/>
      <c:overlay val="0"/>
      <c:txPr>
        <a:bodyPr/>
        <a:lstStyle/>
        <a:p>
          <a:pPr lvl="0">
            <a:defRPr b="0">
              <a:solidFill>
                <a:srgbClr val="1A1A1A"/>
              </a:solidFill>
              <a:latin typeface="+mn-lt"/>
            </a:defRPr>
          </a:pPr>
        </a:p>
      </c:txPr>
    </c:legend>
    <c:plotVisOnly val="1"/>
  </c:chart>
</c:chartSpace>
</file>

<file path=xl/charts/chart1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'2023-4-7 solid plate CS1'!$AZ$24:$AZ$174</c:f>
            </c:numRef>
          </c:xVal>
          <c:yVal>
            <c:numRef>
              <c:f>'2023-4-7 solid plate CS1'!$AV$24:$AV$174</c:f>
              <c:numCache/>
            </c:numRef>
          </c:yVal>
        </c:ser>
        <c:dLbls>
          <c:showLegendKey val="0"/>
          <c:showVal val="0"/>
          <c:showCatName val="0"/>
          <c:showSerName val="0"/>
          <c:showPercent val="0"/>
          <c:showBubbleSize val="0"/>
        </c:dLbls>
        <c:axId val="155998478"/>
        <c:axId val="1707932597"/>
      </c:scatterChart>
      <c:valAx>
        <c:axId val="1559984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7932597"/>
      </c:valAx>
      <c:valAx>
        <c:axId val="1707932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998478"/>
      </c:valAx>
    </c:plotArea>
    <c:legend>
      <c:legendPos val="r"/>
      <c:overlay val="0"/>
      <c:txPr>
        <a:bodyPr/>
        <a:lstStyle/>
        <a:p>
          <a:pPr lvl="0">
            <a:defRPr b="0">
              <a:solidFill>
                <a:srgbClr val="1A1A1A"/>
              </a:solidFill>
              <a:latin typeface="+mn-lt"/>
            </a:defRPr>
          </a:pPr>
        </a:p>
      </c:txPr>
    </c:legend>
    <c:plotVisOnly val="1"/>
  </c:chart>
</c:chartSpace>
</file>

<file path=xl/charts/chart1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'2023-4-7 solid plate CS1'!$BI$24:$BI$174</c:f>
            </c:numRef>
          </c:xVal>
          <c:yVal>
            <c:numRef>
              <c:f>'2023-4-7 solid plate CS1'!$BE$24:$BE$174</c:f>
              <c:numCache/>
            </c:numRef>
          </c:yVal>
        </c:ser>
        <c:dLbls>
          <c:showLegendKey val="0"/>
          <c:showVal val="0"/>
          <c:showCatName val="0"/>
          <c:showSerName val="0"/>
          <c:showPercent val="0"/>
          <c:showBubbleSize val="0"/>
        </c:dLbls>
        <c:axId val="1548745974"/>
        <c:axId val="1843302028"/>
      </c:scatterChart>
      <c:valAx>
        <c:axId val="15487459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3302028"/>
      </c:valAx>
      <c:valAx>
        <c:axId val="1843302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8745974"/>
      </c:valAx>
    </c:plotArea>
    <c:legend>
      <c:legendPos val="r"/>
      <c:overlay val="0"/>
      <c:txPr>
        <a:bodyPr/>
        <a:lstStyle/>
        <a:p>
          <a:pPr lvl="0">
            <a:defRPr b="0">
              <a:solidFill>
                <a:srgbClr val="1A1A1A"/>
              </a:solidFill>
              <a:latin typeface="+mn-lt"/>
            </a:defRPr>
          </a:pPr>
        </a:p>
      </c:txPr>
    </c:legend>
    <c:plotVisOnly val="1"/>
  </c:chart>
</c:chartSpace>
</file>

<file path=xl/charts/chart1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'2023-4-7 solid plate CS1'!$BR$24:$BR$174</c:f>
            </c:numRef>
          </c:xVal>
          <c:yVal>
            <c:numRef>
              <c:f>'2023-4-7 solid plate CS1'!$BN$24:$BN$174</c:f>
              <c:numCache/>
            </c:numRef>
          </c:yVal>
        </c:ser>
        <c:dLbls>
          <c:showLegendKey val="0"/>
          <c:showVal val="0"/>
          <c:showCatName val="0"/>
          <c:showSerName val="0"/>
          <c:showPercent val="0"/>
          <c:showBubbleSize val="0"/>
        </c:dLbls>
        <c:axId val="2104991909"/>
        <c:axId val="97910464"/>
      </c:scatterChart>
      <c:valAx>
        <c:axId val="21049919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910464"/>
      </c:valAx>
      <c:valAx>
        <c:axId val="979104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4991909"/>
      </c:valAx>
    </c:plotArea>
    <c:legend>
      <c:legendPos val="r"/>
      <c:overlay val="0"/>
      <c:txPr>
        <a:bodyPr/>
        <a:lstStyle/>
        <a:p>
          <a:pPr lvl="0">
            <a:defRPr b="0">
              <a:solidFill>
                <a:srgbClr val="1A1A1A"/>
              </a:solidFill>
              <a:latin typeface="+mn-lt"/>
            </a:defRPr>
          </a:pPr>
        </a:p>
      </c:txPr>
    </c:legend>
    <c:plotVisOnly val="1"/>
  </c:chart>
</c:chartSpace>
</file>

<file path=xl/charts/chart1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'2022-11-17 annulus A3'!$G$24:$G$144</c:f>
            </c:numRef>
          </c:xVal>
          <c:yVal>
            <c:numRef>
              <c:f>'2022-11-17 annulus A3'!$C$24:$C$144</c:f>
              <c:numCache/>
            </c:numRef>
          </c:yVal>
        </c:ser>
        <c:dLbls>
          <c:showLegendKey val="0"/>
          <c:showVal val="0"/>
          <c:showCatName val="0"/>
          <c:showSerName val="0"/>
          <c:showPercent val="0"/>
          <c:showBubbleSize val="0"/>
        </c:dLbls>
        <c:axId val="1032421636"/>
        <c:axId val="1764420487"/>
      </c:scatterChart>
      <c:valAx>
        <c:axId val="10324216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4420487"/>
      </c:valAx>
      <c:valAx>
        <c:axId val="17644204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2421636"/>
      </c:valAx>
    </c:plotArea>
    <c:legend>
      <c:legendPos val="r"/>
      <c:overlay val="0"/>
      <c:txPr>
        <a:bodyPr/>
        <a:lstStyle/>
        <a:p>
          <a:pPr lvl="0">
            <a:defRPr b="0">
              <a:solidFill>
                <a:srgbClr val="1A1A1A"/>
              </a:solidFill>
              <a:latin typeface="+mn-lt"/>
            </a:defRPr>
          </a:pPr>
        </a:p>
      </c:txPr>
    </c:legend>
    <c:plotVisOnly val="1"/>
  </c:chart>
</c:chartSpace>
</file>

<file path=xl/charts/chart1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'2022-11-17 annulus A3'!$P$24:$P$174</c:f>
            </c:numRef>
          </c:xVal>
          <c:yVal>
            <c:numRef>
              <c:f>'2022-11-17 annulus A3'!$L$24:$L$174</c:f>
              <c:numCache/>
            </c:numRef>
          </c:yVal>
        </c:ser>
        <c:dLbls>
          <c:showLegendKey val="0"/>
          <c:showVal val="0"/>
          <c:showCatName val="0"/>
          <c:showSerName val="0"/>
          <c:showPercent val="0"/>
          <c:showBubbleSize val="0"/>
        </c:dLbls>
        <c:axId val="2092067906"/>
        <c:axId val="1539200306"/>
      </c:scatterChart>
      <c:valAx>
        <c:axId val="20920679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9200306"/>
      </c:valAx>
      <c:valAx>
        <c:axId val="15392003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2067906"/>
      </c:valAx>
    </c:plotArea>
    <c:legend>
      <c:legendPos val="r"/>
      <c:overlay val="0"/>
      <c:txPr>
        <a:bodyPr/>
        <a:lstStyle/>
        <a:p>
          <a:pPr lvl="0">
            <a:defRPr b="0">
              <a:solidFill>
                <a:srgbClr val="1A1A1A"/>
              </a:solidFill>
              <a:latin typeface="+mn-lt"/>
            </a:defRPr>
          </a:pPr>
        </a:p>
      </c:txPr>
    </c:legend>
    <c:plotVisOnly val="1"/>
  </c:chart>
</c:chartSpace>
</file>

<file path=xl/charts/chart1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'2022-11-17 annulus A3'!$Y$24:$Y$174</c:f>
            </c:numRef>
          </c:xVal>
          <c:yVal>
            <c:numRef>
              <c:f>'2022-11-17 annulus A3'!$U$24:$U$174</c:f>
              <c:numCache/>
            </c:numRef>
          </c:yVal>
        </c:ser>
        <c:dLbls>
          <c:showLegendKey val="0"/>
          <c:showVal val="0"/>
          <c:showCatName val="0"/>
          <c:showSerName val="0"/>
          <c:showPercent val="0"/>
          <c:showBubbleSize val="0"/>
        </c:dLbls>
        <c:axId val="642727387"/>
        <c:axId val="1660959613"/>
      </c:scatterChart>
      <c:valAx>
        <c:axId val="6427273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0959613"/>
      </c:valAx>
      <c:valAx>
        <c:axId val="16609596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2727387"/>
      </c:valAx>
    </c:plotArea>
    <c:legend>
      <c:legendPos val="r"/>
      <c:overlay val="0"/>
      <c:txPr>
        <a:bodyPr/>
        <a:lstStyle/>
        <a:p>
          <a:pPr lvl="0">
            <a:defRPr b="0">
              <a:solidFill>
                <a:srgbClr val="1A1A1A"/>
              </a:solidFill>
              <a:latin typeface="+mn-lt"/>
            </a:defRPr>
          </a:pPr>
        </a:p>
      </c:txPr>
    </c:legend>
    <c:plotVisOnly val="1"/>
  </c:chart>
</c:chartSpace>
</file>

<file path=xl/charts/chart1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'2022-11-17 annulus A3'!$AH$24:$AH$174</c:f>
            </c:numRef>
          </c:xVal>
          <c:yVal>
            <c:numRef>
              <c:f>'2022-11-17 annulus A3'!$AD$24:$AD$174</c:f>
              <c:numCache/>
            </c:numRef>
          </c:yVal>
        </c:ser>
        <c:dLbls>
          <c:showLegendKey val="0"/>
          <c:showVal val="0"/>
          <c:showCatName val="0"/>
          <c:showSerName val="0"/>
          <c:showPercent val="0"/>
          <c:showBubbleSize val="0"/>
        </c:dLbls>
        <c:axId val="118422074"/>
        <c:axId val="1023737736"/>
      </c:scatterChart>
      <c:valAx>
        <c:axId val="1184220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3737736"/>
      </c:valAx>
      <c:valAx>
        <c:axId val="10237377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422074"/>
      </c:valAx>
    </c:plotArea>
    <c:legend>
      <c:legendPos val="r"/>
      <c:overlay val="0"/>
      <c:txPr>
        <a:bodyPr/>
        <a:lstStyle/>
        <a:p>
          <a:pPr lvl="0">
            <a:defRPr b="0">
              <a:solidFill>
                <a:srgbClr val="1A1A1A"/>
              </a:solidFill>
              <a:latin typeface="+mn-lt"/>
            </a:defRPr>
          </a:pPr>
        </a:p>
      </c:txPr>
    </c:legend>
    <c:plotVisOnly val="1"/>
  </c:chart>
</c:chartSpace>
</file>

<file path=xl/charts/chart1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'2022-11-17 annulus A3'!$AQ$24:$AQ$174</c:f>
            </c:numRef>
          </c:xVal>
          <c:yVal>
            <c:numRef>
              <c:f>'2022-11-17 annulus A3'!$AM$24:$AM$174</c:f>
              <c:numCache/>
            </c:numRef>
          </c:yVal>
        </c:ser>
        <c:dLbls>
          <c:showLegendKey val="0"/>
          <c:showVal val="0"/>
          <c:showCatName val="0"/>
          <c:showSerName val="0"/>
          <c:showPercent val="0"/>
          <c:showBubbleSize val="0"/>
        </c:dLbls>
        <c:axId val="668020925"/>
        <c:axId val="22110074"/>
      </c:scatterChart>
      <c:valAx>
        <c:axId val="6680209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110074"/>
      </c:valAx>
      <c:valAx>
        <c:axId val="221100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8020925"/>
      </c:valAx>
    </c:plotArea>
    <c:legend>
      <c:legendPos val="r"/>
      <c:overlay val="0"/>
      <c:txPr>
        <a:bodyPr/>
        <a:lstStyle/>
        <a:p>
          <a:pPr lvl="0">
            <a:defRPr b="0">
              <a:solidFill>
                <a:srgbClr val="1A1A1A"/>
              </a:solidFill>
              <a:latin typeface="+mn-lt"/>
            </a:defRPr>
          </a:pPr>
        </a:p>
      </c:txPr>
    </c:legend>
    <c:plotVisOnly val="1"/>
  </c:chart>
</c:chartSpace>
</file>

<file path=xl/charts/chart1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'2022-11-17 annulus A3'!$AZ$24:$AZ$174</c:f>
            </c:numRef>
          </c:xVal>
          <c:yVal>
            <c:numRef>
              <c:f>'2022-11-17 annulus A3'!$AV$24:$AV$174</c:f>
              <c:numCache/>
            </c:numRef>
          </c:yVal>
        </c:ser>
        <c:dLbls>
          <c:showLegendKey val="0"/>
          <c:showVal val="0"/>
          <c:showCatName val="0"/>
          <c:showSerName val="0"/>
          <c:showPercent val="0"/>
          <c:showBubbleSize val="0"/>
        </c:dLbls>
        <c:axId val="1850013541"/>
        <c:axId val="497830268"/>
      </c:scatterChart>
      <c:valAx>
        <c:axId val="18500135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7830268"/>
      </c:valAx>
      <c:valAx>
        <c:axId val="4978302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0013541"/>
      </c:valAx>
    </c:plotArea>
    <c:legend>
      <c:legendPos val="r"/>
      <c:overlay val="0"/>
      <c:txPr>
        <a:bodyPr/>
        <a:lstStyle/>
        <a:p>
          <a:pPr lvl="0">
            <a:defRPr b="0">
              <a:solidFill>
                <a:srgbClr val="1A1A1A"/>
              </a:solidFill>
              <a:latin typeface="+mn-lt"/>
            </a:defRPr>
          </a:pPr>
        </a:p>
      </c:txPr>
    </c:legend>
    <c:plotVisOnly val="1"/>
  </c:chart>
</c:chartSpace>
</file>

<file path=xl/charts/chart1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'2022-11-17 annulus A3'!$BI$24:$BI$174</c:f>
            </c:numRef>
          </c:xVal>
          <c:yVal>
            <c:numRef>
              <c:f>'2022-11-17 annulus A3'!$BE$24:$BE$174</c:f>
              <c:numCache/>
            </c:numRef>
          </c:yVal>
        </c:ser>
        <c:dLbls>
          <c:showLegendKey val="0"/>
          <c:showVal val="0"/>
          <c:showCatName val="0"/>
          <c:showSerName val="0"/>
          <c:showPercent val="0"/>
          <c:showBubbleSize val="0"/>
        </c:dLbls>
        <c:axId val="1937071990"/>
        <c:axId val="1880635910"/>
      </c:scatterChart>
      <c:valAx>
        <c:axId val="19370719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0635910"/>
      </c:valAx>
      <c:valAx>
        <c:axId val="1880635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7071990"/>
      </c:valAx>
    </c:plotArea>
    <c:legend>
      <c:legendPos val="r"/>
      <c:overlay val="0"/>
      <c:txPr>
        <a:bodyPr/>
        <a:lstStyle/>
        <a:p>
          <a:pPr lvl="0">
            <a:defRPr b="0">
              <a:solidFill>
                <a:srgbClr val="1A1A1A"/>
              </a:solidFill>
              <a:latin typeface="+mn-lt"/>
            </a:defRPr>
          </a:pPr>
        </a:p>
      </c:txPr>
    </c:legend>
    <c:plotVisOnly val="1"/>
  </c:chart>
</c:chartSpace>
</file>

<file path=xl/charts/chart1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'2022-11-17 annulus A3'!$BR$24:$BR$174</c:f>
            </c:numRef>
          </c:xVal>
          <c:yVal>
            <c:numRef>
              <c:f>'2022-11-17 annulus A3'!$BN$24:$BN$174</c:f>
              <c:numCache/>
            </c:numRef>
          </c:yVal>
        </c:ser>
        <c:dLbls>
          <c:showLegendKey val="0"/>
          <c:showVal val="0"/>
          <c:showCatName val="0"/>
          <c:showSerName val="0"/>
          <c:showPercent val="0"/>
          <c:showBubbleSize val="0"/>
        </c:dLbls>
        <c:axId val="912440795"/>
        <c:axId val="46780489"/>
      </c:scatterChart>
      <c:valAx>
        <c:axId val="9124407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780489"/>
      </c:valAx>
      <c:valAx>
        <c:axId val="467804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2440795"/>
      </c:valAx>
    </c:plotArea>
    <c:legend>
      <c:legendPos val="r"/>
      <c:overlay val="0"/>
      <c:txPr>
        <a:bodyPr/>
        <a:lstStyle/>
        <a:p>
          <a:pPr lvl="0">
            <a:defRPr b="0">
              <a:solidFill>
                <a:srgbClr val="1A1A1A"/>
              </a:solidFill>
              <a:latin typeface="+mn-lt"/>
            </a:defRPr>
          </a:pPr>
        </a:p>
      </c:txPr>
    </c:legend>
    <c:plotVisOnly val="1"/>
  </c:chart>
</c:chartSpace>
</file>

<file path=xl/charts/chart1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'2022-10-15 solid plate'!$G$24:$G$144</c:f>
            </c:numRef>
          </c:xVal>
          <c:yVal>
            <c:numRef>
              <c:f>'2022-10-15 solid plate'!$C$24:$C$144</c:f>
              <c:numCache/>
            </c:numRef>
          </c:yVal>
        </c:ser>
        <c:dLbls>
          <c:showLegendKey val="0"/>
          <c:showVal val="0"/>
          <c:showCatName val="0"/>
          <c:showSerName val="0"/>
          <c:showPercent val="0"/>
          <c:showBubbleSize val="0"/>
        </c:dLbls>
        <c:axId val="231569273"/>
        <c:axId val="603626263"/>
      </c:scatterChart>
      <c:valAx>
        <c:axId val="23156927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3626263"/>
      </c:valAx>
      <c:valAx>
        <c:axId val="603626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1569273"/>
      </c:valAx>
    </c:plotArea>
    <c:legend>
      <c:legendPos val="r"/>
      <c:overlay val="0"/>
      <c:txPr>
        <a:bodyPr/>
        <a:lstStyle/>
        <a:p>
          <a:pPr lvl="0">
            <a:defRPr b="0">
              <a:solidFill>
                <a:srgbClr val="1A1A1A"/>
              </a:solidFill>
              <a:latin typeface="+mn-lt"/>
            </a:defRPr>
          </a:pPr>
        </a:p>
      </c:txPr>
    </c:legend>
    <c:plotVisOnly val="1"/>
  </c:chart>
</c:chartSpace>
</file>

<file path=xl/charts/chart1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'2022-10-15 solid plate'!$P$24:$P$174</c:f>
            </c:numRef>
          </c:xVal>
          <c:yVal>
            <c:numRef>
              <c:f>'2022-10-15 solid plate'!$L$24:$L$174</c:f>
              <c:numCache/>
            </c:numRef>
          </c:yVal>
        </c:ser>
        <c:dLbls>
          <c:showLegendKey val="0"/>
          <c:showVal val="0"/>
          <c:showCatName val="0"/>
          <c:showSerName val="0"/>
          <c:showPercent val="0"/>
          <c:showBubbleSize val="0"/>
        </c:dLbls>
        <c:axId val="370744222"/>
        <c:axId val="1818078232"/>
      </c:scatterChart>
      <c:valAx>
        <c:axId val="3707442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8078232"/>
      </c:valAx>
      <c:valAx>
        <c:axId val="18180782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0744222"/>
      </c:valAx>
    </c:plotArea>
    <c:legend>
      <c:legendPos val="r"/>
      <c:overlay val="0"/>
      <c:txPr>
        <a:bodyPr/>
        <a:lstStyle/>
        <a:p>
          <a:pPr lvl="0">
            <a:defRPr b="0">
              <a:solidFill>
                <a:srgbClr val="1A1A1A"/>
              </a:solidFill>
              <a:latin typeface="+mn-lt"/>
            </a:defRPr>
          </a:pPr>
        </a:p>
      </c:txPr>
    </c:legend>
    <c:plotVisOnly val="1"/>
  </c:chart>
</c:chartSpace>
</file>

<file path=xl/charts/chart1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'2022-10-15 solid plate'!$Y$24:$Y$174</c:f>
            </c:numRef>
          </c:xVal>
          <c:yVal>
            <c:numRef>
              <c:f>'2022-10-15 solid plate'!$U$24:$U$174</c:f>
              <c:numCache/>
            </c:numRef>
          </c:yVal>
        </c:ser>
        <c:dLbls>
          <c:showLegendKey val="0"/>
          <c:showVal val="0"/>
          <c:showCatName val="0"/>
          <c:showSerName val="0"/>
          <c:showPercent val="0"/>
          <c:showBubbleSize val="0"/>
        </c:dLbls>
        <c:axId val="450501116"/>
        <c:axId val="1258990763"/>
      </c:scatterChart>
      <c:valAx>
        <c:axId val="45050111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8990763"/>
      </c:valAx>
      <c:valAx>
        <c:axId val="12589907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0501116"/>
      </c:valAx>
    </c:plotArea>
    <c:legend>
      <c:legendPos val="r"/>
      <c:overlay val="0"/>
      <c:txPr>
        <a:bodyPr/>
        <a:lstStyle/>
        <a:p>
          <a:pPr lvl="0">
            <a:defRPr b="0">
              <a:solidFill>
                <a:srgbClr val="1A1A1A"/>
              </a:solidFill>
              <a:latin typeface="+mn-lt"/>
            </a:defRPr>
          </a:pPr>
        </a:p>
      </c:txPr>
    </c:legend>
    <c:plotVisOnly val="1"/>
  </c:chart>
</c:chartSpace>
</file>

<file path=xl/charts/chart1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'2022-10-15 solid plate'!$AH$24:$AH$174</c:f>
            </c:numRef>
          </c:xVal>
          <c:yVal>
            <c:numRef>
              <c:f>'2022-10-15 solid plate'!$AD$24:$AD$174</c:f>
              <c:numCache/>
            </c:numRef>
          </c:yVal>
        </c:ser>
        <c:dLbls>
          <c:showLegendKey val="0"/>
          <c:showVal val="0"/>
          <c:showCatName val="0"/>
          <c:showSerName val="0"/>
          <c:showPercent val="0"/>
          <c:showBubbleSize val="0"/>
        </c:dLbls>
        <c:axId val="381177778"/>
        <c:axId val="665662682"/>
      </c:scatterChart>
      <c:valAx>
        <c:axId val="3811777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5662682"/>
      </c:valAx>
      <c:valAx>
        <c:axId val="6656626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1177778"/>
      </c:valAx>
    </c:plotArea>
    <c:legend>
      <c:legendPos val="r"/>
      <c:overlay val="0"/>
      <c:txPr>
        <a:bodyPr/>
        <a:lstStyle/>
        <a:p>
          <a:pPr lvl="0">
            <a:defRPr b="0">
              <a:solidFill>
                <a:srgbClr val="1A1A1A"/>
              </a:solidFill>
              <a:latin typeface="+mn-lt"/>
            </a:defRPr>
          </a:pPr>
        </a:p>
      </c:txPr>
    </c:legend>
    <c:plotVisOnly val="1"/>
  </c:chart>
</c:chartSpace>
</file>

<file path=xl/charts/chart1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'2022-10-15 solid plate'!$AQ$24:$AQ$174</c:f>
            </c:numRef>
          </c:xVal>
          <c:yVal>
            <c:numRef>
              <c:f>'2022-10-15 solid plate'!$AM$24:$AM$174</c:f>
              <c:numCache/>
            </c:numRef>
          </c:yVal>
        </c:ser>
        <c:dLbls>
          <c:showLegendKey val="0"/>
          <c:showVal val="0"/>
          <c:showCatName val="0"/>
          <c:showSerName val="0"/>
          <c:showPercent val="0"/>
          <c:showBubbleSize val="0"/>
        </c:dLbls>
        <c:axId val="1664964201"/>
        <c:axId val="1661154038"/>
      </c:scatterChart>
      <c:valAx>
        <c:axId val="16649642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1154038"/>
      </c:valAx>
      <c:valAx>
        <c:axId val="1661154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4964201"/>
      </c:valAx>
    </c:plotArea>
    <c:legend>
      <c:legendPos val="r"/>
      <c:overlay val="0"/>
      <c:txPr>
        <a:bodyPr/>
        <a:lstStyle/>
        <a:p>
          <a:pPr lvl="0">
            <a:defRPr b="0">
              <a:solidFill>
                <a:srgbClr val="1A1A1A"/>
              </a:solidFill>
              <a:latin typeface="+mn-lt"/>
            </a:defRPr>
          </a:pPr>
        </a:p>
      </c:txPr>
    </c:legend>
    <c:plotVisOnly val="1"/>
  </c:chart>
</c:chartSpace>
</file>

<file path=xl/charts/chart1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'2022-10-15 solid plate'!$AZ$24:$AZ$174</c:f>
            </c:numRef>
          </c:xVal>
          <c:yVal>
            <c:numRef>
              <c:f>'2022-10-15 solid plate'!$AV$24:$AV$174</c:f>
              <c:numCache/>
            </c:numRef>
          </c:yVal>
        </c:ser>
        <c:dLbls>
          <c:showLegendKey val="0"/>
          <c:showVal val="0"/>
          <c:showCatName val="0"/>
          <c:showSerName val="0"/>
          <c:showPercent val="0"/>
          <c:showBubbleSize val="0"/>
        </c:dLbls>
        <c:axId val="1720880532"/>
        <c:axId val="1098438860"/>
      </c:scatterChart>
      <c:valAx>
        <c:axId val="17208805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8438860"/>
      </c:valAx>
      <c:valAx>
        <c:axId val="10984388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0880532"/>
      </c:valAx>
    </c:plotArea>
    <c:legend>
      <c:legendPos val="r"/>
      <c:overlay val="0"/>
      <c:txPr>
        <a:bodyPr/>
        <a:lstStyle/>
        <a:p>
          <a:pPr lvl="0">
            <a:defRPr b="0">
              <a:solidFill>
                <a:srgbClr val="1A1A1A"/>
              </a:solidFill>
              <a:latin typeface="+mn-lt"/>
            </a:defRPr>
          </a:pPr>
        </a:p>
      </c:txPr>
    </c:legend>
    <c:plotVisOnly val="1"/>
  </c:chart>
</c:chartSpace>
</file>

<file path=xl/charts/chart1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'2022-10-15 solid plate'!$BI$24:$BI$174</c:f>
            </c:numRef>
          </c:xVal>
          <c:yVal>
            <c:numRef>
              <c:f>'2022-10-15 solid plate'!$BE$24:$BE$174</c:f>
              <c:numCache/>
            </c:numRef>
          </c:yVal>
        </c:ser>
        <c:dLbls>
          <c:showLegendKey val="0"/>
          <c:showVal val="0"/>
          <c:showCatName val="0"/>
          <c:showSerName val="0"/>
          <c:showPercent val="0"/>
          <c:showBubbleSize val="0"/>
        </c:dLbls>
        <c:axId val="888542066"/>
        <c:axId val="1867342128"/>
      </c:scatterChart>
      <c:valAx>
        <c:axId val="8885420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7342128"/>
      </c:valAx>
      <c:valAx>
        <c:axId val="18673421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8542066"/>
      </c:valAx>
    </c:plotArea>
    <c:legend>
      <c:legendPos val="r"/>
      <c:overlay val="0"/>
      <c:txPr>
        <a:bodyPr/>
        <a:lstStyle/>
        <a:p>
          <a:pPr lvl="0">
            <a:defRPr b="0">
              <a:solidFill>
                <a:srgbClr val="1A1A1A"/>
              </a:solidFill>
              <a:latin typeface="+mn-lt"/>
            </a:defRPr>
          </a:pPr>
        </a:p>
      </c:txPr>
    </c:legend>
    <c:plotVisOnly val="1"/>
  </c:chart>
</c:chartSpace>
</file>

<file path=xl/charts/chart1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'2022-10-15 solid plate'!$BR$24:$BR$174</c:f>
            </c:numRef>
          </c:xVal>
          <c:yVal>
            <c:numRef>
              <c:f>'2022-10-15 solid plate'!$BN$24:$BN$174</c:f>
              <c:numCache/>
            </c:numRef>
          </c:yVal>
        </c:ser>
        <c:dLbls>
          <c:showLegendKey val="0"/>
          <c:showVal val="0"/>
          <c:showCatName val="0"/>
          <c:showSerName val="0"/>
          <c:showPercent val="0"/>
          <c:showBubbleSize val="0"/>
        </c:dLbls>
        <c:axId val="1126918164"/>
        <c:axId val="493540588"/>
      </c:scatterChart>
      <c:valAx>
        <c:axId val="11269181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3540588"/>
      </c:valAx>
      <c:valAx>
        <c:axId val="4935405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6918164"/>
      </c:valAx>
    </c:plotArea>
    <c:legend>
      <c:legendPos val="r"/>
      <c:overlay val="0"/>
      <c:txPr>
        <a:bodyPr/>
        <a:lstStyle/>
        <a:p>
          <a:pPr lvl="0">
            <a:defRPr b="0">
              <a:solidFill>
                <a:srgbClr val="1A1A1A"/>
              </a:solidFill>
              <a:latin typeface="+mn-lt"/>
            </a:defRPr>
          </a:pPr>
        </a:p>
      </c:txPr>
    </c:legend>
    <c:plotVisOnly val="1"/>
  </c:chart>
</c:chartSpace>
</file>

<file path=xl/charts/chart1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5(new)</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'2022-10-15 solid plate'!$CB$24:$CB$174</c:f>
            </c:numRef>
          </c:xVal>
          <c:yVal>
            <c:numRef>
              <c:f>'2022-10-15 solid plate'!$BX$24:$BX$174</c:f>
              <c:numCache/>
            </c:numRef>
          </c:yVal>
        </c:ser>
        <c:dLbls>
          <c:showLegendKey val="0"/>
          <c:showVal val="0"/>
          <c:showCatName val="0"/>
          <c:showSerName val="0"/>
          <c:showPercent val="0"/>
          <c:showBubbleSize val="0"/>
        </c:dLbls>
        <c:axId val="1135505076"/>
        <c:axId val="1010783501"/>
      </c:scatterChart>
      <c:valAx>
        <c:axId val="11355050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0783501"/>
      </c:valAx>
      <c:valAx>
        <c:axId val="10107835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5505076"/>
      </c:valAx>
    </c:plotArea>
    <c:legend>
      <c:legendPos val="r"/>
      <c:overlay val="0"/>
      <c:txPr>
        <a:bodyPr/>
        <a:lstStyle/>
        <a:p>
          <a:pPr lvl="0">
            <a:defRPr b="0">
              <a:solidFill>
                <a:srgbClr val="1A1A1A"/>
              </a:solidFill>
              <a:latin typeface="+mn-lt"/>
            </a:defRPr>
          </a:pPr>
        </a:p>
      </c:txPr>
    </c:legend>
    <c:plotVisOnly val="1"/>
  </c:chart>
</c:chartSpace>
</file>

<file path=xl/charts/chart1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'2022-10-13 empty frame'!$G$23:$G$83</c:f>
            </c:numRef>
          </c:xVal>
          <c:yVal>
            <c:numRef>
              <c:f>'2022-10-13 empty frame'!$C$23:$C$83</c:f>
              <c:numCache/>
            </c:numRef>
          </c:yVal>
        </c:ser>
        <c:dLbls>
          <c:showLegendKey val="0"/>
          <c:showVal val="0"/>
          <c:showCatName val="0"/>
          <c:showSerName val="0"/>
          <c:showPercent val="0"/>
          <c:showBubbleSize val="0"/>
        </c:dLbls>
        <c:axId val="1189086700"/>
        <c:axId val="542394397"/>
      </c:scatterChart>
      <c:valAx>
        <c:axId val="11890867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2394397"/>
      </c:valAx>
      <c:valAx>
        <c:axId val="542394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9086700"/>
      </c:valAx>
    </c:plotArea>
    <c:legend>
      <c:legendPos val="r"/>
      <c:overlay val="0"/>
      <c:txPr>
        <a:bodyPr/>
        <a:lstStyle/>
        <a:p>
          <a:pPr lvl="0">
            <a:defRPr b="0">
              <a:solidFill>
                <a:srgbClr val="1A1A1A"/>
              </a:solidFill>
              <a:latin typeface="+mn-lt"/>
            </a:defRPr>
          </a:pPr>
        </a:p>
      </c:txPr>
    </c:legend>
    <c:plotVisOnly val="1"/>
  </c:chart>
</c:chartSpace>
</file>

<file path=xl/charts/chart1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'2022-10-13 empty frame'!$O$23:$O$83</c:f>
            </c:numRef>
          </c:xVal>
          <c:yVal>
            <c:numRef>
              <c:f>'2022-10-13 empty frame'!$K$23:$K$83</c:f>
              <c:numCache/>
            </c:numRef>
          </c:yVal>
        </c:ser>
        <c:dLbls>
          <c:showLegendKey val="0"/>
          <c:showVal val="0"/>
          <c:showCatName val="0"/>
          <c:showSerName val="0"/>
          <c:showPercent val="0"/>
          <c:showBubbleSize val="0"/>
        </c:dLbls>
        <c:axId val="1901898537"/>
        <c:axId val="1096212330"/>
      </c:scatterChart>
      <c:valAx>
        <c:axId val="19018985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6212330"/>
      </c:valAx>
      <c:valAx>
        <c:axId val="10962123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1898537"/>
      </c:valAx>
    </c:plotArea>
    <c:legend>
      <c:legendPos val="r"/>
      <c:overlay val="0"/>
      <c:txPr>
        <a:bodyPr/>
        <a:lstStyle/>
        <a:p>
          <a:pPr lvl="0">
            <a:defRPr b="0">
              <a:solidFill>
                <a:srgbClr val="1A1A1A"/>
              </a:solidFill>
              <a:latin typeface="+mn-lt"/>
            </a:defRPr>
          </a:pPr>
        </a:p>
      </c:txPr>
    </c:legend>
    <c:plotVisOnly val="1"/>
  </c:chart>
</c:chartSpace>
</file>

<file path=xl/charts/chart1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'2022-10-13 empty frame'!$W$23:$W$83</c:f>
            </c:numRef>
          </c:xVal>
          <c:yVal>
            <c:numRef>
              <c:f>'2022-10-13 empty frame'!$S$23:$S$83</c:f>
              <c:numCache/>
            </c:numRef>
          </c:yVal>
        </c:ser>
        <c:dLbls>
          <c:showLegendKey val="0"/>
          <c:showVal val="0"/>
          <c:showCatName val="0"/>
          <c:showSerName val="0"/>
          <c:showPercent val="0"/>
          <c:showBubbleSize val="0"/>
        </c:dLbls>
        <c:axId val="1336078728"/>
        <c:axId val="1060717642"/>
      </c:scatterChart>
      <c:valAx>
        <c:axId val="13360787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0717642"/>
      </c:valAx>
      <c:valAx>
        <c:axId val="10607176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6078728"/>
      </c:valAx>
    </c:plotArea>
    <c:legend>
      <c:legendPos val="r"/>
      <c:overlay val="0"/>
      <c:txPr>
        <a:bodyPr/>
        <a:lstStyle/>
        <a:p>
          <a:pPr lvl="0">
            <a:defRPr b="0">
              <a:solidFill>
                <a:srgbClr val="1A1A1A"/>
              </a:solidFill>
              <a:latin typeface="+mn-lt"/>
            </a:defRPr>
          </a:pPr>
        </a:p>
      </c:txPr>
    </c:legend>
    <c:plotVisOnly val="1"/>
  </c:chart>
</c:chartSpace>
</file>

<file path=xl/charts/chart1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'2022-10-13 empty frame'!$AE$23:$AE$83</c:f>
            </c:numRef>
          </c:xVal>
          <c:yVal>
            <c:numRef>
              <c:f>'2022-10-13 empty frame'!$AA$23:$AA$83</c:f>
              <c:numCache/>
            </c:numRef>
          </c:yVal>
        </c:ser>
        <c:dLbls>
          <c:showLegendKey val="0"/>
          <c:showVal val="0"/>
          <c:showCatName val="0"/>
          <c:showSerName val="0"/>
          <c:showPercent val="0"/>
          <c:showBubbleSize val="0"/>
        </c:dLbls>
        <c:axId val="2137755561"/>
        <c:axId val="1991430553"/>
      </c:scatterChart>
      <c:valAx>
        <c:axId val="21377555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1430553"/>
      </c:valAx>
      <c:valAx>
        <c:axId val="19914305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7755561"/>
      </c:valAx>
    </c:plotArea>
    <c:legend>
      <c:legendPos val="r"/>
      <c:overlay val="0"/>
      <c:txPr>
        <a:bodyPr/>
        <a:lstStyle/>
        <a:p>
          <a:pPr lvl="0">
            <a:defRPr b="0">
              <a:solidFill>
                <a:srgbClr val="1A1A1A"/>
              </a:solidFill>
              <a:latin typeface="+mn-lt"/>
            </a:defRPr>
          </a:pPr>
        </a:p>
      </c:txPr>
    </c:legend>
    <c:plotVisOnly val="1"/>
  </c:chart>
</c:chartSpace>
</file>

<file path=xl/charts/chart1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'2022-10-04 annulus A2'!$G$24:$G$144</c:f>
            </c:numRef>
          </c:xVal>
          <c:yVal>
            <c:numRef>
              <c:f>'2022-10-04 annulus A2'!$C$24:$C$144</c:f>
              <c:numCache/>
            </c:numRef>
          </c:yVal>
        </c:ser>
        <c:dLbls>
          <c:showLegendKey val="0"/>
          <c:showVal val="0"/>
          <c:showCatName val="0"/>
          <c:showSerName val="0"/>
          <c:showPercent val="0"/>
          <c:showBubbleSize val="0"/>
        </c:dLbls>
        <c:axId val="1370752883"/>
        <c:axId val="636126426"/>
      </c:scatterChart>
      <c:valAx>
        <c:axId val="13707528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6126426"/>
      </c:valAx>
      <c:valAx>
        <c:axId val="636126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0752883"/>
      </c:valAx>
    </c:plotArea>
    <c:legend>
      <c:legendPos val="r"/>
      <c:overlay val="0"/>
      <c:txPr>
        <a:bodyPr/>
        <a:lstStyle/>
        <a:p>
          <a:pPr lvl="0">
            <a:defRPr b="0">
              <a:solidFill>
                <a:srgbClr val="1A1A1A"/>
              </a:solidFill>
              <a:latin typeface="+mn-lt"/>
            </a:defRPr>
          </a:pPr>
        </a:p>
      </c:txPr>
    </c:legend>
    <c:plotVisOnly val="1"/>
  </c:chart>
</c:chartSpace>
</file>

<file path=xl/charts/chart1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'2022-10-04 annulus A2'!$P$24:$P$144</c:f>
            </c:numRef>
          </c:xVal>
          <c:yVal>
            <c:numRef>
              <c:f>'2022-10-04 annulus A2'!$L$24:$L$144</c:f>
              <c:numCache/>
            </c:numRef>
          </c:yVal>
        </c:ser>
        <c:dLbls>
          <c:showLegendKey val="0"/>
          <c:showVal val="0"/>
          <c:showCatName val="0"/>
          <c:showSerName val="0"/>
          <c:showPercent val="0"/>
          <c:showBubbleSize val="0"/>
        </c:dLbls>
        <c:axId val="368314533"/>
        <c:axId val="1796276435"/>
      </c:scatterChart>
      <c:valAx>
        <c:axId val="3683145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6276435"/>
      </c:valAx>
      <c:valAx>
        <c:axId val="17962764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8314533"/>
      </c:valAx>
    </c:plotArea>
    <c:legend>
      <c:legendPos val="r"/>
      <c:overlay val="0"/>
      <c:txPr>
        <a:bodyPr/>
        <a:lstStyle/>
        <a:p>
          <a:pPr lvl="0">
            <a:defRPr b="0">
              <a:solidFill>
                <a:srgbClr val="1A1A1A"/>
              </a:solidFill>
              <a:latin typeface="+mn-lt"/>
            </a:defRPr>
          </a:pPr>
        </a:p>
      </c:txPr>
    </c:legend>
    <c:plotVisOnly val="1"/>
  </c:chart>
</c:chartSpace>
</file>

<file path=xl/charts/chart1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 new</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'2022-10-04 annulus A2'!$AG$24:$AG$144</c:f>
            </c:numRef>
          </c:xVal>
          <c:yVal>
            <c:numRef>
              <c:f>'2022-10-04 annulus A2'!$AC$24:$AC$144</c:f>
              <c:numCache/>
            </c:numRef>
          </c:yVal>
        </c:ser>
        <c:dLbls>
          <c:showLegendKey val="0"/>
          <c:showVal val="0"/>
          <c:showCatName val="0"/>
          <c:showSerName val="0"/>
          <c:showPercent val="0"/>
          <c:showBubbleSize val="0"/>
        </c:dLbls>
        <c:axId val="1572297263"/>
        <c:axId val="1264350850"/>
      </c:scatterChart>
      <c:valAx>
        <c:axId val="15722972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4350850"/>
      </c:valAx>
      <c:valAx>
        <c:axId val="12643508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2297263"/>
      </c:valAx>
    </c:plotArea>
    <c:legend>
      <c:legendPos val="r"/>
      <c:overlay val="0"/>
      <c:txPr>
        <a:bodyPr/>
        <a:lstStyle/>
        <a:p>
          <a:pPr lvl="0">
            <a:defRPr b="0">
              <a:solidFill>
                <a:srgbClr val="1A1A1A"/>
              </a:solidFill>
              <a:latin typeface="+mn-lt"/>
            </a:defRPr>
          </a:pPr>
        </a:p>
      </c:txPr>
    </c:legend>
    <c:plotVisOnly val="1"/>
  </c:chart>
</c:chartSpace>
</file>

<file path=xl/charts/chart1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 deprecated</a:t>
            </a:r>
          </a:p>
        </c:rich>
      </c:tx>
      <c:layout>
        <c:manualLayout>
          <c:xMode val="edge"/>
          <c:yMode val="edge"/>
          <c:x val="0.04250585480093677"/>
          <c:y val="0.047245179063360884"/>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'2022-10-04 annulus A2'!$Y$24:$Y$144</c:f>
            </c:numRef>
          </c:xVal>
          <c:yVal>
            <c:numRef>
              <c:f>'2022-10-04 annulus A2'!$U$24:$U$144</c:f>
              <c:numCache/>
            </c:numRef>
          </c:yVal>
        </c:ser>
        <c:dLbls>
          <c:showLegendKey val="0"/>
          <c:showVal val="0"/>
          <c:showCatName val="0"/>
          <c:showSerName val="0"/>
          <c:showPercent val="0"/>
          <c:showBubbleSize val="0"/>
        </c:dLbls>
        <c:axId val="1656961390"/>
        <c:axId val="161669440"/>
      </c:scatterChart>
      <c:valAx>
        <c:axId val="16569613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669440"/>
      </c:valAx>
      <c:valAx>
        <c:axId val="1616694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6961390"/>
      </c:valAx>
    </c:plotArea>
    <c:legend>
      <c:legendPos val="r"/>
      <c:overlay val="0"/>
      <c:txPr>
        <a:bodyPr/>
        <a:lstStyle/>
        <a:p>
          <a:pPr lvl="0">
            <a:defRPr b="0">
              <a:solidFill>
                <a:srgbClr val="1A1A1A"/>
              </a:solidFill>
              <a:latin typeface="+mn-lt"/>
            </a:defRPr>
          </a:pPr>
        </a:p>
      </c:txPr>
    </c:legend>
    <c:plotVisOnly val="1"/>
  </c:chart>
</c:chartSpace>
</file>

<file path=xl/charts/chart1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'2022-10-04 annulus A2'!$AP$24:$AP$144</c:f>
            </c:numRef>
          </c:xVal>
          <c:yVal>
            <c:numRef>
              <c:f>'2022-10-04 annulus A2'!$AL$24:$AL$144</c:f>
              <c:numCache/>
            </c:numRef>
          </c:yVal>
        </c:ser>
        <c:dLbls>
          <c:showLegendKey val="0"/>
          <c:showVal val="0"/>
          <c:showCatName val="0"/>
          <c:showSerName val="0"/>
          <c:showPercent val="0"/>
          <c:showBubbleSize val="0"/>
        </c:dLbls>
        <c:axId val="1406375618"/>
        <c:axId val="1421143094"/>
      </c:scatterChart>
      <c:valAx>
        <c:axId val="14063756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1143094"/>
      </c:valAx>
      <c:valAx>
        <c:axId val="1421143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6375618"/>
      </c:valAx>
    </c:plotArea>
    <c:legend>
      <c:legendPos val="r"/>
      <c:overlay val="0"/>
      <c:txPr>
        <a:bodyPr/>
        <a:lstStyle/>
        <a:p>
          <a:pPr lvl="0">
            <a:defRPr b="0">
              <a:solidFill>
                <a:srgbClr val="1A1A1A"/>
              </a:solidFill>
              <a:latin typeface="+mn-lt"/>
            </a:defRPr>
          </a:pPr>
        </a:p>
      </c:txPr>
    </c:legend>
    <c:plotVisOnly val="1"/>
  </c:chart>
</c:chartSpace>
</file>

<file path=xl/charts/chart1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'2022-10-04 annulus A2'!$AY$24:$AY$144</c:f>
            </c:numRef>
          </c:xVal>
          <c:yVal>
            <c:numRef>
              <c:f>'2022-10-04 annulus A2'!$AU$24:$AU$144</c:f>
              <c:numCache/>
            </c:numRef>
          </c:yVal>
        </c:ser>
        <c:dLbls>
          <c:showLegendKey val="0"/>
          <c:showVal val="0"/>
          <c:showCatName val="0"/>
          <c:showSerName val="0"/>
          <c:showPercent val="0"/>
          <c:showBubbleSize val="0"/>
        </c:dLbls>
        <c:axId val="216060780"/>
        <c:axId val="207508370"/>
      </c:scatterChart>
      <c:valAx>
        <c:axId val="2160607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508370"/>
      </c:valAx>
      <c:valAx>
        <c:axId val="2075083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6060780"/>
      </c:valAx>
    </c:plotArea>
    <c:legend>
      <c:legendPos val="r"/>
      <c:overlay val="0"/>
      <c:txPr>
        <a:bodyPr/>
        <a:lstStyle/>
        <a:p>
          <a:pPr lvl="0">
            <a:defRPr b="0">
              <a:solidFill>
                <a:srgbClr val="1A1A1A"/>
              </a:solidFill>
              <a:latin typeface="+mn-lt"/>
            </a:defRPr>
          </a:pPr>
        </a:p>
      </c:txPr>
    </c:legend>
    <c:plotVisOnly val="1"/>
  </c:chart>
</c:chartSpace>
</file>

<file path=xl/charts/chart1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'2022-10-04 annulus A2'!$BH$24:$BH$144</c:f>
            </c:numRef>
          </c:xVal>
          <c:yVal>
            <c:numRef>
              <c:f>'2022-10-04 annulus A2'!$BD$24:$BD$144</c:f>
              <c:numCache/>
            </c:numRef>
          </c:yVal>
        </c:ser>
        <c:dLbls>
          <c:showLegendKey val="0"/>
          <c:showVal val="0"/>
          <c:showCatName val="0"/>
          <c:showSerName val="0"/>
          <c:showPercent val="0"/>
          <c:showBubbleSize val="0"/>
        </c:dLbls>
        <c:axId val="1471980120"/>
        <c:axId val="662671763"/>
      </c:scatterChart>
      <c:valAx>
        <c:axId val="14719801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2671763"/>
      </c:valAx>
      <c:valAx>
        <c:axId val="6626717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1980120"/>
      </c:valAx>
    </c:plotArea>
    <c:legend>
      <c:legendPos val="r"/>
      <c:overlay val="0"/>
      <c:txPr>
        <a:bodyPr/>
        <a:lstStyle/>
        <a:p>
          <a:pPr lvl="0">
            <a:defRPr b="0">
              <a:solidFill>
                <a:srgbClr val="1A1A1A"/>
              </a:solidFill>
              <a:latin typeface="+mn-lt"/>
            </a:defRPr>
          </a:pPr>
        </a:p>
      </c:txPr>
    </c:legend>
    <c:plotVisOnly val="1"/>
  </c:chart>
</c:chartSpace>
</file>

<file path=xl/charts/chart1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'2022-10-04 annulus A2'!$BQ$24:$BQ$144</c:f>
            </c:numRef>
          </c:xVal>
          <c:yVal>
            <c:numRef>
              <c:f>'2022-10-04 annulus A2'!$BM$24:$BM$144</c:f>
              <c:numCache/>
            </c:numRef>
          </c:yVal>
        </c:ser>
        <c:dLbls>
          <c:showLegendKey val="0"/>
          <c:showVal val="0"/>
          <c:showCatName val="0"/>
          <c:showSerName val="0"/>
          <c:showPercent val="0"/>
          <c:showBubbleSize val="0"/>
        </c:dLbls>
        <c:axId val="173306159"/>
        <c:axId val="1730884208"/>
      </c:scatterChart>
      <c:valAx>
        <c:axId val="1733061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0884208"/>
      </c:valAx>
      <c:valAx>
        <c:axId val="17308842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306159"/>
      </c:valAx>
    </c:plotArea>
    <c:legend>
      <c:legendPos val="r"/>
      <c:overlay val="0"/>
      <c:txPr>
        <a:bodyPr/>
        <a:lstStyle/>
        <a:p>
          <a:pPr lvl="0">
            <a:defRPr b="0">
              <a:solidFill>
                <a:srgbClr val="1A1A1A"/>
              </a:solidFill>
              <a:latin typeface="+mn-lt"/>
            </a:defRPr>
          </a:pPr>
        </a:p>
      </c:txPr>
    </c:legend>
    <c:plotVisOnly val="1"/>
  </c:chart>
</c:chartSpace>
</file>

<file path=xl/charts/chart17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layout>
        <c:manualLayout>
          <c:xMode val="edge"/>
          <c:yMode val="edge"/>
          <c:x val="0.044847775175644033"/>
          <c:y val="0.05"/>
        </c:manualLayout>
      </c:layout>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'2022-10-04 annulus A2'!$BZ$24:$BZ$144</c:f>
            </c:numRef>
          </c:xVal>
          <c:yVal>
            <c:numRef>
              <c:f>'2022-10-04 annulus A2'!$BV$24:$BV$144</c:f>
              <c:numCache/>
            </c:numRef>
          </c:yVal>
        </c:ser>
        <c:dLbls>
          <c:showLegendKey val="0"/>
          <c:showVal val="0"/>
          <c:showCatName val="0"/>
          <c:showSerName val="0"/>
          <c:showPercent val="0"/>
          <c:showBubbleSize val="0"/>
        </c:dLbls>
        <c:axId val="359009327"/>
        <c:axId val="922473918"/>
      </c:scatterChart>
      <c:valAx>
        <c:axId val="3590093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2473918"/>
      </c:valAx>
      <c:valAx>
        <c:axId val="9224739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9009327"/>
      </c:valAx>
    </c:plotArea>
    <c:legend>
      <c:legendPos val="r"/>
      <c:overlay val="0"/>
      <c:txPr>
        <a:bodyPr/>
        <a:lstStyle/>
        <a:p>
          <a:pPr lvl="0">
            <a:defRPr b="0">
              <a:solidFill>
                <a:srgbClr val="1A1A1A"/>
              </a:solidFill>
              <a:latin typeface="+mn-lt"/>
            </a:defRPr>
          </a:pPr>
        </a:p>
      </c:txPr>
    </c:legend>
    <c:plotVisOnly val="1"/>
  </c:chart>
</c:chartSpace>
</file>

<file path=xl/charts/chart17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'2022-10-03 annulus A2 sketch'!$G$23:$G$83</c:f>
            </c:numRef>
          </c:xVal>
          <c:yVal>
            <c:numRef>
              <c:f>'2022-10-03 annulus A2 sketch'!$C$23:$C$83</c:f>
              <c:numCache/>
            </c:numRef>
          </c:yVal>
        </c:ser>
        <c:dLbls>
          <c:showLegendKey val="0"/>
          <c:showVal val="0"/>
          <c:showCatName val="0"/>
          <c:showSerName val="0"/>
          <c:showPercent val="0"/>
          <c:showBubbleSize val="0"/>
        </c:dLbls>
        <c:axId val="307838714"/>
        <c:axId val="1433222359"/>
      </c:scatterChart>
      <c:valAx>
        <c:axId val="3078387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3222359"/>
      </c:valAx>
      <c:valAx>
        <c:axId val="14332223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7838714"/>
      </c:valAx>
    </c:plotArea>
    <c:legend>
      <c:legendPos val="r"/>
      <c:overlay val="0"/>
      <c:txPr>
        <a:bodyPr/>
        <a:lstStyle/>
        <a:p>
          <a:pPr lvl="0">
            <a:defRPr b="0">
              <a:solidFill>
                <a:srgbClr val="1A1A1A"/>
              </a:solidFill>
              <a:latin typeface="+mn-lt"/>
            </a:defRPr>
          </a:pPr>
        </a:p>
      </c:txPr>
    </c:legend>
    <c:plotVisOnly val="1"/>
  </c:chart>
</c:chartSpace>
</file>

<file path=xl/charts/chart17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'2022-10-03 annulus A2 sketch'!$O$23:$O$83</c:f>
            </c:numRef>
          </c:xVal>
          <c:yVal>
            <c:numRef>
              <c:f>'2022-10-03 annulus A2 sketch'!$K$23:$K$83</c:f>
              <c:numCache/>
            </c:numRef>
          </c:yVal>
        </c:ser>
        <c:dLbls>
          <c:showLegendKey val="0"/>
          <c:showVal val="0"/>
          <c:showCatName val="0"/>
          <c:showSerName val="0"/>
          <c:showPercent val="0"/>
          <c:showBubbleSize val="0"/>
        </c:dLbls>
        <c:axId val="1120836918"/>
        <c:axId val="685477413"/>
      </c:scatterChart>
      <c:valAx>
        <c:axId val="11208369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5477413"/>
      </c:valAx>
      <c:valAx>
        <c:axId val="6854774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0836918"/>
      </c:valAx>
    </c:plotArea>
    <c:legend>
      <c:legendPos val="r"/>
      <c:overlay val="0"/>
      <c:txPr>
        <a:bodyPr/>
        <a:lstStyle/>
        <a:p>
          <a:pPr lvl="0">
            <a:defRPr b="0">
              <a:solidFill>
                <a:srgbClr val="1A1A1A"/>
              </a:solidFill>
              <a:latin typeface="+mn-lt"/>
            </a:defRPr>
          </a:pPr>
        </a:p>
      </c:txPr>
    </c:legend>
    <c:plotVisOnly val="1"/>
  </c:chart>
</c:chartSpace>
</file>

<file path=xl/charts/chart17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'2022-10-03 annulus A2 sketch'!$W$23:$W$83</c:f>
            </c:numRef>
          </c:xVal>
          <c:yVal>
            <c:numRef>
              <c:f>'2022-10-03 annulus A2 sketch'!$S$23:$S$83</c:f>
              <c:numCache/>
            </c:numRef>
          </c:yVal>
        </c:ser>
        <c:dLbls>
          <c:showLegendKey val="0"/>
          <c:showVal val="0"/>
          <c:showCatName val="0"/>
          <c:showSerName val="0"/>
          <c:showPercent val="0"/>
          <c:showBubbleSize val="0"/>
        </c:dLbls>
        <c:axId val="1555756296"/>
        <c:axId val="1866978192"/>
      </c:scatterChart>
      <c:valAx>
        <c:axId val="15557562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6978192"/>
      </c:valAx>
      <c:valAx>
        <c:axId val="18669781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5756296"/>
      </c:valAx>
    </c:plotArea>
    <c:legend>
      <c:legendPos val="r"/>
      <c:overlay val="0"/>
      <c:txPr>
        <a:bodyPr/>
        <a:lstStyle/>
        <a:p>
          <a:pPr lvl="0">
            <a:defRPr b="0">
              <a:solidFill>
                <a:srgbClr val="1A1A1A"/>
              </a:solidFill>
              <a:latin typeface="+mn-lt"/>
            </a:defRPr>
          </a:pPr>
        </a:p>
      </c:txPr>
    </c:legend>
    <c:plotVisOnly val="1"/>
  </c:chart>
</c:chartSpace>
</file>

<file path=xl/charts/chart17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'2022-10-03 annulus A2 sketch'!$AE$23:$AE$83</c:f>
            </c:numRef>
          </c:xVal>
          <c:yVal>
            <c:numRef>
              <c:f>'2022-10-03 annulus A2 sketch'!$AA$23:$AA$83</c:f>
              <c:numCache/>
            </c:numRef>
          </c:yVal>
        </c:ser>
        <c:dLbls>
          <c:showLegendKey val="0"/>
          <c:showVal val="0"/>
          <c:showCatName val="0"/>
          <c:showSerName val="0"/>
          <c:showPercent val="0"/>
          <c:showBubbleSize val="0"/>
        </c:dLbls>
        <c:axId val="975766844"/>
        <c:axId val="993488458"/>
      </c:scatterChart>
      <c:valAx>
        <c:axId val="9757668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3488458"/>
      </c:valAx>
      <c:valAx>
        <c:axId val="9934884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5766844"/>
      </c:valAx>
    </c:plotArea>
    <c:legend>
      <c:legendPos val="r"/>
      <c:overlay val="0"/>
      <c:txPr>
        <a:bodyPr/>
        <a:lstStyle/>
        <a:p>
          <a:pPr lvl="0">
            <a:defRPr b="0">
              <a:solidFill>
                <a:srgbClr val="1A1A1A"/>
              </a:solidFill>
              <a:latin typeface="+mn-lt"/>
            </a:defRPr>
          </a:pPr>
        </a:p>
      </c:txPr>
    </c:legend>
    <c:plotVisOnly val="1"/>
  </c:chart>
</c:chartSpace>
</file>

<file path=xl/charts/chart18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'2022-09-29 empty wind tunnel'!$G$23:$G$83</c:f>
            </c:numRef>
          </c:xVal>
          <c:yVal>
            <c:numRef>
              <c:f>'2022-09-29 empty wind tunnel'!$C$23:$C$83</c:f>
              <c:numCache/>
            </c:numRef>
          </c:yVal>
        </c:ser>
        <c:dLbls>
          <c:showLegendKey val="0"/>
          <c:showVal val="0"/>
          <c:showCatName val="0"/>
          <c:showSerName val="0"/>
          <c:showPercent val="0"/>
          <c:showBubbleSize val="0"/>
        </c:dLbls>
        <c:axId val="343271730"/>
        <c:axId val="1569449635"/>
      </c:scatterChart>
      <c:valAx>
        <c:axId val="3432717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9449635"/>
      </c:valAx>
      <c:valAx>
        <c:axId val="15694496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3271730"/>
      </c:valAx>
    </c:plotArea>
    <c:legend>
      <c:legendPos val="r"/>
      <c:overlay val="0"/>
      <c:txPr>
        <a:bodyPr/>
        <a:lstStyle/>
        <a:p>
          <a:pPr lvl="0">
            <a:defRPr b="0">
              <a:solidFill>
                <a:srgbClr val="1A1A1A"/>
              </a:solidFill>
              <a:latin typeface="+mn-lt"/>
            </a:defRPr>
          </a:pPr>
        </a:p>
      </c:txPr>
    </c:legend>
    <c:plotVisOnly val="1"/>
  </c:chart>
</c:chartSpace>
</file>

<file path=xl/charts/chart18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'2022-09-29 empty wind tunnel'!$O$23:$O$83</c:f>
            </c:numRef>
          </c:xVal>
          <c:yVal>
            <c:numRef>
              <c:f>'2022-09-29 empty wind tunnel'!$K$23:$K$83</c:f>
              <c:numCache/>
            </c:numRef>
          </c:yVal>
        </c:ser>
        <c:dLbls>
          <c:showLegendKey val="0"/>
          <c:showVal val="0"/>
          <c:showCatName val="0"/>
          <c:showSerName val="0"/>
          <c:showPercent val="0"/>
          <c:showBubbleSize val="0"/>
        </c:dLbls>
        <c:axId val="171945798"/>
        <c:axId val="897259792"/>
      </c:scatterChart>
      <c:valAx>
        <c:axId val="1719457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7259792"/>
      </c:valAx>
      <c:valAx>
        <c:axId val="8972597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945798"/>
      </c:valAx>
    </c:plotArea>
    <c:legend>
      <c:legendPos val="r"/>
      <c:overlay val="0"/>
      <c:txPr>
        <a:bodyPr/>
        <a:lstStyle/>
        <a:p>
          <a:pPr lvl="0">
            <a:defRPr b="0">
              <a:solidFill>
                <a:srgbClr val="1A1A1A"/>
              </a:solidFill>
              <a:latin typeface="+mn-lt"/>
            </a:defRPr>
          </a:pPr>
        </a:p>
      </c:txPr>
    </c:legend>
    <c:plotVisOnly val="1"/>
  </c:chart>
</c:chartSpace>
</file>

<file path=xl/charts/chart18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'2022-09-29 empty wind tunnel'!$W$23:$W$83</c:f>
            </c:numRef>
          </c:xVal>
          <c:yVal>
            <c:numRef>
              <c:f>'2022-09-29 empty wind tunnel'!$S$23:$S$83</c:f>
              <c:numCache/>
            </c:numRef>
          </c:yVal>
        </c:ser>
        <c:dLbls>
          <c:showLegendKey val="0"/>
          <c:showVal val="0"/>
          <c:showCatName val="0"/>
          <c:showSerName val="0"/>
          <c:showPercent val="0"/>
          <c:showBubbleSize val="0"/>
        </c:dLbls>
        <c:axId val="999397631"/>
        <c:axId val="627446523"/>
      </c:scatterChart>
      <c:valAx>
        <c:axId val="9993976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7446523"/>
      </c:valAx>
      <c:valAx>
        <c:axId val="6274465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9397631"/>
      </c:valAx>
    </c:plotArea>
    <c:legend>
      <c:legendPos val="r"/>
      <c:overlay val="0"/>
      <c:txPr>
        <a:bodyPr/>
        <a:lstStyle/>
        <a:p>
          <a:pPr lvl="0">
            <a:defRPr b="0">
              <a:solidFill>
                <a:srgbClr val="1A1A1A"/>
              </a:solidFill>
              <a:latin typeface="+mn-lt"/>
            </a:defRPr>
          </a:pPr>
        </a:p>
      </c:txPr>
    </c:legend>
    <c:plotVisOnly val="1"/>
  </c:chart>
</c:chartSpace>
</file>

<file path=xl/charts/chart18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'2022-09-29 empty wind tunnel'!$AE$23:$AE$83</c:f>
            </c:numRef>
          </c:xVal>
          <c:yVal>
            <c:numRef>
              <c:f>'2022-09-29 empty wind tunnel'!$AA$23:$AA$83</c:f>
              <c:numCache/>
            </c:numRef>
          </c:yVal>
        </c:ser>
        <c:dLbls>
          <c:showLegendKey val="0"/>
          <c:showVal val="0"/>
          <c:showCatName val="0"/>
          <c:showSerName val="0"/>
          <c:showPercent val="0"/>
          <c:showBubbleSize val="0"/>
        </c:dLbls>
        <c:axId val="846889914"/>
        <c:axId val="1927997133"/>
      </c:scatterChart>
      <c:valAx>
        <c:axId val="8468899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7997133"/>
      </c:valAx>
      <c:valAx>
        <c:axId val="19279971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6889914"/>
      </c:valAx>
    </c:plotArea>
    <c:legend>
      <c:legendPos val="r"/>
      <c:overlay val="0"/>
      <c:txPr>
        <a:bodyPr/>
        <a:lstStyle/>
        <a:p>
          <a:pPr lvl="0">
            <a:defRPr b="0">
              <a:solidFill>
                <a:srgbClr val="1A1A1A"/>
              </a:solidFill>
              <a:latin typeface="+mn-lt"/>
            </a:defRPr>
          </a:pPr>
        </a:p>
      </c:txPr>
    </c:legend>
    <c:plotVisOnly val="1"/>
  </c:chart>
</c:chartSpace>
</file>

<file path=xl/charts/chart18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C2'!$G$23:$G$83</c:f>
            </c:numRef>
          </c:xVal>
          <c:yVal>
            <c:numRef>
              <c:f>'2022-09-20 C2'!$C$23:$C$83</c:f>
              <c:numCache/>
            </c:numRef>
          </c:yVal>
        </c:ser>
        <c:dLbls>
          <c:showLegendKey val="0"/>
          <c:showVal val="0"/>
          <c:showCatName val="0"/>
          <c:showSerName val="0"/>
          <c:showPercent val="0"/>
          <c:showBubbleSize val="0"/>
        </c:dLbls>
        <c:axId val="550825589"/>
        <c:axId val="1369632691"/>
      </c:scatterChart>
      <c:valAx>
        <c:axId val="5508255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9632691"/>
      </c:valAx>
      <c:valAx>
        <c:axId val="13696326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0825589"/>
      </c:valAx>
    </c:plotArea>
    <c:legend>
      <c:legendPos val="r"/>
      <c:overlay val="0"/>
      <c:txPr>
        <a:bodyPr/>
        <a:lstStyle/>
        <a:p>
          <a:pPr lvl="0">
            <a:defRPr b="0">
              <a:solidFill>
                <a:srgbClr val="1A1A1A"/>
              </a:solidFill>
              <a:latin typeface="+mn-lt"/>
            </a:defRPr>
          </a:pPr>
        </a:p>
      </c:txPr>
    </c:legend>
    <c:plotVisOnly val="1"/>
  </c:chart>
</c:chartSpace>
</file>

<file path=xl/charts/chart18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C2'!$P$23:$P$100</c:f>
            </c:numRef>
          </c:xVal>
          <c:yVal>
            <c:numRef>
              <c:f>'2022-09-20 C2'!$L$23:$L$100</c:f>
              <c:numCache/>
            </c:numRef>
          </c:yVal>
        </c:ser>
        <c:dLbls>
          <c:showLegendKey val="0"/>
          <c:showVal val="0"/>
          <c:showCatName val="0"/>
          <c:showSerName val="0"/>
          <c:showPercent val="0"/>
          <c:showBubbleSize val="0"/>
        </c:dLbls>
        <c:axId val="196205158"/>
        <c:axId val="972982646"/>
      </c:scatterChart>
      <c:valAx>
        <c:axId val="1962051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2982646"/>
      </c:valAx>
      <c:valAx>
        <c:axId val="9729826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205158"/>
      </c:valAx>
    </c:plotArea>
    <c:legend>
      <c:legendPos val="r"/>
      <c:overlay val="0"/>
      <c:txPr>
        <a:bodyPr/>
        <a:lstStyle/>
        <a:p>
          <a:pPr lvl="0">
            <a:defRPr b="0">
              <a:solidFill>
                <a:srgbClr val="1A1A1A"/>
              </a:solidFill>
              <a:latin typeface="+mn-lt"/>
            </a:defRPr>
          </a:pPr>
        </a:p>
      </c:txPr>
    </c:legend>
    <c:plotVisOnly val="1"/>
  </c:chart>
</c:chartSpace>
</file>

<file path=xl/charts/chart18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C2'!$Y$23:$Y$92</c:f>
            </c:numRef>
          </c:xVal>
          <c:yVal>
            <c:numRef>
              <c:f>'2022-09-20 C2'!$U$23:$U$92</c:f>
              <c:numCache/>
            </c:numRef>
          </c:yVal>
        </c:ser>
        <c:dLbls>
          <c:showLegendKey val="0"/>
          <c:showVal val="0"/>
          <c:showCatName val="0"/>
          <c:showSerName val="0"/>
          <c:showPercent val="0"/>
          <c:showBubbleSize val="0"/>
        </c:dLbls>
        <c:axId val="1319404525"/>
        <c:axId val="1679789003"/>
      </c:scatterChart>
      <c:valAx>
        <c:axId val="13194045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9789003"/>
      </c:valAx>
      <c:valAx>
        <c:axId val="16797890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9404525"/>
      </c:valAx>
    </c:plotArea>
    <c:legend>
      <c:legendPos val="r"/>
      <c:overlay val="0"/>
      <c:txPr>
        <a:bodyPr/>
        <a:lstStyle/>
        <a:p>
          <a:pPr lvl="0">
            <a:defRPr b="0">
              <a:solidFill>
                <a:srgbClr val="1A1A1A"/>
              </a:solidFill>
              <a:latin typeface="+mn-lt"/>
            </a:defRPr>
          </a:pPr>
        </a:p>
      </c:txPr>
    </c:legend>
    <c:plotVisOnly val="1"/>
  </c:chart>
</c:chartSpace>
</file>

<file path=xl/charts/chart18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C2'!$AH$23:$AH$98</c:f>
            </c:numRef>
          </c:xVal>
          <c:yVal>
            <c:numRef>
              <c:f>'2022-09-20 C2'!$AD$23:$AD$98</c:f>
              <c:numCache/>
            </c:numRef>
          </c:yVal>
        </c:ser>
        <c:dLbls>
          <c:showLegendKey val="0"/>
          <c:showVal val="0"/>
          <c:showCatName val="0"/>
          <c:showSerName val="0"/>
          <c:showPercent val="0"/>
          <c:showBubbleSize val="0"/>
        </c:dLbls>
        <c:axId val="203487981"/>
        <c:axId val="901267972"/>
      </c:scatterChart>
      <c:valAx>
        <c:axId val="2034879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1267972"/>
      </c:valAx>
      <c:valAx>
        <c:axId val="901267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487981"/>
      </c:valAx>
    </c:plotArea>
    <c:legend>
      <c:legendPos val="r"/>
      <c:overlay val="0"/>
      <c:txPr>
        <a:bodyPr/>
        <a:lstStyle/>
        <a:p>
          <a:pPr lvl="0">
            <a:defRPr b="0">
              <a:solidFill>
                <a:srgbClr val="1A1A1A"/>
              </a:solidFill>
              <a:latin typeface="+mn-lt"/>
            </a:defRPr>
          </a:pPr>
        </a:p>
      </c:txPr>
    </c:legend>
    <c:plotVisOnly val="1"/>
  </c:chart>
</c:chartSpace>
</file>

<file path=xl/charts/chart18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C2'!$AQ$23:$AQ$98</c:f>
            </c:numRef>
          </c:xVal>
          <c:yVal>
            <c:numRef>
              <c:f>'2022-09-20 C2'!$AM$23:$AM$98</c:f>
              <c:numCache/>
            </c:numRef>
          </c:yVal>
        </c:ser>
        <c:dLbls>
          <c:showLegendKey val="0"/>
          <c:showVal val="0"/>
          <c:showCatName val="0"/>
          <c:showSerName val="0"/>
          <c:showPercent val="0"/>
          <c:showBubbleSize val="0"/>
        </c:dLbls>
        <c:axId val="1920778205"/>
        <c:axId val="1992039297"/>
      </c:scatterChart>
      <c:valAx>
        <c:axId val="19207782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2039297"/>
      </c:valAx>
      <c:valAx>
        <c:axId val="19920392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0778205"/>
      </c:valAx>
    </c:plotArea>
    <c:legend>
      <c:legendPos val="r"/>
      <c:overlay val="0"/>
      <c:txPr>
        <a:bodyPr/>
        <a:lstStyle/>
        <a:p>
          <a:pPr lvl="0">
            <a:defRPr b="0">
              <a:solidFill>
                <a:srgbClr val="1A1A1A"/>
              </a:solidFill>
              <a:latin typeface="+mn-lt"/>
            </a:defRPr>
          </a:pPr>
        </a:p>
      </c:txPr>
    </c:legend>
    <c:plotVisOnly val="1"/>
  </c:chart>
</c:chartSpace>
</file>

<file path=xl/charts/chart18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C2'!$AZ$23:$AZ$98</c:f>
            </c:numRef>
          </c:xVal>
          <c:yVal>
            <c:numRef>
              <c:f>'2022-09-20 C2'!$AV$23:$AV$98</c:f>
              <c:numCache/>
            </c:numRef>
          </c:yVal>
        </c:ser>
        <c:dLbls>
          <c:showLegendKey val="0"/>
          <c:showVal val="0"/>
          <c:showCatName val="0"/>
          <c:showSerName val="0"/>
          <c:showPercent val="0"/>
          <c:showBubbleSize val="0"/>
        </c:dLbls>
        <c:axId val="993793866"/>
        <c:axId val="2079577470"/>
      </c:scatterChart>
      <c:valAx>
        <c:axId val="9937938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9577470"/>
      </c:valAx>
      <c:valAx>
        <c:axId val="20795774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3793866"/>
      </c:valAx>
    </c:plotArea>
    <c:legend>
      <c:legendPos val="r"/>
      <c:overlay val="0"/>
      <c:txPr>
        <a:bodyPr/>
        <a:lstStyle/>
        <a:p>
          <a:pPr lvl="0">
            <a:defRPr b="0">
              <a:solidFill>
                <a:srgbClr val="1A1A1A"/>
              </a:solidFill>
              <a:latin typeface="+mn-lt"/>
            </a:defRPr>
          </a:pPr>
        </a:p>
      </c:txPr>
    </c:legend>
    <c:plotVisOnly val="1"/>
  </c:chart>
</c:chartSpace>
</file>

<file path=xl/charts/chart19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C2'!$BI$23:$BI$98</c:f>
            </c:numRef>
          </c:xVal>
          <c:yVal>
            <c:numRef>
              <c:f>'2022-09-20 C2'!$BE$23:$BE$98</c:f>
              <c:numCache/>
            </c:numRef>
          </c:yVal>
        </c:ser>
        <c:dLbls>
          <c:showLegendKey val="0"/>
          <c:showVal val="0"/>
          <c:showCatName val="0"/>
          <c:showSerName val="0"/>
          <c:showPercent val="0"/>
          <c:showBubbleSize val="0"/>
        </c:dLbls>
        <c:axId val="884610019"/>
        <c:axId val="1206310370"/>
      </c:scatterChart>
      <c:valAx>
        <c:axId val="8846100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6310370"/>
      </c:valAx>
      <c:valAx>
        <c:axId val="12063103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4610019"/>
      </c:valAx>
    </c:plotArea>
    <c:legend>
      <c:legendPos val="r"/>
      <c:overlay val="0"/>
      <c:txPr>
        <a:bodyPr/>
        <a:lstStyle/>
        <a:p>
          <a:pPr lvl="0">
            <a:defRPr b="0">
              <a:solidFill>
                <a:srgbClr val="1A1A1A"/>
              </a:solidFill>
              <a:latin typeface="+mn-lt"/>
            </a:defRPr>
          </a:pPr>
        </a:p>
      </c:txPr>
    </c:legend>
    <c:plotVisOnly val="1"/>
  </c:chart>
</c:chartSpace>
</file>

<file path=xl/charts/chart19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C2'!$BR$23:$BR$98</c:f>
            </c:numRef>
          </c:xVal>
          <c:yVal>
            <c:numRef>
              <c:f>'2022-09-20 C2'!$BN$23:$BN$98</c:f>
              <c:numCache/>
            </c:numRef>
          </c:yVal>
        </c:ser>
        <c:dLbls>
          <c:showLegendKey val="0"/>
          <c:showVal val="0"/>
          <c:showCatName val="0"/>
          <c:showSerName val="0"/>
          <c:showPercent val="0"/>
          <c:showBubbleSize val="0"/>
        </c:dLbls>
        <c:axId val="1069255058"/>
        <c:axId val="1291508382"/>
      </c:scatterChart>
      <c:valAx>
        <c:axId val="10692550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1508382"/>
      </c:valAx>
      <c:valAx>
        <c:axId val="12915083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9255058"/>
      </c:valAx>
    </c:plotArea>
    <c:legend>
      <c:legendPos val="r"/>
      <c:overlay val="0"/>
      <c:txPr>
        <a:bodyPr/>
        <a:lstStyle/>
        <a:p>
          <a:pPr lvl="0">
            <a:defRPr b="0">
              <a:solidFill>
                <a:srgbClr val="1A1A1A"/>
              </a:solidFill>
              <a:latin typeface="+mn-lt"/>
            </a:defRPr>
          </a:pPr>
        </a:p>
      </c:txPr>
    </c:legend>
    <c:plotVisOnly val="1"/>
  </c:chart>
</c:chartSpace>
</file>

<file path=xl/charts/chart19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C2'!$CA$23:$CA$98</c:f>
            </c:numRef>
          </c:xVal>
          <c:yVal>
            <c:numRef>
              <c:f>'2022-09-20 C2'!$BW$23:$BW$98</c:f>
              <c:numCache/>
            </c:numRef>
          </c:yVal>
        </c:ser>
        <c:dLbls>
          <c:showLegendKey val="0"/>
          <c:showVal val="0"/>
          <c:showCatName val="0"/>
          <c:showSerName val="0"/>
          <c:showPercent val="0"/>
          <c:showBubbleSize val="0"/>
        </c:dLbls>
        <c:axId val="124936984"/>
        <c:axId val="462750277"/>
      </c:scatterChart>
      <c:valAx>
        <c:axId val="1249369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2750277"/>
      </c:valAx>
      <c:valAx>
        <c:axId val="462750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936984"/>
      </c:valAx>
    </c:plotArea>
    <c:legend>
      <c:legendPos val="r"/>
      <c:overlay val="0"/>
      <c:txPr>
        <a:bodyPr/>
        <a:lstStyle/>
        <a:p>
          <a:pPr lvl="0">
            <a:defRPr b="0">
              <a:solidFill>
                <a:srgbClr val="1A1A1A"/>
              </a:solidFill>
              <a:latin typeface="+mn-lt"/>
            </a:defRPr>
          </a:pPr>
        </a:p>
      </c:txPr>
    </c:legend>
    <c:plotVisOnly val="1"/>
  </c:chart>
</c:chartSpace>
</file>

<file path=xl/charts/chart19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 (old integration '!$G$23:$G$83</c:f>
            </c:numRef>
          </c:xVal>
          <c:yVal>
            <c:numRef>
              <c:f>'2022-09-20 C2 (old integration '!$C$23:$C$83</c:f>
              <c:numCache/>
            </c:numRef>
          </c:yVal>
        </c:ser>
        <c:dLbls>
          <c:showLegendKey val="0"/>
          <c:showVal val="0"/>
          <c:showCatName val="0"/>
          <c:showSerName val="0"/>
          <c:showPercent val="0"/>
          <c:showBubbleSize val="0"/>
        </c:dLbls>
        <c:axId val="1872763916"/>
        <c:axId val="1663814179"/>
      </c:scatterChart>
      <c:valAx>
        <c:axId val="187276391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3814179"/>
      </c:valAx>
      <c:valAx>
        <c:axId val="16638141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2763916"/>
      </c:valAx>
    </c:plotArea>
    <c:legend>
      <c:legendPos val="r"/>
      <c:overlay val="0"/>
      <c:txPr>
        <a:bodyPr/>
        <a:lstStyle/>
        <a:p>
          <a:pPr lvl="0">
            <a:defRPr b="0">
              <a:solidFill>
                <a:srgbClr val="1A1A1A"/>
              </a:solidFill>
              <a:latin typeface="+mn-lt"/>
            </a:defRPr>
          </a:pPr>
        </a:p>
      </c:txPr>
    </c:legend>
    <c:plotVisOnly val="1"/>
  </c:chart>
</c:chartSpace>
</file>

<file path=xl/charts/chart19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 (old integration '!$P$23:$P$100</c:f>
            </c:numRef>
          </c:xVal>
          <c:yVal>
            <c:numRef>
              <c:f>'2022-09-20 C2 (old integration '!$L$23:$L$100</c:f>
              <c:numCache/>
            </c:numRef>
          </c:yVal>
        </c:ser>
        <c:dLbls>
          <c:showLegendKey val="0"/>
          <c:showVal val="0"/>
          <c:showCatName val="0"/>
          <c:showSerName val="0"/>
          <c:showPercent val="0"/>
          <c:showBubbleSize val="0"/>
        </c:dLbls>
        <c:axId val="1606947126"/>
        <c:axId val="566217264"/>
      </c:scatterChart>
      <c:valAx>
        <c:axId val="16069471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6217264"/>
      </c:valAx>
      <c:valAx>
        <c:axId val="5662172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6947126"/>
      </c:valAx>
    </c:plotArea>
    <c:legend>
      <c:legendPos val="r"/>
      <c:overlay val="0"/>
      <c:txPr>
        <a:bodyPr/>
        <a:lstStyle/>
        <a:p>
          <a:pPr lvl="0">
            <a:defRPr b="0">
              <a:solidFill>
                <a:srgbClr val="1A1A1A"/>
              </a:solidFill>
              <a:latin typeface="+mn-lt"/>
            </a:defRPr>
          </a:pPr>
        </a:p>
      </c:txPr>
    </c:legend>
    <c:plotVisOnly val="1"/>
  </c:chart>
</c:chartSpace>
</file>

<file path=xl/charts/chart19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 (old integration '!$Y$23:$Y$92</c:f>
            </c:numRef>
          </c:xVal>
          <c:yVal>
            <c:numRef>
              <c:f>'2022-09-20 C2 (old integration '!$U$23:$U$92</c:f>
              <c:numCache/>
            </c:numRef>
          </c:yVal>
        </c:ser>
        <c:dLbls>
          <c:showLegendKey val="0"/>
          <c:showVal val="0"/>
          <c:showCatName val="0"/>
          <c:showSerName val="0"/>
          <c:showPercent val="0"/>
          <c:showBubbleSize val="0"/>
        </c:dLbls>
        <c:axId val="1631321620"/>
        <c:axId val="401571234"/>
      </c:scatterChart>
      <c:valAx>
        <c:axId val="16313216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1571234"/>
      </c:valAx>
      <c:valAx>
        <c:axId val="4015712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1321620"/>
      </c:valAx>
    </c:plotArea>
    <c:legend>
      <c:legendPos val="r"/>
      <c:overlay val="0"/>
      <c:txPr>
        <a:bodyPr/>
        <a:lstStyle/>
        <a:p>
          <a:pPr lvl="0">
            <a:defRPr b="0">
              <a:solidFill>
                <a:srgbClr val="1A1A1A"/>
              </a:solidFill>
              <a:latin typeface="+mn-lt"/>
            </a:defRPr>
          </a:pPr>
        </a:p>
      </c:txPr>
    </c:legend>
    <c:plotVisOnly val="1"/>
  </c:chart>
</c:chartSpace>
</file>

<file path=xl/charts/chart19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 (old integration '!$AH$23:$AH$98</c:f>
            </c:numRef>
          </c:xVal>
          <c:yVal>
            <c:numRef>
              <c:f>'2022-09-20 C2 (old integration '!$AD$23:$AD$98</c:f>
              <c:numCache/>
            </c:numRef>
          </c:yVal>
        </c:ser>
        <c:dLbls>
          <c:showLegendKey val="0"/>
          <c:showVal val="0"/>
          <c:showCatName val="0"/>
          <c:showSerName val="0"/>
          <c:showPercent val="0"/>
          <c:showBubbleSize val="0"/>
        </c:dLbls>
        <c:axId val="764337285"/>
        <c:axId val="1413333243"/>
      </c:scatterChart>
      <c:valAx>
        <c:axId val="7643372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3333243"/>
      </c:valAx>
      <c:valAx>
        <c:axId val="14133332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4337285"/>
      </c:valAx>
    </c:plotArea>
    <c:legend>
      <c:legendPos val="r"/>
      <c:overlay val="0"/>
      <c:txPr>
        <a:bodyPr/>
        <a:lstStyle/>
        <a:p>
          <a:pPr lvl="0">
            <a:defRPr b="0">
              <a:solidFill>
                <a:srgbClr val="1A1A1A"/>
              </a:solidFill>
              <a:latin typeface="+mn-lt"/>
            </a:defRPr>
          </a:pPr>
        </a:p>
      </c:txPr>
    </c:legend>
    <c:plotVisOnly val="1"/>
  </c:chart>
</c:chartSpace>
</file>

<file path=xl/charts/chart19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 (old integration '!$AQ$23:$AQ$98</c:f>
            </c:numRef>
          </c:xVal>
          <c:yVal>
            <c:numRef>
              <c:f>'2022-09-20 C2 (old integration '!$AM$23:$AM$98</c:f>
              <c:numCache/>
            </c:numRef>
          </c:yVal>
        </c:ser>
        <c:dLbls>
          <c:showLegendKey val="0"/>
          <c:showVal val="0"/>
          <c:showCatName val="0"/>
          <c:showSerName val="0"/>
          <c:showPercent val="0"/>
          <c:showBubbleSize val="0"/>
        </c:dLbls>
        <c:axId val="697777304"/>
        <c:axId val="139504202"/>
      </c:scatterChart>
      <c:valAx>
        <c:axId val="6977773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504202"/>
      </c:valAx>
      <c:valAx>
        <c:axId val="139504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7777304"/>
      </c:valAx>
    </c:plotArea>
    <c:legend>
      <c:legendPos val="r"/>
      <c:overlay val="0"/>
      <c:txPr>
        <a:bodyPr/>
        <a:lstStyle/>
        <a:p>
          <a:pPr lvl="0">
            <a:defRPr b="0">
              <a:solidFill>
                <a:srgbClr val="1A1A1A"/>
              </a:solidFill>
              <a:latin typeface="+mn-lt"/>
            </a:defRPr>
          </a:pPr>
        </a:p>
      </c:txPr>
    </c:legend>
    <c:plotVisOnly val="1"/>
  </c:chart>
</c:chartSpace>
</file>

<file path=xl/charts/chart19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5</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 (old integration '!$AZ$23:$AZ$98</c:f>
            </c:numRef>
          </c:xVal>
          <c:yVal>
            <c:numRef>
              <c:f>'2022-09-20 C2 (old integration '!$AV$23:$AV$98</c:f>
              <c:numCache/>
            </c:numRef>
          </c:yVal>
        </c:ser>
        <c:dLbls>
          <c:showLegendKey val="0"/>
          <c:showVal val="0"/>
          <c:showCatName val="0"/>
          <c:showSerName val="0"/>
          <c:showPercent val="0"/>
          <c:showBubbleSize val="0"/>
        </c:dLbls>
        <c:axId val="721156599"/>
        <c:axId val="1418087675"/>
      </c:scatterChart>
      <c:valAx>
        <c:axId val="7211565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8087675"/>
      </c:valAx>
      <c:valAx>
        <c:axId val="14180876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1156599"/>
      </c:valAx>
    </c:plotArea>
    <c:legend>
      <c:legendPos val="r"/>
      <c:overlay val="0"/>
      <c:txPr>
        <a:bodyPr/>
        <a:lstStyle/>
        <a:p>
          <a:pPr lvl="0">
            <a:defRPr b="0">
              <a:solidFill>
                <a:srgbClr val="1A1A1A"/>
              </a:solidFill>
              <a:latin typeface="+mn-lt"/>
            </a:defRPr>
          </a:pPr>
        </a:p>
      </c:txPr>
    </c:legend>
    <c:plotVisOnly val="1"/>
  </c:chart>
</c:chartSpace>
</file>

<file path=xl/charts/chart19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6</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 (old integration '!$BI$23:$BI$98</c:f>
            </c:numRef>
          </c:xVal>
          <c:yVal>
            <c:numRef>
              <c:f>'2022-09-20 C2 (old integration '!$BE$23:$BE$98</c:f>
              <c:numCache/>
            </c:numRef>
          </c:yVal>
        </c:ser>
        <c:dLbls>
          <c:showLegendKey val="0"/>
          <c:showVal val="0"/>
          <c:showCatName val="0"/>
          <c:showSerName val="0"/>
          <c:showPercent val="0"/>
          <c:showBubbleSize val="0"/>
        </c:dLbls>
        <c:axId val="1309187105"/>
        <c:axId val="921554614"/>
      </c:scatterChart>
      <c:valAx>
        <c:axId val="13091871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1554614"/>
      </c:valAx>
      <c:valAx>
        <c:axId val="9215546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9187105"/>
      </c:valAx>
    </c:plotArea>
    <c:legend>
      <c:legendPos val="r"/>
      <c:overlay val="0"/>
      <c:txPr>
        <a:bodyPr/>
        <a:lstStyle/>
        <a:p>
          <a:pPr lvl="0">
            <a:defRPr b="0">
              <a:solidFill>
                <a:srgbClr val="1A1A1A"/>
              </a:solidFill>
              <a:latin typeface="+mn-lt"/>
            </a:defRPr>
          </a:pPr>
        </a:p>
      </c:txPr>
    </c:legend>
    <c:plotVisOnly val="1"/>
  </c:chart>
</c:chartSpace>
</file>

<file path=xl/charts/chart20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7</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 (old integration '!$BR$23:$BR$98</c:f>
            </c:numRef>
          </c:xVal>
          <c:yVal>
            <c:numRef>
              <c:f>'2022-09-20 C2 (old integration '!$BN$23:$BN$98</c:f>
              <c:numCache/>
            </c:numRef>
          </c:yVal>
        </c:ser>
        <c:dLbls>
          <c:showLegendKey val="0"/>
          <c:showVal val="0"/>
          <c:showCatName val="0"/>
          <c:showSerName val="0"/>
          <c:showPercent val="0"/>
          <c:showBubbleSize val="0"/>
        </c:dLbls>
        <c:axId val="119321231"/>
        <c:axId val="1698453156"/>
      </c:scatterChart>
      <c:valAx>
        <c:axId val="1193212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8453156"/>
      </c:valAx>
      <c:valAx>
        <c:axId val="16984531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321231"/>
      </c:valAx>
    </c:plotArea>
    <c:legend>
      <c:legendPos val="r"/>
      <c:overlay val="0"/>
      <c:txPr>
        <a:bodyPr/>
        <a:lstStyle/>
        <a:p>
          <a:pPr lvl="0">
            <a:defRPr b="0">
              <a:solidFill>
                <a:srgbClr val="1A1A1A"/>
              </a:solidFill>
              <a:latin typeface="+mn-lt"/>
            </a:defRPr>
          </a:pPr>
        </a:p>
      </c:txPr>
    </c:legend>
    <c:plotVisOnly val="1"/>
  </c:chart>
</c:chartSpace>
</file>

<file path=xl/charts/chart20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8</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'2022-09-20 C2 (old integration '!$CA$23:$CA$98</c:f>
            </c:numRef>
          </c:xVal>
          <c:yVal>
            <c:numRef>
              <c:f>'2022-09-20 C2 (old integration '!$BW$23:$BW$98</c:f>
              <c:numCache/>
            </c:numRef>
          </c:yVal>
        </c:ser>
        <c:dLbls>
          <c:showLegendKey val="0"/>
          <c:showVal val="0"/>
          <c:showCatName val="0"/>
          <c:showSerName val="0"/>
          <c:showPercent val="0"/>
          <c:showBubbleSize val="0"/>
        </c:dLbls>
        <c:axId val="1112935204"/>
        <c:axId val="1272732208"/>
      </c:scatterChart>
      <c:valAx>
        <c:axId val="11129352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2732208"/>
      </c:valAx>
      <c:valAx>
        <c:axId val="12727322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2935204"/>
      </c:valAx>
    </c:plotArea>
    <c:legend>
      <c:legendPos val="r"/>
      <c:overlay val="0"/>
      <c:txPr>
        <a:bodyPr/>
        <a:lstStyle/>
        <a:p>
          <a:pPr lvl="0">
            <a:defRPr b="0">
              <a:solidFill>
                <a:srgbClr val="1A1A1A"/>
              </a:solidFill>
              <a:latin typeface="+mn-lt"/>
            </a:defRPr>
          </a:pPr>
        </a:p>
      </c:txPr>
    </c:legend>
    <c:plotVisOnly val="1"/>
  </c:chart>
</c:chartSpace>
</file>

<file path=xl/charts/chart20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'2022-09-19 equipment correction'!$G$22:$G$82</c:f>
            </c:numRef>
          </c:xVal>
          <c:yVal>
            <c:numRef>
              <c:f>'2022-09-19 equipment correction'!$C$22:$C$82</c:f>
              <c:numCache/>
            </c:numRef>
          </c:yVal>
        </c:ser>
        <c:dLbls>
          <c:showLegendKey val="0"/>
          <c:showVal val="0"/>
          <c:showCatName val="0"/>
          <c:showSerName val="0"/>
          <c:showPercent val="0"/>
          <c:showBubbleSize val="0"/>
        </c:dLbls>
        <c:axId val="1214336709"/>
        <c:axId val="557500793"/>
      </c:scatterChart>
      <c:valAx>
        <c:axId val="12143367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7500793"/>
      </c:valAx>
      <c:valAx>
        <c:axId val="5575007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4336709"/>
      </c:valAx>
    </c:plotArea>
    <c:legend>
      <c:legendPos val="r"/>
      <c:overlay val="0"/>
      <c:txPr>
        <a:bodyPr/>
        <a:lstStyle/>
        <a:p>
          <a:pPr lvl="0">
            <a:defRPr b="0">
              <a:solidFill>
                <a:srgbClr val="1A1A1A"/>
              </a:solidFill>
              <a:latin typeface="+mn-lt"/>
            </a:defRPr>
          </a:pPr>
        </a:p>
      </c:txPr>
    </c:legend>
    <c:plotVisOnly val="1"/>
  </c:chart>
</c:chartSpace>
</file>

<file path=xl/charts/chart20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'2022-09-19 equipment correction'!$O$22:$O$82</c:f>
            </c:numRef>
          </c:xVal>
          <c:yVal>
            <c:numRef>
              <c:f>'2022-09-19 equipment correction'!$K$22:$K$82</c:f>
              <c:numCache/>
            </c:numRef>
          </c:yVal>
        </c:ser>
        <c:dLbls>
          <c:showLegendKey val="0"/>
          <c:showVal val="0"/>
          <c:showCatName val="0"/>
          <c:showSerName val="0"/>
          <c:showPercent val="0"/>
          <c:showBubbleSize val="0"/>
        </c:dLbls>
        <c:axId val="335801514"/>
        <c:axId val="1742502964"/>
      </c:scatterChart>
      <c:valAx>
        <c:axId val="335801514"/>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2502964"/>
      </c:valAx>
      <c:valAx>
        <c:axId val="17425029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5801514"/>
      </c:valAx>
    </c:plotArea>
    <c:legend>
      <c:legendPos val="r"/>
      <c:overlay val="0"/>
      <c:txPr>
        <a:bodyPr/>
        <a:lstStyle/>
        <a:p>
          <a:pPr lvl="0">
            <a:defRPr b="0">
              <a:solidFill>
                <a:srgbClr val="1A1A1A"/>
              </a:solidFill>
              <a:latin typeface="+mn-lt"/>
            </a:defRPr>
          </a:pPr>
        </a:p>
      </c:txPr>
    </c:legend>
    <c:plotVisOnly val="1"/>
  </c:chart>
</c:chartSpace>
</file>

<file path=xl/charts/chart20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'2022-09-19 equipment correction'!$W$22:$W$82</c:f>
            </c:numRef>
          </c:xVal>
          <c:yVal>
            <c:numRef>
              <c:f>'2022-09-19 equipment correction'!$S$22:$S$82</c:f>
              <c:numCache/>
            </c:numRef>
          </c:yVal>
        </c:ser>
        <c:dLbls>
          <c:showLegendKey val="0"/>
          <c:showVal val="0"/>
          <c:showCatName val="0"/>
          <c:showSerName val="0"/>
          <c:showPercent val="0"/>
          <c:showBubbleSize val="0"/>
        </c:dLbls>
        <c:axId val="1443633923"/>
        <c:axId val="1343753750"/>
      </c:scatterChart>
      <c:valAx>
        <c:axId val="1443633923"/>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3753750"/>
      </c:valAx>
      <c:valAx>
        <c:axId val="13437537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3633923"/>
      </c:valAx>
    </c:plotArea>
    <c:legend>
      <c:legendPos val="r"/>
      <c:overlay val="0"/>
      <c:txPr>
        <a:bodyPr/>
        <a:lstStyle/>
        <a:p>
          <a:pPr lvl="0">
            <a:defRPr b="0">
              <a:solidFill>
                <a:srgbClr val="1A1A1A"/>
              </a:solidFill>
              <a:latin typeface="+mn-lt"/>
            </a:defRPr>
          </a:pPr>
        </a:p>
      </c:txPr>
    </c:legend>
    <c:plotVisOnly val="1"/>
  </c:chart>
</c:chartSpace>
</file>

<file path=xl/charts/chart20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'2022-09-19 equipment correction'!$AE$22:$AE$82</c:f>
            </c:numRef>
          </c:xVal>
          <c:yVal>
            <c:numRef>
              <c:f>'2022-09-19 equipment correction'!$AA$22:$AA$82</c:f>
              <c:numCache/>
            </c:numRef>
          </c:yVal>
        </c:ser>
        <c:dLbls>
          <c:showLegendKey val="0"/>
          <c:showVal val="0"/>
          <c:showCatName val="0"/>
          <c:showSerName val="0"/>
          <c:showPercent val="0"/>
          <c:showBubbleSize val="0"/>
        </c:dLbls>
        <c:axId val="1377317694"/>
        <c:axId val="240678731"/>
      </c:scatterChart>
      <c:valAx>
        <c:axId val="1377317694"/>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0678731"/>
      </c:valAx>
      <c:valAx>
        <c:axId val="2406787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7317694"/>
      </c:valAx>
    </c:plotArea>
    <c:legend>
      <c:legendPos val="r"/>
      <c:overlay val="0"/>
      <c:txPr>
        <a:bodyPr/>
        <a:lstStyle/>
        <a:p>
          <a:pPr lvl="0">
            <a:defRPr b="0">
              <a:solidFill>
                <a:srgbClr val="1A1A1A"/>
              </a:solidFill>
              <a:latin typeface="+mn-lt"/>
            </a:defRPr>
          </a:pPr>
        </a:p>
      </c:txPr>
    </c:legend>
    <c:plotVisOnly val="1"/>
  </c:chart>
</c:chartSpace>
</file>

<file path=xl/charts/chart20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'2022-09-14 hotwire'!$V$22:$V$82</c:f>
            </c:numRef>
          </c:xVal>
          <c:yVal>
            <c:numRef>
              <c:f>'2022-09-14 hotwire'!$R$22:$R$82</c:f>
              <c:numCache/>
            </c:numRef>
          </c:yVal>
        </c:ser>
        <c:dLbls>
          <c:showLegendKey val="0"/>
          <c:showVal val="0"/>
          <c:showCatName val="0"/>
          <c:showSerName val="0"/>
          <c:showPercent val="0"/>
          <c:showBubbleSize val="0"/>
        </c:dLbls>
        <c:axId val="1118523213"/>
        <c:axId val="1659049508"/>
      </c:scatterChart>
      <c:valAx>
        <c:axId val="1118523213"/>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9049508"/>
      </c:valAx>
      <c:valAx>
        <c:axId val="16590495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8523213"/>
      </c:valAx>
    </c:plotArea>
    <c:legend>
      <c:legendPos val="r"/>
      <c:overlay val="0"/>
      <c:txPr>
        <a:bodyPr/>
        <a:lstStyle/>
        <a:p>
          <a:pPr lvl="0">
            <a:defRPr b="0">
              <a:solidFill>
                <a:srgbClr val="1A1A1A"/>
              </a:solidFill>
              <a:latin typeface="+mn-lt"/>
            </a:defRPr>
          </a:pPr>
        </a:p>
      </c:txPr>
    </c:legend>
    <c:plotVisOnly val="1"/>
  </c:chart>
</c:chartSpace>
</file>

<file path=xl/charts/chart20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'2022-09-14 hotwire'!$AE$22:$AE$82</c:f>
            </c:numRef>
          </c:xVal>
          <c:yVal>
            <c:numRef>
              <c:f>'2022-09-14 hotwire'!$AA$22:$AA$82</c:f>
              <c:numCache/>
            </c:numRef>
          </c:yVal>
        </c:ser>
        <c:dLbls>
          <c:showLegendKey val="0"/>
          <c:showVal val="0"/>
          <c:showCatName val="0"/>
          <c:showSerName val="0"/>
          <c:showPercent val="0"/>
          <c:showBubbleSize val="0"/>
        </c:dLbls>
        <c:axId val="1781042644"/>
        <c:axId val="124338021"/>
      </c:scatterChart>
      <c:valAx>
        <c:axId val="1781042644"/>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338021"/>
      </c:valAx>
      <c:valAx>
        <c:axId val="1243380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1042644"/>
      </c:valAx>
    </c:plotArea>
    <c:legend>
      <c:legendPos val="r"/>
      <c:overlay val="0"/>
      <c:txPr>
        <a:bodyPr/>
        <a:lstStyle/>
        <a:p>
          <a:pPr lvl="0">
            <a:defRPr b="0">
              <a:solidFill>
                <a:srgbClr val="1A1A1A"/>
              </a:solidFill>
              <a:latin typeface="+mn-lt"/>
            </a:defRPr>
          </a:pPr>
        </a:p>
      </c:txPr>
    </c:legend>
    <c:plotVisOnly val="1"/>
  </c:chart>
</c:chartSpace>
</file>

<file path=xl/charts/chart20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'2022-09-14 hotwire'!$M$22:$M$82</c:f>
            </c:numRef>
          </c:xVal>
          <c:yVal>
            <c:numRef>
              <c:f>'2022-09-14 hotwire'!$I$22:$I$82</c:f>
              <c:numCache/>
            </c:numRef>
          </c:yVal>
        </c:ser>
        <c:dLbls>
          <c:showLegendKey val="0"/>
          <c:showVal val="0"/>
          <c:showCatName val="0"/>
          <c:showSerName val="0"/>
          <c:showPercent val="0"/>
          <c:showBubbleSize val="0"/>
        </c:dLbls>
        <c:axId val="2125295398"/>
        <c:axId val="689805865"/>
      </c:scatterChart>
      <c:valAx>
        <c:axId val="2125295398"/>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9805865"/>
      </c:valAx>
      <c:valAx>
        <c:axId val="689805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5295398"/>
      </c:valAx>
    </c:plotArea>
    <c:legend>
      <c:legendPos val="r"/>
      <c:overlay val="0"/>
      <c:txPr>
        <a:bodyPr/>
        <a:lstStyle/>
        <a:p>
          <a:pPr lvl="0">
            <a:defRPr b="0">
              <a:solidFill>
                <a:srgbClr val="1A1A1A"/>
              </a:solidFill>
              <a:latin typeface="+mn-lt"/>
            </a:defRPr>
          </a:pPr>
        </a:p>
      </c:txPr>
    </c:legend>
    <c:plotVisOnly val="1"/>
  </c:chart>
</c:chartSpace>
</file>

<file path=xl/charts/chart20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'2022-09-14 hotwire'!$E$22:$E$82</c:f>
            </c:numRef>
          </c:xVal>
          <c:yVal>
            <c:numRef>
              <c:f>'2022-09-14 hotwire'!$C$22:$C$82</c:f>
              <c:numCache/>
            </c:numRef>
          </c:yVal>
        </c:ser>
        <c:dLbls>
          <c:showLegendKey val="0"/>
          <c:showVal val="0"/>
          <c:showCatName val="0"/>
          <c:showSerName val="0"/>
          <c:showPercent val="0"/>
          <c:showBubbleSize val="0"/>
        </c:dLbls>
        <c:axId val="1490329837"/>
        <c:axId val="681519"/>
      </c:scatterChart>
      <c:valAx>
        <c:axId val="1490329837"/>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1519"/>
      </c:valAx>
      <c:valAx>
        <c:axId val="681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0329837"/>
      </c:valAx>
    </c:plotArea>
    <c:legend>
      <c:legendPos val="r"/>
      <c:overlay val="0"/>
      <c:txPr>
        <a:bodyPr/>
        <a:lstStyle/>
        <a:p>
          <a:pPr lvl="0">
            <a:defRPr b="0">
              <a:solidFill>
                <a:srgbClr val="1A1A1A"/>
              </a:solidFill>
              <a:latin typeface="+mn-lt"/>
            </a:defRPr>
          </a:pPr>
        </a:p>
      </c:txPr>
    </c:legend>
    <c:plotVisOnly val="1"/>
  </c:chart>
</c:chartSpace>
</file>

<file path=xl/charts/chart2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'2022-09-12 long-time-test'!$G$22:$G$82</c:f>
            </c:numRef>
          </c:xVal>
          <c:yVal>
            <c:numRef>
              <c:f>'2022-09-12 long-time-test'!$C$22:$C$82</c:f>
              <c:numCache/>
            </c:numRef>
          </c:yVal>
        </c:ser>
        <c:dLbls>
          <c:showLegendKey val="0"/>
          <c:showVal val="0"/>
          <c:showCatName val="0"/>
          <c:showSerName val="0"/>
          <c:showPercent val="0"/>
          <c:showBubbleSize val="0"/>
        </c:dLbls>
        <c:axId val="1278411394"/>
        <c:axId val="1869679255"/>
      </c:scatterChart>
      <c:valAx>
        <c:axId val="1278411394"/>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9679255"/>
      </c:valAx>
      <c:valAx>
        <c:axId val="1869679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8411394"/>
      </c:valAx>
    </c:plotArea>
    <c:legend>
      <c:legendPos val="r"/>
      <c:overlay val="0"/>
      <c:txPr>
        <a:bodyPr/>
        <a:lstStyle/>
        <a:p>
          <a:pPr lvl="0">
            <a:defRPr b="0">
              <a:solidFill>
                <a:srgbClr val="1A1A1A"/>
              </a:solidFill>
              <a:latin typeface="+mn-lt"/>
            </a:defRPr>
          </a:pPr>
        </a:p>
      </c:txPr>
    </c:legend>
    <c:plotVisOnly val="1"/>
  </c:chart>
</c:chartSpace>
</file>

<file path=xl/charts/chart2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 starting position</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'2022-09-12 long-time-test'!$K$22:$K$32</c:f>
            </c:numRef>
          </c:xVal>
          <c:yVal>
            <c:numRef>
              <c:f>'2022-09-12 long-time-test'!$O$22:$O$32</c:f>
              <c:numCache/>
            </c:numRef>
          </c:yVal>
        </c:ser>
        <c:dLbls>
          <c:showLegendKey val="0"/>
          <c:showVal val="0"/>
          <c:showCatName val="0"/>
          <c:showSerName val="0"/>
          <c:showPercent val="0"/>
          <c:showBubbleSize val="0"/>
        </c:dLbls>
        <c:axId val="1203307284"/>
        <c:axId val="183948500"/>
      </c:scatterChart>
      <c:valAx>
        <c:axId val="1203307284"/>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Minutes since startup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3948500"/>
      </c:valAx>
      <c:valAx>
        <c:axId val="183948500"/>
        <c:scaling>
          <c:orientation val="minMax"/>
          <c:min val="0.9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U/Uinf,startup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3307284"/>
      </c:valAx>
    </c:plotArea>
    <c:legend>
      <c:legendPos val="r"/>
      <c:overlay val="0"/>
      <c:txPr>
        <a:bodyPr/>
        <a:lstStyle/>
        <a:p>
          <a:pPr lvl="0">
            <a:defRPr b="0">
              <a:solidFill>
                <a:srgbClr val="1A1A1A"/>
              </a:solidFill>
              <a:latin typeface="+mn-lt"/>
            </a:defRPr>
          </a:pPr>
        </a:p>
      </c:txPr>
    </c:legend>
    <c:plotVisOnly val="1"/>
  </c:chart>
</c:chartSpace>
</file>

<file path=xl/charts/chart2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'2022-09-12 long-time-test'!$W$22:$W$82</c:f>
            </c:numRef>
          </c:xVal>
          <c:yVal>
            <c:numRef>
              <c:f>'2022-09-12 long-time-test'!$S$22:$S$82</c:f>
              <c:numCache/>
            </c:numRef>
          </c:yVal>
        </c:ser>
        <c:dLbls>
          <c:showLegendKey val="0"/>
          <c:showVal val="0"/>
          <c:showCatName val="0"/>
          <c:showSerName val="0"/>
          <c:showPercent val="0"/>
          <c:showBubbleSize val="0"/>
        </c:dLbls>
        <c:axId val="1692156242"/>
        <c:axId val="1194333482"/>
      </c:scatterChart>
      <c:valAx>
        <c:axId val="1692156242"/>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4333482"/>
      </c:valAx>
      <c:valAx>
        <c:axId val="11943334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2156242"/>
      </c:valAx>
    </c:plotArea>
    <c:legend>
      <c:legendPos val="r"/>
      <c:overlay val="0"/>
      <c:txPr>
        <a:bodyPr/>
        <a:lstStyle/>
        <a:p>
          <a:pPr lvl="0">
            <a:defRPr b="0">
              <a:solidFill>
                <a:srgbClr val="1A1A1A"/>
              </a:solidFill>
              <a:latin typeface="+mn-lt"/>
            </a:defRPr>
          </a:pPr>
        </a:p>
      </c:txPr>
    </c:legend>
    <c:plotVisOnly val="1"/>
  </c:chart>
</c:chartSpace>
</file>

<file path=xl/charts/chart2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4</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'2022-09-12 long-time-test'!$AE$22:$AE$82</c:f>
            </c:numRef>
          </c:xVal>
          <c:yVal>
            <c:numRef>
              <c:f>'2022-09-12 long-time-test'!$AA$22:$AA$82</c:f>
              <c:numCache/>
            </c:numRef>
          </c:yVal>
        </c:ser>
        <c:dLbls>
          <c:showLegendKey val="0"/>
          <c:showVal val="0"/>
          <c:showCatName val="0"/>
          <c:showSerName val="0"/>
          <c:showPercent val="0"/>
          <c:showBubbleSize val="0"/>
        </c:dLbls>
        <c:axId val="253060650"/>
        <c:axId val="2066137641"/>
      </c:scatterChart>
      <c:valAx>
        <c:axId val="253060650"/>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6137641"/>
      </c:valAx>
      <c:valAx>
        <c:axId val="20661376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3060650"/>
      </c:valAx>
    </c:plotArea>
    <c:legend>
      <c:legendPos val="r"/>
      <c:overlay val="0"/>
      <c:txPr>
        <a:bodyPr/>
        <a:lstStyle/>
        <a:p>
          <a:pPr lvl="0">
            <a:defRPr b="0">
              <a:solidFill>
                <a:srgbClr val="1A1A1A"/>
              </a:solidFill>
              <a:latin typeface="+mn-lt"/>
            </a:defRPr>
          </a:pPr>
        </a:p>
      </c:txPr>
    </c:legend>
    <c:plotVisOnly val="1"/>
  </c:chart>
</c:chartSpace>
</file>

<file path=xl/charts/chart2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tx>
            <c:strRef>
              <c:f>'2022-09-08 solid plate'!$C$21</c:f>
            </c:strRef>
          </c:tx>
          <c:spPr>
            <a:ln>
              <a:noFill/>
            </a:ln>
          </c:spPr>
          <c:marker>
            <c:symbol val="circle"/>
            <c:size val="7"/>
            <c:spPr>
              <a:solidFill>
                <a:schemeClr val="accent1"/>
              </a:solidFill>
              <a:ln cmpd="sng">
                <a:solidFill>
                  <a:schemeClr val="accent1"/>
                </a:solidFill>
              </a:ln>
            </c:spPr>
          </c:marker>
          <c:xVal>
            <c:numRef>
              <c:f>'2022-09-08 solid plate'!$G$22:$G$87</c:f>
            </c:numRef>
          </c:xVal>
          <c:yVal>
            <c:numRef>
              <c:f>'2022-09-08 solid plate'!$C$22:$C$87</c:f>
              <c:numCache/>
            </c:numRef>
          </c:yVal>
        </c:ser>
        <c:dLbls>
          <c:showLegendKey val="0"/>
          <c:showVal val="0"/>
          <c:showCatName val="0"/>
          <c:showSerName val="0"/>
          <c:showPercent val="0"/>
          <c:showBubbleSize val="0"/>
        </c:dLbls>
        <c:axId val="346555393"/>
        <c:axId val="1329044269"/>
      </c:scatterChart>
      <c:valAx>
        <c:axId val="346555393"/>
        <c:scaling>
          <c:orientation val="minMax"/>
          <c:min val="0.5"/>
        </c:scaling>
        <c:delete val="0"/>
        <c:axPos val="b"/>
        <c:majorGridlines>
          <c:spPr>
            <a:ln>
              <a:solidFill>
                <a:srgbClr val="B7B7B7"/>
              </a:solidFill>
            </a:ln>
          </c:spPr>
        </c:maj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29044269"/>
      </c:valAx>
      <c:valAx>
        <c:axId val="13290442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6555393"/>
      </c:valAx>
    </c:plotArea>
    <c:legend>
      <c:legendPos val="r"/>
      <c:overlay val="0"/>
      <c:txPr>
        <a:bodyPr/>
        <a:lstStyle/>
        <a:p>
          <a:pPr lvl="0">
            <a:defRPr b="0">
              <a:solidFill>
                <a:srgbClr val="1A1A1A"/>
              </a:solidFill>
              <a:latin typeface="+mn-lt"/>
            </a:defRPr>
          </a:pPr>
        </a:p>
      </c:txPr>
    </c:legend>
    <c:plotVisOnly val="1"/>
  </c:chart>
</c:chartSpace>
</file>

<file path=xl/charts/chart2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1</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'2022-09-08 solid plate'!$O$21:$O$87</c:f>
            </c:numRef>
          </c:xVal>
          <c:yVal>
            <c:numRef>
              <c:f>'2022-09-08 solid plate'!$K$21:$K$87</c:f>
              <c:numCache/>
            </c:numRef>
          </c:yVal>
        </c:ser>
        <c:dLbls>
          <c:showLegendKey val="0"/>
          <c:showVal val="0"/>
          <c:showCatName val="0"/>
          <c:showSerName val="0"/>
          <c:showPercent val="0"/>
          <c:showBubbleSize val="0"/>
        </c:dLbls>
        <c:axId val="1728283918"/>
        <c:axId val="1104197604"/>
      </c:scatterChart>
      <c:valAx>
        <c:axId val="1728283918"/>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4197604"/>
      </c:valAx>
      <c:valAx>
        <c:axId val="11041976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8283918"/>
      </c:valAx>
    </c:plotArea>
    <c:legend>
      <c:legendPos val="r"/>
      <c:overlay val="0"/>
      <c:txPr>
        <a:bodyPr/>
        <a:lstStyle/>
        <a:p>
          <a:pPr lvl="0">
            <a:defRPr b="0">
              <a:solidFill>
                <a:srgbClr val="1A1A1A"/>
              </a:solidFill>
              <a:latin typeface="+mn-lt"/>
            </a:defRPr>
          </a:pPr>
        </a:p>
      </c:txPr>
    </c:legend>
    <c:plotVisOnly val="1"/>
  </c:chart>
</c:chartSpace>
</file>

<file path=xl/charts/chart2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'2022-09-08 solid plate'!$W$27:$W$87</c:f>
            </c:numRef>
          </c:xVal>
          <c:yVal>
            <c:numRef>
              <c:f>'2022-09-08 solid plate'!$S$27:$S$87</c:f>
              <c:numCache/>
            </c:numRef>
          </c:yVal>
        </c:ser>
        <c:dLbls>
          <c:showLegendKey val="0"/>
          <c:showVal val="0"/>
          <c:showCatName val="0"/>
          <c:showSerName val="0"/>
          <c:showPercent val="0"/>
          <c:showBubbleSize val="0"/>
        </c:dLbls>
        <c:axId val="262087397"/>
        <c:axId val="1869481103"/>
      </c:scatterChart>
      <c:valAx>
        <c:axId val="262087397"/>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9481103"/>
      </c:valAx>
      <c:valAx>
        <c:axId val="18694811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2087397"/>
      </c:valAx>
    </c:plotArea>
    <c:legend>
      <c:legendPos val="r"/>
      <c:overlay val="0"/>
      <c:txPr>
        <a:bodyPr/>
        <a:lstStyle/>
        <a:p>
          <a:pPr lvl="0">
            <a:defRPr b="0">
              <a:solidFill>
                <a:srgbClr val="1A1A1A"/>
              </a:solidFill>
              <a:latin typeface="+mn-lt"/>
            </a:defRPr>
          </a:pPr>
        </a:p>
      </c:txPr>
    </c:legend>
    <c:plotVisOnly val="1"/>
  </c:chart>
</c:chartSpace>
</file>

<file path=xl/charts/chart2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x/D = 3</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'2022-09-08 solid plate'!$AE$27:$AE$87</c:f>
            </c:numRef>
          </c:xVal>
          <c:yVal>
            <c:numRef>
              <c:f>'2022-09-08 solid plate'!$AA$27:$AA$87</c:f>
              <c:numCache/>
            </c:numRef>
          </c:yVal>
        </c:ser>
        <c:dLbls>
          <c:showLegendKey val="0"/>
          <c:showVal val="0"/>
          <c:showCatName val="0"/>
          <c:showSerName val="0"/>
          <c:showPercent val="0"/>
          <c:showBubbleSize val="0"/>
        </c:dLbls>
        <c:axId val="586130252"/>
        <c:axId val="1114786015"/>
      </c:scatterChart>
      <c:valAx>
        <c:axId val="586130252"/>
        <c:scaling>
          <c:orientation val="minMax"/>
          <c:min val="0.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U/Uinf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4786015"/>
      </c:valAx>
      <c:valAx>
        <c:axId val="11147860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r/D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6130252"/>
      </c:valAx>
    </c:plotArea>
    <c:legend>
      <c:legendPos val="r"/>
      <c:overlay val="0"/>
      <c:txPr>
        <a:bodyPr/>
        <a:lstStyle/>
        <a:p>
          <a:pPr lvl="0">
            <a:defRPr b="0">
              <a:solidFill>
                <a:srgbClr val="1A1A1A"/>
              </a:solidFill>
              <a:latin typeface="+mn-lt"/>
            </a:defRPr>
          </a:pPr>
        </a:p>
      </c:txPr>
    </c:legend>
    <c:plotVisOnly val="1"/>
  </c:chart>
</c:chartSpace>
</file>

<file path=xl/charts/chart2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val>
            <c:numRef>
              <c:f>'2022-08-31'!$F$173</c:f>
              <c:numCache/>
            </c:numRef>
          </c:val>
        </c:ser>
        <c:axId val="262211157"/>
        <c:axId val="1637119742"/>
      </c:barChart>
      <c:catAx>
        <c:axId val="2622111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37119742"/>
      </c:catAx>
      <c:valAx>
        <c:axId val="16371197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2211157"/>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 Id="rId2" Type="http://schemas.openxmlformats.org/officeDocument/2006/relationships/chart" Target="../charts/chart14.xml"/><Relationship Id="rId3" Type="http://schemas.openxmlformats.org/officeDocument/2006/relationships/chart" Target="../charts/chart15.xml"/><Relationship Id="rId4" Type="http://schemas.openxmlformats.org/officeDocument/2006/relationships/chart" Target="../charts/chart16.xml"/><Relationship Id="rId5" Type="http://schemas.openxmlformats.org/officeDocument/2006/relationships/chart" Target="../charts/chart17.xml"/><Relationship Id="rId6" Type="http://schemas.openxmlformats.org/officeDocument/2006/relationships/chart" Target="../charts/chart18.xml"/><Relationship Id="rId7" Type="http://schemas.openxmlformats.org/officeDocument/2006/relationships/chart" Target="../charts/chart19.xml"/><Relationship Id="rId8"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1.xml"/><Relationship Id="rId2" Type="http://schemas.openxmlformats.org/officeDocument/2006/relationships/chart" Target="../charts/chart22.xml"/><Relationship Id="rId3" Type="http://schemas.openxmlformats.org/officeDocument/2006/relationships/chart" Target="../charts/chart23.xml"/><Relationship Id="rId4" Type="http://schemas.openxmlformats.org/officeDocument/2006/relationships/chart" Target="../charts/chart24.xml"/><Relationship Id="rId5" Type="http://schemas.openxmlformats.org/officeDocument/2006/relationships/chart" Target="../charts/chart25.xml"/><Relationship Id="rId6" Type="http://schemas.openxmlformats.org/officeDocument/2006/relationships/chart" Target="../charts/chart26.xml"/><Relationship Id="rId7" Type="http://schemas.openxmlformats.org/officeDocument/2006/relationships/chart" Target="../charts/chart27.xml"/><Relationship Id="rId8"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2.xml"/><Relationship Id="rId2" Type="http://schemas.openxmlformats.org/officeDocument/2006/relationships/chart" Target="../charts/chart43.xml"/><Relationship Id="rId3" Type="http://schemas.openxmlformats.org/officeDocument/2006/relationships/chart" Target="../charts/chart44.xml"/><Relationship Id="rId4" Type="http://schemas.openxmlformats.org/officeDocument/2006/relationships/chart" Target="../charts/chart45.xml"/><Relationship Id="rId5" Type="http://schemas.openxmlformats.org/officeDocument/2006/relationships/chart" Target="../charts/chart46.xml"/><Relationship Id="rId6" Type="http://schemas.openxmlformats.org/officeDocument/2006/relationships/chart" Target="../charts/chart47.xml"/><Relationship Id="rId7" Type="http://schemas.openxmlformats.org/officeDocument/2006/relationships/chart" Target="../charts/chart48.xml"/><Relationship Id="rId8" Type="http://schemas.openxmlformats.org/officeDocument/2006/relationships/chart" Target="../charts/chart4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0.xml"/><Relationship Id="rId2" Type="http://schemas.openxmlformats.org/officeDocument/2006/relationships/chart" Target="../charts/chart51.xml"/><Relationship Id="rId3" Type="http://schemas.openxmlformats.org/officeDocument/2006/relationships/chart" Target="../charts/chart52.xml"/><Relationship Id="rId4" Type="http://schemas.openxmlformats.org/officeDocument/2006/relationships/chart" Target="../charts/chart53.xml"/><Relationship Id="rId5" Type="http://schemas.openxmlformats.org/officeDocument/2006/relationships/chart" Target="../charts/chart54.xml"/><Relationship Id="rId6" Type="http://schemas.openxmlformats.org/officeDocument/2006/relationships/chart" Target="../charts/chart55.xml"/><Relationship Id="rId7" Type="http://schemas.openxmlformats.org/officeDocument/2006/relationships/chart" Target="../charts/chart56.xml"/><Relationship Id="rId8" Type="http://schemas.openxmlformats.org/officeDocument/2006/relationships/chart" Target="../charts/chart5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8.xml"/><Relationship Id="rId2" Type="http://schemas.openxmlformats.org/officeDocument/2006/relationships/chart" Target="../charts/chart59.xml"/><Relationship Id="rId3" Type="http://schemas.openxmlformats.org/officeDocument/2006/relationships/chart" Target="../charts/chart60.xml"/><Relationship Id="rId4" Type="http://schemas.openxmlformats.org/officeDocument/2006/relationships/chart" Target="../charts/chart61.xml"/><Relationship Id="rId5" Type="http://schemas.openxmlformats.org/officeDocument/2006/relationships/chart" Target="../charts/chart62.xml"/><Relationship Id="rId6" Type="http://schemas.openxmlformats.org/officeDocument/2006/relationships/chart" Target="../charts/chart63.xml"/><Relationship Id="rId7" Type="http://schemas.openxmlformats.org/officeDocument/2006/relationships/chart" Target="../charts/chart64.xml"/><Relationship Id="rId8" Type="http://schemas.openxmlformats.org/officeDocument/2006/relationships/chart" Target="../charts/chart6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6.xml"/><Relationship Id="rId2" Type="http://schemas.openxmlformats.org/officeDocument/2006/relationships/chart" Target="../charts/chart67.xml"/><Relationship Id="rId3" Type="http://schemas.openxmlformats.org/officeDocument/2006/relationships/chart" Target="../charts/chart68.xml"/><Relationship Id="rId4" Type="http://schemas.openxmlformats.org/officeDocument/2006/relationships/chart" Target="../charts/chart69.xml"/><Relationship Id="rId5" Type="http://schemas.openxmlformats.org/officeDocument/2006/relationships/chart" Target="../charts/chart70.xml"/><Relationship Id="rId6" Type="http://schemas.openxmlformats.org/officeDocument/2006/relationships/chart" Target="../charts/chart71.xml"/><Relationship Id="rId7" Type="http://schemas.openxmlformats.org/officeDocument/2006/relationships/chart" Target="../charts/chart72.xml"/><Relationship Id="rId8" Type="http://schemas.openxmlformats.org/officeDocument/2006/relationships/chart" Target="../charts/chart7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4.xml"/><Relationship Id="rId2" Type="http://schemas.openxmlformats.org/officeDocument/2006/relationships/chart" Target="../charts/chart75.xml"/><Relationship Id="rId3" Type="http://schemas.openxmlformats.org/officeDocument/2006/relationships/chart" Target="../charts/chart76.xml"/><Relationship Id="rId4" Type="http://schemas.openxmlformats.org/officeDocument/2006/relationships/chart" Target="../charts/chart77.xml"/><Relationship Id="rId5" Type="http://schemas.openxmlformats.org/officeDocument/2006/relationships/chart" Target="../charts/chart78.xml"/><Relationship Id="rId6" Type="http://schemas.openxmlformats.org/officeDocument/2006/relationships/chart" Target="../charts/chart79.xml"/><Relationship Id="rId7" Type="http://schemas.openxmlformats.org/officeDocument/2006/relationships/chart" Target="../charts/chart80.xml"/><Relationship Id="rId8" Type="http://schemas.openxmlformats.org/officeDocument/2006/relationships/chart" Target="../charts/chart8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2.xml"/><Relationship Id="rId2" Type="http://schemas.openxmlformats.org/officeDocument/2006/relationships/chart" Target="../charts/chart83.xml"/><Relationship Id="rId3" Type="http://schemas.openxmlformats.org/officeDocument/2006/relationships/chart" Target="../charts/chart84.xml"/><Relationship Id="rId4" Type="http://schemas.openxmlformats.org/officeDocument/2006/relationships/chart" Target="../charts/chart85.xml"/><Relationship Id="rId5" Type="http://schemas.openxmlformats.org/officeDocument/2006/relationships/chart" Target="../charts/chart86.xml"/><Relationship Id="rId6" Type="http://schemas.openxmlformats.org/officeDocument/2006/relationships/chart" Target="../charts/chart87.xml"/><Relationship Id="rId7" Type="http://schemas.openxmlformats.org/officeDocument/2006/relationships/chart" Target="../charts/chart88.xml"/><Relationship Id="rId8" Type="http://schemas.openxmlformats.org/officeDocument/2006/relationships/chart" Target="../charts/chart8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0.xml"/><Relationship Id="rId2" Type="http://schemas.openxmlformats.org/officeDocument/2006/relationships/chart" Target="../charts/chart91.xml"/><Relationship Id="rId3" Type="http://schemas.openxmlformats.org/officeDocument/2006/relationships/chart" Target="../charts/chart92.xml"/><Relationship Id="rId4" Type="http://schemas.openxmlformats.org/officeDocument/2006/relationships/chart" Target="../charts/chart93.xml"/><Relationship Id="rId5" Type="http://schemas.openxmlformats.org/officeDocument/2006/relationships/chart" Target="../charts/chart94.xml"/><Relationship Id="rId6" Type="http://schemas.openxmlformats.org/officeDocument/2006/relationships/chart" Target="../charts/chart95.xml"/><Relationship Id="rId7" Type="http://schemas.openxmlformats.org/officeDocument/2006/relationships/chart" Target="../charts/chart96.xml"/><Relationship Id="rId8" Type="http://schemas.openxmlformats.org/officeDocument/2006/relationships/chart" Target="../charts/chart9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8.xml"/><Relationship Id="rId2" Type="http://schemas.openxmlformats.org/officeDocument/2006/relationships/chart" Target="../charts/chart99.xml"/><Relationship Id="rId3" Type="http://schemas.openxmlformats.org/officeDocument/2006/relationships/chart" Target="../charts/chart100.xml"/><Relationship Id="rId4" Type="http://schemas.openxmlformats.org/officeDocument/2006/relationships/chart" Target="../charts/chart101.xml"/><Relationship Id="rId5" Type="http://schemas.openxmlformats.org/officeDocument/2006/relationships/chart" Target="../charts/chart102.xml"/><Relationship Id="rId6" Type="http://schemas.openxmlformats.org/officeDocument/2006/relationships/chart" Target="../charts/chart103.xml"/><Relationship Id="rId7" Type="http://schemas.openxmlformats.org/officeDocument/2006/relationships/chart" Target="../charts/chart104.xml"/><Relationship Id="rId8" Type="http://schemas.openxmlformats.org/officeDocument/2006/relationships/chart" Target="../charts/chart10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6.xml"/><Relationship Id="rId2" Type="http://schemas.openxmlformats.org/officeDocument/2006/relationships/chart" Target="../charts/chart107.xml"/><Relationship Id="rId3" Type="http://schemas.openxmlformats.org/officeDocument/2006/relationships/chart" Target="../charts/chart108.xml"/><Relationship Id="rId4" Type="http://schemas.openxmlformats.org/officeDocument/2006/relationships/chart" Target="../charts/chart109.xml"/><Relationship Id="rId5" Type="http://schemas.openxmlformats.org/officeDocument/2006/relationships/chart" Target="../charts/chart110.xml"/><Relationship Id="rId6" Type="http://schemas.openxmlformats.org/officeDocument/2006/relationships/chart" Target="../charts/chart111.xml"/><Relationship Id="rId7" Type="http://schemas.openxmlformats.org/officeDocument/2006/relationships/chart" Target="../charts/chart112.xml"/><Relationship Id="rId8" Type="http://schemas.openxmlformats.org/officeDocument/2006/relationships/chart" Target="../charts/chart11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4.xml"/><Relationship Id="rId2" Type="http://schemas.openxmlformats.org/officeDocument/2006/relationships/chart" Target="../charts/chart115.xml"/><Relationship Id="rId3" Type="http://schemas.openxmlformats.org/officeDocument/2006/relationships/chart" Target="../charts/chart116.xml"/><Relationship Id="rId4" Type="http://schemas.openxmlformats.org/officeDocument/2006/relationships/chart" Target="../charts/chart117.xml"/><Relationship Id="rId5" Type="http://schemas.openxmlformats.org/officeDocument/2006/relationships/chart" Target="../charts/chart118.xml"/><Relationship Id="rId6" Type="http://schemas.openxmlformats.org/officeDocument/2006/relationships/chart" Target="../charts/chart119.xml"/><Relationship Id="rId7" Type="http://schemas.openxmlformats.org/officeDocument/2006/relationships/chart" Target="../charts/chart120.xml"/><Relationship Id="rId8" Type="http://schemas.openxmlformats.org/officeDocument/2006/relationships/chart" Target="../charts/chart1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22.xml"/><Relationship Id="rId2" Type="http://schemas.openxmlformats.org/officeDocument/2006/relationships/chart" Target="../charts/chart123.xml"/><Relationship Id="rId3" Type="http://schemas.openxmlformats.org/officeDocument/2006/relationships/chart" Target="../charts/chart124.xml"/><Relationship Id="rId4" Type="http://schemas.openxmlformats.org/officeDocument/2006/relationships/chart" Target="../charts/chart125.xml"/><Relationship Id="rId5" Type="http://schemas.openxmlformats.org/officeDocument/2006/relationships/chart" Target="../charts/chart126.xml"/><Relationship Id="rId6" Type="http://schemas.openxmlformats.org/officeDocument/2006/relationships/chart" Target="../charts/chart127.xml"/><Relationship Id="rId7" Type="http://schemas.openxmlformats.org/officeDocument/2006/relationships/chart" Target="../charts/chart128.xml"/><Relationship Id="rId8" Type="http://schemas.openxmlformats.org/officeDocument/2006/relationships/chart" Target="../charts/chart12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30.xml"/><Relationship Id="rId2" Type="http://schemas.openxmlformats.org/officeDocument/2006/relationships/chart" Target="../charts/chart131.xml"/><Relationship Id="rId3" Type="http://schemas.openxmlformats.org/officeDocument/2006/relationships/chart" Target="../charts/chart132.xml"/><Relationship Id="rId4" Type="http://schemas.openxmlformats.org/officeDocument/2006/relationships/chart" Target="../charts/chart133.xml"/><Relationship Id="rId5" Type="http://schemas.openxmlformats.org/officeDocument/2006/relationships/chart" Target="../charts/chart134.xml"/><Relationship Id="rId6" Type="http://schemas.openxmlformats.org/officeDocument/2006/relationships/chart" Target="../charts/chart135.xml"/><Relationship Id="rId7" Type="http://schemas.openxmlformats.org/officeDocument/2006/relationships/chart" Target="../charts/chart136.xml"/><Relationship Id="rId8" Type="http://schemas.openxmlformats.org/officeDocument/2006/relationships/chart" Target="../charts/chart13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38.xml"/><Relationship Id="rId2" Type="http://schemas.openxmlformats.org/officeDocument/2006/relationships/chart" Target="../charts/chart139.xml"/><Relationship Id="rId3" Type="http://schemas.openxmlformats.org/officeDocument/2006/relationships/chart" Target="../charts/chart140.xml"/><Relationship Id="rId4" Type="http://schemas.openxmlformats.org/officeDocument/2006/relationships/chart" Target="../charts/chart141.xml"/><Relationship Id="rId5" Type="http://schemas.openxmlformats.org/officeDocument/2006/relationships/chart" Target="../charts/chart142.xml"/><Relationship Id="rId6" Type="http://schemas.openxmlformats.org/officeDocument/2006/relationships/chart" Target="../charts/chart143.xml"/><Relationship Id="rId7" Type="http://schemas.openxmlformats.org/officeDocument/2006/relationships/chart" Target="../charts/chart144.xml"/><Relationship Id="rId8" Type="http://schemas.openxmlformats.org/officeDocument/2006/relationships/chart" Target="../charts/chart14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46.xml"/><Relationship Id="rId2" Type="http://schemas.openxmlformats.org/officeDocument/2006/relationships/chart" Target="../charts/chart147.xml"/><Relationship Id="rId3" Type="http://schemas.openxmlformats.org/officeDocument/2006/relationships/chart" Target="../charts/chart148.xml"/><Relationship Id="rId4" Type="http://schemas.openxmlformats.org/officeDocument/2006/relationships/chart" Target="../charts/chart149.xml"/><Relationship Id="rId5" Type="http://schemas.openxmlformats.org/officeDocument/2006/relationships/chart" Target="../charts/chart150.xml"/><Relationship Id="rId6" Type="http://schemas.openxmlformats.org/officeDocument/2006/relationships/chart" Target="../charts/chart151.xml"/><Relationship Id="rId7" Type="http://schemas.openxmlformats.org/officeDocument/2006/relationships/chart" Target="../charts/chart152.xml"/><Relationship Id="rId8" Type="http://schemas.openxmlformats.org/officeDocument/2006/relationships/chart" Target="../charts/chart15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54.xml"/><Relationship Id="rId2" Type="http://schemas.openxmlformats.org/officeDocument/2006/relationships/chart" Target="../charts/chart155.xml"/><Relationship Id="rId3" Type="http://schemas.openxmlformats.org/officeDocument/2006/relationships/chart" Target="../charts/chart156.xml"/><Relationship Id="rId4" Type="http://schemas.openxmlformats.org/officeDocument/2006/relationships/chart" Target="../charts/chart157.xml"/><Relationship Id="rId9" Type="http://schemas.openxmlformats.org/officeDocument/2006/relationships/chart" Target="../charts/chart162.xml"/><Relationship Id="rId5" Type="http://schemas.openxmlformats.org/officeDocument/2006/relationships/chart" Target="../charts/chart158.xml"/><Relationship Id="rId6" Type="http://schemas.openxmlformats.org/officeDocument/2006/relationships/chart" Target="../charts/chart159.xml"/><Relationship Id="rId7" Type="http://schemas.openxmlformats.org/officeDocument/2006/relationships/chart" Target="../charts/chart160.xml"/><Relationship Id="rId8" Type="http://schemas.openxmlformats.org/officeDocument/2006/relationships/chart" Target="../charts/chart16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63.xml"/><Relationship Id="rId2" Type="http://schemas.openxmlformats.org/officeDocument/2006/relationships/chart" Target="../charts/chart164.xml"/><Relationship Id="rId3" Type="http://schemas.openxmlformats.org/officeDocument/2006/relationships/chart" Target="../charts/chart165.xml"/><Relationship Id="rId4" Type="http://schemas.openxmlformats.org/officeDocument/2006/relationships/chart" Target="../charts/chart16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67.xml"/><Relationship Id="rId2" Type="http://schemas.openxmlformats.org/officeDocument/2006/relationships/chart" Target="../charts/chart168.xml"/><Relationship Id="rId3" Type="http://schemas.openxmlformats.org/officeDocument/2006/relationships/chart" Target="../charts/chart169.xml"/><Relationship Id="rId4" Type="http://schemas.openxmlformats.org/officeDocument/2006/relationships/chart" Target="../charts/chart170.xml"/><Relationship Id="rId9" Type="http://schemas.openxmlformats.org/officeDocument/2006/relationships/chart" Target="../charts/chart175.xml"/><Relationship Id="rId5" Type="http://schemas.openxmlformats.org/officeDocument/2006/relationships/chart" Target="../charts/chart171.xml"/><Relationship Id="rId6" Type="http://schemas.openxmlformats.org/officeDocument/2006/relationships/chart" Target="../charts/chart172.xml"/><Relationship Id="rId7" Type="http://schemas.openxmlformats.org/officeDocument/2006/relationships/chart" Target="../charts/chart173.xml"/><Relationship Id="rId8" Type="http://schemas.openxmlformats.org/officeDocument/2006/relationships/chart" Target="../charts/chart174.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76.xml"/><Relationship Id="rId2" Type="http://schemas.openxmlformats.org/officeDocument/2006/relationships/chart" Target="../charts/chart177.xml"/><Relationship Id="rId3" Type="http://schemas.openxmlformats.org/officeDocument/2006/relationships/chart" Target="../charts/chart178.xml"/><Relationship Id="rId4" Type="http://schemas.openxmlformats.org/officeDocument/2006/relationships/chart" Target="../charts/chart17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80.xml"/><Relationship Id="rId2" Type="http://schemas.openxmlformats.org/officeDocument/2006/relationships/chart" Target="../charts/chart181.xml"/><Relationship Id="rId3" Type="http://schemas.openxmlformats.org/officeDocument/2006/relationships/chart" Target="../charts/chart182.xml"/><Relationship Id="rId4" Type="http://schemas.openxmlformats.org/officeDocument/2006/relationships/chart" Target="../charts/chart18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84.xml"/><Relationship Id="rId2" Type="http://schemas.openxmlformats.org/officeDocument/2006/relationships/chart" Target="../charts/chart185.xml"/><Relationship Id="rId3" Type="http://schemas.openxmlformats.org/officeDocument/2006/relationships/chart" Target="../charts/chart186.xml"/><Relationship Id="rId4" Type="http://schemas.openxmlformats.org/officeDocument/2006/relationships/chart" Target="../charts/chart187.xml"/><Relationship Id="rId9" Type="http://schemas.openxmlformats.org/officeDocument/2006/relationships/chart" Target="../charts/chart192.xml"/><Relationship Id="rId5" Type="http://schemas.openxmlformats.org/officeDocument/2006/relationships/chart" Target="../charts/chart188.xml"/><Relationship Id="rId6" Type="http://schemas.openxmlformats.org/officeDocument/2006/relationships/chart" Target="../charts/chart189.xml"/><Relationship Id="rId7" Type="http://schemas.openxmlformats.org/officeDocument/2006/relationships/chart" Target="../charts/chart190.xml"/><Relationship Id="rId8" Type="http://schemas.openxmlformats.org/officeDocument/2006/relationships/chart" Target="../charts/chart191.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93.xml"/><Relationship Id="rId2" Type="http://schemas.openxmlformats.org/officeDocument/2006/relationships/chart" Target="../charts/chart194.xml"/><Relationship Id="rId3" Type="http://schemas.openxmlformats.org/officeDocument/2006/relationships/chart" Target="../charts/chart195.xml"/><Relationship Id="rId4" Type="http://schemas.openxmlformats.org/officeDocument/2006/relationships/chart" Target="../charts/chart196.xml"/><Relationship Id="rId9" Type="http://schemas.openxmlformats.org/officeDocument/2006/relationships/chart" Target="../charts/chart201.xml"/><Relationship Id="rId5" Type="http://schemas.openxmlformats.org/officeDocument/2006/relationships/chart" Target="../charts/chart197.xml"/><Relationship Id="rId6" Type="http://schemas.openxmlformats.org/officeDocument/2006/relationships/chart" Target="../charts/chart198.xml"/><Relationship Id="rId7" Type="http://schemas.openxmlformats.org/officeDocument/2006/relationships/chart" Target="../charts/chart199.xml"/><Relationship Id="rId8" Type="http://schemas.openxmlformats.org/officeDocument/2006/relationships/chart" Target="../charts/chart20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02.xml"/><Relationship Id="rId2" Type="http://schemas.openxmlformats.org/officeDocument/2006/relationships/chart" Target="../charts/chart203.xml"/><Relationship Id="rId3" Type="http://schemas.openxmlformats.org/officeDocument/2006/relationships/chart" Target="../charts/chart204.xml"/><Relationship Id="rId4" Type="http://schemas.openxmlformats.org/officeDocument/2006/relationships/chart" Target="../charts/chart20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06.xml"/><Relationship Id="rId2" Type="http://schemas.openxmlformats.org/officeDocument/2006/relationships/chart" Target="../charts/chart207.xml"/><Relationship Id="rId3" Type="http://schemas.openxmlformats.org/officeDocument/2006/relationships/chart" Target="../charts/chart208.xml"/><Relationship Id="rId4" Type="http://schemas.openxmlformats.org/officeDocument/2006/relationships/chart" Target="../charts/chart20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10.xml"/><Relationship Id="rId2" Type="http://schemas.openxmlformats.org/officeDocument/2006/relationships/chart" Target="../charts/chart211.xml"/><Relationship Id="rId3" Type="http://schemas.openxmlformats.org/officeDocument/2006/relationships/chart" Target="../charts/chart212.xml"/><Relationship Id="rId4" Type="http://schemas.openxmlformats.org/officeDocument/2006/relationships/chart" Target="../charts/chart21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14.xml"/><Relationship Id="rId2" Type="http://schemas.openxmlformats.org/officeDocument/2006/relationships/chart" Target="../charts/chart215.xml"/><Relationship Id="rId3" Type="http://schemas.openxmlformats.org/officeDocument/2006/relationships/chart" Target="../charts/chart216.xml"/><Relationship Id="rId4" Type="http://schemas.openxmlformats.org/officeDocument/2006/relationships/chart" Target="../charts/chart21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21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1828800</xdr:colOff>
      <xdr:row>83</xdr:row>
      <xdr:rowOff>123825</xdr:rowOff>
    </xdr:from>
    <xdr:ext cx="4067175" cy="34575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676275</xdr:colOff>
      <xdr:row>83</xdr:row>
      <xdr:rowOff>171450</xdr:rowOff>
    </xdr:from>
    <xdr:ext cx="4067175" cy="34575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676275</xdr:colOff>
      <xdr:row>83</xdr:row>
      <xdr:rowOff>171450</xdr:rowOff>
    </xdr:from>
    <xdr:ext cx="4067175" cy="34575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24</xdr:col>
      <xdr:colOff>676275</xdr:colOff>
      <xdr:row>83</xdr:row>
      <xdr:rowOff>171450</xdr:rowOff>
    </xdr:from>
    <xdr:ext cx="4067175" cy="34575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723900</xdr:colOff>
      <xdr:row>175</xdr:row>
      <xdr:rowOff>104775</xdr:rowOff>
    </xdr:from>
    <xdr:ext cx="4067175" cy="3457575"/>
    <xdr:graphicFrame>
      <xdr:nvGraphicFramePr>
        <xdr:cNvPr id="7" name="Chart 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85725</xdr:colOff>
      <xdr:row>175</xdr:row>
      <xdr:rowOff>104775</xdr:rowOff>
    </xdr:from>
    <xdr:ext cx="4067175" cy="3438525"/>
    <xdr:graphicFrame>
      <xdr:nvGraphicFramePr>
        <xdr:cNvPr id="8" name="Chart 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466725</xdr:colOff>
      <xdr:row>175</xdr:row>
      <xdr:rowOff>95250</xdr:rowOff>
    </xdr:from>
    <xdr:ext cx="4067175" cy="3457575"/>
    <xdr:graphicFrame>
      <xdr:nvGraphicFramePr>
        <xdr:cNvPr id="9" name="Chart 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333375</xdr:colOff>
      <xdr:row>175</xdr:row>
      <xdr:rowOff>95250</xdr:rowOff>
    </xdr:from>
    <xdr:ext cx="4067175" cy="3457575"/>
    <xdr:graphicFrame>
      <xdr:nvGraphicFramePr>
        <xdr:cNvPr id="10" name="Chart 1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419100</xdr:colOff>
      <xdr:row>175</xdr:row>
      <xdr:rowOff>95250</xdr:rowOff>
    </xdr:from>
    <xdr:ext cx="4067175" cy="3457575"/>
    <xdr:graphicFrame>
      <xdr:nvGraphicFramePr>
        <xdr:cNvPr id="11" name="Chart 1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63</xdr:col>
      <xdr:colOff>361950</xdr:colOff>
      <xdr:row>175</xdr:row>
      <xdr:rowOff>95250</xdr:rowOff>
    </xdr:from>
    <xdr:ext cx="4067175" cy="3457575"/>
    <xdr:graphicFrame>
      <xdr:nvGraphicFramePr>
        <xdr:cNvPr id="12" name="Chart 12"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13" name="Chart 1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14" name="Chart 1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723900</xdr:colOff>
      <xdr:row>175</xdr:row>
      <xdr:rowOff>104775</xdr:rowOff>
    </xdr:from>
    <xdr:ext cx="4067175" cy="3457575"/>
    <xdr:graphicFrame>
      <xdr:nvGraphicFramePr>
        <xdr:cNvPr id="15" name="Chart 1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85725</xdr:colOff>
      <xdr:row>175</xdr:row>
      <xdr:rowOff>104775</xdr:rowOff>
    </xdr:from>
    <xdr:ext cx="4067175" cy="3438525"/>
    <xdr:graphicFrame>
      <xdr:nvGraphicFramePr>
        <xdr:cNvPr id="16" name="Chart 1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466725</xdr:colOff>
      <xdr:row>175</xdr:row>
      <xdr:rowOff>95250</xdr:rowOff>
    </xdr:from>
    <xdr:ext cx="4067175" cy="3457575"/>
    <xdr:graphicFrame>
      <xdr:nvGraphicFramePr>
        <xdr:cNvPr id="17" name="Chart 1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333375</xdr:colOff>
      <xdr:row>175</xdr:row>
      <xdr:rowOff>95250</xdr:rowOff>
    </xdr:from>
    <xdr:ext cx="4067175" cy="3457575"/>
    <xdr:graphicFrame>
      <xdr:nvGraphicFramePr>
        <xdr:cNvPr id="18" name="Chart 1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419100</xdr:colOff>
      <xdr:row>175</xdr:row>
      <xdr:rowOff>95250</xdr:rowOff>
    </xdr:from>
    <xdr:ext cx="4067175" cy="3457575"/>
    <xdr:graphicFrame>
      <xdr:nvGraphicFramePr>
        <xdr:cNvPr id="19" name="Chart 1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63</xdr:col>
      <xdr:colOff>361950</xdr:colOff>
      <xdr:row>175</xdr:row>
      <xdr:rowOff>95250</xdr:rowOff>
    </xdr:from>
    <xdr:ext cx="4067175" cy="3457575"/>
    <xdr:graphicFrame>
      <xdr:nvGraphicFramePr>
        <xdr:cNvPr id="20" name="Chart 20"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21" name="Chart 2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685800</xdr:colOff>
      <xdr:row>175</xdr:row>
      <xdr:rowOff>104775</xdr:rowOff>
    </xdr:from>
    <xdr:ext cx="4067175" cy="3457575"/>
    <xdr:graphicFrame>
      <xdr:nvGraphicFramePr>
        <xdr:cNvPr id="22" name="Chart 2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723900</xdr:colOff>
      <xdr:row>175</xdr:row>
      <xdr:rowOff>104775</xdr:rowOff>
    </xdr:from>
    <xdr:ext cx="4067175" cy="3457575"/>
    <xdr:graphicFrame>
      <xdr:nvGraphicFramePr>
        <xdr:cNvPr id="23" name="Chart 2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28</xdr:col>
      <xdr:colOff>85725</xdr:colOff>
      <xdr:row>175</xdr:row>
      <xdr:rowOff>104775</xdr:rowOff>
    </xdr:from>
    <xdr:ext cx="4067175" cy="3438525"/>
    <xdr:graphicFrame>
      <xdr:nvGraphicFramePr>
        <xdr:cNvPr id="24" name="Chart 2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37</xdr:col>
      <xdr:colOff>466725</xdr:colOff>
      <xdr:row>175</xdr:row>
      <xdr:rowOff>95250</xdr:rowOff>
    </xdr:from>
    <xdr:ext cx="4067175" cy="3457575"/>
    <xdr:graphicFrame>
      <xdr:nvGraphicFramePr>
        <xdr:cNvPr id="25" name="Chart 2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46</xdr:col>
      <xdr:colOff>333375</xdr:colOff>
      <xdr:row>175</xdr:row>
      <xdr:rowOff>95250</xdr:rowOff>
    </xdr:from>
    <xdr:ext cx="4067175" cy="3457575"/>
    <xdr:graphicFrame>
      <xdr:nvGraphicFramePr>
        <xdr:cNvPr id="26" name="Chart 2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55</xdr:col>
      <xdr:colOff>419100</xdr:colOff>
      <xdr:row>175</xdr:row>
      <xdr:rowOff>95250</xdr:rowOff>
    </xdr:from>
    <xdr:ext cx="4067175" cy="3457575"/>
    <xdr:graphicFrame>
      <xdr:nvGraphicFramePr>
        <xdr:cNvPr id="27" name="Chart 2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361950</xdr:colOff>
      <xdr:row>175</xdr:row>
      <xdr:rowOff>95250</xdr:rowOff>
    </xdr:from>
    <xdr:ext cx="4067175" cy="3457575"/>
    <xdr:graphicFrame>
      <xdr:nvGraphicFramePr>
        <xdr:cNvPr id="28" name="Chart 2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30" name="Chart 3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27</xdr:col>
      <xdr:colOff>723900</xdr:colOff>
      <xdr:row>175</xdr:row>
      <xdr:rowOff>104775</xdr:rowOff>
    </xdr:from>
    <xdr:ext cx="4067175" cy="3457575"/>
    <xdr:graphicFrame>
      <xdr:nvGraphicFramePr>
        <xdr:cNvPr id="31" name="Chart 3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54</xdr:col>
      <xdr:colOff>85725</xdr:colOff>
      <xdr:row>175</xdr:row>
      <xdr:rowOff>104775</xdr:rowOff>
    </xdr:from>
    <xdr:ext cx="4067175" cy="3438525"/>
    <xdr:graphicFrame>
      <xdr:nvGraphicFramePr>
        <xdr:cNvPr id="32" name="Chart 3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63</xdr:col>
      <xdr:colOff>466725</xdr:colOff>
      <xdr:row>175</xdr:row>
      <xdr:rowOff>95250</xdr:rowOff>
    </xdr:from>
    <xdr:ext cx="4067175" cy="345757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72</xdr:col>
      <xdr:colOff>333375</xdr:colOff>
      <xdr:row>175</xdr:row>
      <xdr:rowOff>95250</xdr:rowOff>
    </xdr:from>
    <xdr:ext cx="4067175" cy="3457575"/>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81</xdr:col>
      <xdr:colOff>419100</xdr:colOff>
      <xdr:row>175</xdr:row>
      <xdr:rowOff>95250</xdr:rowOff>
    </xdr:from>
    <xdr:ext cx="4067175" cy="345757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90</xdr:col>
      <xdr:colOff>361950</xdr:colOff>
      <xdr:row>175</xdr:row>
      <xdr:rowOff>95250</xdr:rowOff>
    </xdr:from>
    <xdr:ext cx="4067175" cy="3457575"/>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18</xdr:col>
      <xdr:colOff>704850</xdr:colOff>
      <xdr:row>175</xdr:row>
      <xdr:rowOff>95250</xdr:rowOff>
    </xdr:from>
    <xdr:ext cx="4067175" cy="34575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99</xdr:col>
      <xdr:colOff>723900</xdr:colOff>
      <xdr:row>175</xdr:row>
      <xdr:rowOff>104775</xdr:rowOff>
    </xdr:from>
    <xdr:ext cx="4067175" cy="345757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108</xdr:col>
      <xdr:colOff>723900</xdr:colOff>
      <xdr:row>175</xdr:row>
      <xdr:rowOff>104775</xdr:rowOff>
    </xdr:from>
    <xdr:ext cx="4067175" cy="3457575"/>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36</xdr:col>
      <xdr:colOff>723900</xdr:colOff>
      <xdr:row>175</xdr:row>
      <xdr:rowOff>95250</xdr:rowOff>
    </xdr:from>
    <xdr:ext cx="4067175" cy="3457575"/>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45</xdr:col>
      <xdr:colOff>723900</xdr:colOff>
      <xdr:row>175</xdr:row>
      <xdr:rowOff>104775</xdr:rowOff>
    </xdr:from>
    <xdr:ext cx="4067175" cy="3457575"/>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42" name="Chart 4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43" name="Chart 4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723900</xdr:colOff>
      <xdr:row>175</xdr:row>
      <xdr:rowOff>104775</xdr:rowOff>
    </xdr:from>
    <xdr:ext cx="4067175" cy="3457575"/>
    <xdr:graphicFrame>
      <xdr:nvGraphicFramePr>
        <xdr:cNvPr id="44" name="Chart 4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85725</xdr:colOff>
      <xdr:row>175</xdr:row>
      <xdr:rowOff>104775</xdr:rowOff>
    </xdr:from>
    <xdr:ext cx="4067175" cy="3438525"/>
    <xdr:graphicFrame>
      <xdr:nvGraphicFramePr>
        <xdr:cNvPr id="45" name="Chart 4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466725</xdr:colOff>
      <xdr:row>175</xdr:row>
      <xdr:rowOff>95250</xdr:rowOff>
    </xdr:from>
    <xdr:ext cx="4067175" cy="3457575"/>
    <xdr:graphicFrame>
      <xdr:nvGraphicFramePr>
        <xdr:cNvPr id="46" name="Chart 4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333375</xdr:colOff>
      <xdr:row>175</xdr:row>
      <xdr:rowOff>95250</xdr:rowOff>
    </xdr:from>
    <xdr:ext cx="4067175" cy="3457575"/>
    <xdr:graphicFrame>
      <xdr:nvGraphicFramePr>
        <xdr:cNvPr id="47" name="Chart 4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419100</xdr:colOff>
      <xdr:row>175</xdr:row>
      <xdr:rowOff>95250</xdr:rowOff>
    </xdr:from>
    <xdr:ext cx="4067175" cy="3457575"/>
    <xdr:graphicFrame>
      <xdr:nvGraphicFramePr>
        <xdr:cNvPr id="48" name="Chart 4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63</xdr:col>
      <xdr:colOff>361950</xdr:colOff>
      <xdr:row>175</xdr:row>
      <xdr:rowOff>95250</xdr:rowOff>
    </xdr:from>
    <xdr:ext cx="4067175" cy="3457575"/>
    <xdr:graphicFrame>
      <xdr:nvGraphicFramePr>
        <xdr:cNvPr id="49" name="Chart 49"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50" name="Chart 5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51" name="Chart 5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800100</xdr:colOff>
      <xdr:row>175</xdr:row>
      <xdr:rowOff>104775</xdr:rowOff>
    </xdr:from>
    <xdr:ext cx="4067175" cy="3457575"/>
    <xdr:graphicFrame>
      <xdr:nvGraphicFramePr>
        <xdr:cNvPr id="52" name="Chart 5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400050</xdr:colOff>
      <xdr:row>175</xdr:row>
      <xdr:rowOff>104775</xdr:rowOff>
    </xdr:from>
    <xdr:ext cx="4067175" cy="3438525"/>
    <xdr:graphicFrame>
      <xdr:nvGraphicFramePr>
        <xdr:cNvPr id="53" name="Chart 5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1038225</xdr:colOff>
      <xdr:row>175</xdr:row>
      <xdr:rowOff>104775</xdr:rowOff>
    </xdr:from>
    <xdr:ext cx="4067175" cy="3457575"/>
    <xdr:graphicFrame>
      <xdr:nvGraphicFramePr>
        <xdr:cNvPr id="54" name="Chart 5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923925</xdr:colOff>
      <xdr:row>175</xdr:row>
      <xdr:rowOff>104775</xdr:rowOff>
    </xdr:from>
    <xdr:ext cx="4067175" cy="3457575"/>
    <xdr:graphicFrame>
      <xdr:nvGraphicFramePr>
        <xdr:cNvPr id="55" name="Chart 5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714375</xdr:colOff>
      <xdr:row>175</xdr:row>
      <xdr:rowOff>104775</xdr:rowOff>
    </xdr:from>
    <xdr:ext cx="4067175" cy="3457575"/>
    <xdr:graphicFrame>
      <xdr:nvGraphicFramePr>
        <xdr:cNvPr id="56" name="Chart 56"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63</xdr:col>
      <xdr:colOff>438150</xdr:colOff>
      <xdr:row>175</xdr:row>
      <xdr:rowOff>104775</xdr:rowOff>
    </xdr:from>
    <xdr:ext cx="4067175" cy="3457575"/>
    <xdr:graphicFrame>
      <xdr:nvGraphicFramePr>
        <xdr:cNvPr id="57" name="Chart 57"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58" name="Chart 5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59" name="Chart 5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828675</xdr:colOff>
      <xdr:row>175</xdr:row>
      <xdr:rowOff>104775</xdr:rowOff>
    </xdr:from>
    <xdr:ext cx="4067175" cy="3457575"/>
    <xdr:graphicFrame>
      <xdr:nvGraphicFramePr>
        <xdr:cNvPr id="60" name="Chart 6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561975</xdr:colOff>
      <xdr:row>175</xdr:row>
      <xdr:rowOff>114300</xdr:rowOff>
    </xdr:from>
    <xdr:ext cx="4067175" cy="3438525"/>
    <xdr:graphicFrame>
      <xdr:nvGraphicFramePr>
        <xdr:cNvPr id="61" name="Chart 6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676275</xdr:colOff>
      <xdr:row>175</xdr:row>
      <xdr:rowOff>104775</xdr:rowOff>
    </xdr:from>
    <xdr:ext cx="4067175" cy="3457575"/>
    <xdr:graphicFrame>
      <xdr:nvGraphicFramePr>
        <xdr:cNvPr id="62" name="Chart 6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981075</xdr:colOff>
      <xdr:row>144</xdr:row>
      <xdr:rowOff>180975</xdr:rowOff>
    </xdr:from>
    <xdr:ext cx="4067175" cy="3457575"/>
    <xdr:graphicFrame>
      <xdr:nvGraphicFramePr>
        <xdr:cNvPr id="63" name="Chart 6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64" name="Chart 6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65" name="Chart 6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66" name="Chart 6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67" name="Chart 6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304800</xdr:colOff>
      <xdr:row>175</xdr:row>
      <xdr:rowOff>104775</xdr:rowOff>
    </xdr:from>
    <xdr:ext cx="4067175" cy="3457575"/>
    <xdr:graphicFrame>
      <xdr:nvGraphicFramePr>
        <xdr:cNvPr id="68" name="Chart 6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342900</xdr:colOff>
      <xdr:row>175</xdr:row>
      <xdr:rowOff>104775</xdr:rowOff>
    </xdr:from>
    <xdr:ext cx="4067175" cy="3438525"/>
    <xdr:graphicFrame>
      <xdr:nvGraphicFramePr>
        <xdr:cNvPr id="69" name="Chart 6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790575</xdr:colOff>
      <xdr:row>175</xdr:row>
      <xdr:rowOff>104775</xdr:rowOff>
    </xdr:from>
    <xdr:ext cx="4067175" cy="3457575"/>
    <xdr:graphicFrame>
      <xdr:nvGraphicFramePr>
        <xdr:cNvPr id="70" name="Chart 7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981075</xdr:colOff>
      <xdr:row>144</xdr:row>
      <xdr:rowOff>180975</xdr:rowOff>
    </xdr:from>
    <xdr:ext cx="4067175" cy="3457575"/>
    <xdr:graphicFrame>
      <xdr:nvGraphicFramePr>
        <xdr:cNvPr id="71" name="Chart 71"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72" name="Chart 72"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73" name="Chart 73"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1866900</xdr:colOff>
      <xdr:row>175</xdr:row>
      <xdr:rowOff>104775</xdr:rowOff>
    </xdr:from>
    <xdr:ext cx="4067175" cy="3457575"/>
    <xdr:graphicFrame>
      <xdr:nvGraphicFramePr>
        <xdr:cNvPr id="74" name="Chart 7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75" name="Chart 7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733425</xdr:colOff>
      <xdr:row>175</xdr:row>
      <xdr:rowOff>104775</xdr:rowOff>
    </xdr:from>
    <xdr:ext cx="4067175" cy="3457575"/>
    <xdr:graphicFrame>
      <xdr:nvGraphicFramePr>
        <xdr:cNvPr id="76" name="Chart 7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276225</xdr:colOff>
      <xdr:row>144</xdr:row>
      <xdr:rowOff>190500</xdr:rowOff>
    </xdr:from>
    <xdr:ext cx="4067175" cy="3438525"/>
    <xdr:graphicFrame>
      <xdr:nvGraphicFramePr>
        <xdr:cNvPr id="77" name="Chart 7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914400</xdr:colOff>
      <xdr:row>144</xdr:row>
      <xdr:rowOff>180975</xdr:rowOff>
    </xdr:from>
    <xdr:ext cx="4067175" cy="3457575"/>
    <xdr:graphicFrame>
      <xdr:nvGraphicFramePr>
        <xdr:cNvPr id="78" name="Chart 7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981075</xdr:colOff>
      <xdr:row>144</xdr:row>
      <xdr:rowOff>180975</xdr:rowOff>
    </xdr:from>
    <xdr:ext cx="4067175" cy="3457575"/>
    <xdr:graphicFrame>
      <xdr:nvGraphicFramePr>
        <xdr:cNvPr id="79" name="Chart 7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80" name="Chart 80"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81" name="Chart 81"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82" name="Chart 8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83" name="Chart 8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38100</xdr:colOff>
      <xdr:row>175</xdr:row>
      <xdr:rowOff>104775</xdr:rowOff>
    </xdr:from>
    <xdr:ext cx="4067175" cy="3457575"/>
    <xdr:graphicFrame>
      <xdr:nvGraphicFramePr>
        <xdr:cNvPr id="84" name="Chart 8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276225</xdr:colOff>
      <xdr:row>144</xdr:row>
      <xdr:rowOff>190500</xdr:rowOff>
    </xdr:from>
    <xdr:ext cx="4067175" cy="3438525"/>
    <xdr:graphicFrame>
      <xdr:nvGraphicFramePr>
        <xdr:cNvPr id="85" name="Chart 8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914400</xdr:colOff>
      <xdr:row>144</xdr:row>
      <xdr:rowOff>180975</xdr:rowOff>
    </xdr:from>
    <xdr:ext cx="4067175" cy="3457575"/>
    <xdr:graphicFrame>
      <xdr:nvGraphicFramePr>
        <xdr:cNvPr id="86" name="Chart 8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981075</xdr:colOff>
      <xdr:row>144</xdr:row>
      <xdr:rowOff>180975</xdr:rowOff>
    </xdr:from>
    <xdr:ext cx="4067175" cy="3457575"/>
    <xdr:graphicFrame>
      <xdr:nvGraphicFramePr>
        <xdr:cNvPr id="87" name="Chart 8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88" name="Chart 8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89" name="Chart 89"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90" name="Chart 9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91" name="Chart 9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428625</xdr:colOff>
      <xdr:row>176</xdr:row>
      <xdr:rowOff>133350</xdr:rowOff>
    </xdr:from>
    <xdr:ext cx="4067175" cy="3457575"/>
    <xdr:graphicFrame>
      <xdr:nvGraphicFramePr>
        <xdr:cNvPr id="92" name="Chart 9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752475</xdr:colOff>
      <xdr:row>175</xdr:row>
      <xdr:rowOff>104775</xdr:rowOff>
    </xdr:from>
    <xdr:ext cx="4067175" cy="3438525"/>
    <xdr:graphicFrame>
      <xdr:nvGraphicFramePr>
        <xdr:cNvPr id="93" name="Chart 9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952500</xdr:colOff>
      <xdr:row>175</xdr:row>
      <xdr:rowOff>104775</xdr:rowOff>
    </xdr:from>
    <xdr:ext cx="4067175" cy="3457575"/>
    <xdr:graphicFrame>
      <xdr:nvGraphicFramePr>
        <xdr:cNvPr id="94" name="Chart 9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866775</xdr:colOff>
      <xdr:row>175</xdr:row>
      <xdr:rowOff>104775</xdr:rowOff>
    </xdr:from>
    <xdr:ext cx="4067175" cy="3457575"/>
    <xdr:graphicFrame>
      <xdr:nvGraphicFramePr>
        <xdr:cNvPr id="95" name="Chart 9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304800</xdr:colOff>
      <xdr:row>176</xdr:row>
      <xdr:rowOff>95250</xdr:rowOff>
    </xdr:from>
    <xdr:ext cx="4067175" cy="3457575"/>
    <xdr:graphicFrame>
      <xdr:nvGraphicFramePr>
        <xdr:cNvPr id="96" name="Chart 96"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63</xdr:col>
      <xdr:colOff>723900</xdr:colOff>
      <xdr:row>176</xdr:row>
      <xdr:rowOff>95250</xdr:rowOff>
    </xdr:from>
    <xdr:ext cx="4067175" cy="3457575"/>
    <xdr:graphicFrame>
      <xdr:nvGraphicFramePr>
        <xdr:cNvPr id="97" name="Chart 97"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98" name="Chart 9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99" name="Chart 9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742950</xdr:colOff>
      <xdr:row>174</xdr:row>
      <xdr:rowOff>85725</xdr:rowOff>
    </xdr:from>
    <xdr:ext cx="4067175" cy="3457575"/>
    <xdr:graphicFrame>
      <xdr:nvGraphicFramePr>
        <xdr:cNvPr id="100" name="Chart 10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638175</xdr:colOff>
      <xdr:row>174</xdr:row>
      <xdr:rowOff>95250</xdr:rowOff>
    </xdr:from>
    <xdr:ext cx="4067175" cy="3438525"/>
    <xdr:graphicFrame>
      <xdr:nvGraphicFramePr>
        <xdr:cNvPr id="101" name="Chart 10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923925</xdr:colOff>
      <xdr:row>174</xdr:row>
      <xdr:rowOff>190500</xdr:rowOff>
    </xdr:from>
    <xdr:ext cx="4067175" cy="3457575"/>
    <xdr:graphicFrame>
      <xdr:nvGraphicFramePr>
        <xdr:cNvPr id="102" name="Chart 10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600075</xdr:colOff>
      <xdr:row>174</xdr:row>
      <xdr:rowOff>190500</xdr:rowOff>
    </xdr:from>
    <xdr:ext cx="4067175" cy="3457575"/>
    <xdr:graphicFrame>
      <xdr:nvGraphicFramePr>
        <xdr:cNvPr id="103" name="Chart 10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104" name="Chart 10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105" name="Chart 10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106" name="Chart 10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107" name="Chart 10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xdr:col>
      <xdr:colOff>314325</xdr:colOff>
      <xdr:row>147</xdr:row>
      <xdr:rowOff>0</xdr:rowOff>
    </xdr:from>
    <xdr:ext cx="4067175" cy="3457575"/>
    <xdr:graphicFrame>
      <xdr:nvGraphicFramePr>
        <xdr:cNvPr id="108" name="Chart 10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22</xdr:col>
      <xdr:colOff>381000</xdr:colOff>
      <xdr:row>142</xdr:row>
      <xdr:rowOff>47625</xdr:rowOff>
    </xdr:from>
    <xdr:ext cx="4067175" cy="3438525"/>
    <xdr:graphicFrame>
      <xdr:nvGraphicFramePr>
        <xdr:cNvPr id="109" name="Chart 10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914400</xdr:colOff>
      <xdr:row>144</xdr:row>
      <xdr:rowOff>180975</xdr:rowOff>
    </xdr:from>
    <xdr:ext cx="4067175" cy="3457575"/>
    <xdr:graphicFrame>
      <xdr:nvGraphicFramePr>
        <xdr:cNvPr id="110" name="Chart 11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981075</xdr:colOff>
      <xdr:row>144</xdr:row>
      <xdr:rowOff>180975</xdr:rowOff>
    </xdr:from>
    <xdr:ext cx="4067175" cy="3457575"/>
    <xdr:graphicFrame>
      <xdr:nvGraphicFramePr>
        <xdr:cNvPr id="111" name="Chart 111"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112" name="Chart 112"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113" name="Chart 113"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1990725</xdr:colOff>
      <xdr:row>159</xdr:row>
      <xdr:rowOff>123825</xdr:rowOff>
    </xdr:from>
    <xdr:ext cx="4067175" cy="3457575"/>
    <xdr:graphicFrame>
      <xdr:nvGraphicFramePr>
        <xdr:cNvPr id="114" name="Chart 11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9525</xdr:colOff>
      <xdr:row>131</xdr:row>
      <xdr:rowOff>28575</xdr:rowOff>
    </xdr:from>
    <xdr:ext cx="4067175" cy="4467225"/>
    <xdr:graphicFrame>
      <xdr:nvGraphicFramePr>
        <xdr:cNvPr id="115" name="Chart 11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428625</xdr:colOff>
      <xdr:row>131</xdr:row>
      <xdr:rowOff>28575</xdr:rowOff>
    </xdr:from>
    <xdr:ext cx="4067175" cy="4276725"/>
    <xdr:graphicFrame>
      <xdr:nvGraphicFramePr>
        <xdr:cNvPr id="116" name="Chart 11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276225</xdr:colOff>
      <xdr:row>144</xdr:row>
      <xdr:rowOff>190500</xdr:rowOff>
    </xdr:from>
    <xdr:ext cx="4067175" cy="3438525"/>
    <xdr:graphicFrame>
      <xdr:nvGraphicFramePr>
        <xdr:cNvPr id="117" name="Chart 11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914400</xdr:colOff>
      <xdr:row>144</xdr:row>
      <xdr:rowOff>180975</xdr:rowOff>
    </xdr:from>
    <xdr:ext cx="4067175" cy="3457575"/>
    <xdr:graphicFrame>
      <xdr:nvGraphicFramePr>
        <xdr:cNvPr id="118" name="Chart 11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981075</xdr:colOff>
      <xdr:row>144</xdr:row>
      <xdr:rowOff>180975</xdr:rowOff>
    </xdr:from>
    <xdr:ext cx="4067175" cy="3457575"/>
    <xdr:graphicFrame>
      <xdr:nvGraphicFramePr>
        <xdr:cNvPr id="119" name="Chart 11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120" name="Chart 120"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121" name="Chart 121"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1790700</xdr:colOff>
      <xdr:row>136</xdr:row>
      <xdr:rowOff>57150</xdr:rowOff>
    </xdr:from>
    <xdr:ext cx="4067175" cy="5181600"/>
    <xdr:graphicFrame>
      <xdr:nvGraphicFramePr>
        <xdr:cNvPr id="122" name="Chart 12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857250</xdr:colOff>
      <xdr:row>140</xdr:row>
      <xdr:rowOff>0</xdr:rowOff>
    </xdr:from>
    <xdr:ext cx="4467225" cy="4248150"/>
    <xdr:graphicFrame>
      <xdr:nvGraphicFramePr>
        <xdr:cNvPr id="123" name="Chart 12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390525</xdr:colOff>
      <xdr:row>139</xdr:row>
      <xdr:rowOff>47625</xdr:rowOff>
    </xdr:from>
    <xdr:ext cx="4067175" cy="4171950"/>
    <xdr:graphicFrame>
      <xdr:nvGraphicFramePr>
        <xdr:cNvPr id="124" name="Chart 12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21</xdr:col>
      <xdr:colOff>590550</xdr:colOff>
      <xdr:row>140</xdr:row>
      <xdr:rowOff>47625</xdr:rowOff>
    </xdr:from>
    <xdr:ext cx="4067175" cy="3438525"/>
    <xdr:graphicFrame>
      <xdr:nvGraphicFramePr>
        <xdr:cNvPr id="125" name="Chart 12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30</xdr:col>
      <xdr:colOff>742950</xdr:colOff>
      <xdr:row>137</xdr:row>
      <xdr:rowOff>161925</xdr:rowOff>
    </xdr:from>
    <xdr:ext cx="4067175" cy="3457575"/>
    <xdr:graphicFrame>
      <xdr:nvGraphicFramePr>
        <xdr:cNvPr id="126" name="Chart 12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39</xdr:col>
      <xdr:colOff>104775</xdr:colOff>
      <xdr:row>146</xdr:row>
      <xdr:rowOff>114300</xdr:rowOff>
    </xdr:from>
    <xdr:ext cx="4067175" cy="3457575"/>
    <xdr:graphicFrame>
      <xdr:nvGraphicFramePr>
        <xdr:cNvPr id="127" name="Chart 12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49</xdr:col>
      <xdr:colOff>238125</xdr:colOff>
      <xdr:row>144</xdr:row>
      <xdr:rowOff>180975</xdr:rowOff>
    </xdr:from>
    <xdr:ext cx="4067175" cy="3457575"/>
    <xdr:graphicFrame>
      <xdr:nvGraphicFramePr>
        <xdr:cNvPr id="128" name="Chart 12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57</xdr:col>
      <xdr:colOff>276225</xdr:colOff>
      <xdr:row>144</xdr:row>
      <xdr:rowOff>180975</xdr:rowOff>
    </xdr:from>
    <xdr:ext cx="4067175" cy="3457575"/>
    <xdr:graphicFrame>
      <xdr:nvGraphicFramePr>
        <xdr:cNvPr id="129" name="Chart 129"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130" name="Chart 13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131" name="Chart 13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666750</xdr:colOff>
      <xdr:row>81</xdr:row>
      <xdr:rowOff>142875</xdr:rowOff>
    </xdr:from>
    <xdr:ext cx="4067175" cy="3457575"/>
    <xdr:graphicFrame>
      <xdr:nvGraphicFramePr>
        <xdr:cNvPr id="132" name="Chart 13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30</xdr:col>
      <xdr:colOff>476250</xdr:colOff>
      <xdr:row>145</xdr:row>
      <xdr:rowOff>104775</xdr:rowOff>
    </xdr:from>
    <xdr:ext cx="4067175" cy="3438525"/>
    <xdr:graphicFrame>
      <xdr:nvGraphicFramePr>
        <xdr:cNvPr id="133" name="Chart 13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914400</xdr:colOff>
      <xdr:row>144</xdr:row>
      <xdr:rowOff>180975</xdr:rowOff>
    </xdr:from>
    <xdr:ext cx="4067175" cy="3457575"/>
    <xdr:graphicFrame>
      <xdr:nvGraphicFramePr>
        <xdr:cNvPr id="134" name="Chart 13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981075</xdr:colOff>
      <xdr:row>144</xdr:row>
      <xdr:rowOff>180975</xdr:rowOff>
    </xdr:from>
    <xdr:ext cx="4067175" cy="3457575"/>
    <xdr:graphicFrame>
      <xdr:nvGraphicFramePr>
        <xdr:cNvPr id="135" name="Chart 13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136" name="Chart 136"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137" name="Chart 137"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138" name="Chart 13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139" name="Chart 13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762000</xdr:colOff>
      <xdr:row>61</xdr:row>
      <xdr:rowOff>38100</xdr:rowOff>
    </xdr:from>
    <xdr:ext cx="4067175" cy="3457575"/>
    <xdr:graphicFrame>
      <xdr:nvGraphicFramePr>
        <xdr:cNvPr id="140" name="Chart 14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22</xdr:col>
      <xdr:colOff>247650</xdr:colOff>
      <xdr:row>80</xdr:row>
      <xdr:rowOff>104775</xdr:rowOff>
    </xdr:from>
    <xdr:ext cx="4067175" cy="3438525"/>
    <xdr:graphicFrame>
      <xdr:nvGraphicFramePr>
        <xdr:cNvPr id="141" name="Chart 14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914400</xdr:colOff>
      <xdr:row>144</xdr:row>
      <xdr:rowOff>180975</xdr:rowOff>
    </xdr:from>
    <xdr:ext cx="4067175" cy="3457575"/>
    <xdr:graphicFrame>
      <xdr:nvGraphicFramePr>
        <xdr:cNvPr id="142" name="Chart 14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981075</xdr:colOff>
      <xdr:row>144</xdr:row>
      <xdr:rowOff>180975</xdr:rowOff>
    </xdr:from>
    <xdr:ext cx="4067175" cy="3457575"/>
    <xdr:graphicFrame>
      <xdr:nvGraphicFramePr>
        <xdr:cNvPr id="143" name="Chart 14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144" name="Chart 14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145" name="Chart 14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457200</xdr:colOff>
      <xdr:row>175</xdr:row>
      <xdr:rowOff>104775</xdr:rowOff>
    </xdr:from>
    <xdr:ext cx="4067175" cy="3457575"/>
    <xdr:graphicFrame>
      <xdr:nvGraphicFramePr>
        <xdr:cNvPr id="146" name="Chart 14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147" name="Chart 14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676275</xdr:colOff>
      <xdr:row>175</xdr:row>
      <xdr:rowOff>104775</xdr:rowOff>
    </xdr:from>
    <xdr:ext cx="4067175" cy="3457575"/>
    <xdr:graphicFrame>
      <xdr:nvGraphicFramePr>
        <xdr:cNvPr id="148" name="Chart 14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552450</xdr:colOff>
      <xdr:row>175</xdr:row>
      <xdr:rowOff>0</xdr:rowOff>
    </xdr:from>
    <xdr:ext cx="4067175" cy="3438525"/>
    <xdr:graphicFrame>
      <xdr:nvGraphicFramePr>
        <xdr:cNvPr id="149" name="Chart 14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457200</xdr:colOff>
      <xdr:row>174</xdr:row>
      <xdr:rowOff>190500</xdr:rowOff>
    </xdr:from>
    <xdr:ext cx="4067175" cy="3457575"/>
    <xdr:graphicFrame>
      <xdr:nvGraphicFramePr>
        <xdr:cNvPr id="150" name="Chart 15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962025</xdr:colOff>
      <xdr:row>158</xdr:row>
      <xdr:rowOff>57150</xdr:rowOff>
    </xdr:from>
    <xdr:ext cx="4067175" cy="3457575"/>
    <xdr:graphicFrame>
      <xdr:nvGraphicFramePr>
        <xdr:cNvPr id="151" name="Chart 151"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1114425</xdr:colOff>
      <xdr:row>144</xdr:row>
      <xdr:rowOff>180975</xdr:rowOff>
    </xdr:from>
    <xdr:ext cx="4067175" cy="3457575"/>
    <xdr:graphicFrame>
      <xdr:nvGraphicFramePr>
        <xdr:cNvPr id="152" name="Chart 152"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219075</xdr:colOff>
      <xdr:row>144</xdr:row>
      <xdr:rowOff>180975</xdr:rowOff>
    </xdr:from>
    <xdr:ext cx="4067175" cy="3457575"/>
    <xdr:graphicFrame>
      <xdr:nvGraphicFramePr>
        <xdr:cNvPr id="153" name="Chart 153"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2238375</xdr:colOff>
      <xdr:row>175</xdr:row>
      <xdr:rowOff>104775</xdr:rowOff>
    </xdr:from>
    <xdr:ext cx="4067175" cy="3457575"/>
    <xdr:graphicFrame>
      <xdr:nvGraphicFramePr>
        <xdr:cNvPr id="154" name="Chart 15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685800</xdr:colOff>
      <xdr:row>175</xdr:row>
      <xdr:rowOff>104775</xdr:rowOff>
    </xdr:from>
    <xdr:ext cx="4067175" cy="3457575"/>
    <xdr:graphicFrame>
      <xdr:nvGraphicFramePr>
        <xdr:cNvPr id="155" name="Chart 15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20</xdr:col>
      <xdr:colOff>57150</xdr:colOff>
      <xdr:row>54</xdr:row>
      <xdr:rowOff>114300</xdr:rowOff>
    </xdr:from>
    <xdr:ext cx="4067175" cy="3457575"/>
    <xdr:graphicFrame>
      <xdr:nvGraphicFramePr>
        <xdr:cNvPr id="156" name="Chart 15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28</xdr:col>
      <xdr:colOff>161925</xdr:colOff>
      <xdr:row>54</xdr:row>
      <xdr:rowOff>123825</xdr:rowOff>
    </xdr:from>
    <xdr:ext cx="4067175" cy="3438525"/>
    <xdr:graphicFrame>
      <xdr:nvGraphicFramePr>
        <xdr:cNvPr id="157" name="Chart 15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36</xdr:col>
      <xdr:colOff>428625</xdr:colOff>
      <xdr:row>52</xdr:row>
      <xdr:rowOff>142875</xdr:rowOff>
    </xdr:from>
    <xdr:ext cx="4067175" cy="3457575"/>
    <xdr:graphicFrame>
      <xdr:nvGraphicFramePr>
        <xdr:cNvPr id="158" name="Chart 15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45</xdr:col>
      <xdr:colOff>209550</xdr:colOff>
      <xdr:row>52</xdr:row>
      <xdr:rowOff>190500</xdr:rowOff>
    </xdr:from>
    <xdr:ext cx="4067175" cy="3457575"/>
    <xdr:graphicFrame>
      <xdr:nvGraphicFramePr>
        <xdr:cNvPr id="159" name="Chart 15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54</xdr:col>
      <xdr:colOff>342900</xdr:colOff>
      <xdr:row>46</xdr:row>
      <xdr:rowOff>114300</xdr:rowOff>
    </xdr:from>
    <xdr:ext cx="4067175" cy="3457575"/>
    <xdr:graphicFrame>
      <xdr:nvGraphicFramePr>
        <xdr:cNvPr id="160" name="Chart 160"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63</xdr:col>
      <xdr:colOff>447675</xdr:colOff>
      <xdr:row>56</xdr:row>
      <xdr:rowOff>171450</xdr:rowOff>
    </xdr:from>
    <xdr:ext cx="4067175" cy="3457575"/>
    <xdr:graphicFrame>
      <xdr:nvGraphicFramePr>
        <xdr:cNvPr id="161" name="Chart 161"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72</xdr:col>
      <xdr:colOff>447675</xdr:colOff>
      <xdr:row>68</xdr:row>
      <xdr:rowOff>171450</xdr:rowOff>
    </xdr:from>
    <xdr:ext cx="4067175" cy="3457575"/>
    <xdr:graphicFrame>
      <xdr:nvGraphicFramePr>
        <xdr:cNvPr id="162" name="Chart 162" title="Chart"/>
        <xdr:cNvGraphicFramePr/>
      </xdr:nvGraphicFramePr>
      <xdr:xfrm>
        <a:off x="0" y="0"/>
        <a:ext cx="0" cy="0"/>
      </xdr:xfrm>
      <a:graphic>
        <a:graphicData uri="http://schemas.openxmlformats.org/drawingml/2006/chart">
          <c:chart r:id="rId9"/>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1828800</xdr:colOff>
      <xdr:row>83</xdr:row>
      <xdr:rowOff>123825</xdr:rowOff>
    </xdr:from>
    <xdr:ext cx="4067175" cy="3457575"/>
    <xdr:graphicFrame>
      <xdr:nvGraphicFramePr>
        <xdr:cNvPr id="163" name="Chart 16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676275</xdr:colOff>
      <xdr:row>83</xdr:row>
      <xdr:rowOff>171450</xdr:rowOff>
    </xdr:from>
    <xdr:ext cx="4067175" cy="3457575"/>
    <xdr:graphicFrame>
      <xdr:nvGraphicFramePr>
        <xdr:cNvPr id="164" name="Chart 16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676275</xdr:colOff>
      <xdr:row>83</xdr:row>
      <xdr:rowOff>171450</xdr:rowOff>
    </xdr:from>
    <xdr:ext cx="4067175" cy="3457575"/>
    <xdr:graphicFrame>
      <xdr:nvGraphicFramePr>
        <xdr:cNvPr id="165" name="Chart 16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24</xdr:col>
      <xdr:colOff>676275</xdr:colOff>
      <xdr:row>83</xdr:row>
      <xdr:rowOff>171450</xdr:rowOff>
    </xdr:from>
    <xdr:ext cx="4067175" cy="3457575"/>
    <xdr:graphicFrame>
      <xdr:nvGraphicFramePr>
        <xdr:cNvPr id="166" name="Chart 166"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2276475</xdr:colOff>
      <xdr:row>144</xdr:row>
      <xdr:rowOff>180975</xdr:rowOff>
    </xdr:from>
    <xdr:ext cx="4067175" cy="3457575"/>
    <xdr:graphicFrame>
      <xdr:nvGraphicFramePr>
        <xdr:cNvPr id="167" name="Chart 16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885825</xdr:colOff>
      <xdr:row>144</xdr:row>
      <xdr:rowOff>180975</xdr:rowOff>
    </xdr:from>
    <xdr:ext cx="4067175" cy="3457575"/>
    <xdr:graphicFrame>
      <xdr:nvGraphicFramePr>
        <xdr:cNvPr id="168" name="Chart 16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26</xdr:col>
      <xdr:colOff>552450</xdr:colOff>
      <xdr:row>144</xdr:row>
      <xdr:rowOff>180975</xdr:rowOff>
    </xdr:from>
    <xdr:ext cx="4067175" cy="3457575"/>
    <xdr:graphicFrame>
      <xdr:nvGraphicFramePr>
        <xdr:cNvPr id="169" name="Chart 16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885825</xdr:colOff>
      <xdr:row>144</xdr:row>
      <xdr:rowOff>180975</xdr:rowOff>
    </xdr:from>
    <xdr:ext cx="4067175" cy="3457575"/>
    <xdr:graphicFrame>
      <xdr:nvGraphicFramePr>
        <xdr:cNvPr id="170" name="Chart 17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35</xdr:col>
      <xdr:colOff>276225</xdr:colOff>
      <xdr:row>144</xdr:row>
      <xdr:rowOff>190500</xdr:rowOff>
    </xdr:from>
    <xdr:ext cx="4067175" cy="3438525"/>
    <xdr:graphicFrame>
      <xdr:nvGraphicFramePr>
        <xdr:cNvPr id="171" name="Chart 17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914400</xdr:colOff>
      <xdr:row>144</xdr:row>
      <xdr:rowOff>180975</xdr:rowOff>
    </xdr:from>
    <xdr:ext cx="4067175" cy="3457575"/>
    <xdr:graphicFrame>
      <xdr:nvGraphicFramePr>
        <xdr:cNvPr id="172" name="Chart 17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53</xdr:col>
      <xdr:colOff>981075</xdr:colOff>
      <xdr:row>144</xdr:row>
      <xdr:rowOff>180975</xdr:rowOff>
    </xdr:from>
    <xdr:ext cx="4067175" cy="3457575"/>
    <xdr:graphicFrame>
      <xdr:nvGraphicFramePr>
        <xdr:cNvPr id="173" name="Chart 17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62</xdr:col>
      <xdr:colOff>1114425</xdr:colOff>
      <xdr:row>144</xdr:row>
      <xdr:rowOff>180975</xdr:rowOff>
    </xdr:from>
    <xdr:ext cx="4067175" cy="3457575"/>
    <xdr:graphicFrame>
      <xdr:nvGraphicFramePr>
        <xdr:cNvPr id="174" name="Chart 174"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72</xdr:col>
      <xdr:colOff>219075</xdr:colOff>
      <xdr:row>144</xdr:row>
      <xdr:rowOff>180975</xdr:rowOff>
    </xdr:from>
    <xdr:ext cx="4067175" cy="3457575"/>
    <xdr:graphicFrame>
      <xdr:nvGraphicFramePr>
        <xdr:cNvPr id="175" name="Chart 175" title="Chart"/>
        <xdr:cNvGraphicFramePr/>
      </xdr:nvGraphicFramePr>
      <xdr:xfrm>
        <a:off x="0" y="0"/>
        <a:ext cx="0" cy="0"/>
      </xdr:xfrm>
      <a:graphic>
        <a:graphicData uri="http://schemas.openxmlformats.org/drawingml/2006/chart">
          <c:chart r:id="rId9"/>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1828800</xdr:colOff>
      <xdr:row>83</xdr:row>
      <xdr:rowOff>123825</xdr:rowOff>
    </xdr:from>
    <xdr:ext cx="4067175" cy="3457575"/>
    <xdr:graphicFrame>
      <xdr:nvGraphicFramePr>
        <xdr:cNvPr id="176" name="Chart 17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676275</xdr:colOff>
      <xdr:row>83</xdr:row>
      <xdr:rowOff>171450</xdr:rowOff>
    </xdr:from>
    <xdr:ext cx="4067175" cy="3457575"/>
    <xdr:graphicFrame>
      <xdr:nvGraphicFramePr>
        <xdr:cNvPr id="177" name="Chart 17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9982200</xdr:colOff>
      <xdr:row>24</xdr:row>
      <xdr:rowOff>10839450</xdr:rowOff>
    </xdr:from>
    <xdr:ext cx="4067175" cy="3457575"/>
    <xdr:graphicFrame>
      <xdr:nvGraphicFramePr>
        <xdr:cNvPr id="178" name="Chart 17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24</xdr:col>
      <xdr:colOff>676275</xdr:colOff>
      <xdr:row>83</xdr:row>
      <xdr:rowOff>171450</xdr:rowOff>
    </xdr:from>
    <xdr:ext cx="4067175" cy="3457575"/>
    <xdr:graphicFrame>
      <xdr:nvGraphicFramePr>
        <xdr:cNvPr id="179" name="Chart 179"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2438400</xdr:colOff>
      <xdr:row>100</xdr:row>
      <xdr:rowOff>95250</xdr:rowOff>
    </xdr:from>
    <xdr:ext cx="4067175" cy="3457575"/>
    <xdr:graphicFrame>
      <xdr:nvGraphicFramePr>
        <xdr:cNvPr id="180" name="Chart 18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514350</xdr:colOff>
      <xdr:row>101</xdr:row>
      <xdr:rowOff>28575</xdr:rowOff>
    </xdr:from>
    <xdr:ext cx="4067175" cy="3457575"/>
    <xdr:graphicFrame>
      <xdr:nvGraphicFramePr>
        <xdr:cNvPr id="181" name="Chart 18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38100</xdr:colOff>
      <xdr:row>100</xdr:row>
      <xdr:rowOff>47625</xdr:rowOff>
    </xdr:from>
    <xdr:ext cx="4067175" cy="3457575"/>
    <xdr:graphicFrame>
      <xdr:nvGraphicFramePr>
        <xdr:cNvPr id="182" name="Chart 18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24</xdr:col>
      <xdr:colOff>590550</xdr:colOff>
      <xdr:row>103</xdr:row>
      <xdr:rowOff>76200</xdr:rowOff>
    </xdr:from>
    <xdr:ext cx="4067175" cy="3457575"/>
    <xdr:graphicFrame>
      <xdr:nvGraphicFramePr>
        <xdr:cNvPr id="183" name="Chart 183"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1828800</xdr:colOff>
      <xdr:row>83</xdr:row>
      <xdr:rowOff>123825</xdr:rowOff>
    </xdr:from>
    <xdr:ext cx="4067175" cy="4791075"/>
    <xdr:graphicFrame>
      <xdr:nvGraphicFramePr>
        <xdr:cNvPr id="184" name="Chart 18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438150</xdr:colOff>
      <xdr:row>100</xdr:row>
      <xdr:rowOff>38100</xdr:rowOff>
    </xdr:from>
    <xdr:ext cx="4067175" cy="3457575"/>
    <xdr:graphicFrame>
      <xdr:nvGraphicFramePr>
        <xdr:cNvPr id="185" name="Chart 18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57150</xdr:colOff>
      <xdr:row>98</xdr:row>
      <xdr:rowOff>161925</xdr:rowOff>
    </xdr:from>
    <xdr:ext cx="4067175" cy="3457575"/>
    <xdr:graphicFrame>
      <xdr:nvGraphicFramePr>
        <xdr:cNvPr id="186" name="Chart 18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28</xdr:col>
      <xdr:colOff>38100</xdr:colOff>
      <xdr:row>99</xdr:row>
      <xdr:rowOff>9525</xdr:rowOff>
    </xdr:from>
    <xdr:ext cx="4067175" cy="3457575"/>
    <xdr:graphicFrame>
      <xdr:nvGraphicFramePr>
        <xdr:cNvPr id="187" name="Chart 18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37</xdr:col>
      <xdr:colOff>38100</xdr:colOff>
      <xdr:row>99</xdr:row>
      <xdr:rowOff>0</xdr:rowOff>
    </xdr:from>
    <xdr:ext cx="4067175" cy="3457575"/>
    <xdr:graphicFrame>
      <xdr:nvGraphicFramePr>
        <xdr:cNvPr id="188" name="Chart 18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46</xdr:col>
      <xdr:colOff>276225</xdr:colOff>
      <xdr:row>98</xdr:row>
      <xdr:rowOff>95250</xdr:rowOff>
    </xdr:from>
    <xdr:ext cx="4067175" cy="3457575"/>
    <xdr:graphicFrame>
      <xdr:nvGraphicFramePr>
        <xdr:cNvPr id="189" name="Chart 18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56</xdr:col>
      <xdr:colOff>47625</xdr:colOff>
      <xdr:row>98</xdr:row>
      <xdr:rowOff>161925</xdr:rowOff>
    </xdr:from>
    <xdr:ext cx="4067175" cy="3457575"/>
    <xdr:graphicFrame>
      <xdr:nvGraphicFramePr>
        <xdr:cNvPr id="190" name="Chart 190"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342900</xdr:colOff>
      <xdr:row>98</xdr:row>
      <xdr:rowOff>161925</xdr:rowOff>
    </xdr:from>
    <xdr:ext cx="4067175" cy="3457575"/>
    <xdr:graphicFrame>
      <xdr:nvGraphicFramePr>
        <xdr:cNvPr id="191" name="Chart 191"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73</xdr:col>
      <xdr:colOff>390525</xdr:colOff>
      <xdr:row>99</xdr:row>
      <xdr:rowOff>9525</xdr:rowOff>
    </xdr:from>
    <xdr:ext cx="4067175" cy="3457575"/>
    <xdr:graphicFrame>
      <xdr:nvGraphicFramePr>
        <xdr:cNvPr id="192" name="Chart 192" title="Chart"/>
        <xdr:cNvGraphicFramePr/>
      </xdr:nvGraphicFramePr>
      <xdr:xfrm>
        <a:off x="0" y="0"/>
        <a:ext cx="0" cy="0"/>
      </xdr:xfrm>
      <a:graphic>
        <a:graphicData uri="http://schemas.openxmlformats.org/drawingml/2006/chart">
          <c:chart r:id="rId9"/>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1828800</xdr:colOff>
      <xdr:row>83</xdr:row>
      <xdr:rowOff>123825</xdr:rowOff>
    </xdr:from>
    <xdr:ext cx="4067175" cy="4791075"/>
    <xdr:graphicFrame>
      <xdr:nvGraphicFramePr>
        <xdr:cNvPr id="193" name="Chart 19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438150</xdr:colOff>
      <xdr:row>100</xdr:row>
      <xdr:rowOff>38100</xdr:rowOff>
    </xdr:from>
    <xdr:ext cx="4067175" cy="3457575"/>
    <xdr:graphicFrame>
      <xdr:nvGraphicFramePr>
        <xdr:cNvPr id="194" name="Chart 19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57150</xdr:colOff>
      <xdr:row>98</xdr:row>
      <xdr:rowOff>161925</xdr:rowOff>
    </xdr:from>
    <xdr:ext cx="4067175" cy="3457575"/>
    <xdr:graphicFrame>
      <xdr:nvGraphicFramePr>
        <xdr:cNvPr id="195" name="Chart 19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28</xdr:col>
      <xdr:colOff>38100</xdr:colOff>
      <xdr:row>99</xdr:row>
      <xdr:rowOff>9525</xdr:rowOff>
    </xdr:from>
    <xdr:ext cx="4067175" cy="3457575"/>
    <xdr:graphicFrame>
      <xdr:nvGraphicFramePr>
        <xdr:cNvPr id="196" name="Chart 19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37</xdr:col>
      <xdr:colOff>38100</xdr:colOff>
      <xdr:row>99</xdr:row>
      <xdr:rowOff>0</xdr:rowOff>
    </xdr:from>
    <xdr:ext cx="4067175" cy="3457575"/>
    <xdr:graphicFrame>
      <xdr:nvGraphicFramePr>
        <xdr:cNvPr id="197" name="Chart 19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46</xdr:col>
      <xdr:colOff>276225</xdr:colOff>
      <xdr:row>98</xdr:row>
      <xdr:rowOff>95250</xdr:rowOff>
    </xdr:from>
    <xdr:ext cx="4067175" cy="3457575"/>
    <xdr:graphicFrame>
      <xdr:nvGraphicFramePr>
        <xdr:cNvPr id="198" name="Chart 19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56</xdr:col>
      <xdr:colOff>47625</xdr:colOff>
      <xdr:row>98</xdr:row>
      <xdr:rowOff>161925</xdr:rowOff>
    </xdr:from>
    <xdr:ext cx="4067175" cy="3457575"/>
    <xdr:graphicFrame>
      <xdr:nvGraphicFramePr>
        <xdr:cNvPr id="199" name="Chart 19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64</xdr:col>
      <xdr:colOff>342900</xdr:colOff>
      <xdr:row>98</xdr:row>
      <xdr:rowOff>161925</xdr:rowOff>
    </xdr:from>
    <xdr:ext cx="4067175" cy="3457575"/>
    <xdr:graphicFrame>
      <xdr:nvGraphicFramePr>
        <xdr:cNvPr id="200" name="Chart 20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73</xdr:col>
      <xdr:colOff>390525</xdr:colOff>
      <xdr:row>99</xdr:row>
      <xdr:rowOff>9525</xdr:rowOff>
    </xdr:from>
    <xdr:ext cx="4067175" cy="3457575"/>
    <xdr:graphicFrame>
      <xdr:nvGraphicFramePr>
        <xdr:cNvPr id="201" name="Chart 201" title="Chart"/>
        <xdr:cNvGraphicFramePr/>
      </xdr:nvGraphicFramePr>
      <xdr:xfrm>
        <a:off x="0" y="0"/>
        <a:ext cx="0" cy="0"/>
      </xdr:xfrm>
      <a:graphic>
        <a:graphicData uri="http://schemas.openxmlformats.org/drawingml/2006/chart">
          <c:chart r:id="rId9"/>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1828800</xdr:colOff>
      <xdr:row>82</xdr:row>
      <xdr:rowOff>123825</xdr:rowOff>
    </xdr:from>
    <xdr:ext cx="4067175" cy="3457575"/>
    <xdr:graphicFrame>
      <xdr:nvGraphicFramePr>
        <xdr:cNvPr id="202" name="Chart 20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676275</xdr:colOff>
      <xdr:row>82</xdr:row>
      <xdr:rowOff>171450</xdr:rowOff>
    </xdr:from>
    <xdr:ext cx="4067175" cy="3457575"/>
    <xdr:graphicFrame>
      <xdr:nvGraphicFramePr>
        <xdr:cNvPr id="203" name="Chart 20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676275</xdr:colOff>
      <xdr:row>82</xdr:row>
      <xdr:rowOff>171450</xdr:rowOff>
    </xdr:from>
    <xdr:ext cx="4067175" cy="3457575"/>
    <xdr:graphicFrame>
      <xdr:nvGraphicFramePr>
        <xdr:cNvPr id="204" name="Chart 20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24</xdr:col>
      <xdr:colOff>676275</xdr:colOff>
      <xdr:row>82</xdr:row>
      <xdr:rowOff>171450</xdr:rowOff>
    </xdr:from>
    <xdr:ext cx="4067175" cy="3457575"/>
    <xdr:graphicFrame>
      <xdr:nvGraphicFramePr>
        <xdr:cNvPr id="205" name="Chart 205"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676275</xdr:colOff>
      <xdr:row>82</xdr:row>
      <xdr:rowOff>171450</xdr:rowOff>
    </xdr:from>
    <xdr:ext cx="4067175" cy="3457575"/>
    <xdr:graphicFrame>
      <xdr:nvGraphicFramePr>
        <xdr:cNvPr id="206" name="Chart 20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24</xdr:col>
      <xdr:colOff>676275</xdr:colOff>
      <xdr:row>82</xdr:row>
      <xdr:rowOff>171450</xdr:rowOff>
    </xdr:from>
    <xdr:ext cx="4067175" cy="3457575"/>
    <xdr:graphicFrame>
      <xdr:nvGraphicFramePr>
        <xdr:cNvPr id="207" name="Chart 20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676275</xdr:colOff>
      <xdr:row>82</xdr:row>
      <xdr:rowOff>171450</xdr:rowOff>
    </xdr:from>
    <xdr:ext cx="4067175" cy="3457575"/>
    <xdr:graphicFrame>
      <xdr:nvGraphicFramePr>
        <xdr:cNvPr id="208" name="Chart 20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1828800</xdr:colOff>
      <xdr:row>82</xdr:row>
      <xdr:rowOff>123825</xdr:rowOff>
    </xdr:from>
    <xdr:ext cx="4067175" cy="3457575"/>
    <xdr:graphicFrame>
      <xdr:nvGraphicFramePr>
        <xdr:cNvPr id="209" name="Chart 209"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1828800</xdr:colOff>
      <xdr:row>82</xdr:row>
      <xdr:rowOff>123825</xdr:rowOff>
    </xdr:from>
    <xdr:ext cx="4067175" cy="3457575"/>
    <xdr:graphicFrame>
      <xdr:nvGraphicFramePr>
        <xdr:cNvPr id="210" name="Chart 21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676275</xdr:colOff>
      <xdr:row>82</xdr:row>
      <xdr:rowOff>171450</xdr:rowOff>
    </xdr:from>
    <xdr:ext cx="4067175" cy="3457575"/>
    <xdr:graphicFrame>
      <xdr:nvGraphicFramePr>
        <xdr:cNvPr id="211" name="Chart 21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676275</xdr:colOff>
      <xdr:row>82</xdr:row>
      <xdr:rowOff>171450</xdr:rowOff>
    </xdr:from>
    <xdr:ext cx="4067175" cy="3457575"/>
    <xdr:graphicFrame>
      <xdr:nvGraphicFramePr>
        <xdr:cNvPr id="212" name="Chart 21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24</xdr:col>
      <xdr:colOff>676275</xdr:colOff>
      <xdr:row>82</xdr:row>
      <xdr:rowOff>171450</xdr:rowOff>
    </xdr:from>
    <xdr:ext cx="4067175" cy="3457575"/>
    <xdr:graphicFrame>
      <xdr:nvGraphicFramePr>
        <xdr:cNvPr id="213" name="Chart 213"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1266825</xdr:colOff>
      <xdr:row>87</xdr:row>
      <xdr:rowOff>133350</xdr:rowOff>
    </xdr:from>
    <xdr:ext cx="5715000" cy="3533775"/>
    <xdr:graphicFrame>
      <xdr:nvGraphicFramePr>
        <xdr:cNvPr id="214" name="Chart 21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676275</xdr:colOff>
      <xdr:row>87</xdr:row>
      <xdr:rowOff>171450</xdr:rowOff>
    </xdr:from>
    <xdr:ext cx="4067175" cy="3457575"/>
    <xdr:graphicFrame>
      <xdr:nvGraphicFramePr>
        <xdr:cNvPr id="215" name="Chart 21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676275</xdr:colOff>
      <xdr:row>87</xdr:row>
      <xdr:rowOff>171450</xdr:rowOff>
    </xdr:from>
    <xdr:ext cx="4067175" cy="3457575"/>
    <xdr:graphicFrame>
      <xdr:nvGraphicFramePr>
        <xdr:cNvPr id="216" name="Chart 21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24</xdr:col>
      <xdr:colOff>676275</xdr:colOff>
      <xdr:row>87</xdr:row>
      <xdr:rowOff>171450</xdr:rowOff>
    </xdr:from>
    <xdr:ext cx="4067175" cy="3457575"/>
    <xdr:graphicFrame>
      <xdr:nvGraphicFramePr>
        <xdr:cNvPr id="217" name="Chart 217"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723900</xdr:colOff>
      <xdr:row>164</xdr:row>
      <xdr:rowOff>133350</xdr:rowOff>
    </xdr:from>
    <xdr:ext cx="5715000" cy="3533775"/>
    <xdr:graphicFrame>
      <xdr:nvGraphicFramePr>
        <xdr:cNvPr id="218" name="Chart 21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3.xml"/><Relationship Id="rId3" Type="http://schemas.openxmlformats.org/officeDocument/2006/relationships/vmlDrawing" Target="../drawings/vmlDrawing5.v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28.xml"/><Relationship Id="rId3" Type="http://schemas.openxmlformats.org/officeDocument/2006/relationships/vmlDrawing" Target="../drawings/vmlDrawing6.v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31.xml"/><Relationship Id="rId3" Type="http://schemas.openxmlformats.org/officeDocument/2006/relationships/vmlDrawing" Target="../drawings/vmlDrawing7.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35.xml"/><Relationship Id="rId3"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10" max="10" width="6.13"/>
    <col customWidth="1" min="11" max="11" width="6.63"/>
    <col customWidth="1" min="14" max="14" width="10.5"/>
    <col customWidth="1" min="15" max="15" width="6.13"/>
    <col customWidth="1" min="18" max="18" width="6.13"/>
    <col customWidth="1" min="19" max="19" width="6.63"/>
    <col customWidth="1" min="22" max="22" width="10.5"/>
    <col customWidth="1" min="23" max="23" width="6.13"/>
    <col customWidth="1" min="26" max="26" width="6.13"/>
    <col customWidth="1" min="27" max="27" width="6.63"/>
    <col customWidth="1" min="31" max="31" width="6.13"/>
  </cols>
  <sheetData>
    <row r="1">
      <c r="A1" s="1" t="s">
        <v>0</v>
      </c>
      <c r="D1" s="2"/>
    </row>
    <row r="2">
      <c r="A2" s="2" t="s">
        <v>1</v>
      </c>
      <c r="B2" s="2" t="s">
        <v>2</v>
      </c>
      <c r="D2" s="1" t="s">
        <v>3</v>
      </c>
    </row>
    <row r="3">
      <c r="A3" s="2" t="s">
        <v>4</v>
      </c>
      <c r="B3" s="3">
        <v>5.0</v>
      </c>
      <c r="D3" s="2" t="s">
        <v>5</v>
      </c>
    </row>
    <row r="4">
      <c r="A4" s="2" t="s">
        <v>6</v>
      </c>
      <c r="B4" s="2">
        <v>4.0</v>
      </c>
      <c r="D4" s="2" t="s">
        <v>7</v>
      </c>
    </row>
    <row r="5">
      <c r="A5" s="2" t="s">
        <v>8</v>
      </c>
      <c r="B5" s="4">
        <f>B4/2</f>
        <v>2</v>
      </c>
      <c r="D5" s="2" t="s">
        <v>9</v>
      </c>
    </row>
    <row r="6">
      <c r="A6" s="5" t="s">
        <v>10</v>
      </c>
      <c r="B6" s="6">
        <v>9.0</v>
      </c>
      <c r="D6" s="2" t="s">
        <v>11</v>
      </c>
    </row>
    <row r="7">
      <c r="A7" s="2" t="s">
        <v>12</v>
      </c>
      <c r="B7" s="2">
        <v>1.25</v>
      </c>
      <c r="D7" s="2" t="s">
        <v>13</v>
      </c>
    </row>
    <row r="8">
      <c r="A8" s="2" t="s">
        <v>14</v>
      </c>
      <c r="B8" s="2">
        <v>0.125</v>
      </c>
      <c r="D8" s="2" t="s">
        <v>15</v>
      </c>
    </row>
    <row r="9">
      <c r="A9" s="2" t="s">
        <v>16</v>
      </c>
      <c r="B9" s="6">
        <v>1.2</v>
      </c>
      <c r="D9" s="2" t="s">
        <v>17</v>
      </c>
    </row>
    <row r="10">
      <c r="A10" s="2" t="s">
        <v>18</v>
      </c>
      <c r="B10" s="6">
        <f>SQRT(2*(1000/B9)*9.81*convert(B17,"in","m"))</f>
        <v>11.39202023</v>
      </c>
    </row>
    <row r="11">
      <c r="A11" s="2" t="s">
        <v>19</v>
      </c>
      <c r="B11" s="7">
        <f>B10*(B3/100)/(0.000015)</f>
        <v>37973.40078</v>
      </c>
    </row>
    <row r="12">
      <c r="A12" s="2" t="s">
        <v>20</v>
      </c>
      <c r="B12" s="2">
        <v>2.99</v>
      </c>
    </row>
    <row r="13">
      <c r="A13" s="1"/>
      <c r="B13" s="8"/>
      <c r="E13" s="2"/>
    </row>
    <row r="14">
      <c r="A14" s="1" t="s">
        <v>21</v>
      </c>
      <c r="B14" s="8"/>
    </row>
    <row r="15">
      <c r="A15" s="2"/>
    </row>
    <row r="16">
      <c r="A16" s="1" t="s">
        <v>22</v>
      </c>
      <c r="B16" s="8"/>
      <c r="I16" s="1" t="s">
        <v>23</v>
      </c>
      <c r="J16" s="8"/>
      <c r="Q16" s="1" t="s">
        <v>24</v>
      </c>
      <c r="R16" s="8"/>
      <c r="Y16" s="1" t="s">
        <v>25</v>
      </c>
      <c r="Z16" s="8"/>
    </row>
    <row r="17">
      <c r="A17" s="9" t="s">
        <v>26</v>
      </c>
      <c r="B17" s="2">
        <f>F24</f>
        <v>0.3125</v>
      </c>
      <c r="E17" s="10"/>
      <c r="I17" s="9" t="s">
        <v>26</v>
      </c>
      <c r="J17" s="2">
        <f>B17</f>
        <v>0.3125</v>
      </c>
      <c r="M17" s="10"/>
      <c r="Q17" s="9" t="s">
        <v>26</v>
      </c>
      <c r="R17" s="2">
        <f>B17</f>
        <v>0.3125</v>
      </c>
      <c r="U17" s="10"/>
      <c r="Y17" s="9" t="s">
        <v>26</v>
      </c>
      <c r="Z17" s="2">
        <f>B17</f>
        <v>0.3125</v>
      </c>
      <c r="AC17" s="10"/>
    </row>
    <row r="18">
      <c r="A18" s="9" t="s">
        <v>27</v>
      </c>
      <c r="B18" s="2">
        <v>9.5</v>
      </c>
      <c r="E18" s="11"/>
      <c r="I18" s="9" t="s">
        <v>27</v>
      </c>
      <c r="J18" s="2">
        <v>14.3</v>
      </c>
      <c r="M18" s="11"/>
      <c r="Q18" s="9" t="s">
        <v>27</v>
      </c>
      <c r="R18" s="2">
        <v>19.3</v>
      </c>
      <c r="U18" s="11"/>
      <c r="Y18" s="9" t="s">
        <v>27</v>
      </c>
      <c r="Z18" s="2">
        <v>24.3</v>
      </c>
      <c r="AC18" s="11"/>
    </row>
    <row r="19">
      <c r="A19" s="2" t="s">
        <v>28</v>
      </c>
      <c r="B19" s="12">
        <f>convert($B5,"in","cm")+B18-$B6-convert($B8,"in","cm")</f>
        <v>5.2625</v>
      </c>
      <c r="I19" s="2" t="s">
        <v>28</v>
      </c>
      <c r="J19" s="12">
        <f>convert($B5,"in","cm")+J18-$B6-convert($B8,"in","cm")</f>
        <v>10.0625</v>
      </c>
      <c r="Q19" s="2" t="s">
        <v>28</v>
      </c>
      <c r="R19" s="12">
        <f>convert($B5,"in","cm")+R18-$B6-convert($B8,"in","cm")</f>
        <v>15.0625</v>
      </c>
      <c r="Y19" s="2" t="s">
        <v>28</v>
      </c>
      <c r="Z19" s="12">
        <f>convert($B5,"in","cm")+Z18-$B6-convert($B8,"in","cm")</f>
        <v>20.0625</v>
      </c>
    </row>
    <row r="20">
      <c r="A20" s="2" t="s">
        <v>29</v>
      </c>
      <c r="B20" s="4">
        <f>B19/$B3</f>
        <v>1.0525</v>
      </c>
      <c r="I20" s="2" t="s">
        <v>29</v>
      </c>
      <c r="J20" s="4">
        <f>J19/$B3</f>
        <v>2.0125</v>
      </c>
      <c r="Q20" s="2" t="s">
        <v>29</v>
      </c>
      <c r="R20" s="4">
        <f>R19/$B3</f>
        <v>3.0125</v>
      </c>
      <c r="Y20" s="2" t="s">
        <v>29</v>
      </c>
      <c r="Z20" s="4">
        <f>Z19/$B3</f>
        <v>4.0125</v>
      </c>
    </row>
    <row r="21">
      <c r="A21" s="9" t="s">
        <v>30</v>
      </c>
      <c r="B21" s="2">
        <v>2.5</v>
      </c>
      <c r="C21" s="2"/>
      <c r="I21" s="9" t="s">
        <v>30</v>
      </c>
      <c r="K21" s="2"/>
      <c r="Q21" s="9" t="s">
        <v>30</v>
      </c>
      <c r="S21" s="2"/>
      <c r="Y21" s="9" t="s">
        <v>30</v>
      </c>
      <c r="AA21" s="2"/>
    </row>
    <row r="22">
      <c r="A22" s="1" t="s">
        <v>31</v>
      </c>
      <c r="B22" s="1" t="s">
        <v>32</v>
      </c>
      <c r="C22" s="1" t="s">
        <v>33</v>
      </c>
      <c r="D22" s="1" t="s">
        <v>34</v>
      </c>
      <c r="E22" s="1" t="s">
        <v>35</v>
      </c>
      <c r="F22" s="1" t="s">
        <v>36</v>
      </c>
      <c r="G22" s="1" t="s">
        <v>37</v>
      </c>
      <c r="H22" s="8"/>
      <c r="I22" s="1" t="s">
        <v>31</v>
      </c>
      <c r="J22" s="1" t="s">
        <v>32</v>
      </c>
      <c r="K22" s="1" t="s">
        <v>33</v>
      </c>
      <c r="L22" s="1" t="s">
        <v>34</v>
      </c>
      <c r="M22" s="1" t="s">
        <v>35</v>
      </c>
      <c r="N22" s="1" t="s">
        <v>36</v>
      </c>
      <c r="O22" s="1" t="s">
        <v>37</v>
      </c>
      <c r="P22" s="8"/>
      <c r="Q22" s="1" t="s">
        <v>31</v>
      </c>
      <c r="R22" s="1" t="s">
        <v>32</v>
      </c>
      <c r="S22" s="1" t="s">
        <v>33</v>
      </c>
      <c r="T22" s="1" t="s">
        <v>34</v>
      </c>
      <c r="U22" s="1" t="s">
        <v>35</v>
      </c>
      <c r="V22" s="1" t="s">
        <v>36</v>
      </c>
      <c r="W22" s="1" t="s">
        <v>37</v>
      </c>
      <c r="X22" s="8"/>
      <c r="Y22" s="1" t="s">
        <v>31</v>
      </c>
      <c r="Z22" s="1" t="s">
        <v>32</v>
      </c>
      <c r="AA22" s="1" t="s">
        <v>33</v>
      </c>
      <c r="AB22" s="1" t="s">
        <v>34</v>
      </c>
      <c r="AC22" s="1" t="s">
        <v>35</v>
      </c>
      <c r="AD22" s="1" t="s">
        <v>36</v>
      </c>
      <c r="AE22" s="1" t="s">
        <v>37</v>
      </c>
    </row>
    <row r="23">
      <c r="A23" s="2">
        <v>0.0</v>
      </c>
      <c r="B23" s="4">
        <f t="shared" ref="B23:B83" si="1">A23*0.1</f>
        <v>0</v>
      </c>
      <c r="C23" s="4">
        <f t="shared" ref="C23:C83" si="2">convert(B$21-B23,"in","mm")/($B$3*10)</f>
        <v>1.27</v>
      </c>
      <c r="F23" s="4">
        <f t="shared" ref="F23:F83" si="3">E23-D23</f>
        <v>0</v>
      </c>
      <c r="G23" s="13">
        <f t="shared" ref="G23:G83" si="4">if(E23&lt;D23,-sqrt(-F23/B$17), sqrt(F23/B$17))</f>
        <v>0</v>
      </c>
      <c r="I23" s="2">
        <v>0.0</v>
      </c>
      <c r="J23" s="4">
        <f t="shared" ref="J23:J83" si="5">I23*0.1</f>
        <v>0</v>
      </c>
      <c r="K23" s="4">
        <f t="shared" ref="K23:K83" si="6">convert(J$21-J23,"in","mm")/($B$3*10)</f>
        <v>0</v>
      </c>
      <c r="N23" s="4">
        <f t="shared" ref="N23:N83" si="7">M23-L23</f>
        <v>0</v>
      </c>
      <c r="O23" s="13">
        <f t="shared" ref="O23:O83" si="8">if(M23&lt;L23,-sqrt(-N23/J$17), sqrt(N23/J$17))</f>
        <v>0</v>
      </c>
      <c r="Q23" s="2">
        <v>0.0</v>
      </c>
      <c r="R23" s="4">
        <f t="shared" ref="R23:R83" si="9">Q23*0.1</f>
        <v>0</v>
      </c>
      <c r="S23" s="4">
        <f t="shared" ref="S23:S83" si="10">convert(R$21-R23,"in","mm")/($B$3*10)</f>
        <v>0</v>
      </c>
      <c r="V23" s="4">
        <f t="shared" ref="V23:V83" si="11">U23-T23</f>
        <v>0</v>
      </c>
      <c r="W23" s="13">
        <f t="shared" ref="W23:W83" si="12">sqrt(V23/R$17)</f>
        <v>0</v>
      </c>
      <c r="Y23" s="2">
        <v>0.0</v>
      </c>
      <c r="Z23" s="4">
        <f t="shared" ref="Z23:Z83" si="13">Y23*0.1</f>
        <v>0</v>
      </c>
      <c r="AA23" s="4">
        <f t="shared" ref="AA23:AA83" si="14">convert(Z$21-Z23,"in","mm")/($B$3*10)</f>
        <v>0</v>
      </c>
      <c r="AD23" s="4">
        <f t="shared" ref="AD23:AD83" si="15">AC23-AB23</f>
        <v>0</v>
      </c>
      <c r="AE23" s="13">
        <f t="shared" ref="AE23:AE83" si="16">sqrt(AD23/Z$17)</f>
        <v>0</v>
      </c>
    </row>
    <row r="24">
      <c r="A24" s="2">
        <v>1.0</v>
      </c>
      <c r="B24" s="4">
        <f t="shared" si="1"/>
        <v>0.1</v>
      </c>
      <c r="C24" s="4">
        <f t="shared" si="2"/>
        <v>1.2192</v>
      </c>
      <c r="D24" s="2">
        <v>151.875</v>
      </c>
      <c r="E24" s="4">
        <f>152+3/16</f>
        <v>152.1875</v>
      </c>
      <c r="F24" s="4">
        <f t="shared" si="3"/>
        <v>0.3125</v>
      </c>
      <c r="G24" s="13">
        <f t="shared" si="4"/>
        <v>1</v>
      </c>
      <c r="I24" s="2">
        <v>1.0</v>
      </c>
      <c r="J24" s="4">
        <f t="shared" si="5"/>
        <v>0.1</v>
      </c>
      <c r="K24" s="4">
        <f t="shared" si="6"/>
        <v>-0.0508</v>
      </c>
      <c r="N24" s="4">
        <f t="shared" si="7"/>
        <v>0</v>
      </c>
      <c r="O24" s="13">
        <f t="shared" si="8"/>
        <v>0</v>
      </c>
      <c r="Q24" s="2">
        <v>1.0</v>
      </c>
      <c r="R24" s="4">
        <f t="shared" si="9"/>
        <v>0.1</v>
      </c>
      <c r="S24" s="4">
        <f t="shared" si="10"/>
        <v>-0.0508</v>
      </c>
      <c r="V24" s="4">
        <f t="shared" si="11"/>
        <v>0</v>
      </c>
      <c r="W24" s="13">
        <f t="shared" si="12"/>
        <v>0</v>
      </c>
      <c r="Y24" s="2">
        <v>1.0</v>
      </c>
      <c r="Z24" s="4">
        <f t="shared" si="13"/>
        <v>0.1</v>
      </c>
      <c r="AA24" s="4">
        <f t="shared" si="14"/>
        <v>-0.0508</v>
      </c>
      <c r="AD24" s="4">
        <f t="shared" si="15"/>
        <v>0</v>
      </c>
      <c r="AE24" s="13">
        <f t="shared" si="16"/>
        <v>0</v>
      </c>
    </row>
    <row r="25">
      <c r="A25" s="2">
        <v>2.0</v>
      </c>
      <c r="B25" s="4">
        <f t="shared" si="1"/>
        <v>0.2</v>
      </c>
      <c r="C25" s="4">
        <f t="shared" si="2"/>
        <v>1.1684</v>
      </c>
      <c r="F25" s="4">
        <f t="shared" si="3"/>
        <v>0</v>
      </c>
      <c r="G25" s="13">
        <f t="shared" si="4"/>
        <v>0</v>
      </c>
      <c r="I25" s="2">
        <v>2.0</v>
      </c>
      <c r="J25" s="4">
        <f t="shared" si="5"/>
        <v>0.2</v>
      </c>
      <c r="K25" s="4">
        <f t="shared" si="6"/>
        <v>-0.1016</v>
      </c>
      <c r="N25" s="4">
        <f t="shared" si="7"/>
        <v>0</v>
      </c>
      <c r="O25" s="13">
        <f t="shared" si="8"/>
        <v>0</v>
      </c>
      <c r="Q25" s="2">
        <v>2.0</v>
      </c>
      <c r="R25" s="4">
        <f t="shared" si="9"/>
        <v>0.2</v>
      </c>
      <c r="S25" s="4">
        <f t="shared" si="10"/>
        <v>-0.1016</v>
      </c>
      <c r="V25" s="4">
        <f t="shared" si="11"/>
        <v>0</v>
      </c>
      <c r="W25" s="13">
        <f t="shared" si="12"/>
        <v>0</v>
      </c>
      <c r="Y25" s="2">
        <v>2.0</v>
      </c>
      <c r="Z25" s="4">
        <f t="shared" si="13"/>
        <v>0.2</v>
      </c>
      <c r="AA25" s="4">
        <f t="shared" si="14"/>
        <v>-0.1016</v>
      </c>
      <c r="AD25" s="4">
        <f t="shared" si="15"/>
        <v>0</v>
      </c>
      <c r="AE25" s="13">
        <f t="shared" si="16"/>
        <v>0</v>
      </c>
    </row>
    <row r="26">
      <c r="A26" s="2">
        <v>3.0</v>
      </c>
      <c r="B26" s="4">
        <f t="shared" si="1"/>
        <v>0.3</v>
      </c>
      <c r="C26" s="4">
        <f t="shared" si="2"/>
        <v>1.1176</v>
      </c>
      <c r="F26" s="4">
        <f t="shared" si="3"/>
        <v>0</v>
      </c>
      <c r="G26" s="13">
        <f t="shared" si="4"/>
        <v>0</v>
      </c>
      <c r="I26" s="2">
        <v>3.0</v>
      </c>
      <c r="J26" s="4">
        <f t="shared" si="5"/>
        <v>0.3</v>
      </c>
      <c r="K26" s="4">
        <f t="shared" si="6"/>
        <v>-0.1524</v>
      </c>
      <c r="N26" s="4">
        <f t="shared" si="7"/>
        <v>0</v>
      </c>
      <c r="O26" s="13">
        <f t="shared" si="8"/>
        <v>0</v>
      </c>
      <c r="Q26" s="2">
        <v>3.0</v>
      </c>
      <c r="R26" s="4">
        <f t="shared" si="9"/>
        <v>0.3</v>
      </c>
      <c r="S26" s="4">
        <f t="shared" si="10"/>
        <v>-0.1524</v>
      </c>
      <c r="V26" s="4">
        <f t="shared" si="11"/>
        <v>0</v>
      </c>
      <c r="W26" s="13">
        <f t="shared" si="12"/>
        <v>0</v>
      </c>
      <c r="Y26" s="2">
        <v>3.0</v>
      </c>
      <c r="Z26" s="4">
        <f t="shared" si="13"/>
        <v>0.3</v>
      </c>
      <c r="AA26" s="4">
        <f t="shared" si="14"/>
        <v>-0.1524</v>
      </c>
      <c r="AD26" s="4">
        <f t="shared" si="15"/>
        <v>0</v>
      </c>
      <c r="AE26" s="13">
        <f t="shared" si="16"/>
        <v>0</v>
      </c>
    </row>
    <row r="27">
      <c r="A27" s="2">
        <v>4.0</v>
      </c>
      <c r="B27" s="4">
        <f t="shared" si="1"/>
        <v>0.4</v>
      </c>
      <c r="C27" s="4">
        <f t="shared" si="2"/>
        <v>1.0668</v>
      </c>
      <c r="F27" s="4">
        <f t="shared" si="3"/>
        <v>0</v>
      </c>
      <c r="G27" s="13">
        <f t="shared" si="4"/>
        <v>0</v>
      </c>
      <c r="I27" s="2">
        <v>4.0</v>
      </c>
      <c r="J27" s="4">
        <f t="shared" si="5"/>
        <v>0.4</v>
      </c>
      <c r="K27" s="4">
        <f t="shared" si="6"/>
        <v>-0.2032</v>
      </c>
      <c r="N27" s="4">
        <f t="shared" si="7"/>
        <v>0</v>
      </c>
      <c r="O27" s="13">
        <f t="shared" si="8"/>
        <v>0</v>
      </c>
      <c r="Q27" s="2">
        <v>4.0</v>
      </c>
      <c r="R27" s="4">
        <f t="shared" si="9"/>
        <v>0.4</v>
      </c>
      <c r="S27" s="4">
        <f t="shared" si="10"/>
        <v>-0.2032</v>
      </c>
      <c r="V27" s="4">
        <f t="shared" si="11"/>
        <v>0</v>
      </c>
      <c r="W27" s="13">
        <f t="shared" si="12"/>
        <v>0</v>
      </c>
      <c r="Y27" s="2">
        <v>4.0</v>
      </c>
      <c r="Z27" s="4">
        <f t="shared" si="13"/>
        <v>0.4</v>
      </c>
      <c r="AA27" s="4">
        <f t="shared" si="14"/>
        <v>-0.2032</v>
      </c>
      <c r="AD27" s="4">
        <f t="shared" si="15"/>
        <v>0</v>
      </c>
      <c r="AE27" s="13">
        <f t="shared" si="16"/>
        <v>0</v>
      </c>
    </row>
    <row r="28">
      <c r="A28" s="2">
        <v>5.0</v>
      </c>
      <c r="B28" s="4">
        <f t="shared" si="1"/>
        <v>0.5</v>
      </c>
      <c r="C28" s="4">
        <f t="shared" si="2"/>
        <v>1.016</v>
      </c>
      <c r="F28" s="4">
        <f t="shared" si="3"/>
        <v>0</v>
      </c>
      <c r="G28" s="13">
        <f t="shared" si="4"/>
        <v>0</v>
      </c>
      <c r="I28" s="2">
        <v>5.0</v>
      </c>
      <c r="J28" s="4">
        <f t="shared" si="5"/>
        <v>0.5</v>
      </c>
      <c r="K28" s="4">
        <f t="shared" si="6"/>
        <v>-0.254</v>
      </c>
      <c r="N28" s="4">
        <f t="shared" si="7"/>
        <v>0</v>
      </c>
      <c r="O28" s="13">
        <f t="shared" si="8"/>
        <v>0</v>
      </c>
      <c r="Q28" s="2">
        <v>5.0</v>
      </c>
      <c r="R28" s="4">
        <f t="shared" si="9"/>
        <v>0.5</v>
      </c>
      <c r="S28" s="4">
        <f t="shared" si="10"/>
        <v>-0.254</v>
      </c>
      <c r="V28" s="4">
        <f t="shared" si="11"/>
        <v>0</v>
      </c>
      <c r="W28" s="13">
        <f t="shared" si="12"/>
        <v>0</v>
      </c>
      <c r="Y28" s="2">
        <v>5.0</v>
      </c>
      <c r="Z28" s="4">
        <f t="shared" si="13"/>
        <v>0.5</v>
      </c>
      <c r="AA28" s="4">
        <f t="shared" si="14"/>
        <v>-0.254</v>
      </c>
      <c r="AD28" s="4">
        <f t="shared" si="15"/>
        <v>0</v>
      </c>
      <c r="AE28" s="13">
        <f t="shared" si="16"/>
        <v>0</v>
      </c>
    </row>
    <row r="29">
      <c r="A29" s="2">
        <v>6.0</v>
      </c>
      <c r="B29" s="4">
        <f t="shared" si="1"/>
        <v>0.6</v>
      </c>
      <c r="C29" s="4">
        <f t="shared" si="2"/>
        <v>0.9652</v>
      </c>
      <c r="F29" s="4">
        <f t="shared" si="3"/>
        <v>0</v>
      </c>
      <c r="G29" s="13">
        <f t="shared" si="4"/>
        <v>0</v>
      </c>
      <c r="I29" s="2">
        <v>6.0</v>
      </c>
      <c r="J29" s="4">
        <f t="shared" si="5"/>
        <v>0.6</v>
      </c>
      <c r="K29" s="4">
        <f t="shared" si="6"/>
        <v>-0.3048</v>
      </c>
      <c r="N29" s="4">
        <f t="shared" si="7"/>
        <v>0</v>
      </c>
      <c r="O29" s="13">
        <f t="shared" si="8"/>
        <v>0</v>
      </c>
      <c r="Q29" s="2">
        <v>6.0</v>
      </c>
      <c r="R29" s="4">
        <f t="shared" si="9"/>
        <v>0.6</v>
      </c>
      <c r="S29" s="4">
        <f t="shared" si="10"/>
        <v>-0.3048</v>
      </c>
      <c r="V29" s="4">
        <f t="shared" si="11"/>
        <v>0</v>
      </c>
      <c r="W29" s="13">
        <f t="shared" si="12"/>
        <v>0</v>
      </c>
      <c r="Y29" s="2">
        <v>6.0</v>
      </c>
      <c r="Z29" s="4">
        <f t="shared" si="13"/>
        <v>0.6</v>
      </c>
      <c r="AA29" s="4">
        <f t="shared" si="14"/>
        <v>-0.3048</v>
      </c>
      <c r="AD29" s="4">
        <f t="shared" si="15"/>
        <v>0</v>
      </c>
      <c r="AE29" s="13">
        <f t="shared" si="16"/>
        <v>0</v>
      </c>
    </row>
    <row r="30">
      <c r="A30" s="2">
        <v>7.0</v>
      </c>
      <c r="B30" s="4">
        <f t="shared" si="1"/>
        <v>0.7</v>
      </c>
      <c r="C30" s="4">
        <f t="shared" si="2"/>
        <v>0.9144</v>
      </c>
      <c r="F30" s="4">
        <f t="shared" si="3"/>
        <v>0</v>
      </c>
      <c r="G30" s="13">
        <f t="shared" si="4"/>
        <v>0</v>
      </c>
      <c r="I30" s="2">
        <v>7.0</v>
      </c>
      <c r="J30" s="4">
        <f t="shared" si="5"/>
        <v>0.7</v>
      </c>
      <c r="K30" s="4">
        <f t="shared" si="6"/>
        <v>-0.3556</v>
      </c>
      <c r="N30" s="4">
        <f t="shared" si="7"/>
        <v>0</v>
      </c>
      <c r="O30" s="13">
        <f t="shared" si="8"/>
        <v>0</v>
      </c>
      <c r="Q30" s="2">
        <v>7.0</v>
      </c>
      <c r="R30" s="4">
        <f t="shared" si="9"/>
        <v>0.7</v>
      </c>
      <c r="S30" s="4">
        <f t="shared" si="10"/>
        <v>-0.3556</v>
      </c>
      <c r="V30" s="4">
        <f t="shared" si="11"/>
        <v>0</v>
      </c>
      <c r="W30" s="13">
        <f t="shared" si="12"/>
        <v>0</v>
      </c>
      <c r="Y30" s="2">
        <v>7.0</v>
      </c>
      <c r="Z30" s="4">
        <f t="shared" si="13"/>
        <v>0.7</v>
      </c>
      <c r="AA30" s="4">
        <f t="shared" si="14"/>
        <v>-0.3556</v>
      </c>
      <c r="AD30" s="4">
        <f t="shared" si="15"/>
        <v>0</v>
      </c>
      <c r="AE30" s="13">
        <f t="shared" si="16"/>
        <v>0</v>
      </c>
    </row>
    <row r="31">
      <c r="A31" s="2">
        <v>8.0</v>
      </c>
      <c r="B31" s="4">
        <f t="shared" si="1"/>
        <v>0.8</v>
      </c>
      <c r="C31" s="4">
        <f t="shared" si="2"/>
        <v>0.8636</v>
      </c>
      <c r="F31" s="4">
        <f t="shared" si="3"/>
        <v>0</v>
      </c>
      <c r="G31" s="13">
        <f t="shared" si="4"/>
        <v>0</v>
      </c>
      <c r="I31" s="2">
        <v>8.0</v>
      </c>
      <c r="J31" s="4">
        <f t="shared" si="5"/>
        <v>0.8</v>
      </c>
      <c r="K31" s="4">
        <f t="shared" si="6"/>
        <v>-0.4064</v>
      </c>
      <c r="N31" s="4">
        <f t="shared" si="7"/>
        <v>0</v>
      </c>
      <c r="O31" s="13">
        <f t="shared" si="8"/>
        <v>0</v>
      </c>
      <c r="Q31" s="2">
        <v>8.0</v>
      </c>
      <c r="R31" s="4">
        <f t="shared" si="9"/>
        <v>0.8</v>
      </c>
      <c r="S31" s="4">
        <f t="shared" si="10"/>
        <v>-0.4064</v>
      </c>
      <c r="V31" s="4">
        <f t="shared" si="11"/>
        <v>0</v>
      </c>
      <c r="W31" s="13">
        <f t="shared" si="12"/>
        <v>0</v>
      </c>
      <c r="Y31" s="2">
        <v>8.0</v>
      </c>
      <c r="Z31" s="4">
        <f t="shared" si="13"/>
        <v>0.8</v>
      </c>
      <c r="AA31" s="4">
        <f t="shared" si="14"/>
        <v>-0.4064</v>
      </c>
      <c r="AD31" s="4">
        <f t="shared" si="15"/>
        <v>0</v>
      </c>
      <c r="AE31" s="13">
        <f t="shared" si="16"/>
        <v>0</v>
      </c>
    </row>
    <row r="32">
      <c r="A32" s="2">
        <v>9.0</v>
      </c>
      <c r="B32" s="4">
        <f t="shared" si="1"/>
        <v>0.9</v>
      </c>
      <c r="C32" s="4">
        <f t="shared" si="2"/>
        <v>0.8128</v>
      </c>
      <c r="F32" s="4">
        <f t="shared" si="3"/>
        <v>0</v>
      </c>
      <c r="G32" s="13">
        <f t="shared" si="4"/>
        <v>0</v>
      </c>
      <c r="I32" s="2">
        <v>9.0</v>
      </c>
      <c r="J32" s="4">
        <f t="shared" si="5"/>
        <v>0.9</v>
      </c>
      <c r="K32" s="4">
        <f t="shared" si="6"/>
        <v>-0.4572</v>
      </c>
      <c r="N32" s="4">
        <f t="shared" si="7"/>
        <v>0</v>
      </c>
      <c r="O32" s="13">
        <f t="shared" si="8"/>
        <v>0</v>
      </c>
      <c r="Q32" s="2">
        <v>9.0</v>
      </c>
      <c r="R32" s="4">
        <f t="shared" si="9"/>
        <v>0.9</v>
      </c>
      <c r="S32" s="4">
        <f t="shared" si="10"/>
        <v>-0.4572</v>
      </c>
      <c r="V32" s="4">
        <f t="shared" si="11"/>
        <v>0</v>
      </c>
      <c r="W32" s="13">
        <f t="shared" si="12"/>
        <v>0</v>
      </c>
      <c r="Y32" s="2">
        <v>9.0</v>
      </c>
      <c r="Z32" s="4">
        <f t="shared" si="13"/>
        <v>0.9</v>
      </c>
      <c r="AA32" s="4">
        <f t="shared" si="14"/>
        <v>-0.4572</v>
      </c>
      <c r="AD32" s="4">
        <f t="shared" si="15"/>
        <v>0</v>
      </c>
      <c r="AE32" s="13">
        <f t="shared" si="16"/>
        <v>0</v>
      </c>
    </row>
    <row r="33">
      <c r="A33" s="2">
        <v>10.0</v>
      </c>
      <c r="B33" s="4">
        <f t="shared" si="1"/>
        <v>1</v>
      </c>
      <c r="C33" s="4">
        <f t="shared" si="2"/>
        <v>0.762</v>
      </c>
      <c r="F33" s="4">
        <f t="shared" si="3"/>
        <v>0</v>
      </c>
      <c r="G33" s="13">
        <f t="shared" si="4"/>
        <v>0</v>
      </c>
      <c r="I33" s="2">
        <v>10.0</v>
      </c>
      <c r="J33" s="4">
        <f t="shared" si="5"/>
        <v>1</v>
      </c>
      <c r="K33" s="4">
        <f t="shared" si="6"/>
        <v>-0.508</v>
      </c>
      <c r="N33" s="4">
        <f t="shared" si="7"/>
        <v>0</v>
      </c>
      <c r="O33" s="13">
        <f t="shared" si="8"/>
        <v>0</v>
      </c>
      <c r="Q33" s="2">
        <v>10.0</v>
      </c>
      <c r="R33" s="4">
        <f t="shared" si="9"/>
        <v>1</v>
      </c>
      <c r="S33" s="4">
        <f t="shared" si="10"/>
        <v>-0.508</v>
      </c>
      <c r="V33" s="4">
        <f t="shared" si="11"/>
        <v>0</v>
      </c>
      <c r="W33" s="13">
        <f t="shared" si="12"/>
        <v>0</v>
      </c>
      <c r="Y33" s="2">
        <v>10.0</v>
      </c>
      <c r="Z33" s="4">
        <f t="shared" si="13"/>
        <v>1</v>
      </c>
      <c r="AA33" s="4">
        <f t="shared" si="14"/>
        <v>-0.508</v>
      </c>
      <c r="AD33" s="4">
        <f t="shared" si="15"/>
        <v>0</v>
      </c>
      <c r="AE33" s="13">
        <f t="shared" si="16"/>
        <v>0</v>
      </c>
    </row>
    <row r="34">
      <c r="A34" s="2">
        <v>11.0</v>
      </c>
      <c r="B34" s="4">
        <f t="shared" si="1"/>
        <v>1.1</v>
      </c>
      <c r="C34" s="4">
        <f t="shared" si="2"/>
        <v>0.7112</v>
      </c>
      <c r="F34" s="4">
        <f t="shared" si="3"/>
        <v>0</v>
      </c>
      <c r="G34" s="13">
        <f t="shared" si="4"/>
        <v>0</v>
      </c>
      <c r="I34" s="2">
        <v>11.0</v>
      </c>
      <c r="J34" s="4">
        <f t="shared" si="5"/>
        <v>1.1</v>
      </c>
      <c r="K34" s="4">
        <f t="shared" si="6"/>
        <v>-0.5588</v>
      </c>
      <c r="N34" s="4">
        <f t="shared" si="7"/>
        <v>0</v>
      </c>
      <c r="O34" s="13">
        <f t="shared" si="8"/>
        <v>0</v>
      </c>
      <c r="Q34" s="2">
        <v>11.0</v>
      </c>
      <c r="R34" s="4">
        <f t="shared" si="9"/>
        <v>1.1</v>
      </c>
      <c r="S34" s="4">
        <f t="shared" si="10"/>
        <v>-0.5588</v>
      </c>
      <c r="V34" s="4">
        <f t="shared" si="11"/>
        <v>0</v>
      </c>
      <c r="W34" s="13">
        <f t="shared" si="12"/>
        <v>0</v>
      </c>
      <c r="Y34" s="2">
        <v>11.0</v>
      </c>
      <c r="Z34" s="4">
        <f t="shared" si="13"/>
        <v>1.1</v>
      </c>
      <c r="AA34" s="4">
        <f t="shared" si="14"/>
        <v>-0.5588</v>
      </c>
      <c r="AD34" s="4">
        <f t="shared" si="15"/>
        <v>0</v>
      </c>
      <c r="AE34" s="13">
        <f t="shared" si="16"/>
        <v>0</v>
      </c>
    </row>
    <row r="35">
      <c r="A35" s="2">
        <v>12.0</v>
      </c>
      <c r="B35" s="4">
        <f t="shared" si="1"/>
        <v>1.2</v>
      </c>
      <c r="C35" s="4">
        <f t="shared" si="2"/>
        <v>0.6604</v>
      </c>
      <c r="F35" s="4">
        <f t="shared" si="3"/>
        <v>0</v>
      </c>
      <c r="G35" s="13">
        <f t="shared" si="4"/>
        <v>0</v>
      </c>
      <c r="I35" s="2">
        <v>12.0</v>
      </c>
      <c r="J35" s="4">
        <f t="shared" si="5"/>
        <v>1.2</v>
      </c>
      <c r="K35" s="4">
        <f t="shared" si="6"/>
        <v>-0.6096</v>
      </c>
      <c r="N35" s="4">
        <f t="shared" si="7"/>
        <v>0</v>
      </c>
      <c r="O35" s="13">
        <f t="shared" si="8"/>
        <v>0</v>
      </c>
      <c r="Q35" s="2">
        <v>12.0</v>
      </c>
      <c r="R35" s="4">
        <f t="shared" si="9"/>
        <v>1.2</v>
      </c>
      <c r="S35" s="4">
        <f t="shared" si="10"/>
        <v>-0.6096</v>
      </c>
      <c r="V35" s="4">
        <f t="shared" si="11"/>
        <v>0</v>
      </c>
      <c r="W35" s="13">
        <f t="shared" si="12"/>
        <v>0</v>
      </c>
      <c r="Y35" s="2">
        <v>12.0</v>
      </c>
      <c r="Z35" s="4">
        <f t="shared" si="13"/>
        <v>1.2</v>
      </c>
      <c r="AA35" s="4">
        <f t="shared" si="14"/>
        <v>-0.6096</v>
      </c>
      <c r="AD35" s="4">
        <f t="shared" si="15"/>
        <v>0</v>
      </c>
      <c r="AE35" s="13">
        <f t="shared" si="16"/>
        <v>0</v>
      </c>
    </row>
    <row r="36">
      <c r="A36" s="2">
        <v>13.0</v>
      </c>
      <c r="B36" s="4">
        <f t="shared" si="1"/>
        <v>1.3</v>
      </c>
      <c r="C36" s="4">
        <f t="shared" si="2"/>
        <v>0.6096</v>
      </c>
      <c r="F36" s="4">
        <f t="shared" si="3"/>
        <v>0</v>
      </c>
      <c r="G36" s="13">
        <f t="shared" si="4"/>
        <v>0</v>
      </c>
      <c r="I36" s="2">
        <v>13.0</v>
      </c>
      <c r="J36" s="4">
        <f t="shared" si="5"/>
        <v>1.3</v>
      </c>
      <c r="K36" s="4">
        <f t="shared" si="6"/>
        <v>-0.6604</v>
      </c>
      <c r="N36" s="4">
        <f t="shared" si="7"/>
        <v>0</v>
      </c>
      <c r="O36" s="13">
        <f t="shared" si="8"/>
        <v>0</v>
      </c>
      <c r="Q36" s="2">
        <v>13.0</v>
      </c>
      <c r="R36" s="4">
        <f t="shared" si="9"/>
        <v>1.3</v>
      </c>
      <c r="S36" s="4">
        <f t="shared" si="10"/>
        <v>-0.6604</v>
      </c>
      <c r="V36" s="4">
        <f t="shared" si="11"/>
        <v>0</v>
      </c>
      <c r="W36" s="13">
        <f t="shared" si="12"/>
        <v>0</v>
      </c>
      <c r="Y36" s="2">
        <v>13.0</v>
      </c>
      <c r="Z36" s="4">
        <f t="shared" si="13"/>
        <v>1.3</v>
      </c>
      <c r="AA36" s="4">
        <f t="shared" si="14"/>
        <v>-0.6604</v>
      </c>
      <c r="AD36" s="4">
        <f t="shared" si="15"/>
        <v>0</v>
      </c>
      <c r="AE36" s="13">
        <f t="shared" si="16"/>
        <v>0</v>
      </c>
    </row>
    <row r="37">
      <c r="A37" s="2">
        <v>14.0</v>
      </c>
      <c r="B37" s="4">
        <f t="shared" si="1"/>
        <v>1.4</v>
      </c>
      <c r="C37" s="4">
        <f t="shared" si="2"/>
        <v>0.5588</v>
      </c>
      <c r="F37" s="4">
        <f t="shared" si="3"/>
        <v>0</v>
      </c>
      <c r="G37" s="13">
        <f t="shared" si="4"/>
        <v>0</v>
      </c>
      <c r="I37" s="2">
        <v>14.0</v>
      </c>
      <c r="J37" s="4">
        <f t="shared" si="5"/>
        <v>1.4</v>
      </c>
      <c r="K37" s="4">
        <f t="shared" si="6"/>
        <v>-0.7112</v>
      </c>
      <c r="N37" s="4">
        <f t="shared" si="7"/>
        <v>0</v>
      </c>
      <c r="O37" s="13">
        <f t="shared" si="8"/>
        <v>0</v>
      </c>
      <c r="Q37" s="2">
        <v>14.0</v>
      </c>
      <c r="R37" s="4">
        <f t="shared" si="9"/>
        <v>1.4</v>
      </c>
      <c r="S37" s="4">
        <f t="shared" si="10"/>
        <v>-0.7112</v>
      </c>
      <c r="V37" s="4">
        <f t="shared" si="11"/>
        <v>0</v>
      </c>
      <c r="W37" s="13">
        <f t="shared" si="12"/>
        <v>0</v>
      </c>
      <c r="Y37" s="2">
        <v>14.0</v>
      </c>
      <c r="Z37" s="4">
        <f t="shared" si="13"/>
        <v>1.4</v>
      </c>
      <c r="AA37" s="4">
        <f t="shared" si="14"/>
        <v>-0.7112</v>
      </c>
      <c r="AD37" s="4">
        <f t="shared" si="15"/>
        <v>0</v>
      </c>
      <c r="AE37" s="13">
        <f t="shared" si="16"/>
        <v>0</v>
      </c>
    </row>
    <row r="38">
      <c r="A38" s="2">
        <v>15.0</v>
      </c>
      <c r="B38" s="4">
        <f t="shared" si="1"/>
        <v>1.5</v>
      </c>
      <c r="C38" s="4">
        <f t="shared" si="2"/>
        <v>0.508</v>
      </c>
      <c r="F38" s="4">
        <f t="shared" si="3"/>
        <v>0</v>
      </c>
      <c r="G38" s="13">
        <f t="shared" si="4"/>
        <v>0</v>
      </c>
      <c r="I38" s="2">
        <v>15.0</v>
      </c>
      <c r="J38" s="4">
        <f t="shared" si="5"/>
        <v>1.5</v>
      </c>
      <c r="K38" s="4">
        <f t="shared" si="6"/>
        <v>-0.762</v>
      </c>
      <c r="N38" s="4">
        <f t="shared" si="7"/>
        <v>0</v>
      </c>
      <c r="O38" s="13">
        <f t="shared" si="8"/>
        <v>0</v>
      </c>
      <c r="Q38" s="2">
        <v>15.0</v>
      </c>
      <c r="R38" s="4">
        <f t="shared" si="9"/>
        <v>1.5</v>
      </c>
      <c r="S38" s="4">
        <f t="shared" si="10"/>
        <v>-0.762</v>
      </c>
      <c r="V38" s="4">
        <f t="shared" si="11"/>
        <v>0</v>
      </c>
      <c r="W38" s="13">
        <f t="shared" si="12"/>
        <v>0</v>
      </c>
      <c r="Y38" s="2">
        <v>15.0</v>
      </c>
      <c r="Z38" s="4">
        <f t="shared" si="13"/>
        <v>1.5</v>
      </c>
      <c r="AA38" s="4">
        <f t="shared" si="14"/>
        <v>-0.762</v>
      </c>
      <c r="AD38" s="4">
        <f t="shared" si="15"/>
        <v>0</v>
      </c>
      <c r="AE38" s="13">
        <f t="shared" si="16"/>
        <v>0</v>
      </c>
    </row>
    <row r="39">
      <c r="A39" s="2">
        <v>16.0</v>
      </c>
      <c r="B39" s="4">
        <f t="shared" si="1"/>
        <v>1.6</v>
      </c>
      <c r="C39" s="4">
        <f t="shared" si="2"/>
        <v>0.4572</v>
      </c>
      <c r="F39" s="4">
        <f t="shared" si="3"/>
        <v>0</v>
      </c>
      <c r="G39" s="13">
        <f t="shared" si="4"/>
        <v>0</v>
      </c>
      <c r="I39" s="2">
        <v>16.0</v>
      </c>
      <c r="J39" s="4">
        <f t="shared" si="5"/>
        <v>1.6</v>
      </c>
      <c r="K39" s="4">
        <f t="shared" si="6"/>
        <v>-0.8128</v>
      </c>
      <c r="N39" s="4">
        <f t="shared" si="7"/>
        <v>0</v>
      </c>
      <c r="O39" s="13">
        <f t="shared" si="8"/>
        <v>0</v>
      </c>
      <c r="Q39" s="2">
        <v>16.0</v>
      </c>
      <c r="R39" s="4">
        <f t="shared" si="9"/>
        <v>1.6</v>
      </c>
      <c r="S39" s="4">
        <f t="shared" si="10"/>
        <v>-0.8128</v>
      </c>
      <c r="V39" s="4">
        <f t="shared" si="11"/>
        <v>0</v>
      </c>
      <c r="W39" s="13">
        <f t="shared" si="12"/>
        <v>0</v>
      </c>
      <c r="Y39" s="2">
        <v>16.0</v>
      </c>
      <c r="Z39" s="4">
        <f t="shared" si="13"/>
        <v>1.6</v>
      </c>
      <c r="AA39" s="4">
        <f t="shared" si="14"/>
        <v>-0.8128</v>
      </c>
      <c r="AD39" s="4">
        <f t="shared" si="15"/>
        <v>0</v>
      </c>
      <c r="AE39" s="13">
        <f t="shared" si="16"/>
        <v>0</v>
      </c>
    </row>
    <row r="40">
      <c r="A40" s="2">
        <v>17.0</v>
      </c>
      <c r="B40" s="4">
        <f t="shared" si="1"/>
        <v>1.7</v>
      </c>
      <c r="C40" s="4">
        <f t="shared" si="2"/>
        <v>0.4064</v>
      </c>
      <c r="F40" s="4">
        <f t="shared" si="3"/>
        <v>0</v>
      </c>
      <c r="G40" s="13">
        <f t="shared" si="4"/>
        <v>0</v>
      </c>
      <c r="I40" s="2">
        <v>17.0</v>
      </c>
      <c r="J40" s="4">
        <f t="shared" si="5"/>
        <v>1.7</v>
      </c>
      <c r="K40" s="4">
        <f t="shared" si="6"/>
        <v>-0.8636</v>
      </c>
      <c r="N40" s="4">
        <f t="shared" si="7"/>
        <v>0</v>
      </c>
      <c r="O40" s="13">
        <f t="shared" si="8"/>
        <v>0</v>
      </c>
      <c r="Q40" s="2">
        <v>17.0</v>
      </c>
      <c r="R40" s="4">
        <f t="shared" si="9"/>
        <v>1.7</v>
      </c>
      <c r="S40" s="4">
        <f t="shared" si="10"/>
        <v>-0.8636</v>
      </c>
      <c r="V40" s="4">
        <f t="shared" si="11"/>
        <v>0</v>
      </c>
      <c r="W40" s="13">
        <f t="shared" si="12"/>
        <v>0</v>
      </c>
      <c r="Y40" s="2">
        <v>17.0</v>
      </c>
      <c r="Z40" s="4">
        <f t="shared" si="13"/>
        <v>1.7</v>
      </c>
      <c r="AA40" s="4">
        <f t="shared" si="14"/>
        <v>-0.8636</v>
      </c>
      <c r="AD40" s="4">
        <f t="shared" si="15"/>
        <v>0</v>
      </c>
      <c r="AE40" s="13">
        <f t="shared" si="16"/>
        <v>0</v>
      </c>
    </row>
    <row r="41">
      <c r="A41" s="2">
        <v>18.0</v>
      </c>
      <c r="B41" s="4">
        <f t="shared" si="1"/>
        <v>1.8</v>
      </c>
      <c r="C41" s="4">
        <f t="shared" si="2"/>
        <v>0.3556</v>
      </c>
      <c r="F41" s="4">
        <f t="shared" si="3"/>
        <v>0</v>
      </c>
      <c r="G41" s="13">
        <f t="shared" si="4"/>
        <v>0</v>
      </c>
      <c r="I41" s="2">
        <v>18.0</v>
      </c>
      <c r="J41" s="4">
        <f t="shared" si="5"/>
        <v>1.8</v>
      </c>
      <c r="K41" s="4">
        <f t="shared" si="6"/>
        <v>-0.9144</v>
      </c>
      <c r="N41" s="4">
        <f t="shared" si="7"/>
        <v>0</v>
      </c>
      <c r="O41" s="13">
        <f t="shared" si="8"/>
        <v>0</v>
      </c>
      <c r="Q41" s="2">
        <v>18.0</v>
      </c>
      <c r="R41" s="4">
        <f t="shared" si="9"/>
        <v>1.8</v>
      </c>
      <c r="S41" s="4">
        <f t="shared" si="10"/>
        <v>-0.9144</v>
      </c>
      <c r="V41" s="4">
        <f t="shared" si="11"/>
        <v>0</v>
      </c>
      <c r="W41" s="13">
        <f t="shared" si="12"/>
        <v>0</v>
      </c>
      <c r="Y41" s="2">
        <v>18.0</v>
      </c>
      <c r="Z41" s="4">
        <f t="shared" si="13"/>
        <v>1.8</v>
      </c>
      <c r="AA41" s="4">
        <f t="shared" si="14"/>
        <v>-0.9144</v>
      </c>
      <c r="AD41" s="4">
        <f t="shared" si="15"/>
        <v>0</v>
      </c>
      <c r="AE41" s="13">
        <f t="shared" si="16"/>
        <v>0</v>
      </c>
    </row>
    <row r="42">
      <c r="A42" s="2">
        <v>19.0</v>
      </c>
      <c r="B42" s="4">
        <f t="shared" si="1"/>
        <v>1.9</v>
      </c>
      <c r="C42" s="4">
        <f t="shared" si="2"/>
        <v>0.3048</v>
      </c>
      <c r="F42" s="4">
        <f t="shared" si="3"/>
        <v>0</v>
      </c>
      <c r="G42" s="13">
        <f t="shared" si="4"/>
        <v>0</v>
      </c>
      <c r="I42" s="2">
        <v>19.0</v>
      </c>
      <c r="J42" s="4">
        <f t="shared" si="5"/>
        <v>1.9</v>
      </c>
      <c r="K42" s="4">
        <f t="shared" si="6"/>
        <v>-0.9652</v>
      </c>
      <c r="N42" s="4">
        <f t="shared" si="7"/>
        <v>0</v>
      </c>
      <c r="O42" s="13">
        <f t="shared" si="8"/>
        <v>0</v>
      </c>
      <c r="Q42" s="2">
        <v>19.0</v>
      </c>
      <c r="R42" s="4">
        <f t="shared" si="9"/>
        <v>1.9</v>
      </c>
      <c r="S42" s="4">
        <f t="shared" si="10"/>
        <v>-0.9652</v>
      </c>
      <c r="V42" s="4">
        <f t="shared" si="11"/>
        <v>0</v>
      </c>
      <c r="W42" s="13">
        <f t="shared" si="12"/>
        <v>0</v>
      </c>
      <c r="Y42" s="2">
        <v>19.0</v>
      </c>
      <c r="Z42" s="4">
        <f t="shared" si="13"/>
        <v>1.9</v>
      </c>
      <c r="AA42" s="4">
        <f t="shared" si="14"/>
        <v>-0.9652</v>
      </c>
      <c r="AD42" s="4">
        <f t="shared" si="15"/>
        <v>0</v>
      </c>
      <c r="AE42" s="13">
        <f t="shared" si="16"/>
        <v>0</v>
      </c>
    </row>
    <row r="43">
      <c r="A43" s="2">
        <v>20.0</v>
      </c>
      <c r="B43" s="4">
        <f t="shared" si="1"/>
        <v>2</v>
      </c>
      <c r="C43" s="4">
        <f t="shared" si="2"/>
        <v>0.254</v>
      </c>
      <c r="F43" s="4">
        <f t="shared" si="3"/>
        <v>0</v>
      </c>
      <c r="G43" s="13">
        <f t="shared" si="4"/>
        <v>0</v>
      </c>
      <c r="I43" s="2">
        <v>20.0</v>
      </c>
      <c r="J43" s="4">
        <f t="shared" si="5"/>
        <v>2</v>
      </c>
      <c r="K43" s="4">
        <f t="shared" si="6"/>
        <v>-1.016</v>
      </c>
      <c r="N43" s="4">
        <f t="shared" si="7"/>
        <v>0</v>
      </c>
      <c r="O43" s="13">
        <f t="shared" si="8"/>
        <v>0</v>
      </c>
      <c r="Q43" s="2">
        <v>20.0</v>
      </c>
      <c r="R43" s="4">
        <f t="shared" si="9"/>
        <v>2</v>
      </c>
      <c r="S43" s="4">
        <f t="shared" si="10"/>
        <v>-1.016</v>
      </c>
      <c r="V43" s="4">
        <f t="shared" si="11"/>
        <v>0</v>
      </c>
      <c r="W43" s="13">
        <f t="shared" si="12"/>
        <v>0</v>
      </c>
      <c r="Y43" s="2">
        <v>20.0</v>
      </c>
      <c r="Z43" s="4">
        <f t="shared" si="13"/>
        <v>2</v>
      </c>
      <c r="AA43" s="4">
        <f t="shared" si="14"/>
        <v>-1.016</v>
      </c>
      <c r="AD43" s="4">
        <f t="shared" si="15"/>
        <v>0</v>
      </c>
      <c r="AE43" s="13">
        <f t="shared" si="16"/>
        <v>0</v>
      </c>
    </row>
    <row r="44">
      <c r="A44" s="2">
        <v>21.0</v>
      </c>
      <c r="B44" s="4">
        <f t="shared" si="1"/>
        <v>2.1</v>
      </c>
      <c r="C44" s="4">
        <f t="shared" si="2"/>
        <v>0.2032</v>
      </c>
      <c r="F44" s="4">
        <f t="shared" si="3"/>
        <v>0</v>
      </c>
      <c r="G44" s="13">
        <f t="shared" si="4"/>
        <v>0</v>
      </c>
      <c r="I44" s="2">
        <v>21.0</v>
      </c>
      <c r="J44" s="4">
        <f t="shared" si="5"/>
        <v>2.1</v>
      </c>
      <c r="K44" s="4">
        <f t="shared" si="6"/>
        <v>-1.0668</v>
      </c>
      <c r="N44" s="4">
        <f t="shared" si="7"/>
        <v>0</v>
      </c>
      <c r="O44" s="13">
        <f t="shared" si="8"/>
        <v>0</v>
      </c>
      <c r="Q44" s="2">
        <v>21.0</v>
      </c>
      <c r="R44" s="4">
        <f t="shared" si="9"/>
        <v>2.1</v>
      </c>
      <c r="S44" s="4">
        <f t="shared" si="10"/>
        <v>-1.0668</v>
      </c>
      <c r="V44" s="4">
        <f t="shared" si="11"/>
        <v>0</v>
      </c>
      <c r="W44" s="13">
        <f t="shared" si="12"/>
        <v>0</v>
      </c>
      <c r="Y44" s="2">
        <v>21.0</v>
      </c>
      <c r="Z44" s="4">
        <f t="shared" si="13"/>
        <v>2.1</v>
      </c>
      <c r="AA44" s="4">
        <f t="shared" si="14"/>
        <v>-1.0668</v>
      </c>
      <c r="AD44" s="4">
        <f t="shared" si="15"/>
        <v>0</v>
      </c>
      <c r="AE44" s="13">
        <f t="shared" si="16"/>
        <v>0</v>
      </c>
    </row>
    <row r="45">
      <c r="A45" s="2">
        <v>22.0</v>
      </c>
      <c r="B45" s="4">
        <f t="shared" si="1"/>
        <v>2.2</v>
      </c>
      <c r="C45" s="4">
        <f t="shared" si="2"/>
        <v>0.1524</v>
      </c>
      <c r="F45" s="4">
        <f t="shared" si="3"/>
        <v>0</v>
      </c>
      <c r="G45" s="13">
        <f t="shared" si="4"/>
        <v>0</v>
      </c>
      <c r="I45" s="2">
        <v>22.0</v>
      </c>
      <c r="J45" s="4">
        <f t="shared" si="5"/>
        <v>2.2</v>
      </c>
      <c r="K45" s="4">
        <f t="shared" si="6"/>
        <v>-1.1176</v>
      </c>
      <c r="N45" s="4">
        <f t="shared" si="7"/>
        <v>0</v>
      </c>
      <c r="O45" s="13">
        <f t="shared" si="8"/>
        <v>0</v>
      </c>
      <c r="Q45" s="2">
        <v>22.0</v>
      </c>
      <c r="R45" s="4">
        <f t="shared" si="9"/>
        <v>2.2</v>
      </c>
      <c r="S45" s="4">
        <f t="shared" si="10"/>
        <v>-1.1176</v>
      </c>
      <c r="V45" s="4">
        <f t="shared" si="11"/>
        <v>0</v>
      </c>
      <c r="W45" s="13">
        <f t="shared" si="12"/>
        <v>0</v>
      </c>
      <c r="Y45" s="2">
        <v>22.0</v>
      </c>
      <c r="Z45" s="4">
        <f t="shared" si="13"/>
        <v>2.2</v>
      </c>
      <c r="AA45" s="4">
        <f t="shared" si="14"/>
        <v>-1.1176</v>
      </c>
      <c r="AD45" s="4">
        <f t="shared" si="15"/>
        <v>0</v>
      </c>
      <c r="AE45" s="13">
        <f t="shared" si="16"/>
        <v>0</v>
      </c>
    </row>
    <row r="46">
      <c r="A46" s="2">
        <v>23.0</v>
      </c>
      <c r="B46" s="4">
        <f t="shared" si="1"/>
        <v>2.3</v>
      </c>
      <c r="C46" s="4">
        <f t="shared" si="2"/>
        <v>0.1016</v>
      </c>
      <c r="F46" s="4">
        <f t="shared" si="3"/>
        <v>0</v>
      </c>
      <c r="G46" s="13">
        <f t="shared" si="4"/>
        <v>0</v>
      </c>
      <c r="I46" s="2">
        <v>23.0</v>
      </c>
      <c r="J46" s="4">
        <f t="shared" si="5"/>
        <v>2.3</v>
      </c>
      <c r="K46" s="4">
        <f t="shared" si="6"/>
        <v>-1.1684</v>
      </c>
      <c r="N46" s="4">
        <f t="shared" si="7"/>
        <v>0</v>
      </c>
      <c r="O46" s="13">
        <f t="shared" si="8"/>
        <v>0</v>
      </c>
      <c r="Q46" s="2">
        <v>23.0</v>
      </c>
      <c r="R46" s="4">
        <f t="shared" si="9"/>
        <v>2.3</v>
      </c>
      <c r="S46" s="4">
        <f t="shared" si="10"/>
        <v>-1.1684</v>
      </c>
      <c r="V46" s="4">
        <f t="shared" si="11"/>
        <v>0</v>
      </c>
      <c r="W46" s="13">
        <f t="shared" si="12"/>
        <v>0</v>
      </c>
      <c r="Y46" s="2">
        <v>23.0</v>
      </c>
      <c r="Z46" s="4">
        <f t="shared" si="13"/>
        <v>2.3</v>
      </c>
      <c r="AA46" s="4">
        <f t="shared" si="14"/>
        <v>-1.1684</v>
      </c>
      <c r="AD46" s="4">
        <f t="shared" si="15"/>
        <v>0</v>
      </c>
      <c r="AE46" s="13">
        <f t="shared" si="16"/>
        <v>0</v>
      </c>
    </row>
    <row r="47">
      <c r="A47" s="2">
        <v>24.0</v>
      </c>
      <c r="B47" s="4">
        <f t="shared" si="1"/>
        <v>2.4</v>
      </c>
      <c r="C47" s="4">
        <f t="shared" si="2"/>
        <v>0.0508</v>
      </c>
      <c r="F47" s="4">
        <f t="shared" si="3"/>
        <v>0</v>
      </c>
      <c r="G47" s="13">
        <f t="shared" si="4"/>
        <v>0</v>
      </c>
      <c r="I47" s="2">
        <v>24.0</v>
      </c>
      <c r="J47" s="4">
        <f t="shared" si="5"/>
        <v>2.4</v>
      </c>
      <c r="K47" s="4">
        <f t="shared" si="6"/>
        <v>-1.2192</v>
      </c>
      <c r="N47" s="4">
        <f t="shared" si="7"/>
        <v>0</v>
      </c>
      <c r="O47" s="13">
        <f t="shared" si="8"/>
        <v>0</v>
      </c>
      <c r="Q47" s="2">
        <v>24.0</v>
      </c>
      <c r="R47" s="4">
        <f t="shared" si="9"/>
        <v>2.4</v>
      </c>
      <c r="S47" s="4">
        <f t="shared" si="10"/>
        <v>-1.2192</v>
      </c>
      <c r="V47" s="4">
        <f t="shared" si="11"/>
        <v>0</v>
      </c>
      <c r="W47" s="13">
        <f t="shared" si="12"/>
        <v>0</v>
      </c>
      <c r="Y47" s="2">
        <v>24.0</v>
      </c>
      <c r="Z47" s="4">
        <f t="shared" si="13"/>
        <v>2.4</v>
      </c>
      <c r="AA47" s="4">
        <f t="shared" si="14"/>
        <v>-1.2192</v>
      </c>
      <c r="AD47" s="4">
        <f t="shared" si="15"/>
        <v>0</v>
      </c>
      <c r="AE47" s="13">
        <f t="shared" si="16"/>
        <v>0</v>
      </c>
    </row>
    <row r="48">
      <c r="A48" s="2">
        <v>25.0</v>
      </c>
      <c r="B48" s="4">
        <f t="shared" si="1"/>
        <v>2.5</v>
      </c>
      <c r="C48" s="4">
        <f t="shared" si="2"/>
        <v>0</v>
      </c>
      <c r="F48" s="4">
        <f t="shared" si="3"/>
        <v>0</v>
      </c>
      <c r="G48" s="13">
        <f t="shared" si="4"/>
        <v>0</v>
      </c>
      <c r="I48" s="2">
        <v>25.0</v>
      </c>
      <c r="J48" s="4">
        <f t="shared" si="5"/>
        <v>2.5</v>
      </c>
      <c r="K48" s="4">
        <f t="shared" si="6"/>
        <v>-1.27</v>
      </c>
      <c r="N48" s="4">
        <f t="shared" si="7"/>
        <v>0</v>
      </c>
      <c r="O48" s="13">
        <f t="shared" si="8"/>
        <v>0</v>
      </c>
      <c r="Q48" s="2">
        <v>25.0</v>
      </c>
      <c r="R48" s="4">
        <f t="shared" si="9"/>
        <v>2.5</v>
      </c>
      <c r="S48" s="4">
        <f t="shared" si="10"/>
        <v>-1.27</v>
      </c>
      <c r="V48" s="4">
        <f t="shared" si="11"/>
        <v>0</v>
      </c>
      <c r="W48" s="13">
        <f t="shared" si="12"/>
        <v>0</v>
      </c>
      <c r="Y48" s="2">
        <v>25.0</v>
      </c>
      <c r="Z48" s="4">
        <f t="shared" si="13"/>
        <v>2.5</v>
      </c>
      <c r="AA48" s="4">
        <f t="shared" si="14"/>
        <v>-1.27</v>
      </c>
      <c r="AD48" s="4">
        <f t="shared" si="15"/>
        <v>0</v>
      </c>
      <c r="AE48" s="13">
        <f t="shared" si="16"/>
        <v>0</v>
      </c>
    </row>
    <row r="49">
      <c r="A49" s="2">
        <v>26.0</v>
      </c>
      <c r="B49" s="4">
        <f t="shared" si="1"/>
        <v>2.6</v>
      </c>
      <c r="C49" s="4">
        <f t="shared" si="2"/>
        <v>-0.0508</v>
      </c>
      <c r="F49" s="4">
        <f t="shared" si="3"/>
        <v>0</v>
      </c>
      <c r="G49" s="13">
        <f t="shared" si="4"/>
        <v>0</v>
      </c>
      <c r="I49" s="2">
        <v>26.0</v>
      </c>
      <c r="J49" s="4">
        <f t="shared" si="5"/>
        <v>2.6</v>
      </c>
      <c r="K49" s="4">
        <f t="shared" si="6"/>
        <v>-1.3208</v>
      </c>
      <c r="N49" s="4">
        <f t="shared" si="7"/>
        <v>0</v>
      </c>
      <c r="O49" s="13">
        <f t="shared" si="8"/>
        <v>0</v>
      </c>
      <c r="Q49" s="2">
        <v>26.0</v>
      </c>
      <c r="R49" s="4">
        <f t="shared" si="9"/>
        <v>2.6</v>
      </c>
      <c r="S49" s="4">
        <f t="shared" si="10"/>
        <v>-1.3208</v>
      </c>
      <c r="V49" s="4">
        <f t="shared" si="11"/>
        <v>0</v>
      </c>
      <c r="W49" s="13">
        <f t="shared" si="12"/>
        <v>0</v>
      </c>
      <c r="Y49" s="2">
        <v>26.0</v>
      </c>
      <c r="Z49" s="4">
        <f t="shared" si="13"/>
        <v>2.6</v>
      </c>
      <c r="AA49" s="4">
        <f t="shared" si="14"/>
        <v>-1.3208</v>
      </c>
      <c r="AD49" s="4">
        <f t="shared" si="15"/>
        <v>0</v>
      </c>
      <c r="AE49" s="13">
        <f t="shared" si="16"/>
        <v>0</v>
      </c>
    </row>
    <row r="50">
      <c r="A50" s="2">
        <v>27.0</v>
      </c>
      <c r="B50" s="4">
        <f t="shared" si="1"/>
        <v>2.7</v>
      </c>
      <c r="C50" s="4">
        <f t="shared" si="2"/>
        <v>-0.1016</v>
      </c>
      <c r="F50" s="4">
        <f t="shared" si="3"/>
        <v>0</v>
      </c>
      <c r="G50" s="13">
        <f t="shared" si="4"/>
        <v>0</v>
      </c>
      <c r="I50" s="2">
        <v>27.0</v>
      </c>
      <c r="J50" s="4">
        <f t="shared" si="5"/>
        <v>2.7</v>
      </c>
      <c r="K50" s="4">
        <f t="shared" si="6"/>
        <v>-1.3716</v>
      </c>
      <c r="N50" s="4">
        <f t="shared" si="7"/>
        <v>0</v>
      </c>
      <c r="O50" s="13">
        <f t="shared" si="8"/>
        <v>0</v>
      </c>
      <c r="Q50" s="2">
        <v>27.0</v>
      </c>
      <c r="R50" s="4">
        <f t="shared" si="9"/>
        <v>2.7</v>
      </c>
      <c r="S50" s="4">
        <f t="shared" si="10"/>
        <v>-1.3716</v>
      </c>
      <c r="V50" s="4">
        <f t="shared" si="11"/>
        <v>0</v>
      </c>
      <c r="W50" s="13">
        <f t="shared" si="12"/>
        <v>0</v>
      </c>
      <c r="Y50" s="2">
        <v>27.0</v>
      </c>
      <c r="Z50" s="4">
        <f t="shared" si="13"/>
        <v>2.7</v>
      </c>
      <c r="AA50" s="4">
        <f t="shared" si="14"/>
        <v>-1.3716</v>
      </c>
      <c r="AD50" s="4">
        <f t="shared" si="15"/>
        <v>0</v>
      </c>
      <c r="AE50" s="13">
        <f t="shared" si="16"/>
        <v>0</v>
      </c>
    </row>
    <row r="51">
      <c r="A51" s="2">
        <v>28.0</v>
      </c>
      <c r="B51" s="4">
        <f t="shared" si="1"/>
        <v>2.8</v>
      </c>
      <c r="C51" s="4">
        <f t="shared" si="2"/>
        <v>-0.1524</v>
      </c>
      <c r="F51" s="4">
        <f t="shared" si="3"/>
        <v>0</v>
      </c>
      <c r="G51" s="13">
        <f t="shared" si="4"/>
        <v>0</v>
      </c>
      <c r="I51" s="2">
        <v>28.0</v>
      </c>
      <c r="J51" s="4">
        <f t="shared" si="5"/>
        <v>2.8</v>
      </c>
      <c r="K51" s="4">
        <f t="shared" si="6"/>
        <v>-1.4224</v>
      </c>
      <c r="N51" s="4">
        <f t="shared" si="7"/>
        <v>0</v>
      </c>
      <c r="O51" s="13">
        <f t="shared" si="8"/>
        <v>0</v>
      </c>
      <c r="Q51" s="2">
        <v>28.0</v>
      </c>
      <c r="R51" s="4">
        <f t="shared" si="9"/>
        <v>2.8</v>
      </c>
      <c r="S51" s="4">
        <f t="shared" si="10"/>
        <v>-1.4224</v>
      </c>
      <c r="V51" s="4">
        <f t="shared" si="11"/>
        <v>0</v>
      </c>
      <c r="W51" s="13">
        <f t="shared" si="12"/>
        <v>0</v>
      </c>
      <c r="Y51" s="2">
        <v>28.0</v>
      </c>
      <c r="Z51" s="4">
        <f t="shared" si="13"/>
        <v>2.8</v>
      </c>
      <c r="AA51" s="4">
        <f t="shared" si="14"/>
        <v>-1.4224</v>
      </c>
      <c r="AD51" s="4">
        <f t="shared" si="15"/>
        <v>0</v>
      </c>
      <c r="AE51" s="13">
        <f t="shared" si="16"/>
        <v>0</v>
      </c>
    </row>
    <row r="52">
      <c r="A52" s="2">
        <v>29.0</v>
      </c>
      <c r="B52" s="4">
        <f t="shared" si="1"/>
        <v>2.9</v>
      </c>
      <c r="C52" s="4">
        <f t="shared" si="2"/>
        <v>-0.2032</v>
      </c>
      <c r="F52" s="4">
        <f t="shared" si="3"/>
        <v>0</v>
      </c>
      <c r="G52" s="13">
        <f t="shared" si="4"/>
        <v>0</v>
      </c>
      <c r="I52" s="2">
        <v>29.0</v>
      </c>
      <c r="J52" s="4">
        <f t="shared" si="5"/>
        <v>2.9</v>
      </c>
      <c r="K52" s="4">
        <f t="shared" si="6"/>
        <v>-1.4732</v>
      </c>
      <c r="N52" s="4">
        <f t="shared" si="7"/>
        <v>0</v>
      </c>
      <c r="O52" s="13">
        <f t="shared" si="8"/>
        <v>0</v>
      </c>
      <c r="Q52" s="2">
        <v>29.0</v>
      </c>
      <c r="R52" s="4">
        <f t="shared" si="9"/>
        <v>2.9</v>
      </c>
      <c r="S52" s="4">
        <f t="shared" si="10"/>
        <v>-1.4732</v>
      </c>
      <c r="V52" s="4">
        <f t="shared" si="11"/>
        <v>0</v>
      </c>
      <c r="W52" s="13">
        <f t="shared" si="12"/>
        <v>0</v>
      </c>
      <c r="Y52" s="2">
        <v>29.0</v>
      </c>
      <c r="Z52" s="4">
        <f t="shared" si="13"/>
        <v>2.9</v>
      </c>
      <c r="AA52" s="4">
        <f t="shared" si="14"/>
        <v>-1.4732</v>
      </c>
      <c r="AD52" s="4">
        <f t="shared" si="15"/>
        <v>0</v>
      </c>
      <c r="AE52" s="13">
        <f t="shared" si="16"/>
        <v>0</v>
      </c>
    </row>
    <row r="53">
      <c r="A53" s="2">
        <v>30.0</v>
      </c>
      <c r="B53" s="4">
        <f t="shared" si="1"/>
        <v>3</v>
      </c>
      <c r="C53" s="4">
        <f t="shared" si="2"/>
        <v>-0.254</v>
      </c>
      <c r="F53" s="4">
        <f t="shared" si="3"/>
        <v>0</v>
      </c>
      <c r="G53" s="13">
        <f t="shared" si="4"/>
        <v>0</v>
      </c>
      <c r="I53" s="2">
        <v>30.0</v>
      </c>
      <c r="J53" s="4">
        <f t="shared" si="5"/>
        <v>3</v>
      </c>
      <c r="K53" s="4">
        <f t="shared" si="6"/>
        <v>-1.524</v>
      </c>
      <c r="N53" s="4">
        <f t="shared" si="7"/>
        <v>0</v>
      </c>
      <c r="O53" s="13">
        <f t="shared" si="8"/>
        <v>0</v>
      </c>
      <c r="Q53" s="2">
        <v>30.0</v>
      </c>
      <c r="R53" s="4">
        <f t="shared" si="9"/>
        <v>3</v>
      </c>
      <c r="S53" s="4">
        <f t="shared" si="10"/>
        <v>-1.524</v>
      </c>
      <c r="V53" s="4">
        <f t="shared" si="11"/>
        <v>0</v>
      </c>
      <c r="W53" s="13">
        <f t="shared" si="12"/>
        <v>0</v>
      </c>
      <c r="Y53" s="2">
        <v>30.0</v>
      </c>
      <c r="Z53" s="4">
        <f t="shared" si="13"/>
        <v>3</v>
      </c>
      <c r="AA53" s="4">
        <f t="shared" si="14"/>
        <v>-1.524</v>
      </c>
      <c r="AD53" s="4">
        <f t="shared" si="15"/>
        <v>0</v>
      </c>
      <c r="AE53" s="13">
        <f t="shared" si="16"/>
        <v>0</v>
      </c>
    </row>
    <row r="54">
      <c r="A54" s="2">
        <v>31.0</v>
      </c>
      <c r="B54" s="4">
        <f t="shared" si="1"/>
        <v>3.1</v>
      </c>
      <c r="C54" s="4">
        <f t="shared" si="2"/>
        <v>-0.3048</v>
      </c>
      <c r="F54" s="4">
        <f t="shared" si="3"/>
        <v>0</v>
      </c>
      <c r="G54" s="13">
        <f t="shared" si="4"/>
        <v>0</v>
      </c>
      <c r="I54" s="2">
        <v>31.0</v>
      </c>
      <c r="J54" s="4">
        <f t="shared" si="5"/>
        <v>3.1</v>
      </c>
      <c r="K54" s="4">
        <f t="shared" si="6"/>
        <v>-1.5748</v>
      </c>
      <c r="N54" s="4">
        <f t="shared" si="7"/>
        <v>0</v>
      </c>
      <c r="O54" s="13">
        <f t="shared" si="8"/>
        <v>0</v>
      </c>
      <c r="Q54" s="2">
        <v>31.0</v>
      </c>
      <c r="R54" s="4">
        <f t="shared" si="9"/>
        <v>3.1</v>
      </c>
      <c r="S54" s="4">
        <f t="shared" si="10"/>
        <v>-1.5748</v>
      </c>
      <c r="V54" s="4">
        <f t="shared" si="11"/>
        <v>0</v>
      </c>
      <c r="W54" s="13">
        <f t="shared" si="12"/>
        <v>0</v>
      </c>
      <c r="Y54" s="2">
        <v>31.0</v>
      </c>
      <c r="Z54" s="4">
        <f t="shared" si="13"/>
        <v>3.1</v>
      </c>
      <c r="AA54" s="4">
        <f t="shared" si="14"/>
        <v>-1.5748</v>
      </c>
      <c r="AD54" s="4">
        <f t="shared" si="15"/>
        <v>0</v>
      </c>
      <c r="AE54" s="13">
        <f t="shared" si="16"/>
        <v>0</v>
      </c>
    </row>
    <row r="55">
      <c r="A55" s="2">
        <v>32.0</v>
      </c>
      <c r="B55" s="4">
        <f t="shared" si="1"/>
        <v>3.2</v>
      </c>
      <c r="C55" s="4">
        <f t="shared" si="2"/>
        <v>-0.3556</v>
      </c>
      <c r="F55" s="4">
        <f t="shared" si="3"/>
        <v>0</v>
      </c>
      <c r="G55" s="13">
        <f t="shared" si="4"/>
        <v>0</v>
      </c>
      <c r="I55" s="2">
        <v>32.0</v>
      </c>
      <c r="J55" s="4">
        <f t="shared" si="5"/>
        <v>3.2</v>
      </c>
      <c r="K55" s="4">
        <f t="shared" si="6"/>
        <v>-1.6256</v>
      </c>
      <c r="N55" s="4">
        <f t="shared" si="7"/>
        <v>0</v>
      </c>
      <c r="O55" s="13">
        <f t="shared" si="8"/>
        <v>0</v>
      </c>
      <c r="Q55" s="2">
        <v>32.0</v>
      </c>
      <c r="R55" s="4">
        <f t="shared" si="9"/>
        <v>3.2</v>
      </c>
      <c r="S55" s="4">
        <f t="shared" si="10"/>
        <v>-1.6256</v>
      </c>
      <c r="V55" s="4">
        <f t="shared" si="11"/>
        <v>0</v>
      </c>
      <c r="W55" s="13">
        <f t="shared" si="12"/>
        <v>0</v>
      </c>
      <c r="Y55" s="2">
        <v>32.0</v>
      </c>
      <c r="Z55" s="4">
        <f t="shared" si="13"/>
        <v>3.2</v>
      </c>
      <c r="AA55" s="4">
        <f t="shared" si="14"/>
        <v>-1.6256</v>
      </c>
      <c r="AD55" s="4">
        <f t="shared" si="15"/>
        <v>0</v>
      </c>
      <c r="AE55" s="13">
        <f t="shared" si="16"/>
        <v>0</v>
      </c>
    </row>
    <row r="56">
      <c r="A56" s="2">
        <v>33.0</v>
      </c>
      <c r="B56" s="4">
        <f t="shared" si="1"/>
        <v>3.3</v>
      </c>
      <c r="C56" s="4">
        <f t="shared" si="2"/>
        <v>-0.4064</v>
      </c>
      <c r="F56" s="4">
        <f t="shared" si="3"/>
        <v>0</v>
      </c>
      <c r="G56" s="13">
        <f t="shared" si="4"/>
        <v>0</v>
      </c>
      <c r="I56" s="2">
        <v>33.0</v>
      </c>
      <c r="J56" s="4">
        <f t="shared" si="5"/>
        <v>3.3</v>
      </c>
      <c r="K56" s="4">
        <f t="shared" si="6"/>
        <v>-1.6764</v>
      </c>
      <c r="N56" s="4">
        <f t="shared" si="7"/>
        <v>0</v>
      </c>
      <c r="O56" s="13">
        <f t="shared" si="8"/>
        <v>0</v>
      </c>
      <c r="Q56" s="2">
        <v>33.0</v>
      </c>
      <c r="R56" s="4">
        <f t="shared" si="9"/>
        <v>3.3</v>
      </c>
      <c r="S56" s="4">
        <f t="shared" si="10"/>
        <v>-1.6764</v>
      </c>
      <c r="V56" s="4">
        <f t="shared" si="11"/>
        <v>0</v>
      </c>
      <c r="W56" s="13">
        <f t="shared" si="12"/>
        <v>0</v>
      </c>
      <c r="Y56" s="2">
        <v>33.0</v>
      </c>
      <c r="Z56" s="4">
        <f t="shared" si="13"/>
        <v>3.3</v>
      </c>
      <c r="AA56" s="4">
        <f t="shared" si="14"/>
        <v>-1.6764</v>
      </c>
      <c r="AD56" s="4">
        <f t="shared" si="15"/>
        <v>0</v>
      </c>
      <c r="AE56" s="13">
        <f t="shared" si="16"/>
        <v>0</v>
      </c>
    </row>
    <row r="57">
      <c r="A57" s="2">
        <v>34.0</v>
      </c>
      <c r="B57" s="4">
        <f t="shared" si="1"/>
        <v>3.4</v>
      </c>
      <c r="C57" s="4">
        <f t="shared" si="2"/>
        <v>-0.4572</v>
      </c>
      <c r="F57" s="4">
        <f t="shared" si="3"/>
        <v>0</v>
      </c>
      <c r="G57" s="13">
        <f t="shared" si="4"/>
        <v>0</v>
      </c>
      <c r="I57" s="2">
        <v>34.0</v>
      </c>
      <c r="J57" s="4">
        <f t="shared" si="5"/>
        <v>3.4</v>
      </c>
      <c r="K57" s="4">
        <f t="shared" si="6"/>
        <v>-1.7272</v>
      </c>
      <c r="N57" s="4">
        <f t="shared" si="7"/>
        <v>0</v>
      </c>
      <c r="O57" s="13">
        <f t="shared" si="8"/>
        <v>0</v>
      </c>
      <c r="Q57" s="2">
        <v>34.0</v>
      </c>
      <c r="R57" s="4">
        <f t="shared" si="9"/>
        <v>3.4</v>
      </c>
      <c r="S57" s="4">
        <f t="shared" si="10"/>
        <v>-1.7272</v>
      </c>
      <c r="V57" s="4">
        <f t="shared" si="11"/>
        <v>0</v>
      </c>
      <c r="W57" s="13">
        <f t="shared" si="12"/>
        <v>0</v>
      </c>
      <c r="Y57" s="2">
        <v>34.0</v>
      </c>
      <c r="Z57" s="4">
        <f t="shared" si="13"/>
        <v>3.4</v>
      </c>
      <c r="AA57" s="4">
        <f t="shared" si="14"/>
        <v>-1.7272</v>
      </c>
      <c r="AD57" s="4">
        <f t="shared" si="15"/>
        <v>0</v>
      </c>
      <c r="AE57" s="13">
        <f t="shared" si="16"/>
        <v>0</v>
      </c>
    </row>
    <row r="58">
      <c r="A58" s="2">
        <v>35.0</v>
      </c>
      <c r="B58" s="4">
        <f t="shared" si="1"/>
        <v>3.5</v>
      </c>
      <c r="C58" s="4">
        <f t="shared" si="2"/>
        <v>-0.508</v>
      </c>
      <c r="F58" s="4">
        <f t="shared" si="3"/>
        <v>0</v>
      </c>
      <c r="G58" s="13">
        <f t="shared" si="4"/>
        <v>0</v>
      </c>
      <c r="I58" s="2">
        <v>35.0</v>
      </c>
      <c r="J58" s="4">
        <f t="shared" si="5"/>
        <v>3.5</v>
      </c>
      <c r="K58" s="4">
        <f t="shared" si="6"/>
        <v>-1.778</v>
      </c>
      <c r="N58" s="4">
        <f t="shared" si="7"/>
        <v>0</v>
      </c>
      <c r="O58" s="13">
        <f t="shared" si="8"/>
        <v>0</v>
      </c>
      <c r="Q58" s="2">
        <v>35.0</v>
      </c>
      <c r="R58" s="4">
        <f t="shared" si="9"/>
        <v>3.5</v>
      </c>
      <c r="S58" s="4">
        <f t="shared" si="10"/>
        <v>-1.778</v>
      </c>
      <c r="V58" s="4">
        <f t="shared" si="11"/>
        <v>0</v>
      </c>
      <c r="W58" s="13">
        <f t="shared" si="12"/>
        <v>0</v>
      </c>
      <c r="Y58" s="2">
        <v>35.0</v>
      </c>
      <c r="Z58" s="4">
        <f t="shared" si="13"/>
        <v>3.5</v>
      </c>
      <c r="AA58" s="4">
        <f t="shared" si="14"/>
        <v>-1.778</v>
      </c>
      <c r="AD58" s="4">
        <f t="shared" si="15"/>
        <v>0</v>
      </c>
      <c r="AE58" s="13">
        <f t="shared" si="16"/>
        <v>0</v>
      </c>
    </row>
    <row r="59">
      <c r="A59" s="2">
        <v>36.0</v>
      </c>
      <c r="B59" s="4">
        <f t="shared" si="1"/>
        <v>3.6</v>
      </c>
      <c r="C59" s="4">
        <f t="shared" si="2"/>
        <v>-0.5588</v>
      </c>
      <c r="F59" s="4">
        <f t="shared" si="3"/>
        <v>0</v>
      </c>
      <c r="G59" s="13">
        <f t="shared" si="4"/>
        <v>0</v>
      </c>
      <c r="I59" s="2">
        <v>36.0</v>
      </c>
      <c r="J59" s="4">
        <f t="shared" si="5"/>
        <v>3.6</v>
      </c>
      <c r="K59" s="4">
        <f t="shared" si="6"/>
        <v>-1.8288</v>
      </c>
      <c r="N59" s="4">
        <f t="shared" si="7"/>
        <v>0</v>
      </c>
      <c r="O59" s="13">
        <f t="shared" si="8"/>
        <v>0</v>
      </c>
      <c r="Q59" s="2">
        <v>36.0</v>
      </c>
      <c r="R59" s="4">
        <f t="shared" si="9"/>
        <v>3.6</v>
      </c>
      <c r="S59" s="4">
        <f t="shared" si="10"/>
        <v>-1.8288</v>
      </c>
      <c r="V59" s="4">
        <f t="shared" si="11"/>
        <v>0</v>
      </c>
      <c r="W59" s="13">
        <f t="shared" si="12"/>
        <v>0</v>
      </c>
      <c r="Y59" s="2">
        <v>36.0</v>
      </c>
      <c r="Z59" s="4">
        <f t="shared" si="13"/>
        <v>3.6</v>
      </c>
      <c r="AA59" s="4">
        <f t="shared" si="14"/>
        <v>-1.8288</v>
      </c>
      <c r="AD59" s="4">
        <f t="shared" si="15"/>
        <v>0</v>
      </c>
      <c r="AE59" s="13">
        <f t="shared" si="16"/>
        <v>0</v>
      </c>
    </row>
    <row r="60">
      <c r="A60" s="2">
        <v>37.0</v>
      </c>
      <c r="B60" s="4">
        <f t="shared" si="1"/>
        <v>3.7</v>
      </c>
      <c r="C60" s="4">
        <f t="shared" si="2"/>
        <v>-0.6096</v>
      </c>
      <c r="F60" s="4">
        <f t="shared" si="3"/>
        <v>0</v>
      </c>
      <c r="G60" s="13">
        <f t="shared" si="4"/>
        <v>0</v>
      </c>
      <c r="I60" s="2">
        <v>37.0</v>
      </c>
      <c r="J60" s="4">
        <f t="shared" si="5"/>
        <v>3.7</v>
      </c>
      <c r="K60" s="4">
        <f t="shared" si="6"/>
        <v>-1.8796</v>
      </c>
      <c r="N60" s="4">
        <f t="shared" si="7"/>
        <v>0</v>
      </c>
      <c r="O60" s="13">
        <f t="shared" si="8"/>
        <v>0</v>
      </c>
      <c r="Q60" s="2">
        <v>37.0</v>
      </c>
      <c r="R60" s="4">
        <f t="shared" si="9"/>
        <v>3.7</v>
      </c>
      <c r="S60" s="4">
        <f t="shared" si="10"/>
        <v>-1.8796</v>
      </c>
      <c r="V60" s="4">
        <f t="shared" si="11"/>
        <v>0</v>
      </c>
      <c r="W60" s="13">
        <f t="shared" si="12"/>
        <v>0</v>
      </c>
      <c r="Y60" s="2">
        <v>37.0</v>
      </c>
      <c r="Z60" s="4">
        <f t="shared" si="13"/>
        <v>3.7</v>
      </c>
      <c r="AA60" s="4">
        <f t="shared" si="14"/>
        <v>-1.8796</v>
      </c>
      <c r="AD60" s="4">
        <f t="shared" si="15"/>
        <v>0</v>
      </c>
      <c r="AE60" s="13">
        <f t="shared" si="16"/>
        <v>0</v>
      </c>
    </row>
    <row r="61">
      <c r="A61" s="2">
        <v>38.0</v>
      </c>
      <c r="B61" s="4">
        <f t="shared" si="1"/>
        <v>3.8</v>
      </c>
      <c r="C61" s="4">
        <f t="shared" si="2"/>
        <v>-0.6604</v>
      </c>
      <c r="F61" s="4">
        <f t="shared" si="3"/>
        <v>0</v>
      </c>
      <c r="G61" s="13">
        <f t="shared" si="4"/>
        <v>0</v>
      </c>
      <c r="I61" s="2">
        <v>38.0</v>
      </c>
      <c r="J61" s="4">
        <f t="shared" si="5"/>
        <v>3.8</v>
      </c>
      <c r="K61" s="4">
        <f t="shared" si="6"/>
        <v>-1.9304</v>
      </c>
      <c r="N61" s="4">
        <f t="shared" si="7"/>
        <v>0</v>
      </c>
      <c r="O61" s="13">
        <f t="shared" si="8"/>
        <v>0</v>
      </c>
      <c r="Q61" s="2">
        <v>38.0</v>
      </c>
      <c r="R61" s="4">
        <f t="shared" si="9"/>
        <v>3.8</v>
      </c>
      <c r="S61" s="4">
        <f t="shared" si="10"/>
        <v>-1.9304</v>
      </c>
      <c r="V61" s="4">
        <f t="shared" si="11"/>
        <v>0</v>
      </c>
      <c r="W61" s="13">
        <f t="shared" si="12"/>
        <v>0</v>
      </c>
      <c r="Y61" s="2">
        <v>38.0</v>
      </c>
      <c r="Z61" s="4">
        <f t="shared" si="13"/>
        <v>3.8</v>
      </c>
      <c r="AA61" s="4">
        <f t="shared" si="14"/>
        <v>-1.9304</v>
      </c>
      <c r="AD61" s="4">
        <f t="shared" si="15"/>
        <v>0</v>
      </c>
      <c r="AE61" s="13">
        <f t="shared" si="16"/>
        <v>0</v>
      </c>
    </row>
    <row r="62">
      <c r="A62" s="2">
        <v>39.0</v>
      </c>
      <c r="B62" s="4">
        <f t="shared" si="1"/>
        <v>3.9</v>
      </c>
      <c r="C62" s="4">
        <f t="shared" si="2"/>
        <v>-0.7112</v>
      </c>
      <c r="F62" s="4">
        <f t="shared" si="3"/>
        <v>0</v>
      </c>
      <c r="G62" s="13">
        <f t="shared" si="4"/>
        <v>0</v>
      </c>
      <c r="I62" s="2">
        <v>39.0</v>
      </c>
      <c r="J62" s="4">
        <f t="shared" si="5"/>
        <v>3.9</v>
      </c>
      <c r="K62" s="4">
        <f t="shared" si="6"/>
        <v>-1.9812</v>
      </c>
      <c r="N62" s="4">
        <f t="shared" si="7"/>
        <v>0</v>
      </c>
      <c r="O62" s="13">
        <f t="shared" si="8"/>
        <v>0</v>
      </c>
      <c r="Q62" s="2">
        <v>39.0</v>
      </c>
      <c r="R62" s="4">
        <f t="shared" si="9"/>
        <v>3.9</v>
      </c>
      <c r="S62" s="4">
        <f t="shared" si="10"/>
        <v>-1.9812</v>
      </c>
      <c r="V62" s="4">
        <f t="shared" si="11"/>
        <v>0</v>
      </c>
      <c r="W62" s="13">
        <f t="shared" si="12"/>
        <v>0</v>
      </c>
      <c r="Y62" s="2">
        <v>39.0</v>
      </c>
      <c r="Z62" s="4">
        <f t="shared" si="13"/>
        <v>3.9</v>
      </c>
      <c r="AA62" s="4">
        <f t="shared" si="14"/>
        <v>-1.9812</v>
      </c>
      <c r="AD62" s="4">
        <f t="shared" si="15"/>
        <v>0</v>
      </c>
      <c r="AE62" s="13">
        <f t="shared" si="16"/>
        <v>0</v>
      </c>
    </row>
    <row r="63">
      <c r="A63" s="2">
        <v>40.0</v>
      </c>
      <c r="B63" s="4">
        <f t="shared" si="1"/>
        <v>4</v>
      </c>
      <c r="C63" s="4">
        <f t="shared" si="2"/>
        <v>-0.762</v>
      </c>
      <c r="F63" s="4">
        <f t="shared" si="3"/>
        <v>0</v>
      </c>
      <c r="G63" s="13">
        <f t="shared" si="4"/>
        <v>0</v>
      </c>
      <c r="I63" s="2">
        <v>40.0</v>
      </c>
      <c r="J63" s="4">
        <f t="shared" si="5"/>
        <v>4</v>
      </c>
      <c r="K63" s="4">
        <f t="shared" si="6"/>
        <v>-2.032</v>
      </c>
      <c r="N63" s="4">
        <f t="shared" si="7"/>
        <v>0</v>
      </c>
      <c r="O63" s="13">
        <f t="shared" si="8"/>
        <v>0</v>
      </c>
      <c r="Q63" s="2">
        <v>40.0</v>
      </c>
      <c r="R63" s="4">
        <f t="shared" si="9"/>
        <v>4</v>
      </c>
      <c r="S63" s="4">
        <f t="shared" si="10"/>
        <v>-2.032</v>
      </c>
      <c r="V63" s="4">
        <f t="shared" si="11"/>
        <v>0</v>
      </c>
      <c r="W63" s="13">
        <f t="shared" si="12"/>
        <v>0</v>
      </c>
      <c r="Y63" s="2">
        <v>40.0</v>
      </c>
      <c r="Z63" s="4">
        <f t="shared" si="13"/>
        <v>4</v>
      </c>
      <c r="AA63" s="4">
        <f t="shared" si="14"/>
        <v>-2.032</v>
      </c>
      <c r="AD63" s="4">
        <f t="shared" si="15"/>
        <v>0</v>
      </c>
      <c r="AE63" s="13">
        <f t="shared" si="16"/>
        <v>0</v>
      </c>
    </row>
    <row r="64">
      <c r="A64" s="2">
        <v>41.0</v>
      </c>
      <c r="B64" s="4">
        <f t="shared" si="1"/>
        <v>4.1</v>
      </c>
      <c r="C64" s="4">
        <f t="shared" si="2"/>
        <v>-0.8128</v>
      </c>
      <c r="F64" s="4">
        <f t="shared" si="3"/>
        <v>0</v>
      </c>
      <c r="G64" s="13">
        <f t="shared" si="4"/>
        <v>0</v>
      </c>
      <c r="I64" s="2">
        <v>41.0</v>
      </c>
      <c r="J64" s="4">
        <f t="shared" si="5"/>
        <v>4.1</v>
      </c>
      <c r="K64" s="4">
        <f t="shared" si="6"/>
        <v>-2.0828</v>
      </c>
      <c r="N64" s="4">
        <f t="shared" si="7"/>
        <v>0</v>
      </c>
      <c r="O64" s="13">
        <f t="shared" si="8"/>
        <v>0</v>
      </c>
      <c r="Q64" s="2">
        <v>41.0</v>
      </c>
      <c r="R64" s="4">
        <f t="shared" si="9"/>
        <v>4.1</v>
      </c>
      <c r="S64" s="4">
        <f t="shared" si="10"/>
        <v>-2.0828</v>
      </c>
      <c r="V64" s="4">
        <f t="shared" si="11"/>
        <v>0</v>
      </c>
      <c r="W64" s="13">
        <f t="shared" si="12"/>
        <v>0</v>
      </c>
      <c r="Y64" s="2">
        <v>41.0</v>
      </c>
      <c r="Z64" s="4">
        <f t="shared" si="13"/>
        <v>4.1</v>
      </c>
      <c r="AA64" s="4">
        <f t="shared" si="14"/>
        <v>-2.0828</v>
      </c>
      <c r="AD64" s="4">
        <f t="shared" si="15"/>
        <v>0</v>
      </c>
      <c r="AE64" s="13">
        <f t="shared" si="16"/>
        <v>0</v>
      </c>
    </row>
    <row r="65">
      <c r="A65" s="2">
        <v>42.0</v>
      </c>
      <c r="B65" s="4">
        <f t="shared" si="1"/>
        <v>4.2</v>
      </c>
      <c r="C65" s="4">
        <f t="shared" si="2"/>
        <v>-0.8636</v>
      </c>
      <c r="F65" s="4">
        <f t="shared" si="3"/>
        <v>0</v>
      </c>
      <c r="G65" s="13">
        <f t="shared" si="4"/>
        <v>0</v>
      </c>
      <c r="I65" s="2">
        <v>42.0</v>
      </c>
      <c r="J65" s="4">
        <f t="shared" si="5"/>
        <v>4.2</v>
      </c>
      <c r="K65" s="4">
        <f t="shared" si="6"/>
        <v>-2.1336</v>
      </c>
      <c r="N65" s="4">
        <f t="shared" si="7"/>
        <v>0</v>
      </c>
      <c r="O65" s="13">
        <f t="shared" si="8"/>
        <v>0</v>
      </c>
      <c r="Q65" s="2">
        <v>42.0</v>
      </c>
      <c r="R65" s="4">
        <f t="shared" si="9"/>
        <v>4.2</v>
      </c>
      <c r="S65" s="4">
        <f t="shared" si="10"/>
        <v>-2.1336</v>
      </c>
      <c r="V65" s="4">
        <f t="shared" si="11"/>
        <v>0</v>
      </c>
      <c r="W65" s="13">
        <f t="shared" si="12"/>
        <v>0</v>
      </c>
      <c r="Y65" s="2">
        <v>42.0</v>
      </c>
      <c r="Z65" s="4">
        <f t="shared" si="13"/>
        <v>4.2</v>
      </c>
      <c r="AA65" s="4">
        <f t="shared" si="14"/>
        <v>-2.1336</v>
      </c>
      <c r="AD65" s="4">
        <f t="shared" si="15"/>
        <v>0</v>
      </c>
      <c r="AE65" s="13">
        <f t="shared" si="16"/>
        <v>0</v>
      </c>
    </row>
    <row r="66">
      <c r="A66" s="2">
        <v>43.0</v>
      </c>
      <c r="B66" s="4">
        <f t="shared" si="1"/>
        <v>4.3</v>
      </c>
      <c r="C66" s="4">
        <f t="shared" si="2"/>
        <v>-0.9144</v>
      </c>
      <c r="F66" s="4">
        <f t="shared" si="3"/>
        <v>0</v>
      </c>
      <c r="G66" s="13">
        <f t="shared" si="4"/>
        <v>0</v>
      </c>
      <c r="I66" s="2">
        <v>43.0</v>
      </c>
      <c r="J66" s="4">
        <f t="shared" si="5"/>
        <v>4.3</v>
      </c>
      <c r="K66" s="4">
        <f t="shared" si="6"/>
        <v>-2.1844</v>
      </c>
      <c r="N66" s="4">
        <f t="shared" si="7"/>
        <v>0</v>
      </c>
      <c r="O66" s="13">
        <f t="shared" si="8"/>
        <v>0</v>
      </c>
      <c r="Q66" s="2">
        <v>43.0</v>
      </c>
      <c r="R66" s="4">
        <f t="shared" si="9"/>
        <v>4.3</v>
      </c>
      <c r="S66" s="4">
        <f t="shared" si="10"/>
        <v>-2.1844</v>
      </c>
      <c r="V66" s="4">
        <f t="shared" si="11"/>
        <v>0</v>
      </c>
      <c r="W66" s="13">
        <f t="shared" si="12"/>
        <v>0</v>
      </c>
      <c r="Y66" s="2">
        <v>43.0</v>
      </c>
      <c r="Z66" s="4">
        <f t="shared" si="13"/>
        <v>4.3</v>
      </c>
      <c r="AA66" s="4">
        <f t="shared" si="14"/>
        <v>-2.1844</v>
      </c>
      <c r="AD66" s="4">
        <f t="shared" si="15"/>
        <v>0</v>
      </c>
      <c r="AE66" s="13">
        <f t="shared" si="16"/>
        <v>0</v>
      </c>
    </row>
    <row r="67">
      <c r="A67" s="2">
        <v>44.0</v>
      </c>
      <c r="B67" s="4">
        <f t="shared" si="1"/>
        <v>4.4</v>
      </c>
      <c r="C67" s="4">
        <f t="shared" si="2"/>
        <v>-0.9652</v>
      </c>
      <c r="F67" s="4">
        <f t="shared" si="3"/>
        <v>0</v>
      </c>
      <c r="G67" s="13">
        <f t="shared" si="4"/>
        <v>0</v>
      </c>
      <c r="I67" s="2">
        <v>44.0</v>
      </c>
      <c r="J67" s="4">
        <f t="shared" si="5"/>
        <v>4.4</v>
      </c>
      <c r="K67" s="4">
        <f t="shared" si="6"/>
        <v>-2.2352</v>
      </c>
      <c r="N67" s="4">
        <f t="shared" si="7"/>
        <v>0</v>
      </c>
      <c r="O67" s="13">
        <f t="shared" si="8"/>
        <v>0</v>
      </c>
      <c r="Q67" s="2">
        <v>44.0</v>
      </c>
      <c r="R67" s="4">
        <f t="shared" si="9"/>
        <v>4.4</v>
      </c>
      <c r="S67" s="4">
        <f t="shared" si="10"/>
        <v>-2.2352</v>
      </c>
      <c r="V67" s="4">
        <f t="shared" si="11"/>
        <v>0</v>
      </c>
      <c r="W67" s="13">
        <f t="shared" si="12"/>
        <v>0</v>
      </c>
      <c r="Y67" s="2">
        <v>44.0</v>
      </c>
      <c r="Z67" s="4">
        <f t="shared" si="13"/>
        <v>4.4</v>
      </c>
      <c r="AA67" s="4">
        <f t="shared" si="14"/>
        <v>-2.2352</v>
      </c>
      <c r="AD67" s="4">
        <f t="shared" si="15"/>
        <v>0</v>
      </c>
      <c r="AE67" s="13">
        <f t="shared" si="16"/>
        <v>0</v>
      </c>
    </row>
    <row r="68">
      <c r="A68" s="2">
        <v>45.0</v>
      </c>
      <c r="B68" s="4">
        <f t="shared" si="1"/>
        <v>4.5</v>
      </c>
      <c r="C68" s="4">
        <f t="shared" si="2"/>
        <v>-1.016</v>
      </c>
      <c r="F68" s="4">
        <f t="shared" si="3"/>
        <v>0</v>
      </c>
      <c r="G68" s="13">
        <f t="shared" si="4"/>
        <v>0</v>
      </c>
      <c r="I68" s="2">
        <v>45.0</v>
      </c>
      <c r="J68" s="4">
        <f t="shared" si="5"/>
        <v>4.5</v>
      </c>
      <c r="K68" s="4">
        <f t="shared" si="6"/>
        <v>-2.286</v>
      </c>
      <c r="N68" s="4">
        <f t="shared" si="7"/>
        <v>0</v>
      </c>
      <c r="O68" s="13">
        <f t="shared" si="8"/>
        <v>0</v>
      </c>
      <c r="Q68" s="2">
        <v>45.0</v>
      </c>
      <c r="R68" s="4">
        <f t="shared" si="9"/>
        <v>4.5</v>
      </c>
      <c r="S68" s="4">
        <f t="shared" si="10"/>
        <v>-2.286</v>
      </c>
      <c r="V68" s="4">
        <f t="shared" si="11"/>
        <v>0</v>
      </c>
      <c r="W68" s="13">
        <f t="shared" si="12"/>
        <v>0</v>
      </c>
      <c r="Y68" s="2">
        <v>45.0</v>
      </c>
      <c r="Z68" s="4">
        <f t="shared" si="13"/>
        <v>4.5</v>
      </c>
      <c r="AA68" s="4">
        <f t="shared" si="14"/>
        <v>-2.286</v>
      </c>
      <c r="AD68" s="4">
        <f t="shared" si="15"/>
        <v>0</v>
      </c>
      <c r="AE68" s="13">
        <f t="shared" si="16"/>
        <v>0</v>
      </c>
    </row>
    <row r="69">
      <c r="A69" s="2">
        <v>46.0</v>
      </c>
      <c r="B69" s="4">
        <f t="shared" si="1"/>
        <v>4.6</v>
      </c>
      <c r="C69" s="4">
        <f t="shared" si="2"/>
        <v>-1.0668</v>
      </c>
      <c r="F69" s="4">
        <f t="shared" si="3"/>
        <v>0</v>
      </c>
      <c r="G69" s="13">
        <f t="shared" si="4"/>
        <v>0</v>
      </c>
      <c r="I69" s="2">
        <v>46.0</v>
      </c>
      <c r="J69" s="4">
        <f t="shared" si="5"/>
        <v>4.6</v>
      </c>
      <c r="K69" s="4">
        <f t="shared" si="6"/>
        <v>-2.3368</v>
      </c>
      <c r="N69" s="4">
        <f t="shared" si="7"/>
        <v>0</v>
      </c>
      <c r="O69" s="13">
        <f t="shared" si="8"/>
        <v>0</v>
      </c>
      <c r="Q69" s="2">
        <v>46.0</v>
      </c>
      <c r="R69" s="4">
        <f t="shared" si="9"/>
        <v>4.6</v>
      </c>
      <c r="S69" s="4">
        <f t="shared" si="10"/>
        <v>-2.3368</v>
      </c>
      <c r="V69" s="4">
        <f t="shared" si="11"/>
        <v>0</v>
      </c>
      <c r="W69" s="13">
        <f t="shared" si="12"/>
        <v>0</v>
      </c>
      <c r="Y69" s="2">
        <v>46.0</v>
      </c>
      <c r="Z69" s="4">
        <f t="shared" si="13"/>
        <v>4.6</v>
      </c>
      <c r="AA69" s="4">
        <f t="shared" si="14"/>
        <v>-2.3368</v>
      </c>
      <c r="AD69" s="4">
        <f t="shared" si="15"/>
        <v>0</v>
      </c>
      <c r="AE69" s="13">
        <f t="shared" si="16"/>
        <v>0</v>
      </c>
    </row>
    <row r="70">
      <c r="A70" s="2">
        <v>47.0</v>
      </c>
      <c r="B70" s="4">
        <f t="shared" si="1"/>
        <v>4.7</v>
      </c>
      <c r="C70" s="4">
        <f t="shared" si="2"/>
        <v>-1.1176</v>
      </c>
      <c r="F70" s="4">
        <f t="shared" si="3"/>
        <v>0</v>
      </c>
      <c r="G70" s="13">
        <f t="shared" si="4"/>
        <v>0</v>
      </c>
      <c r="I70" s="2">
        <v>47.0</v>
      </c>
      <c r="J70" s="4">
        <f t="shared" si="5"/>
        <v>4.7</v>
      </c>
      <c r="K70" s="4">
        <f t="shared" si="6"/>
        <v>-2.3876</v>
      </c>
      <c r="N70" s="4">
        <f t="shared" si="7"/>
        <v>0</v>
      </c>
      <c r="O70" s="13">
        <f t="shared" si="8"/>
        <v>0</v>
      </c>
      <c r="Q70" s="2">
        <v>47.0</v>
      </c>
      <c r="R70" s="4">
        <f t="shared" si="9"/>
        <v>4.7</v>
      </c>
      <c r="S70" s="4">
        <f t="shared" si="10"/>
        <v>-2.3876</v>
      </c>
      <c r="V70" s="4">
        <f t="shared" si="11"/>
        <v>0</v>
      </c>
      <c r="W70" s="13">
        <f t="shared" si="12"/>
        <v>0</v>
      </c>
      <c r="Y70" s="2">
        <v>47.0</v>
      </c>
      <c r="Z70" s="4">
        <f t="shared" si="13"/>
        <v>4.7</v>
      </c>
      <c r="AA70" s="4">
        <f t="shared" si="14"/>
        <v>-2.3876</v>
      </c>
      <c r="AD70" s="4">
        <f t="shared" si="15"/>
        <v>0</v>
      </c>
      <c r="AE70" s="13">
        <f t="shared" si="16"/>
        <v>0</v>
      </c>
    </row>
    <row r="71">
      <c r="A71" s="2">
        <v>48.0</v>
      </c>
      <c r="B71" s="4">
        <f t="shared" si="1"/>
        <v>4.8</v>
      </c>
      <c r="C71" s="4">
        <f t="shared" si="2"/>
        <v>-1.1684</v>
      </c>
      <c r="F71" s="4">
        <f t="shared" si="3"/>
        <v>0</v>
      </c>
      <c r="G71" s="13">
        <f t="shared" si="4"/>
        <v>0</v>
      </c>
      <c r="I71" s="2">
        <v>48.0</v>
      </c>
      <c r="J71" s="4">
        <f t="shared" si="5"/>
        <v>4.8</v>
      </c>
      <c r="K71" s="4">
        <f t="shared" si="6"/>
        <v>-2.4384</v>
      </c>
      <c r="N71" s="4">
        <f t="shared" si="7"/>
        <v>0</v>
      </c>
      <c r="O71" s="13">
        <f t="shared" si="8"/>
        <v>0</v>
      </c>
      <c r="Q71" s="2">
        <v>48.0</v>
      </c>
      <c r="R71" s="4">
        <f t="shared" si="9"/>
        <v>4.8</v>
      </c>
      <c r="S71" s="4">
        <f t="shared" si="10"/>
        <v>-2.4384</v>
      </c>
      <c r="V71" s="4">
        <f t="shared" si="11"/>
        <v>0</v>
      </c>
      <c r="W71" s="13">
        <f t="shared" si="12"/>
        <v>0</v>
      </c>
      <c r="Y71" s="2">
        <v>48.0</v>
      </c>
      <c r="Z71" s="4">
        <f t="shared" si="13"/>
        <v>4.8</v>
      </c>
      <c r="AA71" s="4">
        <f t="shared" si="14"/>
        <v>-2.4384</v>
      </c>
      <c r="AD71" s="4">
        <f t="shared" si="15"/>
        <v>0</v>
      </c>
      <c r="AE71" s="13">
        <f t="shared" si="16"/>
        <v>0</v>
      </c>
    </row>
    <row r="72">
      <c r="A72" s="2">
        <v>49.0</v>
      </c>
      <c r="B72" s="4">
        <f t="shared" si="1"/>
        <v>4.9</v>
      </c>
      <c r="C72" s="4">
        <f t="shared" si="2"/>
        <v>-1.2192</v>
      </c>
      <c r="F72" s="4">
        <f t="shared" si="3"/>
        <v>0</v>
      </c>
      <c r="G72" s="13">
        <f t="shared" si="4"/>
        <v>0</v>
      </c>
      <c r="I72" s="2">
        <v>49.0</v>
      </c>
      <c r="J72" s="4">
        <f t="shared" si="5"/>
        <v>4.9</v>
      </c>
      <c r="K72" s="4">
        <f t="shared" si="6"/>
        <v>-2.4892</v>
      </c>
      <c r="N72" s="4">
        <f t="shared" si="7"/>
        <v>0</v>
      </c>
      <c r="O72" s="13">
        <f t="shared" si="8"/>
        <v>0</v>
      </c>
      <c r="Q72" s="2">
        <v>49.0</v>
      </c>
      <c r="R72" s="4">
        <f t="shared" si="9"/>
        <v>4.9</v>
      </c>
      <c r="S72" s="4">
        <f t="shared" si="10"/>
        <v>-2.4892</v>
      </c>
      <c r="V72" s="4">
        <f t="shared" si="11"/>
        <v>0</v>
      </c>
      <c r="W72" s="13">
        <f t="shared" si="12"/>
        <v>0</v>
      </c>
      <c r="Y72" s="2">
        <v>49.0</v>
      </c>
      <c r="Z72" s="4">
        <f t="shared" si="13"/>
        <v>4.9</v>
      </c>
      <c r="AA72" s="4">
        <f t="shared" si="14"/>
        <v>-2.4892</v>
      </c>
      <c r="AD72" s="4">
        <f t="shared" si="15"/>
        <v>0</v>
      </c>
      <c r="AE72" s="13">
        <f t="shared" si="16"/>
        <v>0</v>
      </c>
    </row>
    <row r="73">
      <c r="A73" s="2">
        <v>50.0</v>
      </c>
      <c r="B73" s="4">
        <f t="shared" si="1"/>
        <v>5</v>
      </c>
      <c r="C73" s="4">
        <f t="shared" si="2"/>
        <v>-1.27</v>
      </c>
      <c r="F73" s="4">
        <f t="shared" si="3"/>
        <v>0</v>
      </c>
      <c r="G73" s="13">
        <f t="shared" si="4"/>
        <v>0</v>
      </c>
      <c r="I73" s="2">
        <v>50.0</v>
      </c>
      <c r="J73" s="4">
        <f t="shared" si="5"/>
        <v>5</v>
      </c>
      <c r="K73" s="4">
        <f t="shared" si="6"/>
        <v>-2.54</v>
      </c>
      <c r="N73" s="4">
        <f t="shared" si="7"/>
        <v>0</v>
      </c>
      <c r="O73" s="13">
        <f t="shared" si="8"/>
        <v>0</v>
      </c>
      <c r="Q73" s="2">
        <v>50.0</v>
      </c>
      <c r="R73" s="4">
        <f t="shared" si="9"/>
        <v>5</v>
      </c>
      <c r="S73" s="4">
        <f t="shared" si="10"/>
        <v>-2.54</v>
      </c>
      <c r="V73" s="4">
        <f t="shared" si="11"/>
        <v>0</v>
      </c>
      <c r="W73" s="13">
        <f t="shared" si="12"/>
        <v>0</v>
      </c>
      <c r="Y73" s="2">
        <v>50.0</v>
      </c>
      <c r="Z73" s="4">
        <f t="shared" si="13"/>
        <v>5</v>
      </c>
      <c r="AA73" s="4">
        <f t="shared" si="14"/>
        <v>-2.54</v>
      </c>
      <c r="AD73" s="4">
        <f t="shared" si="15"/>
        <v>0</v>
      </c>
      <c r="AE73" s="13">
        <f t="shared" si="16"/>
        <v>0</v>
      </c>
    </row>
    <row r="74">
      <c r="A74" s="2">
        <v>51.0</v>
      </c>
      <c r="B74" s="4">
        <f t="shared" si="1"/>
        <v>5.1</v>
      </c>
      <c r="C74" s="4">
        <f t="shared" si="2"/>
        <v>-1.3208</v>
      </c>
      <c r="F74" s="4">
        <f t="shared" si="3"/>
        <v>0</v>
      </c>
      <c r="G74" s="13">
        <f t="shared" si="4"/>
        <v>0</v>
      </c>
      <c r="I74" s="2">
        <v>51.0</v>
      </c>
      <c r="J74" s="4">
        <f t="shared" si="5"/>
        <v>5.1</v>
      </c>
      <c r="K74" s="4">
        <f t="shared" si="6"/>
        <v>-2.5908</v>
      </c>
      <c r="N74" s="4">
        <f t="shared" si="7"/>
        <v>0</v>
      </c>
      <c r="O74" s="13">
        <f t="shared" si="8"/>
        <v>0</v>
      </c>
      <c r="Q74" s="2">
        <v>51.0</v>
      </c>
      <c r="R74" s="4">
        <f t="shared" si="9"/>
        <v>5.1</v>
      </c>
      <c r="S74" s="4">
        <f t="shared" si="10"/>
        <v>-2.5908</v>
      </c>
      <c r="V74" s="4">
        <f t="shared" si="11"/>
        <v>0</v>
      </c>
      <c r="W74" s="13">
        <f t="shared" si="12"/>
        <v>0</v>
      </c>
      <c r="Y74" s="2">
        <v>51.0</v>
      </c>
      <c r="Z74" s="4">
        <f t="shared" si="13"/>
        <v>5.1</v>
      </c>
      <c r="AA74" s="4">
        <f t="shared" si="14"/>
        <v>-2.5908</v>
      </c>
      <c r="AD74" s="4">
        <f t="shared" si="15"/>
        <v>0</v>
      </c>
      <c r="AE74" s="13">
        <f t="shared" si="16"/>
        <v>0</v>
      </c>
    </row>
    <row r="75">
      <c r="A75" s="2">
        <v>52.0</v>
      </c>
      <c r="B75" s="4">
        <f t="shared" si="1"/>
        <v>5.2</v>
      </c>
      <c r="C75" s="4">
        <f t="shared" si="2"/>
        <v>-1.3716</v>
      </c>
      <c r="F75" s="4">
        <f t="shared" si="3"/>
        <v>0</v>
      </c>
      <c r="G75" s="13">
        <f t="shared" si="4"/>
        <v>0</v>
      </c>
      <c r="I75" s="2">
        <v>52.0</v>
      </c>
      <c r="J75" s="4">
        <f t="shared" si="5"/>
        <v>5.2</v>
      </c>
      <c r="K75" s="4">
        <f t="shared" si="6"/>
        <v>-2.6416</v>
      </c>
      <c r="N75" s="4">
        <f t="shared" si="7"/>
        <v>0</v>
      </c>
      <c r="O75" s="13">
        <f t="shared" si="8"/>
        <v>0</v>
      </c>
      <c r="Q75" s="2">
        <v>52.0</v>
      </c>
      <c r="R75" s="4">
        <f t="shared" si="9"/>
        <v>5.2</v>
      </c>
      <c r="S75" s="4">
        <f t="shared" si="10"/>
        <v>-2.6416</v>
      </c>
      <c r="V75" s="4">
        <f t="shared" si="11"/>
        <v>0</v>
      </c>
      <c r="W75" s="13">
        <f t="shared" si="12"/>
        <v>0</v>
      </c>
      <c r="Y75" s="2">
        <v>52.0</v>
      </c>
      <c r="Z75" s="4">
        <f t="shared" si="13"/>
        <v>5.2</v>
      </c>
      <c r="AA75" s="4">
        <f t="shared" si="14"/>
        <v>-2.6416</v>
      </c>
      <c r="AD75" s="4">
        <f t="shared" si="15"/>
        <v>0</v>
      </c>
      <c r="AE75" s="13">
        <f t="shared" si="16"/>
        <v>0</v>
      </c>
    </row>
    <row r="76">
      <c r="A76" s="2">
        <v>53.0</v>
      </c>
      <c r="B76" s="4">
        <f t="shared" si="1"/>
        <v>5.3</v>
      </c>
      <c r="C76" s="4">
        <f t="shared" si="2"/>
        <v>-1.4224</v>
      </c>
      <c r="F76" s="4">
        <f t="shared" si="3"/>
        <v>0</v>
      </c>
      <c r="G76" s="13">
        <f t="shared" si="4"/>
        <v>0</v>
      </c>
      <c r="I76" s="2">
        <v>53.0</v>
      </c>
      <c r="J76" s="4">
        <f t="shared" si="5"/>
        <v>5.3</v>
      </c>
      <c r="K76" s="4">
        <f t="shared" si="6"/>
        <v>-2.6924</v>
      </c>
      <c r="N76" s="4">
        <f t="shared" si="7"/>
        <v>0</v>
      </c>
      <c r="O76" s="13">
        <f t="shared" si="8"/>
        <v>0</v>
      </c>
      <c r="Q76" s="2">
        <v>53.0</v>
      </c>
      <c r="R76" s="4">
        <f t="shared" si="9"/>
        <v>5.3</v>
      </c>
      <c r="S76" s="4">
        <f t="shared" si="10"/>
        <v>-2.6924</v>
      </c>
      <c r="V76" s="4">
        <f t="shared" si="11"/>
        <v>0</v>
      </c>
      <c r="W76" s="13">
        <f t="shared" si="12"/>
        <v>0</v>
      </c>
      <c r="Y76" s="2">
        <v>53.0</v>
      </c>
      <c r="Z76" s="4">
        <f t="shared" si="13"/>
        <v>5.3</v>
      </c>
      <c r="AA76" s="4">
        <f t="shared" si="14"/>
        <v>-2.6924</v>
      </c>
      <c r="AD76" s="4">
        <f t="shared" si="15"/>
        <v>0</v>
      </c>
      <c r="AE76" s="13">
        <f t="shared" si="16"/>
        <v>0</v>
      </c>
    </row>
    <row r="77">
      <c r="A77" s="2">
        <v>54.0</v>
      </c>
      <c r="B77" s="4">
        <f t="shared" si="1"/>
        <v>5.4</v>
      </c>
      <c r="C77" s="4">
        <f t="shared" si="2"/>
        <v>-1.4732</v>
      </c>
      <c r="F77" s="4">
        <f t="shared" si="3"/>
        <v>0</v>
      </c>
      <c r="G77" s="13">
        <f t="shared" si="4"/>
        <v>0</v>
      </c>
      <c r="I77" s="2">
        <v>54.0</v>
      </c>
      <c r="J77" s="4">
        <f t="shared" si="5"/>
        <v>5.4</v>
      </c>
      <c r="K77" s="4">
        <f t="shared" si="6"/>
        <v>-2.7432</v>
      </c>
      <c r="N77" s="4">
        <f t="shared" si="7"/>
        <v>0</v>
      </c>
      <c r="O77" s="13">
        <f t="shared" si="8"/>
        <v>0</v>
      </c>
      <c r="Q77" s="2">
        <v>54.0</v>
      </c>
      <c r="R77" s="4">
        <f t="shared" si="9"/>
        <v>5.4</v>
      </c>
      <c r="S77" s="4">
        <f t="shared" si="10"/>
        <v>-2.7432</v>
      </c>
      <c r="V77" s="4">
        <f t="shared" si="11"/>
        <v>0</v>
      </c>
      <c r="W77" s="13">
        <f t="shared" si="12"/>
        <v>0</v>
      </c>
      <c r="Y77" s="2">
        <v>54.0</v>
      </c>
      <c r="Z77" s="4">
        <f t="shared" si="13"/>
        <v>5.4</v>
      </c>
      <c r="AA77" s="4">
        <f t="shared" si="14"/>
        <v>-2.7432</v>
      </c>
      <c r="AD77" s="4">
        <f t="shared" si="15"/>
        <v>0</v>
      </c>
      <c r="AE77" s="13">
        <f t="shared" si="16"/>
        <v>0</v>
      </c>
    </row>
    <row r="78">
      <c r="A78" s="2">
        <v>55.0</v>
      </c>
      <c r="B78" s="4">
        <f t="shared" si="1"/>
        <v>5.5</v>
      </c>
      <c r="C78" s="4">
        <f t="shared" si="2"/>
        <v>-1.524</v>
      </c>
      <c r="F78" s="4">
        <f t="shared" si="3"/>
        <v>0</v>
      </c>
      <c r="G78" s="13">
        <f t="shared" si="4"/>
        <v>0</v>
      </c>
      <c r="I78" s="2">
        <v>55.0</v>
      </c>
      <c r="J78" s="4">
        <f t="shared" si="5"/>
        <v>5.5</v>
      </c>
      <c r="K78" s="4">
        <f t="shared" si="6"/>
        <v>-2.794</v>
      </c>
      <c r="N78" s="4">
        <f t="shared" si="7"/>
        <v>0</v>
      </c>
      <c r="O78" s="13">
        <f t="shared" si="8"/>
        <v>0</v>
      </c>
      <c r="Q78" s="2">
        <v>55.0</v>
      </c>
      <c r="R78" s="4">
        <f t="shared" si="9"/>
        <v>5.5</v>
      </c>
      <c r="S78" s="4">
        <f t="shared" si="10"/>
        <v>-2.794</v>
      </c>
      <c r="V78" s="4">
        <f t="shared" si="11"/>
        <v>0</v>
      </c>
      <c r="W78" s="13">
        <f t="shared" si="12"/>
        <v>0</v>
      </c>
      <c r="Y78" s="2">
        <v>55.0</v>
      </c>
      <c r="Z78" s="4">
        <f t="shared" si="13"/>
        <v>5.5</v>
      </c>
      <c r="AA78" s="4">
        <f t="shared" si="14"/>
        <v>-2.794</v>
      </c>
      <c r="AD78" s="4">
        <f t="shared" si="15"/>
        <v>0</v>
      </c>
      <c r="AE78" s="13">
        <f t="shared" si="16"/>
        <v>0</v>
      </c>
    </row>
    <row r="79">
      <c r="A79" s="2">
        <v>56.0</v>
      </c>
      <c r="B79" s="4">
        <f t="shared" si="1"/>
        <v>5.6</v>
      </c>
      <c r="C79" s="4">
        <f t="shared" si="2"/>
        <v>-1.5748</v>
      </c>
      <c r="F79" s="4">
        <f t="shared" si="3"/>
        <v>0</v>
      </c>
      <c r="G79" s="13">
        <f t="shared" si="4"/>
        <v>0</v>
      </c>
      <c r="I79" s="2">
        <v>56.0</v>
      </c>
      <c r="J79" s="4">
        <f t="shared" si="5"/>
        <v>5.6</v>
      </c>
      <c r="K79" s="4">
        <f t="shared" si="6"/>
        <v>-2.8448</v>
      </c>
      <c r="N79" s="4">
        <f t="shared" si="7"/>
        <v>0</v>
      </c>
      <c r="O79" s="13">
        <f t="shared" si="8"/>
        <v>0</v>
      </c>
      <c r="Q79" s="2">
        <v>56.0</v>
      </c>
      <c r="R79" s="4">
        <f t="shared" si="9"/>
        <v>5.6</v>
      </c>
      <c r="S79" s="4">
        <f t="shared" si="10"/>
        <v>-2.8448</v>
      </c>
      <c r="V79" s="4">
        <f t="shared" si="11"/>
        <v>0</v>
      </c>
      <c r="W79" s="13">
        <f t="shared" si="12"/>
        <v>0</v>
      </c>
      <c r="Y79" s="2">
        <v>56.0</v>
      </c>
      <c r="Z79" s="4">
        <f t="shared" si="13"/>
        <v>5.6</v>
      </c>
      <c r="AA79" s="4">
        <f t="shared" si="14"/>
        <v>-2.8448</v>
      </c>
      <c r="AD79" s="4">
        <f t="shared" si="15"/>
        <v>0</v>
      </c>
      <c r="AE79" s="13">
        <f t="shared" si="16"/>
        <v>0</v>
      </c>
    </row>
    <row r="80">
      <c r="A80" s="2">
        <v>57.0</v>
      </c>
      <c r="B80" s="4">
        <f t="shared" si="1"/>
        <v>5.7</v>
      </c>
      <c r="C80" s="4">
        <f t="shared" si="2"/>
        <v>-1.6256</v>
      </c>
      <c r="F80" s="4">
        <f t="shared" si="3"/>
        <v>0</v>
      </c>
      <c r="G80" s="13">
        <f t="shared" si="4"/>
        <v>0</v>
      </c>
      <c r="I80" s="2">
        <v>57.0</v>
      </c>
      <c r="J80" s="4">
        <f t="shared" si="5"/>
        <v>5.7</v>
      </c>
      <c r="K80" s="4">
        <f t="shared" si="6"/>
        <v>-2.8956</v>
      </c>
      <c r="N80" s="4">
        <f t="shared" si="7"/>
        <v>0</v>
      </c>
      <c r="O80" s="13">
        <f t="shared" si="8"/>
        <v>0</v>
      </c>
      <c r="Q80" s="2">
        <v>57.0</v>
      </c>
      <c r="R80" s="4">
        <f t="shared" si="9"/>
        <v>5.7</v>
      </c>
      <c r="S80" s="4">
        <f t="shared" si="10"/>
        <v>-2.8956</v>
      </c>
      <c r="V80" s="4">
        <f t="shared" si="11"/>
        <v>0</v>
      </c>
      <c r="W80" s="13">
        <f t="shared" si="12"/>
        <v>0</v>
      </c>
      <c r="Y80" s="2">
        <v>57.0</v>
      </c>
      <c r="Z80" s="4">
        <f t="shared" si="13"/>
        <v>5.7</v>
      </c>
      <c r="AA80" s="4">
        <f t="shared" si="14"/>
        <v>-2.8956</v>
      </c>
      <c r="AD80" s="4">
        <f t="shared" si="15"/>
        <v>0</v>
      </c>
      <c r="AE80" s="13">
        <f t="shared" si="16"/>
        <v>0</v>
      </c>
    </row>
    <row r="81">
      <c r="A81" s="2">
        <v>58.0</v>
      </c>
      <c r="B81" s="4">
        <f t="shared" si="1"/>
        <v>5.8</v>
      </c>
      <c r="C81" s="4">
        <f t="shared" si="2"/>
        <v>-1.6764</v>
      </c>
      <c r="F81" s="4">
        <f t="shared" si="3"/>
        <v>0</v>
      </c>
      <c r="G81" s="13">
        <f t="shared" si="4"/>
        <v>0</v>
      </c>
      <c r="I81" s="2">
        <v>58.0</v>
      </c>
      <c r="J81" s="4">
        <f t="shared" si="5"/>
        <v>5.8</v>
      </c>
      <c r="K81" s="4">
        <f t="shared" si="6"/>
        <v>-2.9464</v>
      </c>
      <c r="N81" s="4">
        <f t="shared" si="7"/>
        <v>0</v>
      </c>
      <c r="O81" s="13">
        <f t="shared" si="8"/>
        <v>0</v>
      </c>
      <c r="Q81" s="2">
        <v>58.0</v>
      </c>
      <c r="R81" s="4">
        <f t="shared" si="9"/>
        <v>5.8</v>
      </c>
      <c r="S81" s="4">
        <f t="shared" si="10"/>
        <v>-2.9464</v>
      </c>
      <c r="V81" s="4">
        <f t="shared" si="11"/>
        <v>0</v>
      </c>
      <c r="W81" s="13">
        <f t="shared" si="12"/>
        <v>0</v>
      </c>
      <c r="Y81" s="2">
        <v>58.0</v>
      </c>
      <c r="Z81" s="4">
        <f t="shared" si="13"/>
        <v>5.8</v>
      </c>
      <c r="AA81" s="4">
        <f t="shared" si="14"/>
        <v>-2.9464</v>
      </c>
      <c r="AD81" s="4">
        <f t="shared" si="15"/>
        <v>0</v>
      </c>
      <c r="AE81" s="13">
        <f t="shared" si="16"/>
        <v>0</v>
      </c>
    </row>
    <row r="82">
      <c r="A82" s="2">
        <v>59.0</v>
      </c>
      <c r="B82" s="4">
        <f t="shared" si="1"/>
        <v>5.9</v>
      </c>
      <c r="C82" s="4">
        <f t="shared" si="2"/>
        <v>-1.7272</v>
      </c>
      <c r="F82" s="4">
        <f t="shared" si="3"/>
        <v>0</v>
      </c>
      <c r="G82" s="13">
        <f t="shared" si="4"/>
        <v>0</v>
      </c>
      <c r="I82" s="2">
        <v>59.0</v>
      </c>
      <c r="J82" s="4">
        <f t="shared" si="5"/>
        <v>5.9</v>
      </c>
      <c r="K82" s="4">
        <f t="shared" si="6"/>
        <v>-2.9972</v>
      </c>
      <c r="N82" s="4">
        <f t="shared" si="7"/>
        <v>0</v>
      </c>
      <c r="O82" s="13">
        <f t="shared" si="8"/>
        <v>0</v>
      </c>
      <c r="Q82" s="2">
        <v>59.0</v>
      </c>
      <c r="R82" s="4">
        <f t="shared" si="9"/>
        <v>5.9</v>
      </c>
      <c r="S82" s="4">
        <f t="shared" si="10"/>
        <v>-2.9972</v>
      </c>
      <c r="V82" s="4">
        <f t="shared" si="11"/>
        <v>0</v>
      </c>
      <c r="W82" s="13">
        <f t="shared" si="12"/>
        <v>0</v>
      </c>
      <c r="Y82" s="2">
        <v>59.0</v>
      </c>
      <c r="Z82" s="4">
        <f t="shared" si="13"/>
        <v>5.9</v>
      </c>
      <c r="AA82" s="4">
        <f t="shared" si="14"/>
        <v>-2.9972</v>
      </c>
      <c r="AD82" s="4">
        <f t="shared" si="15"/>
        <v>0</v>
      </c>
      <c r="AE82" s="13">
        <f t="shared" si="16"/>
        <v>0</v>
      </c>
    </row>
    <row r="83">
      <c r="A83" s="2">
        <v>60.0</v>
      </c>
      <c r="B83" s="4">
        <f t="shared" si="1"/>
        <v>6</v>
      </c>
      <c r="C83" s="4">
        <f t="shared" si="2"/>
        <v>-1.778</v>
      </c>
      <c r="F83" s="4">
        <f t="shared" si="3"/>
        <v>0</v>
      </c>
      <c r="G83" s="13">
        <f t="shared" si="4"/>
        <v>0</v>
      </c>
      <c r="I83" s="2">
        <v>60.0</v>
      </c>
      <c r="J83" s="4">
        <f t="shared" si="5"/>
        <v>6</v>
      </c>
      <c r="K83" s="4">
        <f t="shared" si="6"/>
        <v>-3.048</v>
      </c>
      <c r="N83" s="4">
        <f t="shared" si="7"/>
        <v>0</v>
      </c>
      <c r="O83" s="13">
        <f t="shared" si="8"/>
        <v>0</v>
      </c>
      <c r="Q83" s="2">
        <v>60.0</v>
      </c>
      <c r="R83" s="4">
        <f t="shared" si="9"/>
        <v>6</v>
      </c>
      <c r="S83" s="4">
        <f t="shared" si="10"/>
        <v>-3.048</v>
      </c>
      <c r="V83" s="4">
        <f t="shared" si="11"/>
        <v>0</v>
      </c>
      <c r="W83" s="13">
        <f t="shared" si="12"/>
        <v>0</v>
      </c>
      <c r="Y83" s="2">
        <v>60.0</v>
      </c>
      <c r="Z83" s="4">
        <f t="shared" si="13"/>
        <v>6</v>
      </c>
      <c r="AA83" s="4">
        <f t="shared" si="14"/>
        <v>-3.048</v>
      </c>
      <c r="AD83" s="4">
        <f t="shared" si="15"/>
        <v>0</v>
      </c>
      <c r="AE83" s="13">
        <f t="shared" si="16"/>
        <v>0</v>
      </c>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11">
        <v>5.0</v>
      </c>
      <c r="D3" s="2" t="s">
        <v>39</v>
      </c>
    </row>
    <row r="4">
      <c r="A4" s="9" t="s">
        <v>40</v>
      </c>
      <c r="B4" s="11">
        <v>2.5</v>
      </c>
      <c r="D4" s="2" t="s">
        <v>7</v>
      </c>
    </row>
    <row r="5">
      <c r="A5" s="2" t="s">
        <v>6</v>
      </c>
      <c r="B5" s="2">
        <v>4.0</v>
      </c>
      <c r="D5" s="2" t="s">
        <v>41</v>
      </c>
    </row>
    <row r="6">
      <c r="A6" s="9" t="s">
        <v>42</v>
      </c>
      <c r="B6" s="2">
        <f>4-0.35</f>
        <v>3.65</v>
      </c>
      <c r="D6" s="2" t="s">
        <v>43</v>
      </c>
    </row>
    <row r="7">
      <c r="A7" s="14" t="s">
        <v>10</v>
      </c>
      <c r="B7" s="6">
        <v>9.0</v>
      </c>
      <c r="D7" s="2" t="s">
        <v>44</v>
      </c>
    </row>
    <row r="8">
      <c r="A8" s="2" t="s">
        <v>12</v>
      </c>
      <c r="B8" s="2">
        <v>1.25</v>
      </c>
      <c r="D8" s="2" t="s">
        <v>15</v>
      </c>
    </row>
    <row r="9">
      <c r="A9" s="2" t="s">
        <v>14</v>
      </c>
      <c r="B9" s="2">
        <v>0.125</v>
      </c>
      <c r="D9" s="2" t="s">
        <v>17</v>
      </c>
    </row>
    <row r="10">
      <c r="A10" s="2" t="s">
        <v>16</v>
      </c>
      <c r="B10" s="6">
        <v>1.2</v>
      </c>
      <c r="D10" s="2" t="s">
        <v>45</v>
      </c>
    </row>
    <row r="11">
      <c r="A11" s="2" t="s">
        <v>18</v>
      </c>
      <c r="B11" s="6">
        <f>SQRT(2*(1000/B10)*9.81*convert(B18,"in","m"))</f>
        <v>43.22967731</v>
      </c>
    </row>
    <row r="12">
      <c r="A12" s="2" t="s">
        <v>19</v>
      </c>
      <c r="B12" s="7">
        <f>B11*(B3/100)/(0.000015)</f>
        <v>144098.9244</v>
      </c>
    </row>
    <row r="13">
      <c r="A13" s="9" t="s">
        <v>20</v>
      </c>
      <c r="B13" s="2">
        <v>2.81</v>
      </c>
    </row>
    <row r="14">
      <c r="A14" s="1"/>
      <c r="B14" s="8"/>
      <c r="E14" s="2"/>
    </row>
    <row r="15">
      <c r="A15" s="1" t="s">
        <v>21</v>
      </c>
      <c r="B15" s="8"/>
    </row>
    <row r="16">
      <c r="A16" s="2"/>
    </row>
    <row r="17">
      <c r="A17" s="1" t="str">
        <f>CONCAT("Station ",ROUND(B21,0))</f>
        <v>Station 1</v>
      </c>
      <c r="B17" s="2" t="s">
        <v>46</v>
      </c>
      <c r="J17" s="1" t="str">
        <f>CONCAT("Station ",ROUND(K21,0))</f>
        <v>Station 2</v>
      </c>
      <c r="K17" s="2" t="s">
        <v>46</v>
      </c>
      <c r="S17" s="1" t="str">
        <f>CONCAT("Station ",ROUND(T21,0))</f>
        <v>Station 3</v>
      </c>
      <c r="T17" s="2" t="s">
        <v>46</v>
      </c>
      <c r="AB17" s="1" t="str">
        <f>CONCAT("Station ",ROUND(AC21,0))</f>
        <v>Station 4</v>
      </c>
      <c r="AC17" s="2" t="s">
        <v>46</v>
      </c>
      <c r="AK17" s="1" t="str">
        <f>CONCAT("Station ",ROUND(AL21,0))</f>
        <v>Station 5</v>
      </c>
      <c r="AL17" s="2" t="s">
        <v>46</v>
      </c>
      <c r="AT17" s="1" t="str">
        <f>CONCAT("Station ",ROUND(AU21,0))</f>
        <v>Station 6</v>
      </c>
      <c r="AU17" s="2" t="s">
        <v>46</v>
      </c>
      <c r="BC17" s="1" t="str">
        <f>CONCAT("Station ",ROUND(BD21,0))</f>
        <v>Station 7</v>
      </c>
      <c r="BD17" s="2" t="s">
        <v>46</v>
      </c>
      <c r="BL17" s="1" t="str">
        <f>CONCAT("Station ",ROUND(BM21,0))</f>
        <v>Station 8</v>
      </c>
      <c r="BM17" s="2" t="s">
        <v>46</v>
      </c>
      <c r="BN17" s="15"/>
      <c r="BO17" s="15"/>
      <c r="BP17" s="15"/>
      <c r="BQ17" s="15"/>
      <c r="BR17" s="15"/>
      <c r="BT17" s="15"/>
    </row>
    <row r="18">
      <c r="A18" s="9" t="s">
        <v>26</v>
      </c>
      <c r="B18" s="2">
        <f>if(F174=0, 4.5, F174)</f>
        <v>4.5</v>
      </c>
      <c r="D18" s="2" t="s">
        <v>47</v>
      </c>
      <c r="E18" s="4">
        <f>pi()*((0.5)^2-((($B$3-2*$B$4)/$B$3)*0.5)^2)</f>
        <v>0.7853981634</v>
      </c>
      <c r="H18" s="2" t="s">
        <v>48</v>
      </c>
      <c r="J18" s="9" t="s">
        <v>26</v>
      </c>
      <c r="K18" s="2">
        <f>if(O174=0, 4.5, O174)</f>
        <v>4.5</v>
      </c>
      <c r="M18" s="2" t="s">
        <v>47</v>
      </c>
      <c r="N18" s="4">
        <f>pi()*((0.5)^2-((($B$3-2*$B$4)/$B$3)*0.5)^2)</f>
        <v>0.7853981634</v>
      </c>
      <c r="Q18" s="2" t="s">
        <v>48</v>
      </c>
      <c r="S18" s="9" t="s">
        <v>26</v>
      </c>
      <c r="T18" s="2">
        <f>if(X174=0, 4.5, X174)</f>
        <v>4.5</v>
      </c>
      <c r="V18" s="2" t="s">
        <v>47</v>
      </c>
      <c r="W18" s="4">
        <f>pi()*((0.5)^2-((($B$3-2*$B$4)/$B$3)*0.5)^2)</f>
        <v>0.7853981634</v>
      </c>
      <c r="Z18" s="2" t="s">
        <v>48</v>
      </c>
      <c r="AB18" s="9" t="s">
        <v>26</v>
      </c>
      <c r="AC18" s="2">
        <f>if(AG174=0, 4.5, AG174)</f>
        <v>4.5</v>
      </c>
      <c r="AE18" s="2" t="s">
        <v>47</v>
      </c>
      <c r="AF18" s="4">
        <f>pi()*((0.5)^2-((($B$3-2*$B$4)/$B$3)*0.5)^2)</f>
        <v>0.7853981634</v>
      </c>
      <c r="AI18" s="2" t="s">
        <v>48</v>
      </c>
      <c r="AK18" s="9" t="s">
        <v>26</v>
      </c>
      <c r="AL18" s="2">
        <f>if(AP174=0, 4.5, AP174)</f>
        <v>4.5</v>
      </c>
      <c r="AN18" s="2" t="s">
        <v>47</v>
      </c>
      <c r="AO18" s="4">
        <f>pi()*((0.5)^2-((($B$3-2*$B$4)/$B$3)*0.5)^2)</f>
        <v>0.7853981634</v>
      </c>
      <c r="AR18" s="2" t="s">
        <v>48</v>
      </c>
      <c r="AT18" s="9" t="s">
        <v>26</v>
      </c>
      <c r="AU18" s="2">
        <f>if(AY174=0, 4.5, AY174)</f>
        <v>4.5</v>
      </c>
      <c r="AW18" s="2" t="s">
        <v>47</v>
      </c>
      <c r="AX18" s="4">
        <f>pi()*((0.5)^2-((($B$3-2*$B$4)/$B$3)*0.5)^2)</f>
        <v>0.7853981634</v>
      </c>
      <c r="BA18" s="2" t="s">
        <v>48</v>
      </c>
      <c r="BC18" s="9" t="s">
        <v>26</v>
      </c>
      <c r="BD18" s="2">
        <f>if(BH174=0, 4.5, BH174)</f>
        <v>4.5</v>
      </c>
      <c r="BF18" s="2" t="s">
        <v>47</v>
      </c>
      <c r="BG18" s="4">
        <f>pi()*((0.5)^2-((($B$3-2*$B$4)/$B$3)*0.5)^2)</f>
        <v>0.7853981634</v>
      </c>
      <c r="BJ18" s="2" t="s">
        <v>48</v>
      </c>
      <c r="BL18" s="16" t="s">
        <v>26</v>
      </c>
      <c r="BM18" s="2">
        <f>if(BQ174=0, 4.5, BQ174)</f>
        <v>4.5</v>
      </c>
      <c r="BN18" s="17"/>
      <c r="BO18" s="2" t="s">
        <v>47</v>
      </c>
      <c r="BP18" s="4">
        <f>pi()*((0.5)^2-((($B$3-2*$B$4)/$B$3)*0.5)^2)</f>
        <v>0.7853981634</v>
      </c>
      <c r="BS18" s="2" t="s">
        <v>48</v>
      </c>
      <c r="BT18" s="17"/>
    </row>
    <row r="19">
      <c r="A19" s="9" t="s">
        <v>27</v>
      </c>
      <c r="B19" s="2">
        <v>5.1</v>
      </c>
      <c r="D19" s="2" t="s">
        <v>49</v>
      </c>
      <c r="E19" s="4">
        <f>0.5*sum(H24:H174)</f>
        <v>0</v>
      </c>
      <c r="H19" s="2">
        <v>0.98</v>
      </c>
      <c r="J19" s="9" t="s">
        <v>27</v>
      </c>
      <c r="K19" s="2">
        <f>B19+5</f>
        <v>10.1</v>
      </c>
      <c r="M19" s="2" t="s">
        <v>49</v>
      </c>
      <c r="N19" s="4">
        <f>0.5*sum(Q24:Q174)</f>
        <v>0</v>
      </c>
      <c r="Q19" s="2">
        <v>0.98</v>
      </c>
      <c r="S19" s="9" t="s">
        <v>27</v>
      </c>
      <c r="T19" s="2">
        <f>K19+5</f>
        <v>15.1</v>
      </c>
      <c r="V19" s="2" t="s">
        <v>49</v>
      </c>
      <c r="W19" s="4">
        <f>0.5*sum(Z24:Z174)</f>
        <v>0</v>
      </c>
      <c r="Z19" s="2">
        <v>0.98</v>
      </c>
      <c r="AB19" s="9" t="s">
        <v>27</v>
      </c>
      <c r="AC19" s="2">
        <f>T19+5</f>
        <v>20.1</v>
      </c>
      <c r="AE19" s="2" t="s">
        <v>49</v>
      </c>
      <c r="AF19" s="4">
        <f>0.5*sum(AI24:AI174)</f>
        <v>0</v>
      </c>
      <c r="AI19" s="2">
        <v>0.98</v>
      </c>
      <c r="AK19" s="9" t="s">
        <v>27</v>
      </c>
      <c r="AL19" s="2">
        <f>AC19+5</f>
        <v>25.1</v>
      </c>
      <c r="AN19" s="2" t="s">
        <v>49</v>
      </c>
      <c r="AO19" s="4">
        <f>0.5*sum(AR24:AR174)</f>
        <v>0</v>
      </c>
      <c r="AR19" s="2">
        <v>0.98</v>
      </c>
      <c r="AT19" s="9" t="s">
        <v>27</v>
      </c>
      <c r="AU19" s="2">
        <f>AL19+5</f>
        <v>30.1</v>
      </c>
      <c r="AW19" s="2" t="s">
        <v>49</v>
      </c>
      <c r="AX19" s="4">
        <f>0.5*sum(BA24:BA174)</f>
        <v>0</v>
      </c>
      <c r="BA19" s="2">
        <v>0.98</v>
      </c>
      <c r="BC19" s="9" t="s">
        <v>27</v>
      </c>
      <c r="BD19" s="2">
        <f>AU19+5</f>
        <v>35.1</v>
      </c>
      <c r="BF19" s="2" t="s">
        <v>49</v>
      </c>
      <c r="BG19" s="4">
        <f>0.5*sum(BJ24:BJ174)</f>
        <v>0</v>
      </c>
      <c r="BJ19" s="2">
        <v>0.98</v>
      </c>
      <c r="BL19" s="16" t="s">
        <v>27</v>
      </c>
      <c r="BM19" s="2">
        <f>BD19+5</f>
        <v>40.1</v>
      </c>
      <c r="BN19" s="17"/>
      <c r="BO19" s="2" t="s">
        <v>49</v>
      </c>
      <c r="BP19" s="4">
        <f>0.5*sum(BS24:BS174)</f>
        <v>0</v>
      </c>
      <c r="BS19" s="2">
        <v>0.98</v>
      </c>
      <c r="BT19" s="17"/>
    </row>
    <row r="20">
      <c r="A20" s="2" t="s">
        <v>28</v>
      </c>
      <c r="B20" s="12">
        <f>convert($B6,"in","cm")+B19-$B7-convert($B9,"in","cm")</f>
        <v>5.0535</v>
      </c>
      <c r="D20" s="2" t="s">
        <v>50</v>
      </c>
      <c r="E20" s="4">
        <f>E19/(0.5*E18)</f>
        <v>0</v>
      </c>
      <c r="J20" s="2" t="s">
        <v>28</v>
      </c>
      <c r="K20" s="12">
        <f>convert($B6,"in","cm")+K19-$B7-convert($B9,"in","cm")</f>
        <v>10.0535</v>
      </c>
      <c r="M20" s="2" t="s">
        <v>50</v>
      </c>
      <c r="N20" s="4">
        <f>N19/(0.5*N18)</f>
        <v>0</v>
      </c>
      <c r="S20" s="2" t="s">
        <v>28</v>
      </c>
      <c r="T20" s="12">
        <f>convert($B6,"in","cm")+T19-$B7-convert($B9,"in","cm")</f>
        <v>15.0535</v>
      </c>
      <c r="V20" s="2" t="s">
        <v>50</v>
      </c>
      <c r="W20" s="4">
        <f>W19/(0.5*W18)</f>
        <v>0</v>
      </c>
      <c r="AB20" s="2" t="s">
        <v>28</v>
      </c>
      <c r="AC20" s="12">
        <f>convert($B6,"in","cm")+AC19-$B7-convert($B9,"in","cm")</f>
        <v>20.0535</v>
      </c>
      <c r="AE20" s="2" t="s">
        <v>50</v>
      </c>
      <c r="AF20" s="4">
        <f>AF19/(0.5*AF18)</f>
        <v>0</v>
      </c>
      <c r="AK20" s="2" t="s">
        <v>28</v>
      </c>
      <c r="AL20" s="12">
        <f>convert($B6,"in","cm")+AL19-$B7-convert($B9,"in","cm")</f>
        <v>25.0535</v>
      </c>
      <c r="AN20" s="2" t="s">
        <v>50</v>
      </c>
      <c r="AO20" s="4">
        <f>AO19/(0.5*AO18)</f>
        <v>0</v>
      </c>
      <c r="AT20" s="2" t="s">
        <v>28</v>
      </c>
      <c r="AU20" s="12">
        <f>convert($B6,"in","cm")+AU19-$B7-convert($B9,"in","cm")</f>
        <v>30.0535</v>
      </c>
      <c r="AW20" s="2" t="s">
        <v>50</v>
      </c>
      <c r="AX20" s="4">
        <f>AX19/(0.5*AX18)</f>
        <v>0</v>
      </c>
      <c r="BC20" s="2" t="s">
        <v>28</v>
      </c>
      <c r="BD20" s="12">
        <f>convert($B6,"in","cm")+BD19-$B7-convert($B9,"in","cm")</f>
        <v>35.0535</v>
      </c>
      <c r="BF20" s="2" t="s">
        <v>50</v>
      </c>
      <c r="BG20" s="4">
        <f>BG19/(0.5*BG18)</f>
        <v>0</v>
      </c>
      <c r="BL20" s="15" t="s">
        <v>28</v>
      </c>
      <c r="BM20" s="18">
        <f>convert($B6,"in","cm")+BM19-$B7-convert($B9,"in","cm")</f>
        <v>40.0535</v>
      </c>
      <c r="BN20" s="15"/>
      <c r="BO20" s="2" t="s">
        <v>50</v>
      </c>
      <c r="BP20" s="4">
        <f>BP19/(0.5*BP18)</f>
        <v>0</v>
      </c>
      <c r="BT20" s="15"/>
    </row>
    <row r="21">
      <c r="A21" s="2" t="s">
        <v>29</v>
      </c>
      <c r="B21" s="4">
        <f>B20/$B3</f>
        <v>1.0107</v>
      </c>
      <c r="H21" s="2" t="s">
        <v>51</v>
      </c>
      <c r="J21" s="2" t="s">
        <v>29</v>
      </c>
      <c r="K21" s="4">
        <f>K20/$B3</f>
        <v>2.0107</v>
      </c>
      <c r="Q21" s="2" t="s">
        <v>51</v>
      </c>
      <c r="S21" s="2" t="s">
        <v>29</v>
      </c>
      <c r="T21" s="4">
        <f>T20/$B3</f>
        <v>3.0107</v>
      </c>
      <c r="Z21" s="2" t="s">
        <v>51</v>
      </c>
      <c r="AB21" s="2" t="s">
        <v>29</v>
      </c>
      <c r="AC21" s="4">
        <f>AC20/$B3</f>
        <v>4.0107</v>
      </c>
      <c r="AI21" s="2" t="s">
        <v>51</v>
      </c>
      <c r="AK21" s="2" t="s">
        <v>29</v>
      </c>
      <c r="AL21" s="4">
        <f>AL20/$B3</f>
        <v>5.0107</v>
      </c>
      <c r="AR21" s="2" t="s">
        <v>51</v>
      </c>
      <c r="AT21" s="2" t="s">
        <v>29</v>
      </c>
      <c r="AU21" s="4">
        <f>AU20/$B3</f>
        <v>6.0107</v>
      </c>
      <c r="BA21" s="2" t="s">
        <v>51</v>
      </c>
      <c r="BC21" s="2" t="s">
        <v>29</v>
      </c>
      <c r="BD21" s="4">
        <f>BD20/$B3</f>
        <v>7.0107</v>
      </c>
      <c r="BJ21" s="2" t="s">
        <v>51</v>
      </c>
      <c r="BL21" s="15" t="s">
        <v>29</v>
      </c>
      <c r="BM21" s="19">
        <f>BM20/$B3</f>
        <v>8.0107</v>
      </c>
      <c r="BN21" s="17"/>
      <c r="BS21" s="2" t="s">
        <v>51</v>
      </c>
      <c r="BT21" s="17"/>
    </row>
    <row r="22">
      <c r="A22" s="9" t="s">
        <v>30</v>
      </c>
      <c r="B22" s="2">
        <v>78.0</v>
      </c>
      <c r="C22" s="2"/>
      <c r="H22" s="20" t="s">
        <v>52</v>
      </c>
      <c r="J22" s="9" t="s">
        <v>30</v>
      </c>
      <c r="K22" s="2">
        <v>78.0</v>
      </c>
      <c r="L22" s="2"/>
      <c r="Q22" s="20" t="s">
        <v>52</v>
      </c>
      <c r="S22" s="9" t="s">
        <v>30</v>
      </c>
      <c r="T22" s="2">
        <v>78.0</v>
      </c>
      <c r="U22" s="2"/>
      <c r="Z22" s="20" t="s">
        <v>52</v>
      </c>
      <c r="AB22" s="9" t="s">
        <v>30</v>
      </c>
      <c r="AC22" s="2">
        <v>78.0</v>
      </c>
      <c r="AD22" s="2"/>
      <c r="AI22" s="20" t="s">
        <v>52</v>
      </c>
      <c r="AK22" s="9" t="s">
        <v>30</v>
      </c>
      <c r="AL22" s="2">
        <v>78.0</v>
      </c>
      <c r="AM22" s="2"/>
      <c r="AR22" s="20" t="s">
        <v>52</v>
      </c>
      <c r="AT22" s="9" t="s">
        <v>30</v>
      </c>
      <c r="AU22" s="2">
        <v>78.0</v>
      </c>
      <c r="AV22" s="2"/>
      <c r="BA22" s="20" t="s">
        <v>52</v>
      </c>
      <c r="BC22" s="9" t="s">
        <v>30</v>
      </c>
      <c r="BD22" s="2">
        <v>78.0</v>
      </c>
      <c r="BE22" s="2"/>
      <c r="BJ22" s="20" t="s">
        <v>52</v>
      </c>
      <c r="BL22" s="16" t="s">
        <v>30</v>
      </c>
      <c r="BM22" s="2">
        <v>78.0</v>
      </c>
      <c r="BN22" s="2"/>
      <c r="BS22" s="20" t="s">
        <v>52</v>
      </c>
      <c r="BT22" s="17"/>
    </row>
    <row r="23">
      <c r="A23" s="1" t="s">
        <v>31</v>
      </c>
      <c r="B23" s="1" t="s">
        <v>53</v>
      </c>
      <c r="C23" s="1" t="s">
        <v>33</v>
      </c>
      <c r="D23" s="1" t="s">
        <v>34</v>
      </c>
      <c r="E23" s="1" t="s">
        <v>35</v>
      </c>
      <c r="F23" s="1" t="s">
        <v>36</v>
      </c>
      <c r="G23" s="1" t="s">
        <v>37</v>
      </c>
      <c r="H23" s="21" t="s">
        <v>54</v>
      </c>
      <c r="I23" s="8"/>
      <c r="J23" s="1" t="s">
        <v>31</v>
      </c>
      <c r="K23" s="1" t="s">
        <v>53</v>
      </c>
      <c r="L23" s="1" t="s">
        <v>33</v>
      </c>
      <c r="M23" s="1" t="s">
        <v>34</v>
      </c>
      <c r="N23" s="1" t="s">
        <v>35</v>
      </c>
      <c r="O23" s="1" t="s">
        <v>36</v>
      </c>
      <c r="P23" s="1" t="s">
        <v>37</v>
      </c>
      <c r="Q23" s="22"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2.46</v>
      </c>
      <c r="D24" s="4">
        <f>151-5/16</f>
        <v>150.6875</v>
      </c>
      <c r="E24" s="4">
        <f t="shared" ref="E24:E25" si="3">155+5/32</f>
        <v>155.15625</v>
      </c>
      <c r="F24" s="4">
        <f t="shared" ref="F24:F174" si="4">E24-D24</f>
        <v>4.46875</v>
      </c>
      <c r="G24" s="13">
        <f t="shared" ref="G24:G70" si="5">if(ISBLANK(E24), , if(E24&lt;D24,-sqrt(-F24/B$18), sqrt(F24/B$18)))</f>
        <v>0.9965217286</v>
      </c>
      <c r="H24" s="13">
        <f t="shared" ref="H24:H174" si="6">if(AND(isblank(G24), NOT(C24=0)), , PI()*if(G24&gt;H$19, 0, ifs(C24&gt;0, if(AND(isblank(G25), isblank(H25)), (C24-C26)*(C24*G24*(1-G24)+C26*G26*(1-G26)), (C24-C25)*(C24*G24*(1-G24)+C25*G25*(1-G25))), C24&lt;0, if(AND(isblank(G23), isblank(H23)), (C24-C22)*(C24*G24*(1-G24)+C22*G22*(1-G22)), (C24-C23)*(C24*G24*(1-G24)+C23*G23*(1-G23))), C24=0, 0)))</f>
        <v>0</v>
      </c>
      <c r="J24" s="2">
        <v>-15.0</v>
      </c>
      <c r="K24" s="4">
        <f t="shared" ref="K24:K174" si="7">J24*3</f>
        <v>-45</v>
      </c>
      <c r="L24" s="4">
        <f t="shared" ref="L24:L174" si="8">(K$22-K24)/($B$3*10)</f>
        <v>2.46</v>
      </c>
      <c r="O24" s="4">
        <f t="shared" ref="O24:O174" si="9">N24-M24</f>
        <v>0</v>
      </c>
      <c r="P24" s="13" t="str">
        <f t="shared" ref="P24:P70" si="10">if(ISBLANK(N24), , if(N24&lt;M24,-sqrt(-O24/K$18), sqrt(O24/K$18)))</f>
        <v/>
      </c>
      <c r="Q24" s="24" t="str">
        <f t="shared" ref="Q24:Q174" si="11">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2">S24*3</f>
        <v>-45</v>
      </c>
      <c r="U24" s="4">
        <f t="shared" ref="U24:U174" si="13">(T$22-T24)/($B$3*10)</f>
        <v>2.46</v>
      </c>
      <c r="X24" s="4">
        <f t="shared" ref="X24:X174" si="14">W24-V24</f>
        <v>0</v>
      </c>
      <c r="Y24" s="13" t="str">
        <f t="shared" ref="Y24:Y70" si="15">if(ISBLANK(W24), , if(W24&lt;V24,-sqrt(-X24/T$18), sqrt(X24/T$18)))</f>
        <v/>
      </c>
      <c r="Z24" s="24" t="str">
        <f t="shared" ref="Z24:Z174" si="16">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7">AB24*3</f>
        <v>-45</v>
      </c>
      <c r="AD24" s="4">
        <f t="shared" ref="AD24:AD174" si="18">(AC$22-AC24)/($B$3*10)</f>
        <v>2.46</v>
      </c>
      <c r="AG24" s="4">
        <f t="shared" ref="AG24:AG174" si="19">AF24-AE24</f>
        <v>0</v>
      </c>
      <c r="AH24" s="13" t="str">
        <f t="shared" ref="AH24:AH70" si="20">if(ISBLANK(AF24), , if(AF24&lt;AE24,-sqrt(-AG24/AC$18), sqrt(AG24/AC$18)))</f>
        <v/>
      </c>
      <c r="AI24" s="24" t="str">
        <f t="shared" ref="AI24:AI174" si="21">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2">AK24*3</f>
        <v>-45</v>
      </c>
      <c r="AM24" s="4">
        <f t="shared" ref="AM24:AM174" si="23">(AL$22-AL24)/($B$3*10)</f>
        <v>2.46</v>
      </c>
      <c r="AP24" s="4">
        <f t="shared" ref="AP24:AP174" si="24">AO24-AN24</f>
        <v>0</v>
      </c>
      <c r="AQ24" s="13" t="str">
        <f t="shared" ref="AQ24:AQ70" si="25">if(ISBLANK(AO24), , if(AO24&lt;AN24,-sqrt(-AP24/AL$18), sqrt(AP24/AL$18)))</f>
        <v/>
      </c>
      <c r="AR24" s="24" t="str">
        <f t="shared" ref="AR24:AR174" si="26">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7">AT24*3</f>
        <v>-45</v>
      </c>
      <c r="AV24" s="4">
        <f t="shared" ref="AV24:AV174" si="28">(AU$22-AU24)/($B$3*10)</f>
        <v>2.46</v>
      </c>
      <c r="AY24" s="4">
        <f t="shared" ref="AY24:AY174" si="29">AX24-AW24</f>
        <v>0</v>
      </c>
      <c r="AZ24" s="13" t="str">
        <f t="shared" ref="AZ24:AZ70" si="30">if(ISBLANK(AX24), , if(AX24&lt;AW24,-sqrt(-AY24/AU$18), sqrt(AY24/AU$18)))</f>
        <v/>
      </c>
      <c r="BA24" s="24" t="str">
        <f t="shared" ref="BA24:BA174" si="31">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2">BC24*3</f>
        <v>-45</v>
      </c>
      <c r="BE24" s="4">
        <f t="shared" ref="BE24:BE174" si="33">(BD$22-BD24)/($B$3*10)</f>
        <v>2.46</v>
      </c>
      <c r="BH24" s="4">
        <f t="shared" ref="BH24:BH174" si="34">BG24-BF24</f>
        <v>0</v>
      </c>
      <c r="BI24" s="13" t="str">
        <f t="shared" ref="BI24:BI70" si="35">if(ISBLANK(BG24), , if(BG24&lt;BF24,-sqrt(-BH24/BD$18), sqrt(BH24/BD$18)))</f>
        <v/>
      </c>
      <c r="BJ24" s="24" t="str">
        <f t="shared" ref="BJ24:BJ174" si="36">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7">BL24*3</f>
        <v>-45</v>
      </c>
      <c r="BN24" s="4">
        <f t="shared" ref="BN24:BN174" si="38">(BM$22-BM24)/($B$3*10)</f>
        <v>2.46</v>
      </c>
      <c r="BQ24" s="4">
        <f t="shared" ref="BQ24:BQ174" si="39">BP24-BO24</f>
        <v>0</v>
      </c>
      <c r="BR24" s="13" t="str">
        <f t="shared" ref="BR24:BR70" si="40">if(ISBLANK(BP24), , if(BP24&lt;BO24,-sqrt(-BQ24/BM$18), sqrt(BQ24/BM$18)))</f>
        <v/>
      </c>
      <c r="BS24" s="24" t="str">
        <f t="shared" ref="BS24:BS174" si="41">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2">A24+0.5</f>
        <v>-14.5</v>
      </c>
      <c r="B25" s="4">
        <f t="shared" si="1"/>
        <v>-43.5</v>
      </c>
      <c r="C25" s="4">
        <f t="shared" si="2"/>
        <v>2.43</v>
      </c>
      <c r="D25" s="4">
        <f>150.5+7/32</f>
        <v>150.71875</v>
      </c>
      <c r="E25" s="4">
        <f t="shared" si="3"/>
        <v>155.15625</v>
      </c>
      <c r="F25" s="4">
        <f t="shared" si="4"/>
        <v>4.4375</v>
      </c>
      <c r="G25" s="13">
        <f t="shared" si="5"/>
        <v>0.993031274</v>
      </c>
      <c r="H25" s="13">
        <f t="shared" si="6"/>
        <v>0</v>
      </c>
      <c r="J25" s="2">
        <f t="shared" ref="J25:J174" si="43">J24+0.5</f>
        <v>-14.5</v>
      </c>
      <c r="K25" s="4">
        <f t="shared" si="7"/>
        <v>-43.5</v>
      </c>
      <c r="L25" s="4">
        <f t="shared" si="8"/>
        <v>2.43</v>
      </c>
      <c r="O25" s="4">
        <f t="shared" si="9"/>
        <v>0</v>
      </c>
      <c r="P25" s="13" t="str">
        <f t="shared" si="10"/>
        <v/>
      </c>
      <c r="Q25" s="24" t="str">
        <f t="shared" si="11"/>
        <v/>
      </c>
      <c r="S25" s="2">
        <f t="shared" ref="S25:S174" si="44">S24+0.5</f>
        <v>-14.5</v>
      </c>
      <c r="T25" s="4">
        <f t="shared" si="12"/>
        <v>-43.5</v>
      </c>
      <c r="U25" s="4">
        <f t="shared" si="13"/>
        <v>2.43</v>
      </c>
      <c r="X25" s="4">
        <f t="shared" si="14"/>
        <v>0</v>
      </c>
      <c r="Y25" s="13" t="str">
        <f t="shared" si="15"/>
        <v/>
      </c>
      <c r="Z25" s="24" t="str">
        <f t="shared" si="16"/>
        <v/>
      </c>
      <c r="AB25" s="2">
        <f t="shared" ref="AB25:AB174" si="45">AB24+0.5</f>
        <v>-14.5</v>
      </c>
      <c r="AC25" s="4">
        <f t="shared" si="17"/>
        <v>-43.5</v>
      </c>
      <c r="AD25" s="4">
        <f t="shared" si="18"/>
        <v>2.43</v>
      </c>
      <c r="AG25" s="4">
        <f t="shared" si="19"/>
        <v>0</v>
      </c>
      <c r="AH25" s="13" t="str">
        <f t="shared" si="20"/>
        <v/>
      </c>
      <c r="AI25" s="24" t="str">
        <f t="shared" si="21"/>
        <v/>
      </c>
      <c r="AJ25" s="13"/>
      <c r="AK25" s="2">
        <f t="shared" ref="AK25:AK174" si="46">AK24+0.5</f>
        <v>-14.5</v>
      </c>
      <c r="AL25" s="4">
        <f t="shared" si="22"/>
        <v>-43.5</v>
      </c>
      <c r="AM25" s="4">
        <f t="shared" si="23"/>
        <v>2.43</v>
      </c>
      <c r="AP25" s="4">
        <f t="shared" si="24"/>
        <v>0</v>
      </c>
      <c r="AQ25" s="13" t="str">
        <f t="shared" si="25"/>
        <v/>
      </c>
      <c r="AR25" s="24" t="str">
        <f t="shared" si="26"/>
        <v/>
      </c>
      <c r="AS25" s="13"/>
      <c r="AT25" s="2">
        <f t="shared" ref="AT25:AT174" si="47">AT24+0.5</f>
        <v>-14.5</v>
      </c>
      <c r="AU25" s="4">
        <f t="shared" si="27"/>
        <v>-43.5</v>
      </c>
      <c r="AV25" s="4">
        <f t="shared" si="28"/>
        <v>2.43</v>
      </c>
      <c r="AY25" s="4">
        <f t="shared" si="29"/>
        <v>0</v>
      </c>
      <c r="AZ25" s="13" t="str">
        <f t="shared" si="30"/>
        <v/>
      </c>
      <c r="BA25" s="24" t="str">
        <f t="shared" si="31"/>
        <v/>
      </c>
      <c r="BB25" s="13"/>
      <c r="BC25" s="2">
        <f t="shared" ref="BC25:BC174" si="48">BC24+0.5</f>
        <v>-14.5</v>
      </c>
      <c r="BD25" s="4">
        <f t="shared" si="32"/>
        <v>-43.5</v>
      </c>
      <c r="BE25" s="4">
        <f t="shared" si="33"/>
        <v>2.43</v>
      </c>
      <c r="BH25" s="4">
        <f t="shared" si="34"/>
        <v>0</v>
      </c>
      <c r="BI25" s="13" t="str">
        <f t="shared" si="35"/>
        <v/>
      </c>
      <c r="BJ25" s="24" t="str">
        <f t="shared" si="36"/>
        <v/>
      </c>
      <c r="BK25" s="13"/>
      <c r="BL25" s="2">
        <f t="shared" ref="BL25:BL174" si="49">BL24+0.5</f>
        <v>-14.5</v>
      </c>
      <c r="BM25" s="4">
        <f t="shared" si="37"/>
        <v>-43.5</v>
      </c>
      <c r="BN25" s="4">
        <f t="shared" si="38"/>
        <v>2.43</v>
      </c>
      <c r="BQ25" s="4">
        <f t="shared" si="39"/>
        <v>0</v>
      </c>
      <c r="BR25" s="13" t="str">
        <f t="shared" si="40"/>
        <v/>
      </c>
      <c r="BS25" s="24" t="str">
        <f t="shared" si="41"/>
        <v/>
      </c>
      <c r="BT25" s="25"/>
    </row>
    <row r="26">
      <c r="A26" s="2">
        <f t="shared" si="42"/>
        <v>-14</v>
      </c>
      <c r="B26" s="4">
        <f t="shared" si="1"/>
        <v>-42</v>
      </c>
      <c r="C26" s="4">
        <f t="shared" si="2"/>
        <v>2.4</v>
      </c>
      <c r="F26" s="4">
        <f t="shared" si="4"/>
        <v>0</v>
      </c>
      <c r="G26" s="13" t="str">
        <f t="shared" si="5"/>
        <v/>
      </c>
      <c r="H26" s="13" t="str">
        <f t="shared" si="6"/>
        <v/>
      </c>
      <c r="J26" s="2">
        <f t="shared" si="43"/>
        <v>-14</v>
      </c>
      <c r="K26" s="4">
        <f t="shared" si="7"/>
        <v>-42</v>
      </c>
      <c r="L26" s="4">
        <f t="shared" si="8"/>
        <v>2.4</v>
      </c>
      <c r="O26" s="4">
        <f t="shared" si="9"/>
        <v>0</v>
      </c>
      <c r="P26" s="13" t="str">
        <f t="shared" si="10"/>
        <v/>
      </c>
      <c r="Q26" s="24" t="str">
        <f t="shared" si="11"/>
        <v/>
      </c>
      <c r="S26" s="2">
        <f t="shared" si="44"/>
        <v>-14</v>
      </c>
      <c r="T26" s="4">
        <f t="shared" si="12"/>
        <v>-42</v>
      </c>
      <c r="U26" s="4">
        <f t="shared" si="13"/>
        <v>2.4</v>
      </c>
      <c r="X26" s="4">
        <f t="shared" si="14"/>
        <v>0</v>
      </c>
      <c r="Y26" s="13" t="str">
        <f t="shared" si="15"/>
        <v/>
      </c>
      <c r="Z26" s="24" t="str">
        <f t="shared" si="16"/>
        <v/>
      </c>
      <c r="AB26" s="2">
        <f t="shared" si="45"/>
        <v>-14</v>
      </c>
      <c r="AC26" s="4">
        <f t="shared" si="17"/>
        <v>-42</v>
      </c>
      <c r="AD26" s="4">
        <f t="shared" si="18"/>
        <v>2.4</v>
      </c>
      <c r="AG26" s="4">
        <f t="shared" si="19"/>
        <v>0</v>
      </c>
      <c r="AH26" s="13" t="str">
        <f t="shared" si="20"/>
        <v/>
      </c>
      <c r="AI26" s="24" t="str">
        <f t="shared" si="21"/>
        <v/>
      </c>
      <c r="AJ26" s="13"/>
      <c r="AK26" s="2">
        <f t="shared" si="46"/>
        <v>-14</v>
      </c>
      <c r="AL26" s="4">
        <f t="shared" si="22"/>
        <v>-42</v>
      </c>
      <c r="AM26" s="4">
        <f t="shared" si="23"/>
        <v>2.4</v>
      </c>
      <c r="AP26" s="4">
        <f t="shared" si="24"/>
        <v>0</v>
      </c>
      <c r="AQ26" s="13" t="str">
        <f t="shared" si="25"/>
        <v/>
      </c>
      <c r="AR26" s="24" t="str">
        <f t="shared" si="26"/>
        <v/>
      </c>
      <c r="AS26" s="13"/>
      <c r="AT26" s="2">
        <f t="shared" si="47"/>
        <v>-14</v>
      </c>
      <c r="AU26" s="4">
        <f t="shared" si="27"/>
        <v>-42</v>
      </c>
      <c r="AV26" s="4">
        <f t="shared" si="28"/>
        <v>2.4</v>
      </c>
      <c r="AY26" s="4">
        <f t="shared" si="29"/>
        <v>0</v>
      </c>
      <c r="AZ26" s="13" t="str">
        <f t="shared" si="30"/>
        <v/>
      </c>
      <c r="BA26" s="24" t="str">
        <f t="shared" si="31"/>
        <v/>
      </c>
      <c r="BB26" s="13"/>
      <c r="BC26" s="2">
        <f t="shared" si="48"/>
        <v>-14</v>
      </c>
      <c r="BD26" s="4">
        <f t="shared" si="32"/>
        <v>-42</v>
      </c>
      <c r="BE26" s="4">
        <f t="shared" si="33"/>
        <v>2.4</v>
      </c>
      <c r="BH26" s="4">
        <f t="shared" si="34"/>
        <v>0</v>
      </c>
      <c r="BI26" s="13" t="str">
        <f t="shared" si="35"/>
        <v/>
      </c>
      <c r="BJ26" s="24" t="str">
        <f t="shared" si="36"/>
        <v/>
      </c>
      <c r="BK26" s="13"/>
      <c r="BL26" s="2">
        <f t="shared" si="49"/>
        <v>-14</v>
      </c>
      <c r="BM26" s="4">
        <f t="shared" si="37"/>
        <v>-42</v>
      </c>
      <c r="BN26" s="4">
        <f t="shared" si="38"/>
        <v>2.4</v>
      </c>
      <c r="BQ26" s="4">
        <f t="shared" si="39"/>
        <v>0</v>
      </c>
      <c r="BR26" s="13" t="str">
        <f t="shared" si="40"/>
        <v/>
      </c>
      <c r="BS26" s="24" t="str">
        <f t="shared" si="41"/>
        <v/>
      </c>
      <c r="BT26" s="25"/>
    </row>
    <row r="27">
      <c r="A27" s="2">
        <f t="shared" si="42"/>
        <v>-13.5</v>
      </c>
      <c r="B27" s="4">
        <f t="shared" si="1"/>
        <v>-40.5</v>
      </c>
      <c r="C27" s="4">
        <f t="shared" si="2"/>
        <v>2.37</v>
      </c>
      <c r="F27" s="4">
        <f t="shared" si="4"/>
        <v>0</v>
      </c>
      <c r="G27" s="13" t="str">
        <f t="shared" si="5"/>
        <v/>
      </c>
      <c r="H27" s="13" t="str">
        <f t="shared" si="6"/>
        <v/>
      </c>
      <c r="J27" s="2">
        <f t="shared" si="43"/>
        <v>-13.5</v>
      </c>
      <c r="K27" s="4">
        <f t="shared" si="7"/>
        <v>-40.5</v>
      </c>
      <c r="L27" s="4">
        <f t="shared" si="8"/>
        <v>2.37</v>
      </c>
      <c r="O27" s="4">
        <f t="shared" si="9"/>
        <v>0</v>
      </c>
      <c r="P27" s="13" t="str">
        <f t="shared" si="10"/>
        <v/>
      </c>
      <c r="Q27" s="24" t="str">
        <f t="shared" si="11"/>
        <v/>
      </c>
      <c r="S27" s="2">
        <f t="shared" si="44"/>
        <v>-13.5</v>
      </c>
      <c r="T27" s="4">
        <f t="shared" si="12"/>
        <v>-40.5</v>
      </c>
      <c r="U27" s="4">
        <f t="shared" si="13"/>
        <v>2.37</v>
      </c>
      <c r="X27" s="4">
        <f t="shared" si="14"/>
        <v>0</v>
      </c>
      <c r="Y27" s="13" t="str">
        <f t="shared" si="15"/>
        <v/>
      </c>
      <c r="Z27" s="24" t="str">
        <f t="shared" si="16"/>
        <v/>
      </c>
      <c r="AB27" s="2">
        <f t="shared" si="45"/>
        <v>-13.5</v>
      </c>
      <c r="AC27" s="4">
        <f t="shared" si="17"/>
        <v>-40.5</v>
      </c>
      <c r="AD27" s="4">
        <f t="shared" si="18"/>
        <v>2.37</v>
      </c>
      <c r="AG27" s="4">
        <f t="shared" si="19"/>
        <v>0</v>
      </c>
      <c r="AH27" s="13" t="str">
        <f t="shared" si="20"/>
        <v/>
      </c>
      <c r="AI27" s="24" t="str">
        <f t="shared" si="21"/>
        <v/>
      </c>
      <c r="AJ27" s="13"/>
      <c r="AK27" s="2">
        <f t="shared" si="46"/>
        <v>-13.5</v>
      </c>
      <c r="AL27" s="4">
        <f t="shared" si="22"/>
        <v>-40.5</v>
      </c>
      <c r="AM27" s="4">
        <f t="shared" si="23"/>
        <v>2.37</v>
      </c>
      <c r="AP27" s="4">
        <f t="shared" si="24"/>
        <v>0</v>
      </c>
      <c r="AQ27" s="13" t="str">
        <f t="shared" si="25"/>
        <v/>
      </c>
      <c r="AR27" s="24" t="str">
        <f t="shared" si="26"/>
        <v/>
      </c>
      <c r="AS27" s="13"/>
      <c r="AT27" s="2">
        <f t="shared" si="47"/>
        <v>-13.5</v>
      </c>
      <c r="AU27" s="4">
        <f t="shared" si="27"/>
        <v>-40.5</v>
      </c>
      <c r="AV27" s="4">
        <f t="shared" si="28"/>
        <v>2.37</v>
      </c>
      <c r="AY27" s="4">
        <f t="shared" si="29"/>
        <v>0</v>
      </c>
      <c r="AZ27" s="13" t="str">
        <f t="shared" si="30"/>
        <v/>
      </c>
      <c r="BA27" s="24" t="str">
        <f t="shared" si="31"/>
        <v/>
      </c>
      <c r="BB27" s="13"/>
      <c r="BC27" s="2">
        <f t="shared" si="48"/>
        <v>-13.5</v>
      </c>
      <c r="BD27" s="4">
        <f t="shared" si="32"/>
        <v>-40.5</v>
      </c>
      <c r="BE27" s="4">
        <f t="shared" si="33"/>
        <v>2.37</v>
      </c>
      <c r="BH27" s="4">
        <f t="shared" si="34"/>
        <v>0</v>
      </c>
      <c r="BI27" s="13" t="str">
        <f t="shared" si="35"/>
        <v/>
      </c>
      <c r="BJ27" s="24" t="str">
        <f t="shared" si="36"/>
        <v/>
      </c>
      <c r="BK27" s="13"/>
      <c r="BL27" s="2">
        <f t="shared" si="49"/>
        <v>-13.5</v>
      </c>
      <c r="BM27" s="4">
        <f t="shared" si="37"/>
        <v>-40.5</v>
      </c>
      <c r="BN27" s="4">
        <f t="shared" si="38"/>
        <v>2.37</v>
      </c>
      <c r="BQ27" s="4">
        <f t="shared" si="39"/>
        <v>0</v>
      </c>
      <c r="BR27" s="13" t="str">
        <f t="shared" si="40"/>
        <v/>
      </c>
      <c r="BS27" s="24" t="str">
        <f t="shared" si="41"/>
        <v/>
      </c>
      <c r="BT27" s="25"/>
    </row>
    <row r="28">
      <c r="A28" s="2">
        <f t="shared" si="42"/>
        <v>-13</v>
      </c>
      <c r="B28" s="4">
        <f t="shared" si="1"/>
        <v>-39</v>
      </c>
      <c r="C28" s="4">
        <f t="shared" si="2"/>
        <v>2.34</v>
      </c>
      <c r="F28" s="4">
        <f t="shared" si="4"/>
        <v>0</v>
      </c>
      <c r="G28" s="13" t="str">
        <f t="shared" si="5"/>
        <v/>
      </c>
      <c r="H28" s="13" t="str">
        <f t="shared" si="6"/>
        <v/>
      </c>
      <c r="J28" s="2">
        <f t="shared" si="43"/>
        <v>-13</v>
      </c>
      <c r="K28" s="4">
        <f t="shared" si="7"/>
        <v>-39</v>
      </c>
      <c r="L28" s="4">
        <f t="shared" si="8"/>
        <v>2.34</v>
      </c>
      <c r="O28" s="4">
        <f t="shared" si="9"/>
        <v>0</v>
      </c>
      <c r="P28" s="13" t="str">
        <f t="shared" si="10"/>
        <v/>
      </c>
      <c r="Q28" s="24" t="str">
        <f t="shared" si="11"/>
        <v/>
      </c>
      <c r="S28" s="2">
        <f t="shared" si="44"/>
        <v>-13</v>
      </c>
      <c r="T28" s="4">
        <f t="shared" si="12"/>
        <v>-39</v>
      </c>
      <c r="U28" s="4">
        <f t="shared" si="13"/>
        <v>2.34</v>
      </c>
      <c r="X28" s="4">
        <f t="shared" si="14"/>
        <v>0</v>
      </c>
      <c r="Y28" s="13" t="str">
        <f t="shared" si="15"/>
        <v/>
      </c>
      <c r="Z28" s="24" t="str">
        <f t="shared" si="16"/>
        <v/>
      </c>
      <c r="AB28" s="2">
        <f t="shared" si="45"/>
        <v>-13</v>
      </c>
      <c r="AC28" s="4">
        <f t="shared" si="17"/>
        <v>-39</v>
      </c>
      <c r="AD28" s="4">
        <f t="shared" si="18"/>
        <v>2.34</v>
      </c>
      <c r="AG28" s="4">
        <f t="shared" si="19"/>
        <v>0</v>
      </c>
      <c r="AH28" s="13" t="str">
        <f t="shared" si="20"/>
        <v/>
      </c>
      <c r="AI28" s="24" t="str">
        <f t="shared" si="21"/>
        <v/>
      </c>
      <c r="AJ28" s="13"/>
      <c r="AK28" s="2">
        <f t="shared" si="46"/>
        <v>-13</v>
      </c>
      <c r="AL28" s="4">
        <f t="shared" si="22"/>
        <v>-39</v>
      </c>
      <c r="AM28" s="4">
        <f t="shared" si="23"/>
        <v>2.34</v>
      </c>
      <c r="AP28" s="4">
        <f t="shared" si="24"/>
        <v>0</v>
      </c>
      <c r="AQ28" s="13" t="str">
        <f t="shared" si="25"/>
        <v/>
      </c>
      <c r="AR28" s="24" t="str">
        <f t="shared" si="26"/>
        <v/>
      </c>
      <c r="AS28" s="13"/>
      <c r="AT28" s="2">
        <f t="shared" si="47"/>
        <v>-13</v>
      </c>
      <c r="AU28" s="4">
        <f t="shared" si="27"/>
        <v>-39</v>
      </c>
      <c r="AV28" s="4">
        <f t="shared" si="28"/>
        <v>2.34</v>
      </c>
      <c r="AY28" s="4">
        <f t="shared" si="29"/>
        <v>0</v>
      </c>
      <c r="AZ28" s="13" t="str">
        <f t="shared" si="30"/>
        <v/>
      </c>
      <c r="BA28" s="24" t="str">
        <f t="shared" si="31"/>
        <v/>
      </c>
      <c r="BB28" s="13"/>
      <c r="BC28" s="2">
        <f t="shared" si="48"/>
        <v>-13</v>
      </c>
      <c r="BD28" s="4">
        <f t="shared" si="32"/>
        <v>-39</v>
      </c>
      <c r="BE28" s="4">
        <f t="shared" si="33"/>
        <v>2.34</v>
      </c>
      <c r="BH28" s="4">
        <f t="shared" si="34"/>
        <v>0</v>
      </c>
      <c r="BI28" s="13" t="str">
        <f t="shared" si="35"/>
        <v/>
      </c>
      <c r="BJ28" s="24" t="str">
        <f t="shared" si="36"/>
        <v/>
      </c>
      <c r="BK28" s="13"/>
      <c r="BL28" s="2">
        <f t="shared" si="49"/>
        <v>-13</v>
      </c>
      <c r="BM28" s="4">
        <f t="shared" si="37"/>
        <v>-39</v>
      </c>
      <c r="BN28" s="4">
        <f t="shared" si="38"/>
        <v>2.34</v>
      </c>
      <c r="BQ28" s="4">
        <f t="shared" si="39"/>
        <v>0</v>
      </c>
      <c r="BR28" s="13" t="str">
        <f t="shared" si="40"/>
        <v/>
      </c>
      <c r="BS28" s="24" t="str">
        <f t="shared" si="41"/>
        <v/>
      </c>
      <c r="BT28" s="25"/>
    </row>
    <row r="29">
      <c r="A29" s="2">
        <f t="shared" si="42"/>
        <v>-12.5</v>
      </c>
      <c r="B29" s="4">
        <f t="shared" si="1"/>
        <v>-37.5</v>
      </c>
      <c r="C29" s="4">
        <f t="shared" si="2"/>
        <v>2.31</v>
      </c>
      <c r="F29" s="4">
        <f t="shared" si="4"/>
        <v>0</v>
      </c>
      <c r="G29" s="13" t="str">
        <f t="shared" si="5"/>
        <v/>
      </c>
      <c r="H29" s="13" t="str">
        <f t="shared" si="6"/>
        <v/>
      </c>
      <c r="J29" s="2">
        <f t="shared" si="43"/>
        <v>-12.5</v>
      </c>
      <c r="K29" s="4">
        <f t="shared" si="7"/>
        <v>-37.5</v>
      </c>
      <c r="L29" s="4">
        <f t="shared" si="8"/>
        <v>2.31</v>
      </c>
      <c r="O29" s="4">
        <f t="shared" si="9"/>
        <v>0</v>
      </c>
      <c r="P29" s="13" t="str">
        <f t="shared" si="10"/>
        <v/>
      </c>
      <c r="Q29" s="24" t="str">
        <f t="shared" si="11"/>
        <v/>
      </c>
      <c r="S29" s="2">
        <f t="shared" si="44"/>
        <v>-12.5</v>
      </c>
      <c r="T29" s="4">
        <f t="shared" si="12"/>
        <v>-37.5</v>
      </c>
      <c r="U29" s="4">
        <f t="shared" si="13"/>
        <v>2.31</v>
      </c>
      <c r="X29" s="4">
        <f t="shared" si="14"/>
        <v>0</v>
      </c>
      <c r="Y29" s="13" t="str">
        <f t="shared" si="15"/>
        <v/>
      </c>
      <c r="Z29" s="24" t="str">
        <f t="shared" si="16"/>
        <v/>
      </c>
      <c r="AB29" s="2">
        <f t="shared" si="45"/>
        <v>-12.5</v>
      </c>
      <c r="AC29" s="4">
        <f t="shared" si="17"/>
        <v>-37.5</v>
      </c>
      <c r="AD29" s="4">
        <f t="shared" si="18"/>
        <v>2.31</v>
      </c>
      <c r="AG29" s="4">
        <f t="shared" si="19"/>
        <v>0</v>
      </c>
      <c r="AH29" s="13" t="str">
        <f t="shared" si="20"/>
        <v/>
      </c>
      <c r="AI29" s="24" t="str">
        <f t="shared" si="21"/>
        <v/>
      </c>
      <c r="AJ29" s="13"/>
      <c r="AK29" s="2">
        <f t="shared" si="46"/>
        <v>-12.5</v>
      </c>
      <c r="AL29" s="4">
        <f t="shared" si="22"/>
        <v>-37.5</v>
      </c>
      <c r="AM29" s="4">
        <f t="shared" si="23"/>
        <v>2.31</v>
      </c>
      <c r="AP29" s="4">
        <f t="shared" si="24"/>
        <v>0</v>
      </c>
      <c r="AQ29" s="13" t="str">
        <f t="shared" si="25"/>
        <v/>
      </c>
      <c r="AR29" s="24" t="str">
        <f t="shared" si="26"/>
        <v/>
      </c>
      <c r="AS29" s="13"/>
      <c r="AT29" s="2">
        <f t="shared" si="47"/>
        <v>-12.5</v>
      </c>
      <c r="AU29" s="4">
        <f t="shared" si="27"/>
        <v>-37.5</v>
      </c>
      <c r="AV29" s="4">
        <f t="shared" si="28"/>
        <v>2.31</v>
      </c>
      <c r="AY29" s="4">
        <f t="shared" si="29"/>
        <v>0</v>
      </c>
      <c r="AZ29" s="13" t="str">
        <f t="shared" si="30"/>
        <v/>
      </c>
      <c r="BA29" s="24" t="str">
        <f t="shared" si="31"/>
        <v/>
      </c>
      <c r="BB29" s="13"/>
      <c r="BC29" s="2">
        <f t="shared" si="48"/>
        <v>-12.5</v>
      </c>
      <c r="BD29" s="4">
        <f t="shared" si="32"/>
        <v>-37.5</v>
      </c>
      <c r="BE29" s="4">
        <f t="shared" si="33"/>
        <v>2.31</v>
      </c>
      <c r="BH29" s="4">
        <f t="shared" si="34"/>
        <v>0</v>
      </c>
      <c r="BI29" s="13" t="str">
        <f t="shared" si="35"/>
        <v/>
      </c>
      <c r="BJ29" s="24" t="str">
        <f t="shared" si="36"/>
        <v/>
      </c>
      <c r="BK29" s="13"/>
      <c r="BL29" s="2">
        <f t="shared" si="49"/>
        <v>-12.5</v>
      </c>
      <c r="BM29" s="4">
        <f t="shared" si="37"/>
        <v>-37.5</v>
      </c>
      <c r="BN29" s="4">
        <f t="shared" si="38"/>
        <v>2.31</v>
      </c>
      <c r="BQ29" s="4">
        <f t="shared" si="39"/>
        <v>0</v>
      </c>
      <c r="BR29" s="13" t="str">
        <f t="shared" si="40"/>
        <v/>
      </c>
      <c r="BS29" s="24" t="str">
        <f t="shared" si="41"/>
        <v/>
      </c>
      <c r="BT29" s="25"/>
    </row>
    <row r="30">
      <c r="A30" s="2">
        <f t="shared" si="42"/>
        <v>-12</v>
      </c>
      <c r="B30" s="4">
        <f t="shared" si="1"/>
        <v>-36</v>
      </c>
      <c r="C30" s="4">
        <f t="shared" si="2"/>
        <v>2.28</v>
      </c>
      <c r="F30" s="4">
        <f t="shared" si="4"/>
        <v>0</v>
      </c>
      <c r="G30" s="13" t="str">
        <f t="shared" si="5"/>
        <v/>
      </c>
      <c r="H30" s="13" t="str">
        <f t="shared" si="6"/>
        <v/>
      </c>
      <c r="J30" s="2">
        <f t="shared" si="43"/>
        <v>-12</v>
      </c>
      <c r="K30" s="4">
        <f t="shared" si="7"/>
        <v>-36</v>
      </c>
      <c r="L30" s="4">
        <f t="shared" si="8"/>
        <v>2.28</v>
      </c>
      <c r="O30" s="4">
        <f t="shared" si="9"/>
        <v>0</v>
      </c>
      <c r="P30" s="13" t="str">
        <f t="shared" si="10"/>
        <v/>
      </c>
      <c r="Q30" s="24" t="str">
        <f t="shared" si="11"/>
        <v/>
      </c>
      <c r="S30" s="2">
        <f t="shared" si="44"/>
        <v>-12</v>
      </c>
      <c r="T30" s="4">
        <f t="shared" si="12"/>
        <v>-36</v>
      </c>
      <c r="U30" s="4">
        <f t="shared" si="13"/>
        <v>2.28</v>
      </c>
      <c r="X30" s="4">
        <f t="shared" si="14"/>
        <v>0</v>
      </c>
      <c r="Y30" s="13" t="str">
        <f t="shared" si="15"/>
        <v/>
      </c>
      <c r="Z30" s="24" t="str">
        <f t="shared" si="16"/>
        <v/>
      </c>
      <c r="AB30" s="2">
        <f t="shared" si="45"/>
        <v>-12</v>
      </c>
      <c r="AC30" s="4">
        <f t="shared" si="17"/>
        <v>-36</v>
      </c>
      <c r="AD30" s="4">
        <f t="shared" si="18"/>
        <v>2.28</v>
      </c>
      <c r="AG30" s="4">
        <f t="shared" si="19"/>
        <v>0</v>
      </c>
      <c r="AH30" s="13" t="str">
        <f t="shared" si="20"/>
        <v/>
      </c>
      <c r="AI30" s="24" t="str">
        <f t="shared" si="21"/>
        <v/>
      </c>
      <c r="AJ30" s="13"/>
      <c r="AK30" s="2">
        <f t="shared" si="46"/>
        <v>-12</v>
      </c>
      <c r="AL30" s="4">
        <f t="shared" si="22"/>
        <v>-36</v>
      </c>
      <c r="AM30" s="4">
        <f t="shared" si="23"/>
        <v>2.28</v>
      </c>
      <c r="AP30" s="4">
        <f t="shared" si="24"/>
        <v>0</v>
      </c>
      <c r="AQ30" s="13" t="str">
        <f t="shared" si="25"/>
        <v/>
      </c>
      <c r="AR30" s="24" t="str">
        <f t="shared" si="26"/>
        <v/>
      </c>
      <c r="AS30" s="13"/>
      <c r="AT30" s="2">
        <f t="shared" si="47"/>
        <v>-12</v>
      </c>
      <c r="AU30" s="4">
        <f t="shared" si="27"/>
        <v>-36</v>
      </c>
      <c r="AV30" s="4">
        <f t="shared" si="28"/>
        <v>2.28</v>
      </c>
      <c r="AY30" s="4">
        <f t="shared" si="29"/>
        <v>0</v>
      </c>
      <c r="AZ30" s="13" t="str">
        <f t="shared" si="30"/>
        <v/>
      </c>
      <c r="BA30" s="24" t="str">
        <f t="shared" si="31"/>
        <v/>
      </c>
      <c r="BB30" s="13"/>
      <c r="BC30" s="2">
        <f t="shared" si="48"/>
        <v>-12</v>
      </c>
      <c r="BD30" s="4">
        <f t="shared" si="32"/>
        <v>-36</v>
      </c>
      <c r="BE30" s="4">
        <f t="shared" si="33"/>
        <v>2.28</v>
      </c>
      <c r="BH30" s="4">
        <f t="shared" si="34"/>
        <v>0</v>
      </c>
      <c r="BI30" s="13" t="str">
        <f t="shared" si="35"/>
        <v/>
      </c>
      <c r="BJ30" s="24" t="str">
        <f t="shared" si="36"/>
        <v/>
      </c>
      <c r="BK30" s="13"/>
      <c r="BL30" s="2">
        <f t="shared" si="49"/>
        <v>-12</v>
      </c>
      <c r="BM30" s="4">
        <f t="shared" si="37"/>
        <v>-36</v>
      </c>
      <c r="BN30" s="4">
        <f t="shared" si="38"/>
        <v>2.28</v>
      </c>
      <c r="BQ30" s="4">
        <f t="shared" si="39"/>
        <v>0</v>
      </c>
      <c r="BR30" s="13" t="str">
        <f t="shared" si="40"/>
        <v/>
      </c>
      <c r="BS30" s="24" t="str">
        <f t="shared" si="41"/>
        <v/>
      </c>
      <c r="BT30" s="25"/>
    </row>
    <row r="31">
      <c r="A31" s="2">
        <f t="shared" si="42"/>
        <v>-11.5</v>
      </c>
      <c r="B31" s="4">
        <f t="shared" si="1"/>
        <v>-34.5</v>
      </c>
      <c r="C31" s="4">
        <f t="shared" si="2"/>
        <v>2.25</v>
      </c>
      <c r="F31" s="4">
        <f t="shared" si="4"/>
        <v>0</v>
      </c>
      <c r="G31" s="13" t="str">
        <f t="shared" si="5"/>
        <v/>
      </c>
      <c r="H31" s="13" t="str">
        <f t="shared" si="6"/>
        <v/>
      </c>
      <c r="J31" s="2">
        <f t="shared" si="43"/>
        <v>-11.5</v>
      </c>
      <c r="K31" s="4">
        <f t="shared" si="7"/>
        <v>-34.5</v>
      </c>
      <c r="L31" s="4">
        <f t="shared" si="8"/>
        <v>2.25</v>
      </c>
      <c r="O31" s="4">
        <f t="shared" si="9"/>
        <v>0</v>
      </c>
      <c r="P31" s="13" t="str">
        <f t="shared" si="10"/>
        <v/>
      </c>
      <c r="Q31" s="24" t="str">
        <f t="shared" si="11"/>
        <v/>
      </c>
      <c r="S31" s="2">
        <f t="shared" si="44"/>
        <v>-11.5</v>
      </c>
      <c r="T31" s="4">
        <f t="shared" si="12"/>
        <v>-34.5</v>
      </c>
      <c r="U31" s="4">
        <f t="shared" si="13"/>
        <v>2.25</v>
      </c>
      <c r="X31" s="4">
        <f t="shared" si="14"/>
        <v>0</v>
      </c>
      <c r="Y31" s="13" t="str">
        <f t="shared" si="15"/>
        <v/>
      </c>
      <c r="Z31" s="24" t="str">
        <f t="shared" si="16"/>
        <v/>
      </c>
      <c r="AB31" s="2">
        <f t="shared" si="45"/>
        <v>-11.5</v>
      </c>
      <c r="AC31" s="4">
        <f t="shared" si="17"/>
        <v>-34.5</v>
      </c>
      <c r="AD31" s="4">
        <f t="shared" si="18"/>
        <v>2.25</v>
      </c>
      <c r="AG31" s="4">
        <f t="shared" si="19"/>
        <v>0</v>
      </c>
      <c r="AH31" s="13" t="str">
        <f t="shared" si="20"/>
        <v/>
      </c>
      <c r="AI31" s="24" t="str">
        <f t="shared" si="21"/>
        <v/>
      </c>
      <c r="AJ31" s="13"/>
      <c r="AK31" s="2">
        <f t="shared" si="46"/>
        <v>-11.5</v>
      </c>
      <c r="AL31" s="4">
        <f t="shared" si="22"/>
        <v>-34.5</v>
      </c>
      <c r="AM31" s="4">
        <f t="shared" si="23"/>
        <v>2.25</v>
      </c>
      <c r="AP31" s="4">
        <f t="shared" si="24"/>
        <v>0</v>
      </c>
      <c r="AQ31" s="13" t="str">
        <f t="shared" si="25"/>
        <v/>
      </c>
      <c r="AR31" s="24" t="str">
        <f t="shared" si="26"/>
        <v/>
      </c>
      <c r="AS31" s="13"/>
      <c r="AT31" s="2">
        <f t="shared" si="47"/>
        <v>-11.5</v>
      </c>
      <c r="AU31" s="4">
        <f t="shared" si="27"/>
        <v>-34.5</v>
      </c>
      <c r="AV31" s="4">
        <f t="shared" si="28"/>
        <v>2.25</v>
      </c>
      <c r="AY31" s="4">
        <f t="shared" si="29"/>
        <v>0</v>
      </c>
      <c r="AZ31" s="13" t="str">
        <f t="shared" si="30"/>
        <v/>
      </c>
      <c r="BA31" s="24" t="str">
        <f t="shared" si="31"/>
        <v/>
      </c>
      <c r="BB31" s="13"/>
      <c r="BC31" s="2">
        <f t="shared" si="48"/>
        <v>-11.5</v>
      </c>
      <c r="BD31" s="4">
        <f t="shared" si="32"/>
        <v>-34.5</v>
      </c>
      <c r="BE31" s="4">
        <f t="shared" si="33"/>
        <v>2.25</v>
      </c>
      <c r="BH31" s="4">
        <f t="shared" si="34"/>
        <v>0</v>
      </c>
      <c r="BI31" s="13" t="str">
        <f t="shared" si="35"/>
        <v/>
      </c>
      <c r="BJ31" s="24" t="str">
        <f t="shared" si="36"/>
        <v/>
      </c>
      <c r="BK31" s="13"/>
      <c r="BL31" s="2">
        <f t="shared" si="49"/>
        <v>-11.5</v>
      </c>
      <c r="BM31" s="4">
        <f t="shared" si="37"/>
        <v>-34.5</v>
      </c>
      <c r="BN31" s="4">
        <f t="shared" si="38"/>
        <v>2.25</v>
      </c>
      <c r="BQ31" s="4">
        <f t="shared" si="39"/>
        <v>0</v>
      </c>
      <c r="BR31" s="13" t="str">
        <f t="shared" si="40"/>
        <v/>
      </c>
      <c r="BS31" s="24" t="str">
        <f t="shared" si="41"/>
        <v/>
      </c>
      <c r="BT31" s="25"/>
    </row>
    <row r="32">
      <c r="A32" s="2">
        <f t="shared" si="42"/>
        <v>-11</v>
      </c>
      <c r="B32" s="4">
        <f t="shared" si="1"/>
        <v>-33</v>
      </c>
      <c r="C32" s="4">
        <f t="shared" si="2"/>
        <v>2.22</v>
      </c>
      <c r="F32" s="4">
        <f t="shared" si="4"/>
        <v>0</v>
      </c>
      <c r="G32" s="13" t="str">
        <f t="shared" si="5"/>
        <v/>
      </c>
      <c r="H32" s="13" t="str">
        <f t="shared" si="6"/>
        <v/>
      </c>
      <c r="J32" s="2">
        <f t="shared" si="43"/>
        <v>-11</v>
      </c>
      <c r="K32" s="4">
        <f t="shared" si="7"/>
        <v>-33</v>
      </c>
      <c r="L32" s="4">
        <f t="shared" si="8"/>
        <v>2.22</v>
      </c>
      <c r="O32" s="4">
        <f t="shared" si="9"/>
        <v>0</v>
      </c>
      <c r="P32" s="13" t="str">
        <f t="shared" si="10"/>
        <v/>
      </c>
      <c r="Q32" s="24" t="str">
        <f t="shared" si="11"/>
        <v/>
      </c>
      <c r="S32" s="2">
        <f t="shared" si="44"/>
        <v>-11</v>
      </c>
      <c r="T32" s="4">
        <f t="shared" si="12"/>
        <v>-33</v>
      </c>
      <c r="U32" s="4">
        <f t="shared" si="13"/>
        <v>2.22</v>
      </c>
      <c r="X32" s="4">
        <f t="shared" si="14"/>
        <v>0</v>
      </c>
      <c r="Y32" s="13" t="str">
        <f t="shared" si="15"/>
        <v/>
      </c>
      <c r="Z32" s="24" t="str">
        <f t="shared" si="16"/>
        <v/>
      </c>
      <c r="AB32" s="2">
        <f t="shared" si="45"/>
        <v>-11</v>
      </c>
      <c r="AC32" s="4">
        <f t="shared" si="17"/>
        <v>-33</v>
      </c>
      <c r="AD32" s="4">
        <f t="shared" si="18"/>
        <v>2.22</v>
      </c>
      <c r="AG32" s="4">
        <f t="shared" si="19"/>
        <v>0</v>
      </c>
      <c r="AH32" s="13" t="str">
        <f t="shared" si="20"/>
        <v/>
      </c>
      <c r="AI32" s="24" t="str">
        <f t="shared" si="21"/>
        <v/>
      </c>
      <c r="AJ32" s="13"/>
      <c r="AK32" s="2">
        <f t="shared" si="46"/>
        <v>-11</v>
      </c>
      <c r="AL32" s="4">
        <f t="shared" si="22"/>
        <v>-33</v>
      </c>
      <c r="AM32" s="4">
        <f t="shared" si="23"/>
        <v>2.22</v>
      </c>
      <c r="AP32" s="4">
        <f t="shared" si="24"/>
        <v>0</v>
      </c>
      <c r="AQ32" s="13" t="str">
        <f t="shared" si="25"/>
        <v/>
      </c>
      <c r="AR32" s="24" t="str">
        <f t="shared" si="26"/>
        <v/>
      </c>
      <c r="AS32" s="13"/>
      <c r="AT32" s="2">
        <f t="shared" si="47"/>
        <v>-11</v>
      </c>
      <c r="AU32" s="4">
        <f t="shared" si="27"/>
        <v>-33</v>
      </c>
      <c r="AV32" s="4">
        <f t="shared" si="28"/>
        <v>2.22</v>
      </c>
      <c r="AY32" s="4">
        <f t="shared" si="29"/>
        <v>0</v>
      </c>
      <c r="AZ32" s="13" t="str">
        <f t="shared" si="30"/>
        <v/>
      </c>
      <c r="BA32" s="24" t="str">
        <f t="shared" si="31"/>
        <v/>
      </c>
      <c r="BB32" s="13"/>
      <c r="BC32" s="2">
        <f t="shared" si="48"/>
        <v>-11</v>
      </c>
      <c r="BD32" s="4">
        <f t="shared" si="32"/>
        <v>-33</v>
      </c>
      <c r="BE32" s="4">
        <f t="shared" si="33"/>
        <v>2.22</v>
      </c>
      <c r="BH32" s="4">
        <f t="shared" si="34"/>
        <v>0</v>
      </c>
      <c r="BI32" s="13" t="str">
        <f t="shared" si="35"/>
        <v/>
      </c>
      <c r="BJ32" s="24" t="str">
        <f t="shared" si="36"/>
        <v/>
      </c>
      <c r="BK32" s="13"/>
      <c r="BL32" s="2">
        <f t="shared" si="49"/>
        <v>-11</v>
      </c>
      <c r="BM32" s="4">
        <f t="shared" si="37"/>
        <v>-33</v>
      </c>
      <c r="BN32" s="4">
        <f t="shared" si="38"/>
        <v>2.22</v>
      </c>
      <c r="BQ32" s="4">
        <f t="shared" si="39"/>
        <v>0</v>
      </c>
      <c r="BR32" s="13" t="str">
        <f t="shared" si="40"/>
        <v/>
      </c>
      <c r="BS32" s="24" t="str">
        <f t="shared" si="41"/>
        <v/>
      </c>
      <c r="BT32" s="25"/>
    </row>
    <row r="33">
      <c r="A33" s="2">
        <f t="shared" si="42"/>
        <v>-10.5</v>
      </c>
      <c r="B33" s="4">
        <f t="shared" si="1"/>
        <v>-31.5</v>
      </c>
      <c r="C33" s="4">
        <f t="shared" si="2"/>
        <v>2.19</v>
      </c>
      <c r="F33" s="4">
        <f t="shared" si="4"/>
        <v>0</v>
      </c>
      <c r="G33" s="13" t="str">
        <f t="shared" si="5"/>
        <v/>
      </c>
      <c r="H33" s="13" t="str">
        <f t="shared" si="6"/>
        <v/>
      </c>
      <c r="J33" s="2">
        <f t="shared" si="43"/>
        <v>-10.5</v>
      </c>
      <c r="K33" s="4">
        <f t="shared" si="7"/>
        <v>-31.5</v>
      </c>
      <c r="L33" s="4">
        <f t="shared" si="8"/>
        <v>2.19</v>
      </c>
      <c r="O33" s="4">
        <f t="shared" si="9"/>
        <v>0</v>
      </c>
      <c r="P33" s="13" t="str">
        <f t="shared" si="10"/>
        <v/>
      </c>
      <c r="Q33" s="24" t="str">
        <f t="shared" si="11"/>
        <v/>
      </c>
      <c r="S33" s="2">
        <f t="shared" si="44"/>
        <v>-10.5</v>
      </c>
      <c r="T33" s="4">
        <f t="shared" si="12"/>
        <v>-31.5</v>
      </c>
      <c r="U33" s="4">
        <f t="shared" si="13"/>
        <v>2.19</v>
      </c>
      <c r="X33" s="4">
        <f t="shared" si="14"/>
        <v>0</v>
      </c>
      <c r="Y33" s="13" t="str">
        <f t="shared" si="15"/>
        <v/>
      </c>
      <c r="Z33" s="24" t="str">
        <f t="shared" si="16"/>
        <v/>
      </c>
      <c r="AB33" s="2">
        <f t="shared" si="45"/>
        <v>-10.5</v>
      </c>
      <c r="AC33" s="4">
        <f t="shared" si="17"/>
        <v>-31.5</v>
      </c>
      <c r="AD33" s="4">
        <f t="shared" si="18"/>
        <v>2.19</v>
      </c>
      <c r="AG33" s="4">
        <f t="shared" si="19"/>
        <v>0</v>
      </c>
      <c r="AH33" s="13" t="str">
        <f t="shared" si="20"/>
        <v/>
      </c>
      <c r="AI33" s="24" t="str">
        <f t="shared" si="21"/>
        <v/>
      </c>
      <c r="AJ33" s="13"/>
      <c r="AK33" s="2">
        <f t="shared" si="46"/>
        <v>-10.5</v>
      </c>
      <c r="AL33" s="4">
        <f t="shared" si="22"/>
        <v>-31.5</v>
      </c>
      <c r="AM33" s="4">
        <f t="shared" si="23"/>
        <v>2.19</v>
      </c>
      <c r="AP33" s="4">
        <f t="shared" si="24"/>
        <v>0</v>
      </c>
      <c r="AQ33" s="13" t="str">
        <f t="shared" si="25"/>
        <v/>
      </c>
      <c r="AR33" s="24" t="str">
        <f t="shared" si="26"/>
        <v/>
      </c>
      <c r="AS33" s="13"/>
      <c r="AT33" s="2">
        <f t="shared" si="47"/>
        <v>-10.5</v>
      </c>
      <c r="AU33" s="4">
        <f t="shared" si="27"/>
        <v>-31.5</v>
      </c>
      <c r="AV33" s="4">
        <f t="shared" si="28"/>
        <v>2.19</v>
      </c>
      <c r="AY33" s="4">
        <f t="shared" si="29"/>
        <v>0</v>
      </c>
      <c r="AZ33" s="13" t="str">
        <f t="shared" si="30"/>
        <v/>
      </c>
      <c r="BA33" s="24" t="str">
        <f t="shared" si="31"/>
        <v/>
      </c>
      <c r="BB33" s="13"/>
      <c r="BC33" s="2">
        <f t="shared" si="48"/>
        <v>-10.5</v>
      </c>
      <c r="BD33" s="4">
        <f t="shared" si="32"/>
        <v>-31.5</v>
      </c>
      <c r="BE33" s="4">
        <f t="shared" si="33"/>
        <v>2.19</v>
      </c>
      <c r="BH33" s="4">
        <f t="shared" si="34"/>
        <v>0</v>
      </c>
      <c r="BI33" s="13" t="str">
        <f t="shared" si="35"/>
        <v/>
      </c>
      <c r="BJ33" s="24" t="str">
        <f t="shared" si="36"/>
        <v/>
      </c>
      <c r="BK33" s="13"/>
      <c r="BL33" s="2">
        <f t="shared" si="49"/>
        <v>-10.5</v>
      </c>
      <c r="BM33" s="4">
        <f t="shared" si="37"/>
        <v>-31.5</v>
      </c>
      <c r="BN33" s="4">
        <f t="shared" si="38"/>
        <v>2.19</v>
      </c>
      <c r="BQ33" s="4">
        <f t="shared" si="39"/>
        <v>0</v>
      </c>
      <c r="BR33" s="13" t="str">
        <f t="shared" si="40"/>
        <v/>
      </c>
      <c r="BS33" s="24" t="str">
        <f t="shared" si="41"/>
        <v/>
      </c>
      <c r="BT33" s="25"/>
    </row>
    <row r="34">
      <c r="A34" s="2">
        <f t="shared" si="42"/>
        <v>-10</v>
      </c>
      <c r="B34" s="4">
        <f t="shared" si="1"/>
        <v>-30</v>
      </c>
      <c r="C34" s="4">
        <f t="shared" si="2"/>
        <v>2.16</v>
      </c>
      <c r="F34" s="4">
        <f t="shared" si="4"/>
        <v>0</v>
      </c>
      <c r="G34" s="13" t="str">
        <f t="shared" si="5"/>
        <v/>
      </c>
      <c r="H34" s="13" t="str">
        <f t="shared" si="6"/>
        <v/>
      </c>
      <c r="J34" s="2">
        <f t="shared" si="43"/>
        <v>-10</v>
      </c>
      <c r="K34" s="4">
        <f t="shared" si="7"/>
        <v>-30</v>
      </c>
      <c r="L34" s="4">
        <f t="shared" si="8"/>
        <v>2.16</v>
      </c>
      <c r="O34" s="4">
        <f t="shared" si="9"/>
        <v>0</v>
      </c>
      <c r="P34" s="13" t="str">
        <f t="shared" si="10"/>
        <v/>
      </c>
      <c r="Q34" s="24" t="str">
        <f t="shared" si="11"/>
        <v/>
      </c>
      <c r="S34" s="2">
        <f t="shared" si="44"/>
        <v>-10</v>
      </c>
      <c r="T34" s="4">
        <f t="shared" si="12"/>
        <v>-30</v>
      </c>
      <c r="U34" s="4">
        <f t="shared" si="13"/>
        <v>2.16</v>
      </c>
      <c r="X34" s="4">
        <f t="shared" si="14"/>
        <v>0</v>
      </c>
      <c r="Y34" s="13" t="str">
        <f t="shared" si="15"/>
        <v/>
      </c>
      <c r="Z34" s="24" t="str">
        <f t="shared" si="16"/>
        <v/>
      </c>
      <c r="AB34" s="2">
        <f t="shared" si="45"/>
        <v>-10</v>
      </c>
      <c r="AC34" s="4">
        <f t="shared" si="17"/>
        <v>-30</v>
      </c>
      <c r="AD34" s="4">
        <f t="shared" si="18"/>
        <v>2.16</v>
      </c>
      <c r="AG34" s="4">
        <f t="shared" si="19"/>
        <v>0</v>
      </c>
      <c r="AH34" s="13" t="str">
        <f t="shared" si="20"/>
        <v/>
      </c>
      <c r="AI34" s="24" t="str">
        <f t="shared" si="21"/>
        <v/>
      </c>
      <c r="AJ34" s="13"/>
      <c r="AK34" s="2">
        <f t="shared" si="46"/>
        <v>-10</v>
      </c>
      <c r="AL34" s="4">
        <f t="shared" si="22"/>
        <v>-30</v>
      </c>
      <c r="AM34" s="4">
        <f t="shared" si="23"/>
        <v>2.16</v>
      </c>
      <c r="AP34" s="4">
        <f t="shared" si="24"/>
        <v>0</v>
      </c>
      <c r="AQ34" s="13" t="str">
        <f t="shared" si="25"/>
        <v/>
      </c>
      <c r="AR34" s="24" t="str">
        <f t="shared" si="26"/>
        <v/>
      </c>
      <c r="AS34" s="13"/>
      <c r="AT34" s="2">
        <f t="shared" si="47"/>
        <v>-10</v>
      </c>
      <c r="AU34" s="4">
        <f t="shared" si="27"/>
        <v>-30</v>
      </c>
      <c r="AV34" s="4">
        <f t="shared" si="28"/>
        <v>2.16</v>
      </c>
      <c r="AY34" s="4">
        <f t="shared" si="29"/>
        <v>0</v>
      </c>
      <c r="AZ34" s="13" t="str">
        <f t="shared" si="30"/>
        <v/>
      </c>
      <c r="BA34" s="24" t="str">
        <f t="shared" si="31"/>
        <v/>
      </c>
      <c r="BB34" s="13"/>
      <c r="BC34" s="2">
        <f t="shared" si="48"/>
        <v>-10</v>
      </c>
      <c r="BD34" s="4">
        <f t="shared" si="32"/>
        <v>-30</v>
      </c>
      <c r="BE34" s="4">
        <f t="shared" si="33"/>
        <v>2.16</v>
      </c>
      <c r="BH34" s="4">
        <f t="shared" si="34"/>
        <v>0</v>
      </c>
      <c r="BI34" s="13" t="str">
        <f t="shared" si="35"/>
        <v/>
      </c>
      <c r="BJ34" s="24" t="str">
        <f t="shared" si="36"/>
        <v/>
      </c>
      <c r="BK34" s="13"/>
      <c r="BL34" s="2">
        <f t="shared" si="49"/>
        <v>-10</v>
      </c>
      <c r="BM34" s="4">
        <f t="shared" si="37"/>
        <v>-30</v>
      </c>
      <c r="BN34" s="4">
        <f t="shared" si="38"/>
        <v>2.16</v>
      </c>
      <c r="BQ34" s="4">
        <f t="shared" si="39"/>
        <v>0</v>
      </c>
      <c r="BR34" s="13" t="str">
        <f t="shared" si="40"/>
        <v/>
      </c>
      <c r="BS34" s="24" t="str">
        <f t="shared" si="41"/>
        <v/>
      </c>
      <c r="BT34" s="25"/>
    </row>
    <row r="35">
      <c r="A35" s="2">
        <f t="shared" si="42"/>
        <v>-9.5</v>
      </c>
      <c r="B35" s="4">
        <f t="shared" si="1"/>
        <v>-28.5</v>
      </c>
      <c r="C35" s="4">
        <f t="shared" si="2"/>
        <v>2.13</v>
      </c>
      <c r="F35" s="4">
        <f t="shared" si="4"/>
        <v>0</v>
      </c>
      <c r="G35" s="13" t="str">
        <f t="shared" si="5"/>
        <v/>
      </c>
      <c r="H35" s="13" t="str">
        <f t="shared" si="6"/>
        <v/>
      </c>
      <c r="J35" s="2">
        <f t="shared" si="43"/>
        <v>-9.5</v>
      </c>
      <c r="K35" s="4">
        <f t="shared" si="7"/>
        <v>-28.5</v>
      </c>
      <c r="L35" s="4">
        <f t="shared" si="8"/>
        <v>2.13</v>
      </c>
      <c r="O35" s="4">
        <f t="shared" si="9"/>
        <v>0</v>
      </c>
      <c r="P35" s="13" t="str">
        <f t="shared" si="10"/>
        <v/>
      </c>
      <c r="Q35" s="24" t="str">
        <f t="shared" si="11"/>
        <v/>
      </c>
      <c r="S35" s="2">
        <f t="shared" si="44"/>
        <v>-9.5</v>
      </c>
      <c r="T35" s="4">
        <f t="shared" si="12"/>
        <v>-28.5</v>
      </c>
      <c r="U35" s="4">
        <f t="shared" si="13"/>
        <v>2.13</v>
      </c>
      <c r="X35" s="4">
        <f t="shared" si="14"/>
        <v>0</v>
      </c>
      <c r="Y35" s="13" t="str">
        <f t="shared" si="15"/>
        <v/>
      </c>
      <c r="Z35" s="24" t="str">
        <f t="shared" si="16"/>
        <v/>
      </c>
      <c r="AB35" s="2">
        <f t="shared" si="45"/>
        <v>-9.5</v>
      </c>
      <c r="AC35" s="4">
        <f t="shared" si="17"/>
        <v>-28.5</v>
      </c>
      <c r="AD35" s="4">
        <f t="shared" si="18"/>
        <v>2.13</v>
      </c>
      <c r="AG35" s="4">
        <f t="shared" si="19"/>
        <v>0</v>
      </c>
      <c r="AH35" s="13" t="str">
        <f t="shared" si="20"/>
        <v/>
      </c>
      <c r="AI35" s="24" t="str">
        <f t="shared" si="21"/>
        <v/>
      </c>
      <c r="AJ35" s="13"/>
      <c r="AK35" s="2">
        <f t="shared" si="46"/>
        <v>-9.5</v>
      </c>
      <c r="AL35" s="4">
        <f t="shared" si="22"/>
        <v>-28.5</v>
      </c>
      <c r="AM35" s="4">
        <f t="shared" si="23"/>
        <v>2.13</v>
      </c>
      <c r="AP35" s="4">
        <f t="shared" si="24"/>
        <v>0</v>
      </c>
      <c r="AQ35" s="13" t="str">
        <f t="shared" si="25"/>
        <v/>
      </c>
      <c r="AR35" s="24" t="str">
        <f t="shared" si="26"/>
        <v/>
      </c>
      <c r="AS35" s="13"/>
      <c r="AT35" s="2">
        <f t="shared" si="47"/>
        <v>-9.5</v>
      </c>
      <c r="AU35" s="4">
        <f t="shared" si="27"/>
        <v>-28.5</v>
      </c>
      <c r="AV35" s="4">
        <f t="shared" si="28"/>
        <v>2.13</v>
      </c>
      <c r="AY35" s="4">
        <f t="shared" si="29"/>
        <v>0</v>
      </c>
      <c r="AZ35" s="13" t="str">
        <f t="shared" si="30"/>
        <v/>
      </c>
      <c r="BA35" s="24" t="str">
        <f t="shared" si="31"/>
        <v/>
      </c>
      <c r="BB35" s="13"/>
      <c r="BC35" s="2">
        <f t="shared" si="48"/>
        <v>-9.5</v>
      </c>
      <c r="BD35" s="4">
        <f t="shared" si="32"/>
        <v>-28.5</v>
      </c>
      <c r="BE35" s="4">
        <f t="shared" si="33"/>
        <v>2.13</v>
      </c>
      <c r="BH35" s="4">
        <f t="shared" si="34"/>
        <v>0</v>
      </c>
      <c r="BI35" s="13" t="str">
        <f t="shared" si="35"/>
        <v/>
      </c>
      <c r="BJ35" s="24" t="str">
        <f t="shared" si="36"/>
        <v/>
      </c>
      <c r="BK35" s="13"/>
      <c r="BL35" s="2">
        <f t="shared" si="49"/>
        <v>-9.5</v>
      </c>
      <c r="BM35" s="4">
        <f t="shared" si="37"/>
        <v>-28.5</v>
      </c>
      <c r="BN35" s="4">
        <f t="shared" si="38"/>
        <v>2.13</v>
      </c>
      <c r="BQ35" s="4">
        <f t="shared" si="39"/>
        <v>0</v>
      </c>
      <c r="BR35" s="13" t="str">
        <f t="shared" si="40"/>
        <v/>
      </c>
      <c r="BS35" s="24" t="str">
        <f t="shared" si="41"/>
        <v/>
      </c>
      <c r="BT35" s="25"/>
    </row>
    <row r="36">
      <c r="A36" s="2">
        <f t="shared" si="42"/>
        <v>-9</v>
      </c>
      <c r="B36" s="4">
        <f t="shared" si="1"/>
        <v>-27</v>
      </c>
      <c r="C36" s="4">
        <f t="shared" si="2"/>
        <v>2.1</v>
      </c>
      <c r="F36" s="4">
        <f t="shared" si="4"/>
        <v>0</v>
      </c>
      <c r="G36" s="13" t="str">
        <f t="shared" si="5"/>
        <v/>
      </c>
      <c r="H36" s="13" t="str">
        <f t="shared" si="6"/>
        <v/>
      </c>
      <c r="J36" s="2">
        <f t="shared" si="43"/>
        <v>-9</v>
      </c>
      <c r="K36" s="4">
        <f t="shared" si="7"/>
        <v>-27</v>
      </c>
      <c r="L36" s="4">
        <f t="shared" si="8"/>
        <v>2.1</v>
      </c>
      <c r="O36" s="4">
        <f t="shared" si="9"/>
        <v>0</v>
      </c>
      <c r="P36" s="13" t="str">
        <f t="shared" si="10"/>
        <v/>
      </c>
      <c r="Q36" s="24" t="str">
        <f t="shared" si="11"/>
        <v/>
      </c>
      <c r="S36" s="2">
        <f t="shared" si="44"/>
        <v>-9</v>
      </c>
      <c r="T36" s="4">
        <f t="shared" si="12"/>
        <v>-27</v>
      </c>
      <c r="U36" s="4">
        <f t="shared" si="13"/>
        <v>2.1</v>
      </c>
      <c r="X36" s="4">
        <f t="shared" si="14"/>
        <v>0</v>
      </c>
      <c r="Y36" s="13" t="str">
        <f t="shared" si="15"/>
        <v/>
      </c>
      <c r="Z36" s="24" t="str">
        <f t="shared" si="16"/>
        <v/>
      </c>
      <c r="AB36" s="2">
        <f t="shared" si="45"/>
        <v>-9</v>
      </c>
      <c r="AC36" s="4">
        <f t="shared" si="17"/>
        <v>-27</v>
      </c>
      <c r="AD36" s="4">
        <f t="shared" si="18"/>
        <v>2.1</v>
      </c>
      <c r="AG36" s="4">
        <f t="shared" si="19"/>
        <v>0</v>
      </c>
      <c r="AH36" s="13" t="str">
        <f t="shared" si="20"/>
        <v/>
      </c>
      <c r="AI36" s="24" t="str">
        <f t="shared" si="21"/>
        <v/>
      </c>
      <c r="AJ36" s="13"/>
      <c r="AK36" s="2">
        <f t="shared" si="46"/>
        <v>-9</v>
      </c>
      <c r="AL36" s="4">
        <f t="shared" si="22"/>
        <v>-27</v>
      </c>
      <c r="AM36" s="4">
        <f t="shared" si="23"/>
        <v>2.1</v>
      </c>
      <c r="AP36" s="4">
        <f t="shared" si="24"/>
        <v>0</v>
      </c>
      <c r="AQ36" s="13" t="str">
        <f t="shared" si="25"/>
        <v/>
      </c>
      <c r="AR36" s="24" t="str">
        <f t="shared" si="26"/>
        <v/>
      </c>
      <c r="AS36" s="13"/>
      <c r="AT36" s="2">
        <f t="shared" si="47"/>
        <v>-9</v>
      </c>
      <c r="AU36" s="4">
        <f t="shared" si="27"/>
        <v>-27</v>
      </c>
      <c r="AV36" s="4">
        <f t="shared" si="28"/>
        <v>2.1</v>
      </c>
      <c r="AY36" s="4">
        <f t="shared" si="29"/>
        <v>0</v>
      </c>
      <c r="AZ36" s="13" t="str">
        <f t="shared" si="30"/>
        <v/>
      </c>
      <c r="BA36" s="24" t="str">
        <f t="shared" si="31"/>
        <v/>
      </c>
      <c r="BB36" s="13"/>
      <c r="BC36" s="2">
        <f t="shared" si="48"/>
        <v>-9</v>
      </c>
      <c r="BD36" s="4">
        <f t="shared" si="32"/>
        <v>-27</v>
      </c>
      <c r="BE36" s="4">
        <f t="shared" si="33"/>
        <v>2.1</v>
      </c>
      <c r="BH36" s="4">
        <f t="shared" si="34"/>
        <v>0</v>
      </c>
      <c r="BI36" s="13" t="str">
        <f t="shared" si="35"/>
        <v/>
      </c>
      <c r="BJ36" s="24" t="str">
        <f t="shared" si="36"/>
        <v/>
      </c>
      <c r="BK36" s="13"/>
      <c r="BL36" s="2">
        <f t="shared" si="49"/>
        <v>-9</v>
      </c>
      <c r="BM36" s="4">
        <f t="shared" si="37"/>
        <v>-27</v>
      </c>
      <c r="BN36" s="4">
        <f t="shared" si="38"/>
        <v>2.1</v>
      </c>
      <c r="BQ36" s="4">
        <f t="shared" si="39"/>
        <v>0</v>
      </c>
      <c r="BR36" s="13" t="str">
        <f t="shared" si="40"/>
        <v/>
      </c>
      <c r="BS36" s="24" t="str">
        <f t="shared" si="41"/>
        <v/>
      </c>
      <c r="BT36" s="25"/>
    </row>
    <row r="37">
      <c r="A37" s="2">
        <f t="shared" si="42"/>
        <v>-8.5</v>
      </c>
      <c r="B37" s="4">
        <f t="shared" si="1"/>
        <v>-25.5</v>
      </c>
      <c r="C37" s="4">
        <f t="shared" si="2"/>
        <v>2.07</v>
      </c>
      <c r="F37" s="4">
        <f t="shared" si="4"/>
        <v>0</v>
      </c>
      <c r="G37" s="13" t="str">
        <f t="shared" si="5"/>
        <v/>
      </c>
      <c r="H37" s="13" t="str">
        <f t="shared" si="6"/>
        <v/>
      </c>
      <c r="J37" s="2">
        <f t="shared" si="43"/>
        <v>-8.5</v>
      </c>
      <c r="K37" s="4">
        <f t="shared" si="7"/>
        <v>-25.5</v>
      </c>
      <c r="L37" s="4">
        <f t="shared" si="8"/>
        <v>2.07</v>
      </c>
      <c r="O37" s="4">
        <f t="shared" si="9"/>
        <v>0</v>
      </c>
      <c r="P37" s="13" t="str">
        <f t="shared" si="10"/>
        <v/>
      </c>
      <c r="Q37" s="24" t="str">
        <f t="shared" si="11"/>
        <v/>
      </c>
      <c r="S37" s="2">
        <f t="shared" si="44"/>
        <v>-8.5</v>
      </c>
      <c r="T37" s="4">
        <f t="shared" si="12"/>
        <v>-25.5</v>
      </c>
      <c r="U37" s="4">
        <f t="shared" si="13"/>
        <v>2.07</v>
      </c>
      <c r="X37" s="4">
        <f t="shared" si="14"/>
        <v>0</v>
      </c>
      <c r="Y37" s="13" t="str">
        <f t="shared" si="15"/>
        <v/>
      </c>
      <c r="Z37" s="24" t="str">
        <f t="shared" si="16"/>
        <v/>
      </c>
      <c r="AB37" s="2">
        <f t="shared" si="45"/>
        <v>-8.5</v>
      </c>
      <c r="AC37" s="4">
        <f t="shared" si="17"/>
        <v>-25.5</v>
      </c>
      <c r="AD37" s="4">
        <f t="shared" si="18"/>
        <v>2.07</v>
      </c>
      <c r="AG37" s="4">
        <f t="shared" si="19"/>
        <v>0</v>
      </c>
      <c r="AH37" s="13" t="str">
        <f t="shared" si="20"/>
        <v/>
      </c>
      <c r="AI37" s="24" t="str">
        <f t="shared" si="21"/>
        <v/>
      </c>
      <c r="AJ37" s="13"/>
      <c r="AK37" s="2">
        <f t="shared" si="46"/>
        <v>-8.5</v>
      </c>
      <c r="AL37" s="4">
        <f t="shared" si="22"/>
        <v>-25.5</v>
      </c>
      <c r="AM37" s="4">
        <f t="shared" si="23"/>
        <v>2.07</v>
      </c>
      <c r="AP37" s="4">
        <f t="shared" si="24"/>
        <v>0</v>
      </c>
      <c r="AQ37" s="13" t="str">
        <f t="shared" si="25"/>
        <v/>
      </c>
      <c r="AR37" s="24" t="str">
        <f t="shared" si="26"/>
        <v/>
      </c>
      <c r="AS37" s="13"/>
      <c r="AT37" s="2">
        <f t="shared" si="47"/>
        <v>-8.5</v>
      </c>
      <c r="AU37" s="4">
        <f t="shared" si="27"/>
        <v>-25.5</v>
      </c>
      <c r="AV37" s="4">
        <f t="shared" si="28"/>
        <v>2.07</v>
      </c>
      <c r="AY37" s="4">
        <f t="shared" si="29"/>
        <v>0</v>
      </c>
      <c r="AZ37" s="13" t="str">
        <f t="shared" si="30"/>
        <v/>
      </c>
      <c r="BA37" s="24" t="str">
        <f t="shared" si="31"/>
        <v/>
      </c>
      <c r="BB37" s="13"/>
      <c r="BC37" s="2">
        <f t="shared" si="48"/>
        <v>-8.5</v>
      </c>
      <c r="BD37" s="4">
        <f t="shared" si="32"/>
        <v>-25.5</v>
      </c>
      <c r="BE37" s="4">
        <f t="shared" si="33"/>
        <v>2.07</v>
      </c>
      <c r="BH37" s="4">
        <f t="shared" si="34"/>
        <v>0</v>
      </c>
      <c r="BI37" s="13" t="str">
        <f t="shared" si="35"/>
        <v/>
      </c>
      <c r="BJ37" s="24" t="str">
        <f t="shared" si="36"/>
        <v/>
      </c>
      <c r="BK37" s="13"/>
      <c r="BL37" s="2">
        <f t="shared" si="49"/>
        <v>-8.5</v>
      </c>
      <c r="BM37" s="4">
        <f t="shared" si="37"/>
        <v>-25.5</v>
      </c>
      <c r="BN37" s="4">
        <f t="shared" si="38"/>
        <v>2.07</v>
      </c>
      <c r="BQ37" s="4">
        <f t="shared" si="39"/>
        <v>0</v>
      </c>
      <c r="BR37" s="13" t="str">
        <f t="shared" si="40"/>
        <v/>
      </c>
      <c r="BS37" s="24" t="str">
        <f t="shared" si="41"/>
        <v/>
      </c>
      <c r="BT37" s="25"/>
    </row>
    <row r="38">
      <c r="A38" s="2">
        <f t="shared" si="42"/>
        <v>-8</v>
      </c>
      <c r="B38" s="4">
        <f t="shared" si="1"/>
        <v>-24</v>
      </c>
      <c r="C38" s="4">
        <f t="shared" si="2"/>
        <v>2.04</v>
      </c>
      <c r="F38" s="4">
        <f t="shared" si="4"/>
        <v>0</v>
      </c>
      <c r="G38" s="13" t="str">
        <f t="shared" si="5"/>
        <v/>
      </c>
      <c r="H38" s="13" t="str">
        <f t="shared" si="6"/>
        <v/>
      </c>
      <c r="J38" s="2">
        <f t="shared" si="43"/>
        <v>-8</v>
      </c>
      <c r="K38" s="4">
        <f t="shared" si="7"/>
        <v>-24</v>
      </c>
      <c r="L38" s="4">
        <f t="shared" si="8"/>
        <v>2.04</v>
      </c>
      <c r="O38" s="4">
        <f t="shared" si="9"/>
        <v>0</v>
      </c>
      <c r="P38" s="13" t="str">
        <f t="shared" si="10"/>
        <v/>
      </c>
      <c r="Q38" s="24" t="str">
        <f t="shared" si="11"/>
        <v/>
      </c>
      <c r="S38" s="2">
        <f t="shared" si="44"/>
        <v>-8</v>
      </c>
      <c r="T38" s="4">
        <f t="shared" si="12"/>
        <v>-24</v>
      </c>
      <c r="U38" s="4">
        <f t="shared" si="13"/>
        <v>2.04</v>
      </c>
      <c r="X38" s="4">
        <f t="shared" si="14"/>
        <v>0</v>
      </c>
      <c r="Y38" s="13" t="str">
        <f t="shared" si="15"/>
        <v/>
      </c>
      <c r="Z38" s="24" t="str">
        <f t="shared" si="16"/>
        <v/>
      </c>
      <c r="AB38" s="2">
        <f t="shared" si="45"/>
        <v>-8</v>
      </c>
      <c r="AC38" s="4">
        <f t="shared" si="17"/>
        <v>-24</v>
      </c>
      <c r="AD38" s="4">
        <f t="shared" si="18"/>
        <v>2.04</v>
      </c>
      <c r="AG38" s="4">
        <f t="shared" si="19"/>
        <v>0</v>
      </c>
      <c r="AH38" s="13" t="str">
        <f t="shared" si="20"/>
        <v/>
      </c>
      <c r="AI38" s="24" t="str">
        <f t="shared" si="21"/>
        <v/>
      </c>
      <c r="AJ38" s="13"/>
      <c r="AK38" s="2">
        <f t="shared" si="46"/>
        <v>-8</v>
      </c>
      <c r="AL38" s="4">
        <f t="shared" si="22"/>
        <v>-24</v>
      </c>
      <c r="AM38" s="4">
        <f t="shared" si="23"/>
        <v>2.04</v>
      </c>
      <c r="AP38" s="4">
        <f t="shared" si="24"/>
        <v>0</v>
      </c>
      <c r="AQ38" s="13" t="str">
        <f t="shared" si="25"/>
        <v/>
      </c>
      <c r="AR38" s="24" t="str">
        <f t="shared" si="26"/>
        <v/>
      </c>
      <c r="AS38" s="13"/>
      <c r="AT38" s="2">
        <f t="shared" si="47"/>
        <v>-8</v>
      </c>
      <c r="AU38" s="4">
        <f t="shared" si="27"/>
        <v>-24</v>
      </c>
      <c r="AV38" s="4">
        <f t="shared" si="28"/>
        <v>2.04</v>
      </c>
      <c r="AY38" s="4">
        <f t="shared" si="29"/>
        <v>0</v>
      </c>
      <c r="AZ38" s="13" t="str">
        <f t="shared" si="30"/>
        <v/>
      </c>
      <c r="BA38" s="24" t="str">
        <f t="shared" si="31"/>
        <v/>
      </c>
      <c r="BB38" s="13"/>
      <c r="BC38" s="2">
        <f t="shared" si="48"/>
        <v>-8</v>
      </c>
      <c r="BD38" s="4">
        <f t="shared" si="32"/>
        <v>-24</v>
      </c>
      <c r="BE38" s="4">
        <f t="shared" si="33"/>
        <v>2.04</v>
      </c>
      <c r="BH38" s="4">
        <f t="shared" si="34"/>
        <v>0</v>
      </c>
      <c r="BI38" s="13" t="str">
        <f t="shared" si="35"/>
        <v/>
      </c>
      <c r="BJ38" s="24" t="str">
        <f t="shared" si="36"/>
        <v/>
      </c>
      <c r="BK38" s="13"/>
      <c r="BL38" s="2">
        <f t="shared" si="49"/>
        <v>-8</v>
      </c>
      <c r="BM38" s="4">
        <f t="shared" si="37"/>
        <v>-24</v>
      </c>
      <c r="BN38" s="4">
        <f t="shared" si="38"/>
        <v>2.04</v>
      </c>
      <c r="BQ38" s="4">
        <f t="shared" si="39"/>
        <v>0</v>
      </c>
      <c r="BR38" s="13" t="str">
        <f t="shared" si="40"/>
        <v/>
      </c>
      <c r="BS38" s="24" t="str">
        <f t="shared" si="41"/>
        <v/>
      </c>
      <c r="BT38" s="25"/>
    </row>
    <row r="39">
      <c r="A39" s="2">
        <f t="shared" si="42"/>
        <v>-7.5</v>
      </c>
      <c r="B39" s="4">
        <f t="shared" si="1"/>
        <v>-22.5</v>
      </c>
      <c r="C39" s="4">
        <f t="shared" si="2"/>
        <v>2.01</v>
      </c>
      <c r="F39" s="4">
        <f t="shared" si="4"/>
        <v>0</v>
      </c>
      <c r="G39" s="13" t="str">
        <f t="shared" si="5"/>
        <v/>
      </c>
      <c r="H39" s="13" t="str">
        <f t="shared" si="6"/>
        <v/>
      </c>
      <c r="J39" s="2">
        <f t="shared" si="43"/>
        <v>-7.5</v>
      </c>
      <c r="K39" s="4">
        <f t="shared" si="7"/>
        <v>-22.5</v>
      </c>
      <c r="L39" s="4">
        <f t="shared" si="8"/>
        <v>2.01</v>
      </c>
      <c r="O39" s="4">
        <f t="shared" si="9"/>
        <v>0</v>
      </c>
      <c r="P39" s="13" t="str">
        <f t="shared" si="10"/>
        <v/>
      </c>
      <c r="Q39" s="24" t="str">
        <f t="shared" si="11"/>
        <v/>
      </c>
      <c r="S39" s="2">
        <f t="shared" si="44"/>
        <v>-7.5</v>
      </c>
      <c r="T39" s="4">
        <f t="shared" si="12"/>
        <v>-22.5</v>
      </c>
      <c r="U39" s="4">
        <f t="shared" si="13"/>
        <v>2.01</v>
      </c>
      <c r="X39" s="4">
        <f t="shared" si="14"/>
        <v>0</v>
      </c>
      <c r="Y39" s="13" t="str">
        <f t="shared" si="15"/>
        <v/>
      </c>
      <c r="Z39" s="24" t="str">
        <f t="shared" si="16"/>
        <v/>
      </c>
      <c r="AB39" s="2">
        <f t="shared" si="45"/>
        <v>-7.5</v>
      </c>
      <c r="AC39" s="4">
        <f t="shared" si="17"/>
        <v>-22.5</v>
      </c>
      <c r="AD39" s="4">
        <f t="shared" si="18"/>
        <v>2.01</v>
      </c>
      <c r="AG39" s="4">
        <f t="shared" si="19"/>
        <v>0</v>
      </c>
      <c r="AH39" s="13" t="str">
        <f t="shared" si="20"/>
        <v/>
      </c>
      <c r="AI39" s="24" t="str">
        <f t="shared" si="21"/>
        <v/>
      </c>
      <c r="AJ39" s="13"/>
      <c r="AK39" s="2">
        <f t="shared" si="46"/>
        <v>-7.5</v>
      </c>
      <c r="AL39" s="4">
        <f t="shared" si="22"/>
        <v>-22.5</v>
      </c>
      <c r="AM39" s="4">
        <f t="shared" si="23"/>
        <v>2.01</v>
      </c>
      <c r="AP39" s="4">
        <f t="shared" si="24"/>
        <v>0</v>
      </c>
      <c r="AQ39" s="13" t="str">
        <f t="shared" si="25"/>
        <v/>
      </c>
      <c r="AR39" s="24" t="str">
        <f t="shared" si="26"/>
        <v/>
      </c>
      <c r="AS39" s="13"/>
      <c r="AT39" s="2">
        <f t="shared" si="47"/>
        <v>-7.5</v>
      </c>
      <c r="AU39" s="4">
        <f t="shared" si="27"/>
        <v>-22.5</v>
      </c>
      <c r="AV39" s="4">
        <f t="shared" si="28"/>
        <v>2.01</v>
      </c>
      <c r="AY39" s="4">
        <f t="shared" si="29"/>
        <v>0</v>
      </c>
      <c r="AZ39" s="13" t="str">
        <f t="shared" si="30"/>
        <v/>
      </c>
      <c r="BA39" s="24" t="str">
        <f t="shared" si="31"/>
        <v/>
      </c>
      <c r="BB39" s="13"/>
      <c r="BC39" s="2">
        <f t="shared" si="48"/>
        <v>-7.5</v>
      </c>
      <c r="BD39" s="4">
        <f t="shared" si="32"/>
        <v>-22.5</v>
      </c>
      <c r="BE39" s="4">
        <f t="shared" si="33"/>
        <v>2.01</v>
      </c>
      <c r="BH39" s="4">
        <f t="shared" si="34"/>
        <v>0</v>
      </c>
      <c r="BI39" s="13" t="str">
        <f t="shared" si="35"/>
        <v/>
      </c>
      <c r="BJ39" s="24" t="str">
        <f t="shared" si="36"/>
        <v/>
      </c>
      <c r="BK39" s="13"/>
      <c r="BL39" s="2">
        <f t="shared" si="49"/>
        <v>-7.5</v>
      </c>
      <c r="BM39" s="4">
        <f t="shared" si="37"/>
        <v>-22.5</v>
      </c>
      <c r="BN39" s="4">
        <f t="shared" si="38"/>
        <v>2.01</v>
      </c>
      <c r="BQ39" s="4">
        <f t="shared" si="39"/>
        <v>0</v>
      </c>
      <c r="BR39" s="13" t="str">
        <f t="shared" si="40"/>
        <v/>
      </c>
      <c r="BS39" s="24" t="str">
        <f t="shared" si="41"/>
        <v/>
      </c>
      <c r="BT39" s="25"/>
    </row>
    <row r="40">
      <c r="A40" s="2">
        <f t="shared" si="42"/>
        <v>-7</v>
      </c>
      <c r="B40" s="4">
        <f t="shared" si="1"/>
        <v>-21</v>
      </c>
      <c r="C40" s="4">
        <f t="shared" si="2"/>
        <v>1.98</v>
      </c>
      <c r="F40" s="4">
        <f t="shared" si="4"/>
        <v>0</v>
      </c>
      <c r="G40" s="13" t="str">
        <f t="shared" si="5"/>
        <v/>
      </c>
      <c r="H40" s="13" t="str">
        <f t="shared" si="6"/>
        <v/>
      </c>
      <c r="J40" s="2">
        <f t="shared" si="43"/>
        <v>-7</v>
      </c>
      <c r="K40" s="4">
        <f t="shared" si="7"/>
        <v>-21</v>
      </c>
      <c r="L40" s="4">
        <f t="shared" si="8"/>
        <v>1.98</v>
      </c>
      <c r="O40" s="4">
        <f t="shared" si="9"/>
        <v>0</v>
      </c>
      <c r="P40" s="13" t="str">
        <f t="shared" si="10"/>
        <v/>
      </c>
      <c r="Q40" s="24" t="str">
        <f t="shared" si="11"/>
        <v/>
      </c>
      <c r="S40" s="2">
        <f t="shared" si="44"/>
        <v>-7</v>
      </c>
      <c r="T40" s="4">
        <f t="shared" si="12"/>
        <v>-21</v>
      </c>
      <c r="U40" s="4">
        <f t="shared" si="13"/>
        <v>1.98</v>
      </c>
      <c r="X40" s="4">
        <f t="shared" si="14"/>
        <v>0</v>
      </c>
      <c r="Y40" s="13" t="str">
        <f t="shared" si="15"/>
        <v/>
      </c>
      <c r="Z40" s="24" t="str">
        <f t="shared" si="16"/>
        <v/>
      </c>
      <c r="AB40" s="2">
        <f t="shared" si="45"/>
        <v>-7</v>
      </c>
      <c r="AC40" s="4">
        <f t="shared" si="17"/>
        <v>-21</v>
      </c>
      <c r="AD40" s="4">
        <f t="shared" si="18"/>
        <v>1.98</v>
      </c>
      <c r="AG40" s="4">
        <f t="shared" si="19"/>
        <v>0</v>
      </c>
      <c r="AH40" s="13" t="str">
        <f t="shared" si="20"/>
        <v/>
      </c>
      <c r="AI40" s="24" t="str">
        <f t="shared" si="21"/>
        <v/>
      </c>
      <c r="AJ40" s="13"/>
      <c r="AK40" s="2">
        <f t="shared" si="46"/>
        <v>-7</v>
      </c>
      <c r="AL40" s="4">
        <f t="shared" si="22"/>
        <v>-21</v>
      </c>
      <c r="AM40" s="4">
        <f t="shared" si="23"/>
        <v>1.98</v>
      </c>
      <c r="AP40" s="4">
        <f t="shared" si="24"/>
        <v>0</v>
      </c>
      <c r="AQ40" s="13" t="str">
        <f t="shared" si="25"/>
        <v/>
      </c>
      <c r="AR40" s="24" t="str">
        <f t="shared" si="26"/>
        <v/>
      </c>
      <c r="AS40" s="13"/>
      <c r="AT40" s="2">
        <f t="shared" si="47"/>
        <v>-7</v>
      </c>
      <c r="AU40" s="4">
        <f t="shared" si="27"/>
        <v>-21</v>
      </c>
      <c r="AV40" s="4">
        <f t="shared" si="28"/>
        <v>1.98</v>
      </c>
      <c r="AY40" s="4">
        <f t="shared" si="29"/>
        <v>0</v>
      </c>
      <c r="AZ40" s="13" t="str">
        <f t="shared" si="30"/>
        <v/>
      </c>
      <c r="BA40" s="24" t="str">
        <f t="shared" si="31"/>
        <v/>
      </c>
      <c r="BB40" s="13"/>
      <c r="BC40" s="2">
        <f t="shared" si="48"/>
        <v>-7</v>
      </c>
      <c r="BD40" s="4">
        <f t="shared" si="32"/>
        <v>-21</v>
      </c>
      <c r="BE40" s="4">
        <f t="shared" si="33"/>
        <v>1.98</v>
      </c>
      <c r="BH40" s="4">
        <f t="shared" si="34"/>
        <v>0</v>
      </c>
      <c r="BI40" s="13" t="str">
        <f t="shared" si="35"/>
        <v/>
      </c>
      <c r="BJ40" s="24" t="str">
        <f t="shared" si="36"/>
        <v/>
      </c>
      <c r="BK40" s="13"/>
      <c r="BL40" s="2">
        <f t="shared" si="49"/>
        <v>-7</v>
      </c>
      <c r="BM40" s="4">
        <f t="shared" si="37"/>
        <v>-21</v>
      </c>
      <c r="BN40" s="4">
        <f t="shared" si="38"/>
        <v>1.98</v>
      </c>
      <c r="BQ40" s="4">
        <f t="shared" si="39"/>
        <v>0</v>
      </c>
      <c r="BR40" s="13" t="str">
        <f t="shared" si="40"/>
        <v/>
      </c>
      <c r="BS40" s="24" t="str">
        <f t="shared" si="41"/>
        <v/>
      </c>
      <c r="BT40" s="25"/>
    </row>
    <row r="41">
      <c r="A41" s="2">
        <f t="shared" si="42"/>
        <v>-6.5</v>
      </c>
      <c r="B41" s="4">
        <f t="shared" si="1"/>
        <v>-19.5</v>
      </c>
      <c r="C41" s="4">
        <f t="shared" si="2"/>
        <v>1.95</v>
      </c>
      <c r="F41" s="4">
        <f t="shared" si="4"/>
        <v>0</v>
      </c>
      <c r="G41" s="13" t="str">
        <f t="shared" si="5"/>
        <v/>
      </c>
      <c r="H41" s="13" t="str">
        <f t="shared" si="6"/>
        <v/>
      </c>
      <c r="J41" s="2">
        <f t="shared" si="43"/>
        <v>-6.5</v>
      </c>
      <c r="K41" s="4">
        <f t="shared" si="7"/>
        <v>-19.5</v>
      </c>
      <c r="L41" s="4">
        <f t="shared" si="8"/>
        <v>1.95</v>
      </c>
      <c r="O41" s="4">
        <f t="shared" si="9"/>
        <v>0</v>
      </c>
      <c r="P41" s="13" t="str">
        <f t="shared" si="10"/>
        <v/>
      </c>
      <c r="Q41" s="24" t="str">
        <f t="shared" si="11"/>
        <v/>
      </c>
      <c r="S41" s="2">
        <f t="shared" si="44"/>
        <v>-6.5</v>
      </c>
      <c r="T41" s="4">
        <f t="shared" si="12"/>
        <v>-19.5</v>
      </c>
      <c r="U41" s="4">
        <f t="shared" si="13"/>
        <v>1.95</v>
      </c>
      <c r="X41" s="4">
        <f t="shared" si="14"/>
        <v>0</v>
      </c>
      <c r="Y41" s="13" t="str">
        <f t="shared" si="15"/>
        <v/>
      </c>
      <c r="Z41" s="24" t="str">
        <f t="shared" si="16"/>
        <v/>
      </c>
      <c r="AB41" s="2">
        <f t="shared" si="45"/>
        <v>-6.5</v>
      </c>
      <c r="AC41" s="4">
        <f t="shared" si="17"/>
        <v>-19.5</v>
      </c>
      <c r="AD41" s="4">
        <f t="shared" si="18"/>
        <v>1.95</v>
      </c>
      <c r="AG41" s="4">
        <f t="shared" si="19"/>
        <v>0</v>
      </c>
      <c r="AH41" s="13" t="str">
        <f t="shared" si="20"/>
        <v/>
      </c>
      <c r="AI41" s="24" t="str">
        <f t="shared" si="21"/>
        <v/>
      </c>
      <c r="AJ41" s="13"/>
      <c r="AK41" s="2">
        <f t="shared" si="46"/>
        <v>-6.5</v>
      </c>
      <c r="AL41" s="4">
        <f t="shared" si="22"/>
        <v>-19.5</v>
      </c>
      <c r="AM41" s="4">
        <f t="shared" si="23"/>
        <v>1.95</v>
      </c>
      <c r="AP41" s="4">
        <f t="shared" si="24"/>
        <v>0</v>
      </c>
      <c r="AQ41" s="13" t="str">
        <f t="shared" si="25"/>
        <v/>
      </c>
      <c r="AR41" s="24" t="str">
        <f t="shared" si="26"/>
        <v/>
      </c>
      <c r="AS41" s="13"/>
      <c r="AT41" s="2">
        <f t="shared" si="47"/>
        <v>-6.5</v>
      </c>
      <c r="AU41" s="4">
        <f t="shared" si="27"/>
        <v>-19.5</v>
      </c>
      <c r="AV41" s="4">
        <f t="shared" si="28"/>
        <v>1.95</v>
      </c>
      <c r="AY41" s="4">
        <f t="shared" si="29"/>
        <v>0</v>
      </c>
      <c r="AZ41" s="13" t="str">
        <f t="shared" si="30"/>
        <v/>
      </c>
      <c r="BA41" s="24" t="str">
        <f t="shared" si="31"/>
        <v/>
      </c>
      <c r="BB41" s="13"/>
      <c r="BC41" s="2">
        <f t="shared" si="48"/>
        <v>-6.5</v>
      </c>
      <c r="BD41" s="4">
        <f t="shared" si="32"/>
        <v>-19.5</v>
      </c>
      <c r="BE41" s="4">
        <f t="shared" si="33"/>
        <v>1.95</v>
      </c>
      <c r="BH41" s="4">
        <f t="shared" si="34"/>
        <v>0</v>
      </c>
      <c r="BI41" s="13" t="str">
        <f t="shared" si="35"/>
        <v/>
      </c>
      <c r="BJ41" s="24" t="str">
        <f t="shared" si="36"/>
        <v/>
      </c>
      <c r="BK41" s="13"/>
      <c r="BL41" s="2">
        <f t="shared" si="49"/>
        <v>-6.5</v>
      </c>
      <c r="BM41" s="4">
        <f t="shared" si="37"/>
        <v>-19.5</v>
      </c>
      <c r="BN41" s="4">
        <f t="shared" si="38"/>
        <v>1.95</v>
      </c>
      <c r="BQ41" s="4">
        <f t="shared" si="39"/>
        <v>0</v>
      </c>
      <c r="BR41" s="13" t="str">
        <f t="shared" si="40"/>
        <v/>
      </c>
      <c r="BS41" s="24" t="str">
        <f t="shared" si="41"/>
        <v/>
      </c>
      <c r="BT41" s="25"/>
    </row>
    <row r="42">
      <c r="A42" s="2">
        <f t="shared" si="42"/>
        <v>-6</v>
      </c>
      <c r="B42" s="4">
        <f t="shared" si="1"/>
        <v>-18</v>
      </c>
      <c r="C42" s="4">
        <f t="shared" si="2"/>
        <v>1.92</v>
      </c>
      <c r="F42" s="4">
        <f t="shared" si="4"/>
        <v>0</v>
      </c>
      <c r="G42" s="13" t="str">
        <f t="shared" si="5"/>
        <v/>
      </c>
      <c r="H42" s="13" t="str">
        <f t="shared" si="6"/>
        <v/>
      </c>
      <c r="J42" s="2">
        <f t="shared" si="43"/>
        <v>-6</v>
      </c>
      <c r="K42" s="4">
        <f t="shared" si="7"/>
        <v>-18</v>
      </c>
      <c r="L42" s="4">
        <f t="shared" si="8"/>
        <v>1.92</v>
      </c>
      <c r="O42" s="4">
        <f t="shared" si="9"/>
        <v>0</v>
      </c>
      <c r="P42" s="13" t="str">
        <f t="shared" si="10"/>
        <v/>
      </c>
      <c r="Q42" s="24" t="str">
        <f t="shared" si="11"/>
        <v/>
      </c>
      <c r="S42" s="2">
        <f t="shared" si="44"/>
        <v>-6</v>
      </c>
      <c r="T42" s="4">
        <f t="shared" si="12"/>
        <v>-18</v>
      </c>
      <c r="U42" s="4">
        <f t="shared" si="13"/>
        <v>1.92</v>
      </c>
      <c r="X42" s="4">
        <f t="shared" si="14"/>
        <v>0</v>
      </c>
      <c r="Y42" s="13" t="str">
        <f t="shared" si="15"/>
        <v/>
      </c>
      <c r="Z42" s="24" t="str">
        <f t="shared" si="16"/>
        <v/>
      </c>
      <c r="AB42" s="2">
        <f t="shared" si="45"/>
        <v>-6</v>
      </c>
      <c r="AC42" s="4">
        <f t="shared" si="17"/>
        <v>-18</v>
      </c>
      <c r="AD42" s="4">
        <f t="shared" si="18"/>
        <v>1.92</v>
      </c>
      <c r="AG42" s="4">
        <f t="shared" si="19"/>
        <v>0</v>
      </c>
      <c r="AH42" s="13" t="str">
        <f t="shared" si="20"/>
        <v/>
      </c>
      <c r="AI42" s="24" t="str">
        <f t="shared" si="21"/>
        <v/>
      </c>
      <c r="AJ42" s="13"/>
      <c r="AK42" s="2">
        <f t="shared" si="46"/>
        <v>-6</v>
      </c>
      <c r="AL42" s="4">
        <f t="shared" si="22"/>
        <v>-18</v>
      </c>
      <c r="AM42" s="4">
        <f t="shared" si="23"/>
        <v>1.92</v>
      </c>
      <c r="AP42" s="4">
        <f t="shared" si="24"/>
        <v>0</v>
      </c>
      <c r="AQ42" s="13" t="str">
        <f t="shared" si="25"/>
        <v/>
      </c>
      <c r="AR42" s="24" t="str">
        <f t="shared" si="26"/>
        <v/>
      </c>
      <c r="AS42" s="13"/>
      <c r="AT42" s="2">
        <f t="shared" si="47"/>
        <v>-6</v>
      </c>
      <c r="AU42" s="4">
        <f t="shared" si="27"/>
        <v>-18</v>
      </c>
      <c r="AV42" s="4">
        <f t="shared" si="28"/>
        <v>1.92</v>
      </c>
      <c r="AY42" s="4">
        <f t="shared" si="29"/>
        <v>0</v>
      </c>
      <c r="AZ42" s="13" t="str">
        <f t="shared" si="30"/>
        <v/>
      </c>
      <c r="BA42" s="24" t="str">
        <f t="shared" si="31"/>
        <v/>
      </c>
      <c r="BB42" s="13"/>
      <c r="BC42" s="2">
        <f t="shared" si="48"/>
        <v>-6</v>
      </c>
      <c r="BD42" s="4">
        <f t="shared" si="32"/>
        <v>-18</v>
      </c>
      <c r="BE42" s="4">
        <f t="shared" si="33"/>
        <v>1.92</v>
      </c>
      <c r="BH42" s="4">
        <f t="shared" si="34"/>
        <v>0</v>
      </c>
      <c r="BI42" s="13" t="str">
        <f t="shared" si="35"/>
        <v/>
      </c>
      <c r="BJ42" s="24" t="str">
        <f t="shared" si="36"/>
        <v/>
      </c>
      <c r="BK42" s="13"/>
      <c r="BL42" s="2">
        <f t="shared" si="49"/>
        <v>-6</v>
      </c>
      <c r="BM42" s="4">
        <f t="shared" si="37"/>
        <v>-18</v>
      </c>
      <c r="BN42" s="4">
        <f t="shared" si="38"/>
        <v>1.92</v>
      </c>
      <c r="BQ42" s="4">
        <f t="shared" si="39"/>
        <v>0</v>
      </c>
      <c r="BR42" s="13" t="str">
        <f t="shared" si="40"/>
        <v/>
      </c>
      <c r="BS42" s="24" t="str">
        <f t="shared" si="41"/>
        <v/>
      </c>
      <c r="BT42" s="25"/>
    </row>
    <row r="43">
      <c r="A43" s="2">
        <f t="shared" si="42"/>
        <v>-5.5</v>
      </c>
      <c r="B43" s="4">
        <f t="shared" si="1"/>
        <v>-16.5</v>
      </c>
      <c r="C43" s="4">
        <f t="shared" si="2"/>
        <v>1.89</v>
      </c>
      <c r="F43" s="4">
        <f t="shared" si="4"/>
        <v>0</v>
      </c>
      <c r="G43" s="13" t="str">
        <f t="shared" si="5"/>
        <v/>
      </c>
      <c r="H43" s="13" t="str">
        <f t="shared" si="6"/>
        <v/>
      </c>
      <c r="J43" s="2">
        <f t="shared" si="43"/>
        <v>-5.5</v>
      </c>
      <c r="K43" s="4">
        <f t="shared" si="7"/>
        <v>-16.5</v>
      </c>
      <c r="L43" s="4">
        <f t="shared" si="8"/>
        <v>1.89</v>
      </c>
      <c r="O43" s="4">
        <f t="shared" si="9"/>
        <v>0</v>
      </c>
      <c r="P43" s="13" t="str">
        <f t="shared" si="10"/>
        <v/>
      </c>
      <c r="Q43" s="24" t="str">
        <f t="shared" si="11"/>
        <v/>
      </c>
      <c r="S43" s="2">
        <f t="shared" si="44"/>
        <v>-5.5</v>
      </c>
      <c r="T43" s="4">
        <f t="shared" si="12"/>
        <v>-16.5</v>
      </c>
      <c r="U43" s="4">
        <f t="shared" si="13"/>
        <v>1.89</v>
      </c>
      <c r="X43" s="4">
        <f t="shared" si="14"/>
        <v>0</v>
      </c>
      <c r="Y43" s="13" t="str">
        <f t="shared" si="15"/>
        <v/>
      </c>
      <c r="Z43" s="24" t="str">
        <f t="shared" si="16"/>
        <v/>
      </c>
      <c r="AB43" s="2">
        <f t="shared" si="45"/>
        <v>-5.5</v>
      </c>
      <c r="AC43" s="4">
        <f t="shared" si="17"/>
        <v>-16.5</v>
      </c>
      <c r="AD43" s="4">
        <f t="shared" si="18"/>
        <v>1.89</v>
      </c>
      <c r="AG43" s="4">
        <f t="shared" si="19"/>
        <v>0</v>
      </c>
      <c r="AH43" s="13" t="str">
        <f t="shared" si="20"/>
        <v/>
      </c>
      <c r="AI43" s="24" t="str">
        <f t="shared" si="21"/>
        <v/>
      </c>
      <c r="AJ43" s="13"/>
      <c r="AK43" s="2">
        <f t="shared" si="46"/>
        <v>-5.5</v>
      </c>
      <c r="AL43" s="4">
        <f t="shared" si="22"/>
        <v>-16.5</v>
      </c>
      <c r="AM43" s="4">
        <f t="shared" si="23"/>
        <v>1.89</v>
      </c>
      <c r="AP43" s="4">
        <f t="shared" si="24"/>
        <v>0</v>
      </c>
      <c r="AQ43" s="13" t="str">
        <f t="shared" si="25"/>
        <v/>
      </c>
      <c r="AR43" s="24" t="str">
        <f t="shared" si="26"/>
        <v/>
      </c>
      <c r="AS43" s="13"/>
      <c r="AT43" s="2">
        <f t="shared" si="47"/>
        <v>-5.5</v>
      </c>
      <c r="AU43" s="4">
        <f t="shared" si="27"/>
        <v>-16.5</v>
      </c>
      <c r="AV43" s="4">
        <f t="shared" si="28"/>
        <v>1.89</v>
      </c>
      <c r="AY43" s="4">
        <f t="shared" si="29"/>
        <v>0</v>
      </c>
      <c r="AZ43" s="13" t="str">
        <f t="shared" si="30"/>
        <v/>
      </c>
      <c r="BA43" s="24" t="str">
        <f t="shared" si="31"/>
        <v/>
      </c>
      <c r="BB43" s="13"/>
      <c r="BC43" s="2">
        <f t="shared" si="48"/>
        <v>-5.5</v>
      </c>
      <c r="BD43" s="4">
        <f t="shared" si="32"/>
        <v>-16.5</v>
      </c>
      <c r="BE43" s="4">
        <f t="shared" si="33"/>
        <v>1.89</v>
      </c>
      <c r="BH43" s="4">
        <f t="shared" si="34"/>
        <v>0</v>
      </c>
      <c r="BI43" s="13" t="str">
        <f t="shared" si="35"/>
        <v/>
      </c>
      <c r="BJ43" s="24" t="str">
        <f t="shared" si="36"/>
        <v/>
      </c>
      <c r="BK43" s="13"/>
      <c r="BL43" s="2">
        <f t="shared" si="49"/>
        <v>-5.5</v>
      </c>
      <c r="BM43" s="4">
        <f t="shared" si="37"/>
        <v>-16.5</v>
      </c>
      <c r="BN43" s="4">
        <f t="shared" si="38"/>
        <v>1.89</v>
      </c>
      <c r="BQ43" s="4">
        <f t="shared" si="39"/>
        <v>0</v>
      </c>
      <c r="BR43" s="13" t="str">
        <f t="shared" si="40"/>
        <v/>
      </c>
      <c r="BS43" s="24" t="str">
        <f t="shared" si="41"/>
        <v/>
      </c>
      <c r="BT43" s="25"/>
    </row>
    <row r="44">
      <c r="A44" s="2">
        <f t="shared" si="42"/>
        <v>-5</v>
      </c>
      <c r="B44" s="4">
        <f t="shared" si="1"/>
        <v>-15</v>
      </c>
      <c r="C44" s="4">
        <f t="shared" si="2"/>
        <v>1.86</v>
      </c>
      <c r="F44" s="4">
        <f t="shared" si="4"/>
        <v>0</v>
      </c>
      <c r="G44" s="13" t="str">
        <f t="shared" si="5"/>
        <v/>
      </c>
      <c r="H44" s="13" t="str">
        <f t="shared" si="6"/>
        <v/>
      </c>
      <c r="J44" s="2">
        <f t="shared" si="43"/>
        <v>-5</v>
      </c>
      <c r="K44" s="4">
        <f t="shared" si="7"/>
        <v>-15</v>
      </c>
      <c r="L44" s="4">
        <f t="shared" si="8"/>
        <v>1.86</v>
      </c>
      <c r="O44" s="4">
        <f t="shared" si="9"/>
        <v>0</v>
      </c>
      <c r="P44" s="13" t="str">
        <f t="shared" si="10"/>
        <v/>
      </c>
      <c r="Q44" s="24" t="str">
        <f t="shared" si="11"/>
        <v/>
      </c>
      <c r="S44" s="2">
        <f t="shared" si="44"/>
        <v>-5</v>
      </c>
      <c r="T44" s="4">
        <f t="shared" si="12"/>
        <v>-15</v>
      </c>
      <c r="U44" s="4">
        <f t="shared" si="13"/>
        <v>1.86</v>
      </c>
      <c r="X44" s="4">
        <f t="shared" si="14"/>
        <v>0</v>
      </c>
      <c r="Y44" s="13" t="str">
        <f t="shared" si="15"/>
        <v/>
      </c>
      <c r="Z44" s="24" t="str">
        <f t="shared" si="16"/>
        <v/>
      </c>
      <c r="AB44" s="2">
        <f t="shared" si="45"/>
        <v>-5</v>
      </c>
      <c r="AC44" s="4">
        <f t="shared" si="17"/>
        <v>-15</v>
      </c>
      <c r="AD44" s="4">
        <f t="shared" si="18"/>
        <v>1.86</v>
      </c>
      <c r="AG44" s="4">
        <f t="shared" si="19"/>
        <v>0</v>
      </c>
      <c r="AH44" s="13" t="str">
        <f t="shared" si="20"/>
        <v/>
      </c>
      <c r="AI44" s="24" t="str">
        <f t="shared" si="21"/>
        <v/>
      </c>
      <c r="AJ44" s="13"/>
      <c r="AK44" s="2">
        <f t="shared" si="46"/>
        <v>-5</v>
      </c>
      <c r="AL44" s="4">
        <f t="shared" si="22"/>
        <v>-15</v>
      </c>
      <c r="AM44" s="4">
        <f t="shared" si="23"/>
        <v>1.86</v>
      </c>
      <c r="AP44" s="4">
        <f t="shared" si="24"/>
        <v>0</v>
      </c>
      <c r="AQ44" s="13" t="str">
        <f t="shared" si="25"/>
        <v/>
      </c>
      <c r="AR44" s="24" t="str">
        <f t="shared" si="26"/>
        <v/>
      </c>
      <c r="AS44" s="13"/>
      <c r="AT44" s="2">
        <f t="shared" si="47"/>
        <v>-5</v>
      </c>
      <c r="AU44" s="4">
        <f t="shared" si="27"/>
        <v>-15</v>
      </c>
      <c r="AV44" s="4">
        <f t="shared" si="28"/>
        <v>1.86</v>
      </c>
      <c r="AY44" s="4">
        <f t="shared" si="29"/>
        <v>0</v>
      </c>
      <c r="AZ44" s="13" t="str">
        <f t="shared" si="30"/>
        <v/>
      </c>
      <c r="BA44" s="24" t="str">
        <f t="shared" si="31"/>
        <v/>
      </c>
      <c r="BB44" s="13"/>
      <c r="BC44" s="2">
        <f t="shared" si="48"/>
        <v>-5</v>
      </c>
      <c r="BD44" s="4">
        <f t="shared" si="32"/>
        <v>-15</v>
      </c>
      <c r="BE44" s="4">
        <f t="shared" si="33"/>
        <v>1.86</v>
      </c>
      <c r="BH44" s="4">
        <f t="shared" si="34"/>
        <v>0</v>
      </c>
      <c r="BI44" s="13" t="str">
        <f t="shared" si="35"/>
        <v/>
      </c>
      <c r="BJ44" s="24" t="str">
        <f t="shared" si="36"/>
        <v/>
      </c>
      <c r="BK44" s="13"/>
      <c r="BL44" s="2">
        <f t="shared" si="49"/>
        <v>-5</v>
      </c>
      <c r="BM44" s="4">
        <f t="shared" si="37"/>
        <v>-15</v>
      </c>
      <c r="BN44" s="4">
        <f t="shared" si="38"/>
        <v>1.86</v>
      </c>
      <c r="BQ44" s="4">
        <f t="shared" si="39"/>
        <v>0</v>
      </c>
      <c r="BR44" s="13" t="str">
        <f t="shared" si="40"/>
        <v/>
      </c>
      <c r="BS44" s="24" t="str">
        <f t="shared" si="41"/>
        <v/>
      </c>
      <c r="BT44" s="25"/>
    </row>
    <row r="45">
      <c r="A45" s="2">
        <f t="shared" si="42"/>
        <v>-4.5</v>
      </c>
      <c r="B45" s="4">
        <f t="shared" si="1"/>
        <v>-13.5</v>
      </c>
      <c r="C45" s="4">
        <f t="shared" si="2"/>
        <v>1.83</v>
      </c>
      <c r="F45" s="4">
        <f t="shared" si="4"/>
        <v>0</v>
      </c>
      <c r="G45" s="13" t="str">
        <f t="shared" si="5"/>
        <v/>
      </c>
      <c r="H45" s="13" t="str">
        <f t="shared" si="6"/>
        <v/>
      </c>
      <c r="J45" s="2">
        <f t="shared" si="43"/>
        <v>-4.5</v>
      </c>
      <c r="K45" s="4">
        <f t="shared" si="7"/>
        <v>-13.5</v>
      </c>
      <c r="L45" s="4">
        <f t="shared" si="8"/>
        <v>1.83</v>
      </c>
      <c r="O45" s="4">
        <f t="shared" si="9"/>
        <v>0</v>
      </c>
      <c r="P45" s="13" t="str">
        <f t="shared" si="10"/>
        <v/>
      </c>
      <c r="Q45" s="24" t="str">
        <f t="shared" si="11"/>
        <v/>
      </c>
      <c r="S45" s="2">
        <f t="shared" si="44"/>
        <v>-4.5</v>
      </c>
      <c r="T45" s="4">
        <f t="shared" si="12"/>
        <v>-13.5</v>
      </c>
      <c r="U45" s="4">
        <f t="shared" si="13"/>
        <v>1.83</v>
      </c>
      <c r="X45" s="4">
        <f t="shared" si="14"/>
        <v>0</v>
      </c>
      <c r="Y45" s="13" t="str">
        <f t="shared" si="15"/>
        <v/>
      </c>
      <c r="Z45" s="24" t="str">
        <f t="shared" si="16"/>
        <v/>
      </c>
      <c r="AB45" s="2">
        <f t="shared" si="45"/>
        <v>-4.5</v>
      </c>
      <c r="AC45" s="4">
        <f t="shared" si="17"/>
        <v>-13.5</v>
      </c>
      <c r="AD45" s="4">
        <f t="shared" si="18"/>
        <v>1.83</v>
      </c>
      <c r="AG45" s="4">
        <f t="shared" si="19"/>
        <v>0</v>
      </c>
      <c r="AH45" s="13" t="str">
        <f t="shared" si="20"/>
        <v/>
      </c>
      <c r="AI45" s="24" t="str">
        <f t="shared" si="21"/>
        <v/>
      </c>
      <c r="AJ45" s="13"/>
      <c r="AK45" s="2">
        <f t="shared" si="46"/>
        <v>-4.5</v>
      </c>
      <c r="AL45" s="4">
        <f t="shared" si="22"/>
        <v>-13.5</v>
      </c>
      <c r="AM45" s="4">
        <f t="shared" si="23"/>
        <v>1.83</v>
      </c>
      <c r="AP45" s="4">
        <f t="shared" si="24"/>
        <v>0</v>
      </c>
      <c r="AQ45" s="13" t="str">
        <f t="shared" si="25"/>
        <v/>
      </c>
      <c r="AR45" s="24" t="str">
        <f t="shared" si="26"/>
        <v/>
      </c>
      <c r="AS45" s="13"/>
      <c r="AT45" s="2">
        <f t="shared" si="47"/>
        <v>-4.5</v>
      </c>
      <c r="AU45" s="4">
        <f t="shared" si="27"/>
        <v>-13.5</v>
      </c>
      <c r="AV45" s="4">
        <f t="shared" si="28"/>
        <v>1.83</v>
      </c>
      <c r="AY45" s="4">
        <f t="shared" si="29"/>
        <v>0</v>
      </c>
      <c r="AZ45" s="13" t="str">
        <f t="shared" si="30"/>
        <v/>
      </c>
      <c r="BA45" s="24" t="str">
        <f t="shared" si="31"/>
        <v/>
      </c>
      <c r="BB45" s="13"/>
      <c r="BC45" s="2">
        <f t="shared" si="48"/>
        <v>-4.5</v>
      </c>
      <c r="BD45" s="4">
        <f t="shared" si="32"/>
        <v>-13.5</v>
      </c>
      <c r="BE45" s="4">
        <f t="shared" si="33"/>
        <v>1.83</v>
      </c>
      <c r="BH45" s="4">
        <f t="shared" si="34"/>
        <v>0</v>
      </c>
      <c r="BI45" s="13" t="str">
        <f t="shared" si="35"/>
        <v/>
      </c>
      <c r="BJ45" s="24" t="str">
        <f t="shared" si="36"/>
        <v/>
      </c>
      <c r="BK45" s="13"/>
      <c r="BL45" s="2">
        <f t="shared" si="49"/>
        <v>-4.5</v>
      </c>
      <c r="BM45" s="4">
        <f t="shared" si="37"/>
        <v>-13.5</v>
      </c>
      <c r="BN45" s="4">
        <f t="shared" si="38"/>
        <v>1.83</v>
      </c>
      <c r="BQ45" s="4">
        <f t="shared" si="39"/>
        <v>0</v>
      </c>
      <c r="BR45" s="13" t="str">
        <f t="shared" si="40"/>
        <v/>
      </c>
      <c r="BS45" s="24" t="str">
        <f t="shared" si="41"/>
        <v/>
      </c>
      <c r="BT45" s="25"/>
    </row>
    <row r="46">
      <c r="A46" s="2">
        <f t="shared" si="42"/>
        <v>-4</v>
      </c>
      <c r="B46" s="4">
        <f t="shared" si="1"/>
        <v>-12</v>
      </c>
      <c r="C46" s="4">
        <f t="shared" si="2"/>
        <v>1.8</v>
      </c>
      <c r="F46" s="4">
        <f t="shared" si="4"/>
        <v>0</v>
      </c>
      <c r="G46" s="13" t="str">
        <f t="shared" si="5"/>
        <v/>
      </c>
      <c r="H46" s="13" t="str">
        <f t="shared" si="6"/>
        <v/>
      </c>
      <c r="J46" s="2">
        <f t="shared" si="43"/>
        <v>-4</v>
      </c>
      <c r="K46" s="4">
        <f t="shared" si="7"/>
        <v>-12</v>
      </c>
      <c r="L46" s="4">
        <f t="shared" si="8"/>
        <v>1.8</v>
      </c>
      <c r="O46" s="4">
        <f t="shared" si="9"/>
        <v>0</v>
      </c>
      <c r="P46" s="13" t="str">
        <f t="shared" si="10"/>
        <v/>
      </c>
      <c r="Q46" s="24" t="str">
        <f t="shared" si="11"/>
        <v/>
      </c>
      <c r="S46" s="2">
        <f t="shared" si="44"/>
        <v>-4</v>
      </c>
      <c r="T46" s="4">
        <f t="shared" si="12"/>
        <v>-12</v>
      </c>
      <c r="U46" s="4">
        <f t="shared" si="13"/>
        <v>1.8</v>
      </c>
      <c r="X46" s="4">
        <f t="shared" si="14"/>
        <v>0</v>
      </c>
      <c r="Y46" s="13" t="str">
        <f t="shared" si="15"/>
        <v/>
      </c>
      <c r="Z46" s="24" t="str">
        <f t="shared" si="16"/>
        <v/>
      </c>
      <c r="AB46" s="2">
        <f t="shared" si="45"/>
        <v>-4</v>
      </c>
      <c r="AC46" s="4">
        <f t="shared" si="17"/>
        <v>-12</v>
      </c>
      <c r="AD46" s="4">
        <f t="shared" si="18"/>
        <v>1.8</v>
      </c>
      <c r="AG46" s="4">
        <f t="shared" si="19"/>
        <v>0</v>
      </c>
      <c r="AH46" s="13" t="str">
        <f t="shared" si="20"/>
        <v/>
      </c>
      <c r="AI46" s="24" t="str">
        <f t="shared" si="21"/>
        <v/>
      </c>
      <c r="AJ46" s="13"/>
      <c r="AK46" s="2">
        <f t="shared" si="46"/>
        <v>-4</v>
      </c>
      <c r="AL46" s="4">
        <f t="shared" si="22"/>
        <v>-12</v>
      </c>
      <c r="AM46" s="4">
        <f t="shared" si="23"/>
        <v>1.8</v>
      </c>
      <c r="AP46" s="4">
        <f t="shared" si="24"/>
        <v>0</v>
      </c>
      <c r="AQ46" s="13" t="str">
        <f t="shared" si="25"/>
        <v/>
      </c>
      <c r="AR46" s="24" t="str">
        <f t="shared" si="26"/>
        <v/>
      </c>
      <c r="AS46" s="13"/>
      <c r="AT46" s="2">
        <f t="shared" si="47"/>
        <v>-4</v>
      </c>
      <c r="AU46" s="4">
        <f t="shared" si="27"/>
        <v>-12</v>
      </c>
      <c r="AV46" s="4">
        <f t="shared" si="28"/>
        <v>1.8</v>
      </c>
      <c r="AY46" s="4">
        <f t="shared" si="29"/>
        <v>0</v>
      </c>
      <c r="AZ46" s="13" t="str">
        <f t="shared" si="30"/>
        <v/>
      </c>
      <c r="BA46" s="24" t="str">
        <f t="shared" si="31"/>
        <v/>
      </c>
      <c r="BB46" s="13"/>
      <c r="BC46" s="2">
        <f t="shared" si="48"/>
        <v>-4</v>
      </c>
      <c r="BD46" s="4">
        <f t="shared" si="32"/>
        <v>-12</v>
      </c>
      <c r="BE46" s="4">
        <f t="shared" si="33"/>
        <v>1.8</v>
      </c>
      <c r="BH46" s="4">
        <f t="shared" si="34"/>
        <v>0</v>
      </c>
      <c r="BI46" s="13" t="str">
        <f t="shared" si="35"/>
        <v/>
      </c>
      <c r="BJ46" s="24" t="str">
        <f t="shared" si="36"/>
        <v/>
      </c>
      <c r="BK46" s="13"/>
      <c r="BL46" s="2">
        <f t="shared" si="49"/>
        <v>-4</v>
      </c>
      <c r="BM46" s="4">
        <f t="shared" si="37"/>
        <v>-12</v>
      </c>
      <c r="BN46" s="4">
        <f t="shared" si="38"/>
        <v>1.8</v>
      </c>
      <c r="BQ46" s="4">
        <f t="shared" si="39"/>
        <v>0</v>
      </c>
      <c r="BR46" s="13" t="str">
        <f t="shared" si="40"/>
        <v/>
      </c>
      <c r="BS46" s="24" t="str">
        <f t="shared" si="41"/>
        <v/>
      </c>
      <c r="BT46" s="25"/>
    </row>
    <row r="47">
      <c r="A47" s="2">
        <f t="shared" si="42"/>
        <v>-3.5</v>
      </c>
      <c r="B47" s="4">
        <f t="shared" si="1"/>
        <v>-10.5</v>
      </c>
      <c r="C47" s="4">
        <f t="shared" si="2"/>
        <v>1.77</v>
      </c>
      <c r="F47" s="4">
        <f t="shared" si="4"/>
        <v>0</v>
      </c>
      <c r="G47" s="13" t="str">
        <f t="shared" si="5"/>
        <v/>
      </c>
      <c r="H47" s="13" t="str">
        <f t="shared" si="6"/>
        <v/>
      </c>
      <c r="J47" s="2">
        <f t="shared" si="43"/>
        <v>-3.5</v>
      </c>
      <c r="K47" s="4">
        <f t="shared" si="7"/>
        <v>-10.5</v>
      </c>
      <c r="L47" s="4">
        <f t="shared" si="8"/>
        <v>1.77</v>
      </c>
      <c r="O47" s="4">
        <f t="shared" si="9"/>
        <v>0</v>
      </c>
      <c r="P47" s="13" t="str">
        <f t="shared" si="10"/>
        <v/>
      </c>
      <c r="Q47" s="24" t="str">
        <f t="shared" si="11"/>
        <v/>
      </c>
      <c r="S47" s="2">
        <f t="shared" si="44"/>
        <v>-3.5</v>
      </c>
      <c r="T47" s="4">
        <f t="shared" si="12"/>
        <v>-10.5</v>
      </c>
      <c r="U47" s="4">
        <f t="shared" si="13"/>
        <v>1.77</v>
      </c>
      <c r="X47" s="4">
        <f t="shared" si="14"/>
        <v>0</v>
      </c>
      <c r="Y47" s="13" t="str">
        <f t="shared" si="15"/>
        <v/>
      </c>
      <c r="Z47" s="24" t="str">
        <f t="shared" si="16"/>
        <v/>
      </c>
      <c r="AB47" s="2">
        <f t="shared" si="45"/>
        <v>-3.5</v>
      </c>
      <c r="AC47" s="4">
        <f t="shared" si="17"/>
        <v>-10.5</v>
      </c>
      <c r="AD47" s="4">
        <f t="shared" si="18"/>
        <v>1.77</v>
      </c>
      <c r="AG47" s="4">
        <f t="shared" si="19"/>
        <v>0</v>
      </c>
      <c r="AH47" s="13" t="str">
        <f t="shared" si="20"/>
        <v/>
      </c>
      <c r="AI47" s="24" t="str">
        <f t="shared" si="21"/>
        <v/>
      </c>
      <c r="AJ47" s="13"/>
      <c r="AK47" s="2">
        <f t="shared" si="46"/>
        <v>-3.5</v>
      </c>
      <c r="AL47" s="4">
        <f t="shared" si="22"/>
        <v>-10.5</v>
      </c>
      <c r="AM47" s="4">
        <f t="shared" si="23"/>
        <v>1.77</v>
      </c>
      <c r="AP47" s="4">
        <f t="shared" si="24"/>
        <v>0</v>
      </c>
      <c r="AQ47" s="13" t="str">
        <f t="shared" si="25"/>
        <v/>
      </c>
      <c r="AR47" s="24" t="str">
        <f t="shared" si="26"/>
        <v/>
      </c>
      <c r="AS47" s="13"/>
      <c r="AT47" s="2">
        <f t="shared" si="47"/>
        <v>-3.5</v>
      </c>
      <c r="AU47" s="4">
        <f t="shared" si="27"/>
        <v>-10.5</v>
      </c>
      <c r="AV47" s="4">
        <f t="shared" si="28"/>
        <v>1.77</v>
      </c>
      <c r="AY47" s="4">
        <f t="shared" si="29"/>
        <v>0</v>
      </c>
      <c r="AZ47" s="13" t="str">
        <f t="shared" si="30"/>
        <v/>
      </c>
      <c r="BA47" s="24" t="str">
        <f t="shared" si="31"/>
        <v/>
      </c>
      <c r="BB47" s="13"/>
      <c r="BC47" s="2">
        <f t="shared" si="48"/>
        <v>-3.5</v>
      </c>
      <c r="BD47" s="4">
        <f t="shared" si="32"/>
        <v>-10.5</v>
      </c>
      <c r="BE47" s="4">
        <f t="shared" si="33"/>
        <v>1.77</v>
      </c>
      <c r="BH47" s="4">
        <f t="shared" si="34"/>
        <v>0</v>
      </c>
      <c r="BI47" s="13" t="str">
        <f t="shared" si="35"/>
        <v/>
      </c>
      <c r="BJ47" s="24" t="str">
        <f t="shared" si="36"/>
        <v/>
      </c>
      <c r="BK47" s="13"/>
      <c r="BL47" s="2">
        <f t="shared" si="49"/>
        <v>-3.5</v>
      </c>
      <c r="BM47" s="4">
        <f t="shared" si="37"/>
        <v>-10.5</v>
      </c>
      <c r="BN47" s="4">
        <f t="shared" si="38"/>
        <v>1.77</v>
      </c>
      <c r="BQ47" s="4">
        <f t="shared" si="39"/>
        <v>0</v>
      </c>
      <c r="BR47" s="13" t="str">
        <f t="shared" si="40"/>
        <v/>
      </c>
      <c r="BS47" s="24" t="str">
        <f t="shared" si="41"/>
        <v/>
      </c>
      <c r="BT47" s="25"/>
    </row>
    <row r="48">
      <c r="A48" s="2">
        <f t="shared" si="42"/>
        <v>-3</v>
      </c>
      <c r="B48" s="4">
        <f t="shared" si="1"/>
        <v>-9</v>
      </c>
      <c r="C48" s="4">
        <f t="shared" si="2"/>
        <v>1.74</v>
      </c>
      <c r="F48" s="4">
        <f t="shared" si="4"/>
        <v>0</v>
      </c>
      <c r="G48" s="13" t="str">
        <f t="shared" si="5"/>
        <v/>
      </c>
      <c r="H48" s="13" t="str">
        <f t="shared" si="6"/>
        <v/>
      </c>
      <c r="J48" s="2">
        <f t="shared" si="43"/>
        <v>-3</v>
      </c>
      <c r="K48" s="4">
        <f t="shared" si="7"/>
        <v>-9</v>
      </c>
      <c r="L48" s="4">
        <f t="shared" si="8"/>
        <v>1.74</v>
      </c>
      <c r="O48" s="4">
        <f t="shared" si="9"/>
        <v>0</v>
      </c>
      <c r="P48" s="13" t="str">
        <f t="shared" si="10"/>
        <v/>
      </c>
      <c r="Q48" s="24" t="str">
        <f t="shared" si="11"/>
        <v/>
      </c>
      <c r="S48" s="2">
        <f t="shared" si="44"/>
        <v>-3</v>
      </c>
      <c r="T48" s="4">
        <f t="shared" si="12"/>
        <v>-9</v>
      </c>
      <c r="U48" s="4">
        <f t="shared" si="13"/>
        <v>1.74</v>
      </c>
      <c r="X48" s="4">
        <f t="shared" si="14"/>
        <v>0</v>
      </c>
      <c r="Y48" s="13" t="str">
        <f t="shared" si="15"/>
        <v/>
      </c>
      <c r="Z48" s="24" t="str">
        <f t="shared" si="16"/>
        <v/>
      </c>
      <c r="AB48" s="2">
        <f t="shared" si="45"/>
        <v>-3</v>
      </c>
      <c r="AC48" s="4">
        <f t="shared" si="17"/>
        <v>-9</v>
      </c>
      <c r="AD48" s="4">
        <f t="shared" si="18"/>
        <v>1.74</v>
      </c>
      <c r="AG48" s="4">
        <f t="shared" si="19"/>
        <v>0</v>
      </c>
      <c r="AH48" s="13" t="str">
        <f t="shared" si="20"/>
        <v/>
      </c>
      <c r="AI48" s="24" t="str">
        <f t="shared" si="21"/>
        <v/>
      </c>
      <c r="AJ48" s="13"/>
      <c r="AK48" s="2">
        <f t="shared" si="46"/>
        <v>-3</v>
      </c>
      <c r="AL48" s="4">
        <f t="shared" si="22"/>
        <v>-9</v>
      </c>
      <c r="AM48" s="4">
        <f t="shared" si="23"/>
        <v>1.74</v>
      </c>
      <c r="AP48" s="4">
        <f t="shared" si="24"/>
        <v>0</v>
      </c>
      <c r="AQ48" s="13" t="str">
        <f t="shared" si="25"/>
        <v/>
      </c>
      <c r="AR48" s="24" t="str">
        <f t="shared" si="26"/>
        <v/>
      </c>
      <c r="AS48" s="13"/>
      <c r="AT48" s="2">
        <f t="shared" si="47"/>
        <v>-3</v>
      </c>
      <c r="AU48" s="4">
        <f t="shared" si="27"/>
        <v>-9</v>
      </c>
      <c r="AV48" s="4">
        <f t="shared" si="28"/>
        <v>1.74</v>
      </c>
      <c r="AY48" s="4">
        <f t="shared" si="29"/>
        <v>0</v>
      </c>
      <c r="AZ48" s="13" t="str">
        <f t="shared" si="30"/>
        <v/>
      </c>
      <c r="BA48" s="24" t="str">
        <f t="shared" si="31"/>
        <v/>
      </c>
      <c r="BB48" s="13"/>
      <c r="BC48" s="2">
        <f t="shared" si="48"/>
        <v>-3</v>
      </c>
      <c r="BD48" s="4">
        <f t="shared" si="32"/>
        <v>-9</v>
      </c>
      <c r="BE48" s="4">
        <f t="shared" si="33"/>
        <v>1.74</v>
      </c>
      <c r="BH48" s="4">
        <f t="shared" si="34"/>
        <v>0</v>
      </c>
      <c r="BI48" s="13" t="str">
        <f t="shared" si="35"/>
        <v/>
      </c>
      <c r="BJ48" s="24" t="str">
        <f t="shared" si="36"/>
        <v/>
      </c>
      <c r="BK48" s="13"/>
      <c r="BL48" s="2">
        <f t="shared" si="49"/>
        <v>-3</v>
      </c>
      <c r="BM48" s="4">
        <f t="shared" si="37"/>
        <v>-9</v>
      </c>
      <c r="BN48" s="4">
        <f t="shared" si="38"/>
        <v>1.74</v>
      </c>
      <c r="BQ48" s="4">
        <f t="shared" si="39"/>
        <v>0</v>
      </c>
      <c r="BR48" s="13" t="str">
        <f t="shared" si="40"/>
        <v/>
      </c>
      <c r="BS48" s="24" t="str">
        <f t="shared" si="41"/>
        <v/>
      </c>
      <c r="BT48" s="25"/>
    </row>
    <row r="49">
      <c r="A49" s="2">
        <f t="shared" si="42"/>
        <v>-2.5</v>
      </c>
      <c r="B49" s="4">
        <f t="shared" si="1"/>
        <v>-7.5</v>
      </c>
      <c r="C49" s="4">
        <f t="shared" si="2"/>
        <v>1.71</v>
      </c>
      <c r="F49" s="4">
        <f t="shared" si="4"/>
        <v>0</v>
      </c>
      <c r="G49" s="13" t="str">
        <f t="shared" si="5"/>
        <v/>
      </c>
      <c r="H49" s="13" t="str">
        <f t="shared" si="6"/>
        <v/>
      </c>
      <c r="J49" s="2">
        <f t="shared" si="43"/>
        <v>-2.5</v>
      </c>
      <c r="K49" s="4">
        <f t="shared" si="7"/>
        <v>-7.5</v>
      </c>
      <c r="L49" s="4">
        <f t="shared" si="8"/>
        <v>1.71</v>
      </c>
      <c r="O49" s="4">
        <f t="shared" si="9"/>
        <v>0</v>
      </c>
      <c r="P49" s="13" t="str">
        <f t="shared" si="10"/>
        <v/>
      </c>
      <c r="Q49" s="24" t="str">
        <f t="shared" si="11"/>
        <v/>
      </c>
      <c r="S49" s="2">
        <f t="shared" si="44"/>
        <v>-2.5</v>
      </c>
      <c r="T49" s="4">
        <f t="shared" si="12"/>
        <v>-7.5</v>
      </c>
      <c r="U49" s="4">
        <f t="shared" si="13"/>
        <v>1.71</v>
      </c>
      <c r="X49" s="4">
        <f t="shared" si="14"/>
        <v>0</v>
      </c>
      <c r="Y49" s="13" t="str">
        <f t="shared" si="15"/>
        <v/>
      </c>
      <c r="Z49" s="24" t="str">
        <f t="shared" si="16"/>
        <v/>
      </c>
      <c r="AB49" s="2">
        <f t="shared" si="45"/>
        <v>-2.5</v>
      </c>
      <c r="AC49" s="4">
        <f t="shared" si="17"/>
        <v>-7.5</v>
      </c>
      <c r="AD49" s="4">
        <f t="shared" si="18"/>
        <v>1.71</v>
      </c>
      <c r="AG49" s="4">
        <f t="shared" si="19"/>
        <v>0</v>
      </c>
      <c r="AH49" s="13" t="str">
        <f t="shared" si="20"/>
        <v/>
      </c>
      <c r="AI49" s="24" t="str">
        <f t="shared" si="21"/>
        <v/>
      </c>
      <c r="AJ49" s="13"/>
      <c r="AK49" s="2">
        <f t="shared" si="46"/>
        <v>-2.5</v>
      </c>
      <c r="AL49" s="4">
        <f t="shared" si="22"/>
        <v>-7.5</v>
      </c>
      <c r="AM49" s="4">
        <f t="shared" si="23"/>
        <v>1.71</v>
      </c>
      <c r="AP49" s="4">
        <f t="shared" si="24"/>
        <v>0</v>
      </c>
      <c r="AQ49" s="13" t="str">
        <f t="shared" si="25"/>
        <v/>
      </c>
      <c r="AR49" s="24" t="str">
        <f t="shared" si="26"/>
        <v/>
      </c>
      <c r="AS49" s="13"/>
      <c r="AT49" s="2">
        <f t="shared" si="47"/>
        <v>-2.5</v>
      </c>
      <c r="AU49" s="4">
        <f t="shared" si="27"/>
        <v>-7.5</v>
      </c>
      <c r="AV49" s="4">
        <f t="shared" si="28"/>
        <v>1.71</v>
      </c>
      <c r="AY49" s="4">
        <f t="shared" si="29"/>
        <v>0</v>
      </c>
      <c r="AZ49" s="13" t="str">
        <f t="shared" si="30"/>
        <v/>
      </c>
      <c r="BA49" s="24" t="str">
        <f t="shared" si="31"/>
        <v/>
      </c>
      <c r="BB49" s="13"/>
      <c r="BC49" s="2">
        <f t="shared" si="48"/>
        <v>-2.5</v>
      </c>
      <c r="BD49" s="4">
        <f t="shared" si="32"/>
        <v>-7.5</v>
      </c>
      <c r="BE49" s="4">
        <f t="shared" si="33"/>
        <v>1.71</v>
      </c>
      <c r="BH49" s="4">
        <f t="shared" si="34"/>
        <v>0</v>
      </c>
      <c r="BI49" s="13" t="str">
        <f t="shared" si="35"/>
        <v/>
      </c>
      <c r="BJ49" s="24" t="str">
        <f t="shared" si="36"/>
        <v/>
      </c>
      <c r="BK49" s="13"/>
      <c r="BL49" s="2">
        <f t="shared" si="49"/>
        <v>-2.5</v>
      </c>
      <c r="BM49" s="4">
        <f t="shared" si="37"/>
        <v>-7.5</v>
      </c>
      <c r="BN49" s="4">
        <f t="shared" si="38"/>
        <v>1.71</v>
      </c>
      <c r="BQ49" s="4">
        <f t="shared" si="39"/>
        <v>0</v>
      </c>
      <c r="BR49" s="13" t="str">
        <f t="shared" si="40"/>
        <v/>
      </c>
      <c r="BS49" s="24" t="str">
        <f t="shared" si="41"/>
        <v/>
      </c>
      <c r="BT49" s="25"/>
    </row>
    <row r="50">
      <c r="A50" s="2">
        <f t="shared" si="42"/>
        <v>-2</v>
      </c>
      <c r="B50" s="4">
        <f t="shared" si="1"/>
        <v>-6</v>
      </c>
      <c r="C50" s="4">
        <f t="shared" si="2"/>
        <v>1.68</v>
      </c>
      <c r="F50" s="4">
        <f t="shared" si="4"/>
        <v>0</v>
      </c>
      <c r="G50" s="13" t="str">
        <f t="shared" si="5"/>
        <v/>
      </c>
      <c r="H50" s="13" t="str">
        <f t="shared" si="6"/>
        <v/>
      </c>
      <c r="J50" s="2">
        <f t="shared" si="43"/>
        <v>-2</v>
      </c>
      <c r="K50" s="4">
        <f t="shared" si="7"/>
        <v>-6</v>
      </c>
      <c r="L50" s="4">
        <f t="shared" si="8"/>
        <v>1.68</v>
      </c>
      <c r="O50" s="4">
        <f t="shared" si="9"/>
        <v>0</v>
      </c>
      <c r="P50" s="13" t="str">
        <f t="shared" si="10"/>
        <v/>
      </c>
      <c r="Q50" s="24" t="str">
        <f t="shared" si="11"/>
        <v/>
      </c>
      <c r="S50" s="2">
        <f t="shared" si="44"/>
        <v>-2</v>
      </c>
      <c r="T50" s="4">
        <f t="shared" si="12"/>
        <v>-6</v>
      </c>
      <c r="U50" s="4">
        <f t="shared" si="13"/>
        <v>1.68</v>
      </c>
      <c r="X50" s="4">
        <f t="shared" si="14"/>
        <v>0</v>
      </c>
      <c r="Y50" s="13" t="str">
        <f t="shared" si="15"/>
        <v/>
      </c>
      <c r="Z50" s="24" t="str">
        <f t="shared" si="16"/>
        <v/>
      </c>
      <c r="AB50" s="2">
        <f t="shared" si="45"/>
        <v>-2</v>
      </c>
      <c r="AC50" s="4">
        <f t="shared" si="17"/>
        <v>-6</v>
      </c>
      <c r="AD50" s="4">
        <f t="shared" si="18"/>
        <v>1.68</v>
      </c>
      <c r="AG50" s="4">
        <f t="shared" si="19"/>
        <v>0</v>
      </c>
      <c r="AH50" s="13" t="str">
        <f t="shared" si="20"/>
        <v/>
      </c>
      <c r="AI50" s="24" t="str">
        <f t="shared" si="21"/>
        <v/>
      </c>
      <c r="AJ50" s="13"/>
      <c r="AK50" s="2">
        <f t="shared" si="46"/>
        <v>-2</v>
      </c>
      <c r="AL50" s="4">
        <f t="shared" si="22"/>
        <v>-6</v>
      </c>
      <c r="AM50" s="4">
        <f t="shared" si="23"/>
        <v>1.68</v>
      </c>
      <c r="AP50" s="4">
        <f t="shared" si="24"/>
        <v>0</v>
      </c>
      <c r="AQ50" s="13" t="str">
        <f t="shared" si="25"/>
        <v/>
      </c>
      <c r="AR50" s="24" t="str">
        <f t="shared" si="26"/>
        <v/>
      </c>
      <c r="AS50" s="13"/>
      <c r="AT50" s="2">
        <f t="shared" si="47"/>
        <v>-2</v>
      </c>
      <c r="AU50" s="4">
        <f t="shared" si="27"/>
        <v>-6</v>
      </c>
      <c r="AV50" s="4">
        <f t="shared" si="28"/>
        <v>1.68</v>
      </c>
      <c r="AY50" s="4">
        <f t="shared" si="29"/>
        <v>0</v>
      </c>
      <c r="AZ50" s="13" t="str">
        <f t="shared" si="30"/>
        <v/>
      </c>
      <c r="BA50" s="24" t="str">
        <f t="shared" si="31"/>
        <v/>
      </c>
      <c r="BB50" s="13"/>
      <c r="BC50" s="2">
        <f t="shared" si="48"/>
        <v>-2</v>
      </c>
      <c r="BD50" s="4">
        <f t="shared" si="32"/>
        <v>-6</v>
      </c>
      <c r="BE50" s="4">
        <f t="shared" si="33"/>
        <v>1.68</v>
      </c>
      <c r="BH50" s="4">
        <f t="shared" si="34"/>
        <v>0</v>
      </c>
      <c r="BI50" s="13" t="str">
        <f t="shared" si="35"/>
        <v/>
      </c>
      <c r="BJ50" s="24" t="str">
        <f t="shared" si="36"/>
        <v/>
      </c>
      <c r="BK50" s="13"/>
      <c r="BL50" s="2">
        <f t="shared" si="49"/>
        <v>-2</v>
      </c>
      <c r="BM50" s="4">
        <f t="shared" si="37"/>
        <v>-6</v>
      </c>
      <c r="BN50" s="4">
        <f t="shared" si="38"/>
        <v>1.68</v>
      </c>
      <c r="BQ50" s="4">
        <f t="shared" si="39"/>
        <v>0</v>
      </c>
      <c r="BR50" s="13" t="str">
        <f t="shared" si="40"/>
        <v/>
      </c>
      <c r="BS50" s="24" t="str">
        <f t="shared" si="41"/>
        <v/>
      </c>
      <c r="BT50" s="25"/>
    </row>
    <row r="51">
      <c r="A51" s="2">
        <f t="shared" si="42"/>
        <v>-1.5</v>
      </c>
      <c r="B51" s="4">
        <f t="shared" si="1"/>
        <v>-4.5</v>
      </c>
      <c r="C51" s="4">
        <f t="shared" si="2"/>
        <v>1.65</v>
      </c>
      <c r="F51" s="4">
        <f t="shared" si="4"/>
        <v>0</v>
      </c>
      <c r="G51" s="13" t="str">
        <f t="shared" si="5"/>
        <v/>
      </c>
      <c r="H51" s="13" t="str">
        <f t="shared" si="6"/>
        <v/>
      </c>
      <c r="J51" s="2">
        <f t="shared" si="43"/>
        <v>-1.5</v>
      </c>
      <c r="K51" s="4">
        <f t="shared" si="7"/>
        <v>-4.5</v>
      </c>
      <c r="L51" s="4">
        <f t="shared" si="8"/>
        <v>1.65</v>
      </c>
      <c r="O51" s="4">
        <f t="shared" si="9"/>
        <v>0</v>
      </c>
      <c r="P51" s="13" t="str">
        <f t="shared" si="10"/>
        <v/>
      </c>
      <c r="Q51" s="24" t="str">
        <f t="shared" si="11"/>
        <v/>
      </c>
      <c r="S51" s="2">
        <f t="shared" si="44"/>
        <v>-1.5</v>
      </c>
      <c r="T51" s="4">
        <f t="shared" si="12"/>
        <v>-4.5</v>
      </c>
      <c r="U51" s="4">
        <f t="shared" si="13"/>
        <v>1.65</v>
      </c>
      <c r="X51" s="4">
        <f t="shared" si="14"/>
        <v>0</v>
      </c>
      <c r="Y51" s="13" t="str">
        <f t="shared" si="15"/>
        <v/>
      </c>
      <c r="Z51" s="24" t="str">
        <f t="shared" si="16"/>
        <v/>
      </c>
      <c r="AB51" s="2">
        <f t="shared" si="45"/>
        <v>-1.5</v>
      </c>
      <c r="AC51" s="4">
        <f t="shared" si="17"/>
        <v>-4.5</v>
      </c>
      <c r="AD51" s="4">
        <f t="shared" si="18"/>
        <v>1.65</v>
      </c>
      <c r="AG51" s="4">
        <f t="shared" si="19"/>
        <v>0</v>
      </c>
      <c r="AH51" s="13" t="str">
        <f t="shared" si="20"/>
        <v/>
      </c>
      <c r="AI51" s="24" t="str">
        <f t="shared" si="21"/>
        <v/>
      </c>
      <c r="AJ51" s="13"/>
      <c r="AK51" s="2">
        <f t="shared" si="46"/>
        <v>-1.5</v>
      </c>
      <c r="AL51" s="4">
        <f t="shared" si="22"/>
        <v>-4.5</v>
      </c>
      <c r="AM51" s="4">
        <f t="shared" si="23"/>
        <v>1.65</v>
      </c>
      <c r="AP51" s="4">
        <f t="shared" si="24"/>
        <v>0</v>
      </c>
      <c r="AQ51" s="13" t="str">
        <f t="shared" si="25"/>
        <v/>
      </c>
      <c r="AR51" s="24" t="str">
        <f t="shared" si="26"/>
        <v/>
      </c>
      <c r="AS51" s="13"/>
      <c r="AT51" s="2">
        <f t="shared" si="47"/>
        <v>-1.5</v>
      </c>
      <c r="AU51" s="4">
        <f t="shared" si="27"/>
        <v>-4.5</v>
      </c>
      <c r="AV51" s="4">
        <f t="shared" si="28"/>
        <v>1.65</v>
      </c>
      <c r="AY51" s="4">
        <f t="shared" si="29"/>
        <v>0</v>
      </c>
      <c r="AZ51" s="13" t="str">
        <f t="shared" si="30"/>
        <v/>
      </c>
      <c r="BA51" s="24" t="str">
        <f t="shared" si="31"/>
        <v/>
      </c>
      <c r="BB51" s="13"/>
      <c r="BC51" s="2">
        <f t="shared" si="48"/>
        <v>-1.5</v>
      </c>
      <c r="BD51" s="4">
        <f t="shared" si="32"/>
        <v>-4.5</v>
      </c>
      <c r="BE51" s="4">
        <f t="shared" si="33"/>
        <v>1.65</v>
      </c>
      <c r="BH51" s="4">
        <f t="shared" si="34"/>
        <v>0</v>
      </c>
      <c r="BI51" s="13" t="str">
        <f t="shared" si="35"/>
        <v/>
      </c>
      <c r="BJ51" s="24" t="str">
        <f t="shared" si="36"/>
        <v/>
      </c>
      <c r="BK51" s="13"/>
      <c r="BL51" s="2">
        <f t="shared" si="49"/>
        <v>-1.5</v>
      </c>
      <c r="BM51" s="4">
        <f t="shared" si="37"/>
        <v>-4.5</v>
      </c>
      <c r="BN51" s="4">
        <f t="shared" si="38"/>
        <v>1.65</v>
      </c>
      <c r="BQ51" s="4">
        <f t="shared" si="39"/>
        <v>0</v>
      </c>
      <c r="BR51" s="13" t="str">
        <f t="shared" si="40"/>
        <v/>
      </c>
      <c r="BS51" s="24" t="str">
        <f t="shared" si="41"/>
        <v/>
      </c>
      <c r="BT51" s="25"/>
    </row>
    <row r="52">
      <c r="A52" s="2">
        <f t="shared" si="42"/>
        <v>-1</v>
      </c>
      <c r="B52" s="4">
        <f t="shared" si="1"/>
        <v>-3</v>
      </c>
      <c r="C52" s="4">
        <f t="shared" si="2"/>
        <v>1.62</v>
      </c>
      <c r="F52" s="4">
        <f t="shared" si="4"/>
        <v>0</v>
      </c>
      <c r="G52" s="13" t="str">
        <f t="shared" si="5"/>
        <v/>
      </c>
      <c r="H52" s="13" t="str">
        <f t="shared" si="6"/>
        <v/>
      </c>
      <c r="J52" s="2">
        <f t="shared" si="43"/>
        <v>-1</v>
      </c>
      <c r="K52" s="4">
        <f t="shared" si="7"/>
        <v>-3</v>
      </c>
      <c r="L52" s="4">
        <f t="shared" si="8"/>
        <v>1.62</v>
      </c>
      <c r="O52" s="4">
        <f t="shared" si="9"/>
        <v>0</v>
      </c>
      <c r="P52" s="13" t="str">
        <f t="shared" si="10"/>
        <v/>
      </c>
      <c r="Q52" s="24" t="str">
        <f t="shared" si="11"/>
        <v/>
      </c>
      <c r="S52" s="2">
        <f t="shared" si="44"/>
        <v>-1</v>
      </c>
      <c r="T52" s="4">
        <f t="shared" si="12"/>
        <v>-3</v>
      </c>
      <c r="U52" s="4">
        <f t="shared" si="13"/>
        <v>1.62</v>
      </c>
      <c r="X52" s="4">
        <f t="shared" si="14"/>
        <v>0</v>
      </c>
      <c r="Y52" s="13" t="str">
        <f t="shared" si="15"/>
        <v/>
      </c>
      <c r="Z52" s="24" t="str">
        <f t="shared" si="16"/>
        <v/>
      </c>
      <c r="AB52" s="2">
        <f t="shared" si="45"/>
        <v>-1</v>
      </c>
      <c r="AC52" s="4">
        <f t="shared" si="17"/>
        <v>-3</v>
      </c>
      <c r="AD52" s="4">
        <f t="shared" si="18"/>
        <v>1.62</v>
      </c>
      <c r="AG52" s="4">
        <f t="shared" si="19"/>
        <v>0</v>
      </c>
      <c r="AH52" s="13" t="str">
        <f t="shared" si="20"/>
        <v/>
      </c>
      <c r="AI52" s="24" t="str">
        <f t="shared" si="21"/>
        <v/>
      </c>
      <c r="AJ52" s="13"/>
      <c r="AK52" s="2">
        <f t="shared" si="46"/>
        <v>-1</v>
      </c>
      <c r="AL52" s="4">
        <f t="shared" si="22"/>
        <v>-3</v>
      </c>
      <c r="AM52" s="4">
        <f t="shared" si="23"/>
        <v>1.62</v>
      </c>
      <c r="AP52" s="4">
        <f t="shared" si="24"/>
        <v>0</v>
      </c>
      <c r="AQ52" s="13" t="str">
        <f t="shared" si="25"/>
        <v/>
      </c>
      <c r="AR52" s="24" t="str">
        <f t="shared" si="26"/>
        <v/>
      </c>
      <c r="AS52" s="13"/>
      <c r="AT52" s="2">
        <f t="shared" si="47"/>
        <v>-1</v>
      </c>
      <c r="AU52" s="4">
        <f t="shared" si="27"/>
        <v>-3</v>
      </c>
      <c r="AV52" s="4">
        <f t="shared" si="28"/>
        <v>1.62</v>
      </c>
      <c r="AY52" s="4">
        <f t="shared" si="29"/>
        <v>0</v>
      </c>
      <c r="AZ52" s="13" t="str">
        <f t="shared" si="30"/>
        <v/>
      </c>
      <c r="BA52" s="24" t="str">
        <f t="shared" si="31"/>
        <v/>
      </c>
      <c r="BB52" s="13"/>
      <c r="BC52" s="2">
        <f t="shared" si="48"/>
        <v>-1</v>
      </c>
      <c r="BD52" s="4">
        <f t="shared" si="32"/>
        <v>-3</v>
      </c>
      <c r="BE52" s="4">
        <f t="shared" si="33"/>
        <v>1.62</v>
      </c>
      <c r="BH52" s="4">
        <f t="shared" si="34"/>
        <v>0</v>
      </c>
      <c r="BI52" s="13" t="str">
        <f t="shared" si="35"/>
        <v/>
      </c>
      <c r="BJ52" s="24" t="str">
        <f t="shared" si="36"/>
        <v/>
      </c>
      <c r="BK52" s="13"/>
      <c r="BL52" s="2">
        <f t="shared" si="49"/>
        <v>-1</v>
      </c>
      <c r="BM52" s="4">
        <f t="shared" si="37"/>
        <v>-3</v>
      </c>
      <c r="BN52" s="4">
        <f t="shared" si="38"/>
        <v>1.62</v>
      </c>
      <c r="BQ52" s="4">
        <f t="shared" si="39"/>
        <v>0</v>
      </c>
      <c r="BR52" s="13" t="str">
        <f t="shared" si="40"/>
        <v/>
      </c>
      <c r="BS52" s="24" t="str">
        <f t="shared" si="41"/>
        <v/>
      </c>
      <c r="BT52" s="25"/>
    </row>
    <row r="53">
      <c r="A53" s="2">
        <f t="shared" si="42"/>
        <v>-0.5</v>
      </c>
      <c r="B53" s="4">
        <f t="shared" si="1"/>
        <v>-1.5</v>
      </c>
      <c r="C53" s="4">
        <f t="shared" si="2"/>
        <v>1.59</v>
      </c>
      <c r="F53" s="4">
        <f t="shared" si="4"/>
        <v>0</v>
      </c>
      <c r="G53" s="13" t="str">
        <f t="shared" si="5"/>
        <v/>
      </c>
      <c r="H53" s="13" t="str">
        <f t="shared" si="6"/>
        <v/>
      </c>
      <c r="J53" s="2">
        <f t="shared" si="43"/>
        <v>-0.5</v>
      </c>
      <c r="K53" s="4">
        <f t="shared" si="7"/>
        <v>-1.5</v>
      </c>
      <c r="L53" s="4">
        <f t="shared" si="8"/>
        <v>1.59</v>
      </c>
      <c r="O53" s="4">
        <f t="shared" si="9"/>
        <v>0</v>
      </c>
      <c r="P53" s="13" t="str">
        <f t="shared" si="10"/>
        <v/>
      </c>
      <c r="Q53" s="24" t="str">
        <f t="shared" si="11"/>
        <v/>
      </c>
      <c r="S53" s="2">
        <f t="shared" si="44"/>
        <v>-0.5</v>
      </c>
      <c r="T53" s="4">
        <f t="shared" si="12"/>
        <v>-1.5</v>
      </c>
      <c r="U53" s="4">
        <f t="shared" si="13"/>
        <v>1.59</v>
      </c>
      <c r="X53" s="4">
        <f t="shared" si="14"/>
        <v>0</v>
      </c>
      <c r="Y53" s="13" t="str">
        <f t="shared" si="15"/>
        <v/>
      </c>
      <c r="Z53" s="24" t="str">
        <f t="shared" si="16"/>
        <v/>
      </c>
      <c r="AB53" s="2">
        <f t="shared" si="45"/>
        <v>-0.5</v>
      </c>
      <c r="AC53" s="4">
        <f t="shared" si="17"/>
        <v>-1.5</v>
      </c>
      <c r="AD53" s="4">
        <f t="shared" si="18"/>
        <v>1.59</v>
      </c>
      <c r="AG53" s="4">
        <f t="shared" si="19"/>
        <v>0</v>
      </c>
      <c r="AH53" s="13" t="str">
        <f t="shared" si="20"/>
        <v/>
      </c>
      <c r="AI53" s="24" t="str">
        <f t="shared" si="21"/>
        <v/>
      </c>
      <c r="AJ53" s="13"/>
      <c r="AK53" s="2">
        <f t="shared" si="46"/>
        <v>-0.5</v>
      </c>
      <c r="AL53" s="4">
        <f t="shared" si="22"/>
        <v>-1.5</v>
      </c>
      <c r="AM53" s="4">
        <f t="shared" si="23"/>
        <v>1.59</v>
      </c>
      <c r="AP53" s="4">
        <f t="shared" si="24"/>
        <v>0</v>
      </c>
      <c r="AQ53" s="13" t="str">
        <f t="shared" si="25"/>
        <v/>
      </c>
      <c r="AR53" s="24" t="str">
        <f t="shared" si="26"/>
        <v/>
      </c>
      <c r="AS53" s="13"/>
      <c r="AT53" s="2">
        <f t="shared" si="47"/>
        <v>-0.5</v>
      </c>
      <c r="AU53" s="4">
        <f t="shared" si="27"/>
        <v>-1.5</v>
      </c>
      <c r="AV53" s="4">
        <f t="shared" si="28"/>
        <v>1.59</v>
      </c>
      <c r="AY53" s="4">
        <f t="shared" si="29"/>
        <v>0</v>
      </c>
      <c r="AZ53" s="13" t="str">
        <f t="shared" si="30"/>
        <v/>
      </c>
      <c r="BA53" s="24" t="str">
        <f t="shared" si="31"/>
        <v/>
      </c>
      <c r="BB53" s="13"/>
      <c r="BC53" s="2">
        <f t="shared" si="48"/>
        <v>-0.5</v>
      </c>
      <c r="BD53" s="4">
        <f t="shared" si="32"/>
        <v>-1.5</v>
      </c>
      <c r="BE53" s="4">
        <f t="shared" si="33"/>
        <v>1.59</v>
      </c>
      <c r="BH53" s="4">
        <f t="shared" si="34"/>
        <v>0</v>
      </c>
      <c r="BI53" s="13" t="str">
        <f t="shared" si="35"/>
        <v/>
      </c>
      <c r="BJ53" s="24" t="str">
        <f t="shared" si="36"/>
        <v/>
      </c>
      <c r="BK53" s="13"/>
      <c r="BL53" s="2">
        <f t="shared" si="49"/>
        <v>-0.5</v>
      </c>
      <c r="BM53" s="4">
        <f t="shared" si="37"/>
        <v>-1.5</v>
      </c>
      <c r="BN53" s="4">
        <f t="shared" si="38"/>
        <v>1.59</v>
      </c>
      <c r="BQ53" s="4">
        <f t="shared" si="39"/>
        <v>0</v>
      </c>
      <c r="BR53" s="13" t="str">
        <f t="shared" si="40"/>
        <v/>
      </c>
      <c r="BS53" s="24" t="str">
        <f t="shared" si="41"/>
        <v/>
      </c>
      <c r="BT53" s="25"/>
    </row>
    <row r="54">
      <c r="A54" s="2">
        <f t="shared" si="42"/>
        <v>0</v>
      </c>
      <c r="B54" s="4">
        <f t="shared" si="1"/>
        <v>0</v>
      </c>
      <c r="C54" s="4">
        <f t="shared" si="2"/>
        <v>1.56</v>
      </c>
      <c r="F54" s="4">
        <f t="shared" si="4"/>
        <v>0</v>
      </c>
      <c r="G54" s="13" t="str">
        <f t="shared" si="5"/>
        <v/>
      </c>
      <c r="H54" s="13" t="str">
        <f t="shared" si="6"/>
        <v/>
      </c>
      <c r="J54" s="2">
        <f t="shared" si="43"/>
        <v>0</v>
      </c>
      <c r="K54" s="4">
        <f t="shared" si="7"/>
        <v>0</v>
      </c>
      <c r="L54" s="4">
        <f t="shared" si="8"/>
        <v>1.56</v>
      </c>
      <c r="O54" s="4">
        <f t="shared" si="9"/>
        <v>0</v>
      </c>
      <c r="P54" s="13" t="str">
        <f t="shared" si="10"/>
        <v/>
      </c>
      <c r="Q54" s="24" t="str">
        <f t="shared" si="11"/>
        <v/>
      </c>
      <c r="S54" s="2">
        <f t="shared" si="44"/>
        <v>0</v>
      </c>
      <c r="T54" s="4">
        <f t="shared" si="12"/>
        <v>0</v>
      </c>
      <c r="U54" s="4">
        <f t="shared" si="13"/>
        <v>1.56</v>
      </c>
      <c r="X54" s="4">
        <f t="shared" si="14"/>
        <v>0</v>
      </c>
      <c r="Y54" s="13" t="str">
        <f t="shared" si="15"/>
        <v/>
      </c>
      <c r="Z54" s="24" t="str">
        <f t="shared" si="16"/>
        <v/>
      </c>
      <c r="AB54" s="2">
        <f t="shared" si="45"/>
        <v>0</v>
      </c>
      <c r="AC54" s="4">
        <f t="shared" si="17"/>
        <v>0</v>
      </c>
      <c r="AD54" s="4">
        <f t="shared" si="18"/>
        <v>1.56</v>
      </c>
      <c r="AG54" s="4">
        <f t="shared" si="19"/>
        <v>0</v>
      </c>
      <c r="AH54" s="13" t="str">
        <f t="shared" si="20"/>
        <v/>
      </c>
      <c r="AI54" s="24" t="str">
        <f t="shared" si="21"/>
        <v/>
      </c>
      <c r="AJ54" s="13"/>
      <c r="AK54" s="2">
        <f t="shared" si="46"/>
        <v>0</v>
      </c>
      <c r="AL54" s="4">
        <f t="shared" si="22"/>
        <v>0</v>
      </c>
      <c r="AM54" s="4">
        <f t="shared" si="23"/>
        <v>1.56</v>
      </c>
      <c r="AP54" s="4">
        <f t="shared" si="24"/>
        <v>0</v>
      </c>
      <c r="AQ54" s="13" t="str">
        <f t="shared" si="25"/>
        <v/>
      </c>
      <c r="AR54" s="24" t="str">
        <f t="shared" si="26"/>
        <v/>
      </c>
      <c r="AS54" s="13"/>
      <c r="AT54" s="2">
        <f t="shared" si="47"/>
        <v>0</v>
      </c>
      <c r="AU54" s="4">
        <f t="shared" si="27"/>
        <v>0</v>
      </c>
      <c r="AV54" s="4">
        <f t="shared" si="28"/>
        <v>1.56</v>
      </c>
      <c r="AY54" s="4">
        <f t="shared" si="29"/>
        <v>0</v>
      </c>
      <c r="AZ54" s="13" t="str">
        <f t="shared" si="30"/>
        <v/>
      </c>
      <c r="BA54" s="24" t="str">
        <f t="shared" si="31"/>
        <v/>
      </c>
      <c r="BB54" s="13"/>
      <c r="BC54" s="2">
        <f t="shared" si="48"/>
        <v>0</v>
      </c>
      <c r="BD54" s="4">
        <f t="shared" si="32"/>
        <v>0</v>
      </c>
      <c r="BE54" s="4">
        <f t="shared" si="33"/>
        <v>1.56</v>
      </c>
      <c r="BH54" s="4">
        <f t="shared" si="34"/>
        <v>0</v>
      </c>
      <c r="BI54" s="13" t="str">
        <f t="shared" si="35"/>
        <v/>
      </c>
      <c r="BJ54" s="24" t="str">
        <f t="shared" si="36"/>
        <v/>
      </c>
      <c r="BK54" s="13"/>
      <c r="BL54" s="2">
        <f t="shared" si="49"/>
        <v>0</v>
      </c>
      <c r="BM54" s="4">
        <f t="shared" si="37"/>
        <v>0</v>
      </c>
      <c r="BN54" s="4">
        <f t="shared" si="38"/>
        <v>1.56</v>
      </c>
      <c r="BQ54" s="4">
        <f t="shared" si="39"/>
        <v>0</v>
      </c>
      <c r="BR54" s="13" t="str">
        <f t="shared" si="40"/>
        <v/>
      </c>
      <c r="BS54" s="24" t="str">
        <f t="shared" si="41"/>
        <v/>
      </c>
      <c r="BT54" s="25"/>
    </row>
    <row r="55">
      <c r="A55" s="2">
        <f t="shared" si="42"/>
        <v>0.5</v>
      </c>
      <c r="B55" s="4">
        <f t="shared" si="1"/>
        <v>1.5</v>
      </c>
      <c r="C55" s="4">
        <f t="shared" si="2"/>
        <v>1.53</v>
      </c>
      <c r="F55" s="4">
        <f t="shared" si="4"/>
        <v>0</v>
      </c>
      <c r="G55" s="13" t="str">
        <f t="shared" si="5"/>
        <v/>
      </c>
      <c r="H55" s="13" t="str">
        <f t="shared" si="6"/>
        <v/>
      </c>
      <c r="J55" s="2">
        <f t="shared" si="43"/>
        <v>0.5</v>
      </c>
      <c r="K55" s="4">
        <f t="shared" si="7"/>
        <v>1.5</v>
      </c>
      <c r="L55" s="4">
        <f t="shared" si="8"/>
        <v>1.53</v>
      </c>
      <c r="O55" s="4">
        <f t="shared" si="9"/>
        <v>0</v>
      </c>
      <c r="P55" s="13" t="str">
        <f t="shared" si="10"/>
        <v/>
      </c>
      <c r="Q55" s="24" t="str">
        <f t="shared" si="11"/>
        <v/>
      </c>
      <c r="S55" s="2">
        <f t="shared" si="44"/>
        <v>0.5</v>
      </c>
      <c r="T55" s="4">
        <f t="shared" si="12"/>
        <v>1.5</v>
      </c>
      <c r="U55" s="4">
        <f t="shared" si="13"/>
        <v>1.53</v>
      </c>
      <c r="X55" s="4">
        <f t="shared" si="14"/>
        <v>0</v>
      </c>
      <c r="Y55" s="13" t="str">
        <f t="shared" si="15"/>
        <v/>
      </c>
      <c r="Z55" s="24" t="str">
        <f t="shared" si="16"/>
        <v/>
      </c>
      <c r="AB55" s="2">
        <f t="shared" si="45"/>
        <v>0.5</v>
      </c>
      <c r="AC55" s="4">
        <f t="shared" si="17"/>
        <v>1.5</v>
      </c>
      <c r="AD55" s="4">
        <f t="shared" si="18"/>
        <v>1.53</v>
      </c>
      <c r="AG55" s="4">
        <f t="shared" si="19"/>
        <v>0</v>
      </c>
      <c r="AH55" s="13" t="str">
        <f t="shared" si="20"/>
        <v/>
      </c>
      <c r="AI55" s="24" t="str">
        <f t="shared" si="21"/>
        <v/>
      </c>
      <c r="AJ55" s="13"/>
      <c r="AK55" s="2">
        <f t="shared" si="46"/>
        <v>0.5</v>
      </c>
      <c r="AL55" s="4">
        <f t="shared" si="22"/>
        <v>1.5</v>
      </c>
      <c r="AM55" s="4">
        <f t="shared" si="23"/>
        <v>1.53</v>
      </c>
      <c r="AP55" s="4">
        <f t="shared" si="24"/>
        <v>0</v>
      </c>
      <c r="AQ55" s="13" t="str">
        <f t="shared" si="25"/>
        <v/>
      </c>
      <c r="AR55" s="24" t="str">
        <f t="shared" si="26"/>
        <v/>
      </c>
      <c r="AS55" s="13"/>
      <c r="AT55" s="2">
        <f t="shared" si="47"/>
        <v>0.5</v>
      </c>
      <c r="AU55" s="4">
        <f t="shared" si="27"/>
        <v>1.5</v>
      </c>
      <c r="AV55" s="4">
        <f t="shared" si="28"/>
        <v>1.53</v>
      </c>
      <c r="AY55" s="4">
        <f t="shared" si="29"/>
        <v>0</v>
      </c>
      <c r="AZ55" s="13" t="str">
        <f t="shared" si="30"/>
        <v/>
      </c>
      <c r="BA55" s="24" t="str">
        <f t="shared" si="31"/>
        <v/>
      </c>
      <c r="BB55" s="13"/>
      <c r="BC55" s="2">
        <f t="shared" si="48"/>
        <v>0.5</v>
      </c>
      <c r="BD55" s="4">
        <f t="shared" si="32"/>
        <v>1.5</v>
      </c>
      <c r="BE55" s="4">
        <f t="shared" si="33"/>
        <v>1.53</v>
      </c>
      <c r="BH55" s="4">
        <f t="shared" si="34"/>
        <v>0</v>
      </c>
      <c r="BI55" s="13" t="str">
        <f t="shared" si="35"/>
        <v/>
      </c>
      <c r="BJ55" s="24" t="str">
        <f t="shared" si="36"/>
        <v/>
      </c>
      <c r="BK55" s="13"/>
      <c r="BL55" s="2">
        <f t="shared" si="49"/>
        <v>0.5</v>
      </c>
      <c r="BM55" s="4">
        <f t="shared" si="37"/>
        <v>1.5</v>
      </c>
      <c r="BN55" s="4">
        <f t="shared" si="38"/>
        <v>1.53</v>
      </c>
      <c r="BQ55" s="4">
        <f t="shared" si="39"/>
        <v>0</v>
      </c>
      <c r="BR55" s="13" t="str">
        <f t="shared" si="40"/>
        <v/>
      </c>
      <c r="BS55" s="24" t="str">
        <f t="shared" si="41"/>
        <v/>
      </c>
      <c r="BT55" s="25"/>
    </row>
    <row r="56">
      <c r="A56" s="2">
        <f t="shared" si="42"/>
        <v>1</v>
      </c>
      <c r="B56" s="4">
        <f t="shared" si="1"/>
        <v>3</v>
      </c>
      <c r="C56" s="4">
        <f t="shared" si="2"/>
        <v>1.5</v>
      </c>
      <c r="F56" s="4">
        <f t="shared" si="4"/>
        <v>0</v>
      </c>
      <c r="G56" s="13" t="str">
        <f t="shared" si="5"/>
        <v/>
      </c>
      <c r="H56" s="13" t="str">
        <f t="shared" si="6"/>
        <v/>
      </c>
      <c r="J56" s="2">
        <f t="shared" si="43"/>
        <v>1</v>
      </c>
      <c r="K56" s="4">
        <f t="shared" si="7"/>
        <v>3</v>
      </c>
      <c r="L56" s="4">
        <f t="shared" si="8"/>
        <v>1.5</v>
      </c>
      <c r="O56" s="4">
        <f t="shared" si="9"/>
        <v>0</v>
      </c>
      <c r="P56" s="13" t="str">
        <f t="shared" si="10"/>
        <v/>
      </c>
      <c r="Q56" s="24" t="str">
        <f t="shared" si="11"/>
        <v/>
      </c>
      <c r="S56" s="2">
        <f t="shared" si="44"/>
        <v>1</v>
      </c>
      <c r="T56" s="4">
        <f t="shared" si="12"/>
        <v>3</v>
      </c>
      <c r="U56" s="4">
        <f t="shared" si="13"/>
        <v>1.5</v>
      </c>
      <c r="X56" s="4">
        <f t="shared" si="14"/>
        <v>0</v>
      </c>
      <c r="Y56" s="13" t="str">
        <f t="shared" si="15"/>
        <v/>
      </c>
      <c r="Z56" s="24" t="str">
        <f t="shared" si="16"/>
        <v/>
      </c>
      <c r="AB56" s="2">
        <f t="shared" si="45"/>
        <v>1</v>
      </c>
      <c r="AC56" s="4">
        <f t="shared" si="17"/>
        <v>3</v>
      </c>
      <c r="AD56" s="4">
        <f t="shared" si="18"/>
        <v>1.5</v>
      </c>
      <c r="AG56" s="4">
        <f t="shared" si="19"/>
        <v>0</v>
      </c>
      <c r="AH56" s="13" t="str">
        <f t="shared" si="20"/>
        <v/>
      </c>
      <c r="AI56" s="24" t="str">
        <f t="shared" si="21"/>
        <v/>
      </c>
      <c r="AJ56" s="13"/>
      <c r="AK56" s="2">
        <f t="shared" si="46"/>
        <v>1</v>
      </c>
      <c r="AL56" s="4">
        <f t="shared" si="22"/>
        <v>3</v>
      </c>
      <c r="AM56" s="4">
        <f t="shared" si="23"/>
        <v>1.5</v>
      </c>
      <c r="AP56" s="4">
        <f t="shared" si="24"/>
        <v>0</v>
      </c>
      <c r="AQ56" s="13" t="str">
        <f t="shared" si="25"/>
        <v/>
      </c>
      <c r="AR56" s="24" t="str">
        <f t="shared" si="26"/>
        <v/>
      </c>
      <c r="AS56" s="13"/>
      <c r="AT56" s="2">
        <f t="shared" si="47"/>
        <v>1</v>
      </c>
      <c r="AU56" s="4">
        <f t="shared" si="27"/>
        <v>3</v>
      </c>
      <c r="AV56" s="4">
        <f t="shared" si="28"/>
        <v>1.5</v>
      </c>
      <c r="AY56" s="4">
        <f t="shared" si="29"/>
        <v>0</v>
      </c>
      <c r="AZ56" s="13" t="str">
        <f t="shared" si="30"/>
        <v/>
      </c>
      <c r="BA56" s="24" t="str">
        <f t="shared" si="31"/>
        <v/>
      </c>
      <c r="BB56" s="13"/>
      <c r="BC56" s="2">
        <f t="shared" si="48"/>
        <v>1</v>
      </c>
      <c r="BD56" s="4">
        <f t="shared" si="32"/>
        <v>3</v>
      </c>
      <c r="BE56" s="4">
        <f t="shared" si="33"/>
        <v>1.5</v>
      </c>
      <c r="BH56" s="4">
        <f t="shared" si="34"/>
        <v>0</v>
      </c>
      <c r="BI56" s="13" t="str">
        <f t="shared" si="35"/>
        <v/>
      </c>
      <c r="BJ56" s="24" t="str">
        <f t="shared" si="36"/>
        <v/>
      </c>
      <c r="BK56" s="13"/>
      <c r="BL56" s="2">
        <f t="shared" si="49"/>
        <v>1</v>
      </c>
      <c r="BM56" s="4">
        <f t="shared" si="37"/>
        <v>3</v>
      </c>
      <c r="BN56" s="4">
        <f t="shared" si="38"/>
        <v>1.5</v>
      </c>
      <c r="BQ56" s="4">
        <f t="shared" si="39"/>
        <v>0</v>
      </c>
      <c r="BR56" s="13" t="str">
        <f t="shared" si="40"/>
        <v/>
      </c>
      <c r="BS56" s="24" t="str">
        <f t="shared" si="41"/>
        <v/>
      </c>
      <c r="BT56" s="25"/>
    </row>
    <row r="57">
      <c r="A57" s="2">
        <f t="shared" si="42"/>
        <v>1.5</v>
      </c>
      <c r="B57" s="4">
        <f t="shared" si="1"/>
        <v>4.5</v>
      </c>
      <c r="C57" s="4">
        <f t="shared" si="2"/>
        <v>1.47</v>
      </c>
      <c r="F57" s="4">
        <f t="shared" si="4"/>
        <v>0</v>
      </c>
      <c r="G57" s="13" t="str">
        <f t="shared" si="5"/>
        <v/>
      </c>
      <c r="H57" s="13" t="str">
        <f t="shared" si="6"/>
        <v/>
      </c>
      <c r="J57" s="2">
        <f t="shared" si="43"/>
        <v>1.5</v>
      </c>
      <c r="K57" s="4">
        <f t="shared" si="7"/>
        <v>4.5</v>
      </c>
      <c r="L57" s="4">
        <f t="shared" si="8"/>
        <v>1.47</v>
      </c>
      <c r="O57" s="4">
        <f t="shared" si="9"/>
        <v>0</v>
      </c>
      <c r="P57" s="13" t="str">
        <f t="shared" si="10"/>
        <v/>
      </c>
      <c r="Q57" s="24" t="str">
        <f t="shared" si="11"/>
        <v/>
      </c>
      <c r="S57" s="2">
        <f t="shared" si="44"/>
        <v>1.5</v>
      </c>
      <c r="T57" s="4">
        <f t="shared" si="12"/>
        <v>4.5</v>
      </c>
      <c r="U57" s="4">
        <f t="shared" si="13"/>
        <v>1.47</v>
      </c>
      <c r="X57" s="4">
        <f t="shared" si="14"/>
        <v>0</v>
      </c>
      <c r="Y57" s="13" t="str">
        <f t="shared" si="15"/>
        <v/>
      </c>
      <c r="Z57" s="24" t="str">
        <f t="shared" si="16"/>
        <v/>
      </c>
      <c r="AB57" s="2">
        <f t="shared" si="45"/>
        <v>1.5</v>
      </c>
      <c r="AC57" s="4">
        <f t="shared" si="17"/>
        <v>4.5</v>
      </c>
      <c r="AD57" s="4">
        <f t="shared" si="18"/>
        <v>1.47</v>
      </c>
      <c r="AG57" s="4">
        <f t="shared" si="19"/>
        <v>0</v>
      </c>
      <c r="AH57" s="13" t="str">
        <f t="shared" si="20"/>
        <v/>
      </c>
      <c r="AI57" s="24" t="str">
        <f t="shared" si="21"/>
        <v/>
      </c>
      <c r="AJ57" s="13"/>
      <c r="AK57" s="2">
        <f t="shared" si="46"/>
        <v>1.5</v>
      </c>
      <c r="AL57" s="4">
        <f t="shared" si="22"/>
        <v>4.5</v>
      </c>
      <c r="AM57" s="4">
        <f t="shared" si="23"/>
        <v>1.47</v>
      </c>
      <c r="AP57" s="4">
        <f t="shared" si="24"/>
        <v>0</v>
      </c>
      <c r="AQ57" s="13" t="str">
        <f t="shared" si="25"/>
        <v/>
      </c>
      <c r="AR57" s="24" t="str">
        <f t="shared" si="26"/>
        <v/>
      </c>
      <c r="AS57" s="13"/>
      <c r="AT57" s="2">
        <f t="shared" si="47"/>
        <v>1.5</v>
      </c>
      <c r="AU57" s="4">
        <f t="shared" si="27"/>
        <v>4.5</v>
      </c>
      <c r="AV57" s="4">
        <f t="shared" si="28"/>
        <v>1.47</v>
      </c>
      <c r="AY57" s="4">
        <f t="shared" si="29"/>
        <v>0</v>
      </c>
      <c r="AZ57" s="13" t="str">
        <f t="shared" si="30"/>
        <v/>
      </c>
      <c r="BA57" s="24" t="str">
        <f t="shared" si="31"/>
        <v/>
      </c>
      <c r="BB57" s="13"/>
      <c r="BC57" s="2">
        <f t="shared" si="48"/>
        <v>1.5</v>
      </c>
      <c r="BD57" s="4">
        <f t="shared" si="32"/>
        <v>4.5</v>
      </c>
      <c r="BE57" s="4">
        <f t="shared" si="33"/>
        <v>1.47</v>
      </c>
      <c r="BH57" s="4">
        <f t="shared" si="34"/>
        <v>0</v>
      </c>
      <c r="BI57" s="13" t="str">
        <f t="shared" si="35"/>
        <v/>
      </c>
      <c r="BJ57" s="24" t="str">
        <f t="shared" si="36"/>
        <v/>
      </c>
      <c r="BK57" s="13"/>
      <c r="BL57" s="2">
        <f t="shared" si="49"/>
        <v>1.5</v>
      </c>
      <c r="BM57" s="4">
        <f t="shared" si="37"/>
        <v>4.5</v>
      </c>
      <c r="BN57" s="4">
        <f t="shared" si="38"/>
        <v>1.47</v>
      </c>
      <c r="BQ57" s="4">
        <f t="shared" si="39"/>
        <v>0</v>
      </c>
      <c r="BR57" s="13" t="str">
        <f t="shared" si="40"/>
        <v/>
      </c>
      <c r="BS57" s="24" t="str">
        <f t="shared" si="41"/>
        <v/>
      </c>
      <c r="BT57" s="25"/>
    </row>
    <row r="58">
      <c r="A58" s="2">
        <f t="shared" si="42"/>
        <v>2</v>
      </c>
      <c r="B58" s="4">
        <f t="shared" si="1"/>
        <v>6</v>
      </c>
      <c r="C58" s="4">
        <f t="shared" si="2"/>
        <v>1.44</v>
      </c>
      <c r="F58" s="4">
        <f t="shared" si="4"/>
        <v>0</v>
      </c>
      <c r="G58" s="13" t="str">
        <f t="shared" si="5"/>
        <v/>
      </c>
      <c r="H58" s="13" t="str">
        <f t="shared" si="6"/>
        <v/>
      </c>
      <c r="J58" s="2">
        <f t="shared" si="43"/>
        <v>2</v>
      </c>
      <c r="K58" s="4">
        <f t="shared" si="7"/>
        <v>6</v>
      </c>
      <c r="L58" s="4">
        <f t="shared" si="8"/>
        <v>1.44</v>
      </c>
      <c r="O58" s="4">
        <f t="shared" si="9"/>
        <v>0</v>
      </c>
      <c r="P58" s="13" t="str">
        <f t="shared" si="10"/>
        <v/>
      </c>
      <c r="Q58" s="24" t="str">
        <f t="shared" si="11"/>
        <v/>
      </c>
      <c r="S58" s="2">
        <f t="shared" si="44"/>
        <v>2</v>
      </c>
      <c r="T58" s="4">
        <f t="shared" si="12"/>
        <v>6</v>
      </c>
      <c r="U58" s="4">
        <f t="shared" si="13"/>
        <v>1.44</v>
      </c>
      <c r="X58" s="4">
        <f t="shared" si="14"/>
        <v>0</v>
      </c>
      <c r="Y58" s="13" t="str">
        <f t="shared" si="15"/>
        <v/>
      </c>
      <c r="Z58" s="24" t="str">
        <f t="shared" si="16"/>
        <v/>
      </c>
      <c r="AB58" s="2">
        <f t="shared" si="45"/>
        <v>2</v>
      </c>
      <c r="AC58" s="4">
        <f t="shared" si="17"/>
        <v>6</v>
      </c>
      <c r="AD58" s="4">
        <f t="shared" si="18"/>
        <v>1.44</v>
      </c>
      <c r="AG58" s="4">
        <f t="shared" si="19"/>
        <v>0</v>
      </c>
      <c r="AH58" s="13" t="str">
        <f t="shared" si="20"/>
        <v/>
      </c>
      <c r="AI58" s="24" t="str">
        <f t="shared" si="21"/>
        <v/>
      </c>
      <c r="AJ58" s="13"/>
      <c r="AK58" s="2">
        <f t="shared" si="46"/>
        <v>2</v>
      </c>
      <c r="AL58" s="4">
        <f t="shared" si="22"/>
        <v>6</v>
      </c>
      <c r="AM58" s="4">
        <f t="shared" si="23"/>
        <v>1.44</v>
      </c>
      <c r="AP58" s="4">
        <f t="shared" si="24"/>
        <v>0</v>
      </c>
      <c r="AQ58" s="13" t="str">
        <f t="shared" si="25"/>
        <v/>
      </c>
      <c r="AR58" s="24" t="str">
        <f t="shared" si="26"/>
        <v/>
      </c>
      <c r="AS58" s="13"/>
      <c r="AT58" s="2">
        <f t="shared" si="47"/>
        <v>2</v>
      </c>
      <c r="AU58" s="4">
        <f t="shared" si="27"/>
        <v>6</v>
      </c>
      <c r="AV58" s="4">
        <f t="shared" si="28"/>
        <v>1.44</v>
      </c>
      <c r="AY58" s="4">
        <f t="shared" si="29"/>
        <v>0</v>
      </c>
      <c r="AZ58" s="13" t="str">
        <f t="shared" si="30"/>
        <v/>
      </c>
      <c r="BA58" s="24" t="str">
        <f t="shared" si="31"/>
        <v/>
      </c>
      <c r="BB58" s="13"/>
      <c r="BC58" s="2">
        <f t="shared" si="48"/>
        <v>2</v>
      </c>
      <c r="BD58" s="4">
        <f t="shared" si="32"/>
        <v>6</v>
      </c>
      <c r="BE58" s="4">
        <f t="shared" si="33"/>
        <v>1.44</v>
      </c>
      <c r="BH58" s="4">
        <f t="shared" si="34"/>
        <v>0</v>
      </c>
      <c r="BI58" s="13" t="str">
        <f t="shared" si="35"/>
        <v/>
      </c>
      <c r="BJ58" s="24" t="str">
        <f t="shared" si="36"/>
        <v/>
      </c>
      <c r="BK58" s="13"/>
      <c r="BL58" s="2">
        <f t="shared" si="49"/>
        <v>2</v>
      </c>
      <c r="BM58" s="4">
        <f t="shared" si="37"/>
        <v>6</v>
      </c>
      <c r="BN58" s="4">
        <f t="shared" si="38"/>
        <v>1.44</v>
      </c>
      <c r="BQ58" s="4">
        <f t="shared" si="39"/>
        <v>0</v>
      </c>
      <c r="BR58" s="13" t="str">
        <f t="shared" si="40"/>
        <v/>
      </c>
      <c r="BS58" s="24" t="str">
        <f t="shared" si="41"/>
        <v/>
      </c>
      <c r="BT58" s="25"/>
    </row>
    <row r="59">
      <c r="A59" s="2">
        <f t="shared" si="42"/>
        <v>2.5</v>
      </c>
      <c r="B59" s="4">
        <f t="shared" si="1"/>
        <v>7.5</v>
      </c>
      <c r="C59" s="4">
        <f t="shared" si="2"/>
        <v>1.41</v>
      </c>
      <c r="F59" s="4">
        <f t="shared" si="4"/>
        <v>0</v>
      </c>
      <c r="G59" s="13" t="str">
        <f t="shared" si="5"/>
        <v/>
      </c>
      <c r="H59" s="13" t="str">
        <f t="shared" si="6"/>
        <v/>
      </c>
      <c r="J59" s="2">
        <f t="shared" si="43"/>
        <v>2.5</v>
      </c>
      <c r="K59" s="4">
        <f t="shared" si="7"/>
        <v>7.5</v>
      </c>
      <c r="L59" s="4">
        <f t="shared" si="8"/>
        <v>1.41</v>
      </c>
      <c r="O59" s="4">
        <f t="shared" si="9"/>
        <v>0</v>
      </c>
      <c r="P59" s="13" t="str">
        <f t="shared" si="10"/>
        <v/>
      </c>
      <c r="Q59" s="24" t="str">
        <f t="shared" si="11"/>
        <v/>
      </c>
      <c r="S59" s="2">
        <f t="shared" si="44"/>
        <v>2.5</v>
      </c>
      <c r="T59" s="4">
        <f t="shared" si="12"/>
        <v>7.5</v>
      </c>
      <c r="U59" s="4">
        <f t="shared" si="13"/>
        <v>1.41</v>
      </c>
      <c r="X59" s="4">
        <f t="shared" si="14"/>
        <v>0</v>
      </c>
      <c r="Y59" s="13" t="str">
        <f t="shared" si="15"/>
        <v/>
      </c>
      <c r="Z59" s="24" t="str">
        <f t="shared" si="16"/>
        <v/>
      </c>
      <c r="AB59" s="2">
        <f t="shared" si="45"/>
        <v>2.5</v>
      </c>
      <c r="AC59" s="4">
        <f t="shared" si="17"/>
        <v>7.5</v>
      </c>
      <c r="AD59" s="4">
        <f t="shared" si="18"/>
        <v>1.41</v>
      </c>
      <c r="AG59" s="4">
        <f t="shared" si="19"/>
        <v>0</v>
      </c>
      <c r="AH59" s="13" t="str">
        <f t="shared" si="20"/>
        <v/>
      </c>
      <c r="AI59" s="24" t="str">
        <f t="shared" si="21"/>
        <v/>
      </c>
      <c r="AJ59" s="13"/>
      <c r="AK59" s="2">
        <f t="shared" si="46"/>
        <v>2.5</v>
      </c>
      <c r="AL59" s="4">
        <f t="shared" si="22"/>
        <v>7.5</v>
      </c>
      <c r="AM59" s="4">
        <f t="shared" si="23"/>
        <v>1.41</v>
      </c>
      <c r="AP59" s="4">
        <f t="shared" si="24"/>
        <v>0</v>
      </c>
      <c r="AQ59" s="13" t="str">
        <f t="shared" si="25"/>
        <v/>
      </c>
      <c r="AR59" s="24" t="str">
        <f t="shared" si="26"/>
        <v/>
      </c>
      <c r="AS59" s="13"/>
      <c r="AT59" s="2">
        <f t="shared" si="47"/>
        <v>2.5</v>
      </c>
      <c r="AU59" s="4">
        <f t="shared" si="27"/>
        <v>7.5</v>
      </c>
      <c r="AV59" s="4">
        <f t="shared" si="28"/>
        <v>1.41</v>
      </c>
      <c r="AY59" s="4">
        <f t="shared" si="29"/>
        <v>0</v>
      </c>
      <c r="AZ59" s="13" t="str">
        <f t="shared" si="30"/>
        <v/>
      </c>
      <c r="BA59" s="24" t="str">
        <f t="shared" si="31"/>
        <v/>
      </c>
      <c r="BB59" s="13"/>
      <c r="BC59" s="2">
        <f t="shared" si="48"/>
        <v>2.5</v>
      </c>
      <c r="BD59" s="4">
        <f t="shared" si="32"/>
        <v>7.5</v>
      </c>
      <c r="BE59" s="4">
        <f t="shared" si="33"/>
        <v>1.41</v>
      </c>
      <c r="BH59" s="4">
        <f t="shared" si="34"/>
        <v>0</v>
      </c>
      <c r="BI59" s="13" t="str">
        <f t="shared" si="35"/>
        <v/>
      </c>
      <c r="BJ59" s="24" t="str">
        <f t="shared" si="36"/>
        <v/>
      </c>
      <c r="BK59" s="13"/>
      <c r="BL59" s="2">
        <f t="shared" si="49"/>
        <v>2.5</v>
      </c>
      <c r="BM59" s="4">
        <f t="shared" si="37"/>
        <v>7.5</v>
      </c>
      <c r="BN59" s="4">
        <f t="shared" si="38"/>
        <v>1.41</v>
      </c>
      <c r="BQ59" s="4">
        <f t="shared" si="39"/>
        <v>0</v>
      </c>
      <c r="BR59" s="13" t="str">
        <f t="shared" si="40"/>
        <v/>
      </c>
      <c r="BS59" s="24" t="str">
        <f t="shared" si="41"/>
        <v/>
      </c>
      <c r="BT59" s="25"/>
    </row>
    <row r="60">
      <c r="A60" s="2">
        <f t="shared" si="42"/>
        <v>3</v>
      </c>
      <c r="B60" s="4">
        <f t="shared" si="1"/>
        <v>9</v>
      </c>
      <c r="C60" s="4">
        <f t="shared" si="2"/>
        <v>1.38</v>
      </c>
      <c r="F60" s="4">
        <f t="shared" si="4"/>
        <v>0</v>
      </c>
      <c r="G60" s="13" t="str">
        <f t="shared" si="5"/>
        <v/>
      </c>
      <c r="H60" s="13" t="str">
        <f t="shared" si="6"/>
        <v/>
      </c>
      <c r="J60" s="2">
        <f t="shared" si="43"/>
        <v>3</v>
      </c>
      <c r="K60" s="4">
        <f t="shared" si="7"/>
        <v>9</v>
      </c>
      <c r="L60" s="4">
        <f t="shared" si="8"/>
        <v>1.38</v>
      </c>
      <c r="O60" s="4">
        <f t="shared" si="9"/>
        <v>0</v>
      </c>
      <c r="P60" s="13" t="str">
        <f t="shared" si="10"/>
        <v/>
      </c>
      <c r="Q60" s="24" t="str">
        <f t="shared" si="11"/>
        <v/>
      </c>
      <c r="S60" s="2">
        <f t="shared" si="44"/>
        <v>3</v>
      </c>
      <c r="T60" s="4">
        <f t="shared" si="12"/>
        <v>9</v>
      </c>
      <c r="U60" s="4">
        <f t="shared" si="13"/>
        <v>1.38</v>
      </c>
      <c r="X60" s="4">
        <f t="shared" si="14"/>
        <v>0</v>
      </c>
      <c r="Y60" s="13" t="str">
        <f t="shared" si="15"/>
        <v/>
      </c>
      <c r="Z60" s="24" t="str">
        <f t="shared" si="16"/>
        <v/>
      </c>
      <c r="AB60" s="2">
        <f t="shared" si="45"/>
        <v>3</v>
      </c>
      <c r="AC60" s="4">
        <f t="shared" si="17"/>
        <v>9</v>
      </c>
      <c r="AD60" s="4">
        <f t="shared" si="18"/>
        <v>1.38</v>
      </c>
      <c r="AG60" s="4">
        <f t="shared" si="19"/>
        <v>0</v>
      </c>
      <c r="AH60" s="13" t="str">
        <f t="shared" si="20"/>
        <v/>
      </c>
      <c r="AI60" s="24" t="str">
        <f t="shared" si="21"/>
        <v/>
      </c>
      <c r="AJ60" s="13"/>
      <c r="AK60" s="2">
        <f t="shared" si="46"/>
        <v>3</v>
      </c>
      <c r="AL60" s="4">
        <f t="shared" si="22"/>
        <v>9</v>
      </c>
      <c r="AM60" s="4">
        <f t="shared" si="23"/>
        <v>1.38</v>
      </c>
      <c r="AP60" s="4">
        <f t="shared" si="24"/>
        <v>0</v>
      </c>
      <c r="AQ60" s="13" t="str">
        <f t="shared" si="25"/>
        <v/>
      </c>
      <c r="AR60" s="24" t="str">
        <f t="shared" si="26"/>
        <v/>
      </c>
      <c r="AS60" s="13"/>
      <c r="AT60" s="2">
        <f t="shared" si="47"/>
        <v>3</v>
      </c>
      <c r="AU60" s="4">
        <f t="shared" si="27"/>
        <v>9</v>
      </c>
      <c r="AV60" s="4">
        <f t="shared" si="28"/>
        <v>1.38</v>
      </c>
      <c r="AY60" s="4">
        <f t="shared" si="29"/>
        <v>0</v>
      </c>
      <c r="AZ60" s="13" t="str">
        <f t="shared" si="30"/>
        <v/>
      </c>
      <c r="BA60" s="24" t="str">
        <f t="shared" si="31"/>
        <v/>
      </c>
      <c r="BB60" s="13"/>
      <c r="BC60" s="2">
        <f t="shared" si="48"/>
        <v>3</v>
      </c>
      <c r="BD60" s="4">
        <f t="shared" si="32"/>
        <v>9</v>
      </c>
      <c r="BE60" s="4">
        <f t="shared" si="33"/>
        <v>1.38</v>
      </c>
      <c r="BH60" s="4">
        <f t="shared" si="34"/>
        <v>0</v>
      </c>
      <c r="BI60" s="13" t="str">
        <f t="shared" si="35"/>
        <v/>
      </c>
      <c r="BJ60" s="24" t="str">
        <f t="shared" si="36"/>
        <v/>
      </c>
      <c r="BK60" s="13"/>
      <c r="BL60" s="2">
        <f t="shared" si="49"/>
        <v>3</v>
      </c>
      <c r="BM60" s="4">
        <f t="shared" si="37"/>
        <v>9</v>
      </c>
      <c r="BN60" s="4">
        <f t="shared" si="38"/>
        <v>1.38</v>
      </c>
      <c r="BQ60" s="4">
        <f t="shared" si="39"/>
        <v>0</v>
      </c>
      <c r="BR60" s="13" t="str">
        <f t="shared" si="40"/>
        <v/>
      </c>
      <c r="BS60" s="24" t="str">
        <f t="shared" si="41"/>
        <v/>
      </c>
      <c r="BT60" s="25"/>
    </row>
    <row r="61">
      <c r="A61" s="2">
        <f t="shared" si="42"/>
        <v>3.5</v>
      </c>
      <c r="B61" s="4">
        <f t="shared" si="1"/>
        <v>10.5</v>
      </c>
      <c r="C61" s="4">
        <f t="shared" si="2"/>
        <v>1.35</v>
      </c>
      <c r="F61" s="4">
        <f t="shared" si="4"/>
        <v>0</v>
      </c>
      <c r="G61" s="13" t="str">
        <f t="shared" si="5"/>
        <v/>
      </c>
      <c r="H61" s="13" t="str">
        <f t="shared" si="6"/>
        <v/>
      </c>
      <c r="J61" s="2">
        <f t="shared" si="43"/>
        <v>3.5</v>
      </c>
      <c r="K61" s="4">
        <f t="shared" si="7"/>
        <v>10.5</v>
      </c>
      <c r="L61" s="4">
        <f t="shared" si="8"/>
        <v>1.35</v>
      </c>
      <c r="O61" s="4">
        <f t="shared" si="9"/>
        <v>0</v>
      </c>
      <c r="P61" s="13" t="str">
        <f t="shared" si="10"/>
        <v/>
      </c>
      <c r="Q61" s="24" t="str">
        <f t="shared" si="11"/>
        <v/>
      </c>
      <c r="S61" s="2">
        <f t="shared" si="44"/>
        <v>3.5</v>
      </c>
      <c r="T61" s="4">
        <f t="shared" si="12"/>
        <v>10.5</v>
      </c>
      <c r="U61" s="4">
        <f t="shared" si="13"/>
        <v>1.35</v>
      </c>
      <c r="X61" s="4">
        <f t="shared" si="14"/>
        <v>0</v>
      </c>
      <c r="Y61" s="13" t="str">
        <f t="shared" si="15"/>
        <v/>
      </c>
      <c r="Z61" s="24" t="str">
        <f t="shared" si="16"/>
        <v/>
      </c>
      <c r="AB61" s="2">
        <f t="shared" si="45"/>
        <v>3.5</v>
      </c>
      <c r="AC61" s="4">
        <f t="shared" si="17"/>
        <v>10.5</v>
      </c>
      <c r="AD61" s="4">
        <f t="shared" si="18"/>
        <v>1.35</v>
      </c>
      <c r="AG61" s="4">
        <f t="shared" si="19"/>
        <v>0</v>
      </c>
      <c r="AH61" s="13" t="str">
        <f t="shared" si="20"/>
        <v/>
      </c>
      <c r="AI61" s="24" t="str">
        <f t="shared" si="21"/>
        <v/>
      </c>
      <c r="AJ61" s="13"/>
      <c r="AK61" s="2">
        <f t="shared" si="46"/>
        <v>3.5</v>
      </c>
      <c r="AL61" s="4">
        <f t="shared" si="22"/>
        <v>10.5</v>
      </c>
      <c r="AM61" s="4">
        <f t="shared" si="23"/>
        <v>1.35</v>
      </c>
      <c r="AP61" s="4">
        <f t="shared" si="24"/>
        <v>0</v>
      </c>
      <c r="AQ61" s="13" t="str">
        <f t="shared" si="25"/>
        <v/>
      </c>
      <c r="AR61" s="24" t="str">
        <f t="shared" si="26"/>
        <v/>
      </c>
      <c r="AS61" s="13"/>
      <c r="AT61" s="2">
        <f t="shared" si="47"/>
        <v>3.5</v>
      </c>
      <c r="AU61" s="4">
        <f t="shared" si="27"/>
        <v>10.5</v>
      </c>
      <c r="AV61" s="4">
        <f t="shared" si="28"/>
        <v>1.35</v>
      </c>
      <c r="AY61" s="4">
        <f t="shared" si="29"/>
        <v>0</v>
      </c>
      <c r="AZ61" s="13" t="str">
        <f t="shared" si="30"/>
        <v/>
      </c>
      <c r="BA61" s="24" t="str">
        <f t="shared" si="31"/>
        <v/>
      </c>
      <c r="BB61" s="13"/>
      <c r="BC61" s="2">
        <f t="shared" si="48"/>
        <v>3.5</v>
      </c>
      <c r="BD61" s="4">
        <f t="shared" si="32"/>
        <v>10.5</v>
      </c>
      <c r="BE61" s="4">
        <f t="shared" si="33"/>
        <v>1.35</v>
      </c>
      <c r="BH61" s="4">
        <f t="shared" si="34"/>
        <v>0</v>
      </c>
      <c r="BI61" s="13" t="str">
        <f t="shared" si="35"/>
        <v/>
      </c>
      <c r="BJ61" s="24" t="str">
        <f t="shared" si="36"/>
        <v/>
      </c>
      <c r="BK61" s="13"/>
      <c r="BL61" s="2">
        <f t="shared" si="49"/>
        <v>3.5</v>
      </c>
      <c r="BM61" s="4">
        <f t="shared" si="37"/>
        <v>10.5</v>
      </c>
      <c r="BN61" s="4">
        <f t="shared" si="38"/>
        <v>1.35</v>
      </c>
      <c r="BQ61" s="4">
        <f t="shared" si="39"/>
        <v>0</v>
      </c>
      <c r="BR61" s="13" t="str">
        <f t="shared" si="40"/>
        <v/>
      </c>
      <c r="BS61" s="24" t="str">
        <f t="shared" si="41"/>
        <v/>
      </c>
      <c r="BT61" s="25"/>
    </row>
    <row r="62">
      <c r="A62" s="2">
        <f t="shared" si="42"/>
        <v>4</v>
      </c>
      <c r="B62" s="4">
        <f t="shared" si="1"/>
        <v>12</v>
      </c>
      <c r="C62" s="4">
        <f t="shared" si="2"/>
        <v>1.32</v>
      </c>
      <c r="F62" s="4">
        <f t="shared" si="4"/>
        <v>0</v>
      </c>
      <c r="G62" s="13" t="str">
        <f t="shared" si="5"/>
        <v/>
      </c>
      <c r="H62" s="13" t="str">
        <f t="shared" si="6"/>
        <v/>
      </c>
      <c r="J62" s="2">
        <f t="shared" si="43"/>
        <v>4</v>
      </c>
      <c r="K62" s="4">
        <f t="shared" si="7"/>
        <v>12</v>
      </c>
      <c r="L62" s="4">
        <f t="shared" si="8"/>
        <v>1.32</v>
      </c>
      <c r="O62" s="4">
        <f t="shared" si="9"/>
        <v>0</v>
      </c>
      <c r="P62" s="13" t="str">
        <f t="shared" si="10"/>
        <v/>
      </c>
      <c r="Q62" s="24" t="str">
        <f t="shared" si="11"/>
        <v/>
      </c>
      <c r="S62" s="2">
        <f t="shared" si="44"/>
        <v>4</v>
      </c>
      <c r="T62" s="4">
        <f t="shared" si="12"/>
        <v>12</v>
      </c>
      <c r="U62" s="4">
        <f t="shared" si="13"/>
        <v>1.32</v>
      </c>
      <c r="X62" s="4">
        <f t="shared" si="14"/>
        <v>0</v>
      </c>
      <c r="Y62" s="13" t="str">
        <f t="shared" si="15"/>
        <v/>
      </c>
      <c r="Z62" s="24" t="str">
        <f t="shared" si="16"/>
        <v/>
      </c>
      <c r="AB62" s="2">
        <f t="shared" si="45"/>
        <v>4</v>
      </c>
      <c r="AC62" s="4">
        <f t="shared" si="17"/>
        <v>12</v>
      </c>
      <c r="AD62" s="4">
        <f t="shared" si="18"/>
        <v>1.32</v>
      </c>
      <c r="AG62" s="4">
        <f t="shared" si="19"/>
        <v>0</v>
      </c>
      <c r="AH62" s="13" t="str">
        <f t="shared" si="20"/>
        <v/>
      </c>
      <c r="AI62" s="24" t="str">
        <f t="shared" si="21"/>
        <v/>
      </c>
      <c r="AJ62" s="13"/>
      <c r="AK62" s="2">
        <f t="shared" si="46"/>
        <v>4</v>
      </c>
      <c r="AL62" s="4">
        <f t="shared" si="22"/>
        <v>12</v>
      </c>
      <c r="AM62" s="4">
        <f t="shared" si="23"/>
        <v>1.32</v>
      </c>
      <c r="AP62" s="4">
        <f t="shared" si="24"/>
        <v>0</v>
      </c>
      <c r="AQ62" s="13" t="str">
        <f t="shared" si="25"/>
        <v/>
      </c>
      <c r="AR62" s="24" t="str">
        <f t="shared" si="26"/>
        <v/>
      </c>
      <c r="AS62" s="13"/>
      <c r="AT62" s="2">
        <f t="shared" si="47"/>
        <v>4</v>
      </c>
      <c r="AU62" s="4">
        <f t="shared" si="27"/>
        <v>12</v>
      </c>
      <c r="AV62" s="4">
        <f t="shared" si="28"/>
        <v>1.32</v>
      </c>
      <c r="AY62" s="4">
        <f t="shared" si="29"/>
        <v>0</v>
      </c>
      <c r="AZ62" s="13" t="str">
        <f t="shared" si="30"/>
        <v/>
      </c>
      <c r="BA62" s="24" t="str">
        <f t="shared" si="31"/>
        <v/>
      </c>
      <c r="BB62" s="13"/>
      <c r="BC62" s="2">
        <f t="shared" si="48"/>
        <v>4</v>
      </c>
      <c r="BD62" s="4">
        <f t="shared" si="32"/>
        <v>12</v>
      </c>
      <c r="BE62" s="4">
        <f t="shared" si="33"/>
        <v>1.32</v>
      </c>
      <c r="BH62" s="4">
        <f t="shared" si="34"/>
        <v>0</v>
      </c>
      <c r="BI62" s="13" t="str">
        <f t="shared" si="35"/>
        <v/>
      </c>
      <c r="BJ62" s="24" t="str">
        <f t="shared" si="36"/>
        <v/>
      </c>
      <c r="BK62" s="13"/>
      <c r="BL62" s="2">
        <f t="shared" si="49"/>
        <v>4</v>
      </c>
      <c r="BM62" s="4">
        <f t="shared" si="37"/>
        <v>12</v>
      </c>
      <c r="BN62" s="4">
        <f t="shared" si="38"/>
        <v>1.32</v>
      </c>
      <c r="BQ62" s="4">
        <f t="shared" si="39"/>
        <v>0</v>
      </c>
      <c r="BR62" s="13" t="str">
        <f t="shared" si="40"/>
        <v/>
      </c>
      <c r="BS62" s="24" t="str">
        <f t="shared" si="41"/>
        <v/>
      </c>
      <c r="BT62" s="25"/>
    </row>
    <row r="63">
      <c r="A63" s="2">
        <f t="shared" si="42"/>
        <v>4.5</v>
      </c>
      <c r="B63" s="4">
        <f t="shared" si="1"/>
        <v>13.5</v>
      </c>
      <c r="C63" s="4">
        <f t="shared" si="2"/>
        <v>1.29</v>
      </c>
      <c r="F63" s="4">
        <f t="shared" si="4"/>
        <v>0</v>
      </c>
      <c r="G63" s="13" t="str">
        <f t="shared" si="5"/>
        <v/>
      </c>
      <c r="H63" s="13" t="str">
        <f t="shared" si="6"/>
        <v/>
      </c>
      <c r="J63" s="2">
        <f t="shared" si="43"/>
        <v>4.5</v>
      </c>
      <c r="K63" s="4">
        <f t="shared" si="7"/>
        <v>13.5</v>
      </c>
      <c r="L63" s="4">
        <f t="shared" si="8"/>
        <v>1.29</v>
      </c>
      <c r="O63" s="4">
        <f t="shared" si="9"/>
        <v>0</v>
      </c>
      <c r="P63" s="13" t="str">
        <f t="shared" si="10"/>
        <v/>
      </c>
      <c r="Q63" s="24" t="str">
        <f t="shared" si="11"/>
        <v/>
      </c>
      <c r="S63" s="2">
        <f t="shared" si="44"/>
        <v>4.5</v>
      </c>
      <c r="T63" s="4">
        <f t="shared" si="12"/>
        <v>13.5</v>
      </c>
      <c r="U63" s="4">
        <f t="shared" si="13"/>
        <v>1.29</v>
      </c>
      <c r="X63" s="4">
        <f t="shared" si="14"/>
        <v>0</v>
      </c>
      <c r="Y63" s="13" t="str">
        <f t="shared" si="15"/>
        <v/>
      </c>
      <c r="Z63" s="24" t="str">
        <f t="shared" si="16"/>
        <v/>
      </c>
      <c r="AB63" s="2">
        <f t="shared" si="45"/>
        <v>4.5</v>
      </c>
      <c r="AC63" s="4">
        <f t="shared" si="17"/>
        <v>13.5</v>
      </c>
      <c r="AD63" s="4">
        <f t="shared" si="18"/>
        <v>1.29</v>
      </c>
      <c r="AG63" s="4">
        <f t="shared" si="19"/>
        <v>0</v>
      </c>
      <c r="AH63" s="13" t="str">
        <f t="shared" si="20"/>
        <v/>
      </c>
      <c r="AI63" s="24" t="str">
        <f t="shared" si="21"/>
        <v/>
      </c>
      <c r="AJ63" s="13"/>
      <c r="AK63" s="2">
        <f t="shared" si="46"/>
        <v>4.5</v>
      </c>
      <c r="AL63" s="4">
        <f t="shared" si="22"/>
        <v>13.5</v>
      </c>
      <c r="AM63" s="4">
        <f t="shared" si="23"/>
        <v>1.29</v>
      </c>
      <c r="AP63" s="4">
        <f t="shared" si="24"/>
        <v>0</v>
      </c>
      <c r="AQ63" s="13" t="str">
        <f t="shared" si="25"/>
        <v/>
      </c>
      <c r="AR63" s="24" t="str">
        <f t="shared" si="26"/>
        <v/>
      </c>
      <c r="AS63" s="13"/>
      <c r="AT63" s="2">
        <f t="shared" si="47"/>
        <v>4.5</v>
      </c>
      <c r="AU63" s="4">
        <f t="shared" si="27"/>
        <v>13.5</v>
      </c>
      <c r="AV63" s="4">
        <f t="shared" si="28"/>
        <v>1.29</v>
      </c>
      <c r="AY63" s="4">
        <f t="shared" si="29"/>
        <v>0</v>
      </c>
      <c r="AZ63" s="13" t="str">
        <f t="shared" si="30"/>
        <v/>
      </c>
      <c r="BA63" s="24" t="str">
        <f t="shared" si="31"/>
        <v/>
      </c>
      <c r="BB63" s="13"/>
      <c r="BC63" s="2">
        <f t="shared" si="48"/>
        <v>4.5</v>
      </c>
      <c r="BD63" s="4">
        <f t="shared" si="32"/>
        <v>13.5</v>
      </c>
      <c r="BE63" s="4">
        <f t="shared" si="33"/>
        <v>1.29</v>
      </c>
      <c r="BH63" s="4">
        <f t="shared" si="34"/>
        <v>0</v>
      </c>
      <c r="BI63" s="13" t="str">
        <f t="shared" si="35"/>
        <v/>
      </c>
      <c r="BJ63" s="24" t="str">
        <f t="shared" si="36"/>
        <v/>
      </c>
      <c r="BK63" s="13"/>
      <c r="BL63" s="2">
        <f t="shared" si="49"/>
        <v>4.5</v>
      </c>
      <c r="BM63" s="4">
        <f t="shared" si="37"/>
        <v>13.5</v>
      </c>
      <c r="BN63" s="4">
        <f t="shared" si="38"/>
        <v>1.29</v>
      </c>
      <c r="BQ63" s="4">
        <f t="shared" si="39"/>
        <v>0</v>
      </c>
      <c r="BR63" s="13" t="str">
        <f t="shared" si="40"/>
        <v/>
      </c>
      <c r="BS63" s="24" t="str">
        <f t="shared" si="41"/>
        <v/>
      </c>
      <c r="BT63" s="25"/>
    </row>
    <row r="64">
      <c r="A64" s="2">
        <f t="shared" si="42"/>
        <v>5</v>
      </c>
      <c r="B64" s="4">
        <f t="shared" si="1"/>
        <v>15</v>
      </c>
      <c r="C64" s="4">
        <f t="shared" si="2"/>
        <v>1.26</v>
      </c>
      <c r="F64" s="4">
        <f t="shared" si="4"/>
        <v>0</v>
      </c>
      <c r="G64" s="13" t="str">
        <f t="shared" si="5"/>
        <v/>
      </c>
      <c r="H64" s="13" t="str">
        <f t="shared" si="6"/>
        <v/>
      </c>
      <c r="J64" s="2">
        <f t="shared" si="43"/>
        <v>5</v>
      </c>
      <c r="K64" s="4">
        <f t="shared" si="7"/>
        <v>15</v>
      </c>
      <c r="L64" s="4">
        <f t="shared" si="8"/>
        <v>1.26</v>
      </c>
      <c r="O64" s="4">
        <f t="shared" si="9"/>
        <v>0</v>
      </c>
      <c r="P64" s="13" t="str">
        <f t="shared" si="10"/>
        <v/>
      </c>
      <c r="Q64" s="24" t="str">
        <f t="shared" si="11"/>
        <v/>
      </c>
      <c r="S64" s="2">
        <f t="shared" si="44"/>
        <v>5</v>
      </c>
      <c r="T64" s="4">
        <f t="shared" si="12"/>
        <v>15</v>
      </c>
      <c r="U64" s="4">
        <f t="shared" si="13"/>
        <v>1.26</v>
      </c>
      <c r="X64" s="4">
        <f t="shared" si="14"/>
        <v>0</v>
      </c>
      <c r="Y64" s="13" t="str">
        <f t="shared" si="15"/>
        <v/>
      </c>
      <c r="Z64" s="24" t="str">
        <f t="shared" si="16"/>
        <v/>
      </c>
      <c r="AB64" s="2">
        <f t="shared" si="45"/>
        <v>5</v>
      </c>
      <c r="AC64" s="4">
        <f t="shared" si="17"/>
        <v>15</v>
      </c>
      <c r="AD64" s="4">
        <f t="shared" si="18"/>
        <v>1.26</v>
      </c>
      <c r="AG64" s="4">
        <f t="shared" si="19"/>
        <v>0</v>
      </c>
      <c r="AH64" s="13" t="str">
        <f t="shared" si="20"/>
        <v/>
      </c>
      <c r="AI64" s="24" t="str">
        <f t="shared" si="21"/>
        <v/>
      </c>
      <c r="AJ64" s="13"/>
      <c r="AK64" s="2">
        <f t="shared" si="46"/>
        <v>5</v>
      </c>
      <c r="AL64" s="4">
        <f t="shared" si="22"/>
        <v>15</v>
      </c>
      <c r="AM64" s="4">
        <f t="shared" si="23"/>
        <v>1.26</v>
      </c>
      <c r="AP64" s="4">
        <f t="shared" si="24"/>
        <v>0</v>
      </c>
      <c r="AQ64" s="13" t="str">
        <f t="shared" si="25"/>
        <v/>
      </c>
      <c r="AR64" s="24" t="str">
        <f t="shared" si="26"/>
        <v/>
      </c>
      <c r="AS64" s="13"/>
      <c r="AT64" s="2">
        <f t="shared" si="47"/>
        <v>5</v>
      </c>
      <c r="AU64" s="4">
        <f t="shared" si="27"/>
        <v>15</v>
      </c>
      <c r="AV64" s="4">
        <f t="shared" si="28"/>
        <v>1.26</v>
      </c>
      <c r="AY64" s="4">
        <f t="shared" si="29"/>
        <v>0</v>
      </c>
      <c r="AZ64" s="13" t="str">
        <f t="shared" si="30"/>
        <v/>
      </c>
      <c r="BA64" s="24" t="str">
        <f t="shared" si="31"/>
        <v/>
      </c>
      <c r="BB64" s="13"/>
      <c r="BC64" s="2">
        <f t="shared" si="48"/>
        <v>5</v>
      </c>
      <c r="BD64" s="4">
        <f t="shared" si="32"/>
        <v>15</v>
      </c>
      <c r="BE64" s="4">
        <f t="shared" si="33"/>
        <v>1.26</v>
      </c>
      <c r="BH64" s="4">
        <f t="shared" si="34"/>
        <v>0</v>
      </c>
      <c r="BI64" s="13" t="str">
        <f t="shared" si="35"/>
        <v/>
      </c>
      <c r="BJ64" s="24" t="str">
        <f t="shared" si="36"/>
        <v/>
      </c>
      <c r="BK64" s="13"/>
      <c r="BL64" s="2">
        <f t="shared" si="49"/>
        <v>5</v>
      </c>
      <c r="BM64" s="4">
        <f t="shared" si="37"/>
        <v>15</v>
      </c>
      <c r="BN64" s="4">
        <f t="shared" si="38"/>
        <v>1.26</v>
      </c>
      <c r="BQ64" s="4">
        <f t="shared" si="39"/>
        <v>0</v>
      </c>
      <c r="BR64" s="13" t="str">
        <f t="shared" si="40"/>
        <v/>
      </c>
      <c r="BS64" s="24" t="str">
        <f t="shared" si="41"/>
        <v/>
      </c>
      <c r="BT64" s="25"/>
    </row>
    <row r="65">
      <c r="A65" s="2">
        <f t="shared" si="42"/>
        <v>5.5</v>
      </c>
      <c r="B65" s="4">
        <f t="shared" si="1"/>
        <v>16.5</v>
      </c>
      <c r="C65" s="4">
        <f t="shared" si="2"/>
        <v>1.23</v>
      </c>
      <c r="F65" s="4">
        <f t="shared" si="4"/>
        <v>0</v>
      </c>
      <c r="G65" s="13" t="str">
        <f t="shared" si="5"/>
        <v/>
      </c>
      <c r="H65" s="13" t="str">
        <f t="shared" si="6"/>
        <v/>
      </c>
      <c r="J65" s="2">
        <f t="shared" si="43"/>
        <v>5.5</v>
      </c>
      <c r="K65" s="4">
        <f t="shared" si="7"/>
        <v>16.5</v>
      </c>
      <c r="L65" s="4">
        <f t="shared" si="8"/>
        <v>1.23</v>
      </c>
      <c r="O65" s="4">
        <f t="shared" si="9"/>
        <v>0</v>
      </c>
      <c r="P65" s="13" t="str">
        <f t="shared" si="10"/>
        <v/>
      </c>
      <c r="Q65" s="24" t="str">
        <f t="shared" si="11"/>
        <v/>
      </c>
      <c r="S65" s="2">
        <f t="shared" si="44"/>
        <v>5.5</v>
      </c>
      <c r="T65" s="4">
        <f t="shared" si="12"/>
        <v>16.5</v>
      </c>
      <c r="U65" s="4">
        <f t="shared" si="13"/>
        <v>1.23</v>
      </c>
      <c r="X65" s="4">
        <f t="shared" si="14"/>
        <v>0</v>
      </c>
      <c r="Y65" s="13" t="str">
        <f t="shared" si="15"/>
        <v/>
      </c>
      <c r="Z65" s="24" t="str">
        <f t="shared" si="16"/>
        <v/>
      </c>
      <c r="AB65" s="2">
        <f t="shared" si="45"/>
        <v>5.5</v>
      </c>
      <c r="AC65" s="4">
        <f t="shared" si="17"/>
        <v>16.5</v>
      </c>
      <c r="AD65" s="4">
        <f t="shared" si="18"/>
        <v>1.23</v>
      </c>
      <c r="AG65" s="4">
        <f t="shared" si="19"/>
        <v>0</v>
      </c>
      <c r="AH65" s="13" t="str">
        <f t="shared" si="20"/>
        <v/>
      </c>
      <c r="AI65" s="24" t="str">
        <f t="shared" si="21"/>
        <v/>
      </c>
      <c r="AJ65" s="13"/>
      <c r="AK65" s="2">
        <f t="shared" si="46"/>
        <v>5.5</v>
      </c>
      <c r="AL65" s="4">
        <f t="shared" si="22"/>
        <v>16.5</v>
      </c>
      <c r="AM65" s="4">
        <f t="shared" si="23"/>
        <v>1.23</v>
      </c>
      <c r="AP65" s="4">
        <f t="shared" si="24"/>
        <v>0</v>
      </c>
      <c r="AQ65" s="13" t="str">
        <f t="shared" si="25"/>
        <v/>
      </c>
      <c r="AR65" s="24" t="str">
        <f t="shared" si="26"/>
        <v/>
      </c>
      <c r="AS65" s="13"/>
      <c r="AT65" s="2">
        <f t="shared" si="47"/>
        <v>5.5</v>
      </c>
      <c r="AU65" s="4">
        <f t="shared" si="27"/>
        <v>16.5</v>
      </c>
      <c r="AV65" s="4">
        <f t="shared" si="28"/>
        <v>1.23</v>
      </c>
      <c r="AY65" s="4">
        <f t="shared" si="29"/>
        <v>0</v>
      </c>
      <c r="AZ65" s="13" t="str">
        <f t="shared" si="30"/>
        <v/>
      </c>
      <c r="BA65" s="24" t="str">
        <f t="shared" si="31"/>
        <v/>
      </c>
      <c r="BB65" s="13"/>
      <c r="BC65" s="2">
        <f t="shared" si="48"/>
        <v>5.5</v>
      </c>
      <c r="BD65" s="4">
        <f t="shared" si="32"/>
        <v>16.5</v>
      </c>
      <c r="BE65" s="4">
        <f t="shared" si="33"/>
        <v>1.23</v>
      </c>
      <c r="BH65" s="4">
        <f t="shared" si="34"/>
        <v>0</v>
      </c>
      <c r="BI65" s="13" t="str">
        <f t="shared" si="35"/>
        <v/>
      </c>
      <c r="BJ65" s="24" t="str">
        <f t="shared" si="36"/>
        <v/>
      </c>
      <c r="BK65" s="13"/>
      <c r="BL65" s="2">
        <f t="shared" si="49"/>
        <v>5.5</v>
      </c>
      <c r="BM65" s="4">
        <f t="shared" si="37"/>
        <v>16.5</v>
      </c>
      <c r="BN65" s="4">
        <f t="shared" si="38"/>
        <v>1.23</v>
      </c>
      <c r="BQ65" s="4">
        <f t="shared" si="39"/>
        <v>0</v>
      </c>
      <c r="BR65" s="13" t="str">
        <f t="shared" si="40"/>
        <v/>
      </c>
      <c r="BS65" s="24" t="str">
        <f t="shared" si="41"/>
        <v/>
      </c>
      <c r="BT65" s="25"/>
    </row>
    <row r="66">
      <c r="A66" s="2">
        <f t="shared" si="42"/>
        <v>6</v>
      </c>
      <c r="B66" s="4">
        <f t="shared" si="1"/>
        <v>18</v>
      </c>
      <c r="C66" s="4">
        <f t="shared" si="2"/>
        <v>1.2</v>
      </c>
      <c r="F66" s="4">
        <f t="shared" si="4"/>
        <v>0</v>
      </c>
      <c r="G66" s="13" t="str">
        <f t="shared" si="5"/>
        <v/>
      </c>
      <c r="H66" s="13" t="str">
        <f t="shared" si="6"/>
        <v/>
      </c>
      <c r="J66" s="2">
        <f t="shared" si="43"/>
        <v>6</v>
      </c>
      <c r="K66" s="4">
        <f t="shared" si="7"/>
        <v>18</v>
      </c>
      <c r="L66" s="4">
        <f t="shared" si="8"/>
        <v>1.2</v>
      </c>
      <c r="O66" s="4">
        <f t="shared" si="9"/>
        <v>0</v>
      </c>
      <c r="P66" s="13" t="str">
        <f t="shared" si="10"/>
        <v/>
      </c>
      <c r="Q66" s="24" t="str">
        <f t="shared" si="11"/>
        <v/>
      </c>
      <c r="S66" s="2">
        <f t="shared" si="44"/>
        <v>6</v>
      </c>
      <c r="T66" s="4">
        <f t="shared" si="12"/>
        <v>18</v>
      </c>
      <c r="U66" s="4">
        <f t="shared" si="13"/>
        <v>1.2</v>
      </c>
      <c r="X66" s="4">
        <f t="shared" si="14"/>
        <v>0</v>
      </c>
      <c r="Y66" s="13" t="str">
        <f t="shared" si="15"/>
        <v/>
      </c>
      <c r="Z66" s="24" t="str">
        <f t="shared" si="16"/>
        <v/>
      </c>
      <c r="AB66" s="2">
        <f t="shared" si="45"/>
        <v>6</v>
      </c>
      <c r="AC66" s="4">
        <f t="shared" si="17"/>
        <v>18</v>
      </c>
      <c r="AD66" s="4">
        <f t="shared" si="18"/>
        <v>1.2</v>
      </c>
      <c r="AG66" s="4">
        <f t="shared" si="19"/>
        <v>0</v>
      </c>
      <c r="AH66" s="13" t="str">
        <f t="shared" si="20"/>
        <v/>
      </c>
      <c r="AI66" s="24" t="str">
        <f t="shared" si="21"/>
        <v/>
      </c>
      <c r="AJ66" s="13"/>
      <c r="AK66" s="2">
        <f t="shared" si="46"/>
        <v>6</v>
      </c>
      <c r="AL66" s="4">
        <f t="shared" si="22"/>
        <v>18</v>
      </c>
      <c r="AM66" s="4">
        <f t="shared" si="23"/>
        <v>1.2</v>
      </c>
      <c r="AP66" s="4">
        <f t="shared" si="24"/>
        <v>0</v>
      </c>
      <c r="AQ66" s="13" t="str">
        <f t="shared" si="25"/>
        <v/>
      </c>
      <c r="AR66" s="24" t="str">
        <f t="shared" si="26"/>
        <v/>
      </c>
      <c r="AS66" s="13"/>
      <c r="AT66" s="2">
        <f t="shared" si="47"/>
        <v>6</v>
      </c>
      <c r="AU66" s="4">
        <f t="shared" si="27"/>
        <v>18</v>
      </c>
      <c r="AV66" s="4">
        <f t="shared" si="28"/>
        <v>1.2</v>
      </c>
      <c r="AY66" s="4">
        <f t="shared" si="29"/>
        <v>0</v>
      </c>
      <c r="AZ66" s="13" t="str">
        <f t="shared" si="30"/>
        <v/>
      </c>
      <c r="BA66" s="24" t="str">
        <f t="shared" si="31"/>
        <v/>
      </c>
      <c r="BB66" s="13"/>
      <c r="BC66" s="2">
        <f t="shared" si="48"/>
        <v>6</v>
      </c>
      <c r="BD66" s="4">
        <f t="shared" si="32"/>
        <v>18</v>
      </c>
      <c r="BE66" s="4">
        <f t="shared" si="33"/>
        <v>1.2</v>
      </c>
      <c r="BH66" s="4">
        <f t="shared" si="34"/>
        <v>0</v>
      </c>
      <c r="BI66" s="13" t="str">
        <f t="shared" si="35"/>
        <v/>
      </c>
      <c r="BJ66" s="24" t="str">
        <f t="shared" si="36"/>
        <v/>
      </c>
      <c r="BK66" s="13"/>
      <c r="BL66" s="2">
        <f t="shared" si="49"/>
        <v>6</v>
      </c>
      <c r="BM66" s="4">
        <f t="shared" si="37"/>
        <v>18</v>
      </c>
      <c r="BN66" s="4">
        <f t="shared" si="38"/>
        <v>1.2</v>
      </c>
      <c r="BQ66" s="4">
        <f t="shared" si="39"/>
        <v>0</v>
      </c>
      <c r="BR66" s="13" t="str">
        <f t="shared" si="40"/>
        <v/>
      </c>
      <c r="BS66" s="24" t="str">
        <f t="shared" si="41"/>
        <v/>
      </c>
      <c r="BT66" s="25"/>
    </row>
    <row r="67">
      <c r="A67" s="2">
        <f t="shared" si="42"/>
        <v>6.5</v>
      </c>
      <c r="B67" s="4">
        <f t="shared" si="1"/>
        <v>19.5</v>
      </c>
      <c r="C67" s="4">
        <f t="shared" si="2"/>
        <v>1.17</v>
      </c>
      <c r="F67" s="4">
        <f t="shared" si="4"/>
        <v>0</v>
      </c>
      <c r="G67" s="13" t="str">
        <f t="shared" si="5"/>
        <v/>
      </c>
      <c r="H67" s="13" t="str">
        <f t="shared" si="6"/>
        <v/>
      </c>
      <c r="J67" s="2">
        <f t="shared" si="43"/>
        <v>6.5</v>
      </c>
      <c r="K67" s="4">
        <f t="shared" si="7"/>
        <v>19.5</v>
      </c>
      <c r="L67" s="4">
        <f t="shared" si="8"/>
        <v>1.17</v>
      </c>
      <c r="O67" s="4">
        <f t="shared" si="9"/>
        <v>0</v>
      </c>
      <c r="P67" s="13" t="str">
        <f t="shared" si="10"/>
        <v/>
      </c>
      <c r="Q67" s="24" t="str">
        <f t="shared" si="11"/>
        <v/>
      </c>
      <c r="S67" s="2">
        <f t="shared" si="44"/>
        <v>6.5</v>
      </c>
      <c r="T67" s="4">
        <f t="shared" si="12"/>
        <v>19.5</v>
      </c>
      <c r="U67" s="4">
        <f t="shared" si="13"/>
        <v>1.17</v>
      </c>
      <c r="X67" s="4">
        <f t="shared" si="14"/>
        <v>0</v>
      </c>
      <c r="Y67" s="13" t="str">
        <f t="shared" si="15"/>
        <v/>
      </c>
      <c r="Z67" s="24" t="str">
        <f t="shared" si="16"/>
        <v/>
      </c>
      <c r="AB67" s="2">
        <f t="shared" si="45"/>
        <v>6.5</v>
      </c>
      <c r="AC67" s="4">
        <f t="shared" si="17"/>
        <v>19.5</v>
      </c>
      <c r="AD67" s="4">
        <f t="shared" si="18"/>
        <v>1.17</v>
      </c>
      <c r="AG67" s="4">
        <f t="shared" si="19"/>
        <v>0</v>
      </c>
      <c r="AH67" s="13" t="str">
        <f t="shared" si="20"/>
        <v/>
      </c>
      <c r="AI67" s="24" t="str">
        <f t="shared" si="21"/>
        <v/>
      </c>
      <c r="AJ67" s="13"/>
      <c r="AK67" s="2">
        <f t="shared" si="46"/>
        <v>6.5</v>
      </c>
      <c r="AL67" s="4">
        <f t="shared" si="22"/>
        <v>19.5</v>
      </c>
      <c r="AM67" s="4">
        <f t="shared" si="23"/>
        <v>1.17</v>
      </c>
      <c r="AP67" s="4">
        <f t="shared" si="24"/>
        <v>0</v>
      </c>
      <c r="AQ67" s="13" t="str">
        <f t="shared" si="25"/>
        <v/>
      </c>
      <c r="AR67" s="24" t="str">
        <f t="shared" si="26"/>
        <v/>
      </c>
      <c r="AS67" s="13"/>
      <c r="AT67" s="2">
        <f t="shared" si="47"/>
        <v>6.5</v>
      </c>
      <c r="AU67" s="4">
        <f t="shared" si="27"/>
        <v>19.5</v>
      </c>
      <c r="AV67" s="4">
        <f t="shared" si="28"/>
        <v>1.17</v>
      </c>
      <c r="AY67" s="4">
        <f t="shared" si="29"/>
        <v>0</v>
      </c>
      <c r="AZ67" s="13" t="str">
        <f t="shared" si="30"/>
        <v/>
      </c>
      <c r="BA67" s="24" t="str">
        <f t="shared" si="31"/>
        <v/>
      </c>
      <c r="BB67" s="13"/>
      <c r="BC67" s="2">
        <f t="shared" si="48"/>
        <v>6.5</v>
      </c>
      <c r="BD67" s="4">
        <f t="shared" si="32"/>
        <v>19.5</v>
      </c>
      <c r="BE67" s="4">
        <f t="shared" si="33"/>
        <v>1.17</v>
      </c>
      <c r="BH67" s="4">
        <f t="shared" si="34"/>
        <v>0</v>
      </c>
      <c r="BI67" s="13" t="str">
        <f t="shared" si="35"/>
        <v/>
      </c>
      <c r="BJ67" s="24" t="str">
        <f t="shared" si="36"/>
        <v/>
      </c>
      <c r="BK67" s="13"/>
      <c r="BL67" s="2">
        <f t="shared" si="49"/>
        <v>6.5</v>
      </c>
      <c r="BM67" s="4">
        <f t="shared" si="37"/>
        <v>19.5</v>
      </c>
      <c r="BN67" s="4">
        <f t="shared" si="38"/>
        <v>1.17</v>
      </c>
      <c r="BQ67" s="4">
        <f t="shared" si="39"/>
        <v>0</v>
      </c>
      <c r="BR67" s="13" t="str">
        <f t="shared" si="40"/>
        <v/>
      </c>
      <c r="BS67" s="24" t="str">
        <f t="shared" si="41"/>
        <v/>
      </c>
      <c r="BT67" s="25"/>
    </row>
    <row r="68">
      <c r="A68" s="2">
        <f t="shared" si="42"/>
        <v>7</v>
      </c>
      <c r="B68" s="4">
        <f t="shared" si="1"/>
        <v>21</v>
      </c>
      <c r="C68" s="4">
        <f t="shared" si="2"/>
        <v>1.14</v>
      </c>
      <c r="F68" s="4">
        <f t="shared" si="4"/>
        <v>0</v>
      </c>
      <c r="G68" s="13" t="str">
        <f t="shared" si="5"/>
        <v/>
      </c>
      <c r="H68" s="13" t="str">
        <f t="shared" si="6"/>
        <v/>
      </c>
      <c r="J68" s="2">
        <f t="shared" si="43"/>
        <v>7</v>
      </c>
      <c r="K68" s="4">
        <f t="shared" si="7"/>
        <v>21</v>
      </c>
      <c r="L68" s="4">
        <f t="shared" si="8"/>
        <v>1.14</v>
      </c>
      <c r="O68" s="4">
        <f t="shared" si="9"/>
        <v>0</v>
      </c>
      <c r="P68" s="13" t="str">
        <f t="shared" si="10"/>
        <v/>
      </c>
      <c r="Q68" s="24" t="str">
        <f t="shared" si="11"/>
        <v/>
      </c>
      <c r="S68" s="2">
        <f t="shared" si="44"/>
        <v>7</v>
      </c>
      <c r="T68" s="4">
        <f t="shared" si="12"/>
        <v>21</v>
      </c>
      <c r="U68" s="4">
        <f t="shared" si="13"/>
        <v>1.14</v>
      </c>
      <c r="X68" s="4">
        <f t="shared" si="14"/>
        <v>0</v>
      </c>
      <c r="Y68" s="13" t="str">
        <f t="shared" si="15"/>
        <v/>
      </c>
      <c r="Z68" s="24" t="str">
        <f t="shared" si="16"/>
        <v/>
      </c>
      <c r="AB68" s="2">
        <f t="shared" si="45"/>
        <v>7</v>
      </c>
      <c r="AC68" s="4">
        <f t="shared" si="17"/>
        <v>21</v>
      </c>
      <c r="AD68" s="4">
        <f t="shared" si="18"/>
        <v>1.14</v>
      </c>
      <c r="AG68" s="4">
        <f t="shared" si="19"/>
        <v>0</v>
      </c>
      <c r="AH68" s="13" t="str">
        <f t="shared" si="20"/>
        <v/>
      </c>
      <c r="AI68" s="24" t="str">
        <f t="shared" si="21"/>
        <v/>
      </c>
      <c r="AJ68" s="13"/>
      <c r="AK68" s="2">
        <f t="shared" si="46"/>
        <v>7</v>
      </c>
      <c r="AL68" s="4">
        <f t="shared" si="22"/>
        <v>21</v>
      </c>
      <c r="AM68" s="4">
        <f t="shared" si="23"/>
        <v>1.14</v>
      </c>
      <c r="AP68" s="4">
        <f t="shared" si="24"/>
        <v>0</v>
      </c>
      <c r="AQ68" s="13" t="str">
        <f t="shared" si="25"/>
        <v/>
      </c>
      <c r="AR68" s="24" t="str">
        <f t="shared" si="26"/>
        <v/>
      </c>
      <c r="AS68" s="13"/>
      <c r="AT68" s="2">
        <f t="shared" si="47"/>
        <v>7</v>
      </c>
      <c r="AU68" s="4">
        <f t="shared" si="27"/>
        <v>21</v>
      </c>
      <c r="AV68" s="4">
        <f t="shared" si="28"/>
        <v>1.14</v>
      </c>
      <c r="AY68" s="4">
        <f t="shared" si="29"/>
        <v>0</v>
      </c>
      <c r="AZ68" s="13" t="str">
        <f t="shared" si="30"/>
        <v/>
      </c>
      <c r="BA68" s="24" t="str">
        <f t="shared" si="31"/>
        <v/>
      </c>
      <c r="BB68" s="13"/>
      <c r="BC68" s="2">
        <f t="shared" si="48"/>
        <v>7</v>
      </c>
      <c r="BD68" s="4">
        <f t="shared" si="32"/>
        <v>21</v>
      </c>
      <c r="BE68" s="4">
        <f t="shared" si="33"/>
        <v>1.14</v>
      </c>
      <c r="BH68" s="4">
        <f t="shared" si="34"/>
        <v>0</v>
      </c>
      <c r="BI68" s="13" t="str">
        <f t="shared" si="35"/>
        <v/>
      </c>
      <c r="BJ68" s="24" t="str">
        <f t="shared" si="36"/>
        <v/>
      </c>
      <c r="BK68" s="13"/>
      <c r="BL68" s="2">
        <f t="shared" si="49"/>
        <v>7</v>
      </c>
      <c r="BM68" s="4">
        <f t="shared" si="37"/>
        <v>21</v>
      </c>
      <c r="BN68" s="4">
        <f t="shared" si="38"/>
        <v>1.14</v>
      </c>
      <c r="BQ68" s="4">
        <f t="shared" si="39"/>
        <v>0</v>
      </c>
      <c r="BR68" s="13" t="str">
        <f t="shared" si="40"/>
        <v/>
      </c>
      <c r="BS68" s="24" t="str">
        <f t="shared" si="41"/>
        <v/>
      </c>
      <c r="BT68" s="25"/>
    </row>
    <row r="69">
      <c r="A69" s="2">
        <f t="shared" si="42"/>
        <v>7.5</v>
      </c>
      <c r="B69" s="4">
        <f t="shared" si="1"/>
        <v>22.5</v>
      </c>
      <c r="C69" s="4">
        <f t="shared" si="2"/>
        <v>1.11</v>
      </c>
      <c r="F69" s="4">
        <f t="shared" si="4"/>
        <v>0</v>
      </c>
      <c r="G69" s="13" t="str">
        <f t="shared" si="5"/>
        <v/>
      </c>
      <c r="H69" s="13" t="str">
        <f t="shared" si="6"/>
        <v/>
      </c>
      <c r="J69" s="2">
        <f t="shared" si="43"/>
        <v>7.5</v>
      </c>
      <c r="K69" s="4">
        <f t="shared" si="7"/>
        <v>22.5</v>
      </c>
      <c r="L69" s="4">
        <f t="shared" si="8"/>
        <v>1.11</v>
      </c>
      <c r="O69" s="4">
        <f t="shared" si="9"/>
        <v>0</v>
      </c>
      <c r="P69" s="13" t="str">
        <f t="shared" si="10"/>
        <v/>
      </c>
      <c r="Q69" s="24" t="str">
        <f t="shared" si="11"/>
        <v/>
      </c>
      <c r="S69" s="2">
        <f t="shared" si="44"/>
        <v>7.5</v>
      </c>
      <c r="T69" s="4">
        <f t="shared" si="12"/>
        <v>22.5</v>
      </c>
      <c r="U69" s="4">
        <f t="shared" si="13"/>
        <v>1.11</v>
      </c>
      <c r="X69" s="4">
        <f t="shared" si="14"/>
        <v>0</v>
      </c>
      <c r="Y69" s="13" t="str">
        <f t="shared" si="15"/>
        <v/>
      </c>
      <c r="Z69" s="24" t="str">
        <f t="shared" si="16"/>
        <v/>
      </c>
      <c r="AB69" s="2">
        <f t="shared" si="45"/>
        <v>7.5</v>
      </c>
      <c r="AC69" s="4">
        <f t="shared" si="17"/>
        <v>22.5</v>
      </c>
      <c r="AD69" s="4">
        <f t="shared" si="18"/>
        <v>1.11</v>
      </c>
      <c r="AG69" s="4">
        <f t="shared" si="19"/>
        <v>0</v>
      </c>
      <c r="AH69" s="13" t="str">
        <f t="shared" si="20"/>
        <v/>
      </c>
      <c r="AI69" s="24" t="str">
        <f t="shared" si="21"/>
        <v/>
      </c>
      <c r="AJ69" s="13"/>
      <c r="AK69" s="2">
        <f t="shared" si="46"/>
        <v>7.5</v>
      </c>
      <c r="AL69" s="4">
        <f t="shared" si="22"/>
        <v>22.5</v>
      </c>
      <c r="AM69" s="4">
        <f t="shared" si="23"/>
        <v>1.11</v>
      </c>
      <c r="AP69" s="4">
        <f t="shared" si="24"/>
        <v>0</v>
      </c>
      <c r="AQ69" s="13" t="str">
        <f t="shared" si="25"/>
        <v/>
      </c>
      <c r="AR69" s="24" t="str">
        <f t="shared" si="26"/>
        <v/>
      </c>
      <c r="AS69" s="13"/>
      <c r="AT69" s="2">
        <f t="shared" si="47"/>
        <v>7.5</v>
      </c>
      <c r="AU69" s="4">
        <f t="shared" si="27"/>
        <v>22.5</v>
      </c>
      <c r="AV69" s="4">
        <f t="shared" si="28"/>
        <v>1.11</v>
      </c>
      <c r="AY69" s="4">
        <f t="shared" si="29"/>
        <v>0</v>
      </c>
      <c r="AZ69" s="13" t="str">
        <f t="shared" si="30"/>
        <v/>
      </c>
      <c r="BA69" s="24" t="str">
        <f t="shared" si="31"/>
        <v/>
      </c>
      <c r="BB69" s="13"/>
      <c r="BC69" s="2">
        <f t="shared" si="48"/>
        <v>7.5</v>
      </c>
      <c r="BD69" s="4">
        <f t="shared" si="32"/>
        <v>22.5</v>
      </c>
      <c r="BE69" s="4">
        <f t="shared" si="33"/>
        <v>1.11</v>
      </c>
      <c r="BH69" s="4">
        <f t="shared" si="34"/>
        <v>0</v>
      </c>
      <c r="BI69" s="13" t="str">
        <f t="shared" si="35"/>
        <v/>
      </c>
      <c r="BJ69" s="24" t="str">
        <f t="shared" si="36"/>
        <v/>
      </c>
      <c r="BK69" s="13"/>
      <c r="BL69" s="2">
        <f t="shared" si="49"/>
        <v>7.5</v>
      </c>
      <c r="BM69" s="4">
        <f t="shared" si="37"/>
        <v>22.5</v>
      </c>
      <c r="BN69" s="4">
        <f t="shared" si="38"/>
        <v>1.11</v>
      </c>
      <c r="BQ69" s="4">
        <f t="shared" si="39"/>
        <v>0</v>
      </c>
      <c r="BR69" s="13" t="str">
        <f t="shared" si="40"/>
        <v/>
      </c>
      <c r="BS69" s="24" t="str">
        <f t="shared" si="41"/>
        <v/>
      </c>
      <c r="BT69" s="25"/>
    </row>
    <row r="70">
      <c r="A70" s="2">
        <f t="shared" si="42"/>
        <v>8</v>
      </c>
      <c r="B70" s="4">
        <f t="shared" si="1"/>
        <v>24</v>
      </c>
      <c r="C70" s="4">
        <f t="shared" si="2"/>
        <v>1.08</v>
      </c>
      <c r="F70" s="4">
        <f t="shared" si="4"/>
        <v>0</v>
      </c>
      <c r="G70" s="13" t="str">
        <f t="shared" si="5"/>
        <v/>
      </c>
      <c r="H70" s="13" t="str">
        <f t="shared" si="6"/>
        <v/>
      </c>
      <c r="J70" s="2">
        <f t="shared" si="43"/>
        <v>8</v>
      </c>
      <c r="K70" s="4">
        <f t="shared" si="7"/>
        <v>24</v>
      </c>
      <c r="L70" s="4">
        <f t="shared" si="8"/>
        <v>1.08</v>
      </c>
      <c r="O70" s="4">
        <f t="shared" si="9"/>
        <v>0</v>
      </c>
      <c r="P70" s="13" t="str">
        <f t="shared" si="10"/>
        <v/>
      </c>
      <c r="Q70" s="24" t="str">
        <f t="shared" si="11"/>
        <v/>
      </c>
      <c r="S70" s="2">
        <f t="shared" si="44"/>
        <v>8</v>
      </c>
      <c r="T70" s="4">
        <f t="shared" si="12"/>
        <v>24</v>
      </c>
      <c r="U70" s="4">
        <f t="shared" si="13"/>
        <v>1.08</v>
      </c>
      <c r="X70" s="4">
        <f t="shared" si="14"/>
        <v>0</v>
      </c>
      <c r="Y70" s="13" t="str">
        <f t="shared" si="15"/>
        <v/>
      </c>
      <c r="Z70" s="24" t="str">
        <f t="shared" si="16"/>
        <v/>
      </c>
      <c r="AB70" s="2">
        <f t="shared" si="45"/>
        <v>8</v>
      </c>
      <c r="AC70" s="4">
        <f t="shared" si="17"/>
        <v>24</v>
      </c>
      <c r="AD70" s="4">
        <f t="shared" si="18"/>
        <v>1.08</v>
      </c>
      <c r="AG70" s="4">
        <f t="shared" si="19"/>
        <v>0</v>
      </c>
      <c r="AH70" s="13" t="str">
        <f t="shared" si="20"/>
        <v/>
      </c>
      <c r="AI70" s="24" t="str">
        <f t="shared" si="21"/>
        <v/>
      </c>
      <c r="AJ70" s="13"/>
      <c r="AK70" s="2">
        <f t="shared" si="46"/>
        <v>8</v>
      </c>
      <c r="AL70" s="4">
        <f t="shared" si="22"/>
        <v>24</v>
      </c>
      <c r="AM70" s="4">
        <f t="shared" si="23"/>
        <v>1.08</v>
      </c>
      <c r="AP70" s="4">
        <f t="shared" si="24"/>
        <v>0</v>
      </c>
      <c r="AQ70" s="13" t="str">
        <f t="shared" si="25"/>
        <v/>
      </c>
      <c r="AR70" s="24" t="str">
        <f t="shared" si="26"/>
        <v/>
      </c>
      <c r="AS70" s="13"/>
      <c r="AT70" s="2">
        <f t="shared" si="47"/>
        <v>8</v>
      </c>
      <c r="AU70" s="4">
        <f t="shared" si="27"/>
        <v>24</v>
      </c>
      <c r="AV70" s="4">
        <f t="shared" si="28"/>
        <v>1.08</v>
      </c>
      <c r="AY70" s="4">
        <f t="shared" si="29"/>
        <v>0</v>
      </c>
      <c r="AZ70" s="13" t="str">
        <f t="shared" si="30"/>
        <v/>
      </c>
      <c r="BA70" s="24" t="str">
        <f t="shared" si="31"/>
        <v/>
      </c>
      <c r="BB70" s="13"/>
      <c r="BC70" s="2">
        <f t="shared" si="48"/>
        <v>8</v>
      </c>
      <c r="BD70" s="4">
        <f t="shared" si="32"/>
        <v>24</v>
      </c>
      <c r="BE70" s="4">
        <f t="shared" si="33"/>
        <v>1.08</v>
      </c>
      <c r="BH70" s="4">
        <f t="shared" si="34"/>
        <v>0</v>
      </c>
      <c r="BI70" s="13" t="str">
        <f t="shared" si="35"/>
        <v/>
      </c>
      <c r="BJ70" s="24" t="str">
        <f t="shared" si="36"/>
        <v/>
      </c>
      <c r="BK70" s="13"/>
      <c r="BL70" s="2">
        <f t="shared" si="49"/>
        <v>8</v>
      </c>
      <c r="BM70" s="4">
        <f t="shared" si="37"/>
        <v>24</v>
      </c>
      <c r="BN70" s="4">
        <f t="shared" si="38"/>
        <v>1.08</v>
      </c>
      <c r="BQ70" s="4">
        <f t="shared" si="39"/>
        <v>0</v>
      </c>
      <c r="BR70" s="13" t="str">
        <f t="shared" si="40"/>
        <v/>
      </c>
      <c r="BS70" s="24" t="str">
        <f t="shared" si="41"/>
        <v/>
      </c>
      <c r="BT70" s="25"/>
    </row>
    <row r="71">
      <c r="A71" s="2">
        <f t="shared" si="42"/>
        <v>8.5</v>
      </c>
      <c r="B71" s="4">
        <f t="shared" si="1"/>
        <v>25.5</v>
      </c>
      <c r="C71" s="4">
        <f t="shared" si="2"/>
        <v>1.05</v>
      </c>
      <c r="F71" s="4">
        <f t="shared" si="4"/>
        <v>0</v>
      </c>
      <c r="G71" s="26"/>
      <c r="H71" s="13" t="str">
        <f t="shared" si="6"/>
        <v/>
      </c>
      <c r="J71" s="2">
        <f t="shared" si="43"/>
        <v>8.5</v>
      </c>
      <c r="K71" s="4">
        <f t="shared" si="7"/>
        <v>25.5</v>
      </c>
      <c r="L71" s="4">
        <f t="shared" si="8"/>
        <v>1.05</v>
      </c>
      <c r="O71" s="4">
        <f t="shared" si="9"/>
        <v>0</v>
      </c>
      <c r="P71" s="26"/>
      <c r="Q71" s="24" t="str">
        <f t="shared" si="11"/>
        <v/>
      </c>
      <c r="S71" s="2">
        <f t="shared" si="44"/>
        <v>8.5</v>
      </c>
      <c r="T71" s="4">
        <f t="shared" si="12"/>
        <v>25.5</v>
      </c>
      <c r="U71" s="4">
        <f t="shared" si="13"/>
        <v>1.05</v>
      </c>
      <c r="X71" s="4">
        <f t="shared" si="14"/>
        <v>0</v>
      </c>
      <c r="Y71" s="26"/>
      <c r="Z71" s="24" t="str">
        <f t="shared" si="16"/>
        <v/>
      </c>
      <c r="AB71" s="2">
        <f t="shared" si="45"/>
        <v>8.5</v>
      </c>
      <c r="AC71" s="4">
        <f t="shared" si="17"/>
        <v>25.5</v>
      </c>
      <c r="AD71" s="4">
        <f t="shared" si="18"/>
        <v>1.05</v>
      </c>
      <c r="AG71" s="4">
        <f t="shared" si="19"/>
        <v>0</v>
      </c>
      <c r="AH71" s="26"/>
      <c r="AI71" s="24" t="str">
        <f t="shared" si="21"/>
        <v/>
      </c>
      <c r="AJ71" s="13"/>
      <c r="AK71" s="2">
        <f t="shared" si="46"/>
        <v>8.5</v>
      </c>
      <c r="AL71" s="4">
        <f t="shared" si="22"/>
        <v>25.5</v>
      </c>
      <c r="AM71" s="4">
        <f t="shared" si="23"/>
        <v>1.05</v>
      </c>
      <c r="AP71" s="4">
        <f t="shared" si="24"/>
        <v>0</v>
      </c>
      <c r="AQ71" s="26"/>
      <c r="AR71" s="24" t="str">
        <f t="shared" si="26"/>
        <v/>
      </c>
      <c r="AS71" s="13"/>
      <c r="AT71" s="2">
        <f t="shared" si="47"/>
        <v>8.5</v>
      </c>
      <c r="AU71" s="4">
        <f t="shared" si="27"/>
        <v>25.5</v>
      </c>
      <c r="AV71" s="4">
        <f t="shared" si="28"/>
        <v>1.05</v>
      </c>
      <c r="AY71" s="4">
        <f t="shared" si="29"/>
        <v>0</v>
      </c>
      <c r="AZ71" s="26"/>
      <c r="BA71" s="24" t="str">
        <f t="shared" si="31"/>
        <v/>
      </c>
      <c r="BB71" s="13"/>
      <c r="BC71" s="2">
        <f t="shared" si="48"/>
        <v>8.5</v>
      </c>
      <c r="BD71" s="4">
        <f t="shared" si="32"/>
        <v>25.5</v>
      </c>
      <c r="BE71" s="4">
        <f t="shared" si="33"/>
        <v>1.05</v>
      </c>
      <c r="BH71" s="4">
        <f t="shared" si="34"/>
        <v>0</v>
      </c>
      <c r="BI71" s="26"/>
      <c r="BJ71" s="24" t="str">
        <f t="shared" si="36"/>
        <v/>
      </c>
      <c r="BK71" s="13"/>
      <c r="BL71" s="2">
        <f t="shared" si="49"/>
        <v>8.5</v>
      </c>
      <c r="BM71" s="4">
        <f t="shared" si="37"/>
        <v>25.5</v>
      </c>
      <c r="BN71" s="4">
        <f t="shared" si="38"/>
        <v>1.05</v>
      </c>
      <c r="BQ71" s="4">
        <f t="shared" si="39"/>
        <v>0</v>
      </c>
      <c r="BR71" s="26"/>
      <c r="BS71" s="24" t="str">
        <f t="shared" si="41"/>
        <v/>
      </c>
      <c r="BT71" s="25"/>
    </row>
    <row r="72">
      <c r="A72" s="2">
        <f t="shared" si="42"/>
        <v>9</v>
      </c>
      <c r="B72" s="4">
        <f t="shared" si="1"/>
        <v>27</v>
      </c>
      <c r="C72" s="4">
        <f t="shared" si="2"/>
        <v>1.02</v>
      </c>
      <c r="F72" s="4">
        <f t="shared" si="4"/>
        <v>0</v>
      </c>
      <c r="G72" s="13" t="str">
        <f t="shared" ref="G72:G174" si="50">if(ISBLANK(E72), , if(E72&lt;D72,-sqrt(-F72/B$18), sqrt(F72/B$18)))</f>
        <v/>
      </c>
      <c r="H72" s="13" t="str">
        <f t="shared" si="6"/>
        <v/>
      </c>
      <c r="J72" s="2">
        <f t="shared" si="43"/>
        <v>9</v>
      </c>
      <c r="K72" s="4">
        <f t="shared" si="7"/>
        <v>27</v>
      </c>
      <c r="L72" s="4">
        <f t="shared" si="8"/>
        <v>1.02</v>
      </c>
      <c r="O72" s="4">
        <f t="shared" si="9"/>
        <v>0</v>
      </c>
      <c r="P72" s="13" t="str">
        <f t="shared" ref="P72:P174" si="51">if(ISBLANK(N72), , if(N72&lt;M72,-sqrt(-O72/K$18), sqrt(O72/K$18)))</f>
        <v/>
      </c>
      <c r="Q72" s="24" t="str">
        <f t="shared" si="11"/>
        <v/>
      </c>
      <c r="S72" s="2">
        <f t="shared" si="44"/>
        <v>9</v>
      </c>
      <c r="T72" s="4">
        <f t="shared" si="12"/>
        <v>27</v>
      </c>
      <c r="U72" s="4">
        <f t="shared" si="13"/>
        <v>1.02</v>
      </c>
      <c r="X72" s="4">
        <f t="shared" si="14"/>
        <v>0</v>
      </c>
      <c r="Y72" s="13" t="str">
        <f t="shared" ref="Y72:Y174" si="52">if(ISBLANK(W72), , if(W72&lt;V72,-sqrt(-X72/T$18), sqrt(X72/T$18)))</f>
        <v/>
      </c>
      <c r="Z72" s="24" t="str">
        <f t="shared" si="16"/>
        <v/>
      </c>
      <c r="AB72" s="2">
        <f t="shared" si="45"/>
        <v>9</v>
      </c>
      <c r="AC72" s="4">
        <f t="shared" si="17"/>
        <v>27</v>
      </c>
      <c r="AD72" s="4">
        <f t="shared" si="18"/>
        <v>1.02</v>
      </c>
      <c r="AG72" s="4">
        <f t="shared" si="19"/>
        <v>0</v>
      </c>
      <c r="AH72" s="13" t="str">
        <f t="shared" ref="AH72:AH174" si="53">if(ISBLANK(AF72), , if(AF72&lt;AE72,-sqrt(-AG72/AC$18), sqrt(AG72/AC$18)))</f>
        <v/>
      </c>
      <c r="AI72" s="24" t="str">
        <f t="shared" si="21"/>
        <v/>
      </c>
      <c r="AJ72" s="13"/>
      <c r="AK72" s="2">
        <f t="shared" si="46"/>
        <v>9</v>
      </c>
      <c r="AL72" s="4">
        <f t="shared" si="22"/>
        <v>27</v>
      </c>
      <c r="AM72" s="4">
        <f t="shared" si="23"/>
        <v>1.02</v>
      </c>
      <c r="AP72" s="4">
        <f t="shared" si="24"/>
        <v>0</v>
      </c>
      <c r="AQ72" s="13" t="str">
        <f t="shared" ref="AQ72:AQ174" si="54">if(ISBLANK(AO72), , if(AO72&lt;AN72,-sqrt(-AP72/AL$18), sqrt(AP72/AL$18)))</f>
        <v/>
      </c>
      <c r="AR72" s="24" t="str">
        <f t="shared" si="26"/>
        <v/>
      </c>
      <c r="AS72" s="13"/>
      <c r="AT72" s="2">
        <f t="shared" si="47"/>
        <v>9</v>
      </c>
      <c r="AU72" s="4">
        <f t="shared" si="27"/>
        <v>27</v>
      </c>
      <c r="AV72" s="4">
        <f t="shared" si="28"/>
        <v>1.02</v>
      </c>
      <c r="AY72" s="4">
        <f t="shared" si="29"/>
        <v>0</v>
      </c>
      <c r="AZ72" s="13" t="str">
        <f t="shared" ref="AZ72:AZ174" si="55">if(ISBLANK(AX72), , if(AX72&lt;AW72,-sqrt(-AY72/AU$18), sqrt(AY72/AU$18)))</f>
        <v/>
      </c>
      <c r="BA72" s="24" t="str">
        <f t="shared" si="31"/>
        <v/>
      </c>
      <c r="BB72" s="13"/>
      <c r="BC72" s="2">
        <f t="shared" si="48"/>
        <v>9</v>
      </c>
      <c r="BD72" s="4">
        <f t="shared" si="32"/>
        <v>27</v>
      </c>
      <c r="BE72" s="4">
        <f t="shared" si="33"/>
        <v>1.02</v>
      </c>
      <c r="BH72" s="4">
        <f t="shared" si="34"/>
        <v>0</v>
      </c>
      <c r="BI72" s="13" t="str">
        <f t="shared" ref="BI72:BI174" si="56">if(ISBLANK(BG72), , if(BG72&lt;BF72,-sqrt(-BH72/BD$18), sqrt(BH72/BD$18)))</f>
        <v/>
      </c>
      <c r="BJ72" s="24" t="str">
        <f t="shared" si="36"/>
        <v/>
      </c>
      <c r="BK72" s="13"/>
      <c r="BL72" s="2">
        <f t="shared" si="49"/>
        <v>9</v>
      </c>
      <c r="BM72" s="4">
        <f t="shared" si="37"/>
        <v>27</v>
      </c>
      <c r="BN72" s="4">
        <f t="shared" si="38"/>
        <v>1.02</v>
      </c>
      <c r="BQ72" s="4">
        <f t="shared" si="39"/>
        <v>0</v>
      </c>
      <c r="BR72" s="13" t="str">
        <f t="shared" ref="BR72:BR174" si="57">if(ISBLANK(BP72), , if(BP72&lt;BO72,-sqrt(-BQ72/BM$18), sqrt(BQ72/BM$18)))</f>
        <v/>
      </c>
      <c r="BS72" s="24" t="str">
        <f t="shared" si="41"/>
        <v/>
      </c>
      <c r="BT72" s="25"/>
    </row>
    <row r="73">
      <c r="A73" s="2">
        <f t="shared" si="42"/>
        <v>9.5</v>
      </c>
      <c r="B73" s="4">
        <f t="shared" si="1"/>
        <v>28.5</v>
      </c>
      <c r="C73" s="4">
        <f t="shared" si="2"/>
        <v>0.99</v>
      </c>
      <c r="F73" s="4">
        <f t="shared" si="4"/>
        <v>0</v>
      </c>
      <c r="G73" s="13" t="str">
        <f t="shared" si="50"/>
        <v/>
      </c>
      <c r="H73" s="13" t="str">
        <f t="shared" si="6"/>
        <v/>
      </c>
      <c r="J73" s="2">
        <f t="shared" si="43"/>
        <v>9.5</v>
      </c>
      <c r="K73" s="4">
        <f t="shared" si="7"/>
        <v>28.5</v>
      </c>
      <c r="L73" s="4">
        <f t="shared" si="8"/>
        <v>0.99</v>
      </c>
      <c r="O73" s="4">
        <f t="shared" si="9"/>
        <v>0</v>
      </c>
      <c r="P73" s="13" t="str">
        <f t="shared" si="51"/>
        <v/>
      </c>
      <c r="Q73" s="24" t="str">
        <f t="shared" si="11"/>
        <v/>
      </c>
      <c r="S73" s="2">
        <f t="shared" si="44"/>
        <v>9.5</v>
      </c>
      <c r="T73" s="4">
        <f t="shared" si="12"/>
        <v>28.5</v>
      </c>
      <c r="U73" s="4">
        <f t="shared" si="13"/>
        <v>0.99</v>
      </c>
      <c r="X73" s="4">
        <f t="shared" si="14"/>
        <v>0</v>
      </c>
      <c r="Y73" s="13" t="str">
        <f t="shared" si="52"/>
        <v/>
      </c>
      <c r="Z73" s="24" t="str">
        <f t="shared" si="16"/>
        <v/>
      </c>
      <c r="AB73" s="2">
        <f t="shared" si="45"/>
        <v>9.5</v>
      </c>
      <c r="AC73" s="4">
        <f t="shared" si="17"/>
        <v>28.5</v>
      </c>
      <c r="AD73" s="4">
        <f t="shared" si="18"/>
        <v>0.99</v>
      </c>
      <c r="AG73" s="4">
        <f t="shared" si="19"/>
        <v>0</v>
      </c>
      <c r="AH73" s="13" t="str">
        <f t="shared" si="53"/>
        <v/>
      </c>
      <c r="AI73" s="24" t="str">
        <f t="shared" si="21"/>
        <v/>
      </c>
      <c r="AJ73" s="13"/>
      <c r="AK73" s="2">
        <f t="shared" si="46"/>
        <v>9.5</v>
      </c>
      <c r="AL73" s="4">
        <f t="shared" si="22"/>
        <v>28.5</v>
      </c>
      <c r="AM73" s="4">
        <f t="shared" si="23"/>
        <v>0.99</v>
      </c>
      <c r="AP73" s="4">
        <f t="shared" si="24"/>
        <v>0</v>
      </c>
      <c r="AQ73" s="13" t="str">
        <f t="shared" si="54"/>
        <v/>
      </c>
      <c r="AR73" s="24" t="str">
        <f t="shared" si="26"/>
        <v/>
      </c>
      <c r="AS73" s="13"/>
      <c r="AT73" s="2">
        <f t="shared" si="47"/>
        <v>9.5</v>
      </c>
      <c r="AU73" s="4">
        <f t="shared" si="27"/>
        <v>28.5</v>
      </c>
      <c r="AV73" s="4">
        <f t="shared" si="28"/>
        <v>0.99</v>
      </c>
      <c r="AY73" s="4">
        <f t="shared" si="29"/>
        <v>0</v>
      </c>
      <c r="AZ73" s="13" t="str">
        <f t="shared" si="55"/>
        <v/>
      </c>
      <c r="BA73" s="24" t="str">
        <f t="shared" si="31"/>
        <v/>
      </c>
      <c r="BB73" s="13"/>
      <c r="BC73" s="2">
        <f t="shared" si="48"/>
        <v>9.5</v>
      </c>
      <c r="BD73" s="4">
        <f t="shared" si="32"/>
        <v>28.5</v>
      </c>
      <c r="BE73" s="4">
        <f t="shared" si="33"/>
        <v>0.99</v>
      </c>
      <c r="BH73" s="4">
        <f t="shared" si="34"/>
        <v>0</v>
      </c>
      <c r="BI73" s="13" t="str">
        <f t="shared" si="56"/>
        <v/>
      </c>
      <c r="BJ73" s="24" t="str">
        <f t="shared" si="36"/>
        <v/>
      </c>
      <c r="BK73" s="13"/>
      <c r="BL73" s="2">
        <f t="shared" si="49"/>
        <v>9.5</v>
      </c>
      <c r="BM73" s="4">
        <f t="shared" si="37"/>
        <v>28.5</v>
      </c>
      <c r="BN73" s="4">
        <f t="shared" si="38"/>
        <v>0.99</v>
      </c>
      <c r="BQ73" s="4">
        <f t="shared" si="39"/>
        <v>0</v>
      </c>
      <c r="BR73" s="13" t="str">
        <f t="shared" si="57"/>
        <v/>
      </c>
      <c r="BS73" s="24" t="str">
        <f t="shared" si="41"/>
        <v/>
      </c>
      <c r="BT73" s="25"/>
    </row>
    <row r="74">
      <c r="A74" s="2">
        <f t="shared" si="42"/>
        <v>10</v>
      </c>
      <c r="B74" s="4">
        <f t="shared" si="1"/>
        <v>30</v>
      </c>
      <c r="C74" s="4">
        <f t="shared" si="2"/>
        <v>0.96</v>
      </c>
      <c r="F74" s="4">
        <f t="shared" si="4"/>
        <v>0</v>
      </c>
      <c r="G74" s="13" t="str">
        <f t="shared" si="50"/>
        <v/>
      </c>
      <c r="H74" s="13" t="str">
        <f t="shared" si="6"/>
        <v/>
      </c>
      <c r="J74" s="2">
        <f t="shared" si="43"/>
        <v>10</v>
      </c>
      <c r="K74" s="4">
        <f t="shared" si="7"/>
        <v>30</v>
      </c>
      <c r="L74" s="4">
        <f t="shared" si="8"/>
        <v>0.96</v>
      </c>
      <c r="O74" s="4">
        <f t="shared" si="9"/>
        <v>0</v>
      </c>
      <c r="P74" s="13" t="str">
        <f t="shared" si="51"/>
        <v/>
      </c>
      <c r="Q74" s="24" t="str">
        <f t="shared" si="11"/>
        <v/>
      </c>
      <c r="S74" s="2">
        <f t="shared" si="44"/>
        <v>10</v>
      </c>
      <c r="T74" s="4">
        <f t="shared" si="12"/>
        <v>30</v>
      </c>
      <c r="U74" s="4">
        <f t="shared" si="13"/>
        <v>0.96</v>
      </c>
      <c r="X74" s="4">
        <f t="shared" si="14"/>
        <v>0</v>
      </c>
      <c r="Y74" s="13" t="str">
        <f t="shared" si="52"/>
        <v/>
      </c>
      <c r="Z74" s="24" t="str">
        <f t="shared" si="16"/>
        <v/>
      </c>
      <c r="AB74" s="2">
        <f t="shared" si="45"/>
        <v>10</v>
      </c>
      <c r="AC74" s="4">
        <f t="shared" si="17"/>
        <v>30</v>
      </c>
      <c r="AD74" s="4">
        <f t="shared" si="18"/>
        <v>0.96</v>
      </c>
      <c r="AG74" s="4">
        <f t="shared" si="19"/>
        <v>0</v>
      </c>
      <c r="AH74" s="13" t="str">
        <f t="shared" si="53"/>
        <v/>
      </c>
      <c r="AI74" s="24" t="str">
        <f t="shared" si="21"/>
        <v/>
      </c>
      <c r="AJ74" s="13"/>
      <c r="AK74" s="2">
        <f t="shared" si="46"/>
        <v>10</v>
      </c>
      <c r="AL74" s="4">
        <f t="shared" si="22"/>
        <v>30</v>
      </c>
      <c r="AM74" s="4">
        <f t="shared" si="23"/>
        <v>0.96</v>
      </c>
      <c r="AP74" s="4">
        <f t="shared" si="24"/>
        <v>0</v>
      </c>
      <c r="AQ74" s="13" t="str">
        <f t="shared" si="54"/>
        <v/>
      </c>
      <c r="AR74" s="24" t="str">
        <f t="shared" si="26"/>
        <v/>
      </c>
      <c r="AS74" s="13"/>
      <c r="AT74" s="2">
        <f t="shared" si="47"/>
        <v>10</v>
      </c>
      <c r="AU74" s="4">
        <f t="shared" si="27"/>
        <v>30</v>
      </c>
      <c r="AV74" s="4">
        <f t="shared" si="28"/>
        <v>0.96</v>
      </c>
      <c r="AY74" s="4">
        <f t="shared" si="29"/>
        <v>0</v>
      </c>
      <c r="AZ74" s="13" t="str">
        <f t="shared" si="55"/>
        <v/>
      </c>
      <c r="BA74" s="24" t="str">
        <f t="shared" si="31"/>
        <v/>
      </c>
      <c r="BB74" s="13"/>
      <c r="BC74" s="2">
        <f t="shared" si="48"/>
        <v>10</v>
      </c>
      <c r="BD74" s="4">
        <f t="shared" si="32"/>
        <v>30</v>
      </c>
      <c r="BE74" s="4">
        <f t="shared" si="33"/>
        <v>0.96</v>
      </c>
      <c r="BH74" s="4">
        <f t="shared" si="34"/>
        <v>0</v>
      </c>
      <c r="BI74" s="13" t="str">
        <f t="shared" si="56"/>
        <v/>
      </c>
      <c r="BJ74" s="24" t="str">
        <f t="shared" si="36"/>
        <v/>
      </c>
      <c r="BK74" s="13"/>
      <c r="BL74" s="2">
        <f t="shared" si="49"/>
        <v>10</v>
      </c>
      <c r="BM74" s="4">
        <f t="shared" si="37"/>
        <v>30</v>
      </c>
      <c r="BN74" s="4">
        <f t="shared" si="38"/>
        <v>0.96</v>
      </c>
      <c r="BQ74" s="4">
        <f t="shared" si="39"/>
        <v>0</v>
      </c>
      <c r="BR74" s="13" t="str">
        <f t="shared" si="57"/>
        <v/>
      </c>
      <c r="BS74" s="24" t="str">
        <f t="shared" si="41"/>
        <v/>
      </c>
      <c r="BT74" s="25"/>
    </row>
    <row r="75">
      <c r="A75" s="2">
        <f t="shared" si="42"/>
        <v>10.5</v>
      </c>
      <c r="B75" s="4">
        <f t="shared" si="1"/>
        <v>31.5</v>
      </c>
      <c r="C75" s="4">
        <f t="shared" si="2"/>
        <v>0.93</v>
      </c>
      <c r="F75" s="4">
        <f t="shared" si="4"/>
        <v>0</v>
      </c>
      <c r="G75" s="13" t="str">
        <f t="shared" si="50"/>
        <v/>
      </c>
      <c r="H75" s="13" t="str">
        <f t="shared" si="6"/>
        <v/>
      </c>
      <c r="J75" s="2">
        <f t="shared" si="43"/>
        <v>10.5</v>
      </c>
      <c r="K75" s="4">
        <f t="shared" si="7"/>
        <v>31.5</v>
      </c>
      <c r="L75" s="4">
        <f t="shared" si="8"/>
        <v>0.93</v>
      </c>
      <c r="O75" s="4">
        <f t="shared" si="9"/>
        <v>0</v>
      </c>
      <c r="P75" s="13" t="str">
        <f t="shared" si="51"/>
        <v/>
      </c>
      <c r="Q75" s="24" t="str">
        <f t="shared" si="11"/>
        <v/>
      </c>
      <c r="S75" s="2">
        <f t="shared" si="44"/>
        <v>10.5</v>
      </c>
      <c r="T75" s="4">
        <f t="shared" si="12"/>
        <v>31.5</v>
      </c>
      <c r="U75" s="4">
        <f t="shared" si="13"/>
        <v>0.93</v>
      </c>
      <c r="X75" s="4">
        <f t="shared" si="14"/>
        <v>0</v>
      </c>
      <c r="Y75" s="13" t="str">
        <f t="shared" si="52"/>
        <v/>
      </c>
      <c r="Z75" s="24" t="str">
        <f t="shared" si="16"/>
        <v/>
      </c>
      <c r="AB75" s="2">
        <f t="shared" si="45"/>
        <v>10.5</v>
      </c>
      <c r="AC75" s="4">
        <f t="shared" si="17"/>
        <v>31.5</v>
      </c>
      <c r="AD75" s="4">
        <f t="shared" si="18"/>
        <v>0.93</v>
      </c>
      <c r="AG75" s="4">
        <f t="shared" si="19"/>
        <v>0</v>
      </c>
      <c r="AH75" s="13" t="str">
        <f t="shared" si="53"/>
        <v/>
      </c>
      <c r="AI75" s="24" t="str">
        <f t="shared" si="21"/>
        <v/>
      </c>
      <c r="AJ75" s="13"/>
      <c r="AK75" s="2">
        <f t="shared" si="46"/>
        <v>10.5</v>
      </c>
      <c r="AL75" s="4">
        <f t="shared" si="22"/>
        <v>31.5</v>
      </c>
      <c r="AM75" s="4">
        <f t="shared" si="23"/>
        <v>0.93</v>
      </c>
      <c r="AP75" s="4">
        <f t="shared" si="24"/>
        <v>0</v>
      </c>
      <c r="AQ75" s="13" t="str">
        <f t="shared" si="54"/>
        <v/>
      </c>
      <c r="AR75" s="24" t="str">
        <f t="shared" si="26"/>
        <v/>
      </c>
      <c r="AS75" s="13"/>
      <c r="AT75" s="2">
        <f t="shared" si="47"/>
        <v>10.5</v>
      </c>
      <c r="AU75" s="4">
        <f t="shared" si="27"/>
        <v>31.5</v>
      </c>
      <c r="AV75" s="4">
        <f t="shared" si="28"/>
        <v>0.93</v>
      </c>
      <c r="AY75" s="4">
        <f t="shared" si="29"/>
        <v>0</v>
      </c>
      <c r="AZ75" s="13" t="str">
        <f t="shared" si="55"/>
        <v/>
      </c>
      <c r="BA75" s="24" t="str">
        <f t="shared" si="31"/>
        <v/>
      </c>
      <c r="BB75" s="13"/>
      <c r="BC75" s="2">
        <f t="shared" si="48"/>
        <v>10.5</v>
      </c>
      <c r="BD75" s="4">
        <f t="shared" si="32"/>
        <v>31.5</v>
      </c>
      <c r="BE75" s="4">
        <f t="shared" si="33"/>
        <v>0.93</v>
      </c>
      <c r="BH75" s="4">
        <f t="shared" si="34"/>
        <v>0</v>
      </c>
      <c r="BI75" s="13" t="str">
        <f t="shared" si="56"/>
        <v/>
      </c>
      <c r="BJ75" s="24" t="str">
        <f t="shared" si="36"/>
        <v/>
      </c>
      <c r="BK75" s="13"/>
      <c r="BL75" s="2">
        <f t="shared" si="49"/>
        <v>10.5</v>
      </c>
      <c r="BM75" s="4">
        <f t="shared" si="37"/>
        <v>31.5</v>
      </c>
      <c r="BN75" s="4">
        <f t="shared" si="38"/>
        <v>0.93</v>
      </c>
      <c r="BQ75" s="4">
        <f t="shared" si="39"/>
        <v>0</v>
      </c>
      <c r="BR75" s="13" t="str">
        <f t="shared" si="57"/>
        <v/>
      </c>
      <c r="BS75" s="24" t="str">
        <f t="shared" si="41"/>
        <v/>
      </c>
      <c r="BT75" s="25"/>
    </row>
    <row r="76">
      <c r="A76" s="2">
        <f t="shared" si="42"/>
        <v>11</v>
      </c>
      <c r="B76" s="4">
        <f t="shared" si="1"/>
        <v>33</v>
      </c>
      <c r="C76" s="4">
        <f t="shared" si="2"/>
        <v>0.9</v>
      </c>
      <c r="F76" s="4">
        <f t="shared" si="4"/>
        <v>0</v>
      </c>
      <c r="G76" s="13" t="str">
        <f t="shared" si="50"/>
        <v/>
      </c>
      <c r="H76" s="13" t="str">
        <f t="shared" si="6"/>
        <v/>
      </c>
      <c r="J76" s="2">
        <f t="shared" si="43"/>
        <v>11</v>
      </c>
      <c r="K76" s="4">
        <f t="shared" si="7"/>
        <v>33</v>
      </c>
      <c r="L76" s="4">
        <f t="shared" si="8"/>
        <v>0.9</v>
      </c>
      <c r="O76" s="4">
        <f t="shared" si="9"/>
        <v>0</v>
      </c>
      <c r="P76" s="13" t="str">
        <f t="shared" si="51"/>
        <v/>
      </c>
      <c r="Q76" s="24" t="str">
        <f t="shared" si="11"/>
        <v/>
      </c>
      <c r="S76" s="2">
        <f t="shared" si="44"/>
        <v>11</v>
      </c>
      <c r="T76" s="4">
        <f t="shared" si="12"/>
        <v>33</v>
      </c>
      <c r="U76" s="4">
        <f t="shared" si="13"/>
        <v>0.9</v>
      </c>
      <c r="X76" s="4">
        <f t="shared" si="14"/>
        <v>0</v>
      </c>
      <c r="Y76" s="13" t="str">
        <f t="shared" si="52"/>
        <v/>
      </c>
      <c r="Z76" s="24" t="str">
        <f t="shared" si="16"/>
        <v/>
      </c>
      <c r="AB76" s="2">
        <f t="shared" si="45"/>
        <v>11</v>
      </c>
      <c r="AC76" s="4">
        <f t="shared" si="17"/>
        <v>33</v>
      </c>
      <c r="AD76" s="4">
        <f t="shared" si="18"/>
        <v>0.9</v>
      </c>
      <c r="AG76" s="4">
        <f t="shared" si="19"/>
        <v>0</v>
      </c>
      <c r="AH76" s="13" t="str">
        <f t="shared" si="53"/>
        <v/>
      </c>
      <c r="AI76" s="24" t="str">
        <f t="shared" si="21"/>
        <v/>
      </c>
      <c r="AJ76" s="13"/>
      <c r="AK76" s="2">
        <f t="shared" si="46"/>
        <v>11</v>
      </c>
      <c r="AL76" s="4">
        <f t="shared" si="22"/>
        <v>33</v>
      </c>
      <c r="AM76" s="4">
        <f t="shared" si="23"/>
        <v>0.9</v>
      </c>
      <c r="AP76" s="4">
        <f t="shared" si="24"/>
        <v>0</v>
      </c>
      <c r="AQ76" s="13" t="str">
        <f t="shared" si="54"/>
        <v/>
      </c>
      <c r="AR76" s="24" t="str">
        <f t="shared" si="26"/>
        <v/>
      </c>
      <c r="AS76" s="13"/>
      <c r="AT76" s="2">
        <f t="shared" si="47"/>
        <v>11</v>
      </c>
      <c r="AU76" s="4">
        <f t="shared" si="27"/>
        <v>33</v>
      </c>
      <c r="AV76" s="4">
        <f t="shared" si="28"/>
        <v>0.9</v>
      </c>
      <c r="AY76" s="4">
        <f t="shared" si="29"/>
        <v>0</v>
      </c>
      <c r="AZ76" s="13" t="str">
        <f t="shared" si="55"/>
        <v/>
      </c>
      <c r="BA76" s="24" t="str">
        <f t="shared" si="31"/>
        <v/>
      </c>
      <c r="BB76" s="13"/>
      <c r="BC76" s="2">
        <f t="shared" si="48"/>
        <v>11</v>
      </c>
      <c r="BD76" s="4">
        <f t="shared" si="32"/>
        <v>33</v>
      </c>
      <c r="BE76" s="4">
        <f t="shared" si="33"/>
        <v>0.9</v>
      </c>
      <c r="BH76" s="4">
        <f t="shared" si="34"/>
        <v>0</v>
      </c>
      <c r="BI76" s="13" t="str">
        <f t="shared" si="56"/>
        <v/>
      </c>
      <c r="BJ76" s="24" t="str">
        <f t="shared" si="36"/>
        <v/>
      </c>
      <c r="BK76" s="13"/>
      <c r="BL76" s="2">
        <f t="shared" si="49"/>
        <v>11</v>
      </c>
      <c r="BM76" s="4">
        <f t="shared" si="37"/>
        <v>33</v>
      </c>
      <c r="BN76" s="4">
        <f t="shared" si="38"/>
        <v>0.9</v>
      </c>
      <c r="BQ76" s="4">
        <f t="shared" si="39"/>
        <v>0</v>
      </c>
      <c r="BR76" s="13" t="str">
        <f t="shared" si="57"/>
        <v/>
      </c>
      <c r="BS76" s="24" t="str">
        <f t="shared" si="41"/>
        <v/>
      </c>
      <c r="BT76" s="25"/>
    </row>
    <row r="77">
      <c r="A77" s="2">
        <f t="shared" si="42"/>
        <v>11.5</v>
      </c>
      <c r="B77" s="4">
        <f t="shared" si="1"/>
        <v>34.5</v>
      </c>
      <c r="C77" s="4">
        <f t="shared" si="2"/>
        <v>0.87</v>
      </c>
      <c r="F77" s="4">
        <f t="shared" si="4"/>
        <v>0</v>
      </c>
      <c r="G77" s="13" t="str">
        <f t="shared" si="50"/>
        <v/>
      </c>
      <c r="H77" s="13" t="str">
        <f t="shared" si="6"/>
        <v/>
      </c>
      <c r="J77" s="2">
        <f t="shared" si="43"/>
        <v>11.5</v>
      </c>
      <c r="K77" s="4">
        <f t="shared" si="7"/>
        <v>34.5</v>
      </c>
      <c r="L77" s="4">
        <f t="shared" si="8"/>
        <v>0.87</v>
      </c>
      <c r="O77" s="4">
        <f t="shared" si="9"/>
        <v>0</v>
      </c>
      <c r="P77" s="13" t="str">
        <f t="shared" si="51"/>
        <v/>
      </c>
      <c r="Q77" s="24" t="str">
        <f t="shared" si="11"/>
        <v/>
      </c>
      <c r="S77" s="2">
        <f t="shared" si="44"/>
        <v>11.5</v>
      </c>
      <c r="T77" s="4">
        <f t="shared" si="12"/>
        <v>34.5</v>
      </c>
      <c r="U77" s="4">
        <f t="shared" si="13"/>
        <v>0.87</v>
      </c>
      <c r="X77" s="4">
        <f t="shared" si="14"/>
        <v>0</v>
      </c>
      <c r="Y77" s="13" t="str">
        <f t="shared" si="52"/>
        <v/>
      </c>
      <c r="Z77" s="24" t="str">
        <f t="shared" si="16"/>
        <v/>
      </c>
      <c r="AB77" s="2">
        <f t="shared" si="45"/>
        <v>11.5</v>
      </c>
      <c r="AC77" s="4">
        <f t="shared" si="17"/>
        <v>34.5</v>
      </c>
      <c r="AD77" s="4">
        <f t="shared" si="18"/>
        <v>0.87</v>
      </c>
      <c r="AG77" s="4">
        <f t="shared" si="19"/>
        <v>0</v>
      </c>
      <c r="AH77" s="13" t="str">
        <f t="shared" si="53"/>
        <v/>
      </c>
      <c r="AI77" s="24" t="str">
        <f t="shared" si="21"/>
        <v/>
      </c>
      <c r="AJ77" s="13"/>
      <c r="AK77" s="2">
        <f t="shared" si="46"/>
        <v>11.5</v>
      </c>
      <c r="AL77" s="4">
        <f t="shared" si="22"/>
        <v>34.5</v>
      </c>
      <c r="AM77" s="4">
        <f t="shared" si="23"/>
        <v>0.87</v>
      </c>
      <c r="AP77" s="4">
        <f t="shared" si="24"/>
        <v>0</v>
      </c>
      <c r="AQ77" s="13" t="str">
        <f t="shared" si="54"/>
        <v/>
      </c>
      <c r="AR77" s="24" t="str">
        <f t="shared" si="26"/>
        <v/>
      </c>
      <c r="AS77" s="13"/>
      <c r="AT77" s="2">
        <f t="shared" si="47"/>
        <v>11.5</v>
      </c>
      <c r="AU77" s="4">
        <f t="shared" si="27"/>
        <v>34.5</v>
      </c>
      <c r="AV77" s="4">
        <f t="shared" si="28"/>
        <v>0.87</v>
      </c>
      <c r="AY77" s="4">
        <f t="shared" si="29"/>
        <v>0</v>
      </c>
      <c r="AZ77" s="13" t="str">
        <f t="shared" si="55"/>
        <v/>
      </c>
      <c r="BA77" s="24" t="str">
        <f t="shared" si="31"/>
        <v/>
      </c>
      <c r="BB77" s="13"/>
      <c r="BC77" s="2">
        <f t="shared" si="48"/>
        <v>11.5</v>
      </c>
      <c r="BD77" s="4">
        <f t="shared" si="32"/>
        <v>34.5</v>
      </c>
      <c r="BE77" s="4">
        <f t="shared" si="33"/>
        <v>0.87</v>
      </c>
      <c r="BH77" s="4">
        <f t="shared" si="34"/>
        <v>0</v>
      </c>
      <c r="BI77" s="13" t="str">
        <f t="shared" si="56"/>
        <v/>
      </c>
      <c r="BJ77" s="24" t="str">
        <f t="shared" si="36"/>
        <v/>
      </c>
      <c r="BK77" s="13"/>
      <c r="BL77" s="2">
        <f t="shared" si="49"/>
        <v>11.5</v>
      </c>
      <c r="BM77" s="4">
        <f t="shared" si="37"/>
        <v>34.5</v>
      </c>
      <c r="BN77" s="4">
        <f t="shared" si="38"/>
        <v>0.87</v>
      </c>
      <c r="BQ77" s="4">
        <f t="shared" si="39"/>
        <v>0</v>
      </c>
      <c r="BR77" s="13" t="str">
        <f t="shared" si="57"/>
        <v/>
      </c>
      <c r="BS77" s="24" t="str">
        <f t="shared" si="41"/>
        <v/>
      </c>
      <c r="BT77" s="25"/>
    </row>
    <row r="78">
      <c r="A78" s="2">
        <f t="shared" si="42"/>
        <v>12</v>
      </c>
      <c r="B78" s="4">
        <f t="shared" si="1"/>
        <v>36</v>
      </c>
      <c r="C78" s="4">
        <f t="shared" si="2"/>
        <v>0.84</v>
      </c>
      <c r="F78" s="4">
        <f t="shared" si="4"/>
        <v>0</v>
      </c>
      <c r="G78" s="13" t="str">
        <f t="shared" si="50"/>
        <v/>
      </c>
      <c r="H78" s="13" t="str">
        <f t="shared" si="6"/>
        <v/>
      </c>
      <c r="J78" s="2">
        <f t="shared" si="43"/>
        <v>12</v>
      </c>
      <c r="K78" s="4">
        <f t="shared" si="7"/>
        <v>36</v>
      </c>
      <c r="L78" s="4">
        <f t="shared" si="8"/>
        <v>0.84</v>
      </c>
      <c r="O78" s="4">
        <f t="shared" si="9"/>
        <v>0</v>
      </c>
      <c r="P78" s="13" t="str">
        <f t="shared" si="51"/>
        <v/>
      </c>
      <c r="Q78" s="24" t="str">
        <f t="shared" si="11"/>
        <v/>
      </c>
      <c r="S78" s="2">
        <f t="shared" si="44"/>
        <v>12</v>
      </c>
      <c r="T78" s="4">
        <f t="shared" si="12"/>
        <v>36</v>
      </c>
      <c r="U78" s="4">
        <f t="shared" si="13"/>
        <v>0.84</v>
      </c>
      <c r="X78" s="4">
        <f t="shared" si="14"/>
        <v>0</v>
      </c>
      <c r="Y78" s="13" t="str">
        <f t="shared" si="52"/>
        <v/>
      </c>
      <c r="Z78" s="24" t="str">
        <f t="shared" si="16"/>
        <v/>
      </c>
      <c r="AB78" s="2">
        <f t="shared" si="45"/>
        <v>12</v>
      </c>
      <c r="AC78" s="4">
        <f t="shared" si="17"/>
        <v>36</v>
      </c>
      <c r="AD78" s="4">
        <f t="shared" si="18"/>
        <v>0.84</v>
      </c>
      <c r="AG78" s="4">
        <f t="shared" si="19"/>
        <v>0</v>
      </c>
      <c r="AH78" s="13" t="str">
        <f t="shared" si="53"/>
        <v/>
      </c>
      <c r="AI78" s="24" t="str">
        <f t="shared" si="21"/>
        <v/>
      </c>
      <c r="AJ78" s="13"/>
      <c r="AK78" s="2">
        <f t="shared" si="46"/>
        <v>12</v>
      </c>
      <c r="AL78" s="4">
        <f t="shared" si="22"/>
        <v>36</v>
      </c>
      <c r="AM78" s="4">
        <f t="shared" si="23"/>
        <v>0.84</v>
      </c>
      <c r="AP78" s="4">
        <f t="shared" si="24"/>
        <v>0</v>
      </c>
      <c r="AQ78" s="13" t="str">
        <f t="shared" si="54"/>
        <v/>
      </c>
      <c r="AR78" s="24" t="str">
        <f t="shared" si="26"/>
        <v/>
      </c>
      <c r="AS78" s="13"/>
      <c r="AT78" s="2">
        <f t="shared" si="47"/>
        <v>12</v>
      </c>
      <c r="AU78" s="4">
        <f t="shared" si="27"/>
        <v>36</v>
      </c>
      <c r="AV78" s="4">
        <f t="shared" si="28"/>
        <v>0.84</v>
      </c>
      <c r="AY78" s="4">
        <f t="shared" si="29"/>
        <v>0</v>
      </c>
      <c r="AZ78" s="13" t="str">
        <f t="shared" si="55"/>
        <v/>
      </c>
      <c r="BA78" s="24" t="str">
        <f t="shared" si="31"/>
        <v/>
      </c>
      <c r="BB78" s="13"/>
      <c r="BC78" s="2">
        <f t="shared" si="48"/>
        <v>12</v>
      </c>
      <c r="BD78" s="4">
        <f t="shared" si="32"/>
        <v>36</v>
      </c>
      <c r="BE78" s="4">
        <f t="shared" si="33"/>
        <v>0.84</v>
      </c>
      <c r="BH78" s="4">
        <f t="shared" si="34"/>
        <v>0</v>
      </c>
      <c r="BI78" s="13" t="str">
        <f t="shared" si="56"/>
        <v/>
      </c>
      <c r="BJ78" s="24" t="str">
        <f t="shared" si="36"/>
        <v/>
      </c>
      <c r="BK78" s="13"/>
      <c r="BL78" s="2">
        <f t="shared" si="49"/>
        <v>12</v>
      </c>
      <c r="BM78" s="4">
        <f t="shared" si="37"/>
        <v>36</v>
      </c>
      <c r="BN78" s="4">
        <f t="shared" si="38"/>
        <v>0.84</v>
      </c>
      <c r="BQ78" s="4">
        <f t="shared" si="39"/>
        <v>0</v>
      </c>
      <c r="BR78" s="13" t="str">
        <f t="shared" si="57"/>
        <v/>
      </c>
      <c r="BS78" s="24" t="str">
        <f t="shared" si="41"/>
        <v/>
      </c>
      <c r="BT78" s="25"/>
    </row>
    <row r="79">
      <c r="A79" s="2">
        <f t="shared" si="42"/>
        <v>12.5</v>
      </c>
      <c r="B79" s="4">
        <f t="shared" si="1"/>
        <v>37.5</v>
      </c>
      <c r="C79" s="4">
        <f t="shared" si="2"/>
        <v>0.81</v>
      </c>
      <c r="F79" s="4">
        <f t="shared" si="4"/>
        <v>0</v>
      </c>
      <c r="G79" s="13" t="str">
        <f t="shared" si="50"/>
        <v/>
      </c>
      <c r="H79" s="13" t="str">
        <f t="shared" si="6"/>
        <v/>
      </c>
      <c r="J79" s="2">
        <f t="shared" si="43"/>
        <v>12.5</v>
      </c>
      <c r="K79" s="4">
        <f t="shared" si="7"/>
        <v>37.5</v>
      </c>
      <c r="L79" s="4">
        <f t="shared" si="8"/>
        <v>0.81</v>
      </c>
      <c r="O79" s="4">
        <f t="shared" si="9"/>
        <v>0</v>
      </c>
      <c r="P79" s="13" t="str">
        <f t="shared" si="51"/>
        <v/>
      </c>
      <c r="Q79" s="24" t="str">
        <f t="shared" si="11"/>
        <v/>
      </c>
      <c r="S79" s="2">
        <f t="shared" si="44"/>
        <v>12.5</v>
      </c>
      <c r="T79" s="4">
        <f t="shared" si="12"/>
        <v>37.5</v>
      </c>
      <c r="U79" s="4">
        <f t="shared" si="13"/>
        <v>0.81</v>
      </c>
      <c r="X79" s="4">
        <f t="shared" si="14"/>
        <v>0</v>
      </c>
      <c r="Y79" s="13" t="str">
        <f t="shared" si="52"/>
        <v/>
      </c>
      <c r="Z79" s="24" t="str">
        <f t="shared" si="16"/>
        <v/>
      </c>
      <c r="AB79" s="2">
        <f t="shared" si="45"/>
        <v>12.5</v>
      </c>
      <c r="AC79" s="4">
        <f t="shared" si="17"/>
        <v>37.5</v>
      </c>
      <c r="AD79" s="4">
        <f t="shared" si="18"/>
        <v>0.81</v>
      </c>
      <c r="AG79" s="4">
        <f t="shared" si="19"/>
        <v>0</v>
      </c>
      <c r="AH79" s="13" t="str">
        <f t="shared" si="53"/>
        <v/>
      </c>
      <c r="AI79" s="24" t="str">
        <f t="shared" si="21"/>
        <v/>
      </c>
      <c r="AJ79" s="13"/>
      <c r="AK79" s="2">
        <f t="shared" si="46"/>
        <v>12.5</v>
      </c>
      <c r="AL79" s="4">
        <f t="shared" si="22"/>
        <v>37.5</v>
      </c>
      <c r="AM79" s="4">
        <f t="shared" si="23"/>
        <v>0.81</v>
      </c>
      <c r="AP79" s="4">
        <f t="shared" si="24"/>
        <v>0</v>
      </c>
      <c r="AQ79" s="13" t="str">
        <f t="shared" si="54"/>
        <v/>
      </c>
      <c r="AR79" s="24" t="str">
        <f t="shared" si="26"/>
        <v/>
      </c>
      <c r="AS79" s="13"/>
      <c r="AT79" s="2">
        <f t="shared" si="47"/>
        <v>12.5</v>
      </c>
      <c r="AU79" s="4">
        <f t="shared" si="27"/>
        <v>37.5</v>
      </c>
      <c r="AV79" s="4">
        <f t="shared" si="28"/>
        <v>0.81</v>
      </c>
      <c r="AY79" s="4">
        <f t="shared" si="29"/>
        <v>0</v>
      </c>
      <c r="AZ79" s="13" t="str">
        <f t="shared" si="55"/>
        <v/>
      </c>
      <c r="BA79" s="24" t="str">
        <f t="shared" si="31"/>
        <v/>
      </c>
      <c r="BB79" s="13"/>
      <c r="BC79" s="2">
        <f t="shared" si="48"/>
        <v>12.5</v>
      </c>
      <c r="BD79" s="4">
        <f t="shared" si="32"/>
        <v>37.5</v>
      </c>
      <c r="BE79" s="4">
        <f t="shared" si="33"/>
        <v>0.81</v>
      </c>
      <c r="BH79" s="4">
        <f t="shared" si="34"/>
        <v>0</v>
      </c>
      <c r="BI79" s="13" t="str">
        <f t="shared" si="56"/>
        <v/>
      </c>
      <c r="BJ79" s="24" t="str">
        <f t="shared" si="36"/>
        <v/>
      </c>
      <c r="BK79" s="13"/>
      <c r="BL79" s="2">
        <f t="shared" si="49"/>
        <v>12.5</v>
      </c>
      <c r="BM79" s="4">
        <f t="shared" si="37"/>
        <v>37.5</v>
      </c>
      <c r="BN79" s="4">
        <f t="shared" si="38"/>
        <v>0.81</v>
      </c>
      <c r="BQ79" s="4">
        <f t="shared" si="39"/>
        <v>0</v>
      </c>
      <c r="BR79" s="13" t="str">
        <f t="shared" si="57"/>
        <v/>
      </c>
      <c r="BS79" s="24" t="str">
        <f t="shared" si="41"/>
        <v/>
      </c>
      <c r="BT79" s="25"/>
    </row>
    <row r="80">
      <c r="A80" s="2">
        <f t="shared" si="42"/>
        <v>13</v>
      </c>
      <c r="B80" s="4">
        <f t="shared" si="1"/>
        <v>39</v>
      </c>
      <c r="C80" s="4">
        <f t="shared" si="2"/>
        <v>0.78</v>
      </c>
      <c r="F80" s="4">
        <f t="shared" si="4"/>
        <v>0</v>
      </c>
      <c r="G80" s="13" t="str">
        <f t="shared" si="50"/>
        <v/>
      </c>
      <c r="H80" s="13" t="str">
        <f t="shared" si="6"/>
        <v/>
      </c>
      <c r="J80" s="2">
        <f t="shared" si="43"/>
        <v>13</v>
      </c>
      <c r="K80" s="4">
        <f t="shared" si="7"/>
        <v>39</v>
      </c>
      <c r="L80" s="4">
        <f t="shared" si="8"/>
        <v>0.78</v>
      </c>
      <c r="O80" s="4">
        <f t="shared" si="9"/>
        <v>0</v>
      </c>
      <c r="P80" s="13" t="str">
        <f t="shared" si="51"/>
        <v/>
      </c>
      <c r="Q80" s="24" t="str">
        <f t="shared" si="11"/>
        <v/>
      </c>
      <c r="S80" s="2">
        <f t="shared" si="44"/>
        <v>13</v>
      </c>
      <c r="T80" s="4">
        <f t="shared" si="12"/>
        <v>39</v>
      </c>
      <c r="U80" s="4">
        <f t="shared" si="13"/>
        <v>0.78</v>
      </c>
      <c r="X80" s="4">
        <f t="shared" si="14"/>
        <v>0</v>
      </c>
      <c r="Y80" s="13" t="str">
        <f t="shared" si="52"/>
        <v/>
      </c>
      <c r="Z80" s="24" t="str">
        <f t="shared" si="16"/>
        <v/>
      </c>
      <c r="AB80" s="2">
        <f t="shared" si="45"/>
        <v>13</v>
      </c>
      <c r="AC80" s="4">
        <f t="shared" si="17"/>
        <v>39</v>
      </c>
      <c r="AD80" s="4">
        <f t="shared" si="18"/>
        <v>0.78</v>
      </c>
      <c r="AG80" s="4">
        <f t="shared" si="19"/>
        <v>0</v>
      </c>
      <c r="AH80" s="13" t="str">
        <f t="shared" si="53"/>
        <v/>
      </c>
      <c r="AI80" s="24" t="str">
        <f t="shared" si="21"/>
        <v/>
      </c>
      <c r="AJ80" s="13"/>
      <c r="AK80" s="2">
        <f t="shared" si="46"/>
        <v>13</v>
      </c>
      <c r="AL80" s="4">
        <f t="shared" si="22"/>
        <v>39</v>
      </c>
      <c r="AM80" s="4">
        <f t="shared" si="23"/>
        <v>0.78</v>
      </c>
      <c r="AP80" s="4">
        <f t="shared" si="24"/>
        <v>0</v>
      </c>
      <c r="AQ80" s="13" t="str">
        <f t="shared" si="54"/>
        <v/>
      </c>
      <c r="AR80" s="24" t="str">
        <f t="shared" si="26"/>
        <v/>
      </c>
      <c r="AS80" s="13"/>
      <c r="AT80" s="2">
        <f t="shared" si="47"/>
        <v>13</v>
      </c>
      <c r="AU80" s="4">
        <f t="shared" si="27"/>
        <v>39</v>
      </c>
      <c r="AV80" s="4">
        <f t="shared" si="28"/>
        <v>0.78</v>
      </c>
      <c r="AY80" s="4">
        <f t="shared" si="29"/>
        <v>0</v>
      </c>
      <c r="AZ80" s="13" t="str">
        <f t="shared" si="55"/>
        <v/>
      </c>
      <c r="BA80" s="24" t="str">
        <f t="shared" si="31"/>
        <v/>
      </c>
      <c r="BB80" s="13"/>
      <c r="BC80" s="2">
        <f t="shared" si="48"/>
        <v>13</v>
      </c>
      <c r="BD80" s="4">
        <f t="shared" si="32"/>
        <v>39</v>
      </c>
      <c r="BE80" s="4">
        <f t="shared" si="33"/>
        <v>0.78</v>
      </c>
      <c r="BH80" s="4">
        <f t="shared" si="34"/>
        <v>0</v>
      </c>
      <c r="BI80" s="13" t="str">
        <f t="shared" si="56"/>
        <v/>
      </c>
      <c r="BJ80" s="24" t="str">
        <f t="shared" si="36"/>
        <v/>
      </c>
      <c r="BK80" s="13"/>
      <c r="BL80" s="2">
        <f t="shared" si="49"/>
        <v>13</v>
      </c>
      <c r="BM80" s="4">
        <f t="shared" si="37"/>
        <v>39</v>
      </c>
      <c r="BN80" s="4">
        <f t="shared" si="38"/>
        <v>0.78</v>
      </c>
      <c r="BQ80" s="4">
        <f t="shared" si="39"/>
        <v>0</v>
      </c>
      <c r="BR80" s="13" t="str">
        <f t="shared" si="57"/>
        <v/>
      </c>
      <c r="BS80" s="24" t="str">
        <f t="shared" si="41"/>
        <v/>
      </c>
      <c r="BT80" s="25"/>
    </row>
    <row r="81">
      <c r="A81" s="2">
        <f t="shared" si="42"/>
        <v>13.5</v>
      </c>
      <c r="B81" s="4">
        <f t="shared" si="1"/>
        <v>40.5</v>
      </c>
      <c r="C81" s="4">
        <f t="shared" si="2"/>
        <v>0.75</v>
      </c>
      <c r="F81" s="4">
        <f t="shared" si="4"/>
        <v>0</v>
      </c>
      <c r="G81" s="13" t="str">
        <f t="shared" si="50"/>
        <v/>
      </c>
      <c r="H81" s="13" t="str">
        <f t="shared" si="6"/>
        <v/>
      </c>
      <c r="J81" s="2">
        <f t="shared" si="43"/>
        <v>13.5</v>
      </c>
      <c r="K81" s="4">
        <f t="shared" si="7"/>
        <v>40.5</v>
      </c>
      <c r="L81" s="4">
        <f t="shared" si="8"/>
        <v>0.75</v>
      </c>
      <c r="O81" s="4">
        <f t="shared" si="9"/>
        <v>0</v>
      </c>
      <c r="P81" s="13" t="str">
        <f t="shared" si="51"/>
        <v/>
      </c>
      <c r="Q81" s="24" t="str">
        <f t="shared" si="11"/>
        <v/>
      </c>
      <c r="S81" s="2">
        <f t="shared" si="44"/>
        <v>13.5</v>
      </c>
      <c r="T81" s="4">
        <f t="shared" si="12"/>
        <v>40.5</v>
      </c>
      <c r="U81" s="4">
        <f t="shared" si="13"/>
        <v>0.75</v>
      </c>
      <c r="X81" s="4">
        <f t="shared" si="14"/>
        <v>0</v>
      </c>
      <c r="Y81" s="13" t="str">
        <f t="shared" si="52"/>
        <v/>
      </c>
      <c r="Z81" s="24" t="str">
        <f t="shared" si="16"/>
        <v/>
      </c>
      <c r="AB81" s="2">
        <f t="shared" si="45"/>
        <v>13.5</v>
      </c>
      <c r="AC81" s="4">
        <f t="shared" si="17"/>
        <v>40.5</v>
      </c>
      <c r="AD81" s="4">
        <f t="shared" si="18"/>
        <v>0.75</v>
      </c>
      <c r="AG81" s="4">
        <f t="shared" si="19"/>
        <v>0</v>
      </c>
      <c r="AH81" s="13" t="str">
        <f t="shared" si="53"/>
        <v/>
      </c>
      <c r="AI81" s="24" t="str">
        <f t="shared" si="21"/>
        <v/>
      </c>
      <c r="AJ81" s="13"/>
      <c r="AK81" s="2">
        <f t="shared" si="46"/>
        <v>13.5</v>
      </c>
      <c r="AL81" s="4">
        <f t="shared" si="22"/>
        <v>40.5</v>
      </c>
      <c r="AM81" s="4">
        <f t="shared" si="23"/>
        <v>0.75</v>
      </c>
      <c r="AP81" s="4">
        <f t="shared" si="24"/>
        <v>0</v>
      </c>
      <c r="AQ81" s="13" t="str">
        <f t="shared" si="54"/>
        <v/>
      </c>
      <c r="AR81" s="24" t="str">
        <f t="shared" si="26"/>
        <v/>
      </c>
      <c r="AS81" s="13"/>
      <c r="AT81" s="2">
        <f t="shared" si="47"/>
        <v>13.5</v>
      </c>
      <c r="AU81" s="4">
        <f t="shared" si="27"/>
        <v>40.5</v>
      </c>
      <c r="AV81" s="4">
        <f t="shared" si="28"/>
        <v>0.75</v>
      </c>
      <c r="AY81" s="4">
        <f t="shared" si="29"/>
        <v>0</v>
      </c>
      <c r="AZ81" s="13" t="str">
        <f t="shared" si="55"/>
        <v/>
      </c>
      <c r="BA81" s="24" t="str">
        <f t="shared" si="31"/>
        <v/>
      </c>
      <c r="BB81" s="13"/>
      <c r="BC81" s="2">
        <f t="shared" si="48"/>
        <v>13.5</v>
      </c>
      <c r="BD81" s="4">
        <f t="shared" si="32"/>
        <v>40.5</v>
      </c>
      <c r="BE81" s="4">
        <f t="shared" si="33"/>
        <v>0.75</v>
      </c>
      <c r="BH81" s="4">
        <f t="shared" si="34"/>
        <v>0</v>
      </c>
      <c r="BI81" s="13" t="str">
        <f t="shared" si="56"/>
        <v/>
      </c>
      <c r="BJ81" s="24" t="str">
        <f t="shared" si="36"/>
        <v/>
      </c>
      <c r="BK81" s="13"/>
      <c r="BL81" s="2">
        <f t="shared" si="49"/>
        <v>13.5</v>
      </c>
      <c r="BM81" s="4">
        <f t="shared" si="37"/>
        <v>40.5</v>
      </c>
      <c r="BN81" s="4">
        <f t="shared" si="38"/>
        <v>0.75</v>
      </c>
      <c r="BQ81" s="4">
        <f t="shared" si="39"/>
        <v>0</v>
      </c>
      <c r="BR81" s="13" t="str">
        <f t="shared" si="57"/>
        <v/>
      </c>
      <c r="BS81" s="24" t="str">
        <f t="shared" si="41"/>
        <v/>
      </c>
      <c r="BT81" s="25"/>
    </row>
    <row r="82">
      <c r="A82" s="2">
        <f t="shared" si="42"/>
        <v>14</v>
      </c>
      <c r="B82" s="4">
        <f t="shared" si="1"/>
        <v>42</v>
      </c>
      <c r="C82" s="4">
        <f t="shared" si="2"/>
        <v>0.72</v>
      </c>
      <c r="F82" s="4">
        <f t="shared" si="4"/>
        <v>0</v>
      </c>
      <c r="G82" s="13" t="str">
        <f t="shared" si="50"/>
        <v/>
      </c>
      <c r="H82" s="13" t="str">
        <f t="shared" si="6"/>
        <v/>
      </c>
      <c r="J82" s="2">
        <f t="shared" si="43"/>
        <v>14</v>
      </c>
      <c r="K82" s="4">
        <f t="shared" si="7"/>
        <v>42</v>
      </c>
      <c r="L82" s="4">
        <f t="shared" si="8"/>
        <v>0.72</v>
      </c>
      <c r="O82" s="4">
        <f t="shared" si="9"/>
        <v>0</v>
      </c>
      <c r="P82" s="13" t="str">
        <f t="shared" si="51"/>
        <v/>
      </c>
      <c r="Q82" s="24" t="str">
        <f t="shared" si="11"/>
        <v/>
      </c>
      <c r="S82" s="2">
        <f t="shared" si="44"/>
        <v>14</v>
      </c>
      <c r="T82" s="4">
        <f t="shared" si="12"/>
        <v>42</v>
      </c>
      <c r="U82" s="4">
        <f t="shared" si="13"/>
        <v>0.72</v>
      </c>
      <c r="X82" s="4">
        <f t="shared" si="14"/>
        <v>0</v>
      </c>
      <c r="Y82" s="13" t="str">
        <f t="shared" si="52"/>
        <v/>
      </c>
      <c r="Z82" s="24" t="str">
        <f t="shared" si="16"/>
        <v/>
      </c>
      <c r="AB82" s="2">
        <f t="shared" si="45"/>
        <v>14</v>
      </c>
      <c r="AC82" s="4">
        <f t="shared" si="17"/>
        <v>42</v>
      </c>
      <c r="AD82" s="4">
        <f t="shared" si="18"/>
        <v>0.72</v>
      </c>
      <c r="AG82" s="4">
        <f t="shared" si="19"/>
        <v>0</v>
      </c>
      <c r="AH82" s="13" t="str">
        <f t="shared" si="53"/>
        <v/>
      </c>
      <c r="AI82" s="24" t="str">
        <f t="shared" si="21"/>
        <v/>
      </c>
      <c r="AJ82" s="13"/>
      <c r="AK82" s="2">
        <f t="shared" si="46"/>
        <v>14</v>
      </c>
      <c r="AL82" s="4">
        <f t="shared" si="22"/>
        <v>42</v>
      </c>
      <c r="AM82" s="4">
        <f t="shared" si="23"/>
        <v>0.72</v>
      </c>
      <c r="AP82" s="4">
        <f t="shared" si="24"/>
        <v>0</v>
      </c>
      <c r="AQ82" s="13" t="str">
        <f t="shared" si="54"/>
        <v/>
      </c>
      <c r="AR82" s="24" t="str">
        <f t="shared" si="26"/>
        <v/>
      </c>
      <c r="AS82" s="13"/>
      <c r="AT82" s="2">
        <f t="shared" si="47"/>
        <v>14</v>
      </c>
      <c r="AU82" s="4">
        <f t="shared" si="27"/>
        <v>42</v>
      </c>
      <c r="AV82" s="4">
        <f t="shared" si="28"/>
        <v>0.72</v>
      </c>
      <c r="AY82" s="4">
        <f t="shared" si="29"/>
        <v>0</v>
      </c>
      <c r="AZ82" s="13" t="str">
        <f t="shared" si="55"/>
        <v/>
      </c>
      <c r="BA82" s="24" t="str">
        <f t="shared" si="31"/>
        <v/>
      </c>
      <c r="BB82" s="13"/>
      <c r="BC82" s="2">
        <f t="shared" si="48"/>
        <v>14</v>
      </c>
      <c r="BD82" s="4">
        <f t="shared" si="32"/>
        <v>42</v>
      </c>
      <c r="BE82" s="4">
        <f t="shared" si="33"/>
        <v>0.72</v>
      </c>
      <c r="BH82" s="4">
        <f t="shared" si="34"/>
        <v>0</v>
      </c>
      <c r="BI82" s="13" t="str">
        <f t="shared" si="56"/>
        <v/>
      </c>
      <c r="BJ82" s="24" t="str">
        <f t="shared" si="36"/>
        <v/>
      </c>
      <c r="BK82" s="13"/>
      <c r="BL82" s="2">
        <f t="shared" si="49"/>
        <v>14</v>
      </c>
      <c r="BM82" s="4">
        <f t="shared" si="37"/>
        <v>42</v>
      </c>
      <c r="BN82" s="4">
        <f t="shared" si="38"/>
        <v>0.72</v>
      </c>
      <c r="BQ82" s="4">
        <f t="shared" si="39"/>
        <v>0</v>
      </c>
      <c r="BR82" s="13" t="str">
        <f t="shared" si="57"/>
        <v/>
      </c>
      <c r="BS82" s="24" t="str">
        <f t="shared" si="41"/>
        <v/>
      </c>
      <c r="BT82" s="25"/>
    </row>
    <row r="83">
      <c r="A83" s="2">
        <f t="shared" si="42"/>
        <v>14.5</v>
      </c>
      <c r="B83" s="4">
        <f t="shared" si="1"/>
        <v>43.5</v>
      </c>
      <c r="C83" s="4">
        <f t="shared" si="2"/>
        <v>0.69</v>
      </c>
      <c r="F83" s="4">
        <f t="shared" si="4"/>
        <v>0</v>
      </c>
      <c r="G83" s="13" t="str">
        <f t="shared" si="50"/>
        <v/>
      </c>
      <c r="H83" s="13" t="str">
        <f t="shared" si="6"/>
        <v/>
      </c>
      <c r="J83" s="2">
        <f t="shared" si="43"/>
        <v>14.5</v>
      </c>
      <c r="K83" s="4">
        <f t="shared" si="7"/>
        <v>43.5</v>
      </c>
      <c r="L83" s="4">
        <f t="shared" si="8"/>
        <v>0.69</v>
      </c>
      <c r="O83" s="4">
        <f t="shared" si="9"/>
        <v>0</v>
      </c>
      <c r="P83" s="13" t="str">
        <f t="shared" si="51"/>
        <v/>
      </c>
      <c r="Q83" s="24" t="str">
        <f t="shared" si="11"/>
        <v/>
      </c>
      <c r="S83" s="2">
        <f t="shared" si="44"/>
        <v>14.5</v>
      </c>
      <c r="T83" s="4">
        <f t="shared" si="12"/>
        <v>43.5</v>
      </c>
      <c r="U83" s="4">
        <f t="shared" si="13"/>
        <v>0.69</v>
      </c>
      <c r="X83" s="4">
        <f t="shared" si="14"/>
        <v>0</v>
      </c>
      <c r="Y83" s="13" t="str">
        <f t="shared" si="52"/>
        <v/>
      </c>
      <c r="Z83" s="24" t="str">
        <f t="shared" si="16"/>
        <v/>
      </c>
      <c r="AB83" s="2">
        <f t="shared" si="45"/>
        <v>14.5</v>
      </c>
      <c r="AC83" s="4">
        <f t="shared" si="17"/>
        <v>43.5</v>
      </c>
      <c r="AD83" s="4">
        <f t="shared" si="18"/>
        <v>0.69</v>
      </c>
      <c r="AG83" s="4">
        <f t="shared" si="19"/>
        <v>0</v>
      </c>
      <c r="AH83" s="13" t="str">
        <f t="shared" si="53"/>
        <v/>
      </c>
      <c r="AI83" s="24" t="str">
        <f t="shared" si="21"/>
        <v/>
      </c>
      <c r="AJ83" s="13"/>
      <c r="AK83" s="2">
        <f t="shared" si="46"/>
        <v>14.5</v>
      </c>
      <c r="AL83" s="4">
        <f t="shared" si="22"/>
        <v>43.5</v>
      </c>
      <c r="AM83" s="4">
        <f t="shared" si="23"/>
        <v>0.69</v>
      </c>
      <c r="AP83" s="4">
        <f t="shared" si="24"/>
        <v>0</v>
      </c>
      <c r="AQ83" s="13" t="str">
        <f t="shared" si="54"/>
        <v/>
      </c>
      <c r="AR83" s="24" t="str">
        <f t="shared" si="26"/>
        <v/>
      </c>
      <c r="AS83" s="13"/>
      <c r="AT83" s="2">
        <f t="shared" si="47"/>
        <v>14.5</v>
      </c>
      <c r="AU83" s="4">
        <f t="shared" si="27"/>
        <v>43.5</v>
      </c>
      <c r="AV83" s="4">
        <f t="shared" si="28"/>
        <v>0.69</v>
      </c>
      <c r="AY83" s="4">
        <f t="shared" si="29"/>
        <v>0</v>
      </c>
      <c r="AZ83" s="13" t="str">
        <f t="shared" si="55"/>
        <v/>
      </c>
      <c r="BA83" s="24" t="str">
        <f t="shared" si="31"/>
        <v/>
      </c>
      <c r="BB83" s="13"/>
      <c r="BC83" s="2">
        <f t="shared" si="48"/>
        <v>14.5</v>
      </c>
      <c r="BD83" s="4">
        <f t="shared" si="32"/>
        <v>43.5</v>
      </c>
      <c r="BE83" s="4">
        <f t="shared" si="33"/>
        <v>0.69</v>
      </c>
      <c r="BH83" s="4">
        <f t="shared" si="34"/>
        <v>0</v>
      </c>
      <c r="BI83" s="13" t="str">
        <f t="shared" si="56"/>
        <v/>
      </c>
      <c r="BJ83" s="24" t="str">
        <f t="shared" si="36"/>
        <v/>
      </c>
      <c r="BK83" s="13"/>
      <c r="BL83" s="2">
        <f t="shared" si="49"/>
        <v>14.5</v>
      </c>
      <c r="BM83" s="4">
        <f t="shared" si="37"/>
        <v>43.5</v>
      </c>
      <c r="BN83" s="4">
        <f t="shared" si="38"/>
        <v>0.69</v>
      </c>
      <c r="BQ83" s="4">
        <f t="shared" si="39"/>
        <v>0</v>
      </c>
      <c r="BR83" s="13" t="str">
        <f t="shared" si="57"/>
        <v/>
      </c>
      <c r="BS83" s="24" t="str">
        <f t="shared" si="41"/>
        <v/>
      </c>
      <c r="BT83" s="25"/>
    </row>
    <row r="84">
      <c r="A84" s="2">
        <f t="shared" si="42"/>
        <v>15</v>
      </c>
      <c r="B84" s="4">
        <f t="shared" si="1"/>
        <v>45</v>
      </c>
      <c r="C84" s="4">
        <f t="shared" si="2"/>
        <v>0.66</v>
      </c>
      <c r="F84" s="4">
        <f t="shared" si="4"/>
        <v>0</v>
      </c>
      <c r="G84" s="13" t="str">
        <f t="shared" si="50"/>
        <v/>
      </c>
      <c r="H84" s="13" t="str">
        <f t="shared" si="6"/>
        <v/>
      </c>
      <c r="J84" s="2">
        <f t="shared" si="43"/>
        <v>15</v>
      </c>
      <c r="K84" s="4">
        <f t="shared" si="7"/>
        <v>45</v>
      </c>
      <c r="L84" s="4">
        <f t="shared" si="8"/>
        <v>0.66</v>
      </c>
      <c r="O84" s="4">
        <f t="shared" si="9"/>
        <v>0</v>
      </c>
      <c r="P84" s="13" t="str">
        <f t="shared" si="51"/>
        <v/>
      </c>
      <c r="Q84" s="24" t="str">
        <f t="shared" si="11"/>
        <v/>
      </c>
      <c r="S84" s="2">
        <f t="shared" si="44"/>
        <v>15</v>
      </c>
      <c r="T84" s="4">
        <f t="shared" si="12"/>
        <v>45</v>
      </c>
      <c r="U84" s="4">
        <f t="shared" si="13"/>
        <v>0.66</v>
      </c>
      <c r="X84" s="4">
        <f t="shared" si="14"/>
        <v>0</v>
      </c>
      <c r="Y84" s="13" t="str">
        <f t="shared" si="52"/>
        <v/>
      </c>
      <c r="Z84" s="24" t="str">
        <f t="shared" si="16"/>
        <v/>
      </c>
      <c r="AB84" s="2">
        <f t="shared" si="45"/>
        <v>15</v>
      </c>
      <c r="AC84" s="4">
        <f t="shared" si="17"/>
        <v>45</v>
      </c>
      <c r="AD84" s="4">
        <f t="shared" si="18"/>
        <v>0.66</v>
      </c>
      <c r="AG84" s="4">
        <f t="shared" si="19"/>
        <v>0</v>
      </c>
      <c r="AH84" s="13" t="str">
        <f t="shared" si="53"/>
        <v/>
      </c>
      <c r="AI84" s="24" t="str">
        <f t="shared" si="21"/>
        <v/>
      </c>
      <c r="AJ84" s="13"/>
      <c r="AK84" s="2">
        <f t="shared" si="46"/>
        <v>15</v>
      </c>
      <c r="AL84" s="4">
        <f t="shared" si="22"/>
        <v>45</v>
      </c>
      <c r="AM84" s="4">
        <f t="shared" si="23"/>
        <v>0.66</v>
      </c>
      <c r="AP84" s="4">
        <f t="shared" si="24"/>
        <v>0</v>
      </c>
      <c r="AQ84" s="13" t="str">
        <f t="shared" si="54"/>
        <v/>
      </c>
      <c r="AR84" s="24" t="str">
        <f t="shared" si="26"/>
        <v/>
      </c>
      <c r="AS84" s="13"/>
      <c r="AT84" s="2">
        <f t="shared" si="47"/>
        <v>15</v>
      </c>
      <c r="AU84" s="4">
        <f t="shared" si="27"/>
        <v>45</v>
      </c>
      <c r="AV84" s="4">
        <f t="shared" si="28"/>
        <v>0.66</v>
      </c>
      <c r="AY84" s="4">
        <f t="shared" si="29"/>
        <v>0</v>
      </c>
      <c r="AZ84" s="13" t="str">
        <f t="shared" si="55"/>
        <v/>
      </c>
      <c r="BA84" s="24" t="str">
        <f t="shared" si="31"/>
        <v/>
      </c>
      <c r="BB84" s="13"/>
      <c r="BC84" s="2">
        <f t="shared" si="48"/>
        <v>15</v>
      </c>
      <c r="BD84" s="4">
        <f t="shared" si="32"/>
        <v>45</v>
      </c>
      <c r="BE84" s="4">
        <f t="shared" si="33"/>
        <v>0.66</v>
      </c>
      <c r="BH84" s="4">
        <f t="shared" si="34"/>
        <v>0</v>
      </c>
      <c r="BI84" s="13" t="str">
        <f t="shared" si="56"/>
        <v/>
      </c>
      <c r="BJ84" s="24" t="str">
        <f t="shared" si="36"/>
        <v/>
      </c>
      <c r="BK84" s="13"/>
      <c r="BL84" s="2">
        <f t="shared" si="49"/>
        <v>15</v>
      </c>
      <c r="BM84" s="4">
        <f t="shared" si="37"/>
        <v>45</v>
      </c>
      <c r="BN84" s="4">
        <f t="shared" si="38"/>
        <v>0.66</v>
      </c>
      <c r="BQ84" s="4">
        <f t="shared" si="39"/>
        <v>0</v>
      </c>
      <c r="BR84" s="13" t="str">
        <f t="shared" si="57"/>
        <v/>
      </c>
      <c r="BS84" s="24" t="str">
        <f t="shared" si="41"/>
        <v/>
      </c>
      <c r="BT84" s="25"/>
    </row>
    <row r="85">
      <c r="A85" s="2">
        <f t="shared" si="42"/>
        <v>15.5</v>
      </c>
      <c r="B85" s="4">
        <f t="shared" si="1"/>
        <v>46.5</v>
      </c>
      <c r="C85" s="4">
        <f t="shared" si="2"/>
        <v>0.63</v>
      </c>
      <c r="F85" s="4">
        <f t="shared" si="4"/>
        <v>0</v>
      </c>
      <c r="G85" s="13" t="str">
        <f t="shared" si="50"/>
        <v/>
      </c>
      <c r="H85" s="13" t="str">
        <f t="shared" si="6"/>
        <v/>
      </c>
      <c r="J85" s="2">
        <f t="shared" si="43"/>
        <v>15.5</v>
      </c>
      <c r="K85" s="4">
        <f t="shared" si="7"/>
        <v>46.5</v>
      </c>
      <c r="L85" s="4">
        <f t="shared" si="8"/>
        <v>0.63</v>
      </c>
      <c r="O85" s="4">
        <f t="shared" si="9"/>
        <v>0</v>
      </c>
      <c r="P85" s="13" t="str">
        <f t="shared" si="51"/>
        <v/>
      </c>
      <c r="Q85" s="24" t="str">
        <f t="shared" si="11"/>
        <v/>
      </c>
      <c r="S85" s="2">
        <f t="shared" si="44"/>
        <v>15.5</v>
      </c>
      <c r="T85" s="4">
        <f t="shared" si="12"/>
        <v>46.5</v>
      </c>
      <c r="U85" s="4">
        <f t="shared" si="13"/>
        <v>0.63</v>
      </c>
      <c r="X85" s="4">
        <f t="shared" si="14"/>
        <v>0</v>
      </c>
      <c r="Y85" s="13" t="str">
        <f t="shared" si="52"/>
        <v/>
      </c>
      <c r="Z85" s="24" t="str">
        <f t="shared" si="16"/>
        <v/>
      </c>
      <c r="AB85" s="2">
        <f t="shared" si="45"/>
        <v>15.5</v>
      </c>
      <c r="AC85" s="4">
        <f t="shared" si="17"/>
        <v>46.5</v>
      </c>
      <c r="AD85" s="4">
        <f t="shared" si="18"/>
        <v>0.63</v>
      </c>
      <c r="AG85" s="4">
        <f t="shared" si="19"/>
        <v>0</v>
      </c>
      <c r="AH85" s="13" t="str">
        <f t="shared" si="53"/>
        <v/>
      </c>
      <c r="AI85" s="24" t="str">
        <f t="shared" si="21"/>
        <v/>
      </c>
      <c r="AJ85" s="13"/>
      <c r="AK85" s="2">
        <f t="shared" si="46"/>
        <v>15.5</v>
      </c>
      <c r="AL85" s="4">
        <f t="shared" si="22"/>
        <v>46.5</v>
      </c>
      <c r="AM85" s="4">
        <f t="shared" si="23"/>
        <v>0.63</v>
      </c>
      <c r="AP85" s="4">
        <f t="shared" si="24"/>
        <v>0</v>
      </c>
      <c r="AQ85" s="13" t="str">
        <f t="shared" si="54"/>
        <v/>
      </c>
      <c r="AR85" s="24" t="str">
        <f t="shared" si="26"/>
        <v/>
      </c>
      <c r="AS85" s="13"/>
      <c r="AT85" s="2">
        <f t="shared" si="47"/>
        <v>15.5</v>
      </c>
      <c r="AU85" s="4">
        <f t="shared" si="27"/>
        <v>46.5</v>
      </c>
      <c r="AV85" s="4">
        <f t="shared" si="28"/>
        <v>0.63</v>
      </c>
      <c r="AY85" s="4">
        <f t="shared" si="29"/>
        <v>0</v>
      </c>
      <c r="AZ85" s="13" t="str">
        <f t="shared" si="55"/>
        <v/>
      </c>
      <c r="BA85" s="24" t="str">
        <f t="shared" si="31"/>
        <v/>
      </c>
      <c r="BB85" s="13"/>
      <c r="BC85" s="2">
        <f t="shared" si="48"/>
        <v>15.5</v>
      </c>
      <c r="BD85" s="4">
        <f t="shared" si="32"/>
        <v>46.5</v>
      </c>
      <c r="BE85" s="4">
        <f t="shared" si="33"/>
        <v>0.63</v>
      </c>
      <c r="BH85" s="4">
        <f t="shared" si="34"/>
        <v>0</v>
      </c>
      <c r="BI85" s="13" t="str">
        <f t="shared" si="56"/>
        <v/>
      </c>
      <c r="BJ85" s="24" t="str">
        <f t="shared" si="36"/>
        <v/>
      </c>
      <c r="BK85" s="13"/>
      <c r="BL85" s="2">
        <f t="shared" si="49"/>
        <v>15.5</v>
      </c>
      <c r="BM85" s="4">
        <f t="shared" si="37"/>
        <v>46.5</v>
      </c>
      <c r="BN85" s="4">
        <f t="shared" si="38"/>
        <v>0.63</v>
      </c>
      <c r="BQ85" s="4">
        <f t="shared" si="39"/>
        <v>0</v>
      </c>
      <c r="BR85" s="13" t="str">
        <f t="shared" si="57"/>
        <v/>
      </c>
      <c r="BS85" s="24" t="str">
        <f t="shared" si="41"/>
        <v/>
      </c>
      <c r="BT85" s="25"/>
    </row>
    <row r="86">
      <c r="A86" s="2">
        <f t="shared" si="42"/>
        <v>16</v>
      </c>
      <c r="B86" s="4">
        <f t="shared" si="1"/>
        <v>48</v>
      </c>
      <c r="C86" s="4">
        <f t="shared" si="2"/>
        <v>0.6</v>
      </c>
      <c r="F86" s="4">
        <f t="shared" si="4"/>
        <v>0</v>
      </c>
      <c r="G86" s="13" t="str">
        <f t="shared" si="50"/>
        <v/>
      </c>
      <c r="H86" s="13" t="str">
        <f t="shared" si="6"/>
        <v/>
      </c>
      <c r="J86" s="2">
        <f t="shared" si="43"/>
        <v>16</v>
      </c>
      <c r="K86" s="4">
        <f t="shared" si="7"/>
        <v>48</v>
      </c>
      <c r="L86" s="4">
        <f t="shared" si="8"/>
        <v>0.6</v>
      </c>
      <c r="O86" s="4">
        <f t="shared" si="9"/>
        <v>0</v>
      </c>
      <c r="P86" s="13" t="str">
        <f t="shared" si="51"/>
        <v/>
      </c>
      <c r="Q86" s="24" t="str">
        <f t="shared" si="11"/>
        <v/>
      </c>
      <c r="S86" s="2">
        <f t="shared" si="44"/>
        <v>16</v>
      </c>
      <c r="T86" s="4">
        <f t="shared" si="12"/>
        <v>48</v>
      </c>
      <c r="U86" s="4">
        <f t="shared" si="13"/>
        <v>0.6</v>
      </c>
      <c r="X86" s="4">
        <f t="shared" si="14"/>
        <v>0</v>
      </c>
      <c r="Y86" s="13" t="str">
        <f t="shared" si="52"/>
        <v/>
      </c>
      <c r="Z86" s="24" t="str">
        <f t="shared" si="16"/>
        <v/>
      </c>
      <c r="AB86" s="2">
        <f t="shared" si="45"/>
        <v>16</v>
      </c>
      <c r="AC86" s="4">
        <f t="shared" si="17"/>
        <v>48</v>
      </c>
      <c r="AD86" s="4">
        <f t="shared" si="18"/>
        <v>0.6</v>
      </c>
      <c r="AG86" s="4">
        <f t="shared" si="19"/>
        <v>0</v>
      </c>
      <c r="AH86" s="13" t="str">
        <f t="shared" si="53"/>
        <v/>
      </c>
      <c r="AI86" s="24" t="str">
        <f t="shared" si="21"/>
        <v/>
      </c>
      <c r="AJ86" s="13"/>
      <c r="AK86" s="2">
        <f t="shared" si="46"/>
        <v>16</v>
      </c>
      <c r="AL86" s="4">
        <f t="shared" si="22"/>
        <v>48</v>
      </c>
      <c r="AM86" s="4">
        <f t="shared" si="23"/>
        <v>0.6</v>
      </c>
      <c r="AP86" s="4">
        <f t="shared" si="24"/>
        <v>0</v>
      </c>
      <c r="AQ86" s="13" t="str">
        <f t="shared" si="54"/>
        <v/>
      </c>
      <c r="AR86" s="24" t="str">
        <f t="shared" si="26"/>
        <v/>
      </c>
      <c r="AS86" s="13"/>
      <c r="AT86" s="2">
        <f t="shared" si="47"/>
        <v>16</v>
      </c>
      <c r="AU86" s="4">
        <f t="shared" si="27"/>
        <v>48</v>
      </c>
      <c r="AV86" s="4">
        <f t="shared" si="28"/>
        <v>0.6</v>
      </c>
      <c r="AY86" s="4">
        <f t="shared" si="29"/>
        <v>0</v>
      </c>
      <c r="AZ86" s="13" t="str">
        <f t="shared" si="55"/>
        <v/>
      </c>
      <c r="BA86" s="24" t="str">
        <f t="shared" si="31"/>
        <v/>
      </c>
      <c r="BB86" s="13"/>
      <c r="BC86" s="2">
        <f t="shared" si="48"/>
        <v>16</v>
      </c>
      <c r="BD86" s="4">
        <f t="shared" si="32"/>
        <v>48</v>
      </c>
      <c r="BE86" s="4">
        <f t="shared" si="33"/>
        <v>0.6</v>
      </c>
      <c r="BH86" s="4">
        <f t="shared" si="34"/>
        <v>0</v>
      </c>
      <c r="BI86" s="13" t="str">
        <f t="shared" si="56"/>
        <v/>
      </c>
      <c r="BJ86" s="24" t="str">
        <f t="shared" si="36"/>
        <v/>
      </c>
      <c r="BK86" s="13"/>
      <c r="BL86" s="2">
        <f t="shared" si="49"/>
        <v>16</v>
      </c>
      <c r="BM86" s="4">
        <f t="shared" si="37"/>
        <v>48</v>
      </c>
      <c r="BN86" s="4">
        <f t="shared" si="38"/>
        <v>0.6</v>
      </c>
      <c r="BQ86" s="4">
        <f t="shared" si="39"/>
        <v>0</v>
      </c>
      <c r="BR86" s="13" t="str">
        <f t="shared" si="57"/>
        <v/>
      </c>
      <c r="BS86" s="24" t="str">
        <f t="shared" si="41"/>
        <v/>
      </c>
      <c r="BT86" s="25"/>
    </row>
    <row r="87">
      <c r="A87" s="2">
        <f t="shared" si="42"/>
        <v>16.5</v>
      </c>
      <c r="B87" s="4">
        <f t="shared" si="1"/>
        <v>49.5</v>
      </c>
      <c r="C87" s="4">
        <f t="shared" si="2"/>
        <v>0.57</v>
      </c>
      <c r="F87" s="4">
        <f t="shared" si="4"/>
        <v>0</v>
      </c>
      <c r="G87" s="13" t="str">
        <f t="shared" si="50"/>
        <v/>
      </c>
      <c r="H87" s="13" t="str">
        <f t="shared" si="6"/>
        <v/>
      </c>
      <c r="J87" s="2">
        <f t="shared" si="43"/>
        <v>16.5</v>
      </c>
      <c r="K87" s="4">
        <f t="shared" si="7"/>
        <v>49.5</v>
      </c>
      <c r="L87" s="4">
        <f t="shared" si="8"/>
        <v>0.57</v>
      </c>
      <c r="O87" s="4">
        <f t="shared" si="9"/>
        <v>0</v>
      </c>
      <c r="P87" s="13" t="str">
        <f t="shared" si="51"/>
        <v/>
      </c>
      <c r="Q87" s="24" t="str">
        <f t="shared" si="11"/>
        <v/>
      </c>
      <c r="S87" s="2">
        <f t="shared" si="44"/>
        <v>16.5</v>
      </c>
      <c r="T87" s="4">
        <f t="shared" si="12"/>
        <v>49.5</v>
      </c>
      <c r="U87" s="4">
        <f t="shared" si="13"/>
        <v>0.57</v>
      </c>
      <c r="X87" s="4">
        <f t="shared" si="14"/>
        <v>0</v>
      </c>
      <c r="Y87" s="13" t="str">
        <f t="shared" si="52"/>
        <v/>
      </c>
      <c r="Z87" s="24" t="str">
        <f t="shared" si="16"/>
        <v/>
      </c>
      <c r="AB87" s="2">
        <f t="shared" si="45"/>
        <v>16.5</v>
      </c>
      <c r="AC87" s="4">
        <f t="shared" si="17"/>
        <v>49.5</v>
      </c>
      <c r="AD87" s="4">
        <f t="shared" si="18"/>
        <v>0.57</v>
      </c>
      <c r="AG87" s="4">
        <f t="shared" si="19"/>
        <v>0</v>
      </c>
      <c r="AH87" s="13" t="str">
        <f t="shared" si="53"/>
        <v/>
      </c>
      <c r="AI87" s="24" t="str">
        <f t="shared" si="21"/>
        <v/>
      </c>
      <c r="AJ87" s="13"/>
      <c r="AK87" s="2">
        <f t="shared" si="46"/>
        <v>16.5</v>
      </c>
      <c r="AL87" s="4">
        <f t="shared" si="22"/>
        <v>49.5</v>
      </c>
      <c r="AM87" s="4">
        <f t="shared" si="23"/>
        <v>0.57</v>
      </c>
      <c r="AP87" s="4">
        <f t="shared" si="24"/>
        <v>0</v>
      </c>
      <c r="AQ87" s="13" t="str">
        <f t="shared" si="54"/>
        <v/>
      </c>
      <c r="AR87" s="24" t="str">
        <f t="shared" si="26"/>
        <v/>
      </c>
      <c r="AS87" s="13"/>
      <c r="AT87" s="2">
        <f t="shared" si="47"/>
        <v>16.5</v>
      </c>
      <c r="AU87" s="4">
        <f t="shared" si="27"/>
        <v>49.5</v>
      </c>
      <c r="AV87" s="4">
        <f t="shared" si="28"/>
        <v>0.57</v>
      </c>
      <c r="AY87" s="4">
        <f t="shared" si="29"/>
        <v>0</v>
      </c>
      <c r="AZ87" s="13" t="str">
        <f t="shared" si="55"/>
        <v/>
      </c>
      <c r="BA87" s="24" t="str">
        <f t="shared" si="31"/>
        <v/>
      </c>
      <c r="BB87" s="13"/>
      <c r="BC87" s="2">
        <f t="shared" si="48"/>
        <v>16.5</v>
      </c>
      <c r="BD87" s="4">
        <f t="shared" si="32"/>
        <v>49.5</v>
      </c>
      <c r="BE87" s="4">
        <f t="shared" si="33"/>
        <v>0.57</v>
      </c>
      <c r="BH87" s="4">
        <f t="shared" si="34"/>
        <v>0</v>
      </c>
      <c r="BI87" s="13" t="str">
        <f t="shared" si="56"/>
        <v/>
      </c>
      <c r="BJ87" s="24" t="str">
        <f t="shared" si="36"/>
        <v/>
      </c>
      <c r="BK87" s="13"/>
      <c r="BL87" s="2">
        <f t="shared" si="49"/>
        <v>16.5</v>
      </c>
      <c r="BM87" s="4">
        <f t="shared" si="37"/>
        <v>49.5</v>
      </c>
      <c r="BN87" s="4">
        <f t="shared" si="38"/>
        <v>0.57</v>
      </c>
      <c r="BQ87" s="4">
        <f t="shared" si="39"/>
        <v>0</v>
      </c>
      <c r="BR87" s="13" t="str">
        <f t="shared" si="57"/>
        <v/>
      </c>
      <c r="BS87" s="24" t="str">
        <f t="shared" si="41"/>
        <v/>
      </c>
      <c r="BT87" s="25"/>
    </row>
    <row r="88">
      <c r="A88" s="2">
        <f t="shared" si="42"/>
        <v>17</v>
      </c>
      <c r="B88" s="4">
        <f t="shared" si="1"/>
        <v>51</v>
      </c>
      <c r="C88" s="4">
        <f t="shared" si="2"/>
        <v>0.54</v>
      </c>
      <c r="F88" s="4">
        <f t="shared" si="4"/>
        <v>0</v>
      </c>
      <c r="G88" s="13" t="str">
        <f t="shared" si="50"/>
        <v/>
      </c>
      <c r="H88" s="13" t="str">
        <f t="shared" si="6"/>
        <v/>
      </c>
      <c r="J88" s="2">
        <f t="shared" si="43"/>
        <v>17</v>
      </c>
      <c r="K88" s="4">
        <f t="shared" si="7"/>
        <v>51</v>
      </c>
      <c r="L88" s="4">
        <f t="shared" si="8"/>
        <v>0.54</v>
      </c>
      <c r="O88" s="4">
        <f t="shared" si="9"/>
        <v>0</v>
      </c>
      <c r="P88" s="13" t="str">
        <f t="shared" si="51"/>
        <v/>
      </c>
      <c r="Q88" s="24" t="str">
        <f t="shared" si="11"/>
        <v/>
      </c>
      <c r="S88" s="2">
        <f t="shared" si="44"/>
        <v>17</v>
      </c>
      <c r="T88" s="4">
        <f t="shared" si="12"/>
        <v>51</v>
      </c>
      <c r="U88" s="4">
        <f t="shared" si="13"/>
        <v>0.54</v>
      </c>
      <c r="X88" s="4">
        <f t="shared" si="14"/>
        <v>0</v>
      </c>
      <c r="Y88" s="13" t="str">
        <f t="shared" si="52"/>
        <v/>
      </c>
      <c r="Z88" s="24" t="str">
        <f t="shared" si="16"/>
        <v/>
      </c>
      <c r="AB88" s="2">
        <f t="shared" si="45"/>
        <v>17</v>
      </c>
      <c r="AC88" s="4">
        <f t="shared" si="17"/>
        <v>51</v>
      </c>
      <c r="AD88" s="4">
        <f t="shared" si="18"/>
        <v>0.54</v>
      </c>
      <c r="AG88" s="4">
        <f t="shared" si="19"/>
        <v>0</v>
      </c>
      <c r="AH88" s="13" t="str">
        <f t="shared" si="53"/>
        <v/>
      </c>
      <c r="AI88" s="24" t="str">
        <f t="shared" si="21"/>
        <v/>
      </c>
      <c r="AJ88" s="13"/>
      <c r="AK88" s="2">
        <f t="shared" si="46"/>
        <v>17</v>
      </c>
      <c r="AL88" s="4">
        <f t="shared" si="22"/>
        <v>51</v>
      </c>
      <c r="AM88" s="4">
        <f t="shared" si="23"/>
        <v>0.54</v>
      </c>
      <c r="AP88" s="4">
        <f t="shared" si="24"/>
        <v>0</v>
      </c>
      <c r="AQ88" s="13" t="str">
        <f t="shared" si="54"/>
        <v/>
      </c>
      <c r="AR88" s="24" t="str">
        <f t="shared" si="26"/>
        <v/>
      </c>
      <c r="AS88" s="13"/>
      <c r="AT88" s="2">
        <f t="shared" si="47"/>
        <v>17</v>
      </c>
      <c r="AU88" s="4">
        <f t="shared" si="27"/>
        <v>51</v>
      </c>
      <c r="AV88" s="4">
        <f t="shared" si="28"/>
        <v>0.54</v>
      </c>
      <c r="AY88" s="4">
        <f t="shared" si="29"/>
        <v>0</v>
      </c>
      <c r="AZ88" s="13" t="str">
        <f t="shared" si="55"/>
        <v/>
      </c>
      <c r="BA88" s="24" t="str">
        <f t="shared" si="31"/>
        <v/>
      </c>
      <c r="BB88" s="13"/>
      <c r="BC88" s="2">
        <f t="shared" si="48"/>
        <v>17</v>
      </c>
      <c r="BD88" s="4">
        <f t="shared" si="32"/>
        <v>51</v>
      </c>
      <c r="BE88" s="4">
        <f t="shared" si="33"/>
        <v>0.54</v>
      </c>
      <c r="BH88" s="4">
        <f t="shared" si="34"/>
        <v>0</v>
      </c>
      <c r="BI88" s="13" t="str">
        <f t="shared" si="56"/>
        <v/>
      </c>
      <c r="BJ88" s="24" t="str">
        <f t="shared" si="36"/>
        <v/>
      </c>
      <c r="BK88" s="13"/>
      <c r="BL88" s="2">
        <f t="shared" si="49"/>
        <v>17</v>
      </c>
      <c r="BM88" s="4">
        <f t="shared" si="37"/>
        <v>51</v>
      </c>
      <c r="BN88" s="4">
        <f t="shared" si="38"/>
        <v>0.54</v>
      </c>
      <c r="BQ88" s="4">
        <f t="shared" si="39"/>
        <v>0</v>
      </c>
      <c r="BR88" s="13" t="str">
        <f t="shared" si="57"/>
        <v/>
      </c>
      <c r="BS88" s="24" t="str">
        <f t="shared" si="41"/>
        <v/>
      </c>
      <c r="BT88" s="25"/>
    </row>
    <row r="89">
      <c r="A89" s="2">
        <f t="shared" si="42"/>
        <v>17.5</v>
      </c>
      <c r="B89" s="4">
        <f t="shared" si="1"/>
        <v>52.5</v>
      </c>
      <c r="C89" s="4">
        <f t="shared" si="2"/>
        <v>0.51</v>
      </c>
      <c r="F89" s="4">
        <f t="shared" si="4"/>
        <v>0</v>
      </c>
      <c r="G89" s="13" t="str">
        <f t="shared" si="50"/>
        <v/>
      </c>
      <c r="H89" s="13" t="str">
        <f t="shared" si="6"/>
        <v/>
      </c>
      <c r="J89" s="2">
        <f t="shared" si="43"/>
        <v>17.5</v>
      </c>
      <c r="K89" s="4">
        <f t="shared" si="7"/>
        <v>52.5</v>
      </c>
      <c r="L89" s="4">
        <f t="shared" si="8"/>
        <v>0.51</v>
      </c>
      <c r="O89" s="4">
        <f t="shared" si="9"/>
        <v>0</v>
      </c>
      <c r="P89" s="13" t="str">
        <f t="shared" si="51"/>
        <v/>
      </c>
      <c r="Q89" s="24" t="str">
        <f t="shared" si="11"/>
        <v/>
      </c>
      <c r="S89" s="2">
        <f t="shared" si="44"/>
        <v>17.5</v>
      </c>
      <c r="T89" s="4">
        <f t="shared" si="12"/>
        <v>52.5</v>
      </c>
      <c r="U89" s="4">
        <f t="shared" si="13"/>
        <v>0.51</v>
      </c>
      <c r="X89" s="4">
        <f t="shared" si="14"/>
        <v>0</v>
      </c>
      <c r="Y89" s="13" t="str">
        <f t="shared" si="52"/>
        <v/>
      </c>
      <c r="Z89" s="24" t="str">
        <f t="shared" si="16"/>
        <v/>
      </c>
      <c r="AB89" s="2">
        <f t="shared" si="45"/>
        <v>17.5</v>
      </c>
      <c r="AC89" s="4">
        <f t="shared" si="17"/>
        <v>52.5</v>
      </c>
      <c r="AD89" s="4">
        <f t="shared" si="18"/>
        <v>0.51</v>
      </c>
      <c r="AG89" s="4">
        <f t="shared" si="19"/>
        <v>0</v>
      </c>
      <c r="AH89" s="13" t="str">
        <f t="shared" si="53"/>
        <v/>
      </c>
      <c r="AI89" s="24" t="str">
        <f t="shared" si="21"/>
        <v/>
      </c>
      <c r="AJ89" s="13"/>
      <c r="AK89" s="2">
        <f t="shared" si="46"/>
        <v>17.5</v>
      </c>
      <c r="AL89" s="4">
        <f t="shared" si="22"/>
        <v>52.5</v>
      </c>
      <c r="AM89" s="4">
        <f t="shared" si="23"/>
        <v>0.51</v>
      </c>
      <c r="AP89" s="4">
        <f t="shared" si="24"/>
        <v>0</v>
      </c>
      <c r="AQ89" s="13" t="str">
        <f t="shared" si="54"/>
        <v/>
      </c>
      <c r="AR89" s="24" t="str">
        <f t="shared" si="26"/>
        <v/>
      </c>
      <c r="AS89" s="13"/>
      <c r="AT89" s="2">
        <f t="shared" si="47"/>
        <v>17.5</v>
      </c>
      <c r="AU89" s="4">
        <f t="shared" si="27"/>
        <v>52.5</v>
      </c>
      <c r="AV89" s="4">
        <f t="shared" si="28"/>
        <v>0.51</v>
      </c>
      <c r="AY89" s="4">
        <f t="shared" si="29"/>
        <v>0</v>
      </c>
      <c r="AZ89" s="13" t="str">
        <f t="shared" si="55"/>
        <v/>
      </c>
      <c r="BA89" s="24" t="str">
        <f t="shared" si="31"/>
        <v/>
      </c>
      <c r="BB89" s="13"/>
      <c r="BC89" s="2">
        <f t="shared" si="48"/>
        <v>17.5</v>
      </c>
      <c r="BD89" s="4">
        <f t="shared" si="32"/>
        <v>52.5</v>
      </c>
      <c r="BE89" s="4">
        <f t="shared" si="33"/>
        <v>0.51</v>
      </c>
      <c r="BH89" s="4">
        <f t="shared" si="34"/>
        <v>0</v>
      </c>
      <c r="BI89" s="13" t="str">
        <f t="shared" si="56"/>
        <v/>
      </c>
      <c r="BJ89" s="24" t="str">
        <f t="shared" si="36"/>
        <v/>
      </c>
      <c r="BK89" s="13"/>
      <c r="BL89" s="2">
        <f t="shared" si="49"/>
        <v>17.5</v>
      </c>
      <c r="BM89" s="4">
        <f t="shared" si="37"/>
        <v>52.5</v>
      </c>
      <c r="BN89" s="4">
        <f t="shared" si="38"/>
        <v>0.51</v>
      </c>
      <c r="BQ89" s="4">
        <f t="shared" si="39"/>
        <v>0</v>
      </c>
      <c r="BR89" s="13" t="str">
        <f t="shared" si="57"/>
        <v/>
      </c>
      <c r="BS89" s="24" t="str">
        <f t="shared" si="41"/>
        <v/>
      </c>
      <c r="BT89" s="25"/>
    </row>
    <row r="90">
      <c r="A90" s="2">
        <f t="shared" si="42"/>
        <v>18</v>
      </c>
      <c r="B90" s="4">
        <f t="shared" si="1"/>
        <v>54</v>
      </c>
      <c r="C90" s="4">
        <f t="shared" si="2"/>
        <v>0.48</v>
      </c>
      <c r="F90" s="4">
        <f t="shared" si="4"/>
        <v>0</v>
      </c>
      <c r="G90" s="13" t="str">
        <f t="shared" si="50"/>
        <v/>
      </c>
      <c r="H90" s="13" t="str">
        <f t="shared" si="6"/>
        <v/>
      </c>
      <c r="J90" s="2">
        <f t="shared" si="43"/>
        <v>18</v>
      </c>
      <c r="K90" s="4">
        <f t="shared" si="7"/>
        <v>54</v>
      </c>
      <c r="L90" s="4">
        <f t="shared" si="8"/>
        <v>0.48</v>
      </c>
      <c r="O90" s="4">
        <f t="shared" si="9"/>
        <v>0</v>
      </c>
      <c r="P90" s="13" t="str">
        <f t="shared" si="51"/>
        <v/>
      </c>
      <c r="Q90" s="24" t="str">
        <f t="shared" si="11"/>
        <v/>
      </c>
      <c r="S90" s="2">
        <f t="shared" si="44"/>
        <v>18</v>
      </c>
      <c r="T90" s="4">
        <f t="shared" si="12"/>
        <v>54</v>
      </c>
      <c r="U90" s="4">
        <f t="shared" si="13"/>
        <v>0.48</v>
      </c>
      <c r="X90" s="4">
        <f t="shared" si="14"/>
        <v>0</v>
      </c>
      <c r="Y90" s="13" t="str">
        <f t="shared" si="52"/>
        <v/>
      </c>
      <c r="Z90" s="24" t="str">
        <f t="shared" si="16"/>
        <v/>
      </c>
      <c r="AB90" s="2">
        <f t="shared" si="45"/>
        <v>18</v>
      </c>
      <c r="AC90" s="4">
        <f t="shared" si="17"/>
        <v>54</v>
      </c>
      <c r="AD90" s="4">
        <f t="shared" si="18"/>
        <v>0.48</v>
      </c>
      <c r="AG90" s="4">
        <f t="shared" si="19"/>
        <v>0</v>
      </c>
      <c r="AH90" s="13" t="str">
        <f t="shared" si="53"/>
        <v/>
      </c>
      <c r="AI90" s="24" t="str">
        <f t="shared" si="21"/>
        <v/>
      </c>
      <c r="AJ90" s="13"/>
      <c r="AK90" s="2">
        <f t="shared" si="46"/>
        <v>18</v>
      </c>
      <c r="AL90" s="4">
        <f t="shared" si="22"/>
        <v>54</v>
      </c>
      <c r="AM90" s="4">
        <f t="shared" si="23"/>
        <v>0.48</v>
      </c>
      <c r="AP90" s="4">
        <f t="shared" si="24"/>
        <v>0</v>
      </c>
      <c r="AQ90" s="13" t="str">
        <f t="shared" si="54"/>
        <v/>
      </c>
      <c r="AR90" s="24" t="str">
        <f t="shared" si="26"/>
        <v/>
      </c>
      <c r="AS90" s="13"/>
      <c r="AT90" s="2">
        <f t="shared" si="47"/>
        <v>18</v>
      </c>
      <c r="AU90" s="4">
        <f t="shared" si="27"/>
        <v>54</v>
      </c>
      <c r="AV90" s="4">
        <f t="shared" si="28"/>
        <v>0.48</v>
      </c>
      <c r="AY90" s="4">
        <f t="shared" si="29"/>
        <v>0</v>
      </c>
      <c r="AZ90" s="13" t="str">
        <f t="shared" si="55"/>
        <v/>
      </c>
      <c r="BA90" s="24" t="str">
        <f t="shared" si="31"/>
        <v/>
      </c>
      <c r="BB90" s="13"/>
      <c r="BC90" s="2">
        <f t="shared" si="48"/>
        <v>18</v>
      </c>
      <c r="BD90" s="4">
        <f t="shared" si="32"/>
        <v>54</v>
      </c>
      <c r="BE90" s="4">
        <f t="shared" si="33"/>
        <v>0.48</v>
      </c>
      <c r="BH90" s="4">
        <f t="shared" si="34"/>
        <v>0</v>
      </c>
      <c r="BI90" s="13" t="str">
        <f t="shared" si="56"/>
        <v/>
      </c>
      <c r="BJ90" s="24" t="str">
        <f t="shared" si="36"/>
        <v/>
      </c>
      <c r="BK90" s="13"/>
      <c r="BL90" s="2">
        <f t="shared" si="49"/>
        <v>18</v>
      </c>
      <c r="BM90" s="4">
        <f t="shared" si="37"/>
        <v>54</v>
      </c>
      <c r="BN90" s="4">
        <f t="shared" si="38"/>
        <v>0.48</v>
      </c>
      <c r="BQ90" s="4">
        <f t="shared" si="39"/>
        <v>0</v>
      </c>
      <c r="BR90" s="13" t="str">
        <f t="shared" si="57"/>
        <v/>
      </c>
      <c r="BS90" s="24" t="str">
        <f t="shared" si="41"/>
        <v/>
      </c>
      <c r="BT90" s="25"/>
    </row>
    <row r="91">
      <c r="A91" s="2">
        <f t="shared" si="42"/>
        <v>18.5</v>
      </c>
      <c r="B91" s="4">
        <f t="shared" si="1"/>
        <v>55.5</v>
      </c>
      <c r="C91" s="4">
        <f t="shared" si="2"/>
        <v>0.45</v>
      </c>
      <c r="F91" s="4">
        <f t="shared" si="4"/>
        <v>0</v>
      </c>
      <c r="G91" s="13" t="str">
        <f t="shared" si="50"/>
        <v/>
      </c>
      <c r="H91" s="13" t="str">
        <f t="shared" si="6"/>
        <v/>
      </c>
      <c r="J91" s="2">
        <f t="shared" si="43"/>
        <v>18.5</v>
      </c>
      <c r="K91" s="4">
        <f t="shared" si="7"/>
        <v>55.5</v>
      </c>
      <c r="L91" s="4">
        <f t="shared" si="8"/>
        <v>0.45</v>
      </c>
      <c r="O91" s="4">
        <f t="shared" si="9"/>
        <v>0</v>
      </c>
      <c r="P91" s="13" t="str">
        <f t="shared" si="51"/>
        <v/>
      </c>
      <c r="Q91" s="24" t="str">
        <f t="shared" si="11"/>
        <v/>
      </c>
      <c r="S91" s="2">
        <f t="shared" si="44"/>
        <v>18.5</v>
      </c>
      <c r="T91" s="4">
        <f t="shared" si="12"/>
        <v>55.5</v>
      </c>
      <c r="U91" s="4">
        <f t="shared" si="13"/>
        <v>0.45</v>
      </c>
      <c r="X91" s="4">
        <f t="shared" si="14"/>
        <v>0</v>
      </c>
      <c r="Y91" s="13" t="str">
        <f t="shared" si="52"/>
        <v/>
      </c>
      <c r="Z91" s="24" t="str">
        <f t="shared" si="16"/>
        <v/>
      </c>
      <c r="AB91" s="2">
        <f t="shared" si="45"/>
        <v>18.5</v>
      </c>
      <c r="AC91" s="4">
        <f t="shared" si="17"/>
        <v>55.5</v>
      </c>
      <c r="AD91" s="4">
        <f t="shared" si="18"/>
        <v>0.45</v>
      </c>
      <c r="AG91" s="4">
        <f t="shared" si="19"/>
        <v>0</v>
      </c>
      <c r="AH91" s="13" t="str">
        <f t="shared" si="53"/>
        <v/>
      </c>
      <c r="AI91" s="24" t="str">
        <f t="shared" si="21"/>
        <v/>
      </c>
      <c r="AJ91" s="13"/>
      <c r="AK91" s="2">
        <f t="shared" si="46"/>
        <v>18.5</v>
      </c>
      <c r="AL91" s="4">
        <f t="shared" si="22"/>
        <v>55.5</v>
      </c>
      <c r="AM91" s="4">
        <f t="shared" si="23"/>
        <v>0.45</v>
      </c>
      <c r="AP91" s="4">
        <f t="shared" si="24"/>
        <v>0</v>
      </c>
      <c r="AQ91" s="13" t="str">
        <f t="shared" si="54"/>
        <v/>
      </c>
      <c r="AR91" s="24" t="str">
        <f t="shared" si="26"/>
        <v/>
      </c>
      <c r="AS91" s="13"/>
      <c r="AT91" s="2">
        <f t="shared" si="47"/>
        <v>18.5</v>
      </c>
      <c r="AU91" s="4">
        <f t="shared" si="27"/>
        <v>55.5</v>
      </c>
      <c r="AV91" s="4">
        <f t="shared" si="28"/>
        <v>0.45</v>
      </c>
      <c r="AY91" s="4">
        <f t="shared" si="29"/>
        <v>0</v>
      </c>
      <c r="AZ91" s="13" t="str">
        <f t="shared" si="55"/>
        <v/>
      </c>
      <c r="BA91" s="24" t="str">
        <f t="shared" si="31"/>
        <v/>
      </c>
      <c r="BB91" s="13"/>
      <c r="BC91" s="2">
        <f t="shared" si="48"/>
        <v>18.5</v>
      </c>
      <c r="BD91" s="4">
        <f t="shared" si="32"/>
        <v>55.5</v>
      </c>
      <c r="BE91" s="4">
        <f t="shared" si="33"/>
        <v>0.45</v>
      </c>
      <c r="BH91" s="4">
        <f t="shared" si="34"/>
        <v>0</v>
      </c>
      <c r="BI91" s="13" t="str">
        <f t="shared" si="56"/>
        <v/>
      </c>
      <c r="BJ91" s="24" t="str">
        <f t="shared" si="36"/>
        <v/>
      </c>
      <c r="BK91" s="13"/>
      <c r="BL91" s="2">
        <f t="shared" si="49"/>
        <v>18.5</v>
      </c>
      <c r="BM91" s="4">
        <f t="shared" si="37"/>
        <v>55.5</v>
      </c>
      <c r="BN91" s="4">
        <f t="shared" si="38"/>
        <v>0.45</v>
      </c>
      <c r="BQ91" s="4">
        <f t="shared" si="39"/>
        <v>0</v>
      </c>
      <c r="BR91" s="13" t="str">
        <f t="shared" si="57"/>
        <v/>
      </c>
      <c r="BS91" s="24" t="str">
        <f t="shared" si="41"/>
        <v/>
      </c>
      <c r="BT91" s="25"/>
    </row>
    <row r="92">
      <c r="A92" s="2">
        <f t="shared" si="42"/>
        <v>19</v>
      </c>
      <c r="B92" s="4">
        <f t="shared" si="1"/>
        <v>57</v>
      </c>
      <c r="C92" s="4">
        <f t="shared" si="2"/>
        <v>0.42</v>
      </c>
      <c r="F92" s="4">
        <f t="shared" si="4"/>
        <v>0</v>
      </c>
      <c r="G92" s="13" t="str">
        <f t="shared" si="50"/>
        <v/>
      </c>
      <c r="H92" s="13" t="str">
        <f t="shared" si="6"/>
        <v/>
      </c>
      <c r="J92" s="2">
        <f t="shared" si="43"/>
        <v>19</v>
      </c>
      <c r="K92" s="4">
        <f t="shared" si="7"/>
        <v>57</v>
      </c>
      <c r="L92" s="4">
        <f t="shared" si="8"/>
        <v>0.42</v>
      </c>
      <c r="O92" s="4">
        <f t="shared" si="9"/>
        <v>0</v>
      </c>
      <c r="P92" s="13" t="str">
        <f t="shared" si="51"/>
        <v/>
      </c>
      <c r="Q92" s="24" t="str">
        <f t="shared" si="11"/>
        <v/>
      </c>
      <c r="S92" s="2">
        <f t="shared" si="44"/>
        <v>19</v>
      </c>
      <c r="T92" s="4">
        <f t="shared" si="12"/>
        <v>57</v>
      </c>
      <c r="U92" s="4">
        <f t="shared" si="13"/>
        <v>0.42</v>
      </c>
      <c r="X92" s="4">
        <f t="shared" si="14"/>
        <v>0</v>
      </c>
      <c r="Y92" s="13" t="str">
        <f t="shared" si="52"/>
        <v/>
      </c>
      <c r="Z92" s="24" t="str">
        <f t="shared" si="16"/>
        <v/>
      </c>
      <c r="AB92" s="2">
        <f t="shared" si="45"/>
        <v>19</v>
      </c>
      <c r="AC92" s="4">
        <f t="shared" si="17"/>
        <v>57</v>
      </c>
      <c r="AD92" s="4">
        <f t="shared" si="18"/>
        <v>0.42</v>
      </c>
      <c r="AG92" s="4">
        <f t="shared" si="19"/>
        <v>0</v>
      </c>
      <c r="AH92" s="13" t="str">
        <f t="shared" si="53"/>
        <v/>
      </c>
      <c r="AI92" s="24" t="str">
        <f t="shared" si="21"/>
        <v/>
      </c>
      <c r="AJ92" s="13"/>
      <c r="AK92" s="2">
        <f t="shared" si="46"/>
        <v>19</v>
      </c>
      <c r="AL92" s="4">
        <f t="shared" si="22"/>
        <v>57</v>
      </c>
      <c r="AM92" s="4">
        <f t="shared" si="23"/>
        <v>0.42</v>
      </c>
      <c r="AP92" s="4">
        <f t="shared" si="24"/>
        <v>0</v>
      </c>
      <c r="AQ92" s="13" t="str">
        <f t="shared" si="54"/>
        <v/>
      </c>
      <c r="AR92" s="24" t="str">
        <f t="shared" si="26"/>
        <v/>
      </c>
      <c r="AS92" s="13"/>
      <c r="AT92" s="2">
        <f t="shared" si="47"/>
        <v>19</v>
      </c>
      <c r="AU92" s="4">
        <f t="shared" si="27"/>
        <v>57</v>
      </c>
      <c r="AV92" s="4">
        <f t="shared" si="28"/>
        <v>0.42</v>
      </c>
      <c r="AY92" s="4">
        <f t="shared" si="29"/>
        <v>0</v>
      </c>
      <c r="AZ92" s="13" t="str">
        <f t="shared" si="55"/>
        <v/>
      </c>
      <c r="BA92" s="24" t="str">
        <f t="shared" si="31"/>
        <v/>
      </c>
      <c r="BB92" s="13"/>
      <c r="BC92" s="2">
        <f t="shared" si="48"/>
        <v>19</v>
      </c>
      <c r="BD92" s="4">
        <f t="shared" si="32"/>
        <v>57</v>
      </c>
      <c r="BE92" s="4">
        <f t="shared" si="33"/>
        <v>0.42</v>
      </c>
      <c r="BH92" s="4">
        <f t="shared" si="34"/>
        <v>0</v>
      </c>
      <c r="BI92" s="13" t="str">
        <f t="shared" si="56"/>
        <v/>
      </c>
      <c r="BJ92" s="24" t="str">
        <f t="shared" si="36"/>
        <v/>
      </c>
      <c r="BK92" s="13"/>
      <c r="BL92" s="2">
        <f t="shared" si="49"/>
        <v>19</v>
      </c>
      <c r="BM92" s="4">
        <f t="shared" si="37"/>
        <v>57</v>
      </c>
      <c r="BN92" s="4">
        <f t="shared" si="38"/>
        <v>0.42</v>
      </c>
      <c r="BQ92" s="4">
        <f t="shared" si="39"/>
        <v>0</v>
      </c>
      <c r="BR92" s="13" t="str">
        <f t="shared" si="57"/>
        <v/>
      </c>
      <c r="BS92" s="24" t="str">
        <f t="shared" si="41"/>
        <v/>
      </c>
      <c r="BT92" s="25"/>
    </row>
    <row r="93">
      <c r="A93" s="2">
        <f t="shared" si="42"/>
        <v>19.5</v>
      </c>
      <c r="B93" s="4">
        <f t="shared" si="1"/>
        <v>58.5</v>
      </c>
      <c r="C93" s="4">
        <f t="shared" si="2"/>
        <v>0.39</v>
      </c>
      <c r="F93" s="4">
        <f t="shared" si="4"/>
        <v>0</v>
      </c>
      <c r="G93" s="13" t="str">
        <f t="shared" si="50"/>
        <v/>
      </c>
      <c r="H93" s="13" t="str">
        <f t="shared" si="6"/>
        <v/>
      </c>
      <c r="J93" s="2">
        <f t="shared" si="43"/>
        <v>19.5</v>
      </c>
      <c r="K93" s="4">
        <f t="shared" si="7"/>
        <v>58.5</v>
      </c>
      <c r="L93" s="4">
        <f t="shared" si="8"/>
        <v>0.39</v>
      </c>
      <c r="O93" s="4">
        <f t="shared" si="9"/>
        <v>0</v>
      </c>
      <c r="P93" s="13" t="str">
        <f t="shared" si="51"/>
        <v/>
      </c>
      <c r="Q93" s="24" t="str">
        <f t="shared" si="11"/>
        <v/>
      </c>
      <c r="S93" s="2">
        <f t="shared" si="44"/>
        <v>19.5</v>
      </c>
      <c r="T93" s="4">
        <f t="shared" si="12"/>
        <v>58.5</v>
      </c>
      <c r="U93" s="4">
        <f t="shared" si="13"/>
        <v>0.39</v>
      </c>
      <c r="X93" s="4">
        <f t="shared" si="14"/>
        <v>0</v>
      </c>
      <c r="Y93" s="13" t="str">
        <f t="shared" si="52"/>
        <v/>
      </c>
      <c r="Z93" s="24" t="str">
        <f t="shared" si="16"/>
        <v/>
      </c>
      <c r="AB93" s="2">
        <f t="shared" si="45"/>
        <v>19.5</v>
      </c>
      <c r="AC93" s="4">
        <f t="shared" si="17"/>
        <v>58.5</v>
      </c>
      <c r="AD93" s="4">
        <f t="shared" si="18"/>
        <v>0.39</v>
      </c>
      <c r="AG93" s="4">
        <f t="shared" si="19"/>
        <v>0</v>
      </c>
      <c r="AH93" s="13" t="str">
        <f t="shared" si="53"/>
        <v/>
      </c>
      <c r="AI93" s="24" t="str">
        <f t="shared" si="21"/>
        <v/>
      </c>
      <c r="AJ93" s="13"/>
      <c r="AK93" s="2">
        <f t="shared" si="46"/>
        <v>19.5</v>
      </c>
      <c r="AL93" s="4">
        <f t="shared" si="22"/>
        <v>58.5</v>
      </c>
      <c r="AM93" s="4">
        <f t="shared" si="23"/>
        <v>0.39</v>
      </c>
      <c r="AP93" s="4">
        <f t="shared" si="24"/>
        <v>0</v>
      </c>
      <c r="AQ93" s="13" t="str">
        <f t="shared" si="54"/>
        <v/>
      </c>
      <c r="AR93" s="24" t="str">
        <f t="shared" si="26"/>
        <v/>
      </c>
      <c r="AS93" s="13"/>
      <c r="AT93" s="2">
        <f t="shared" si="47"/>
        <v>19.5</v>
      </c>
      <c r="AU93" s="4">
        <f t="shared" si="27"/>
        <v>58.5</v>
      </c>
      <c r="AV93" s="4">
        <f t="shared" si="28"/>
        <v>0.39</v>
      </c>
      <c r="AY93" s="4">
        <f t="shared" si="29"/>
        <v>0</v>
      </c>
      <c r="AZ93" s="13" t="str">
        <f t="shared" si="55"/>
        <v/>
      </c>
      <c r="BA93" s="24" t="str">
        <f t="shared" si="31"/>
        <v/>
      </c>
      <c r="BB93" s="13"/>
      <c r="BC93" s="2">
        <f t="shared" si="48"/>
        <v>19.5</v>
      </c>
      <c r="BD93" s="4">
        <f t="shared" si="32"/>
        <v>58.5</v>
      </c>
      <c r="BE93" s="4">
        <f t="shared" si="33"/>
        <v>0.39</v>
      </c>
      <c r="BH93" s="4">
        <f t="shared" si="34"/>
        <v>0</v>
      </c>
      <c r="BI93" s="13" t="str">
        <f t="shared" si="56"/>
        <v/>
      </c>
      <c r="BJ93" s="24" t="str">
        <f t="shared" si="36"/>
        <v/>
      </c>
      <c r="BK93" s="13"/>
      <c r="BL93" s="2">
        <f t="shared" si="49"/>
        <v>19.5</v>
      </c>
      <c r="BM93" s="4">
        <f t="shared" si="37"/>
        <v>58.5</v>
      </c>
      <c r="BN93" s="4">
        <f t="shared" si="38"/>
        <v>0.39</v>
      </c>
      <c r="BQ93" s="4">
        <f t="shared" si="39"/>
        <v>0</v>
      </c>
      <c r="BR93" s="13" t="str">
        <f t="shared" si="57"/>
        <v/>
      </c>
      <c r="BS93" s="24" t="str">
        <f t="shared" si="41"/>
        <v/>
      </c>
      <c r="BT93" s="25"/>
    </row>
    <row r="94">
      <c r="A94" s="2">
        <f t="shared" si="42"/>
        <v>20</v>
      </c>
      <c r="B94" s="4">
        <f t="shared" si="1"/>
        <v>60</v>
      </c>
      <c r="C94" s="4">
        <f t="shared" si="2"/>
        <v>0.36</v>
      </c>
      <c r="F94" s="4">
        <f t="shared" si="4"/>
        <v>0</v>
      </c>
      <c r="G94" s="13" t="str">
        <f t="shared" si="50"/>
        <v/>
      </c>
      <c r="H94" s="13" t="str">
        <f t="shared" si="6"/>
        <v/>
      </c>
      <c r="J94" s="2">
        <f t="shared" si="43"/>
        <v>20</v>
      </c>
      <c r="K94" s="4">
        <f t="shared" si="7"/>
        <v>60</v>
      </c>
      <c r="L94" s="4">
        <f t="shared" si="8"/>
        <v>0.36</v>
      </c>
      <c r="O94" s="4">
        <f t="shared" si="9"/>
        <v>0</v>
      </c>
      <c r="P94" s="13" t="str">
        <f t="shared" si="51"/>
        <v/>
      </c>
      <c r="Q94" s="24" t="str">
        <f t="shared" si="11"/>
        <v/>
      </c>
      <c r="S94" s="2">
        <f t="shared" si="44"/>
        <v>20</v>
      </c>
      <c r="T94" s="4">
        <f t="shared" si="12"/>
        <v>60</v>
      </c>
      <c r="U94" s="4">
        <f t="shared" si="13"/>
        <v>0.36</v>
      </c>
      <c r="X94" s="4">
        <f t="shared" si="14"/>
        <v>0</v>
      </c>
      <c r="Y94" s="13" t="str">
        <f t="shared" si="52"/>
        <v/>
      </c>
      <c r="Z94" s="24" t="str">
        <f t="shared" si="16"/>
        <v/>
      </c>
      <c r="AB94" s="2">
        <f t="shared" si="45"/>
        <v>20</v>
      </c>
      <c r="AC94" s="4">
        <f t="shared" si="17"/>
        <v>60</v>
      </c>
      <c r="AD94" s="4">
        <f t="shared" si="18"/>
        <v>0.36</v>
      </c>
      <c r="AG94" s="4">
        <f t="shared" si="19"/>
        <v>0</v>
      </c>
      <c r="AH94" s="13" t="str">
        <f t="shared" si="53"/>
        <v/>
      </c>
      <c r="AI94" s="24" t="str">
        <f t="shared" si="21"/>
        <v/>
      </c>
      <c r="AJ94" s="13"/>
      <c r="AK94" s="2">
        <f t="shared" si="46"/>
        <v>20</v>
      </c>
      <c r="AL94" s="4">
        <f t="shared" si="22"/>
        <v>60</v>
      </c>
      <c r="AM94" s="4">
        <f t="shared" si="23"/>
        <v>0.36</v>
      </c>
      <c r="AP94" s="4">
        <f t="shared" si="24"/>
        <v>0</v>
      </c>
      <c r="AQ94" s="13" t="str">
        <f t="shared" si="54"/>
        <v/>
      </c>
      <c r="AR94" s="24" t="str">
        <f t="shared" si="26"/>
        <v/>
      </c>
      <c r="AS94" s="13"/>
      <c r="AT94" s="2">
        <f t="shared" si="47"/>
        <v>20</v>
      </c>
      <c r="AU94" s="4">
        <f t="shared" si="27"/>
        <v>60</v>
      </c>
      <c r="AV94" s="4">
        <f t="shared" si="28"/>
        <v>0.36</v>
      </c>
      <c r="AY94" s="4">
        <f t="shared" si="29"/>
        <v>0</v>
      </c>
      <c r="AZ94" s="13" t="str">
        <f t="shared" si="55"/>
        <v/>
      </c>
      <c r="BA94" s="24" t="str">
        <f t="shared" si="31"/>
        <v/>
      </c>
      <c r="BB94" s="13"/>
      <c r="BC94" s="2">
        <f t="shared" si="48"/>
        <v>20</v>
      </c>
      <c r="BD94" s="4">
        <f t="shared" si="32"/>
        <v>60</v>
      </c>
      <c r="BE94" s="4">
        <f t="shared" si="33"/>
        <v>0.36</v>
      </c>
      <c r="BH94" s="4">
        <f t="shared" si="34"/>
        <v>0</v>
      </c>
      <c r="BI94" s="13" t="str">
        <f t="shared" si="56"/>
        <v/>
      </c>
      <c r="BJ94" s="24" t="str">
        <f t="shared" si="36"/>
        <v/>
      </c>
      <c r="BK94" s="13"/>
      <c r="BL94" s="2">
        <f t="shared" si="49"/>
        <v>20</v>
      </c>
      <c r="BM94" s="4">
        <f t="shared" si="37"/>
        <v>60</v>
      </c>
      <c r="BN94" s="4">
        <f t="shared" si="38"/>
        <v>0.36</v>
      </c>
      <c r="BQ94" s="4">
        <f t="shared" si="39"/>
        <v>0</v>
      </c>
      <c r="BR94" s="13" t="str">
        <f t="shared" si="57"/>
        <v/>
      </c>
      <c r="BS94" s="24" t="str">
        <f t="shared" si="41"/>
        <v/>
      </c>
      <c r="BT94" s="25"/>
    </row>
    <row r="95">
      <c r="A95" s="2">
        <f t="shared" si="42"/>
        <v>20.5</v>
      </c>
      <c r="B95" s="4">
        <f t="shared" si="1"/>
        <v>61.5</v>
      </c>
      <c r="C95" s="4">
        <f t="shared" si="2"/>
        <v>0.33</v>
      </c>
      <c r="F95" s="4">
        <f t="shared" si="4"/>
        <v>0</v>
      </c>
      <c r="G95" s="13" t="str">
        <f t="shared" si="50"/>
        <v/>
      </c>
      <c r="H95" s="13" t="str">
        <f t="shared" si="6"/>
        <v/>
      </c>
      <c r="J95" s="2">
        <f t="shared" si="43"/>
        <v>20.5</v>
      </c>
      <c r="K95" s="4">
        <f t="shared" si="7"/>
        <v>61.5</v>
      </c>
      <c r="L95" s="4">
        <f t="shared" si="8"/>
        <v>0.33</v>
      </c>
      <c r="O95" s="4">
        <f t="shared" si="9"/>
        <v>0</v>
      </c>
      <c r="P95" s="13" t="str">
        <f t="shared" si="51"/>
        <v/>
      </c>
      <c r="Q95" s="24" t="str">
        <f t="shared" si="11"/>
        <v/>
      </c>
      <c r="S95" s="2">
        <f t="shared" si="44"/>
        <v>20.5</v>
      </c>
      <c r="T95" s="4">
        <f t="shared" si="12"/>
        <v>61.5</v>
      </c>
      <c r="U95" s="4">
        <f t="shared" si="13"/>
        <v>0.33</v>
      </c>
      <c r="X95" s="4">
        <f t="shared" si="14"/>
        <v>0</v>
      </c>
      <c r="Y95" s="13" t="str">
        <f t="shared" si="52"/>
        <v/>
      </c>
      <c r="Z95" s="24" t="str">
        <f t="shared" si="16"/>
        <v/>
      </c>
      <c r="AB95" s="2">
        <f t="shared" si="45"/>
        <v>20.5</v>
      </c>
      <c r="AC95" s="4">
        <f t="shared" si="17"/>
        <v>61.5</v>
      </c>
      <c r="AD95" s="4">
        <f t="shared" si="18"/>
        <v>0.33</v>
      </c>
      <c r="AG95" s="4">
        <f t="shared" si="19"/>
        <v>0</v>
      </c>
      <c r="AH95" s="13" t="str">
        <f t="shared" si="53"/>
        <v/>
      </c>
      <c r="AI95" s="24" t="str">
        <f t="shared" si="21"/>
        <v/>
      </c>
      <c r="AJ95" s="13"/>
      <c r="AK95" s="2">
        <f t="shared" si="46"/>
        <v>20.5</v>
      </c>
      <c r="AL95" s="4">
        <f t="shared" si="22"/>
        <v>61.5</v>
      </c>
      <c r="AM95" s="4">
        <f t="shared" si="23"/>
        <v>0.33</v>
      </c>
      <c r="AP95" s="4">
        <f t="shared" si="24"/>
        <v>0</v>
      </c>
      <c r="AQ95" s="13" t="str">
        <f t="shared" si="54"/>
        <v/>
      </c>
      <c r="AR95" s="24" t="str">
        <f t="shared" si="26"/>
        <v/>
      </c>
      <c r="AS95" s="13"/>
      <c r="AT95" s="2">
        <f t="shared" si="47"/>
        <v>20.5</v>
      </c>
      <c r="AU95" s="4">
        <f t="shared" si="27"/>
        <v>61.5</v>
      </c>
      <c r="AV95" s="4">
        <f t="shared" si="28"/>
        <v>0.33</v>
      </c>
      <c r="AY95" s="4">
        <f t="shared" si="29"/>
        <v>0</v>
      </c>
      <c r="AZ95" s="13" t="str">
        <f t="shared" si="55"/>
        <v/>
      </c>
      <c r="BA95" s="24" t="str">
        <f t="shared" si="31"/>
        <v/>
      </c>
      <c r="BB95" s="13"/>
      <c r="BC95" s="2">
        <f t="shared" si="48"/>
        <v>20.5</v>
      </c>
      <c r="BD95" s="4">
        <f t="shared" si="32"/>
        <v>61.5</v>
      </c>
      <c r="BE95" s="4">
        <f t="shared" si="33"/>
        <v>0.33</v>
      </c>
      <c r="BH95" s="4">
        <f t="shared" si="34"/>
        <v>0</v>
      </c>
      <c r="BI95" s="13" t="str">
        <f t="shared" si="56"/>
        <v/>
      </c>
      <c r="BJ95" s="24" t="str">
        <f t="shared" si="36"/>
        <v/>
      </c>
      <c r="BK95" s="13"/>
      <c r="BL95" s="2">
        <f t="shared" si="49"/>
        <v>20.5</v>
      </c>
      <c r="BM95" s="4">
        <f t="shared" si="37"/>
        <v>61.5</v>
      </c>
      <c r="BN95" s="4">
        <f t="shared" si="38"/>
        <v>0.33</v>
      </c>
      <c r="BQ95" s="4">
        <f t="shared" si="39"/>
        <v>0</v>
      </c>
      <c r="BR95" s="13" t="str">
        <f t="shared" si="57"/>
        <v/>
      </c>
      <c r="BS95" s="24" t="str">
        <f t="shared" si="41"/>
        <v/>
      </c>
      <c r="BT95" s="25"/>
    </row>
    <row r="96">
      <c r="A96" s="2">
        <f t="shared" si="42"/>
        <v>21</v>
      </c>
      <c r="B96" s="4">
        <f t="shared" si="1"/>
        <v>63</v>
      </c>
      <c r="C96" s="4">
        <f t="shared" si="2"/>
        <v>0.3</v>
      </c>
      <c r="F96" s="4">
        <f t="shared" si="4"/>
        <v>0</v>
      </c>
      <c r="G96" s="13" t="str">
        <f t="shared" si="50"/>
        <v/>
      </c>
      <c r="H96" s="13" t="str">
        <f t="shared" si="6"/>
        <v/>
      </c>
      <c r="J96" s="2">
        <f t="shared" si="43"/>
        <v>21</v>
      </c>
      <c r="K96" s="4">
        <f t="shared" si="7"/>
        <v>63</v>
      </c>
      <c r="L96" s="4">
        <f t="shared" si="8"/>
        <v>0.3</v>
      </c>
      <c r="O96" s="4">
        <f t="shared" si="9"/>
        <v>0</v>
      </c>
      <c r="P96" s="13" t="str">
        <f t="shared" si="51"/>
        <v/>
      </c>
      <c r="Q96" s="24" t="str">
        <f t="shared" si="11"/>
        <v/>
      </c>
      <c r="S96" s="2">
        <f t="shared" si="44"/>
        <v>21</v>
      </c>
      <c r="T96" s="4">
        <f t="shared" si="12"/>
        <v>63</v>
      </c>
      <c r="U96" s="4">
        <f t="shared" si="13"/>
        <v>0.3</v>
      </c>
      <c r="X96" s="4">
        <f t="shared" si="14"/>
        <v>0</v>
      </c>
      <c r="Y96" s="13" t="str">
        <f t="shared" si="52"/>
        <v/>
      </c>
      <c r="Z96" s="24" t="str">
        <f t="shared" si="16"/>
        <v/>
      </c>
      <c r="AB96" s="2">
        <f t="shared" si="45"/>
        <v>21</v>
      </c>
      <c r="AC96" s="4">
        <f t="shared" si="17"/>
        <v>63</v>
      </c>
      <c r="AD96" s="4">
        <f t="shared" si="18"/>
        <v>0.3</v>
      </c>
      <c r="AG96" s="4">
        <f t="shared" si="19"/>
        <v>0</v>
      </c>
      <c r="AH96" s="13" t="str">
        <f t="shared" si="53"/>
        <v/>
      </c>
      <c r="AI96" s="24" t="str">
        <f t="shared" si="21"/>
        <v/>
      </c>
      <c r="AJ96" s="13"/>
      <c r="AK96" s="2">
        <f t="shared" si="46"/>
        <v>21</v>
      </c>
      <c r="AL96" s="4">
        <f t="shared" si="22"/>
        <v>63</v>
      </c>
      <c r="AM96" s="4">
        <f t="shared" si="23"/>
        <v>0.3</v>
      </c>
      <c r="AP96" s="4">
        <f t="shared" si="24"/>
        <v>0</v>
      </c>
      <c r="AQ96" s="13" t="str">
        <f t="shared" si="54"/>
        <v/>
      </c>
      <c r="AR96" s="24" t="str">
        <f t="shared" si="26"/>
        <v/>
      </c>
      <c r="AS96" s="13"/>
      <c r="AT96" s="2">
        <f t="shared" si="47"/>
        <v>21</v>
      </c>
      <c r="AU96" s="4">
        <f t="shared" si="27"/>
        <v>63</v>
      </c>
      <c r="AV96" s="4">
        <f t="shared" si="28"/>
        <v>0.3</v>
      </c>
      <c r="AY96" s="4">
        <f t="shared" si="29"/>
        <v>0</v>
      </c>
      <c r="AZ96" s="13" t="str">
        <f t="shared" si="55"/>
        <v/>
      </c>
      <c r="BA96" s="24" t="str">
        <f t="shared" si="31"/>
        <v/>
      </c>
      <c r="BB96" s="13"/>
      <c r="BC96" s="2">
        <f t="shared" si="48"/>
        <v>21</v>
      </c>
      <c r="BD96" s="4">
        <f t="shared" si="32"/>
        <v>63</v>
      </c>
      <c r="BE96" s="4">
        <f t="shared" si="33"/>
        <v>0.3</v>
      </c>
      <c r="BH96" s="4">
        <f t="shared" si="34"/>
        <v>0</v>
      </c>
      <c r="BI96" s="13" t="str">
        <f t="shared" si="56"/>
        <v/>
      </c>
      <c r="BJ96" s="24" t="str">
        <f t="shared" si="36"/>
        <v/>
      </c>
      <c r="BK96" s="13"/>
      <c r="BL96" s="2">
        <f t="shared" si="49"/>
        <v>21</v>
      </c>
      <c r="BM96" s="4">
        <f t="shared" si="37"/>
        <v>63</v>
      </c>
      <c r="BN96" s="4">
        <f t="shared" si="38"/>
        <v>0.3</v>
      </c>
      <c r="BQ96" s="4">
        <f t="shared" si="39"/>
        <v>0</v>
      </c>
      <c r="BR96" s="13" t="str">
        <f t="shared" si="57"/>
        <v/>
      </c>
      <c r="BS96" s="24" t="str">
        <f t="shared" si="41"/>
        <v/>
      </c>
      <c r="BT96" s="25"/>
    </row>
    <row r="97">
      <c r="A97" s="2">
        <f t="shared" si="42"/>
        <v>21.5</v>
      </c>
      <c r="B97" s="4">
        <f t="shared" si="1"/>
        <v>64.5</v>
      </c>
      <c r="C97" s="4">
        <f t="shared" si="2"/>
        <v>0.27</v>
      </c>
      <c r="F97" s="4">
        <f t="shared" si="4"/>
        <v>0</v>
      </c>
      <c r="G97" s="13" t="str">
        <f t="shared" si="50"/>
        <v/>
      </c>
      <c r="H97" s="13" t="str">
        <f t="shared" si="6"/>
        <v/>
      </c>
      <c r="J97" s="2">
        <f t="shared" si="43"/>
        <v>21.5</v>
      </c>
      <c r="K97" s="4">
        <f t="shared" si="7"/>
        <v>64.5</v>
      </c>
      <c r="L97" s="4">
        <f t="shared" si="8"/>
        <v>0.27</v>
      </c>
      <c r="O97" s="4">
        <f t="shared" si="9"/>
        <v>0</v>
      </c>
      <c r="P97" s="13" t="str">
        <f t="shared" si="51"/>
        <v/>
      </c>
      <c r="Q97" s="24" t="str">
        <f t="shared" si="11"/>
        <v/>
      </c>
      <c r="S97" s="2">
        <f t="shared" si="44"/>
        <v>21.5</v>
      </c>
      <c r="T97" s="4">
        <f t="shared" si="12"/>
        <v>64.5</v>
      </c>
      <c r="U97" s="4">
        <f t="shared" si="13"/>
        <v>0.27</v>
      </c>
      <c r="X97" s="4">
        <f t="shared" si="14"/>
        <v>0</v>
      </c>
      <c r="Y97" s="13" t="str">
        <f t="shared" si="52"/>
        <v/>
      </c>
      <c r="Z97" s="24" t="str">
        <f t="shared" si="16"/>
        <v/>
      </c>
      <c r="AB97" s="2">
        <f t="shared" si="45"/>
        <v>21.5</v>
      </c>
      <c r="AC97" s="4">
        <f t="shared" si="17"/>
        <v>64.5</v>
      </c>
      <c r="AD97" s="4">
        <f t="shared" si="18"/>
        <v>0.27</v>
      </c>
      <c r="AG97" s="4">
        <f t="shared" si="19"/>
        <v>0</v>
      </c>
      <c r="AH97" s="13" t="str">
        <f t="shared" si="53"/>
        <v/>
      </c>
      <c r="AI97" s="24" t="str">
        <f t="shared" si="21"/>
        <v/>
      </c>
      <c r="AJ97" s="13"/>
      <c r="AK97" s="2">
        <f t="shared" si="46"/>
        <v>21.5</v>
      </c>
      <c r="AL97" s="4">
        <f t="shared" si="22"/>
        <v>64.5</v>
      </c>
      <c r="AM97" s="4">
        <f t="shared" si="23"/>
        <v>0.27</v>
      </c>
      <c r="AP97" s="4">
        <f t="shared" si="24"/>
        <v>0</v>
      </c>
      <c r="AQ97" s="13" t="str">
        <f t="shared" si="54"/>
        <v/>
      </c>
      <c r="AR97" s="24" t="str">
        <f t="shared" si="26"/>
        <v/>
      </c>
      <c r="AS97" s="13"/>
      <c r="AT97" s="2">
        <f t="shared" si="47"/>
        <v>21.5</v>
      </c>
      <c r="AU97" s="4">
        <f t="shared" si="27"/>
        <v>64.5</v>
      </c>
      <c r="AV97" s="4">
        <f t="shared" si="28"/>
        <v>0.27</v>
      </c>
      <c r="AY97" s="4">
        <f t="shared" si="29"/>
        <v>0</v>
      </c>
      <c r="AZ97" s="13" t="str">
        <f t="shared" si="55"/>
        <v/>
      </c>
      <c r="BA97" s="24" t="str">
        <f t="shared" si="31"/>
        <v/>
      </c>
      <c r="BB97" s="13"/>
      <c r="BC97" s="2">
        <f t="shared" si="48"/>
        <v>21.5</v>
      </c>
      <c r="BD97" s="4">
        <f t="shared" si="32"/>
        <v>64.5</v>
      </c>
      <c r="BE97" s="4">
        <f t="shared" si="33"/>
        <v>0.27</v>
      </c>
      <c r="BH97" s="4">
        <f t="shared" si="34"/>
        <v>0</v>
      </c>
      <c r="BI97" s="13" t="str">
        <f t="shared" si="56"/>
        <v/>
      </c>
      <c r="BJ97" s="24" t="str">
        <f t="shared" si="36"/>
        <v/>
      </c>
      <c r="BK97" s="13"/>
      <c r="BL97" s="2">
        <f t="shared" si="49"/>
        <v>21.5</v>
      </c>
      <c r="BM97" s="4">
        <f t="shared" si="37"/>
        <v>64.5</v>
      </c>
      <c r="BN97" s="4">
        <f t="shared" si="38"/>
        <v>0.27</v>
      </c>
      <c r="BQ97" s="4">
        <f t="shared" si="39"/>
        <v>0</v>
      </c>
      <c r="BR97" s="13" t="str">
        <f t="shared" si="57"/>
        <v/>
      </c>
      <c r="BS97" s="24" t="str">
        <f t="shared" si="41"/>
        <v/>
      </c>
      <c r="BT97" s="25"/>
    </row>
    <row r="98">
      <c r="A98" s="2">
        <f t="shared" si="42"/>
        <v>22</v>
      </c>
      <c r="B98" s="4">
        <f t="shared" si="1"/>
        <v>66</v>
      </c>
      <c r="C98" s="4">
        <f t="shared" si="2"/>
        <v>0.24</v>
      </c>
      <c r="F98" s="4">
        <f t="shared" si="4"/>
        <v>0</v>
      </c>
      <c r="G98" s="13" t="str">
        <f t="shared" si="50"/>
        <v/>
      </c>
      <c r="H98" s="13" t="str">
        <f t="shared" si="6"/>
        <v/>
      </c>
      <c r="J98" s="2">
        <f t="shared" si="43"/>
        <v>22</v>
      </c>
      <c r="K98" s="4">
        <f t="shared" si="7"/>
        <v>66</v>
      </c>
      <c r="L98" s="4">
        <f t="shared" si="8"/>
        <v>0.24</v>
      </c>
      <c r="O98" s="4">
        <f t="shared" si="9"/>
        <v>0</v>
      </c>
      <c r="P98" s="13" t="str">
        <f t="shared" si="51"/>
        <v/>
      </c>
      <c r="Q98" s="24" t="str">
        <f t="shared" si="11"/>
        <v/>
      </c>
      <c r="S98" s="2">
        <f t="shared" si="44"/>
        <v>22</v>
      </c>
      <c r="T98" s="4">
        <f t="shared" si="12"/>
        <v>66</v>
      </c>
      <c r="U98" s="4">
        <f t="shared" si="13"/>
        <v>0.24</v>
      </c>
      <c r="X98" s="4">
        <f t="shared" si="14"/>
        <v>0</v>
      </c>
      <c r="Y98" s="13" t="str">
        <f t="shared" si="52"/>
        <v/>
      </c>
      <c r="Z98" s="24" t="str">
        <f t="shared" si="16"/>
        <v/>
      </c>
      <c r="AB98" s="2">
        <f t="shared" si="45"/>
        <v>22</v>
      </c>
      <c r="AC98" s="4">
        <f t="shared" si="17"/>
        <v>66</v>
      </c>
      <c r="AD98" s="4">
        <f t="shared" si="18"/>
        <v>0.24</v>
      </c>
      <c r="AG98" s="4">
        <f t="shared" si="19"/>
        <v>0</v>
      </c>
      <c r="AH98" s="13" t="str">
        <f t="shared" si="53"/>
        <v/>
      </c>
      <c r="AI98" s="24" t="str">
        <f t="shared" si="21"/>
        <v/>
      </c>
      <c r="AJ98" s="13"/>
      <c r="AK98" s="2">
        <f t="shared" si="46"/>
        <v>22</v>
      </c>
      <c r="AL98" s="4">
        <f t="shared" si="22"/>
        <v>66</v>
      </c>
      <c r="AM98" s="4">
        <f t="shared" si="23"/>
        <v>0.24</v>
      </c>
      <c r="AP98" s="4">
        <f t="shared" si="24"/>
        <v>0</v>
      </c>
      <c r="AQ98" s="13" t="str">
        <f t="shared" si="54"/>
        <v/>
      </c>
      <c r="AR98" s="24" t="str">
        <f t="shared" si="26"/>
        <v/>
      </c>
      <c r="AS98" s="13"/>
      <c r="AT98" s="2">
        <f t="shared" si="47"/>
        <v>22</v>
      </c>
      <c r="AU98" s="4">
        <f t="shared" si="27"/>
        <v>66</v>
      </c>
      <c r="AV98" s="4">
        <f t="shared" si="28"/>
        <v>0.24</v>
      </c>
      <c r="AY98" s="4">
        <f t="shared" si="29"/>
        <v>0</v>
      </c>
      <c r="AZ98" s="13" t="str">
        <f t="shared" si="55"/>
        <v/>
      </c>
      <c r="BA98" s="24" t="str">
        <f t="shared" si="31"/>
        <v/>
      </c>
      <c r="BB98" s="13"/>
      <c r="BC98" s="2">
        <f t="shared" si="48"/>
        <v>22</v>
      </c>
      <c r="BD98" s="4">
        <f t="shared" si="32"/>
        <v>66</v>
      </c>
      <c r="BE98" s="4">
        <f t="shared" si="33"/>
        <v>0.24</v>
      </c>
      <c r="BH98" s="4">
        <f t="shared" si="34"/>
        <v>0</v>
      </c>
      <c r="BI98" s="13" t="str">
        <f t="shared" si="56"/>
        <v/>
      </c>
      <c r="BJ98" s="24" t="str">
        <f t="shared" si="36"/>
        <v/>
      </c>
      <c r="BK98" s="13"/>
      <c r="BL98" s="2">
        <f t="shared" si="49"/>
        <v>22</v>
      </c>
      <c r="BM98" s="4">
        <f t="shared" si="37"/>
        <v>66</v>
      </c>
      <c r="BN98" s="4">
        <f t="shared" si="38"/>
        <v>0.24</v>
      </c>
      <c r="BQ98" s="4">
        <f t="shared" si="39"/>
        <v>0</v>
      </c>
      <c r="BR98" s="13" t="str">
        <f t="shared" si="57"/>
        <v/>
      </c>
      <c r="BS98" s="24" t="str">
        <f t="shared" si="41"/>
        <v/>
      </c>
      <c r="BT98" s="25"/>
    </row>
    <row r="99">
      <c r="A99" s="2">
        <f t="shared" si="42"/>
        <v>22.5</v>
      </c>
      <c r="B99" s="4">
        <f t="shared" si="1"/>
        <v>67.5</v>
      </c>
      <c r="C99" s="4">
        <f t="shared" si="2"/>
        <v>0.21</v>
      </c>
      <c r="F99" s="4">
        <f t="shared" si="4"/>
        <v>0</v>
      </c>
      <c r="G99" s="13" t="str">
        <f t="shared" si="50"/>
        <v/>
      </c>
      <c r="H99" s="13" t="str">
        <f t="shared" si="6"/>
        <v/>
      </c>
      <c r="J99" s="2">
        <f t="shared" si="43"/>
        <v>22.5</v>
      </c>
      <c r="K99" s="4">
        <f t="shared" si="7"/>
        <v>67.5</v>
      </c>
      <c r="L99" s="4">
        <f t="shared" si="8"/>
        <v>0.21</v>
      </c>
      <c r="O99" s="4">
        <f t="shared" si="9"/>
        <v>0</v>
      </c>
      <c r="P99" s="13" t="str">
        <f t="shared" si="51"/>
        <v/>
      </c>
      <c r="Q99" s="24" t="str">
        <f t="shared" si="11"/>
        <v/>
      </c>
      <c r="S99" s="2">
        <f t="shared" si="44"/>
        <v>22.5</v>
      </c>
      <c r="T99" s="4">
        <f t="shared" si="12"/>
        <v>67.5</v>
      </c>
      <c r="U99" s="4">
        <f t="shared" si="13"/>
        <v>0.21</v>
      </c>
      <c r="X99" s="4">
        <f t="shared" si="14"/>
        <v>0</v>
      </c>
      <c r="Y99" s="13" t="str">
        <f t="shared" si="52"/>
        <v/>
      </c>
      <c r="Z99" s="24" t="str">
        <f t="shared" si="16"/>
        <v/>
      </c>
      <c r="AB99" s="2">
        <f t="shared" si="45"/>
        <v>22.5</v>
      </c>
      <c r="AC99" s="4">
        <f t="shared" si="17"/>
        <v>67.5</v>
      </c>
      <c r="AD99" s="4">
        <f t="shared" si="18"/>
        <v>0.21</v>
      </c>
      <c r="AG99" s="4">
        <f t="shared" si="19"/>
        <v>0</v>
      </c>
      <c r="AH99" s="13" t="str">
        <f t="shared" si="53"/>
        <v/>
      </c>
      <c r="AI99" s="24" t="str">
        <f t="shared" si="21"/>
        <v/>
      </c>
      <c r="AJ99" s="13"/>
      <c r="AK99" s="2">
        <f t="shared" si="46"/>
        <v>22.5</v>
      </c>
      <c r="AL99" s="4">
        <f t="shared" si="22"/>
        <v>67.5</v>
      </c>
      <c r="AM99" s="4">
        <f t="shared" si="23"/>
        <v>0.21</v>
      </c>
      <c r="AP99" s="4">
        <f t="shared" si="24"/>
        <v>0</v>
      </c>
      <c r="AQ99" s="13" t="str">
        <f t="shared" si="54"/>
        <v/>
      </c>
      <c r="AR99" s="24" t="str">
        <f t="shared" si="26"/>
        <v/>
      </c>
      <c r="AS99" s="13"/>
      <c r="AT99" s="2">
        <f t="shared" si="47"/>
        <v>22.5</v>
      </c>
      <c r="AU99" s="4">
        <f t="shared" si="27"/>
        <v>67.5</v>
      </c>
      <c r="AV99" s="4">
        <f t="shared" si="28"/>
        <v>0.21</v>
      </c>
      <c r="AY99" s="4">
        <f t="shared" si="29"/>
        <v>0</v>
      </c>
      <c r="AZ99" s="13" t="str">
        <f t="shared" si="55"/>
        <v/>
      </c>
      <c r="BA99" s="24" t="str">
        <f t="shared" si="31"/>
        <v/>
      </c>
      <c r="BB99" s="13"/>
      <c r="BC99" s="2">
        <f t="shared" si="48"/>
        <v>22.5</v>
      </c>
      <c r="BD99" s="4">
        <f t="shared" si="32"/>
        <v>67.5</v>
      </c>
      <c r="BE99" s="4">
        <f t="shared" si="33"/>
        <v>0.21</v>
      </c>
      <c r="BH99" s="4">
        <f t="shared" si="34"/>
        <v>0</v>
      </c>
      <c r="BI99" s="13" t="str">
        <f t="shared" si="56"/>
        <v/>
      </c>
      <c r="BJ99" s="24" t="str">
        <f t="shared" si="36"/>
        <v/>
      </c>
      <c r="BK99" s="13"/>
      <c r="BL99" s="2">
        <f t="shared" si="49"/>
        <v>22.5</v>
      </c>
      <c r="BM99" s="4">
        <f t="shared" si="37"/>
        <v>67.5</v>
      </c>
      <c r="BN99" s="4">
        <f t="shared" si="38"/>
        <v>0.21</v>
      </c>
      <c r="BQ99" s="4">
        <f t="shared" si="39"/>
        <v>0</v>
      </c>
      <c r="BR99" s="13" t="str">
        <f t="shared" si="57"/>
        <v/>
      </c>
      <c r="BS99" s="24" t="str">
        <f t="shared" si="41"/>
        <v/>
      </c>
      <c r="BT99" s="25"/>
    </row>
    <row r="100">
      <c r="A100" s="2">
        <f t="shared" si="42"/>
        <v>23</v>
      </c>
      <c r="B100" s="4">
        <f t="shared" si="1"/>
        <v>69</v>
      </c>
      <c r="C100" s="4">
        <f t="shared" si="2"/>
        <v>0.18</v>
      </c>
      <c r="F100" s="4">
        <f t="shared" si="4"/>
        <v>0</v>
      </c>
      <c r="G100" s="13" t="str">
        <f t="shared" si="50"/>
        <v/>
      </c>
      <c r="H100" s="13" t="str">
        <f t="shared" si="6"/>
        <v/>
      </c>
      <c r="J100" s="2">
        <f t="shared" si="43"/>
        <v>23</v>
      </c>
      <c r="K100" s="4">
        <f t="shared" si="7"/>
        <v>69</v>
      </c>
      <c r="L100" s="4">
        <f t="shared" si="8"/>
        <v>0.18</v>
      </c>
      <c r="O100" s="4">
        <f t="shared" si="9"/>
        <v>0</v>
      </c>
      <c r="P100" s="13" t="str">
        <f t="shared" si="51"/>
        <v/>
      </c>
      <c r="Q100" s="24" t="str">
        <f t="shared" si="11"/>
        <v/>
      </c>
      <c r="S100" s="2">
        <f t="shared" si="44"/>
        <v>23</v>
      </c>
      <c r="T100" s="4">
        <f t="shared" si="12"/>
        <v>69</v>
      </c>
      <c r="U100" s="4">
        <f t="shared" si="13"/>
        <v>0.18</v>
      </c>
      <c r="X100" s="4">
        <f t="shared" si="14"/>
        <v>0</v>
      </c>
      <c r="Y100" s="13" t="str">
        <f t="shared" si="52"/>
        <v/>
      </c>
      <c r="Z100" s="24" t="str">
        <f t="shared" si="16"/>
        <v/>
      </c>
      <c r="AB100" s="2">
        <f t="shared" si="45"/>
        <v>23</v>
      </c>
      <c r="AC100" s="4">
        <f t="shared" si="17"/>
        <v>69</v>
      </c>
      <c r="AD100" s="4">
        <f t="shared" si="18"/>
        <v>0.18</v>
      </c>
      <c r="AG100" s="4">
        <f t="shared" si="19"/>
        <v>0</v>
      </c>
      <c r="AH100" s="13" t="str">
        <f t="shared" si="53"/>
        <v/>
      </c>
      <c r="AI100" s="24" t="str">
        <f t="shared" si="21"/>
        <v/>
      </c>
      <c r="AJ100" s="13"/>
      <c r="AK100" s="2">
        <f t="shared" si="46"/>
        <v>23</v>
      </c>
      <c r="AL100" s="4">
        <f t="shared" si="22"/>
        <v>69</v>
      </c>
      <c r="AM100" s="4">
        <f t="shared" si="23"/>
        <v>0.18</v>
      </c>
      <c r="AP100" s="4">
        <f t="shared" si="24"/>
        <v>0</v>
      </c>
      <c r="AQ100" s="13" t="str">
        <f t="shared" si="54"/>
        <v/>
      </c>
      <c r="AR100" s="24" t="str">
        <f t="shared" si="26"/>
        <v/>
      </c>
      <c r="AS100" s="13"/>
      <c r="AT100" s="2">
        <f t="shared" si="47"/>
        <v>23</v>
      </c>
      <c r="AU100" s="4">
        <f t="shared" si="27"/>
        <v>69</v>
      </c>
      <c r="AV100" s="4">
        <f t="shared" si="28"/>
        <v>0.18</v>
      </c>
      <c r="AY100" s="4">
        <f t="shared" si="29"/>
        <v>0</v>
      </c>
      <c r="AZ100" s="13" t="str">
        <f t="shared" si="55"/>
        <v/>
      </c>
      <c r="BA100" s="24" t="str">
        <f t="shared" si="31"/>
        <v/>
      </c>
      <c r="BB100" s="13"/>
      <c r="BC100" s="2">
        <f t="shared" si="48"/>
        <v>23</v>
      </c>
      <c r="BD100" s="4">
        <f t="shared" si="32"/>
        <v>69</v>
      </c>
      <c r="BE100" s="4">
        <f t="shared" si="33"/>
        <v>0.18</v>
      </c>
      <c r="BH100" s="4">
        <f t="shared" si="34"/>
        <v>0</v>
      </c>
      <c r="BI100" s="13" t="str">
        <f t="shared" si="56"/>
        <v/>
      </c>
      <c r="BJ100" s="24" t="str">
        <f t="shared" si="36"/>
        <v/>
      </c>
      <c r="BK100" s="13"/>
      <c r="BL100" s="2">
        <f t="shared" si="49"/>
        <v>23</v>
      </c>
      <c r="BM100" s="4">
        <f t="shared" si="37"/>
        <v>69</v>
      </c>
      <c r="BN100" s="4">
        <f t="shared" si="38"/>
        <v>0.18</v>
      </c>
      <c r="BQ100" s="4">
        <f t="shared" si="39"/>
        <v>0</v>
      </c>
      <c r="BR100" s="13" t="str">
        <f t="shared" si="57"/>
        <v/>
      </c>
      <c r="BS100" s="24" t="str">
        <f t="shared" si="41"/>
        <v/>
      </c>
      <c r="BT100" s="25"/>
    </row>
    <row r="101">
      <c r="A101" s="2">
        <f t="shared" si="42"/>
        <v>23.5</v>
      </c>
      <c r="B101" s="4">
        <f t="shared" si="1"/>
        <v>70.5</v>
      </c>
      <c r="C101" s="4">
        <f t="shared" si="2"/>
        <v>0.15</v>
      </c>
      <c r="F101" s="4">
        <f t="shared" si="4"/>
        <v>0</v>
      </c>
      <c r="G101" s="13" t="str">
        <f t="shared" si="50"/>
        <v/>
      </c>
      <c r="H101" s="13" t="str">
        <f t="shared" si="6"/>
        <v/>
      </c>
      <c r="J101" s="2">
        <f t="shared" si="43"/>
        <v>23.5</v>
      </c>
      <c r="K101" s="4">
        <f t="shared" si="7"/>
        <v>70.5</v>
      </c>
      <c r="L101" s="4">
        <f t="shared" si="8"/>
        <v>0.15</v>
      </c>
      <c r="O101" s="4">
        <f t="shared" si="9"/>
        <v>0</v>
      </c>
      <c r="P101" s="13" t="str">
        <f t="shared" si="51"/>
        <v/>
      </c>
      <c r="Q101" s="24" t="str">
        <f t="shared" si="11"/>
        <v/>
      </c>
      <c r="S101" s="2">
        <f t="shared" si="44"/>
        <v>23.5</v>
      </c>
      <c r="T101" s="4">
        <f t="shared" si="12"/>
        <v>70.5</v>
      </c>
      <c r="U101" s="4">
        <f t="shared" si="13"/>
        <v>0.15</v>
      </c>
      <c r="X101" s="4">
        <f t="shared" si="14"/>
        <v>0</v>
      </c>
      <c r="Y101" s="13" t="str">
        <f t="shared" si="52"/>
        <v/>
      </c>
      <c r="Z101" s="24" t="str">
        <f t="shared" si="16"/>
        <v/>
      </c>
      <c r="AB101" s="2">
        <f t="shared" si="45"/>
        <v>23.5</v>
      </c>
      <c r="AC101" s="4">
        <f t="shared" si="17"/>
        <v>70.5</v>
      </c>
      <c r="AD101" s="4">
        <f t="shared" si="18"/>
        <v>0.15</v>
      </c>
      <c r="AG101" s="4">
        <f t="shared" si="19"/>
        <v>0</v>
      </c>
      <c r="AH101" s="13" t="str">
        <f t="shared" si="53"/>
        <v/>
      </c>
      <c r="AI101" s="24" t="str">
        <f t="shared" si="21"/>
        <v/>
      </c>
      <c r="AJ101" s="13"/>
      <c r="AK101" s="2">
        <f t="shared" si="46"/>
        <v>23.5</v>
      </c>
      <c r="AL101" s="4">
        <f t="shared" si="22"/>
        <v>70.5</v>
      </c>
      <c r="AM101" s="4">
        <f t="shared" si="23"/>
        <v>0.15</v>
      </c>
      <c r="AP101" s="4">
        <f t="shared" si="24"/>
        <v>0</v>
      </c>
      <c r="AQ101" s="13" t="str">
        <f t="shared" si="54"/>
        <v/>
      </c>
      <c r="AR101" s="24" t="str">
        <f t="shared" si="26"/>
        <v/>
      </c>
      <c r="AS101" s="13"/>
      <c r="AT101" s="2">
        <f t="shared" si="47"/>
        <v>23.5</v>
      </c>
      <c r="AU101" s="4">
        <f t="shared" si="27"/>
        <v>70.5</v>
      </c>
      <c r="AV101" s="4">
        <f t="shared" si="28"/>
        <v>0.15</v>
      </c>
      <c r="AY101" s="4">
        <f t="shared" si="29"/>
        <v>0</v>
      </c>
      <c r="AZ101" s="13" t="str">
        <f t="shared" si="55"/>
        <v/>
      </c>
      <c r="BA101" s="24" t="str">
        <f t="shared" si="31"/>
        <v/>
      </c>
      <c r="BB101" s="13"/>
      <c r="BC101" s="2">
        <f t="shared" si="48"/>
        <v>23.5</v>
      </c>
      <c r="BD101" s="4">
        <f t="shared" si="32"/>
        <v>70.5</v>
      </c>
      <c r="BE101" s="4">
        <f t="shared" si="33"/>
        <v>0.15</v>
      </c>
      <c r="BH101" s="4">
        <f t="shared" si="34"/>
        <v>0</v>
      </c>
      <c r="BI101" s="13" t="str">
        <f t="shared" si="56"/>
        <v/>
      </c>
      <c r="BJ101" s="24" t="str">
        <f t="shared" si="36"/>
        <v/>
      </c>
      <c r="BK101" s="13"/>
      <c r="BL101" s="2">
        <f t="shared" si="49"/>
        <v>23.5</v>
      </c>
      <c r="BM101" s="4">
        <f t="shared" si="37"/>
        <v>70.5</v>
      </c>
      <c r="BN101" s="4">
        <f t="shared" si="38"/>
        <v>0.15</v>
      </c>
      <c r="BQ101" s="4">
        <f t="shared" si="39"/>
        <v>0</v>
      </c>
      <c r="BR101" s="13" t="str">
        <f t="shared" si="57"/>
        <v/>
      </c>
      <c r="BS101" s="24" t="str">
        <f t="shared" si="41"/>
        <v/>
      </c>
      <c r="BT101" s="25"/>
    </row>
    <row r="102">
      <c r="A102" s="2">
        <f t="shared" si="42"/>
        <v>24</v>
      </c>
      <c r="B102" s="4">
        <f t="shared" si="1"/>
        <v>72</v>
      </c>
      <c r="C102" s="4">
        <f t="shared" si="2"/>
        <v>0.12</v>
      </c>
      <c r="F102" s="4">
        <f t="shared" si="4"/>
        <v>0</v>
      </c>
      <c r="G102" s="13" t="str">
        <f t="shared" si="50"/>
        <v/>
      </c>
      <c r="H102" s="13" t="str">
        <f t="shared" si="6"/>
        <v/>
      </c>
      <c r="J102" s="2">
        <f t="shared" si="43"/>
        <v>24</v>
      </c>
      <c r="K102" s="4">
        <f t="shared" si="7"/>
        <v>72</v>
      </c>
      <c r="L102" s="4">
        <f t="shared" si="8"/>
        <v>0.12</v>
      </c>
      <c r="O102" s="4">
        <f t="shared" si="9"/>
        <v>0</v>
      </c>
      <c r="P102" s="13" t="str">
        <f t="shared" si="51"/>
        <v/>
      </c>
      <c r="Q102" s="24" t="str">
        <f t="shared" si="11"/>
        <v/>
      </c>
      <c r="S102" s="2">
        <f t="shared" si="44"/>
        <v>24</v>
      </c>
      <c r="T102" s="4">
        <f t="shared" si="12"/>
        <v>72</v>
      </c>
      <c r="U102" s="4">
        <f t="shared" si="13"/>
        <v>0.12</v>
      </c>
      <c r="X102" s="4">
        <f t="shared" si="14"/>
        <v>0</v>
      </c>
      <c r="Y102" s="13" t="str">
        <f t="shared" si="52"/>
        <v/>
      </c>
      <c r="Z102" s="24" t="str">
        <f t="shared" si="16"/>
        <v/>
      </c>
      <c r="AB102" s="2">
        <f t="shared" si="45"/>
        <v>24</v>
      </c>
      <c r="AC102" s="4">
        <f t="shared" si="17"/>
        <v>72</v>
      </c>
      <c r="AD102" s="4">
        <f t="shared" si="18"/>
        <v>0.12</v>
      </c>
      <c r="AG102" s="4">
        <f t="shared" si="19"/>
        <v>0</v>
      </c>
      <c r="AH102" s="13" t="str">
        <f t="shared" si="53"/>
        <v/>
      </c>
      <c r="AI102" s="24" t="str">
        <f t="shared" si="21"/>
        <v/>
      </c>
      <c r="AJ102" s="13"/>
      <c r="AK102" s="2">
        <f t="shared" si="46"/>
        <v>24</v>
      </c>
      <c r="AL102" s="4">
        <f t="shared" si="22"/>
        <v>72</v>
      </c>
      <c r="AM102" s="4">
        <f t="shared" si="23"/>
        <v>0.12</v>
      </c>
      <c r="AP102" s="4">
        <f t="shared" si="24"/>
        <v>0</v>
      </c>
      <c r="AQ102" s="13" t="str">
        <f t="shared" si="54"/>
        <v/>
      </c>
      <c r="AR102" s="24" t="str">
        <f t="shared" si="26"/>
        <v/>
      </c>
      <c r="AS102" s="13"/>
      <c r="AT102" s="2">
        <f t="shared" si="47"/>
        <v>24</v>
      </c>
      <c r="AU102" s="4">
        <f t="shared" si="27"/>
        <v>72</v>
      </c>
      <c r="AV102" s="4">
        <f t="shared" si="28"/>
        <v>0.12</v>
      </c>
      <c r="AY102" s="4">
        <f t="shared" si="29"/>
        <v>0</v>
      </c>
      <c r="AZ102" s="13" t="str">
        <f t="shared" si="55"/>
        <v/>
      </c>
      <c r="BA102" s="24" t="str">
        <f t="shared" si="31"/>
        <v/>
      </c>
      <c r="BB102" s="13"/>
      <c r="BC102" s="2">
        <f t="shared" si="48"/>
        <v>24</v>
      </c>
      <c r="BD102" s="4">
        <f t="shared" si="32"/>
        <v>72</v>
      </c>
      <c r="BE102" s="4">
        <f t="shared" si="33"/>
        <v>0.12</v>
      </c>
      <c r="BH102" s="4">
        <f t="shared" si="34"/>
        <v>0</v>
      </c>
      <c r="BI102" s="13" t="str">
        <f t="shared" si="56"/>
        <v/>
      </c>
      <c r="BJ102" s="24" t="str">
        <f t="shared" si="36"/>
        <v/>
      </c>
      <c r="BK102" s="13"/>
      <c r="BL102" s="2">
        <f t="shared" si="49"/>
        <v>24</v>
      </c>
      <c r="BM102" s="4">
        <f t="shared" si="37"/>
        <v>72</v>
      </c>
      <c r="BN102" s="4">
        <f t="shared" si="38"/>
        <v>0.12</v>
      </c>
      <c r="BQ102" s="4">
        <f t="shared" si="39"/>
        <v>0</v>
      </c>
      <c r="BR102" s="13" t="str">
        <f t="shared" si="57"/>
        <v/>
      </c>
      <c r="BS102" s="24" t="str">
        <f t="shared" si="41"/>
        <v/>
      </c>
      <c r="BT102" s="25"/>
    </row>
    <row r="103">
      <c r="A103" s="2">
        <f t="shared" si="42"/>
        <v>24.5</v>
      </c>
      <c r="B103" s="4">
        <f t="shared" si="1"/>
        <v>73.5</v>
      </c>
      <c r="C103" s="4">
        <f t="shared" si="2"/>
        <v>0.09</v>
      </c>
      <c r="F103" s="4">
        <f t="shared" si="4"/>
        <v>0</v>
      </c>
      <c r="G103" s="13" t="str">
        <f t="shared" si="50"/>
        <v/>
      </c>
      <c r="H103" s="13" t="str">
        <f t="shared" si="6"/>
        <v/>
      </c>
      <c r="J103" s="2">
        <f t="shared" si="43"/>
        <v>24.5</v>
      </c>
      <c r="K103" s="4">
        <f t="shared" si="7"/>
        <v>73.5</v>
      </c>
      <c r="L103" s="4">
        <f t="shared" si="8"/>
        <v>0.09</v>
      </c>
      <c r="O103" s="4">
        <f t="shared" si="9"/>
        <v>0</v>
      </c>
      <c r="P103" s="13" t="str">
        <f t="shared" si="51"/>
        <v/>
      </c>
      <c r="Q103" s="24" t="str">
        <f t="shared" si="11"/>
        <v/>
      </c>
      <c r="S103" s="2">
        <f t="shared" si="44"/>
        <v>24.5</v>
      </c>
      <c r="T103" s="4">
        <f t="shared" si="12"/>
        <v>73.5</v>
      </c>
      <c r="U103" s="4">
        <f t="shared" si="13"/>
        <v>0.09</v>
      </c>
      <c r="X103" s="4">
        <f t="shared" si="14"/>
        <v>0</v>
      </c>
      <c r="Y103" s="13" t="str">
        <f t="shared" si="52"/>
        <v/>
      </c>
      <c r="Z103" s="24" t="str">
        <f t="shared" si="16"/>
        <v/>
      </c>
      <c r="AB103" s="2">
        <f t="shared" si="45"/>
        <v>24.5</v>
      </c>
      <c r="AC103" s="4">
        <f t="shared" si="17"/>
        <v>73.5</v>
      </c>
      <c r="AD103" s="4">
        <f t="shared" si="18"/>
        <v>0.09</v>
      </c>
      <c r="AG103" s="4">
        <f t="shared" si="19"/>
        <v>0</v>
      </c>
      <c r="AH103" s="13" t="str">
        <f t="shared" si="53"/>
        <v/>
      </c>
      <c r="AI103" s="24" t="str">
        <f t="shared" si="21"/>
        <v/>
      </c>
      <c r="AJ103" s="13"/>
      <c r="AK103" s="2">
        <f t="shared" si="46"/>
        <v>24.5</v>
      </c>
      <c r="AL103" s="4">
        <f t="shared" si="22"/>
        <v>73.5</v>
      </c>
      <c r="AM103" s="4">
        <f t="shared" si="23"/>
        <v>0.09</v>
      </c>
      <c r="AP103" s="4">
        <f t="shared" si="24"/>
        <v>0</v>
      </c>
      <c r="AQ103" s="13" t="str">
        <f t="shared" si="54"/>
        <v/>
      </c>
      <c r="AR103" s="24" t="str">
        <f t="shared" si="26"/>
        <v/>
      </c>
      <c r="AS103" s="13"/>
      <c r="AT103" s="2">
        <f t="shared" si="47"/>
        <v>24.5</v>
      </c>
      <c r="AU103" s="4">
        <f t="shared" si="27"/>
        <v>73.5</v>
      </c>
      <c r="AV103" s="4">
        <f t="shared" si="28"/>
        <v>0.09</v>
      </c>
      <c r="AY103" s="4">
        <f t="shared" si="29"/>
        <v>0</v>
      </c>
      <c r="AZ103" s="13" t="str">
        <f t="shared" si="55"/>
        <v/>
      </c>
      <c r="BA103" s="24" t="str">
        <f t="shared" si="31"/>
        <v/>
      </c>
      <c r="BB103" s="13"/>
      <c r="BC103" s="2">
        <f t="shared" si="48"/>
        <v>24.5</v>
      </c>
      <c r="BD103" s="4">
        <f t="shared" si="32"/>
        <v>73.5</v>
      </c>
      <c r="BE103" s="4">
        <f t="shared" si="33"/>
        <v>0.09</v>
      </c>
      <c r="BH103" s="4">
        <f t="shared" si="34"/>
        <v>0</v>
      </c>
      <c r="BI103" s="13" t="str">
        <f t="shared" si="56"/>
        <v/>
      </c>
      <c r="BJ103" s="24" t="str">
        <f t="shared" si="36"/>
        <v/>
      </c>
      <c r="BK103" s="13"/>
      <c r="BL103" s="2">
        <f t="shared" si="49"/>
        <v>24.5</v>
      </c>
      <c r="BM103" s="4">
        <f t="shared" si="37"/>
        <v>73.5</v>
      </c>
      <c r="BN103" s="4">
        <f t="shared" si="38"/>
        <v>0.09</v>
      </c>
      <c r="BQ103" s="4">
        <f t="shared" si="39"/>
        <v>0</v>
      </c>
      <c r="BR103" s="13" t="str">
        <f t="shared" si="57"/>
        <v/>
      </c>
      <c r="BS103" s="24" t="str">
        <f t="shared" si="41"/>
        <v/>
      </c>
      <c r="BT103" s="25"/>
    </row>
    <row r="104">
      <c r="A104" s="2">
        <f t="shared" si="42"/>
        <v>25</v>
      </c>
      <c r="B104" s="4">
        <f t="shared" si="1"/>
        <v>75</v>
      </c>
      <c r="C104" s="4">
        <f t="shared" si="2"/>
        <v>0.06</v>
      </c>
      <c r="F104" s="4">
        <f t="shared" si="4"/>
        <v>0</v>
      </c>
      <c r="G104" s="13" t="str">
        <f t="shared" si="50"/>
        <v/>
      </c>
      <c r="H104" s="13" t="str">
        <f t="shared" si="6"/>
        <v/>
      </c>
      <c r="J104" s="2">
        <f t="shared" si="43"/>
        <v>25</v>
      </c>
      <c r="K104" s="4">
        <f t="shared" si="7"/>
        <v>75</v>
      </c>
      <c r="L104" s="4">
        <f t="shared" si="8"/>
        <v>0.06</v>
      </c>
      <c r="O104" s="4">
        <f t="shared" si="9"/>
        <v>0</v>
      </c>
      <c r="P104" s="13" t="str">
        <f t="shared" si="51"/>
        <v/>
      </c>
      <c r="Q104" s="24" t="str">
        <f t="shared" si="11"/>
        <v/>
      </c>
      <c r="S104" s="2">
        <f t="shared" si="44"/>
        <v>25</v>
      </c>
      <c r="T104" s="4">
        <f t="shared" si="12"/>
        <v>75</v>
      </c>
      <c r="U104" s="4">
        <f t="shared" si="13"/>
        <v>0.06</v>
      </c>
      <c r="X104" s="4">
        <f t="shared" si="14"/>
        <v>0</v>
      </c>
      <c r="Y104" s="13" t="str">
        <f t="shared" si="52"/>
        <v/>
      </c>
      <c r="Z104" s="24" t="str">
        <f t="shared" si="16"/>
        <v/>
      </c>
      <c r="AB104" s="2">
        <f t="shared" si="45"/>
        <v>25</v>
      </c>
      <c r="AC104" s="4">
        <f t="shared" si="17"/>
        <v>75</v>
      </c>
      <c r="AD104" s="4">
        <f t="shared" si="18"/>
        <v>0.06</v>
      </c>
      <c r="AG104" s="4">
        <f t="shared" si="19"/>
        <v>0</v>
      </c>
      <c r="AH104" s="13" t="str">
        <f t="shared" si="53"/>
        <v/>
      </c>
      <c r="AI104" s="24" t="str">
        <f t="shared" si="21"/>
        <v/>
      </c>
      <c r="AJ104" s="13"/>
      <c r="AK104" s="2">
        <f t="shared" si="46"/>
        <v>25</v>
      </c>
      <c r="AL104" s="4">
        <f t="shared" si="22"/>
        <v>75</v>
      </c>
      <c r="AM104" s="4">
        <f t="shared" si="23"/>
        <v>0.06</v>
      </c>
      <c r="AP104" s="4">
        <f t="shared" si="24"/>
        <v>0</v>
      </c>
      <c r="AQ104" s="13" t="str">
        <f t="shared" si="54"/>
        <v/>
      </c>
      <c r="AR104" s="24" t="str">
        <f t="shared" si="26"/>
        <v/>
      </c>
      <c r="AS104" s="13"/>
      <c r="AT104" s="2">
        <f t="shared" si="47"/>
        <v>25</v>
      </c>
      <c r="AU104" s="4">
        <f t="shared" si="27"/>
        <v>75</v>
      </c>
      <c r="AV104" s="4">
        <f t="shared" si="28"/>
        <v>0.06</v>
      </c>
      <c r="AY104" s="4">
        <f t="shared" si="29"/>
        <v>0</v>
      </c>
      <c r="AZ104" s="13" t="str">
        <f t="shared" si="55"/>
        <v/>
      </c>
      <c r="BA104" s="24" t="str">
        <f t="shared" si="31"/>
        <v/>
      </c>
      <c r="BB104" s="13"/>
      <c r="BC104" s="2">
        <f t="shared" si="48"/>
        <v>25</v>
      </c>
      <c r="BD104" s="4">
        <f t="shared" si="32"/>
        <v>75</v>
      </c>
      <c r="BE104" s="4">
        <f t="shared" si="33"/>
        <v>0.06</v>
      </c>
      <c r="BH104" s="4">
        <f t="shared" si="34"/>
        <v>0</v>
      </c>
      <c r="BI104" s="13" t="str">
        <f t="shared" si="56"/>
        <v/>
      </c>
      <c r="BJ104" s="24" t="str">
        <f t="shared" si="36"/>
        <v/>
      </c>
      <c r="BK104" s="13"/>
      <c r="BL104" s="2">
        <f t="shared" si="49"/>
        <v>25</v>
      </c>
      <c r="BM104" s="4">
        <f t="shared" si="37"/>
        <v>75</v>
      </c>
      <c r="BN104" s="4">
        <f t="shared" si="38"/>
        <v>0.06</v>
      </c>
      <c r="BQ104" s="4">
        <f t="shared" si="39"/>
        <v>0</v>
      </c>
      <c r="BR104" s="13" t="str">
        <f t="shared" si="57"/>
        <v/>
      </c>
      <c r="BS104" s="24" t="str">
        <f t="shared" si="41"/>
        <v/>
      </c>
      <c r="BT104" s="25"/>
    </row>
    <row r="105">
      <c r="A105" s="2">
        <f t="shared" si="42"/>
        <v>25.5</v>
      </c>
      <c r="B105" s="4">
        <f t="shared" si="1"/>
        <v>76.5</v>
      </c>
      <c r="C105" s="4">
        <f t="shared" si="2"/>
        <v>0.03</v>
      </c>
      <c r="F105" s="4">
        <f t="shared" si="4"/>
        <v>0</v>
      </c>
      <c r="G105" s="13" t="str">
        <f t="shared" si="50"/>
        <v/>
      </c>
      <c r="H105" s="13" t="str">
        <f t="shared" si="6"/>
        <v/>
      </c>
      <c r="J105" s="2">
        <f t="shared" si="43"/>
        <v>25.5</v>
      </c>
      <c r="K105" s="4">
        <f t="shared" si="7"/>
        <v>76.5</v>
      </c>
      <c r="L105" s="4">
        <f t="shared" si="8"/>
        <v>0.03</v>
      </c>
      <c r="O105" s="4">
        <f t="shared" si="9"/>
        <v>0</v>
      </c>
      <c r="P105" s="13" t="str">
        <f t="shared" si="51"/>
        <v/>
      </c>
      <c r="Q105" s="24" t="str">
        <f t="shared" si="11"/>
        <v/>
      </c>
      <c r="S105" s="2">
        <f t="shared" si="44"/>
        <v>25.5</v>
      </c>
      <c r="T105" s="4">
        <f t="shared" si="12"/>
        <v>76.5</v>
      </c>
      <c r="U105" s="4">
        <f t="shared" si="13"/>
        <v>0.03</v>
      </c>
      <c r="X105" s="4">
        <f t="shared" si="14"/>
        <v>0</v>
      </c>
      <c r="Y105" s="13" t="str">
        <f t="shared" si="52"/>
        <v/>
      </c>
      <c r="Z105" s="24" t="str">
        <f t="shared" si="16"/>
        <v/>
      </c>
      <c r="AB105" s="2">
        <f t="shared" si="45"/>
        <v>25.5</v>
      </c>
      <c r="AC105" s="4">
        <f t="shared" si="17"/>
        <v>76.5</v>
      </c>
      <c r="AD105" s="4">
        <f t="shared" si="18"/>
        <v>0.03</v>
      </c>
      <c r="AG105" s="4">
        <f t="shared" si="19"/>
        <v>0</v>
      </c>
      <c r="AH105" s="13" t="str">
        <f t="shared" si="53"/>
        <v/>
      </c>
      <c r="AI105" s="24" t="str">
        <f t="shared" si="21"/>
        <v/>
      </c>
      <c r="AJ105" s="13"/>
      <c r="AK105" s="2">
        <f t="shared" si="46"/>
        <v>25.5</v>
      </c>
      <c r="AL105" s="4">
        <f t="shared" si="22"/>
        <v>76.5</v>
      </c>
      <c r="AM105" s="4">
        <f t="shared" si="23"/>
        <v>0.03</v>
      </c>
      <c r="AP105" s="4">
        <f t="shared" si="24"/>
        <v>0</v>
      </c>
      <c r="AQ105" s="13" t="str">
        <f t="shared" si="54"/>
        <v/>
      </c>
      <c r="AR105" s="24" t="str">
        <f t="shared" si="26"/>
        <v/>
      </c>
      <c r="AS105" s="13"/>
      <c r="AT105" s="2">
        <f t="shared" si="47"/>
        <v>25.5</v>
      </c>
      <c r="AU105" s="4">
        <f t="shared" si="27"/>
        <v>76.5</v>
      </c>
      <c r="AV105" s="4">
        <f t="shared" si="28"/>
        <v>0.03</v>
      </c>
      <c r="AY105" s="4">
        <f t="shared" si="29"/>
        <v>0</v>
      </c>
      <c r="AZ105" s="13" t="str">
        <f t="shared" si="55"/>
        <v/>
      </c>
      <c r="BA105" s="24" t="str">
        <f t="shared" si="31"/>
        <v/>
      </c>
      <c r="BB105" s="13"/>
      <c r="BC105" s="2">
        <f t="shared" si="48"/>
        <v>25.5</v>
      </c>
      <c r="BD105" s="4">
        <f t="shared" si="32"/>
        <v>76.5</v>
      </c>
      <c r="BE105" s="4">
        <f t="shared" si="33"/>
        <v>0.03</v>
      </c>
      <c r="BH105" s="4">
        <f t="shared" si="34"/>
        <v>0</v>
      </c>
      <c r="BI105" s="13" t="str">
        <f t="shared" si="56"/>
        <v/>
      </c>
      <c r="BJ105" s="24" t="str">
        <f t="shared" si="36"/>
        <v/>
      </c>
      <c r="BK105" s="13"/>
      <c r="BL105" s="2">
        <f t="shared" si="49"/>
        <v>25.5</v>
      </c>
      <c r="BM105" s="4">
        <f t="shared" si="37"/>
        <v>76.5</v>
      </c>
      <c r="BN105" s="4">
        <f t="shared" si="38"/>
        <v>0.03</v>
      </c>
      <c r="BQ105" s="4">
        <f t="shared" si="39"/>
        <v>0</v>
      </c>
      <c r="BR105" s="13" t="str">
        <f t="shared" si="57"/>
        <v/>
      </c>
      <c r="BS105" s="24" t="str">
        <f t="shared" si="41"/>
        <v/>
      </c>
      <c r="BT105" s="25"/>
    </row>
    <row r="106">
      <c r="A106" s="2">
        <f t="shared" si="42"/>
        <v>26</v>
      </c>
      <c r="B106" s="4">
        <f t="shared" si="1"/>
        <v>78</v>
      </c>
      <c r="C106" s="4">
        <f t="shared" si="2"/>
        <v>0</v>
      </c>
      <c r="F106" s="4">
        <f t="shared" si="4"/>
        <v>0</v>
      </c>
      <c r="G106" s="13" t="str">
        <f t="shared" si="50"/>
        <v/>
      </c>
      <c r="H106" s="13">
        <f t="shared" si="6"/>
        <v>0</v>
      </c>
      <c r="J106" s="2">
        <f t="shared" si="43"/>
        <v>26</v>
      </c>
      <c r="K106" s="4">
        <f t="shared" si="7"/>
        <v>78</v>
      </c>
      <c r="L106" s="4">
        <f t="shared" si="8"/>
        <v>0</v>
      </c>
      <c r="O106" s="4">
        <f t="shared" si="9"/>
        <v>0</v>
      </c>
      <c r="P106" s="13" t="str">
        <f t="shared" si="51"/>
        <v/>
      </c>
      <c r="Q106" s="24">
        <f t="shared" si="11"/>
        <v>0</v>
      </c>
      <c r="S106" s="2">
        <f t="shared" si="44"/>
        <v>26</v>
      </c>
      <c r="T106" s="4">
        <f t="shared" si="12"/>
        <v>78</v>
      </c>
      <c r="U106" s="4">
        <f t="shared" si="13"/>
        <v>0</v>
      </c>
      <c r="X106" s="4">
        <f t="shared" si="14"/>
        <v>0</v>
      </c>
      <c r="Y106" s="13" t="str">
        <f t="shared" si="52"/>
        <v/>
      </c>
      <c r="Z106" s="24">
        <f t="shared" si="16"/>
        <v>0</v>
      </c>
      <c r="AB106" s="2">
        <f t="shared" si="45"/>
        <v>26</v>
      </c>
      <c r="AC106" s="4">
        <f t="shared" si="17"/>
        <v>78</v>
      </c>
      <c r="AD106" s="4">
        <f t="shared" si="18"/>
        <v>0</v>
      </c>
      <c r="AG106" s="4">
        <f t="shared" si="19"/>
        <v>0</v>
      </c>
      <c r="AH106" s="13" t="str">
        <f t="shared" si="53"/>
        <v/>
      </c>
      <c r="AI106" s="24">
        <f t="shared" si="21"/>
        <v>0</v>
      </c>
      <c r="AJ106" s="13"/>
      <c r="AK106" s="2">
        <f t="shared" si="46"/>
        <v>26</v>
      </c>
      <c r="AL106" s="4">
        <f t="shared" si="22"/>
        <v>78</v>
      </c>
      <c r="AM106" s="4">
        <f t="shared" si="23"/>
        <v>0</v>
      </c>
      <c r="AP106" s="4">
        <f t="shared" si="24"/>
        <v>0</v>
      </c>
      <c r="AQ106" s="13" t="str">
        <f t="shared" si="54"/>
        <v/>
      </c>
      <c r="AR106" s="24">
        <f t="shared" si="26"/>
        <v>0</v>
      </c>
      <c r="AS106" s="13"/>
      <c r="AT106" s="2">
        <f t="shared" si="47"/>
        <v>26</v>
      </c>
      <c r="AU106" s="4">
        <f t="shared" si="27"/>
        <v>78</v>
      </c>
      <c r="AV106" s="4">
        <f t="shared" si="28"/>
        <v>0</v>
      </c>
      <c r="AY106" s="4">
        <f t="shared" si="29"/>
        <v>0</v>
      </c>
      <c r="AZ106" s="13" t="str">
        <f t="shared" si="55"/>
        <v/>
      </c>
      <c r="BA106" s="24">
        <f t="shared" si="31"/>
        <v>0</v>
      </c>
      <c r="BB106" s="13"/>
      <c r="BC106" s="2">
        <f t="shared" si="48"/>
        <v>26</v>
      </c>
      <c r="BD106" s="4">
        <f t="shared" si="32"/>
        <v>78</v>
      </c>
      <c r="BE106" s="4">
        <f t="shared" si="33"/>
        <v>0</v>
      </c>
      <c r="BH106" s="4">
        <f t="shared" si="34"/>
        <v>0</v>
      </c>
      <c r="BI106" s="13" t="str">
        <f t="shared" si="56"/>
        <v/>
      </c>
      <c r="BJ106" s="24">
        <f t="shared" si="36"/>
        <v>0</v>
      </c>
      <c r="BK106" s="13"/>
      <c r="BL106" s="2">
        <f t="shared" si="49"/>
        <v>26</v>
      </c>
      <c r="BM106" s="4">
        <f t="shared" si="37"/>
        <v>78</v>
      </c>
      <c r="BN106" s="4">
        <f t="shared" si="38"/>
        <v>0</v>
      </c>
      <c r="BQ106" s="4">
        <f t="shared" si="39"/>
        <v>0</v>
      </c>
      <c r="BR106" s="13" t="str">
        <f t="shared" si="57"/>
        <v/>
      </c>
      <c r="BS106" s="24">
        <f t="shared" si="41"/>
        <v>0</v>
      </c>
      <c r="BT106" s="25"/>
    </row>
    <row r="107">
      <c r="A107" s="2">
        <f t="shared" si="42"/>
        <v>26.5</v>
      </c>
      <c r="B107" s="4">
        <f t="shared" si="1"/>
        <v>79.5</v>
      </c>
      <c r="C107" s="4">
        <f t="shared" si="2"/>
        <v>-0.03</v>
      </c>
      <c r="F107" s="4">
        <f t="shared" si="4"/>
        <v>0</v>
      </c>
      <c r="G107" s="13" t="str">
        <f t="shared" si="50"/>
        <v/>
      </c>
      <c r="H107" s="13" t="str">
        <f t="shared" si="6"/>
        <v/>
      </c>
      <c r="J107" s="2">
        <f t="shared" si="43"/>
        <v>26.5</v>
      </c>
      <c r="K107" s="4">
        <f t="shared" si="7"/>
        <v>79.5</v>
      </c>
      <c r="L107" s="4">
        <f t="shared" si="8"/>
        <v>-0.03</v>
      </c>
      <c r="O107" s="4">
        <f t="shared" si="9"/>
        <v>0</v>
      </c>
      <c r="P107" s="13" t="str">
        <f t="shared" si="51"/>
        <v/>
      </c>
      <c r="Q107" s="24" t="str">
        <f t="shared" si="11"/>
        <v/>
      </c>
      <c r="S107" s="2">
        <f t="shared" si="44"/>
        <v>26.5</v>
      </c>
      <c r="T107" s="4">
        <f t="shared" si="12"/>
        <v>79.5</v>
      </c>
      <c r="U107" s="4">
        <f t="shared" si="13"/>
        <v>-0.03</v>
      </c>
      <c r="X107" s="4">
        <f t="shared" si="14"/>
        <v>0</v>
      </c>
      <c r="Y107" s="13" t="str">
        <f t="shared" si="52"/>
        <v/>
      </c>
      <c r="Z107" s="24" t="str">
        <f t="shared" si="16"/>
        <v/>
      </c>
      <c r="AB107" s="2">
        <f t="shared" si="45"/>
        <v>26.5</v>
      </c>
      <c r="AC107" s="4">
        <f t="shared" si="17"/>
        <v>79.5</v>
      </c>
      <c r="AD107" s="4">
        <f t="shared" si="18"/>
        <v>-0.03</v>
      </c>
      <c r="AG107" s="4">
        <f t="shared" si="19"/>
        <v>0</v>
      </c>
      <c r="AH107" s="13" t="str">
        <f t="shared" si="53"/>
        <v/>
      </c>
      <c r="AI107" s="24" t="str">
        <f t="shared" si="21"/>
        <v/>
      </c>
      <c r="AJ107" s="13"/>
      <c r="AK107" s="2">
        <f t="shared" si="46"/>
        <v>26.5</v>
      </c>
      <c r="AL107" s="4">
        <f t="shared" si="22"/>
        <v>79.5</v>
      </c>
      <c r="AM107" s="4">
        <f t="shared" si="23"/>
        <v>-0.03</v>
      </c>
      <c r="AP107" s="4">
        <f t="shared" si="24"/>
        <v>0</v>
      </c>
      <c r="AQ107" s="13" t="str">
        <f t="shared" si="54"/>
        <v/>
      </c>
      <c r="AR107" s="24" t="str">
        <f t="shared" si="26"/>
        <v/>
      </c>
      <c r="AS107" s="13"/>
      <c r="AT107" s="2">
        <f t="shared" si="47"/>
        <v>26.5</v>
      </c>
      <c r="AU107" s="4">
        <f t="shared" si="27"/>
        <v>79.5</v>
      </c>
      <c r="AV107" s="4">
        <f t="shared" si="28"/>
        <v>-0.03</v>
      </c>
      <c r="AY107" s="4">
        <f t="shared" si="29"/>
        <v>0</v>
      </c>
      <c r="AZ107" s="13" t="str">
        <f t="shared" si="55"/>
        <v/>
      </c>
      <c r="BA107" s="24" t="str">
        <f t="shared" si="31"/>
        <v/>
      </c>
      <c r="BB107" s="13"/>
      <c r="BC107" s="2">
        <f t="shared" si="48"/>
        <v>26.5</v>
      </c>
      <c r="BD107" s="4">
        <f t="shared" si="32"/>
        <v>79.5</v>
      </c>
      <c r="BE107" s="4">
        <f t="shared" si="33"/>
        <v>-0.03</v>
      </c>
      <c r="BH107" s="4">
        <f t="shared" si="34"/>
        <v>0</v>
      </c>
      <c r="BI107" s="13" t="str">
        <f t="shared" si="56"/>
        <v/>
      </c>
      <c r="BJ107" s="24" t="str">
        <f t="shared" si="36"/>
        <v/>
      </c>
      <c r="BK107" s="13"/>
      <c r="BL107" s="2">
        <f t="shared" si="49"/>
        <v>26.5</v>
      </c>
      <c r="BM107" s="4">
        <f t="shared" si="37"/>
        <v>79.5</v>
      </c>
      <c r="BN107" s="4">
        <f t="shared" si="38"/>
        <v>-0.03</v>
      </c>
      <c r="BQ107" s="4">
        <f t="shared" si="39"/>
        <v>0</v>
      </c>
      <c r="BR107" s="13" t="str">
        <f t="shared" si="57"/>
        <v/>
      </c>
      <c r="BS107" s="24" t="str">
        <f t="shared" si="41"/>
        <v/>
      </c>
      <c r="BT107" s="25"/>
    </row>
    <row r="108">
      <c r="A108" s="2">
        <f t="shared" si="42"/>
        <v>27</v>
      </c>
      <c r="B108" s="4">
        <f t="shared" si="1"/>
        <v>81</v>
      </c>
      <c r="C108" s="4">
        <f t="shared" si="2"/>
        <v>-0.06</v>
      </c>
      <c r="F108" s="4">
        <f t="shared" si="4"/>
        <v>0</v>
      </c>
      <c r="G108" s="13" t="str">
        <f t="shared" si="50"/>
        <v/>
      </c>
      <c r="H108" s="13" t="str">
        <f t="shared" si="6"/>
        <v/>
      </c>
      <c r="J108" s="2">
        <f t="shared" si="43"/>
        <v>27</v>
      </c>
      <c r="K108" s="4">
        <f t="shared" si="7"/>
        <v>81</v>
      </c>
      <c r="L108" s="4">
        <f t="shared" si="8"/>
        <v>-0.06</v>
      </c>
      <c r="O108" s="4">
        <f t="shared" si="9"/>
        <v>0</v>
      </c>
      <c r="P108" s="13" t="str">
        <f t="shared" si="51"/>
        <v/>
      </c>
      <c r="Q108" s="24" t="str">
        <f t="shared" si="11"/>
        <v/>
      </c>
      <c r="S108" s="2">
        <f t="shared" si="44"/>
        <v>27</v>
      </c>
      <c r="T108" s="4">
        <f t="shared" si="12"/>
        <v>81</v>
      </c>
      <c r="U108" s="4">
        <f t="shared" si="13"/>
        <v>-0.06</v>
      </c>
      <c r="X108" s="4">
        <f t="shared" si="14"/>
        <v>0</v>
      </c>
      <c r="Y108" s="13" t="str">
        <f t="shared" si="52"/>
        <v/>
      </c>
      <c r="Z108" s="24" t="str">
        <f t="shared" si="16"/>
        <v/>
      </c>
      <c r="AB108" s="2">
        <f t="shared" si="45"/>
        <v>27</v>
      </c>
      <c r="AC108" s="4">
        <f t="shared" si="17"/>
        <v>81</v>
      </c>
      <c r="AD108" s="4">
        <f t="shared" si="18"/>
        <v>-0.06</v>
      </c>
      <c r="AG108" s="4">
        <f t="shared" si="19"/>
        <v>0</v>
      </c>
      <c r="AH108" s="13" t="str">
        <f t="shared" si="53"/>
        <v/>
      </c>
      <c r="AI108" s="24" t="str">
        <f t="shared" si="21"/>
        <v/>
      </c>
      <c r="AJ108" s="13"/>
      <c r="AK108" s="2">
        <f t="shared" si="46"/>
        <v>27</v>
      </c>
      <c r="AL108" s="4">
        <f t="shared" si="22"/>
        <v>81</v>
      </c>
      <c r="AM108" s="4">
        <f t="shared" si="23"/>
        <v>-0.06</v>
      </c>
      <c r="AP108" s="4">
        <f t="shared" si="24"/>
        <v>0</v>
      </c>
      <c r="AQ108" s="13" t="str">
        <f t="shared" si="54"/>
        <v/>
      </c>
      <c r="AR108" s="24" t="str">
        <f t="shared" si="26"/>
        <v/>
      </c>
      <c r="AS108" s="13"/>
      <c r="AT108" s="2">
        <f t="shared" si="47"/>
        <v>27</v>
      </c>
      <c r="AU108" s="4">
        <f t="shared" si="27"/>
        <v>81</v>
      </c>
      <c r="AV108" s="4">
        <f t="shared" si="28"/>
        <v>-0.06</v>
      </c>
      <c r="AY108" s="4">
        <f t="shared" si="29"/>
        <v>0</v>
      </c>
      <c r="AZ108" s="13" t="str">
        <f t="shared" si="55"/>
        <v/>
      </c>
      <c r="BA108" s="24" t="str">
        <f t="shared" si="31"/>
        <v/>
      </c>
      <c r="BB108" s="13"/>
      <c r="BC108" s="2">
        <f t="shared" si="48"/>
        <v>27</v>
      </c>
      <c r="BD108" s="4">
        <f t="shared" si="32"/>
        <v>81</v>
      </c>
      <c r="BE108" s="4">
        <f t="shared" si="33"/>
        <v>-0.06</v>
      </c>
      <c r="BH108" s="4">
        <f t="shared" si="34"/>
        <v>0</v>
      </c>
      <c r="BI108" s="13" t="str">
        <f t="shared" si="56"/>
        <v/>
      </c>
      <c r="BJ108" s="24" t="str">
        <f t="shared" si="36"/>
        <v/>
      </c>
      <c r="BK108" s="13"/>
      <c r="BL108" s="2">
        <f t="shared" si="49"/>
        <v>27</v>
      </c>
      <c r="BM108" s="4">
        <f t="shared" si="37"/>
        <v>81</v>
      </c>
      <c r="BN108" s="4">
        <f t="shared" si="38"/>
        <v>-0.06</v>
      </c>
      <c r="BQ108" s="4">
        <f t="shared" si="39"/>
        <v>0</v>
      </c>
      <c r="BR108" s="13" t="str">
        <f t="shared" si="57"/>
        <v/>
      </c>
      <c r="BS108" s="24" t="str">
        <f t="shared" si="41"/>
        <v/>
      </c>
      <c r="BT108" s="25"/>
    </row>
    <row r="109">
      <c r="A109" s="2">
        <f t="shared" si="42"/>
        <v>27.5</v>
      </c>
      <c r="B109" s="4">
        <f t="shared" si="1"/>
        <v>82.5</v>
      </c>
      <c r="C109" s="4">
        <f t="shared" si="2"/>
        <v>-0.09</v>
      </c>
      <c r="F109" s="4">
        <f t="shared" si="4"/>
        <v>0</v>
      </c>
      <c r="G109" s="13" t="str">
        <f t="shared" si="50"/>
        <v/>
      </c>
      <c r="H109" s="13" t="str">
        <f t="shared" si="6"/>
        <v/>
      </c>
      <c r="J109" s="2">
        <f t="shared" si="43"/>
        <v>27.5</v>
      </c>
      <c r="K109" s="4">
        <f t="shared" si="7"/>
        <v>82.5</v>
      </c>
      <c r="L109" s="4">
        <f t="shared" si="8"/>
        <v>-0.09</v>
      </c>
      <c r="O109" s="4">
        <f t="shared" si="9"/>
        <v>0</v>
      </c>
      <c r="P109" s="13" t="str">
        <f t="shared" si="51"/>
        <v/>
      </c>
      <c r="Q109" s="24" t="str">
        <f t="shared" si="11"/>
        <v/>
      </c>
      <c r="S109" s="2">
        <f t="shared" si="44"/>
        <v>27.5</v>
      </c>
      <c r="T109" s="4">
        <f t="shared" si="12"/>
        <v>82.5</v>
      </c>
      <c r="U109" s="4">
        <f t="shared" si="13"/>
        <v>-0.09</v>
      </c>
      <c r="X109" s="4">
        <f t="shared" si="14"/>
        <v>0</v>
      </c>
      <c r="Y109" s="13" t="str">
        <f t="shared" si="52"/>
        <v/>
      </c>
      <c r="Z109" s="24" t="str">
        <f t="shared" si="16"/>
        <v/>
      </c>
      <c r="AB109" s="2">
        <f t="shared" si="45"/>
        <v>27.5</v>
      </c>
      <c r="AC109" s="4">
        <f t="shared" si="17"/>
        <v>82.5</v>
      </c>
      <c r="AD109" s="4">
        <f t="shared" si="18"/>
        <v>-0.09</v>
      </c>
      <c r="AG109" s="4">
        <f t="shared" si="19"/>
        <v>0</v>
      </c>
      <c r="AH109" s="13" t="str">
        <f t="shared" si="53"/>
        <v/>
      </c>
      <c r="AI109" s="24" t="str">
        <f t="shared" si="21"/>
        <v/>
      </c>
      <c r="AJ109" s="13"/>
      <c r="AK109" s="2">
        <f t="shared" si="46"/>
        <v>27.5</v>
      </c>
      <c r="AL109" s="4">
        <f t="shared" si="22"/>
        <v>82.5</v>
      </c>
      <c r="AM109" s="4">
        <f t="shared" si="23"/>
        <v>-0.09</v>
      </c>
      <c r="AP109" s="4">
        <f t="shared" si="24"/>
        <v>0</v>
      </c>
      <c r="AQ109" s="13" t="str">
        <f t="shared" si="54"/>
        <v/>
      </c>
      <c r="AR109" s="24" t="str">
        <f t="shared" si="26"/>
        <v/>
      </c>
      <c r="AS109" s="13"/>
      <c r="AT109" s="2">
        <f t="shared" si="47"/>
        <v>27.5</v>
      </c>
      <c r="AU109" s="4">
        <f t="shared" si="27"/>
        <v>82.5</v>
      </c>
      <c r="AV109" s="4">
        <f t="shared" si="28"/>
        <v>-0.09</v>
      </c>
      <c r="AY109" s="4">
        <f t="shared" si="29"/>
        <v>0</v>
      </c>
      <c r="AZ109" s="13" t="str">
        <f t="shared" si="55"/>
        <v/>
      </c>
      <c r="BA109" s="24" t="str">
        <f t="shared" si="31"/>
        <v/>
      </c>
      <c r="BB109" s="13"/>
      <c r="BC109" s="2">
        <f t="shared" si="48"/>
        <v>27.5</v>
      </c>
      <c r="BD109" s="4">
        <f t="shared" si="32"/>
        <v>82.5</v>
      </c>
      <c r="BE109" s="4">
        <f t="shared" si="33"/>
        <v>-0.09</v>
      </c>
      <c r="BH109" s="4">
        <f t="shared" si="34"/>
        <v>0</v>
      </c>
      <c r="BI109" s="13" t="str">
        <f t="shared" si="56"/>
        <v/>
      </c>
      <c r="BJ109" s="24" t="str">
        <f t="shared" si="36"/>
        <v/>
      </c>
      <c r="BK109" s="13"/>
      <c r="BL109" s="2">
        <f t="shared" si="49"/>
        <v>27.5</v>
      </c>
      <c r="BM109" s="4">
        <f t="shared" si="37"/>
        <v>82.5</v>
      </c>
      <c r="BN109" s="4">
        <f t="shared" si="38"/>
        <v>-0.09</v>
      </c>
      <c r="BQ109" s="4">
        <f t="shared" si="39"/>
        <v>0</v>
      </c>
      <c r="BR109" s="13" t="str">
        <f t="shared" si="57"/>
        <v/>
      </c>
      <c r="BS109" s="24" t="str">
        <f t="shared" si="41"/>
        <v/>
      </c>
      <c r="BT109" s="25"/>
    </row>
    <row r="110">
      <c r="A110" s="2">
        <f t="shared" si="42"/>
        <v>28</v>
      </c>
      <c r="B110" s="4">
        <f t="shared" si="1"/>
        <v>84</v>
      </c>
      <c r="C110" s="4">
        <f t="shared" si="2"/>
        <v>-0.12</v>
      </c>
      <c r="F110" s="4">
        <f t="shared" si="4"/>
        <v>0</v>
      </c>
      <c r="G110" s="13" t="str">
        <f t="shared" si="50"/>
        <v/>
      </c>
      <c r="H110" s="13" t="str">
        <f t="shared" si="6"/>
        <v/>
      </c>
      <c r="J110" s="2">
        <f t="shared" si="43"/>
        <v>28</v>
      </c>
      <c r="K110" s="4">
        <f t="shared" si="7"/>
        <v>84</v>
      </c>
      <c r="L110" s="4">
        <f t="shared" si="8"/>
        <v>-0.12</v>
      </c>
      <c r="O110" s="4">
        <f t="shared" si="9"/>
        <v>0</v>
      </c>
      <c r="P110" s="13" t="str">
        <f t="shared" si="51"/>
        <v/>
      </c>
      <c r="Q110" s="24" t="str">
        <f t="shared" si="11"/>
        <v/>
      </c>
      <c r="S110" s="2">
        <f t="shared" si="44"/>
        <v>28</v>
      </c>
      <c r="T110" s="4">
        <f t="shared" si="12"/>
        <v>84</v>
      </c>
      <c r="U110" s="4">
        <f t="shared" si="13"/>
        <v>-0.12</v>
      </c>
      <c r="X110" s="4">
        <f t="shared" si="14"/>
        <v>0</v>
      </c>
      <c r="Y110" s="13" t="str">
        <f t="shared" si="52"/>
        <v/>
      </c>
      <c r="Z110" s="24" t="str">
        <f t="shared" si="16"/>
        <v/>
      </c>
      <c r="AB110" s="2">
        <f t="shared" si="45"/>
        <v>28</v>
      </c>
      <c r="AC110" s="4">
        <f t="shared" si="17"/>
        <v>84</v>
      </c>
      <c r="AD110" s="4">
        <f t="shared" si="18"/>
        <v>-0.12</v>
      </c>
      <c r="AG110" s="4">
        <f t="shared" si="19"/>
        <v>0</v>
      </c>
      <c r="AH110" s="13" t="str">
        <f t="shared" si="53"/>
        <v/>
      </c>
      <c r="AI110" s="24" t="str">
        <f t="shared" si="21"/>
        <v/>
      </c>
      <c r="AJ110" s="13"/>
      <c r="AK110" s="2">
        <f t="shared" si="46"/>
        <v>28</v>
      </c>
      <c r="AL110" s="4">
        <f t="shared" si="22"/>
        <v>84</v>
      </c>
      <c r="AM110" s="4">
        <f t="shared" si="23"/>
        <v>-0.12</v>
      </c>
      <c r="AP110" s="4">
        <f t="shared" si="24"/>
        <v>0</v>
      </c>
      <c r="AQ110" s="13" t="str">
        <f t="shared" si="54"/>
        <v/>
      </c>
      <c r="AR110" s="24" t="str">
        <f t="shared" si="26"/>
        <v/>
      </c>
      <c r="AS110" s="13"/>
      <c r="AT110" s="2">
        <f t="shared" si="47"/>
        <v>28</v>
      </c>
      <c r="AU110" s="4">
        <f t="shared" si="27"/>
        <v>84</v>
      </c>
      <c r="AV110" s="4">
        <f t="shared" si="28"/>
        <v>-0.12</v>
      </c>
      <c r="AY110" s="4">
        <f t="shared" si="29"/>
        <v>0</v>
      </c>
      <c r="AZ110" s="13" t="str">
        <f t="shared" si="55"/>
        <v/>
      </c>
      <c r="BA110" s="24" t="str">
        <f t="shared" si="31"/>
        <v/>
      </c>
      <c r="BB110" s="13"/>
      <c r="BC110" s="2">
        <f t="shared" si="48"/>
        <v>28</v>
      </c>
      <c r="BD110" s="4">
        <f t="shared" si="32"/>
        <v>84</v>
      </c>
      <c r="BE110" s="4">
        <f t="shared" si="33"/>
        <v>-0.12</v>
      </c>
      <c r="BH110" s="4">
        <f t="shared" si="34"/>
        <v>0</v>
      </c>
      <c r="BI110" s="13" t="str">
        <f t="shared" si="56"/>
        <v/>
      </c>
      <c r="BJ110" s="24" t="str">
        <f t="shared" si="36"/>
        <v/>
      </c>
      <c r="BK110" s="13"/>
      <c r="BL110" s="2">
        <f t="shared" si="49"/>
        <v>28</v>
      </c>
      <c r="BM110" s="4">
        <f t="shared" si="37"/>
        <v>84</v>
      </c>
      <c r="BN110" s="4">
        <f t="shared" si="38"/>
        <v>-0.12</v>
      </c>
      <c r="BQ110" s="4">
        <f t="shared" si="39"/>
        <v>0</v>
      </c>
      <c r="BR110" s="13" t="str">
        <f t="shared" si="57"/>
        <v/>
      </c>
      <c r="BS110" s="24" t="str">
        <f t="shared" si="41"/>
        <v/>
      </c>
      <c r="BT110" s="25"/>
    </row>
    <row r="111">
      <c r="A111" s="2">
        <f t="shared" si="42"/>
        <v>28.5</v>
      </c>
      <c r="B111" s="4">
        <f t="shared" si="1"/>
        <v>85.5</v>
      </c>
      <c r="C111" s="4">
        <f t="shared" si="2"/>
        <v>-0.15</v>
      </c>
      <c r="F111" s="4">
        <f t="shared" si="4"/>
        <v>0</v>
      </c>
      <c r="G111" s="13" t="str">
        <f t="shared" si="50"/>
        <v/>
      </c>
      <c r="H111" s="13" t="str">
        <f t="shared" si="6"/>
        <v/>
      </c>
      <c r="J111" s="2">
        <f t="shared" si="43"/>
        <v>28.5</v>
      </c>
      <c r="K111" s="4">
        <f t="shared" si="7"/>
        <v>85.5</v>
      </c>
      <c r="L111" s="4">
        <f t="shared" si="8"/>
        <v>-0.15</v>
      </c>
      <c r="O111" s="4">
        <f t="shared" si="9"/>
        <v>0</v>
      </c>
      <c r="P111" s="13" t="str">
        <f t="shared" si="51"/>
        <v/>
      </c>
      <c r="Q111" s="24" t="str">
        <f t="shared" si="11"/>
        <v/>
      </c>
      <c r="S111" s="2">
        <f t="shared" si="44"/>
        <v>28.5</v>
      </c>
      <c r="T111" s="4">
        <f t="shared" si="12"/>
        <v>85.5</v>
      </c>
      <c r="U111" s="4">
        <f t="shared" si="13"/>
        <v>-0.15</v>
      </c>
      <c r="X111" s="4">
        <f t="shared" si="14"/>
        <v>0</v>
      </c>
      <c r="Y111" s="13" t="str">
        <f t="shared" si="52"/>
        <v/>
      </c>
      <c r="Z111" s="24" t="str">
        <f t="shared" si="16"/>
        <v/>
      </c>
      <c r="AB111" s="2">
        <f t="shared" si="45"/>
        <v>28.5</v>
      </c>
      <c r="AC111" s="4">
        <f t="shared" si="17"/>
        <v>85.5</v>
      </c>
      <c r="AD111" s="4">
        <f t="shared" si="18"/>
        <v>-0.15</v>
      </c>
      <c r="AG111" s="4">
        <f t="shared" si="19"/>
        <v>0</v>
      </c>
      <c r="AH111" s="13" t="str">
        <f t="shared" si="53"/>
        <v/>
      </c>
      <c r="AI111" s="24" t="str">
        <f t="shared" si="21"/>
        <v/>
      </c>
      <c r="AJ111" s="13"/>
      <c r="AK111" s="2">
        <f t="shared" si="46"/>
        <v>28.5</v>
      </c>
      <c r="AL111" s="4">
        <f t="shared" si="22"/>
        <v>85.5</v>
      </c>
      <c r="AM111" s="4">
        <f t="shared" si="23"/>
        <v>-0.15</v>
      </c>
      <c r="AP111" s="4">
        <f t="shared" si="24"/>
        <v>0</v>
      </c>
      <c r="AQ111" s="13" t="str">
        <f t="shared" si="54"/>
        <v/>
      </c>
      <c r="AR111" s="24" t="str">
        <f t="shared" si="26"/>
        <v/>
      </c>
      <c r="AS111" s="13"/>
      <c r="AT111" s="2">
        <f t="shared" si="47"/>
        <v>28.5</v>
      </c>
      <c r="AU111" s="4">
        <f t="shared" si="27"/>
        <v>85.5</v>
      </c>
      <c r="AV111" s="4">
        <f t="shared" si="28"/>
        <v>-0.15</v>
      </c>
      <c r="AY111" s="4">
        <f t="shared" si="29"/>
        <v>0</v>
      </c>
      <c r="AZ111" s="13" t="str">
        <f t="shared" si="55"/>
        <v/>
      </c>
      <c r="BA111" s="24" t="str">
        <f t="shared" si="31"/>
        <v/>
      </c>
      <c r="BB111" s="13"/>
      <c r="BC111" s="2">
        <f t="shared" si="48"/>
        <v>28.5</v>
      </c>
      <c r="BD111" s="4">
        <f t="shared" si="32"/>
        <v>85.5</v>
      </c>
      <c r="BE111" s="4">
        <f t="shared" si="33"/>
        <v>-0.15</v>
      </c>
      <c r="BH111" s="4">
        <f t="shared" si="34"/>
        <v>0</v>
      </c>
      <c r="BI111" s="13" t="str">
        <f t="shared" si="56"/>
        <v/>
      </c>
      <c r="BJ111" s="24" t="str">
        <f t="shared" si="36"/>
        <v/>
      </c>
      <c r="BK111" s="13"/>
      <c r="BL111" s="2">
        <f t="shared" si="49"/>
        <v>28.5</v>
      </c>
      <c r="BM111" s="4">
        <f t="shared" si="37"/>
        <v>85.5</v>
      </c>
      <c r="BN111" s="4">
        <f t="shared" si="38"/>
        <v>-0.15</v>
      </c>
      <c r="BQ111" s="4">
        <f t="shared" si="39"/>
        <v>0</v>
      </c>
      <c r="BR111" s="13" t="str">
        <f t="shared" si="57"/>
        <v/>
      </c>
      <c r="BS111" s="24" t="str">
        <f t="shared" si="41"/>
        <v/>
      </c>
      <c r="BT111" s="25"/>
    </row>
    <row r="112">
      <c r="A112" s="2">
        <f t="shared" si="42"/>
        <v>29</v>
      </c>
      <c r="B112" s="4">
        <f t="shared" si="1"/>
        <v>87</v>
      </c>
      <c r="C112" s="4">
        <f t="shared" si="2"/>
        <v>-0.18</v>
      </c>
      <c r="F112" s="4">
        <f t="shared" si="4"/>
        <v>0</v>
      </c>
      <c r="G112" s="13" t="str">
        <f t="shared" si="50"/>
        <v/>
      </c>
      <c r="H112" s="13" t="str">
        <f t="shared" si="6"/>
        <v/>
      </c>
      <c r="J112" s="2">
        <f t="shared" si="43"/>
        <v>29</v>
      </c>
      <c r="K112" s="4">
        <f t="shared" si="7"/>
        <v>87</v>
      </c>
      <c r="L112" s="4">
        <f t="shared" si="8"/>
        <v>-0.18</v>
      </c>
      <c r="O112" s="4">
        <f t="shared" si="9"/>
        <v>0</v>
      </c>
      <c r="P112" s="13" t="str">
        <f t="shared" si="51"/>
        <v/>
      </c>
      <c r="Q112" s="24" t="str">
        <f t="shared" si="11"/>
        <v/>
      </c>
      <c r="S112" s="2">
        <f t="shared" si="44"/>
        <v>29</v>
      </c>
      <c r="T112" s="4">
        <f t="shared" si="12"/>
        <v>87</v>
      </c>
      <c r="U112" s="4">
        <f t="shared" si="13"/>
        <v>-0.18</v>
      </c>
      <c r="X112" s="4">
        <f t="shared" si="14"/>
        <v>0</v>
      </c>
      <c r="Y112" s="13" t="str">
        <f t="shared" si="52"/>
        <v/>
      </c>
      <c r="Z112" s="24" t="str">
        <f t="shared" si="16"/>
        <v/>
      </c>
      <c r="AB112" s="2">
        <f t="shared" si="45"/>
        <v>29</v>
      </c>
      <c r="AC112" s="4">
        <f t="shared" si="17"/>
        <v>87</v>
      </c>
      <c r="AD112" s="4">
        <f t="shared" si="18"/>
        <v>-0.18</v>
      </c>
      <c r="AG112" s="4">
        <f t="shared" si="19"/>
        <v>0</v>
      </c>
      <c r="AH112" s="13" t="str">
        <f t="shared" si="53"/>
        <v/>
      </c>
      <c r="AI112" s="24" t="str">
        <f t="shared" si="21"/>
        <v/>
      </c>
      <c r="AJ112" s="13"/>
      <c r="AK112" s="2">
        <f t="shared" si="46"/>
        <v>29</v>
      </c>
      <c r="AL112" s="4">
        <f t="shared" si="22"/>
        <v>87</v>
      </c>
      <c r="AM112" s="4">
        <f t="shared" si="23"/>
        <v>-0.18</v>
      </c>
      <c r="AP112" s="4">
        <f t="shared" si="24"/>
        <v>0</v>
      </c>
      <c r="AQ112" s="13" t="str">
        <f t="shared" si="54"/>
        <v/>
      </c>
      <c r="AR112" s="24" t="str">
        <f t="shared" si="26"/>
        <v/>
      </c>
      <c r="AS112" s="13"/>
      <c r="AT112" s="2">
        <f t="shared" si="47"/>
        <v>29</v>
      </c>
      <c r="AU112" s="4">
        <f t="shared" si="27"/>
        <v>87</v>
      </c>
      <c r="AV112" s="4">
        <f t="shared" si="28"/>
        <v>-0.18</v>
      </c>
      <c r="AY112" s="4">
        <f t="shared" si="29"/>
        <v>0</v>
      </c>
      <c r="AZ112" s="13" t="str">
        <f t="shared" si="55"/>
        <v/>
      </c>
      <c r="BA112" s="24" t="str">
        <f t="shared" si="31"/>
        <v/>
      </c>
      <c r="BB112" s="13"/>
      <c r="BC112" s="2">
        <f t="shared" si="48"/>
        <v>29</v>
      </c>
      <c r="BD112" s="4">
        <f t="shared" si="32"/>
        <v>87</v>
      </c>
      <c r="BE112" s="4">
        <f t="shared" si="33"/>
        <v>-0.18</v>
      </c>
      <c r="BH112" s="4">
        <f t="shared" si="34"/>
        <v>0</v>
      </c>
      <c r="BI112" s="13" t="str">
        <f t="shared" si="56"/>
        <v/>
      </c>
      <c r="BJ112" s="24" t="str">
        <f t="shared" si="36"/>
        <v/>
      </c>
      <c r="BK112" s="13"/>
      <c r="BL112" s="2">
        <f t="shared" si="49"/>
        <v>29</v>
      </c>
      <c r="BM112" s="4">
        <f t="shared" si="37"/>
        <v>87</v>
      </c>
      <c r="BN112" s="4">
        <f t="shared" si="38"/>
        <v>-0.18</v>
      </c>
      <c r="BQ112" s="4">
        <f t="shared" si="39"/>
        <v>0</v>
      </c>
      <c r="BR112" s="13" t="str">
        <f t="shared" si="57"/>
        <v/>
      </c>
      <c r="BS112" s="24" t="str">
        <f t="shared" si="41"/>
        <v/>
      </c>
      <c r="BT112" s="25"/>
    </row>
    <row r="113">
      <c r="A113" s="2">
        <f t="shared" si="42"/>
        <v>29.5</v>
      </c>
      <c r="B113" s="4">
        <f t="shared" si="1"/>
        <v>88.5</v>
      </c>
      <c r="C113" s="4">
        <f t="shared" si="2"/>
        <v>-0.21</v>
      </c>
      <c r="F113" s="4">
        <f t="shared" si="4"/>
        <v>0</v>
      </c>
      <c r="G113" s="13" t="str">
        <f t="shared" si="50"/>
        <v/>
      </c>
      <c r="H113" s="13" t="str">
        <f t="shared" si="6"/>
        <v/>
      </c>
      <c r="J113" s="2">
        <f t="shared" si="43"/>
        <v>29.5</v>
      </c>
      <c r="K113" s="4">
        <f t="shared" si="7"/>
        <v>88.5</v>
      </c>
      <c r="L113" s="4">
        <f t="shared" si="8"/>
        <v>-0.21</v>
      </c>
      <c r="O113" s="4">
        <f t="shared" si="9"/>
        <v>0</v>
      </c>
      <c r="P113" s="13" t="str">
        <f t="shared" si="51"/>
        <v/>
      </c>
      <c r="Q113" s="24" t="str">
        <f t="shared" si="11"/>
        <v/>
      </c>
      <c r="S113" s="2">
        <f t="shared" si="44"/>
        <v>29.5</v>
      </c>
      <c r="T113" s="4">
        <f t="shared" si="12"/>
        <v>88.5</v>
      </c>
      <c r="U113" s="4">
        <f t="shared" si="13"/>
        <v>-0.21</v>
      </c>
      <c r="X113" s="4">
        <f t="shared" si="14"/>
        <v>0</v>
      </c>
      <c r="Y113" s="13" t="str">
        <f t="shared" si="52"/>
        <v/>
      </c>
      <c r="Z113" s="24" t="str">
        <f t="shared" si="16"/>
        <v/>
      </c>
      <c r="AB113" s="2">
        <f t="shared" si="45"/>
        <v>29.5</v>
      </c>
      <c r="AC113" s="4">
        <f t="shared" si="17"/>
        <v>88.5</v>
      </c>
      <c r="AD113" s="4">
        <f t="shared" si="18"/>
        <v>-0.21</v>
      </c>
      <c r="AG113" s="4">
        <f t="shared" si="19"/>
        <v>0</v>
      </c>
      <c r="AH113" s="13" t="str">
        <f t="shared" si="53"/>
        <v/>
      </c>
      <c r="AI113" s="24" t="str">
        <f t="shared" si="21"/>
        <v/>
      </c>
      <c r="AJ113" s="13"/>
      <c r="AK113" s="2">
        <f t="shared" si="46"/>
        <v>29.5</v>
      </c>
      <c r="AL113" s="4">
        <f t="shared" si="22"/>
        <v>88.5</v>
      </c>
      <c r="AM113" s="4">
        <f t="shared" si="23"/>
        <v>-0.21</v>
      </c>
      <c r="AP113" s="4">
        <f t="shared" si="24"/>
        <v>0</v>
      </c>
      <c r="AQ113" s="13" t="str">
        <f t="shared" si="54"/>
        <v/>
      </c>
      <c r="AR113" s="24" t="str">
        <f t="shared" si="26"/>
        <v/>
      </c>
      <c r="AS113" s="13"/>
      <c r="AT113" s="2">
        <f t="shared" si="47"/>
        <v>29.5</v>
      </c>
      <c r="AU113" s="4">
        <f t="shared" si="27"/>
        <v>88.5</v>
      </c>
      <c r="AV113" s="4">
        <f t="shared" si="28"/>
        <v>-0.21</v>
      </c>
      <c r="AY113" s="4">
        <f t="shared" si="29"/>
        <v>0</v>
      </c>
      <c r="AZ113" s="13" t="str">
        <f t="shared" si="55"/>
        <v/>
      </c>
      <c r="BA113" s="24" t="str">
        <f t="shared" si="31"/>
        <v/>
      </c>
      <c r="BB113" s="13"/>
      <c r="BC113" s="2">
        <f t="shared" si="48"/>
        <v>29.5</v>
      </c>
      <c r="BD113" s="4">
        <f t="shared" si="32"/>
        <v>88.5</v>
      </c>
      <c r="BE113" s="4">
        <f t="shared" si="33"/>
        <v>-0.21</v>
      </c>
      <c r="BH113" s="4">
        <f t="shared" si="34"/>
        <v>0</v>
      </c>
      <c r="BI113" s="13" t="str">
        <f t="shared" si="56"/>
        <v/>
      </c>
      <c r="BJ113" s="24" t="str">
        <f t="shared" si="36"/>
        <v/>
      </c>
      <c r="BK113" s="13"/>
      <c r="BL113" s="2">
        <f t="shared" si="49"/>
        <v>29.5</v>
      </c>
      <c r="BM113" s="4">
        <f t="shared" si="37"/>
        <v>88.5</v>
      </c>
      <c r="BN113" s="4">
        <f t="shared" si="38"/>
        <v>-0.21</v>
      </c>
      <c r="BQ113" s="4">
        <f t="shared" si="39"/>
        <v>0</v>
      </c>
      <c r="BR113" s="13" t="str">
        <f t="shared" si="57"/>
        <v/>
      </c>
      <c r="BS113" s="24" t="str">
        <f t="shared" si="41"/>
        <v/>
      </c>
      <c r="BT113" s="25"/>
    </row>
    <row r="114">
      <c r="A114" s="2">
        <f t="shared" si="42"/>
        <v>30</v>
      </c>
      <c r="B114" s="4">
        <f t="shared" si="1"/>
        <v>90</v>
      </c>
      <c r="C114" s="4">
        <f t="shared" si="2"/>
        <v>-0.24</v>
      </c>
      <c r="F114" s="4">
        <f t="shared" si="4"/>
        <v>0</v>
      </c>
      <c r="G114" s="13" t="str">
        <f t="shared" si="50"/>
        <v/>
      </c>
      <c r="H114" s="13" t="str">
        <f t="shared" si="6"/>
        <v/>
      </c>
      <c r="J114" s="2">
        <f t="shared" si="43"/>
        <v>30</v>
      </c>
      <c r="K114" s="4">
        <f t="shared" si="7"/>
        <v>90</v>
      </c>
      <c r="L114" s="4">
        <f t="shared" si="8"/>
        <v>-0.24</v>
      </c>
      <c r="O114" s="4">
        <f t="shared" si="9"/>
        <v>0</v>
      </c>
      <c r="P114" s="13" t="str">
        <f t="shared" si="51"/>
        <v/>
      </c>
      <c r="Q114" s="24" t="str">
        <f t="shared" si="11"/>
        <v/>
      </c>
      <c r="S114" s="2">
        <f t="shared" si="44"/>
        <v>30</v>
      </c>
      <c r="T114" s="4">
        <f t="shared" si="12"/>
        <v>90</v>
      </c>
      <c r="U114" s="4">
        <f t="shared" si="13"/>
        <v>-0.24</v>
      </c>
      <c r="X114" s="4">
        <f t="shared" si="14"/>
        <v>0</v>
      </c>
      <c r="Y114" s="13" t="str">
        <f t="shared" si="52"/>
        <v/>
      </c>
      <c r="Z114" s="24" t="str">
        <f t="shared" si="16"/>
        <v/>
      </c>
      <c r="AB114" s="2">
        <f t="shared" si="45"/>
        <v>30</v>
      </c>
      <c r="AC114" s="4">
        <f t="shared" si="17"/>
        <v>90</v>
      </c>
      <c r="AD114" s="4">
        <f t="shared" si="18"/>
        <v>-0.24</v>
      </c>
      <c r="AG114" s="4">
        <f t="shared" si="19"/>
        <v>0</v>
      </c>
      <c r="AH114" s="13" t="str">
        <f t="shared" si="53"/>
        <v/>
      </c>
      <c r="AI114" s="24" t="str">
        <f t="shared" si="21"/>
        <v/>
      </c>
      <c r="AJ114" s="13"/>
      <c r="AK114" s="2">
        <f t="shared" si="46"/>
        <v>30</v>
      </c>
      <c r="AL114" s="4">
        <f t="shared" si="22"/>
        <v>90</v>
      </c>
      <c r="AM114" s="4">
        <f t="shared" si="23"/>
        <v>-0.24</v>
      </c>
      <c r="AP114" s="4">
        <f t="shared" si="24"/>
        <v>0</v>
      </c>
      <c r="AQ114" s="13" t="str">
        <f t="shared" si="54"/>
        <v/>
      </c>
      <c r="AR114" s="24" t="str">
        <f t="shared" si="26"/>
        <v/>
      </c>
      <c r="AS114" s="13"/>
      <c r="AT114" s="2">
        <f t="shared" si="47"/>
        <v>30</v>
      </c>
      <c r="AU114" s="4">
        <f t="shared" si="27"/>
        <v>90</v>
      </c>
      <c r="AV114" s="4">
        <f t="shared" si="28"/>
        <v>-0.24</v>
      </c>
      <c r="AY114" s="4">
        <f t="shared" si="29"/>
        <v>0</v>
      </c>
      <c r="AZ114" s="13" t="str">
        <f t="shared" si="55"/>
        <v/>
      </c>
      <c r="BA114" s="24" t="str">
        <f t="shared" si="31"/>
        <v/>
      </c>
      <c r="BB114" s="13"/>
      <c r="BC114" s="2">
        <f t="shared" si="48"/>
        <v>30</v>
      </c>
      <c r="BD114" s="4">
        <f t="shared" si="32"/>
        <v>90</v>
      </c>
      <c r="BE114" s="4">
        <f t="shared" si="33"/>
        <v>-0.24</v>
      </c>
      <c r="BH114" s="4">
        <f t="shared" si="34"/>
        <v>0</v>
      </c>
      <c r="BI114" s="13" t="str">
        <f t="shared" si="56"/>
        <v/>
      </c>
      <c r="BJ114" s="24" t="str">
        <f t="shared" si="36"/>
        <v/>
      </c>
      <c r="BK114" s="13"/>
      <c r="BL114" s="2">
        <f t="shared" si="49"/>
        <v>30</v>
      </c>
      <c r="BM114" s="4">
        <f t="shared" si="37"/>
        <v>90</v>
      </c>
      <c r="BN114" s="4">
        <f t="shared" si="38"/>
        <v>-0.24</v>
      </c>
      <c r="BQ114" s="4">
        <f t="shared" si="39"/>
        <v>0</v>
      </c>
      <c r="BR114" s="13" t="str">
        <f t="shared" si="57"/>
        <v/>
      </c>
      <c r="BS114" s="24" t="str">
        <f t="shared" si="41"/>
        <v/>
      </c>
      <c r="BT114" s="27"/>
    </row>
    <row r="115">
      <c r="A115" s="2">
        <f t="shared" si="42"/>
        <v>30.5</v>
      </c>
      <c r="B115" s="4">
        <f t="shared" si="1"/>
        <v>91.5</v>
      </c>
      <c r="C115" s="4">
        <f t="shared" si="2"/>
        <v>-0.27</v>
      </c>
      <c r="F115" s="4">
        <f t="shared" si="4"/>
        <v>0</v>
      </c>
      <c r="G115" s="13" t="str">
        <f t="shared" si="50"/>
        <v/>
      </c>
      <c r="H115" s="13" t="str">
        <f t="shared" si="6"/>
        <v/>
      </c>
      <c r="J115" s="2">
        <f t="shared" si="43"/>
        <v>30.5</v>
      </c>
      <c r="K115" s="4">
        <f t="shared" si="7"/>
        <v>91.5</v>
      </c>
      <c r="L115" s="4">
        <f t="shared" si="8"/>
        <v>-0.27</v>
      </c>
      <c r="O115" s="4">
        <f t="shared" si="9"/>
        <v>0</v>
      </c>
      <c r="P115" s="13" t="str">
        <f t="shared" si="51"/>
        <v/>
      </c>
      <c r="Q115" s="24" t="str">
        <f t="shared" si="11"/>
        <v/>
      </c>
      <c r="S115" s="2">
        <f t="shared" si="44"/>
        <v>30.5</v>
      </c>
      <c r="T115" s="4">
        <f t="shared" si="12"/>
        <v>91.5</v>
      </c>
      <c r="U115" s="4">
        <f t="shared" si="13"/>
        <v>-0.27</v>
      </c>
      <c r="X115" s="4">
        <f t="shared" si="14"/>
        <v>0</v>
      </c>
      <c r="Y115" s="13" t="str">
        <f t="shared" si="52"/>
        <v/>
      </c>
      <c r="Z115" s="24" t="str">
        <f t="shared" si="16"/>
        <v/>
      </c>
      <c r="AB115" s="2">
        <f t="shared" si="45"/>
        <v>30.5</v>
      </c>
      <c r="AC115" s="4">
        <f t="shared" si="17"/>
        <v>91.5</v>
      </c>
      <c r="AD115" s="4">
        <f t="shared" si="18"/>
        <v>-0.27</v>
      </c>
      <c r="AG115" s="4">
        <f t="shared" si="19"/>
        <v>0</v>
      </c>
      <c r="AH115" s="13" t="str">
        <f t="shared" si="53"/>
        <v/>
      </c>
      <c r="AI115" s="24" t="str">
        <f t="shared" si="21"/>
        <v/>
      </c>
      <c r="AJ115" s="13"/>
      <c r="AK115" s="2">
        <f t="shared" si="46"/>
        <v>30.5</v>
      </c>
      <c r="AL115" s="4">
        <f t="shared" si="22"/>
        <v>91.5</v>
      </c>
      <c r="AM115" s="4">
        <f t="shared" si="23"/>
        <v>-0.27</v>
      </c>
      <c r="AP115" s="4">
        <f t="shared" si="24"/>
        <v>0</v>
      </c>
      <c r="AQ115" s="13" t="str">
        <f t="shared" si="54"/>
        <v/>
      </c>
      <c r="AR115" s="24" t="str">
        <f t="shared" si="26"/>
        <v/>
      </c>
      <c r="AS115" s="13"/>
      <c r="AT115" s="2">
        <f t="shared" si="47"/>
        <v>30.5</v>
      </c>
      <c r="AU115" s="4">
        <f t="shared" si="27"/>
        <v>91.5</v>
      </c>
      <c r="AV115" s="4">
        <f t="shared" si="28"/>
        <v>-0.27</v>
      </c>
      <c r="AY115" s="4">
        <f t="shared" si="29"/>
        <v>0</v>
      </c>
      <c r="AZ115" s="13" t="str">
        <f t="shared" si="55"/>
        <v/>
      </c>
      <c r="BA115" s="24" t="str">
        <f t="shared" si="31"/>
        <v/>
      </c>
      <c r="BB115" s="13"/>
      <c r="BC115" s="2">
        <f t="shared" si="48"/>
        <v>30.5</v>
      </c>
      <c r="BD115" s="4">
        <f t="shared" si="32"/>
        <v>91.5</v>
      </c>
      <c r="BE115" s="4">
        <f t="shared" si="33"/>
        <v>-0.27</v>
      </c>
      <c r="BH115" s="4">
        <f t="shared" si="34"/>
        <v>0</v>
      </c>
      <c r="BI115" s="13" t="str">
        <f t="shared" si="56"/>
        <v/>
      </c>
      <c r="BJ115" s="24" t="str">
        <f t="shared" si="36"/>
        <v/>
      </c>
      <c r="BK115" s="13"/>
      <c r="BL115" s="2">
        <f t="shared" si="49"/>
        <v>30.5</v>
      </c>
      <c r="BM115" s="4">
        <f t="shared" si="37"/>
        <v>91.5</v>
      </c>
      <c r="BN115" s="4">
        <f t="shared" si="38"/>
        <v>-0.27</v>
      </c>
      <c r="BQ115" s="4">
        <f t="shared" si="39"/>
        <v>0</v>
      </c>
      <c r="BR115" s="13" t="str">
        <f t="shared" si="57"/>
        <v/>
      </c>
      <c r="BS115" s="24" t="str">
        <f t="shared" si="41"/>
        <v/>
      </c>
      <c r="BT115" s="25"/>
    </row>
    <row r="116">
      <c r="A116" s="2">
        <f t="shared" si="42"/>
        <v>31</v>
      </c>
      <c r="B116" s="4">
        <f t="shared" si="1"/>
        <v>93</v>
      </c>
      <c r="C116" s="4">
        <f t="shared" si="2"/>
        <v>-0.3</v>
      </c>
      <c r="F116" s="4">
        <f t="shared" si="4"/>
        <v>0</v>
      </c>
      <c r="G116" s="13" t="str">
        <f t="shared" si="50"/>
        <v/>
      </c>
      <c r="H116" s="13" t="str">
        <f t="shared" si="6"/>
        <v/>
      </c>
      <c r="J116" s="2">
        <f t="shared" si="43"/>
        <v>31</v>
      </c>
      <c r="K116" s="4">
        <f t="shared" si="7"/>
        <v>93</v>
      </c>
      <c r="L116" s="4">
        <f t="shared" si="8"/>
        <v>-0.3</v>
      </c>
      <c r="O116" s="4">
        <f t="shared" si="9"/>
        <v>0</v>
      </c>
      <c r="P116" s="13" t="str">
        <f t="shared" si="51"/>
        <v/>
      </c>
      <c r="Q116" s="24" t="str">
        <f t="shared" si="11"/>
        <v/>
      </c>
      <c r="S116" s="2">
        <f t="shared" si="44"/>
        <v>31</v>
      </c>
      <c r="T116" s="4">
        <f t="shared" si="12"/>
        <v>93</v>
      </c>
      <c r="U116" s="4">
        <f t="shared" si="13"/>
        <v>-0.3</v>
      </c>
      <c r="X116" s="4">
        <f t="shared" si="14"/>
        <v>0</v>
      </c>
      <c r="Y116" s="13" t="str">
        <f t="shared" si="52"/>
        <v/>
      </c>
      <c r="Z116" s="24" t="str">
        <f t="shared" si="16"/>
        <v/>
      </c>
      <c r="AB116" s="2">
        <f t="shared" si="45"/>
        <v>31</v>
      </c>
      <c r="AC116" s="4">
        <f t="shared" si="17"/>
        <v>93</v>
      </c>
      <c r="AD116" s="4">
        <f t="shared" si="18"/>
        <v>-0.3</v>
      </c>
      <c r="AG116" s="4">
        <f t="shared" si="19"/>
        <v>0</v>
      </c>
      <c r="AH116" s="13" t="str">
        <f t="shared" si="53"/>
        <v/>
      </c>
      <c r="AI116" s="24" t="str">
        <f t="shared" si="21"/>
        <v/>
      </c>
      <c r="AJ116" s="13"/>
      <c r="AK116" s="2">
        <f t="shared" si="46"/>
        <v>31</v>
      </c>
      <c r="AL116" s="4">
        <f t="shared" si="22"/>
        <v>93</v>
      </c>
      <c r="AM116" s="4">
        <f t="shared" si="23"/>
        <v>-0.3</v>
      </c>
      <c r="AP116" s="4">
        <f t="shared" si="24"/>
        <v>0</v>
      </c>
      <c r="AQ116" s="13" t="str">
        <f t="shared" si="54"/>
        <v/>
      </c>
      <c r="AR116" s="24" t="str">
        <f t="shared" si="26"/>
        <v/>
      </c>
      <c r="AS116" s="13"/>
      <c r="AT116" s="2">
        <f t="shared" si="47"/>
        <v>31</v>
      </c>
      <c r="AU116" s="4">
        <f t="shared" si="27"/>
        <v>93</v>
      </c>
      <c r="AV116" s="4">
        <f t="shared" si="28"/>
        <v>-0.3</v>
      </c>
      <c r="AY116" s="4">
        <f t="shared" si="29"/>
        <v>0</v>
      </c>
      <c r="AZ116" s="13" t="str">
        <f t="shared" si="55"/>
        <v/>
      </c>
      <c r="BA116" s="24" t="str">
        <f t="shared" si="31"/>
        <v/>
      </c>
      <c r="BB116" s="13"/>
      <c r="BC116" s="2">
        <f t="shared" si="48"/>
        <v>31</v>
      </c>
      <c r="BD116" s="4">
        <f t="shared" si="32"/>
        <v>93</v>
      </c>
      <c r="BE116" s="4">
        <f t="shared" si="33"/>
        <v>-0.3</v>
      </c>
      <c r="BH116" s="4">
        <f t="shared" si="34"/>
        <v>0</v>
      </c>
      <c r="BI116" s="13" t="str">
        <f t="shared" si="56"/>
        <v/>
      </c>
      <c r="BJ116" s="24" t="str">
        <f t="shared" si="36"/>
        <v/>
      </c>
      <c r="BK116" s="13"/>
      <c r="BL116" s="2">
        <f t="shared" si="49"/>
        <v>31</v>
      </c>
      <c r="BM116" s="4">
        <f t="shared" si="37"/>
        <v>93</v>
      </c>
      <c r="BN116" s="4">
        <f t="shared" si="38"/>
        <v>-0.3</v>
      </c>
      <c r="BQ116" s="4">
        <f t="shared" si="39"/>
        <v>0</v>
      </c>
      <c r="BR116" s="13" t="str">
        <f t="shared" si="57"/>
        <v/>
      </c>
      <c r="BS116" s="24" t="str">
        <f t="shared" si="41"/>
        <v/>
      </c>
      <c r="BT116" s="25"/>
    </row>
    <row r="117">
      <c r="A117" s="2">
        <f t="shared" si="42"/>
        <v>31.5</v>
      </c>
      <c r="B117" s="4">
        <f t="shared" si="1"/>
        <v>94.5</v>
      </c>
      <c r="C117" s="4">
        <f t="shared" si="2"/>
        <v>-0.33</v>
      </c>
      <c r="F117" s="4">
        <f t="shared" si="4"/>
        <v>0</v>
      </c>
      <c r="G117" s="13" t="str">
        <f t="shared" si="50"/>
        <v/>
      </c>
      <c r="H117" s="13" t="str">
        <f t="shared" si="6"/>
        <v/>
      </c>
      <c r="J117" s="2">
        <f t="shared" si="43"/>
        <v>31.5</v>
      </c>
      <c r="K117" s="4">
        <f t="shared" si="7"/>
        <v>94.5</v>
      </c>
      <c r="L117" s="4">
        <f t="shared" si="8"/>
        <v>-0.33</v>
      </c>
      <c r="O117" s="4">
        <f t="shared" si="9"/>
        <v>0</v>
      </c>
      <c r="P117" s="13" t="str">
        <f t="shared" si="51"/>
        <v/>
      </c>
      <c r="Q117" s="24" t="str">
        <f t="shared" si="11"/>
        <v/>
      </c>
      <c r="S117" s="2">
        <f t="shared" si="44"/>
        <v>31.5</v>
      </c>
      <c r="T117" s="4">
        <f t="shared" si="12"/>
        <v>94.5</v>
      </c>
      <c r="U117" s="4">
        <f t="shared" si="13"/>
        <v>-0.33</v>
      </c>
      <c r="X117" s="4">
        <f t="shared" si="14"/>
        <v>0</v>
      </c>
      <c r="Y117" s="13" t="str">
        <f t="shared" si="52"/>
        <v/>
      </c>
      <c r="Z117" s="24" t="str">
        <f t="shared" si="16"/>
        <v/>
      </c>
      <c r="AB117" s="2">
        <f t="shared" si="45"/>
        <v>31.5</v>
      </c>
      <c r="AC117" s="4">
        <f t="shared" si="17"/>
        <v>94.5</v>
      </c>
      <c r="AD117" s="4">
        <f t="shared" si="18"/>
        <v>-0.33</v>
      </c>
      <c r="AG117" s="4">
        <f t="shared" si="19"/>
        <v>0</v>
      </c>
      <c r="AH117" s="13" t="str">
        <f t="shared" si="53"/>
        <v/>
      </c>
      <c r="AI117" s="24" t="str">
        <f t="shared" si="21"/>
        <v/>
      </c>
      <c r="AJ117" s="13"/>
      <c r="AK117" s="2">
        <f t="shared" si="46"/>
        <v>31.5</v>
      </c>
      <c r="AL117" s="4">
        <f t="shared" si="22"/>
        <v>94.5</v>
      </c>
      <c r="AM117" s="4">
        <f t="shared" si="23"/>
        <v>-0.33</v>
      </c>
      <c r="AP117" s="4">
        <f t="shared" si="24"/>
        <v>0</v>
      </c>
      <c r="AQ117" s="13" t="str">
        <f t="shared" si="54"/>
        <v/>
      </c>
      <c r="AR117" s="24" t="str">
        <f t="shared" si="26"/>
        <v/>
      </c>
      <c r="AS117" s="13"/>
      <c r="AT117" s="2">
        <f t="shared" si="47"/>
        <v>31.5</v>
      </c>
      <c r="AU117" s="4">
        <f t="shared" si="27"/>
        <v>94.5</v>
      </c>
      <c r="AV117" s="4">
        <f t="shared" si="28"/>
        <v>-0.33</v>
      </c>
      <c r="AY117" s="4">
        <f t="shared" si="29"/>
        <v>0</v>
      </c>
      <c r="AZ117" s="13" t="str">
        <f t="shared" si="55"/>
        <v/>
      </c>
      <c r="BA117" s="24" t="str">
        <f t="shared" si="31"/>
        <v/>
      </c>
      <c r="BB117" s="13"/>
      <c r="BC117" s="2">
        <f t="shared" si="48"/>
        <v>31.5</v>
      </c>
      <c r="BD117" s="4">
        <f t="shared" si="32"/>
        <v>94.5</v>
      </c>
      <c r="BE117" s="4">
        <f t="shared" si="33"/>
        <v>-0.33</v>
      </c>
      <c r="BH117" s="4">
        <f t="shared" si="34"/>
        <v>0</v>
      </c>
      <c r="BI117" s="13" t="str">
        <f t="shared" si="56"/>
        <v/>
      </c>
      <c r="BJ117" s="24" t="str">
        <f t="shared" si="36"/>
        <v/>
      </c>
      <c r="BK117" s="13"/>
      <c r="BL117" s="2">
        <f t="shared" si="49"/>
        <v>31.5</v>
      </c>
      <c r="BM117" s="4">
        <f t="shared" si="37"/>
        <v>94.5</v>
      </c>
      <c r="BN117" s="4">
        <f t="shared" si="38"/>
        <v>-0.33</v>
      </c>
      <c r="BQ117" s="4">
        <f t="shared" si="39"/>
        <v>0</v>
      </c>
      <c r="BR117" s="13" t="str">
        <f t="shared" si="57"/>
        <v/>
      </c>
      <c r="BS117" s="24" t="str">
        <f t="shared" si="41"/>
        <v/>
      </c>
      <c r="BT117" s="25"/>
    </row>
    <row r="118">
      <c r="A118" s="2">
        <f t="shared" si="42"/>
        <v>32</v>
      </c>
      <c r="B118" s="4">
        <f t="shared" si="1"/>
        <v>96</v>
      </c>
      <c r="C118" s="4">
        <f t="shared" si="2"/>
        <v>-0.36</v>
      </c>
      <c r="F118" s="4">
        <f t="shared" si="4"/>
        <v>0</v>
      </c>
      <c r="G118" s="13" t="str">
        <f t="shared" si="50"/>
        <v/>
      </c>
      <c r="H118" s="13" t="str">
        <f t="shared" si="6"/>
        <v/>
      </c>
      <c r="J118" s="2">
        <f t="shared" si="43"/>
        <v>32</v>
      </c>
      <c r="K118" s="4">
        <f t="shared" si="7"/>
        <v>96</v>
      </c>
      <c r="L118" s="4">
        <f t="shared" si="8"/>
        <v>-0.36</v>
      </c>
      <c r="O118" s="4">
        <f t="shared" si="9"/>
        <v>0</v>
      </c>
      <c r="P118" s="13" t="str">
        <f t="shared" si="51"/>
        <v/>
      </c>
      <c r="Q118" s="24" t="str">
        <f t="shared" si="11"/>
        <v/>
      </c>
      <c r="S118" s="2">
        <f t="shared" si="44"/>
        <v>32</v>
      </c>
      <c r="T118" s="4">
        <f t="shared" si="12"/>
        <v>96</v>
      </c>
      <c r="U118" s="4">
        <f t="shared" si="13"/>
        <v>-0.36</v>
      </c>
      <c r="X118" s="4">
        <f t="shared" si="14"/>
        <v>0</v>
      </c>
      <c r="Y118" s="13" t="str">
        <f t="shared" si="52"/>
        <v/>
      </c>
      <c r="Z118" s="24" t="str">
        <f t="shared" si="16"/>
        <v/>
      </c>
      <c r="AB118" s="2">
        <f t="shared" si="45"/>
        <v>32</v>
      </c>
      <c r="AC118" s="4">
        <f t="shared" si="17"/>
        <v>96</v>
      </c>
      <c r="AD118" s="4">
        <f t="shared" si="18"/>
        <v>-0.36</v>
      </c>
      <c r="AG118" s="4">
        <f t="shared" si="19"/>
        <v>0</v>
      </c>
      <c r="AH118" s="13" t="str">
        <f t="shared" si="53"/>
        <v/>
      </c>
      <c r="AI118" s="24" t="str">
        <f t="shared" si="21"/>
        <v/>
      </c>
      <c r="AJ118" s="13"/>
      <c r="AK118" s="2">
        <f t="shared" si="46"/>
        <v>32</v>
      </c>
      <c r="AL118" s="4">
        <f t="shared" si="22"/>
        <v>96</v>
      </c>
      <c r="AM118" s="4">
        <f t="shared" si="23"/>
        <v>-0.36</v>
      </c>
      <c r="AP118" s="4">
        <f t="shared" si="24"/>
        <v>0</v>
      </c>
      <c r="AQ118" s="13" t="str">
        <f t="shared" si="54"/>
        <v/>
      </c>
      <c r="AR118" s="24" t="str">
        <f t="shared" si="26"/>
        <v/>
      </c>
      <c r="AS118" s="13"/>
      <c r="AT118" s="2">
        <f t="shared" si="47"/>
        <v>32</v>
      </c>
      <c r="AU118" s="4">
        <f t="shared" si="27"/>
        <v>96</v>
      </c>
      <c r="AV118" s="4">
        <f t="shared" si="28"/>
        <v>-0.36</v>
      </c>
      <c r="AY118" s="4">
        <f t="shared" si="29"/>
        <v>0</v>
      </c>
      <c r="AZ118" s="13" t="str">
        <f t="shared" si="55"/>
        <v/>
      </c>
      <c r="BA118" s="24" t="str">
        <f t="shared" si="31"/>
        <v/>
      </c>
      <c r="BB118" s="13"/>
      <c r="BC118" s="2">
        <f t="shared" si="48"/>
        <v>32</v>
      </c>
      <c r="BD118" s="4">
        <f t="shared" si="32"/>
        <v>96</v>
      </c>
      <c r="BE118" s="4">
        <f t="shared" si="33"/>
        <v>-0.36</v>
      </c>
      <c r="BH118" s="4">
        <f t="shared" si="34"/>
        <v>0</v>
      </c>
      <c r="BI118" s="13" t="str">
        <f t="shared" si="56"/>
        <v/>
      </c>
      <c r="BJ118" s="24" t="str">
        <f t="shared" si="36"/>
        <v/>
      </c>
      <c r="BK118" s="13"/>
      <c r="BL118" s="2">
        <f t="shared" si="49"/>
        <v>32</v>
      </c>
      <c r="BM118" s="4">
        <f t="shared" si="37"/>
        <v>96</v>
      </c>
      <c r="BN118" s="4">
        <f t="shared" si="38"/>
        <v>-0.36</v>
      </c>
      <c r="BQ118" s="4">
        <f t="shared" si="39"/>
        <v>0</v>
      </c>
      <c r="BR118" s="13" t="str">
        <f t="shared" si="57"/>
        <v/>
      </c>
      <c r="BS118" s="24" t="str">
        <f t="shared" si="41"/>
        <v/>
      </c>
      <c r="BT118" s="25"/>
    </row>
    <row r="119">
      <c r="A119" s="2">
        <f t="shared" si="42"/>
        <v>32.5</v>
      </c>
      <c r="B119" s="4">
        <f t="shared" si="1"/>
        <v>97.5</v>
      </c>
      <c r="C119" s="4">
        <f t="shared" si="2"/>
        <v>-0.39</v>
      </c>
      <c r="F119" s="4">
        <f t="shared" si="4"/>
        <v>0</v>
      </c>
      <c r="G119" s="13" t="str">
        <f t="shared" si="50"/>
        <v/>
      </c>
      <c r="H119" s="13" t="str">
        <f t="shared" si="6"/>
        <v/>
      </c>
      <c r="J119" s="2">
        <f t="shared" si="43"/>
        <v>32.5</v>
      </c>
      <c r="K119" s="4">
        <f t="shared" si="7"/>
        <v>97.5</v>
      </c>
      <c r="L119" s="4">
        <f t="shared" si="8"/>
        <v>-0.39</v>
      </c>
      <c r="O119" s="4">
        <f t="shared" si="9"/>
        <v>0</v>
      </c>
      <c r="P119" s="13" t="str">
        <f t="shared" si="51"/>
        <v/>
      </c>
      <c r="Q119" s="24" t="str">
        <f t="shared" si="11"/>
        <v/>
      </c>
      <c r="S119" s="2">
        <f t="shared" si="44"/>
        <v>32.5</v>
      </c>
      <c r="T119" s="4">
        <f t="shared" si="12"/>
        <v>97.5</v>
      </c>
      <c r="U119" s="4">
        <f t="shared" si="13"/>
        <v>-0.39</v>
      </c>
      <c r="X119" s="4">
        <f t="shared" si="14"/>
        <v>0</v>
      </c>
      <c r="Y119" s="13" t="str">
        <f t="shared" si="52"/>
        <v/>
      </c>
      <c r="Z119" s="24" t="str">
        <f t="shared" si="16"/>
        <v/>
      </c>
      <c r="AB119" s="2">
        <f t="shared" si="45"/>
        <v>32.5</v>
      </c>
      <c r="AC119" s="4">
        <f t="shared" si="17"/>
        <v>97.5</v>
      </c>
      <c r="AD119" s="4">
        <f t="shared" si="18"/>
        <v>-0.39</v>
      </c>
      <c r="AG119" s="4">
        <f t="shared" si="19"/>
        <v>0</v>
      </c>
      <c r="AH119" s="13" t="str">
        <f t="shared" si="53"/>
        <v/>
      </c>
      <c r="AI119" s="24" t="str">
        <f t="shared" si="21"/>
        <v/>
      </c>
      <c r="AJ119" s="13"/>
      <c r="AK119" s="2">
        <f t="shared" si="46"/>
        <v>32.5</v>
      </c>
      <c r="AL119" s="4">
        <f t="shared" si="22"/>
        <v>97.5</v>
      </c>
      <c r="AM119" s="4">
        <f t="shared" si="23"/>
        <v>-0.39</v>
      </c>
      <c r="AP119" s="4">
        <f t="shared" si="24"/>
        <v>0</v>
      </c>
      <c r="AQ119" s="13" t="str">
        <f t="shared" si="54"/>
        <v/>
      </c>
      <c r="AR119" s="24" t="str">
        <f t="shared" si="26"/>
        <v/>
      </c>
      <c r="AS119" s="13"/>
      <c r="AT119" s="2">
        <f t="shared" si="47"/>
        <v>32.5</v>
      </c>
      <c r="AU119" s="4">
        <f t="shared" si="27"/>
        <v>97.5</v>
      </c>
      <c r="AV119" s="4">
        <f t="shared" si="28"/>
        <v>-0.39</v>
      </c>
      <c r="AY119" s="4">
        <f t="shared" si="29"/>
        <v>0</v>
      </c>
      <c r="AZ119" s="13" t="str">
        <f t="shared" si="55"/>
        <v/>
      </c>
      <c r="BA119" s="24" t="str">
        <f t="shared" si="31"/>
        <v/>
      </c>
      <c r="BB119" s="13"/>
      <c r="BC119" s="2">
        <f t="shared" si="48"/>
        <v>32.5</v>
      </c>
      <c r="BD119" s="4">
        <f t="shared" si="32"/>
        <v>97.5</v>
      </c>
      <c r="BE119" s="4">
        <f t="shared" si="33"/>
        <v>-0.39</v>
      </c>
      <c r="BH119" s="4">
        <f t="shared" si="34"/>
        <v>0</v>
      </c>
      <c r="BI119" s="13" t="str">
        <f t="shared" si="56"/>
        <v/>
      </c>
      <c r="BJ119" s="24" t="str">
        <f t="shared" si="36"/>
        <v/>
      </c>
      <c r="BK119" s="13"/>
      <c r="BL119" s="2">
        <f t="shared" si="49"/>
        <v>32.5</v>
      </c>
      <c r="BM119" s="4">
        <f t="shared" si="37"/>
        <v>97.5</v>
      </c>
      <c r="BN119" s="4">
        <f t="shared" si="38"/>
        <v>-0.39</v>
      </c>
      <c r="BQ119" s="4">
        <f t="shared" si="39"/>
        <v>0</v>
      </c>
      <c r="BR119" s="13" t="str">
        <f t="shared" si="57"/>
        <v/>
      </c>
      <c r="BS119" s="24" t="str">
        <f t="shared" si="41"/>
        <v/>
      </c>
      <c r="BT119" s="25"/>
    </row>
    <row r="120">
      <c r="A120" s="2">
        <f t="shared" si="42"/>
        <v>33</v>
      </c>
      <c r="B120" s="4">
        <f t="shared" si="1"/>
        <v>99</v>
      </c>
      <c r="C120" s="4">
        <f t="shared" si="2"/>
        <v>-0.42</v>
      </c>
      <c r="F120" s="4">
        <f t="shared" si="4"/>
        <v>0</v>
      </c>
      <c r="G120" s="13" t="str">
        <f t="shared" si="50"/>
        <v/>
      </c>
      <c r="H120" s="13" t="str">
        <f t="shared" si="6"/>
        <v/>
      </c>
      <c r="J120" s="2">
        <f t="shared" si="43"/>
        <v>33</v>
      </c>
      <c r="K120" s="4">
        <f t="shared" si="7"/>
        <v>99</v>
      </c>
      <c r="L120" s="4">
        <f t="shared" si="8"/>
        <v>-0.42</v>
      </c>
      <c r="O120" s="4">
        <f t="shared" si="9"/>
        <v>0</v>
      </c>
      <c r="P120" s="13" t="str">
        <f t="shared" si="51"/>
        <v/>
      </c>
      <c r="Q120" s="24" t="str">
        <f t="shared" si="11"/>
        <v/>
      </c>
      <c r="S120" s="2">
        <f t="shared" si="44"/>
        <v>33</v>
      </c>
      <c r="T120" s="4">
        <f t="shared" si="12"/>
        <v>99</v>
      </c>
      <c r="U120" s="4">
        <f t="shared" si="13"/>
        <v>-0.42</v>
      </c>
      <c r="X120" s="4">
        <f t="shared" si="14"/>
        <v>0</v>
      </c>
      <c r="Y120" s="13" t="str">
        <f t="shared" si="52"/>
        <v/>
      </c>
      <c r="Z120" s="24" t="str">
        <f t="shared" si="16"/>
        <v/>
      </c>
      <c r="AB120" s="2">
        <f t="shared" si="45"/>
        <v>33</v>
      </c>
      <c r="AC120" s="4">
        <f t="shared" si="17"/>
        <v>99</v>
      </c>
      <c r="AD120" s="4">
        <f t="shared" si="18"/>
        <v>-0.42</v>
      </c>
      <c r="AG120" s="4">
        <f t="shared" si="19"/>
        <v>0</v>
      </c>
      <c r="AH120" s="13" t="str">
        <f t="shared" si="53"/>
        <v/>
      </c>
      <c r="AI120" s="24" t="str">
        <f t="shared" si="21"/>
        <v/>
      </c>
      <c r="AJ120" s="13"/>
      <c r="AK120" s="2">
        <f t="shared" si="46"/>
        <v>33</v>
      </c>
      <c r="AL120" s="4">
        <f t="shared" si="22"/>
        <v>99</v>
      </c>
      <c r="AM120" s="4">
        <f t="shared" si="23"/>
        <v>-0.42</v>
      </c>
      <c r="AP120" s="4">
        <f t="shared" si="24"/>
        <v>0</v>
      </c>
      <c r="AQ120" s="13" t="str">
        <f t="shared" si="54"/>
        <v/>
      </c>
      <c r="AR120" s="24" t="str">
        <f t="shared" si="26"/>
        <v/>
      </c>
      <c r="AS120" s="13"/>
      <c r="AT120" s="2">
        <f t="shared" si="47"/>
        <v>33</v>
      </c>
      <c r="AU120" s="4">
        <f t="shared" si="27"/>
        <v>99</v>
      </c>
      <c r="AV120" s="4">
        <f t="shared" si="28"/>
        <v>-0.42</v>
      </c>
      <c r="AY120" s="4">
        <f t="shared" si="29"/>
        <v>0</v>
      </c>
      <c r="AZ120" s="13" t="str">
        <f t="shared" si="55"/>
        <v/>
      </c>
      <c r="BA120" s="24" t="str">
        <f t="shared" si="31"/>
        <v/>
      </c>
      <c r="BB120" s="13"/>
      <c r="BC120" s="2">
        <f t="shared" si="48"/>
        <v>33</v>
      </c>
      <c r="BD120" s="4">
        <f t="shared" si="32"/>
        <v>99</v>
      </c>
      <c r="BE120" s="4">
        <f t="shared" si="33"/>
        <v>-0.42</v>
      </c>
      <c r="BH120" s="4">
        <f t="shared" si="34"/>
        <v>0</v>
      </c>
      <c r="BI120" s="13" t="str">
        <f t="shared" si="56"/>
        <v/>
      </c>
      <c r="BJ120" s="24" t="str">
        <f t="shared" si="36"/>
        <v/>
      </c>
      <c r="BK120" s="13"/>
      <c r="BL120" s="2">
        <f t="shared" si="49"/>
        <v>33</v>
      </c>
      <c r="BM120" s="4">
        <f t="shared" si="37"/>
        <v>99</v>
      </c>
      <c r="BN120" s="4">
        <f t="shared" si="38"/>
        <v>-0.42</v>
      </c>
      <c r="BQ120" s="4">
        <f t="shared" si="39"/>
        <v>0</v>
      </c>
      <c r="BR120" s="13" t="str">
        <f t="shared" si="57"/>
        <v/>
      </c>
      <c r="BS120" s="24" t="str">
        <f t="shared" si="41"/>
        <v/>
      </c>
      <c r="BT120" s="25"/>
    </row>
    <row r="121">
      <c r="A121" s="2">
        <f t="shared" si="42"/>
        <v>33.5</v>
      </c>
      <c r="B121" s="4">
        <f t="shared" si="1"/>
        <v>100.5</v>
      </c>
      <c r="C121" s="4">
        <f t="shared" si="2"/>
        <v>-0.45</v>
      </c>
      <c r="F121" s="4">
        <f t="shared" si="4"/>
        <v>0</v>
      </c>
      <c r="G121" s="13" t="str">
        <f t="shared" si="50"/>
        <v/>
      </c>
      <c r="H121" s="13" t="str">
        <f t="shared" si="6"/>
        <v/>
      </c>
      <c r="J121" s="2">
        <f t="shared" si="43"/>
        <v>33.5</v>
      </c>
      <c r="K121" s="4">
        <f t="shared" si="7"/>
        <v>100.5</v>
      </c>
      <c r="L121" s="4">
        <f t="shared" si="8"/>
        <v>-0.45</v>
      </c>
      <c r="O121" s="4">
        <f t="shared" si="9"/>
        <v>0</v>
      </c>
      <c r="P121" s="13" t="str">
        <f t="shared" si="51"/>
        <v/>
      </c>
      <c r="Q121" s="24" t="str">
        <f t="shared" si="11"/>
        <v/>
      </c>
      <c r="S121" s="2">
        <f t="shared" si="44"/>
        <v>33.5</v>
      </c>
      <c r="T121" s="4">
        <f t="shared" si="12"/>
        <v>100.5</v>
      </c>
      <c r="U121" s="4">
        <f t="shared" si="13"/>
        <v>-0.45</v>
      </c>
      <c r="X121" s="4">
        <f t="shared" si="14"/>
        <v>0</v>
      </c>
      <c r="Y121" s="13" t="str">
        <f t="shared" si="52"/>
        <v/>
      </c>
      <c r="Z121" s="24" t="str">
        <f t="shared" si="16"/>
        <v/>
      </c>
      <c r="AB121" s="2">
        <f t="shared" si="45"/>
        <v>33.5</v>
      </c>
      <c r="AC121" s="4">
        <f t="shared" si="17"/>
        <v>100.5</v>
      </c>
      <c r="AD121" s="4">
        <f t="shared" si="18"/>
        <v>-0.45</v>
      </c>
      <c r="AG121" s="4">
        <f t="shared" si="19"/>
        <v>0</v>
      </c>
      <c r="AH121" s="13" t="str">
        <f t="shared" si="53"/>
        <v/>
      </c>
      <c r="AI121" s="24" t="str">
        <f t="shared" si="21"/>
        <v/>
      </c>
      <c r="AJ121" s="13"/>
      <c r="AK121" s="2">
        <f t="shared" si="46"/>
        <v>33.5</v>
      </c>
      <c r="AL121" s="4">
        <f t="shared" si="22"/>
        <v>100.5</v>
      </c>
      <c r="AM121" s="4">
        <f t="shared" si="23"/>
        <v>-0.45</v>
      </c>
      <c r="AP121" s="4">
        <f t="shared" si="24"/>
        <v>0</v>
      </c>
      <c r="AQ121" s="13" t="str">
        <f t="shared" si="54"/>
        <v/>
      </c>
      <c r="AR121" s="24" t="str">
        <f t="shared" si="26"/>
        <v/>
      </c>
      <c r="AS121" s="13"/>
      <c r="AT121" s="2">
        <f t="shared" si="47"/>
        <v>33.5</v>
      </c>
      <c r="AU121" s="4">
        <f t="shared" si="27"/>
        <v>100.5</v>
      </c>
      <c r="AV121" s="4">
        <f t="shared" si="28"/>
        <v>-0.45</v>
      </c>
      <c r="AY121" s="4">
        <f t="shared" si="29"/>
        <v>0</v>
      </c>
      <c r="AZ121" s="13" t="str">
        <f t="shared" si="55"/>
        <v/>
      </c>
      <c r="BA121" s="24" t="str">
        <f t="shared" si="31"/>
        <v/>
      </c>
      <c r="BB121" s="13"/>
      <c r="BC121" s="2">
        <f t="shared" si="48"/>
        <v>33.5</v>
      </c>
      <c r="BD121" s="4">
        <f t="shared" si="32"/>
        <v>100.5</v>
      </c>
      <c r="BE121" s="4">
        <f t="shared" si="33"/>
        <v>-0.45</v>
      </c>
      <c r="BH121" s="4">
        <f t="shared" si="34"/>
        <v>0</v>
      </c>
      <c r="BI121" s="13" t="str">
        <f t="shared" si="56"/>
        <v/>
      </c>
      <c r="BJ121" s="24" t="str">
        <f t="shared" si="36"/>
        <v/>
      </c>
      <c r="BK121" s="13"/>
      <c r="BL121" s="2">
        <f t="shared" si="49"/>
        <v>33.5</v>
      </c>
      <c r="BM121" s="4">
        <f t="shared" si="37"/>
        <v>100.5</v>
      </c>
      <c r="BN121" s="4">
        <f t="shared" si="38"/>
        <v>-0.45</v>
      </c>
      <c r="BQ121" s="4">
        <f t="shared" si="39"/>
        <v>0</v>
      </c>
      <c r="BR121" s="13" t="str">
        <f t="shared" si="57"/>
        <v/>
      </c>
      <c r="BS121" s="24" t="str">
        <f t="shared" si="41"/>
        <v/>
      </c>
      <c r="BT121" s="25"/>
    </row>
    <row r="122">
      <c r="A122" s="2">
        <f t="shared" si="42"/>
        <v>34</v>
      </c>
      <c r="B122" s="4">
        <f t="shared" si="1"/>
        <v>102</v>
      </c>
      <c r="C122" s="4">
        <f t="shared" si="2"/>
        <v>-0.48</v>
      </c>
      <c r="F122" s="4">
        <f t="shared" si="4"/>
        <v>0</v>
      </c>
      <c r="G122" s="13" t="str">
        <f t="shared" si="50"/>
        <v/>
      </c>
      <c r="H122" s="13" t="str">
        <f t="shared" si="6"/>
        <v/>
      </c>
      <c r="J122" s="2">
        <f t="shared" si="43"/>
        <v>34</v>
      </c>
      <c r="K122" s="4">
        <f t="shared" si="7"/>
        <v>102</v>
      </c>
      <c r="L122" s="4">
        <f t="shared" si="8"/>
        <v>-0.48</v>
      </c>
      <c r="O122" s="4">
        <f t="shared" si="9"/>
        <v>0</v>
      </c>
      <c r="P122" s="13" t="str">
        <f t="shared" si="51"/>
        <v/>
      </c>
      <c r="Q122" s="24" t="str">
        <f t="shared" si="11"/>
        <v/>
      </c>
      <c r="S122" s="2">
        <f t="shared" si="44"/>
        <v>34</v>
      </c>
      <c r="T122" s="4">
        <f t="shared" si="12"/>
        <v>102</v>
      </c>
      <c r="U122" s="4">
        <f t="shared" si="13"/>
        <v>-0.48</v>
      </c>
      <c r="X122" s="4">
        <f t="shared" si="14"/>
        <v>0</v>
      </c>
      <c r="Y122" s="13" t="str">
        <f t="shared" si="52"/>
        <v/>
      </c>
      <c r="Z122" s="24" t="str">
        <f t="shared" si="16"/>
        <v/>
      </c>
      <c r="AB122" s="2">
        <f t="shared" si="45"/>
        <v>34</v>
      </c>
      <c r="AC122" s="4">
        <f t="shared" si="17"/>
        <v>102</v>
      </c>
      <c r="AD122" s="4">
        <f t="shared" si="18"/>
        <v>-0.48</v>
      </c>
      <c r="AG122" s="4">
        <f t="shared" si="19"/>
        <v>0</v>
      </c>
      <c r="AH122" s="13" t="str">
        <f t="shared" si="53"/>
        <v/>
      </c>
      <c r="AI122" s="24" t="str">
        <f t="shared" si="21"/>
        <v/>
      </c>
      <c r="AJ122" s="13"/>
      <c r="AK122" s="2">
        <f t="shared" si="46"/>
        <v>34</v>
      </c>
      <c r="AL122" s="4">
        <f t="shared" si="22"/>
        <v>102</v>
      </c>
      <c r="AM122" s="4">
        <f t="shared" si="23"/>
        <v>-0.48</v>
      </c>
      <c r="AP122" s="4">
        <f t="shared" si="24"/>
        <v>0</v>
      </c>
      <c r="AQ122" s="13" t="str">
        <f t="shared" si="54"/>
        <v/>
      </c>
      <c r="AR122" s="24" t="str">
        <f t="shared" si="26"/>
        <v/>
      </c>
      <c r="AS122" s="13"/>
      <c r="AT122" s="2">
        <f t="shared" si="47"/>
        <v>34</v>
      </c>
      <c r="AU122" s="4">
        <f t="shared" si="27"/>
        <v>102</v>
      </c>
      <c r="AV122" s="4">
        <f t="shared" si="28"/>
        <v>-0.48</v>
      </c>
      <c r="AY122" s="4">
        <f t="shared" si="29"/>
        <v>0</v>
      </c>
      <c r="AZ122" s="13" t="str">
        <f t="shared" si="55"/>
        <v/>
      </c>
      <c r="BA122" s="24" t="str">
        <f t="shared" si="31"/>
        <v/>
      </c>
      <c r="BB122" s="13"/>
      <c r="BC122" s="2">
        <f t="shared" si="48"/>
        <v>34</v>
      </c>
      <c r="BD122" s="4">
        <f t="shared" si="32"/>
        <v>102</v>
      </c>
      <c r="BE122" s="4">
        <f t="shared" si="33"/>
        <v>-0.48</v>
      </c>
      <c r="BH122" s="4">
        <f t="shared" si="34"/>
        <v>0</v>
      </c>
      <c r="BI122" s="13" t="str">
        <f t="shared" si="56"/>
        <v/>
      </c>
      <c r="BJ122" s="24" t="str">
        <f t="shared" si="36"/>
        <v/>
      </c>
      <c r="BK122" s="13"/>
      <c r="BL122" s="2">
        <f t="shared" si="49"/>
        <v>34</v>
      </c>
      <c r="BM122" s="4">
        <f t="shared" si="37"/>
        <v>102</v>
      </c>
      <c r="BN122" s="4">
        <f t="shared" si="38"/>
        <v>-0.48</v>
      </c>
      <c r="BQ122" s="4">
        <f t="shared" si="39"/>
        <v>0</v>
      </c>
      <c r="BR122" s="13" t="str">
        <f t="shared" si="57"/>
        <v/>
      </c>
      <c r="BS122" s="24" t="str">
        <f t="shared" si="41"/>
        <v/>
      </c>
      <c r="BT122" s="25"/>
    </row>
    <row r="123">
      <c r="A123" s="2">
        <f t="shared" si="42"/>
        <v>34.5</v>
      </c>
      <c r="B123" s="4">
        <f t="shared" si="1"/>
        <v>103.5</v>
      </c>
      <c r="C123" s="4">
        <f t="shared" si="2"/>
        <v>-0.51</v>
      </c>
      <c r="F123" s="4">
        <f t="shared" si="4"/>
        <v>0</v>
      </c>
      <c r="G123" s="13" t="str">
        <f t="shared" si="50"/>
        <v/>
      </c>
      <c r="H123" s="13" t="str">
        <f t="shared" si="6"/>
        <v/>
      </c>
      <c r="J123" s="2">
        <f t="shared" si="43"/>
        <v>34.5</v>
      </c>
      <c r="K123" s="4">
        <f t="shared" si="7"/>
        <v>103.5</v>
      </c>
      <c r="L123" s="4">
        <f t="shared" si="8"/>
        <v>-0.51</v>
      </c>
      <c r="O123" s="4">
        <f t="shared" si="9"/>
        <v>0</v>
      </c>
      <c r="P123" s="13" t="str">
        <f t="shared" si="51"/>
        <v/>
      </c>
      <c r="Q123" s="24" t="str">
        <f t="shared" si="11"/>
        <v/>
      </c>
      <c r="S123" s="2">
        <f t="shared" si="44"/>
        <v>34.5</v>
      </c>
      <c r="T123" s="4">
        <f t="shared" si="12"/>
        <v>103.5</v>
      </c>
      <c r="U123" s="4">
        <f t="shared" si="13"/>
        <v>-0.51</v>
      </c>
      <c r="X123" s="4">
        <f t="shared" si="14"/>
        <v>0</v>
      </c>
      <c r="Y123" s="13" t="str">
        <f t="shared" si="52"/>
        <v/>
      </c>
      <c r="Z123" s="24" t="str">
        <f t="shared" si="16"/>
        <v/>
      </c>
      <c r="AB123" s="2">
        <f t="shared" si="45"/>
        <v>34.5</v>
      </c>
      <c r="AC123" s="4">
        <f t="shared" si="17"/>
        <v>103.5</v>
      </c>
      <c r="AD123" s="4">
        <f t="shared" si="18"/>
        <v>-0.51</v>
      </c>
      <c r="AG123" s="4">
        <f t="shared" si="19"/>
        <v>0</v>
      </c>
      <c r="AH123" s="13" t="str">
        <f t="shared" si="53"/>
        <v/>
      </c>
      <c r="AI123" s="24" t="str">
        <f t="shared" si="21"/>
        <v/>
      </c>
      <c r="AJ123" s="13"/>
      <c r="AK123" s="2">
        <f t="shared" si="46"/>
        <v>34.5</v>
      </c>
      <c r="AL123" s="4">
        <f t="shared" si="22"/>
        <v>103.5</v>
      </c>
      <c r="AM123" s="4">
        <f t="shared" si="23"/>
        <v>-0.51</v>
      </c>
      <c r="AP123" s="4">
        <f t="shared" si="24"/>
        <v>0</v>
      </c>
      <c r="AQ123" s="13" t="str">
        <f t="shared" si="54"/>
        <v/>
      </c>
      <c r="AR123" s="24" t="str">
        <f t="shared" si="26"/>
        <v/>
      </c>
      <c r="AS123" s="13"/>
      <c r="AT123" s="2">
        <f t="shared" si="47"/>
        <v>34.5</v>
      </c>
      <c r="AU123" s="4">
        <f t="shared" si="27"/>
        <v>103.5</v>
      </c>
      <c r="AV123" s="4">
        <f t="shared" si="28"/>
        <v>-0.51</v>
      </c>
      <c r="AY123" s="4">
        <f t="shared" si="29"/>
        <v>0</v>
      </c>
      <c r="AZ123" s="13" t="str">
        <f t="shared" si="55"/>
        <v/>
      </c>
      <c r="BA123" s="24" t="str">
        <f t="shared" si="31"/>
        <v/>
      </c>
      <c r="BB123" s="13"/>
      <c r="BC123" s="2">
        <f t="shared" si="48"/>
        <v>34.5</v>
      </c>
      <c r="BD123" s="4">
        <f t="shared" si="32"/>
        <v>103.5</v>
      </c>
      <c r="BE123" s="4">
        <f t="shared" si="33"/>
        <v>-0.51</v>
      </c>
      <c r="BH123" s="4">
        <f t="shared" si="34"/>
        <v>0</v>
      </c>
      <c r="BI123" s="13" t="str">
        <f t="shared" si="56"/>
        <v/>
      </c>
      <c r="BJ123" s="24" t="str">
        <f t="shared" si="36"/>
        <v/>
      </c>
      <c r="BK123" s="13"/>
      <c r="BL123" s="2">
        <f t="shared" si="49"/>
        <v>34.5</v>
      </c>
      <c r="BM123" s="4">
        <f t="shared" si="37"/>
        <v>103.5</v>
      </c>
      <c r="BN123" s="4">
        <f t="shared" si="38"/>
        <v>-0.51</v>
      </c>
      <c r="BQ123" s="4">
        <f t="shared" si="39"/>
        <v>0</v>
      </c>
      <c r="BR123" s="13" t="str">
        <f t="shared" si="57"/>
        <v/>
      </c>
      <c r="BS123" s="24" t="str">
        <f t="shared" si="41"/>
        <v/>
      </c>
      <c r="BT123" s="25"/>
    </row>
    <row r="124">
      <c r="A124" s="2">
        <f t="shared" si="42"/>
        <v>35</v>
      </c>
      <c r="B124" s="4">
        <f t="shared" si="1"/>
        <v>105</v>
      </c>
      <c r="C124" s="4">
        <f t="shared" si="2"/>
        <v>-0.54</v>
      </c>
      <c r="F124" s="4">
        <f t="shared" si="4"/>
        <v>0</v>
      </c>
      <c r="G124" s="13" t="str">
        <f t="shared" si="50"/>
        <v/>
      </c>
      <c r="H124" s="13" t="str">
        <f t="shared" si="6"/>
        <v/>
      </c>
      <c r="J124" s="2">
        <f t="shared" si="43"/>
        <v>35</v>
      </c>
      <c r="K124" s="4">
        <f t="shared" si="7"/>
        <v>105</v>
      </c>
      <c r="L124" s="4">
        <f t="shared" si="8"/>
        <v>-0.54</v>
      </c>
      <c r="O124" s="4">
        <f t="shared" si="9"/>
        <v>0</v>
      </c>
      <c r="P124" s="13" t="str">
        <f t="shared" si="51"/>
        <v/>
      </c>
      <c r="Q124" s="24" t="str">
        <f t="shared" si="11"/>
        <v/>
      </c>
      <c r="S124" s="2">
        <f t="shared" si="44"/>
        <v>35</v>
      </c>
      <c r="T124" s="4">
        <f t="shared" si="12"/>
        <v>105</v>
      </c>
      <c r="U124" s="4">
        <f t="shared" si="13"/>
        <v>-0.54</v>
      </c>
      <c r="X124" s="4">
        <f t="shared" si="14"/>
        <v>0</v>
      </c>
      <c r="Y124" s="13" t="str">
        <f t="shared" si="52"/>
        <v/>
      </c>
      <c r="Z124" s="24" t="str">
        <f t="shared" si="16"/>
        <v/>
      </c>
      <c r="AB124" s="2">
        <f t="shared" si="45"/>
        <v>35</v>
      </c>
      <c r="AC124" s="4">
        <f t="shared" si="17"/>
        <v>105</v>
      </c>
      <c r="AD124" s="4">
        <f t="shared" si="18"/>
        <v>-0.54</v>
      </c>
      <c r="AG124" s="4">
        <f t="shared" si="19"/>
        <v>0</v>
      </c>
      <c r="AH124" s="13" t="str">
        <f t="shared" si="53"/>
        <v/>
      </c>
      <c r="AI124" s="24" t="str">
        <f t="shared" si="21"/>
        <v/>
      </c>
      <c r="AJ124" s="13"/>
      <c r="AK124" s="2">
        <f t="shared" si="46"/>
        <v>35</v>
      </c>
      <c r="AL124" s="4">
        <f t="shared" si="22"/>
        <v>105</v>
      </c>
      <c r="AM124" s="4">
        <f t="shared" si="23"/>
        <v>-0.54</v>
      </c>
      <c r="AP124" s="4">
        <f t="shared" si="24"/>
        <v>0</v>
      </c>
      <c r="AQ124" s="13" t="str">
        <f t="shared" si="54"/>
        <v/>
      </c>
      <c r="AR124" s="24" t="str">
        <f t="shared" si="26"/>
        <v/>
      </c>
      <c r="AS124" s="13"/>
      <c r="AT124" s="2">
        <f t="shared" si="47"/>
        <v>35</v>
      </c>
      <c r="AU124" s="4">
        <f t="shared" si="27"/>
        <v>105</v>
      </c>
      <c r="AV124" s="4">
        <f t="shared" si="28"/>
        <v>-0.54</v>
      </c>
      <c r="AY124" s="4">
        <f t="shared" si="29"/>
        <v>0</v>
      </c>
      <c r="AZ124" s="13" t="str">
        <f t="shared" si="55"/>
        <v/>
      </c>
      <c r="BA124" s="24" t="str">
        <f t="shared" si="31"/>
        <v/>
      </c>
      <c r="BB124" s="13"/>
      <c r="BC124" s="2">
        <f t="shared" si="48"/>
        <v>35</v>
      </c>
      <c r="BD124" s="4">
        <f t="shared" si="32"/>
        <v>105</v>
      </c>
      <c r="BE124" s="4">
        <f t="shared" si="33"/>
        <v>-0.54</v>
      </c>
      <c r="BH124" s="4">
        <f t="shared" si="34"/>
        <v>0</v>
      </c>
      <c r="BI124" s="13" t="str">
        <f t="shared" si="56"/>
        <v/>
      </c>
      <c r="BJ124" s="24" t="str">
        <f t="shared" si="36"/>
        <v/>
      </c>
      <c r="BK124" s="13"/>
      <c r="BL124" s="2">
        <f t="shared" si="49"/>
        <v>35</v>
      </c>
      <c r="BM124" s="4">
        <f t="shared" si="37"/>
        <v>105</v>
      </c>
      <c r="BN124" s="4">
        <f t="shared" si="38"/>
        <v>-0.54</v>
      </c>
      <c r="BQ124" s="4">
        <f t="shared" si="39"/>
        <v>0</v>
      </c>
      <c r="BR124" s="13" t="str">
        <f t="shared" si="57"/>
        <v/>
      </c>
      <c r="BS124" s="24" t="str">
        <f t="shared" si="41"/>
        <v/>
      </c>
      <c r="BT124" s="25"/>
    </row>
    <row r="125">
      <c r="A125" s="2">
        <f t="shared" si="42"/>
        <v>35.5</v>
      </c>
      <c r="B125" s="4">
        <f t="shared" si="1"/>
        <v>106.5</v>
      </c>
      <c r="C125" s="4">
        <f t="shared" si="2"/>
        <v>-0.57</v>
      </c>
      <c r="F125" s="4">
        <f t="shared" si="4"/>
        <v>0</v>
      </c>
      <c r="G125" s="13" t="str">
        <f t="shared" si="50"/>
        <v/>
      </c>
      <c r="H125" s="13" t="str">
        <f t="shared" si="6"/>
        <v/>
      </c>
      <c r="J125" s="2">
        <f t="shared" si="43"/>
        <v>35.5</v>
      </c>
      <c r="K125" s="4">
        <f t="shared" si="7"/>
        <v>106.5</v>
      </c>
      <c r="L125" s="4">
        <f t="shared" si="8"/>
        <v>-0.57</v>
      </c>
      <c r="O125" s="4">
        <f t="shared" si="9"/>
        <v>0</v>
      </c>
      <c r="P125" s="13" t="str">
        <f t="shared" si="51"/>
        <v/>
      </c>
      <c r="Q125" s="24" t="str">
        <f t="shared" si="11"/>
        <v/>
      </c>
      <c r="S125" s="2">
        <f t="shared" si="44"/>
        <v>35.5</v>
      </c>
      <c r="T125" s="4">
        <f t="shared" si="12"/>
        <v>106.5</v>
      </c>
      <c r="U125" s="4">
        <f t="shared" si="13"/>
        <v>-0.57</v>
      </c>
      <c r="X125" s="4">
        <f t="shared" si="14"/>
        <v>0</v>
      </c>
      <c r="Y125" s="13" t="str">
        <f t="shared" si="52"/>
        <v/>
      </c>
      <c r="Z125" s="24" t="str">
        <f t="shared" si="16"/>
        <v/>
      </c>
      <c r="AB125" s="2">
        <f t="shared" si="45"/>
        <v>35.5</v>
      </c>
      <c r="AC125" s="4">
        <f t="shared" si="17"/>
        <v>106.5</v>
      </c>
      <c r="AD125" s="4">
        <f t="shared" si="18"/>
        <v>-0.57</v>
      </c>
      <c r="AG125" s="4">
        <f t="shared" si="19"/>
        <v>0</v>
      </c>
      <c r="AH125" s="13" t="str">
        <f t="shared" si="53"/>
        <v/>
      </c>
      <c r="AI125" s="24" t="str">
        <f t="shared" si="21"/>
        <v/>
      </c>
      <c r="AJ125" s="13"/>
      <c r="AK125" s="2">
        <f t="shared" si="46"/>
        <v>35.5</v>
      </c>
      <c r="AL125" s="4">
        <f t="shared" si="22"/>
        <v>106.5</v>
      </c>
      <c r="AM125" s="4">
        <f t="shared" si="23"/>
        <v>-0.57</v>
      </c>
      <c r="AP125" s="4">
        <f t="shared" si="24"/>
        <v>0</v>
      </c>
      <c r="AQ125" s="13" t="str">
        <f t="shared" si="54"/>
        <v/>
      </c>
      <c r="AR125" s="24" t="str">
        <f t="shared" si="26"/>
        <v/>
      </c>
      <c r="AS125" s="13"/>
      <c r="AT125" s="2">
        <f t="shared" si="47"/>
        <v>35.5</v>
      </c>
      <c r="AU125" s="4">
        <f t="shared" si="27"/>
        <v>106.5</v>
      </c>
      <c r="AV125" s="4">
        <f t="shared" si="28"/>
        <v>-0.57</v>
      </c>
      <c r="AY125" s="4">
        <f t="shared" si="29"/>
        <v>0</v>
      </c>
      <c r="AZ125" s="13" t="str">
        <f t="shared" si="55"/>
        <v/>
      </c>
      <c r="BA125" s="24" t="str">
        <f t="shared" si="31"/>
        <v/>
      </c>
      <c r="BB125" s="13"/>
      <c r="BC125" s="2">
        <f t="shared" si="48"/>
        <v>35.5</v>
      </c>
      <c r="BD125" s="4">
        <f t="shared" si="32"/>
        <v>106.5</v>
      </c>
      <c r="BE125" s="4">
        <f t="shared" si="33"/>
        <v>-0.57</v>
      </c>
      <c r="BH125" s="4">
        <f t="shared" si="34"/>
        <v>0</v>
      </c>
      <c r="BI125" s="13" t="str">
        <f t="shared" si="56"/>
        <v/>
      </c>
      <c r="BJ125" s="24" t="str">
        <f t="shared" si="36"/>
        <v/>
      </c>
      <c r="BK125" s="13"/>
      <c r="BL125" s="2">
        <f t="shared" si="49"/>
        <v>35.5</v>
      </c>
      <c r="BM125" s="4">
        <f t="shared" si="37"/>
        <v>106.5</v>
      </c>
      <c r="BN125" s="4">
        <f t="shared" si="38"/>
        <v>-0.57</v>
      </c>
      <c r="BQ125" s="4">
        <f t="shared" si="39"/>
        <v>0</v>
      </c>
      <c r="BR125" s="13" t="str">
        <f t="shared" si="57"/>
        <v/>
      </c>
      <c r="BS125" s="24" t="str">
        <f t="shared" si="41"/>
        <v/>
      </c>
      <c r="BT125" s="25"/>
    </row>
    <row r="126">
      <c r="A126" s="2">
        <f t="shared" si="42"/>
        <v>36</v>
      </c>
      <c r="B126" s="4">
        <f t="shared" si="1"/>
        <v>108</v>
      </c>
      <c r="C126" s="4">
        <f t="shared" si="2"/>
        <v>-0.6</v>
      </c>
      <c r="F126" s="4">
        <f t="shared" si="4"/>
        <v>0</v>
      </c>
      <c r="G126" s="13" t="str">
        <f t="shared" si="50"/>
        <v/>
      </c>
      <c r="H126" s="13" t="str">
        <f t="shared" si="6"/>
        <v/>
      </c>
      <c r="J126" s="2">
        <f t="shared" si="43"/>
        <v>36</v>
      </c>
      <c r="K126" s="4">
        <f t="shared" si="7"/>
        <v>108</v>
      </c>
      <c r="L126" s="4">
        <f t="shared" si="8"/>
        <v>-0.6</v>
      </c>
      <c r="O126" s="4">
        <f t="shared" si="9"/>
        <v>0</v>
      </c>
      <c r="P126" s="13" t="str">
        <f t="shared" si="51"/>
        <v/>
      </c>
      <c r="Q126" s="24" t="str">
        <f t="shared" si="11"/>
        <v/>
      </c>
      <c r="S126" s="2">
        <f t="shared" si="44"/>
        <v>36</v>
      </c>
      <c r="T126" s="4">
        <f t="shared" si="12"/>
        <v>108</v>
      </c>
      <c r="U126" s="4">
        <f t="shared" si="13"/>
        <v>-0.6</v>
      </c>
      <c r="X126" s="4">
        <f t="shared" si="14"/>
        <v>0</v>
      </c>
      <c r="Y126" s="13" t="str">
        <f t="shared" si="52"/>
        <v/>
      </c>
      <c r="Z126" s="24" t="str">
        <f t="shared" si="16"/>
        <v/>
      </c>
      <c r="AB126" s="2">
        <f t="shared" si="45"/>
        <v>36</v>
      </c>
      <c r="AC126" s="4">
        <f t="shared" si="17"/>
        <v>108</v>
      </c>
      <c r="AD126" s="4">
        <f t="shared" si="18"/>
        <v>-0.6</v>
      </c>
      <c r="AG126" s="4">
        <f t="shared" si="19"/>
        <v>0</v>
      </c>
      <c r="AH126" s="13" t="str">
        <f t="shared" si="53"/>
        <v/>
      </c>
      <c r="AI126" s="24" t="str">
        <f t="shared" si="21"/>
        <v/>
      </c>
      <c r="AJ126" s="13"/>
      <c r="AK126" s="2">
        <f t="shared" si="46"/>
        <v>36</v>
      </c>
      <c r="AL126" s="4">
        <f t="shared" si="22"/>
        <v>108</v>
      </c>
      <c r="AM126" s="4">
        <f t="shared" si="23"/>
        <v>-0.6</v>
      </c>
      <c r="AP126" s="4">
        <f t="shared" si="24"/>
        <v>0</v>
      </c>
      <c r="AQ126" s="13" t="str">
        <f t="shared" si="54"/>
        <v/>
      </c>
      <c r="AR126" s="24" t="str">
        <f t="shared" si="26"/>
        <v/>
      </c>
      <c r="AS126" s="13"/>
      <c r="AT126" s="2">
        <f t="shared" si="47"/>
        <v>36</v>
      </c>
      <c r="AU126" s="4">
        <f t="shared" si="27"/>
        <v>108</v>
      </c>
      <c r="AV126" s="4">
        <f t="shared" si="28"/>
        <v>-0.6</v>
      </c>
      <c r="AY126" s="4">
        <f t="shared" si="29"/>
        <v>0</v>
      </c>
      <c r="AZ126" s="13" t="str">
        <f t="shared" si="55"/>
        <v/>
      </c>
      <c r="BA126" s="24" t="str">
        <f t="shared" si="31"/>
        <v/>
      </c>
      <c r="BB126" s="13"/>
      <c r="BC126" s="2">
        <f t="shared" si="48"/>
        <v>36</v>
      </c>
      <c r="BD126" s="4">
        <f t="shared" si="32"/>
        <v>108</v>
      </c>
      <c r="BE126" s="4">
        <f t="shared" si="33"/>
        <v>-0.6</v>
      </c>
      <c r="BH126" s="4">
        <f t="shared" si="34"/>
        <v>0</v>
      </c>
      <c r="BI126" s="13" t="str">
        <f t="shared" si="56"/>
        <v/>
      </c>
      <c r="BJ126" s="24" t="str">
        <f t="shared" si="36"/>
        <v/>
      </c>
      <c r="BK126" s="13"/>
      <c r="BL126" s="2">
        <f t="shared" si="49"/>
        <v>36</v>
      </c>
      <c r="BM126" s="4">
        <f t="shared" si="37"/>
        <v>108</v>
      </c>
      <c r="BN126" s="4">
        <f t="shared" si="38"/>
        <v>-0.6</v>
      </c>
      <c r="BQ126" s="4">
        <f t="shared" si="39"/>
        <v>0</v>
      </c>
      <c r="BR126" s="13" t="str">
        <f t="shared" si="57"/>
        <v/>
      </c>
      <c r="BS126" s="24" t="str">
        <f t="shared" si="41"/>
        <v/>
      </c>
      <c r="BT126" s="25"/>
    </row>
    <row r="127">
      <c r="A127" s="2">
        <f t="shared" si="42"/>
        <v>36.5</v>
      </c>
      <c r="B127" s="4">
        <f t="shared" si="1"/>
        <v>109.5</v>
      </c>
      <c r="C127" s="4">
        <f t="shared" si="2"/>
        <v>-0.63</v>
      </c>
      <c r="F127" s="4">
        <f t="shared" si="4"/>
        <v>0</v>
      </c>
      <c r="G127" s="13" t="str">
        <f t="shared" si="50"/>
        <v/>
      </c>
      <c r="H127" s="13" t="str">
        <f t="shared" si="6"/>
        <v/>
      </c>
      <c r="J127" s="2">
        <f t="shared" si="43"/>
        <v>36.5</v>
      </c>
      <c r="K127" s="4">
        <f t="shared" si="7"/>
        <v>109.5</v>
      </c>
      <c r="L127" s="4">
        <f t="shared" si="8"/>
        <v>-0.63</v>
      </c>
      <c r="O127" s="4">
        <f t="shared" si="9"/>
        <v>0</v>
      </c>
      <c r="P127" s="13" t="str">
        <f t="shared" si="51"/>
        <v/>
      </c>
      <c r="Q127" s="24" t="str">
        <f t="shared" si="11"/>
        <v/>
      </c>
      <c r="S127" s="2">
        <f t="shared" si="44"/>
        <v>36.5</v>
      </c>
      <c r="T127" s="4">
        <f t="shared" si="12"/>
        <v>109.5</v>
      </c>
      <c r="U127" s="4">
        <f t="shared" si="13"/>
        <v>-0.63</v>
      </c>
      <c r="X127" s="4">
        <f t="shared" si="14"/>
        <v>0</v>
      </c>
      <c r="Y127" s="13" t="str">
        <f t="shared" si="52"/>
        <v/>
      </c>
      <c r="Z127" s="24" t="str">
        <f t="shared" si="16"/>
        <v/>
      </c>
      <c r="AB127" s="2">
        <f t="shared" si="45"/>
        <v>36.5</v>
      </c>
      <c r="AC127" s="4">
        <f t="shared" si="17"/>
        <v>109.5</v>
      </c>
      <c r="AD127" s="4">
        <f t="shared" si="18"/>
        <v>-0.63</v>
      </c>
      <c r="AG127" s="4">
        <f t="shared" si="19"/>
        <v>0</v>
      </c>
      <c r="AH127" s="13" t="str">
        <f t="shared" si="53"/>
        <v/>
      </c>
      <c r="AI127" s="24" t="str">
        <f t="shared" si="21"/>
        <v/>
      </c>
      <c r="AJ127" s="13"/>
      <c r="AK127" s="2">
        <f t="shared" si="46"/>
        <v>36.5</v>
      </c>
      <c r="AL127" s="4">
        <f t="shared" si="22"/>
        <v>109.5</v>
      </c>
      <c r="AM127" s="4">
        <f t="shared" si="23"/>
        <v>-0.63</v>
      </c>
      <c r="AP127" s="4">
        <f t="shared" si="24"/>
        <v>0</v>
      </c>
      <c r="AQ127" s="13" t="str">
        <f t="shared" si="54"/>
        <v/>
      </c>
      <c r="AR127" s="24" t="str">
        <f t="shared" si="26"/>
        <v/>
      </c>
      <c r="AS127" s="13"/>
      <c r="AT127" s="2">
        <f t="shared" si="47"/>
        <v>36.5</v>
      </c>
      <c r="AU127" s="4">
        <f t="shared" si="27"/>
        <v>109.5</v>
      </c>
      <c r="AV127" s="4">
        <f t="shared" si="28"/>
        <v>-0.63</v>
      </c>
      <c r="AY127" s="4">
        <f t="shared" si="29"/>
        <v>0</v>
      </c>
      <c r="AZ127" s="13" t="str">
        <f t="shared" si="55"/>
        <v/>
      </c>
      <c r="BA127" s="24" t="str">
        <f t="shared" si="31"/>
        <v/>
      </c>
      <c r="BB127" s="13"/>
      <c r="BC127" s="2">
        <f t="shared" si="48"/>
        <v>36.5</v>
      </c>
      <c r="BD127" s="4">
        <f t="shared" si="32"/>
        <v>109.5</v>
      </c>
      <c r="BE127" s="4">
        <f t="shared" si="33"/>
        <v>-0.63</v>
      </c>
      <c r="BH127" s="4">
        <f t="shared" si="34"/>
        <v>0</v>
      </c>
      <c r="BI127" s="13" t="str">
        <f t="shared" si="56"/>
        <v/>
      </c>
      <c r="BJ127" s="24" t="str">
        <f t="shared" si="36"/>
        <v/>
      </c>
      <c r="BK127" s="13"/>
      <c r="BL127" s="2">
        <f t="shared" si="49"/>
        <v>36.5</v>
      </c>
      <c r="BM127" s="4">
        <f t="shared" si="37"/>
        <v>109.5</v>
      </c>
      <c r="BN127" s="4">
        <f t="shared" si="38"/>
        <v>-0.63</v>
      </c>
      <c r="BQ127" s="4">
        <f t="shared" si="39"/>
        <v>0</v>
      </c>
      <c r="BR127" s="13" t="str">
        <f t="shared" si="57"/>
        <v/>
      </c>
      <c r="BS127" s="24" t="str">
        <f t="shared" si="41"/>
        <v/>
      </c>
      <c r="BT127" s="25"/>
    </row>
    <row r="128">
      <c r="A128" s="2">
        <f t="shared" si="42"/>
        <v>37</v>
      </c>
      <c r="B128" s="4">
        <f t="shared" si="1"/>
        <v>111</v>
      </c>
      <c r="C128" s="4">
        <f t="shared" si="2"/>
        <v>-0.66</v>
      </c>
      <c r="F128" s="4">
        <f t="shared" si="4"/>
        <v>0</v>
      </c>
      <c r="G128" s="13" t="str">
        <f t="shared" si="50"/>
        <v/>
      </c>
      <c r="H128" s="13" t="str">
        <f t="shared" si="6"/>
        <v/>
      </c>
      <c r="I128" s="2"/>
      <c r="J128" s="2">
        <f t="shared" si="43"/>
        <v>37</v>
      </c>
      <c r="K128" s="4">
        <f t="shared" si="7"/>
        <v>111</v>
      </c>
      <c r="L128" s="4">
        <f t="shared" si="8"/>
        <v>-0.66</v>
      </c>
      <c r="O128" s="4">
        <f t="shared" si="9"/>
        <v>0</v>
      </c>
      <c r="P128" s="13" t="str">
        <f t="shared" si="51"/>
        <v/>
      </c>
      <c r="Q128" s="24" t="str">
        <f t="shared" si="11"/>
        <v/>
      </c>
      <c r="S128" s="2">
        <f t="shared" si="44"/>
        <v>37</v>
      </c>
      <c r="T128" s="4">
        <f t="shared" si="12"/>
        <v>111</v>
      </c>
      <c r="U128" s="4">
        <f t="shared" si="13"/>
        <v>-0.66</v>
      </c>
      <c r="X128" s="4">
        <f t="shared" si="14"/>
        <v>0</v>
      </c>
      <c r="Y128" s="13" t="str">
        <f t="shared" si="52"/>
        <v/>
      </c>
      <c r="Z128" s="24" t="str">
        <f t="shared" si="16"/>
        <v/>
      </c>
      <c r="AB128" s="2">
        <f t="shared" si="45"/>
        <v>37</v>
      </c>
      <c r="AC128" s="4">
        <f t="shared" si="17"/>
        <v>111</v>
      </c>
      <c r="AD128" s="4">
        <f t="shared" si="18"/>
        <v>-0.66</v>
      </c>
      <c r="AG128" s="4">
        <f t="shared" si="19"/>
        <v>0</v>
      </c>
      <c r="AH128" s="13" t="str">
        <f t="shared" si="53"/>
        <v/>
      </c>
      <c r="AI128" s="24" t="str">
        <f t="shared" si="21"/>
        <v/>
      </c>
      <c r="AJ128" s="13"/>
      <c r="AK128" s="2">
        <f t="shared" si="46"/>
        <v>37</v>
      </c>
      <c r="AL128" s="4">
        <f t="shared" si="22"/>
        <v>111</v>
      </c>
      <c r="AM128" s="4">
        <f t="shared" si="23"/>
        <v>-0.66</v>
      </c>
      <c r="AP128" s="4">
        <f t="shared" si="24"/>
        <v>0</v>
      </c>
      <c r="AQ128" s="13" t="str">
        <f t="shared" si="54"/>
        <v/>
      </c>
      <c r="AR128" s="24" t="str">
        <f t="shared" si="26"/>
        <v/>
      </c>
      <c r="AS128" s="13"/>
      <c r="AT128" s="2">
        <f t="shared" si="47"/>
        <v>37</v>
      </c>
      <c r="AU128" s="4">
        <f t="shared" si="27"/>
        <v>111</v>
      </c>
      <c r="AV128" s="4">
        <f t="shared" si="28"/>
        <v>-0.66</v>
      </c>
      <c r="AY128" s="4">
        <f t="shared" si="29"/>
        <v>0</v>
      </c>
      <c r="AZ128" s="13" t="str">
        <f t="shared" si="55"/>
        <v/>
      </c>
      <c r="BA128" s="24" t="str">
        <f t="shared" si="31"/>
        <v/>
      </c>
      <c r="BB128" s="13"/>
      <c r="BC128" s="2">
        <f t="shared" si="48"/>
        <v>37</v>
      </c>
      <c r="BD128" s="4">
        <f t="shared" si="32"/>
        <v>111</v>
      </c>
      <c r="BE128" s="4">
        <f t="shared" si="33"/>
        <v>-0.66</v>
      </c>
      <c r="BH128" s="4">
        <f t="shared" si="34"/>
        <v>0</v>
      </c>
      <c r="BI128" s="13" t="str">
        <f t="shared" si="56"/>
        <v/>
      </c>
      <c r="BJ128" s="24" t="str">
        <f t="shared" si="36"/>
        <v/>
      </c>
      <c r="BK128" s="13"/>
      <c r="BL128" s="2">
        <f t="shared" si="49"/>
        <v>37</v>
      </c>
      <c r="BM128" s="4">
        <f t="shared" si="37"/>
        <v>111</v>
      </c>
      <c r="BN128" s="4">
        <f t="shared" si="38"/>
        <v>-0.66</v>
      </c>
      <c r="BQ128" s="4">
        <f t="shared" si="39"/>
        <v>0</v>
      </c>
      <c r="BR128" s="13" t="str">
        <f t="shared" si="57"/>
        <v/>
      </c>
      <c r="BS128" s="24" t="str">
        <f t="shared" si="41"/>
        <v/>
      </c>
      <c r="BT128" s="25"/>
    </row>
    <row r="129">
      <c r="A129" s="2">
        <f t="shared" si="42"/>
        <v>37.5</v>
      </c>
      <c r="B129" s="4">
        <f t="shared" si="1"/>
        <v>112.5</v>
      </c>
      <c r="C129" s="4">
        <f t="shared" si="2"/>
        <v>-0.69</v>
      </c>
      <c r="F129" s="4">
        <f t="shared" si="4"/>
        <v>0</v>
      </c>
      <c r="G129" s="13" t="str">
        <f t="shared" si="50"/>
        <v/>
      </c>
      <c r="H129" s="13" t="str">
        <f t="shared" si="6"/>
        <v/>
      </c>
      <c r="J129" s="2">
        <f t="shared" si="43"/>
        <v>37.5</v>
      </c>
      <c r="K129" s="4">
        <f t="shared" si="7"/>
        <v>112.5</v>
      </c>
      <c r="L129" s="4">
        <f t="shared" si="8"/>
        <v>-0.69</v>
      </c>
      <c r="O129" s="4">
        <f t="shared" si="9"/>
        <v>0</v>
      </c>
      <c r="P129" s="13" t="str">
        <f t="shared" si="51"/>
        <v/>
      </c>
      <c r="Q129" s="24" t="str">
        <f t="shared" si="11"/>
        <v/>
      </c>
      <c r="S129" s="2">
        <f t="shared" si="44"/>
        <v>37.5</v>
      </c>
      <c r="T129" s="4">
        <f t="shared" si="12"/>
        <v>112.5</v>
      </c>
      <c r="U129" s="4">
        <f t="shared" si="13"/>
        <v>-0.69</v>
      </c>
      <c r="X129" s="4">
        <f t="shared" si="14"/>
        <v>0</v>
      </c>
      <c r="Y129" s="13" t="str">
        <f t="shared" si="52"/>
        <v/>
      </c>
      <c r="Z129" s="24" t="str">
        <f t="shared" si="16"/>
        <v/>
      </c>
      <c r="AB129" s="2">
        <f t="shared" si="45"/>
        <v>37.5</v>
      </c>
      <c r="AC129" s="4">
        <f t="shared" si="17"/>
        <v>112.5</v>
      </c>
      <c r="AD129" s="4">
        <f t="shared" si="18"/>
        <v>-0.69</v>
      </c>
      <c r="AG129" s="4">
        <f t="shared" si="19"/>
        <v>0</v>
      </c>
      <c r="AH129" s="13" t="str">
        <f t="shared" si="53"/>
        <v/>
      </c>
      <c r="AI129" s="24" t="str">
        <f t="shared" si="21"/>
        <v/>
      </c>
      <c r="AJ129" s="13"/>
      <c r="AK129" s="2">
        <f t="shared" si="46"/>
        <v>37.5</v>
      </c>
      <c r="AL129" s="4">
        <f t="shared" si="22"/>
        <v>112.5</v>
      </c>
      <c r="AM129" s="4">
        <f t="shared" si="23"/>
        <v>-0.69</v>
      </c>
      <c r="AP129" s="4">
        <f t="shared" si="24"/>
        <v>0</v>
      </c>
      <c r="AQ129" s="13" t="str">
        <f t="shared" si="54"/>
        <v/>
      </c>
      <c r="AR129" s="24" t="str">
        <f t="shared" si="26"/>
        <v/>
      </c>
      <c r="AS129" s="13"/>
      <c r="AT129" s="2">
        <f t="shared" si="47"/>
        <v>37.5</v>
      </c>
      <c r="AU129" s="4">
        <f t="shared" si="27"/>
        <v>112.5</v>
      </c>
      <c r="AV129" s="4">
        <f t="shared" si="28"/>
        <v>-0.69</v>
      </c>
      <c r="AY129" s="4">
        <f t="shared" si="29"/>
        <v>0</v>
      </c>
      <c r="AZ129" s="13" t="str">
        <f t="shared" si="55"/>
        <v/>
      </c>
      <c r="BA129" s="24" t="str">
        <f t="shared" si="31"/>
        <v/>
      </c>
      <c r="BB129" s="13"/>
      <c r="BC129" s="2">
        <f t="shared" si="48"/>
        <v>37.5</v>
      </c>
      <c r="BD129" s="4">
        <f t="shared" si="32"/>
        <v>112.5</v>
      </c>
      <c r="BE129" s="4">
        <f t="shared" si="33"/>
        <v>-0.69</v>
      </c>
      <c r="BH129" s="4">
        <f t="shared" si="34"/>
        <v>0</v>
      </c>
      <c r="BI129" s="13" t="str">
        <f t="shared" si="56"/>
        <v/>
      </c>
      <c r="BJ129" s="24" t="str">
        <f t="shared" si="36"/>
        <v/>
      </c>
      <c r="BK129" s="13"/>
      <c r="BL129" s="2">
        <f t="shared" si="49"/>
        <v>37.5</v>
      </c>
      <c r="BM129" s="4">
        <f t="shared" si="37"/>
        <v>112.5</v>
      </c>
      <c r="BN129" s="4">
        <f t="shared" si="38"/>
        <v>-0.69</v>
      </c>
      <c r="BQ129" s="4">
        <f t="shared" si="39"/>
        <v>0</v>
      </c>
      <c r="BR129" s="13" t="str">
        <f t="shared" si="57"/>
        <v/>
      </c>
      <c r="BS129" s="24" t="str">
        <f t="shared" si="41"/>
        <v/>
      </c>
      <c r="BT129" s="25"/>
    </row>
    <row r="130">
      <c r="A130" s="2">
        <f t="shared" si="42"/>
        <v>38</v>
      </c>
      <c r="B130" s="4">
        <f t="shared" si="1"/>
        <v>114</v>
      </c>
      <c r="C130" s="4">
        <f t="shared" si="2"/>
        <v>-0.72</v>
      </c>
      <c r="F130" s="4">
        <f t="shared" si="4"/>
        <v>0</v>
      </c>
      <c r="G130" s="13" t="str">
        <f t="shared" si="50"/>
        <v/>
      </c>
      <c r="H130" s="13" t="str">
        <f t="shared" si="6"/>
        <v/>
      </c>
      <c r="J130" s="2">
        <f t="shared" si="43"/>
        <v>38</v>
      </c>
      <c r="K130" s="4">
        <f t="shared" si="7"/>
        <v>114</v>
      </c>
      <c r="L130" s="4">
        <f t="shared" si="8"/>
        <v>-0.72</v>
      </c>
      <c r="O130" s="4">
        <f t="shared" si="9"/>
        <v>0</v>
      </c>
      <c r="P130" s="13" t="str">
        <f t="shared" si="51"/>
        <v/>
      </c>
      <c r="Q130" s="24" t="str">
        <f t="shared" si="11"/>
        <v/>
      </c>
      <c r="S130" s="2">
        <f t="shared" si="44"/>
        <v>38</v>
      </c>
      <c r="T130" s="4">
        <f t="shared" si="12"/>
        <v>114</v>
      </c>
      <c r="U130" s="4">
        <f t="shared" si="13"/>
        <v>-0.72</v>
      </c>
      <c r="X130" s="4">
        <f t="shared" si="14"/>
        <v>0</v>
      </c>
      <c r="Y130" s="13" t="str">
        <f t="shared" si="52"/>
        <v/>
      </c>
      <c r="Z130" s="24" t="str">
        <f t="shared" si="16"/>
        <v/>
      </c>
      <c r="AB130" s="2">
        <f t="shared" si="45"/>
        <v>38</v>
      </c>
      <c r="AC130" s="4">
        <f t="shared" si="17"/>
        <v>114</v>
      </c>
      <c r="AD130" s="4">
        <f t="shared" si="18"/>
        <v>-0.72</v>
      </c>
      <c r="AG130" s="4">
        <f t="shared" si="19"/>
        <v>0</v>
      </c>
      <c r="AH130" s="13" t="str">
        <f t="shared" si="53"/>
        <v/>
      </c>
      <c r="AI130" s="24" t="str">
        <f t="shared" si="21"/>
        <v/>
      </c>
      <c r="AJ130" s="13"/>
      <c r="AK130" s="2">
        <f t="shared" si="46"/>
        <v>38</v>
      </c>
      <c r="AL130" s="4">
        <f t="shared" si="22"/>
        <v>114</v>
      </c>
      <c r="AM130" s="4">
        <f t="shared" si="23"/>
        <v>-0.72</v>
      </c>
      <c r="AP130" s="4">
        <f t="shared" si="24"/>
        <v>0</v>
      </c>
      <c r="AQ130" s="13" t="str">
        <f t="shared" si="54"/>
        <v/>
      </c>
      <c r="AR130" s="24" t="str">
        <f t="shared" si="26"/>
        <v/>
      </c>
      <c r="AS130" s="13"/>
      <c r="AT130" s="2">
        <f t="shared" si="47"/>
        <v>38</v>
      </c>
      <c r="AU130" s="4">
        <f t="shared" si="27"/>
        <v>114</v>
      </c>
      <c r="AV130" s="4">
        <f t="shared" si="28"/>
        <v>-0.72</v>
      </c>
      <c r="AY130" s="4">
        <f t="shared" si="29"/>
        <v>0</v>
      </c>
      <c r="AZ130" s="13" t="str">
        <f t="shared" si="55"/>
        <v/>
      </c>
      <c r="BA130" s="24" t="str">
        <f t="shared" si="31"/>
        <v/>
      </c>
      <c r="BB130" s="13"/>
      <c r="BC130" s="2">
        <f t="shared" si="48"/>
        <v>38</v>
      </c>
      <c r="BD130" s="4">
        <f t="shared" si="32"/>
        <v>114</v>
      </c>
      <c r="BE130" s="4">
        <f t="shared" si="33"/>
        <v>-0.72</v>
      </c>
      <c r="BH130" s="4">
        <f t="shared" si="34"/>
        <v>0</v>
      </c>
      <c r="BI130" s="13" t="str">
        <f t="shared" si="56"/>
        <v/>
      </c>
      <c r="BJ130" s="24" t="str">
        <f t="shared" si="36"/>
        <v/>
      </c>
      <c r="BK130" s="13"/>
      <c r="BL130" s="2">
        <f t="shared" si="49"/>
        <v>38</v>
      </c>
      <c r="BM130" s="4">
        <f t="shared" si="37"/>
        <v>114</v>
      </c>
      <c r="BN130" s="4">
        <f t="shared" si="38"/>
        <v>-0.72</v>
      </c>
      <c r="BQ130" s="4">
        <f t="shared" si="39"/>
        <v>0</v>
      </c>
      <c r="BR130" s="13" t="str">
        <f t="shared" si="57"/>
        <v/>
      </c>
      <c r="BS130" s="24" t="str">
        <f t="shared" si="41"/>
        <v/>
      </c>
      <c r="BT130" s="25"/>
    </row>
    <row r="131">
      <c r="A131" s="2">
        <f t="shared" si="42"/>
        <v>38.5</v>
      </c>
      <c r="B131" s="4">
        <f t="shared" si="1"/>
        <v>115.5</v>
      </c>
      <c r="C131" s="4">
        <f t="shared" si="2"/>
        <v>-0.75</v>
      </c>
      <c r="F131" s="4">
        <f t="shared" si="4"/>
        <v>0</v>
      </c>
      <c r="G131" s="13" t="str">
        <f t="shared" si="50"/>
        <v/>
      </c>
      <c r="H131" s="13" t="str">
        <f t="shared" si="6"/>
        <v/>
      </c>
      <c r="J131" s="2">
        <f t="shared" si="43"/>
        <v>38.5</v>
      </c>
      <c r="K131" s="4">
        <f t="shared" si="7"/>
        <v>115.5</v>
      </c>
      <c r="L131" s="4">
        <f t="shared" si="8"/>
        <v>-0.75</v>
      </c>
      <c r="O131" s="4">
        <f t="shared" si="9"/>
        <v>0</v>
      </c>
      <c r="P131" s="13" t="str">
        <f t="shared" si="51"/>
        <v/>
      </c>
      <c r="Q131" s="24" t="str">
        <f t="shared" si="11"/>
        <v/>
      </c>
      <c r="S131" s="2">
        <f t="shared" si="44"/>
        <v>38.5</v>
      </c>
      <c r="T131" s="4">
        <f t="shared" si="12"/>
        <v>115.5</v>
      </c>
      <c r="U131" s="4">
        <f t="shared" si="13"/>
        <v>-0.75</v>
      </c>
      <c r="X131" s="4">
        <f t="shared" si="14"/>
        <v>0</v>
      </c>
      <c r="Y131" s="13" t="str">
        <f t="shared" si="52"/>
        <v/>
      </c>
      <c r="Z131" s="24" t="str">
        <f t="shared" si="16"/>
        <v/>
      </c>
      <c r="AB131" s="2">
        <f t="shared" si="45"/>
        <v>38.5</v>
      </c>
      <c r="AC131" s="4">
        <f t="shared" si="17"/>
        <v>115.5</v>
      </c>
      <c r="AD131" s="4">
        <f t="shared" si="18"/>
        <v>-0.75</v>
      </c>
      <c r="AG131" s="4">
        <f t="shared" si="19"/>
        <v>0</v>
      </c>
      <c r="AH131" s="13" t="str">
        <f t="shared" si="53"/>
        <v/>
      </c>
      <c r="AI131" s="24" t="str">
        <f t="shared" si="21"/>
        <v/>
      </c>
      <c r="AJ131" s="13"/>
      <c r="AK131" s="2">
        <f t="shared" si="46"/>
        <v>38.5</v>
      </c>
      <c r="AL131" s="4">
        <f t="shared" si="22"/>
        <v>115.5</v>
      </c>
      <c r="AM131" s="4">
        <f t="shared" si="23"/>
        <v>-0.75</v>
      </c>
      <c r="AP131" s="4">
        <f t="shared" si="24"/>
        <v>0</v>
      </c>
      <c r="AQ131" s="13" t="str">
        <f t="shared" si="54"/>
        <v/>
      </c>
      <c r="AR131" s="24" t="str">
        <f t="shared" si="26"/>
        <v/>
      </c>
      <c r="AS131" s="13"/>
      <c r="AT131" s="2">
        <f t="shared" si="47"/>
        <v>38.5</v>
      </c>
      <c r="AU131" s="4">
        <f t="shared" si="27"/>
        <v>115.5</v>
      </c>
      <c r="AV131" s="4">
        <f t="shared" si="28"/>
        <v>-0.75</v>
      </c>
      <c r="AY131" s="4">
        <f t="shared" si="29"/>
        <v>0</v>
      </c>
      <c r="AZ131" s="13" t="str">
        <f t="shared" si="55"/>
        <v/>
      </c>
      <c r="BA131" s="24" t="str">
        <f t="shared" si="31"/>
        <v/>
      </c>
      <c r="BB131" s="13"/>
      <c r="BC131" s="2">
        <f t="shared" si="48"/>
        <v>38.5</v>
      </c>
      <c r="BD131" s="4">
        <f t="shared" si="32"/>
        <v>115.5</v>
      </c>
      <c r="BE131" s="4">
        <f t="shared" si="33"/>
        <v>-0.75</v>
      </c>
      <c r="BH131" s="4">
        <f t="shared" si="34"/>
        <v>0</v>
      </c>
      <c r="BI131" s="13" t="str">
        <f t="shared" si="56"/>
        <v/>
      </c>
      <c r="BJ131" s="24" t="str">
        <f t="shared" si="36"/>
        <v/>
      </c>
      <c r="BK131" s="13"/>
      <c r="BL131" s="2">
        <f t="shared" si="49"/>
        <v>38.5</v>
      </c>
      <c r="BM131" s="4">
        <f t="shared" si="37"/>
        <v>115.5</v>
      </c>
      <c r="BN131" s="4">
        <f t="shared" si="38"/>
        <v>-0.75</v>
      </c>
      <c r="BQ131" s="4">
        <f t="shared" si="39"/>
        <v>0</v>
      </c>
      <c r="BR131" s="13" t="str">
        <f t="shared" si="57"/>
        <v/>
      </c>
      <c r="BS131" s="24" t="str">
        <f t="shared" si="41"/>
        <v/>
      </c>
      <c r="BT131" s="25"/>
    </row>
    <row r="132">
      <c r="A132" s="2">
        <f t="shared" si="42"/>
        <v>39</v>
      </c>
      <c r="B132" s="4">
        <f t="shared" si="1"/>
        <v>117</v>
      </c>
      <c r="C132" s="4">
        <f t="shared" si="2"/>
        <v>-0.78</v>
      </c>
      <c r="F132" s="4">
        <f t="shared" si="4"/>
        <v>0</v>
      </c>
      <c r="G132" s="13" t="str">
        <f t="shared" si="50"/>
        <v/>
      </c>
      <c r="H132" s="13" t="str">
        <f t="shared" si="6"/>
        <v/>
      </c>
      <c r="J132" s="2">
        <f t="shared" si="43"/>
        <v>39</v>
      </c>
      <c r="K132" s="4">
        <f t="shared" si="7"/>
        <v>117</v>
      </c>
      <c r="L132" s="4">
        <f t="shared" si="8"/>
        <v>-0.78</v>
      </c>
      <c r="O132" s="4">
        <f t="shared" si="9"/>
        <v>0</v>
      </c>
      <c r="P132" s="13" t="str">
        <f t="shared" si="51"/>
        <v/>
      </c>
      <c r="Q132" s="24" t="str">
        <f t="shared" si="11"/>
        <v/>
      </c>
      <c r="S132" s="2">
        <f t="shared" si="44"/>
        <v>39</v>
      </c>
      <c r="T132" s="4">
        <f t="shared" si="12"/>
        <v>117</v>
      </c>
      <c r="U132" s="4">
        <f t="shared" si="13"/>
        <v>-0.78</v>
      </c>
      <c r="X132" s="4">
        <f t="shared" si="14"/>
        <v>0</v>
      </c>
      <c r="Y132" s="13" t="str">
        <f t="shared" si="52"/>
        <v/>
      </c>
      <c r="Z132" s="24" t="str">
        <f t="shared" si="16"/>
        <v/>
      </c>
      <c r="AB132" s="2">
        <f t="shared" si="45"/>
        <v>39</v>
      </c>
      <c r="AC132" s="4">
        <f t="shared" si="17"/>
        <v>117</v>
      </c>
      <c r="AD132" s="4">
        <f t="shared" si="18"/>
        <v>-0.78</v>
      </c>
      <c r="AG132" s="4">
        <f t="shared" si="19"/>
        <v>0</v>
      </c>
      <c r="AH132" s="13" t="str">
        <f t="shared" si="53"/>
        <v/>
      </c>
      <c r="AI132" s="24" t="str">
        <f t="shared" si="21"/>
        <v/>
      </c>
      <c r="AJ132" s="13"/>
      <c r="AK132" s="2">
        <f t="shared" si="46"/>
        <v>39</v>
      </c>
      <c r="AL132" s="4">
        <f t="shared" si="22"/>
        <v>117</v>
      </c>
      <c r="AM132" s="4">
        <f t="shared" si="23"/>
        <v>-0.78</v>
      </c>
      <c r="AP132" s="4">
        <f t="shared" si="24"/>
        <v>0</v>
      </c>
      <c r="AQ132" s="13" t="str">
        <f t="shared" si="54"/>
        <v/>
      </c>
      <c r="AR132" s="24" t="str">
        <f t="shared" si="26"/>
        <v/>
      </c>
      <c r="AS132" s="13"/>
      <c r="AT132" s="2">
        <f t="shared" si="47"/>
        <v>39</v>
      </c>
      <c r="AU132" s="4">
        <f t="shared" si="27"/>
        <v>117</v>
      </c>
      <c r="AV132" s="4">
        <f t="shared" si="28"/>
        <v>-0.78</v>
      </c>
      <c r="AY132" s="4">
        <f t="shared" si="29"/>
        <v>0</v>
      </c>
      <c r="AZ132" s="13" t="str">
        <f t="shared" si="55"/>
        <v/>
      </c>
      <c r="BA132" s="24" t="str">
        <f t="shared" si="31"/>
        <v/>
      </c>
      <c r="BB132" s="13"/>
      <c r="BC132" s="2">
        <f t="shared" si="48"/>
        <v>39</v>
      </c>
      <c r="BD132" s="4">
        <f t="shared" si="32"/>
        <v>117</v>
      </c>
      <c r="BE132" s="4">
        <f t="shared" si="33"/>
        <v>-0.78</v>
      </c>
      <c r="BH132" s="4">
        <f t="shared" si="34"/>
        <v>0</v>
      </c>
      <c r="BI132" s="13" t="str">
        <f t="shared" si="56"/>
        <v/>
      </c>
      <c r="BJ132" s="24" t="str">
        <f t="shared" si="36"/>
        <v/>
      </c>
      <c r="BK132" s="13"/>
      <c r="BL132" s="2">
        <f t="shared" si="49"/>
        <v>39</v>
      </c>
      <c r="BM132" s="4">
        <f t="shared" si="37"/>
        <v>117</v>
      </c>
      <c r="BN132" s="4">
        <f t="shared" si="38"/>
        <v>-0.78</v>
      </c>
      <c r="BQ132" s="4">
        <f t="shared" si="39"/>
        <v>0</v>
      </c>
      <c r="BR132" s="13" t="str">
        <f t="shared" si="57"/>
        <v/>
      </c>
      <c r="BS132" s="24" t="str">
        <f t="shared" si="41"/>
        <v/>
      </c>
      <c r="BT132" s="25"/>
    </row>
    <row r="133">
      <c r="A133" s="2">
        <f t="shared" si="42"/>
        <v>39.5</v>
      </c>
      <c r="B133" s="4">
        <f t="shared" si="1"/>
        <v>118.5</v>
      </c>
      <c r="C133" s="4">
        <f t="shared" si="2"/>
        <v>-0.81</v>
      </c>
      <c r="F133" s="4">
        <f t="shared" si="4"/>
        <v>0</v>
      </c>
      <c r="G133" s="13" t="str">
        <f t="shared" si="50"/>
        <v/>
      </c>
      <c r="H133" s="13" t="str">
        <f t="shared" si="6"/>
        <v/>
      </c>
      <c r="J133" s="2">
        <f t="shared" si="43"/>
        <v>39.5</v>
      </c>
      <c r="K133" s="4">
        <f t="shared" si="7"/>
        <v>118.5</v>
      </c>
      <c r="L133" s="4">
        <f t="shared" si="8"/>
        <v>-0.81</v>
      </c>
      <c r="O133" s="4">
        <f t="shared" si="9"/>
        <v>0</v>
      </c>
      <c r="P133" s="13" t="str">
        <f t="shared" si="51"/>
        <v/>
      </c>
      <c r="Q133" s="24" t="str">
        <f t="shared" si="11"/>
        <v/>
      </c>
      <c r="S133" s="2">
        <f t="shared" si="44"/>
        <v>39.5</v>
      </c>
      <c r="T133" s="4">
        <f t="shared" si="12"/>
        <v>118.5</v>
      </c>
      <c r="U133" s="4">
        <f t="shared" si="13"/>
        <v>-0.81</v>
      </c>
      <c r="X133" s="4">
        <f t="shared" si="14"/>
        <v>0</v>
      </c>
      <c r="Y133" s="13" t="str">
        <f t="shared" si="52"/>
        <v/>
      </c>
      <c r="Z133" s="24" t="str">
        <f t="shared" si="16"/>
        <v/>
      </c>
      <c r="AB133" s="2">
        <f t="shared" si="45"/>
        <v>39.5</v>
      </c>
      <c r="AC133" s="4">
        <f t="shared" si="17"/>
        <v>118.5</v>
      </c>
      <c r="AD133" s="4">
        <f t="shared" si="18"/>
        <v>-0.81</v>
      </c>
      <c r="AG133" s="4">
        <f t="shared" si="19"/>
        <v>0</v>
      </c>
      <c r="AH133" s="13" t="str">
        <f t="shared" si="53"/>
        <v/>
      </c>
      <c r="AI133" s="24" t="str">
        <f t="shared" si="21"/>
        <v/>
      </c>
      <c r="AJ133" s="13"/>
      <c r="AK133" s="2">
        <f t="shared" si="46"/>
        <v>39.5</v>
      </c>
      <c r="AL133" s="4">
        <f t="shared" si="22"/>
        <v>118.5</v>
      </c>
      <c r="AM133" s="4">
        <f t="shared" si="23"/>
        <v>-0.81</v>
      </c>
      <c r="AP133" s="4">
        <f t="shared" si="24"/>
        <v>0</v>
      </c>
      <c r="AQ133" s="13" t="str">
        <f t="shared" si="54"/>
        <v/>
      </c>
      <c r="AR133" s="24" t="str">
        <f t="shared" si="26"/>
        <v/>
      </c>
      <c r="AS133" s="13"/>
      <c r="AT133" s="2">
        <f t="shared" si="47"/>
        <v>39.5</v>
      </c>
      <c r="AU133" s="4">
        <f t="shared" si="27"/>
        <v>118.5</v>
      </c>
      <c r="AV133" s="4">
        <f t="shared" si="28"/>
        <v>-0.81</v>
      </c>
      <c r="AY133" s="4">
        <f t="shared" si="29"/>
        <v>0</v>
      </c>
      <c r="AZ133" s="13" t="str">
        <f t="shared" si="55"/>
        <v/>
      </c>
      <c r="BA133" s="24" t="str">
        <f t="shared" si="31"/>
        <v/>
      </c>
      <c r="BB133" s="13"/>
      <c r="BC133" s="2">
        <f t="shared" si="48"/>
        <v>39.5</v>
      </c>
      <c r="BD133" s="4">
        <f t="shared" si="32"/>
        <v>118.5</v>
      </c>
      <c r="BE133" s="4">
        <f t="shared" si="33"/>
        <v>-0.81</v>
      </c>
      <c r="BH133" s="4">
        <f t="shared" si="34"/>
        <v>0</v>
      </c>
      <c r="BI133" s="13" t="str">
        <f t="shared" si="56"/>
        <v/>
      </c>
      <c r="BJ133" s="24" t="str">
        <f t="shared" si="36"/>
        <v/>
      </c>
      <c r="BK133" s="13"/>
      <c r="BL133" s="2">
        <f t="shared" si="49"/>
        <v>39.5</v>
      </c>
      <c r="BM133" s="4">
        <f t="shared" si="37"/>
        <v>118.5</v>
      </c>
      <c r="BN133" s="4">
        <f t="shared" si="38"/>
        <v>-0.81</v>
      </c>
      <c r="BQ133" s="4">
        <f t="shared" si="39"/>
        <v>0</v>
      </c>
      <c r="BR133" s="13" t="str">
        <f t="shared" si="57"/>
        <v/>
      </c>
      <c r="BS133" s="24" t="str">
        <f t="shared" si="41"/>
        <v/>
      </c>
      <c r="BT133" s="25"/>
    </row>
    <row r="134">
      <c r="A134" s="2">
        <f t="shared" si="42"/>
        <v>40</v>
      </c>
      <c r="B134" s="4">
        <f t="shared" si="1"/>
        <v>120</v>
      </c>
      <c r="C134" s="4">
        <f t="shared" si="2"/>
        <v>-0.84</v>
      </c>
      <c r="F134" s="4">
        <f t="shared" si="4"/>
        <v>0</v>
      </c>
      <c r="G134" s="13" t="str">
        <f t="shared" si="50"/>
        <v/>
      </c>
      <c r="H134" s="13" t="str">
        <f t="shared" si="6"/>
        <v/>
      </c>
      <c r="J134" s="2">
        <f t="shared" si="43"/>
        <v>40</v>
      </c>
      <c r="K134" s="4">
        <f t="shared" si="7"/>
        <v>120</v>
      </c>
      <c r="L134" s="4">
        <f t="shared" si="8"/>
        <v>-0.84</v>
      </c>
      <c r="O134" s="4">
        <f t="shared" si="9"/>
        <v>0</v>
      </c>
      <c r="P134" s="13" t="str">
        <f t="shared" si="51"/>
        <v/>
      </c>
      <c r="Q134" s="24" t="str">
        <f t="shared" si="11"/>
        <v/>
      </c>
      <c r="S134" s="2">
        <f t="shared" si="44"/>
        <v>40</v>
      </c>
      <c r="T134" s="4">
        <f t="shared" si="12"/>
        <v>120</v>
      </c>
      <c r="U134" s="4">
        <f t="shared" si="13"/>
        <v>-0.84</v>
      </c>
      <c r="X134" s="4">
        <f t="shared" si="14"/>
        <v>0</v>
      </c>
      <c r="Y134" s="13" t="str">
        <f t="shared" si="52"/>
        <v/>
      </c>
      <c r="Z134" s="24" t="str">
        <f t="shared" si="16"/>
        <v/>
      </c>
      <c r="AB134" s="2">
        <f t="shared" si="45"/>
        <v>40</v>
      </c>
      <c r="AC134" s="4">
        <f t="shared" si="17"/>
        <v>120</v>
      </c>
      <c r="AD134" s="4">
        <f t="shared" si="18"/>
        <v>-0.84</v>
      </c>
      <c r="AG134" s="4">
        <f t="shared" si="19"/>
        <v>0</v>
      </c>
      <c r="AH134" s="13" t="str">
        <f t="shared" si="53"/>
        <v/>
      </c>
      <c r="AI134" s="24" t="str">
        <f t="shared" si="21"/>
        <v/>
      </c>
      <c r="AJ134" s="13"/>
      <c r="AK134" s="2">
        <f t="shared" si="46"/>
        <v>40</v>
      </c>
      <c r="AL134" s="4">
        <f t="shared" si="22"/>
        <v>120</v>
      </c>
      <c r="AM134" s="4">
        <f t="shared" si="23"/>
        <v>-0.84</v>
      </c>
      <c r="AP134" s="4">
        <f t="shared" si="24"/>
        <v>0</v>
      </c>
      <c r="AQ134" s="13" t="str">
        <f t="shared" si="54"/>
        <v/>
      </c>
      <c r="AR134" s="24" t="str">
        <f t="shared" si="26"/>
        <v/>
      </c>
      <c r="AS134" s="13"/>
      <c r="AT134" s="2">
        <f t="shared" si="47"/>
        <v>40</v>
      </c>
      <c r="AU134" s="4">
        <f t="shared" si="27"/>
        <v>120</v>
      </c>
      <c r="AV134" s="4">
        <f t="shared" si="28"/>
        <v>-0.84</v>
      </c>
      <c r="AY134" s="4">
        <f t="shared" si="29"/>
        <v>0</v>
      </c>
      <c r="AZ134" s="13" t="str">
        <f t="shared" si="55"/>
        <v/>
      </c>
      <c r="BA134" s="24" t="str">
        <f t="shared" si="31"/>
        <v/>
      </c>
      <c r="BB134" s="13"/>
      <c r="BC134" s="2">
        <f t="shared" si="48"/>
        <v>40</v>
      </c>
      <c r="BD134" s="4">
        <f t="shared" si="32"/>
        <v>120</v>
      </c>
      <c r="BE134" s="4">
        <f t="shared" si="33"/>
        <v>-0.84</v>
      </c>
      <c r="BH134" s="4">
        <f t="shared" si="34"/>
        <v>0</v>
      </c>
      <c r="BI134" s="13" t="str">
        <f t="shared" si="56"/>
        <v/>
      </c>
      <c r="BJ134" s="24" t="str">
        <f t="shared" si="36"/>
        <v/>
      </c>
      <c r="BK134" s="13"/>
      <c r="BL134" s="2">
        <f t="shared" si="49"/>
        <v>40</v>
      </c>
      <c r="BM134" s="4">
        <f t="shared" si="37"/>
        <v>120</v>
      </c>
      <c r="BN134" s="4">
        <f t="shared" si="38"/>
        <v>-0.84</v>
      </c>
      <c r="BQ134" s="4">
        <f t="shared" si="39"/>
        <v>0</v>
      </c>
      <c r="BR134" s="13" t="str">
        <f t="shared" si="57"/>
        <v/>
      </c>
      <c r="BS134" s="24" t="str">
        <f t="shared" si="41"/>
        <v/>
      </c>
      <c r="BT134" s="25"/>
    </row>
    <row r="135">
      <c r="A135" s="2">
        <f t="shared" si="42"/>
        <v>40.5</v>
      </c>
      <c r="B135" s="4">
        <f t="shared" si="1"/>
        <v>121.5</v>
      </c>
      <c r="C135" s="4">
        <f t="shared" si="2"/>
        <v>-0.87</v>
      </c>
      <c r="F135" s="4">
        <f t="shared" si="4"/>
        <v>0</v>
      </c>
      <c r="G135" s="13" t="str">
        <f t="shared" si="50"/>
        <v/>
      </c>
      <c r="H135" s="13" t="str">
        <f t="shared" si="6"/>
        <v/>
      </c>
      <c r="J135" s="2">
        <f t="shared" si="43"/>
        <v>40.5</v>
      </c>
      <c r="K135" s="4">
        <f t="shared" si="7"/>
        <v>121.5</v>
      </c>
      <c r="L135" s="4">
        <f t="shared" si="8"/>
        <v>-0.87</v>
      </c>
      <c r="O135" s="4">
        <f t="shared" si="9"/>
        <v>0</v>
      </c>
      <c r="P135" s="13" t="str">
        <f t="shared" si="51"/>
        <v/>
      </c>
      <c r="Q135" s="24" t="str">
        <f t="shared" si="11"/>
        <v/>
      </c>
      <c r="S135" s="2">
        <f t="shared" si="44"/>
        <v>40.5</v>
      </c>
      <c r="T135" s="4">
        <f t="shared" si="12"/>
        <v>121.5</v>
      </c>
      <c r="U135" s="4">
        <f t="shared" si="13"/>
        <v>-0.87</v>
      </c>
      <c r="X135" s="4">
        <f t="shared" si="14"/>
        <v>0</v>
      </c>
      <c r="Y135" s="13" t="str">
        <f t="shared" si="52"/>
        <v/>
      </c>
      <c r="Z135" s="24" t="str">
        <f t="shared" si="16"/>
        <v/>
      </c>
      <c r="AB135" s="2">
        <f t="shared" si="45"/>
        <v>40.5</v>
      </c>
      <c r="AC135" s="4">
        <f t="shared" si="17"/>
        <v>121.5</v>
      </c>
      <c r="AD135" s="4">
        <f t="shared" si="18"/>
        <v>-0.87</v>
      </c>
      <c r="AG135" s="4">
        <f t="shared" si="19"/>
        <v>0</v>
      </c>
      <c r="AH135" s="13" t="str">
        <f t="shared" si="53"/>
        <v/>
      </c>
      <c r="AI135" s="24" t="str">
        <f t="shared" si="21"/>
        <v/>
      </c>
      <c r="AJ135" s="13"/>
      <c r="AK135" s="2">
        <f t="shared" si="46"/>
        <v>40.5</v>
      </c>
      <c r="AL135" s="4">
        <f t="shared" si="22"/>
        <v>121.5</v>
      </c>
      <c r="AM135" s="4">
        <f t="shared" si="23"/>
        <v>-0.87</v>
      </c>
      <c r="AP135" s="4">
        <f t="shared" si="24"/>
        <v>0</v>
      </c>
      <c r="AQ135" s="13" t="str">
        <f t="shared" si="54"/>
        <v/>
      </c>
      <c r="AR135" s="24" t="str">
        <f t="shared" si="26"/>
        <v/>
      </c>
      <c r="AS135" s="13"/>
      <c r="AT135" s="2">
        <f t="shared" si="47"/>
        <v>40.5</v>
      </c>
      <c r="AU135" s="4">
        <f t="shared" si="27"/>
        <v>121.5</v>
      </c>
      <c r="AV135" s="4">
        <f t="shared" si="28"/>
        <v>-0.87</v>
      </c>
      <c r="AY135" s="4">
        <f t="shared" si="29"/>
        <v>0</v>
      </c>
      <c r="AZ135" s="13" t="str">
        <f t="shared" si="55"/>
        <v/>
      </c>
      <c r="BA135" s="24" t="str">
        <f t="shared" si="31"/>
        <v/>
      </c>
      <c r="BB135" s="13"/>
      <c r="BC135" s="2">
        <f t="shared" si="48"/>
        <v>40.5</v>
      </c>
      <c r="BD135" s="4">
        <f t="shared" si="32"/>
        <v>121.5</v>
      </c>
      <c r="BE135" s="4">
        <f t="shared" si="33"/>
        <v>-0.87</v>
      </c>
      <c r="BH135" s="4">
        <f t="shared" si="34"/>
        <v>0</v>
      </c>
      <c r="BI135" s="13" t="str">
        <f t="shared" si="56"/>
        <v/>
      </c>
      <c r="BJ135" s="24" t="str">
        <f t="shared" si="36"/>
        <v/>
      </c>
      <c r="BK135" s="13"/>
      <c r="BL135" s="2">
        <f t="shared" si="49"/>
        <v>40.5</v>
      </c>
      <c r="BM135" s="4">
        <f t="shared" si="37"/>
        <v>121.5</v>
      </c>
      <c r="BN135" s="4">
        <f t="shared" si="38"/>
        <v>-0.87</v>
      </c>
      <c r="BQ135" s="4">
        <f t="shared" si="39"/>
        <v>0</v>
      </c>
      <c r="BR135" s="13" t="str">
        <f t="shared" si="57"/>
        <v/>
      </c>
      <c r="BS135" s="24" t="str">
        <f t="shared" si="41"/>
        <v/>
      </c>
      <c r="BT135" s="25"/>
    </row>
    <row r="136">
      <c r="A136" s="2">
        <f t="shared" si="42"/>
        <v>41</v>
      </c>
      <c r="B136" s="4">
        <f t="shared" si="1"/>
        <v>123</v>
      </c>
      <c r="C136" s="4">
        <f t="shared" si="2"/>
        <v>-0.9</v>
      </c>
      <c r="F136" s="4">
        <f t="shared" si="4"/>
        <v>0</v>
      </c>
      <c r="G136" s="13" t="str">
        <f t="shared" si="50"/>
        <v/>
      </c>
      <c r="H136" s="13" t="str">
        <f t="shared" si="6"/>
        <v/>
      </c>
      <c r="J136" s="2">
        <f t="shared" si="43"/>
        <v>41</v>
      </c>
      <c r="K136" s="4">
        <f t="shared" si="7"/>
        <v>123</v>
      </c>
      <c r="L136" s="4">
        <f t="shared" si="8"/>
        <v>-0.9</v>
      </c>
      <c r="O136" s="4">
        <f t="shared" si="9"/>
        <v>0</v>
      </c>
      <c r="P136" s="13" t="str">
        <f t="shared" si="51"/>
        <v/>
      </c>
      <c r="Q136" s="24" t="str">
        <f t="shared" si="11"/>
        <v/>
      </c>
      <c r="S136" s="2">
        <f t="shared" si="44"/>
        <v>41</v>
      </c>
      <c r="T136" s="4">
        <f t="shared" si="12"/>
        <v>123</v>
      </c>
      <c r="U136" s="4">
        <f t="shared" si="13"/>
        <v>-0.9</v>
      </c>
      <c r="X136" s="4">
        <f t="shared" si="14"/>
        <v>0</v>
      </c>
      <c r="Y136" s="13" t="str">
        <f t="shared" si="52"/>
        <v/>
      </c>
      <c r="Z136" s="24" t="str">
        <f t="shared" si="16"/>
        <v/>
      </c>
      <c r="AB136" s="2">
        <f t="shared" si="45"/>
        <v>41</v>
      </c>
      <c r="AC136" s="4">
        <f t="shared" si="17"/>
        <v>123</v>
      </c>
      <c r="AD136" s="4">
        <f t="shared" si="18"/>
        <v>-0.9</v>
      </c>
      <c r="AG136" s="4">
        <f t="shared" si="19"/>
        <v>0</v>
      </c>
      <c r="AH136" s="13" t="str">
        <f t="shared" si="53"/>
        <v/>
      </c>
      <c r="AI136" s="24" t="str">
        <f t="shared" si="21"/>
        <v/>
      </c>
      <c r="AJ136" s="13"/>
      <c r="AK136" s="2">
        <f t="shared" si="46"/>
        <v>41</v>
      </c>
      <c r="AL136" s="4">
        <f t="shared" si="22"/>
        <v>123</v>
      </c>
      <c r="AM136" s="4">
        <f t="shared" si="23"/>
        <v>-0.9</v>
      </c>
      <c r="AP136" s="4">
        <f t="shared" si="24"/>
        <v>0</v>
      </c>
      <c r="AQ136" s="13" t="str">
        <f t="shared" si="54"/>
        <v/>
      </c>
      <c r="AR136" s="24" t="str">
        <f t="shared" si="26"/>
        <v/>
      </c>
      <c r="AS136" s="13"/>
      <c r="AT136" s="2">
        <f t="shared" si="47"/>
        <v>41</v>
      </c>
      <c r="AU136" s="4">
        <f t="shared" si="27"/>
        <v>123</v>
      </c>
      <c r="AV136" s="4">
        <f t="shared" si="28"/>
        <v>-0.9</v>
      </c>
      <c r="AY136" s="4">
        <f t="shared" si="29"/>
        <v>0</v>
      </c>
      <c r="AZ136" s="13" t="str">
        <f t="shared" si="55"/>
        <v/>
      </c>
      <c r="BA136" s="24" t="str">
        <f t="shared" si="31"/>
        <v/>
      </c>
      <c r="BB136" s="13"/>
      <c r="BC136" s="2">
        <f t="shared" si="48"/>
        <v>41</v>
      </c>
      <c r="BD136" s="4">
        <f t="shared" si="32"/>
        <v>123</v>
      </c>
      <c r="BE136" s="4">
        <f t="shared" si="33"/>
        <v>-0.9</v>
      </c>
      <c r="BH136" s="4">
        <f t="shared" si="34"/>
        <v>0</v>
      </c>
      <c r="BI136" s="13" t="str">
        <f t="shared" si="56"/>
        <v/>
      </c>
      <c r="BJ136" s="24" t="str">
        <f t="shared" si="36"/>
        <v/>
      </c>
      <c r="BK136" s="13"/>
      <c r="BL136" s="2">
        <f t="shared" si="49"/>
        <v>41</v>
      </c>
      <c r="BM136" s="4">
        <f t="shared" si="37"/>
        <v>123</v>
      </c>
      <c r="BN136" s="4">
        <f t="shared" si="38"/>
        <v>-0.9</v>
      </c>
      <c r="BQ136" s="4">
        <f t="shared" si="39"/>
        <v>0</v>
      </c>
      <c r="BR136" s="13" t="str">
        <f t="shared" si="57"/>
        <v/>
      </c>
      <c r="BS136" s="24" t="str">
        <f t="shared" si="41"/>
        <v/>
      </c>
      <c r="BT136" s="25"/>
    </row>
    <row r="137">
      <c r="A137" s="2">
        <f t="shared" si="42"/>
        <v>41.5</v>
      </c>
      <c r="B137" s="4">
        <f t="shared" si="1"/>
        <v>124.5</v>
      </c>
      <c r="C137" s="4">
        <f t="shared" si="2"/>
        <v>-0.93</v>
      </c>
      <c r="F137" s="4">
        <f t="shared" si="4"/>
        <v>0</v>
      </c>
      <c r="G137" s="13" t="str">
        <f t="shared" si="50"/>
        <v/>
      </c>
      <c r="H137" s="13" t="str">
        <f t="shared" si="6"/>
        <v/>
      </c>
      <c r="J137" s="2">
        <f t="shared" si="43"/>
        <v>41.5</v>
      </c>
      <c r="K137" s="4">
        <f t="shared" si="7"/>
        <v>124.5</v>
      </c>
      <c r="L137" s="4">
        <f t="shared" si="8"/>
        <v>-0.93</v>
      </c>
      <c r="O137" s="4">
        <f t="shared" si="9"/>
        <v>0</v>
      </c>
      <c r="P137" s="13" t="str">
        <f t="shared" si="51"/>
        <v/>
      </c>
      <c r="Q137" s="24" t="str">
        <f t="shared" si="11"/>
        <v/>
      </c>
      <c r="S137" s="2">
        <f t="shared" si="44"/>
        <v>41.5</v>
      </c>
      <c r="T137" s="4">
        <f t="shared" si="12"/>
        <v>124.5</v>
      </c>
      <c r="U137" s="4">
        <f t="shared" si="13"/>
        <v>-0.93</v>
      </c>
      <c r="X137" s="4">
        <f t="shared" si="14"/>
        <v>0</v>
      </c>
      <c r="Y137" s="13" t="str">
        <f t="shared" si="52"/>
        <v/>
      </c>
      <c r="Z137" s="24" t="str">
        <f t="shared" si="16"/>
        <v/>
      </c>
      <c r="AB137" s="2">
        <f t="shared" si="45"/>
        <v>41.5</v>
      </c>
      <c r="AC137" s="4">
        <f t="shared" si="17"/>
        <v>124.5</v>
      </c>
      <c r="AD137" s="4">
        <f t="shared" si="18"/>
        <v>-0.93</v>
      </c>
      <c r="AG137" s="4">
        <f t="shared" si="19"/>
        <v>0</v>
      </c>
      <c r="AH137" s="13" t="str">
        <f t="shared" si="53"/>
        <v/>
      </c>
      <c r="AI137" s="24" t="str">
        <f t="shared" si="21"/>
        <v/>
      </c>
      <c r="AJ137" s="13"/>
      <c r="AK137" s="2">
        <f t="shared" si="46"/>
        <v>41.5</v>
      </c>
      <c r="AL137" s="4">
        <f t="shared" si="22"/>
        <v>124.5</v>
      </c>
      <c r="AM137" s="4">
        <f t="shared" si="23"/>
        <v>-0.93</v>
      </c>
      <c r="AP137" s="4">
        <f t="shared" si="24"/>
        <v>0</v>
      </c>
      <c r="AQ137" s="13" t="str">
        <f t="shared" si="54"/>
        <v/>
      </c>
      <c r="AR137" s="24" t="str">
        <f t="shared" si="26"/>
        <v/>
      </c>
      <c r="AS137" s="13"/>
      <c r="AT137" s="2">
        <f t="shared" si="47"/>
        <v>41.5</v>
      </c>
      <c r="AU137" s="4">
        <f t="shared" si="27"/>
        <v>124.5</v>
      </c>
      <c r="AV137" s="4">
        <f t="shared" si="28"/>
        <v>-0.93</v>
      </c>
      <c r="AY137" s="4">
        <f t="shared" si="29"/>
        <v>0</v>
      </c>
      <c r="AZ137" s="13" t="str">
        <f t="shared" si="55"/>
        <v/>
      </c>
      <c r="BA137" s="24" t="str">
        <f t="shared" si="31"/>
        <v/>
      </c>
      <c r="BB137" s="13"/>
      <c r="BC137" s="2">
        <f t="shared" si="48"/>
        <v>41.5</v>
      </c>
      <c r="BD137" s="4">
        <f t="shared" si="32"/>
        <v>124.5</v>
      </c>
      <c r="BE137" s="4">
        <f t="shared" si="33"/>
        <v>-0.93</v>
      </c>
      <c r="BH137" s="4">
        <f t="shared" si="34"/>
        <v>0</v>
      </c>
      <c r="BI137" s="13" t="str">
        <f t="shared" si="56"/>
        <v/>
      </c>
      <c r="BJ137" s="24" t="str">
        <f t="shared" si="36"/>
        <v/>
      </c>
      <c r="BK137" s="13"/>
      <c r="BL137" s="2">
        <f t="shared" si="49"/>
        <v>41.5</v>
      </c>
      <c r="BM137" s="4">
        <f t="shared" si="37"/>
        <v>124.5</v>
      </c>
      <c r="BN137" s="4">
        <f t="shared" si="38"/>
        <v>-0.93</v>
      </c>
      <c r="BQ137" s="4">
        <f t="shared" si="39"/>
        <v>0</v>
      </c>
      <c r="BR137" s="13" t="str">
        <f t="shared" si="57"/>
        <v/>
      </c>
      <c r="BS137" s="24" t="str">
        <f t="shared" si="41"/>
        <v/>
      </c>
      <c r="BT137" s="25"/>
    </row>
    <row r="138">
      <c r="A138" s="2">
        <f t="shared" si="42"/>
        <v>42</v>
      </c>
      <c r="B138" s="4">
        <f t="shared" si="1"/>
        <v>126</v>
      </c>
      <c r="C138" s="4">
        <f t="shared" si="2"/>
        <v>-0.96</v>
      </c>
      <c r="F138" s="4">
        <f t="shared" si="4"/>
        <v>0</v>
      </c>
      <c r="G138" s="13" t="str">
        <f t="shared" si="50"/>
        <v/>
      </c>
      <c r="H138" s="13" t="str">
        <f t="shared" si="6"/>
        <v/>
      </c>
      <c r="J138" s="2">
        <f t="shared" si="43"/>
        <v>42</v>
      </c>
      <c r="K138" s="4">
        <f t="shared" si="7"/>
        <v>126</v>
      </c>
      <c r="L138" s="4">
        <f t="shared" si="8"/>
        <v>-0.96</v>
      </c>
      <c r="O138" s="4">
        <f t="shared" si="9"/>
        <v>0</v>
      </c>
      <c r="P138" s="13" t="str">
        <f t="shared" si="51"/>
        <v/>
      </c>
      <c r="Q138" s="24" t="str">
        <f t="shared" si="11"/>
        <v/>
      </c>
      <c r="S138" s="2">
        <f t="shared" si="44"/>
        <v>42</v>
      </c>
      <c r="T138" s="4">
        <f t="shared" si="12"/>
        <v>126</v>
      </c>
      <c r="U138" s="4">
        <f t="shared" si="13"/>
        <v>-0.96</v>
      </c>
      <c r="X138" s="4">
        <f t="shared" si="14"/>
        <v>0</v>
      </c>
      <c r="Y138" s="13" t="str">
        <f t="shared" si="52"/>
        <v/>
      </c>
      <c r="Z138" s="24" t="str">
        <f t="shared" si="16"/>
        <v/>
      </c>
      <c r="AB138" s="2">
        <f t="shared" si="45"/>
        <v>42</v>
      </c>
      <c r="AC138" s="4">
        <f t="shared" si="17"/>
        <v>126</v>
      </c>
      <c r="AD138" s="4">
        <f t="shared" si="18"/>
        <v>-0.96</v>
      </c>
      <c r="AG138" s="4">
        <f t="shared" si="19"/>
        <v>0</v>
      </c>
      <c r="AH138" s="13" t="str">
        <f t="shared" si="53"/>
        <v/>
      </c>
      <c r="AI138" s="24" t="str">
        <f t="shared" si="21"/>
        <v/>
      </c>
      <c r="AJ138" s="13"/>
      <c r="AK138" s="2">
        <f t="shared" si="46"/>
        <v>42</v>
      </c>
      <c r="AL138" s="4">
        <f t="shared" si="22"/>
        <v>126</v>
      </c>
      <c r="AM138" s="4">
        <f t="shared" si="23"/>
        <v>-0.96</v>
      </c>
      <c r="AP138" s="4">
        <f t="shared" si="24"/>
        <v>0</v>
      </c>
      <c r="AQ138" s="13" t="str">
        <f t="shared" si="54"/>
        <v/>
      </c>
      <c r="AR138" s="24" t="str">
        <f t="shared" si="26"/>
        <v/>
      </c>
      <c r="AS138" s="13"/>
      <c r="AT138" s="2">
        <f t="shared" si="47"/>
        <v>42</v>
      </c>
      <c r="AU138" s="4">
        <f t="shared" si="27"/>
        <v>126</v>
      </c>
      <c r="AV138" s="4">
        <f t="shared" si="28"/>
        <v>-0.96</v>
      </c>
      <c r="AY138" s="4">
        <f t="shared" si="29"/>
        <v>0</v>
      </c>
      <c r="AZ138" s="13" t="str">
        <f t="shared" si="55"/>
        <v/>
      </c>
      <c r="BA138" s="24" t="str">
        <f t="shared" si="31"/>
        <v/>
      </c>
      <c r="BB138" s="13"/>
      <c r="BC138" s="2">
        <f t="shared" si="48"/>
        <v>42</v>
      </c>
      <c r="BD138" s="4">
        <f t="shared" si="32"/>
        <v>126</v>
      </c>
      <c r="BE138" s="4">
        <f t="shared" si="33"/>
        <v>-0.96</v>
      </c>
      <c r="BH138" s="4">
        <f t="shared" si="34"/>
        <v>0</v>
      </c>
      <c r="BI138" s="13" t="str">
        <f t="shared" si="56"/>
        <v/>
      </c>
      <c r="BJ138" s="24" t="str">
        <f t="shared" si="36"/>
        <v/>
      </c>
      <c r="BK138" s="13"/>
      <c r="BL138" s="2">
        <f t="shared" si="49"/>
        <v>42</v>
      </c>
      <c r="BM138" s="4">
        <f t="shared" si="37"/>
        <v>126</v>
      </c>
      <c r="BN138" s="4">
        <f t="shared" si="38"/>
        <v>-0.96</v>
      </c>
      <c r="BQ138" s="4">
        <f t="shared" si="39"/>
        <v>0</v>
      </c>
      <c r="BR138" s="13" t="str">
        <f t="shared" si="57"/>
        <v/>
      </c>
      <c r="BS138" s="24" t="str">
        <f t="shared" si="41"/>
        <v/>
      </c>
      <c r="BT138" s="25"/>
    </row>
    <row r="139">
      <c r="A139" s="2">
        <f t="shared" si="42"/>
        <v>42.5</v>
      </c>
      <c r="B139" s="4">
        <f t="shared" si="1"/>
        <v>127.5</v>
      </c>
      <c r="C139" s="4">
        <f t="shared" si="2"/>
        <v>-0.99</v>
      </c>
      <c r="F139" s="4">
        <f t="shared" si="4"/>
        <v>0</v>
      </c>
      <c r="G139" s="13" t="str">
        <f t="shared" si="50"/>
        <v/>
      </c>
      <c r="H139" s="13" t="str">
        <f t="shared" si="6"/>
        <v/>
      </c>
      <c r="J139" s="2">
        <f t="shared" si="43"/>
        <v>42.5</v>
      </c>
      <c r="K139" s="4">
        <f t="shared" si="7"/>
        <v>127.5</v>
      </c>
      <c r="L139" s="4">
        <f t="shared" si="8"/>
        <v>-0.99</v>
      </c>
      <c r="O139" s="4">
        <f t="shared" si="9"/>
        <v>0</v>
      </c>
      <c r="P139" s="13" t="str">
        <f t="shared" si="51"/>
        <v/>
      </c>
      <c r="Q139" s="24" t="str">
        <f t="shared" si="11"/>
        <v/>
      </c>
      <c r="S139" s="2">
        <f t="shared" si="44"/>
        <v>42.5</v>
      </c>
      <c r="T139" s="4">
        <f t="shared" si="12"/>
        <v>127.5</v>
      </c>
      <c r="U139" s="4">
        <f t="shared" si="13"/>
        <v>-0.99</v>
      </c>
      <c r="X139" s="4">
        <f t="shared" si="14"/>
        <v>0</v>
      </c>
      <c r="Y139" s="13" t="str">
        <f t="shared" si="52"/>
        <v/>
      </c>
      <c r="Z139" s="24" t="str">
        <f t="shared" si="16"/>
        <v/>
      </c>
      <c r="AB139" s="2">
        <f t="shared" si="45"/>
        <v>42.5</v>
      </c>
      <c r="AC139" s="4">
        <f t="shared" si="17"/>
        <v>127.5</v>
      </c>
      <c r="AD139" s="4">
        <f t="shared" si="18"/>
        <v>-0.99</v>
      </c>
      <c r="AG139" s="4">
        <f t="shared" si="19"/>
        <v>0</v>
      </c>
      <c r="AH139" s="13" t="str">
        <f t="shared" si="53"/>
        <v/>
      </c>
      <c r="AI139" s="24" t="str">
        <f t="shared" si="21"/>
        <v/>
      </c>
      <c r="AJ139" s="13"/>
      <c r="AK139" s="2">
        <f t="shared" si="46"/>
        <v>42.5</v>
      </c>
      <c r="AL139" s="4">
        <f t="shared" si="22"/>
        <v>127.5</v>
      </c>
      <c r="AM139" s="4">
        <f t="shared" si="23"/>
        <v>-0.99</v>
      </c>
      <c r="AP139" s="4">
        <f t="shared" si="24"/>
        <v>0</v>
      </c>
      <c r="AQ139" s="13" t="str">
        <f t="shared" si="54"/>
        <v/>
      </c>
      <c r="AR139" s="24" t="str">
        <f t="shared" si="26"/>
        <v/>
      </c>
      <c r="AS139" s="13"/>
      <c r="AT139" s="2">
        <f t="shared" si="47"/>
        <v>42.5</v>
      </c>
      <c r="AU139" s="4">
        <f t="shared" si="27"/>
        <v>127.5</v>
      </c>
      <c r="AV139" s="4">
        <f t="shared" si="28"/>
        <v>-0.99</v>
      </c>
      <c r="AY139" s="4">
        <f t="shared" si="29"/>
        <v>0</v>
      </c>
      <c r="AZ139" s="13" t="str">
        <f t="shared" si="55"/>
        <v/>
      </c>
      <c r="BA139" s="24" t="str">
        <f t="shared" si="31"/>
        <v/>
      </c>
      <c r="BB139" s="13"/>
      <c r="BC139" s="2">
        <f t="shared" si="48"/>
        <v>42.5</v>
      </c>
      <c r="BD139" s="4">
        <f t="shared" si="32"/>
        <v>127.5</v>
      </c>
      <c r="BE139" s="4">
        <f t="shared" si="33"/>
        <v>-0.99</v>
      </c>
      <c r="BH139" s="4">
        <f t="shared" si="34"/>
        <v>0</v>
      </c>
      <c r="BI139" s="13" t="str">
        <f t="shared" si="56"/>
        <v/>
      </c>
      <c r="BJ139" s="24" t="str">
        <f t="shared" si="36"/>
        <v/>
      </c>
      <c r="BK139" s="13"/>
      <c r="BL139" s="2">
        <f t="shared" si="49"/>
        <v>42.5</v>
      </c>
      <c r="BM139" s="4">
        <f t="shared" si="37"/>
        <v>127.5</v>
      </c>
      <c r="BN139" s="4">
        <f t="shared" si="38"/>
        <v>-0.99</v>
      </c>
      <c r="BQ139" s="4">
        <f t="shared" si="39"/>
        <v>0</v>
      </c>
      <c r="BR139" s="13" t="str">
        <f t="shared" si="57"/>
        <v/>
      </c>
      <c r="BS139" s="24" t="str">
        <f t="shared" si="41"/>
        <v/>
      </c>
      <c r="BT139" s="25"/>
    </row>
    <row r="140">
      <c r="A140" s="2">
        <f t="shared" si="42"/>
        <v>43</v>
      </c>
      <c r="B140" s="4">
        <f t="shared" si="1"/>
        <v>129</v>
      </c>
      <c r="C140" s="4">
        <f t="shared" si="2"/>
        <v>-1.02</v>
      </c>
      <c r="F140" s="4">
        <f t="shared" si="4"/>
        <v>0</v>
      </c>
      <c r="G140" s="13" t="str">
        <f t="shared" si="50"/>
        <v/>
      </c>
      <c r="H140" s="13" t="str">
        <f t="shared" si="6"/>
        <v/>
      </c>
      <c r="J140" s="2">
        <f t="shared" si="43"/>
        <v>43</v>
      </c>
      <c r="K140" s="4">
        <f t="shared" si="7"/>
        <v>129</v>
      </c>
      <c r="L140" s="4">
        <f t="shared" si="8"/>
        <v>-1.02</v>
      </c>
      <c r="O140" s="4">
        <f t="shared" si="9"/>
        <v>0</v>
      </c>
      <c r="P140" s="13" t="str">
        <f t="shared" si="51"/>
        <v/>
      </c>
      <c r="Q140" s="24" t="str">
        <f t="shared" si="11"/>
        <v/>
      </c>
      <c r="S140" s="2">
        <f t="shared" si="44"/>
        <v>43</v>
      </c>
      <c r="T140" s="4">
        <f t="shared" si="12"/>
        <v>129</v>
      </c>
      <c r="U140" s="4">
        <f t="shared" si="13"/>
        <v>-1.02</v>
      </c>
      <c r="X140" s="4">
        <f t="shared" si="14"/>
        <v>0</v>
      </c>
      <c r="Y140" s="13" t="str">
        <f t="shared" si="52"/>
        <v/>
      </c>
      <c r="Z140" s="24" t="str">
        <f t="shared" si="16"/>
        <v/>
      </c>
      <c r="AB140" s="2">
        <f t="shared" si="45"/>
        <v>43</v>
      </c>
      <c r="AC140" s="4">
        <f t="shared" si="17"/>
        <v>129</v>
      </c>
      <c r="AD140" s="4">
        <f t="shared" si="18"/>
        <v>-1.02</v>
      </c>
      <c r="AG140" s="4">
        <f t="shared" si="19"/>
        <v>0</v>
      </c>
      <c r="AH140" s="13" t="str">
        <f t="shared" si="53"/>
        <v/>
      </c>
      <c r="AI140" s="24" t="str">
        <f t="shared" si="21"/>
        <v/>
      </c>
      <c r="AJ140" s="13"/>
      <c r="AK140" s="2">
        <f t="shared" si="46"/>
        <v>43</v>
      </c>
      <c r="AL140" s="4">
        <f t="shared" si="22"/>
        <v>129</v>
      </c>
      <c r="AM140" s="4">
        <f t="shared" si="23"/>
        <v>-1.02</v>
      </c>
      <c r="AP140" s="4">
        <f t="shared" si="24"/>
        <v>0</v>
      </c>
      <c r="AQ140" s="13" t="str">
        <f t="shared" si="54"/>
        <v/>
      </c>
      <c r="AR140" s="24" t="str">
        <f t="shared" si="26"/>
        <v/>
      </c>
      <c r="AS140" s="13"/>
      <c r="AT140" s="2">
        <f t="shared" si="47"/>
        <v>43</v>
      </c>
      <c r="AU140" s="4">
        <f t="shared" si="27"/>
        <v>129</v>
      </c>
      <c r="AV140" s="4">
        <f t="shared" si="28"/>
        <v>-1.02</v>
      </c>
      <c r="AY140" s="4">
        <f t="shared" si="29"/>
        <v>0</v>
      </c>
      <c r="AZ140" s="13" t="str">
        <f t="shared" si="55"/>
        <v/>
      </c>
      <c r="BA140" s="24" t="str">
        <f t="shared" si="31"/>
        <v/>
      </c>
      <c r="BB140" s="13"/>
      <c r="BC140" s="2">
        <f t="shared" si="48"/>
        <v>43</v>
      </c>
      <c r="BD140" s="4">
        <f t="shared" si="32"/>
        <v>129</v>
      </c>
      <c r="BE140" s="4">
        <f t="shared" si="33"/>
        <v>-1.02</v>
      </c>
      <c r="BH140" s="4">
        <f t="shared" si="34"/>
        <v>0</v>
      </c>
      <c r="BI140" s="13" t="str">
        <f t="shared" si="56"/>
        <v/>
      </c>
      <c r="BJ140" s="24" t="str">
        <f t="shared" si="36"/>
        <v/>
      </c>
      <c r="BK140" s="13"/>
      <c r="BL140" s="2">
        <f t="shared" si="49"/>
        <v>43</v>
      </c>
      <c r="BM140" s="4">
        <f t="shared" si="37"/>
        <v>129</v>
      </c>
      <c r="BN140" s="4">
        <f t="shared" si="38"/>
        <v>-1.02</v>
      </c>
      <c r="BQ140" s="4">
        <f t="shared" si="39"/>
        <v>0</v>
      </c>
      <c r="BR140" s="13" t="str">
        <f t="shared" si="57"/>
        <v/>
      </c>
      <c r="BS140" s="24" t="str">
        <f t="shared" si="41"/>
        <v/>
      </c>
      <c r="BT140" s="25"/>
    </row>
    <row r="141">
      <c r="A141" s="2">
        <f t="shared" si="42"/>
        <v>43.5</v>
      </c>
      <c r="B141" s="4">
        <f t="shared" si="1"/>
        <v>130.5</v>
      </c>
      <c r="C141" s="4">
        <f t="shared" si="2"/>
        <v>-1.05</v>
      </c>
      <c r="F141" s="4">
        <f t="shared" si="4"/>
        <v>0</v>
      </c>
      <c r="G141" s="13" t="str">
        <f t="shared" si="50"/>
        <v/>
      </c>
      <c r="H141" s="13" t="str">
        <f t="shared" si="6"/>
        <v/>
      </c>
      <c r="J141" s="2">
        <f t="shared" si="43"/>
        <v>43.5</v>
      </c>
      <c r="K141" s="4">
        <f t="shared" si="7"/>
        <v>130.5</v>
      </c>
      <c r="L141" s="4">
        <f t="shared" si="8"/>
        <v>-1.05</v>
      </c>
      <c r="O141" s="4">
        <f t="shared" si="9"/>
        <v>0</v>
      </c>
      <c r="P141" s="13" t="str">
        <f t="shared" si="51"/>
        <v/>
      </c>
      <c r="Q141" s="24" t="str">
        <f t="shared" si="11"/>
        <v/>
      </c>
      <c r="S141" s="2">
        <f t="shared" si="44"/>
        <v>43.5</v>
      </c>
      <c r="T141" s="4">
        <f t="shared" si="12"/>
        <v>130.5</v>
      </c>
      <c r="U141" s="4">
        <f t="shared" si="13"/>
        <v>-1.05</v>
      </c>
      <c r="X141" s="4">
        <f t="shared" si="14"/>
        <v>0</v>
      </c>
      <c r="Y141" s="13" t="str">
        <f t="shared" si="52"/>
        <v/>
      </c>
      <c r="Z141" s="24" t="str">
        <f t="shared" si="16"/>
        <v/>
      </c>
      <c r="AB141" s="2">
        <f t="shared" si="45"/>
        <v>43.5</v>
      </c>
      <c r="AC141" s="4">
        <f t="shared" si="17"/>
        <v>130.5</v>
      </c>
      <c r="AD141" s="4">
        <f t="shared" si="18"/>
        <v>-1.05</v>
      </c>
      <c r="AG141" s="4">
        <f t="shared" si="19"/>
        <v>0</v>
      </c>
      <c r="AH141" s="13" t="str">
        <f t="shared" si="53"/>
        <v/>
      </c>
      <c r="AI141" s="24" t="str">
        <f t="shared" si="21"/>
        <v/>
      </c>
      <c r="AJ141" s="13"/>
      <c r="AK141" s="2">
        <f t="shared" si="46"/>
        <v>43.5</v>
      </c>
      <c r="AL141" s="4">
        <f t="shared" si="22"/>
        <v>130.5</v>
      </c>
      <c r="AM141" s="4">
        <f t="shared" si="23"/>
        <v>-1.05</v>
      </c>
      <c r="AP141" s="4">
        <f t="shared" si="24"/>
        <v>0</v>
      </c>
      <c r="AQ141" s="13" t="str">
        <f t="shared" si="54"/>
        <v/>
      </c>
      <c r="AR141" s="24" t="str">
        <f t="shared" si="26"/>
        <v/>
      </c>
      <c r="AS141" s="13"/>
      <c r="AT141" s="2">
        <f t="shared" si="47"/>
        <v>43.5</v>
      </c>
      <c r="AU141" s="4">
        <f t="shared" si="27"/>
        <v>130.5</v>
      </c>
      <c r="AV141" s="4">
        <f t="shared" si="28"/>
        <v>-1.05</v>
      </c>
      <c r="AY141" s="4">
        <f t="shared" si="29"/>
        <v>0</v>
      </c>
      <c r="AZ141" s="13" t="str">
        <f t="shared" si="55"/>
        <v/>
      </c>
      <c r="BA141" s="24" t="str">
        <f t="shared" si="31"/>
        <v/>
      </c>
      <c r="BB141" s="13"/>
      <c r="BC141" s="2">
        <f t="shared" si="48"/>
        <v>43.5</v>
      </c>
      <c r="BD141" s="4">
        <f t="shared" si="32"/>
        <v>130.5</v>
      </c>
      <c r="BE141" s="4">
        <f t="shared" si="33"/>
        <v>-1.05</v>
      </c>
      <c r="BH141" s="4">
        <f t="shared" si="34"/>
        <v>0</v>
      </c>
      <c r="BI141" s="13" t="str">
        <f t="shared" si="56"/>
        <v/>
      </c>
      <c r="BJ141" s="24" t="str">
        <f t="shared" si="36"/>
        <v/>
      </c>
      <c r="BK141" s="13"/>
      <c r="BL141" s="2">
        <f t="shared" si="49"/>
        <v>43.5</v>
      </c>
      <c r="BM141" s="4">
        <f t="shared" si="37"/>
        <v>130.5</v>
      </c>
      <c r="BN141" s="4">
        <f t="shared" si="38"/>
        <v>-1.05</v>
      </c>
      <c r="BQ141" s="4">
        <f t="shared" si="39"/>
        <v>0</v>
      </c>
      <c r="BR141" s="13" t="str">
        <f t="shared" si="57"/>
        <v/>
      </c>
      <c r="BS141" s="24" t="str">
        <f t="shared" si="41"/>
        <v/>
      </c>
      <c r="BT141" s="25"/>
    </row>
    <row r="142">
      <c r="A142" s="2">
        <f t="shared" si="42"/>
        <v>44</v>
      </c>
      <c r="B142" s="4">
        <f t="shared" si="1"/>
        <v>132</v>
      </c>
      <c r="C142" s="4">
        <f t="shared" si="2"/>
        <v>-1.08</v>
      </c>
      <c r="F142" s="4">
        <f t="shared" si="4"/>
        <v>0</v>
      </c>
      <c r="G142" s="13" t="str">
        <f t="shared" si="50"/>
        <v/>
      </c>
      <c r="H142" s="13" t="str">
        <f t="shared" si="6"/>
        <v/>
      </c>
      <c r="J142" s="2">
        <f t="shared" si="43"/>
        <v>44</v>
      </c>
      <c r="K142" s="4">
        <f t="shared" si="7"/>
        <v>132</v>
      </c>
      <c r="L142" s="4">
        <f t="shared" si="8"/>
        <v>-1.08</v>
      </c>
      <c r="O142" s="4">
        <f t="shared" si="9"/>
        <v>0</v>
      </c>
      <c r="P142" s="13" t="str">
        <f t="shared" si="51"/>
        <v/>
      </c>
      <c r="Q142" s="24" t="str">
        <f t="shared" si="11"/>
        <v/>
      </c>
      <c r="S142" s="2">
        <f t="shared" si="44"/>
        <v>44</v>
      </c>
      <c r="T142" s="4">
        <f t="shared" si="12"/>
        <v>132</v>
      </c>
      <c r="U142" s="4">
        <f t="shared" si="13"/>
        <v>-1.08</v>
      </c>
      <c r="X142" s="4">
        <f t="shared" si="14"/>
        <v>0</v>
      </c>
      <c r="Y142" s="13" t="str">
        <f t="shared" si="52"/>
        <v/>
      </c>
      <c r="Z142" s="24" t="str">
        <f t="shared" si="16"/>
        <v/>
      </c>
      <c r="AB142" s="2">
        <f t="shared" si="45"/>
        <v>44</v>
      </c>
      <c r="AC142" s="4">
        <f t="shared" si="17"/>
        <v>132</v>
      </c>
      <c r="AD142" s="4">
        <f t="shared" si="18"/>
        <v>-1.08</v>
      </c>
      <c r="AG142" s="4">
        <f t="shared" si="19"/>
        <v>0</v>
      </c>
      <c r="AH142" s="13" t="str">
        <f t="shared" si="53"/>
        <v/>
      </c>
      <c r="AI142" s="24" t="str">
        <f t="shared" si="21"/>
        <v/>
      </c>
      <c r="AJ142" s="13"/>
      <c r="AK142" s="2">
        <f t="shared" si="46"/>
        <v>44</v>
      </c>
      <c r="AL142" s="4">
        <f t="shared" si="22"/>
        <v>132</v>
      </c>
      <c r="AM142" s="4">
        <f t="shared" si="23"/>
        <v>-1.08</v>
      </c>
      <c r="AP142" s="4">
        <f t="shared" si="24"/>
        <v>0</v>
      </c>
      <c r="AQ142" s="13" t="str">
        <f t="shared" si="54"/>
        <v/>
      </c>
      <c r="AR142" s="24" t="str">
        <f t="shared" si="26"/>
        <v/>
      </c>
      <c r="AS142" s="13"/>
      <c r="AT142" s="2">
        <f t="shared" si="47"/>
        <v>44</v>
      </c>
      <c r="AU142" s="4">
        <f t="shared" si="27"/>
        <v>132</v>
      </c>
      <c r="AV142" s="4">
        <f t="shared" si="28"/>
        <v>-1.08</v>
      </c>
      <c r="AY142" s="4">
        <f t="shared" si="29"/>
        <v>0</v>
      </c>
      <c r="AZ142" s="13" t="str">
        <f t="shared" si="55"/>
        <v/>
      </c>
      <c r="BA142" s="24" t="str">
        <f t="shared" si="31"/>
        <v/>
      </c>
      <c r="BB142" s="13"/>
      <c r="BC142" s="2">
        <f t="shared" si="48"/>
        <v>44</v>
      </c>
      <c r="BD142" s="4">
        <f t="shared" si="32"/>
        <v>132</v>
      </c>
      <c r="BE142" s="4">
        <f t="shared" si="33"/>
        <v>-1.08</v>
      </c>
      <c r="BH142" s="4">
        <f t="shared" si="34"/>
        <v>0</v>
      </c>
      <c r="BI142" s="13" t="str">
        <f t="shared" si="56"/>
        <v/>
      </c>
      <c r="BJ142" s="24" t="str">
        <f t="shared" si="36"/>
        <v/>
      </c>
      <c r="BK142" s="13"/>
      <c r="BL142" s="2">
        <f t="shared" si="49"/>
        <v>44</v>
      </c>
      <c r="BM142" s="4">
        <f t="shared" si="37"/>
        <v>132</v>
      </c>
      <c r="BN142" s="4">
        <f t="shared" si="38"/>
        <v>-1.08</v>
      </c>
      <c r="BQ142" s="4">
        <f t="shared" si="39"/>
        <v>0</v>
      </c>
      <c r="BR142" s="13" t="str">
        <f t="shared" si="57"/>
        <v/>
      </c>
      <c r="BS142" s="24" t="str">
        <f t="shared" si="41"/>
        <v/>
      </c>
      <c r="BT142" s="25"/>
    </row>
    <row r="143">
      <c r="A143" s="2">
        <f t="shared" si="42"/>
        <v>44.5</v>
      </c>
      <c r="B143" s="4">
        <f t="shared" si="1"/>
        <v>133.5</v>
      </c>
      <c r="C143" s="4">
        <f t="shared" si="2"/>
        <v>-1.11</v>
      </c>
      <c r="F143" s="4">
        <f t="shared" si="4"/>
        <v>0</v>
      </c>
      <c r="G143" s="13" t="str">
        <f t="shared" si="50"/>
        <v/>
      </c>
      <c r="H143" s="13" t="str">
        <f t="shared" si="6"/>
        <v/>
      </c>
      <c r="J143" s="2">
        <f t="shared" si="43"/>
        <v>44.5</v>
      </c>
      <c r="K143" s="4">
        <f t="shared" si="7"/>
        <v>133.5</v>
      </c>
      <c r="L143" s="4">
        <f t="shared" si="8"/>
        <v>-1.11</v>
      </c>
      <c r="O143" s="4">
        <f t="shared" si="9"/>
        <v>0</v>
      </c>
      <c r="P143" s="13" t="str">
        <f t="shared" si="51"/>
        <v/>
      </c>
      <c r="Q143" s="24" t="str">
        <f t="shared" si="11"/>
        <v/>
      </c>
      <c r="S143" s="2">
        <f t="shared" si="44"/>
        <v>44.5</v>
      </c>
      <c r="T143" s="4">
        <f t="shared" si="12"/>
        <v>133.5</v>
      </c>
      <c r="U143" s="4">
        <f t="shared" si="13"/>
        <v>-1.11</v>
      </c>
      <c r="X143" s="4">
        <f t="shared" si="14"/>
        <v>0</v>
      </c>
      <c r="Y143" s="13" t="str">
        <f t="shared" si="52"/>
        <v/>
      </c>
      <c r="Z143" s="24" t="str">
        <f t="shared" si="16"/>
        <v/>
      </c>
      <c r="AB143" s="2">
        <f t="shared" si="45"/>
        <v>44.5</v>
      </c>
      <c r="AC143" s="4">
        <f t="shared" si="17"/>
        <v>133.5</v>
      </c>
      <c r="AD143" s="4">
        <f t="shared" si="18"/>
        <v>-1.11</v>
      </c>
      <c r="AG143" s="4">
        <f t="shared" si="19"/>
        <v>0</v>
      </c>
      <c r="AH143" s="13" t="str">
        <f t="shared" si="53"/>
        <v/>
      </c>
      <c r="AI143" s="24" t="str">
        <f t="shared" si="21"/>
        <v/>
      </c>
      <c r="AJ143" s="13"/>
      <c r="AK143" s="2">
        <f t="shared" si="46"/>
        <v>44.5</v>
      </c>
      <c r="AL143" s="4">
        <f t="shared" si="22"/>
        <v>133.5</v>
      </c>
      <c r="AM143" s="4">
        <f t="shared" si="23"/>
        <v>-1.11</v>
      </c>
      <c r="AP143" s="4">
        <f t="shared" si="24"/>
        <v>0</v>
      </c>
      <c r="AQ143" s="13" t="str">
        <f t="shared" si="54"/>
        <v/>
      </c>
      <c r="AR143" s="24" t="str">
        <f t="shared" si="26"/>
        <v/>
      </c>
      <c r="AS143" s="13"/>
      <c r="AT143" s="2">
        <f t="shared" si="47"/>
        <v>44.5</v>
      </c>
      <c r="AU143" s="4">
        <f t="shared" si="27"/>
        <v>133.5</v>
      </c>
      <c r="AV143" s="4">
        <f t="shared" si="28"/>
        <v>-1.11</v>
      </c>
      <c r="AY143" s="4">
        <f t="shared" si="29"/>
        <v>0</v>
      </c>
      <c r="AZ143" s="13" t="str">
        <f t="shared" si="55"/>
        <v/>
      </c>
      <c r="BA143" s="24" t="str">
        <f t="shared" si="31"/>
        <v/>
      </c>
      <c r="BB143" s="13"/>
      <c r="BC143" s="2">
        <f t="shared" si="48"/>
        <v>44.5</v>
      </c>
      <c r="BD143" s="4">
        <f t="shared" si="32"/>
        <v>133.5</v>
      </c>
      <c r="BE143" s="4">
        <f t="shared" si="33"/>
        <v>-1.11</v>
      </c>
      <c r="BH143" s="4">
        <f t="shared" si="34"/>
        <v>0</v>
      </c>
      <c r="BI143" s="13" t="str">
        <f t="shared" si="56"/>
        <v/>
      </c>
      <c r="BJ143" s="24" t="str">
        <f t="shared" si="36"/>
        <v/>
      </c>
      <c r="BK143" s="13"/>
      <c r="BL143" s="2">
        <f t="shared" si="49"/>
        <v>44.5</v>
      </c>
      <c r="BM143" s="4">
        <f t="shared" si="37"/>
        <v>133.5</v>
      </c>
      <c r="BN143" s="4">
        <f t="shared" si="38"/>
        <v>-1.11</v>
      </c>
      <c r="BQ143" s="4">
        <f t="shared" si="39"/>
        <v>0</v>
      </c>
      <c r="BR143" s="13" t="str">
        <f t="shared" si="57"/>
        <v/>
      </c>
      <c r="BS143" s="24" t="str">
        <f t="shared" si="41"/>
        <v/>
      </c>
      <c r="BT143" s="25"/>
    </row>
    <row r="144">
      <c r="A144" s="2">
        <f t="shared" si="42"/>
        <v>45</v>
      </c>
      <c r="B144" s="4">
        <f t="shared" si="1"/>
        <v>135</v>
      </c>
      <c r="C144" s="4">
        <f t="shared" si="2"/>
        <v>-1.14</v>
      </c>
      <c r="F144" s="4">
        <f t="shared" si="4"/>
        <v>0</v>
      </c>
      <c r="G144" s="13" t="str">
        <f t="shared" si="50"/>
        <v/>
      </c>
      <c r="H144" s="13" t="str">
        <f t="shared" si="6"/>
        <v/>
      </c>
      <c r="J144" s="2">
        <f t="shared" si="43"/>
        <v>45</v>
      </c>
      <c r="K144" s="4">
        <f t="shared" si="7"/>
        <v>135</v>
      </c>
      <c r="L144" s="4">
        <f t="shared" si="8"/>
        <v>-1.14</v>
      </c>
      <c r="O144" s="4">
        <f t="shared" si="9"/>
        <v>0</v>
      </c>
      <c r="P144" s="13" t="str">
        <f t="shared" si="51"/>
        <v/>
      </c>
      <c r="Q144" s="24" t="str">
        <f t="shared" si="11"/>
        <v/>
      </c>
      <c r="S144" s="2">
        <f t="shared" si="44"/>
        <v>45</v>
      </c>
      <c r="T144" s="4">
        <f t="shared" si="12"/>
        <v>135</v>
      </c>
      <c r="U144" s="4">
        <f t="shared" si="13"/>
        <v>-1.14</v>
      </c>
      <c r="X144" s="4">
        <f t="shared" si="14"/>
        <v>0</v>
      </c>
      <c r="Y144" s="13" t="str">
        <f t="shared" si="52"/>
        <v/>
      </c>
      <c r="Z144" s="24" t="str">
        <f t="shared" si="16"/>
        <v/>
      </c>
      <c r="AB144" s="2">
        <f t="shared" si="45"/>
        <v>45</v>
      </c>
      <c r="AC144" s="4">
        <f t="shared" si="17"/>
        <v>135</v>
      </c>
      <c r="AD144" s="4">
        <f t="shared" si="18"/>
        <v>-1.14</v>
      </c>
      <c r="AG144" s="4">
        <f t="shared" si="19"/>
        <v>0</v>
      </c>
      <c r="AH144" s="13" t="str">
        <f t="shared" si="53"/>
        <v/>
      </c>
      <c r="AI144" s="24" t="str">
        <f t="shared" si="21"/>
        <v/>
      </c>
      <c r="AJ144" s="13"/>
      <c r="AK144" s="2">
        <f t="shared" si="46"/>
        <v>45</v>
      </c>
      <c r="AL144" s="4">
        <f t="shared" si="22"/>
        <v>135</v>
      </c>
      <c r="AM144" s="4">
        <f t="shared" si="23"/>
        <v>-1.14</v>
      </c>
      <c r="AP144" s="4">
        <f t="shared" si="24"/>
        <v>0</v>
      </c>
      <c r="AQ144" s="13" t="str">
        <f t="shared" si="54"/>
        <v/>
      </c>
      <c r="AR144" s="24" t="str">
        <f t="shared" si="26"/>
        <v/>
      </c>
      <c r="AS144" s="13"/>
      <c r="AT144" s="2">
        <f t="shared" si="47"/>
        <v>45</v>
      </c>
      <c r="AU144" s="4">
        <f t="shared" si="27"/>
        <v>135</v>
      </c>
      <c r="AV144" s="4">
        <f t="shared" si="28"/>
        <v>-1.14</v>
      </c>
      <c r="AY144" s="4">
        <f t="shared" si="29"/>
        <v>0</v>
      </c>
      <c r="AZ144" s="13" t="str">
        <f t="shared" si="55"/>
        <v/>
      </c>
      <c r="BA144" s="24" t="str">
        <f t="shared" si="31"/>
        <v/>
      </c>
      <c r="BB144" s="13"/>
      <c r="BC144" s="2">
        <f t="shared" si="48"/>
        <v>45</v>
      </c>
      <c r="BD144" s="4">
        <f t="shared" si="32"/>
        <v>135</v>
      </c>
      <c r="BE144" s="4">
        <f t="shared" si="33"/>
        <v>-1.14</v>
      </c>
      <c r="BH144" s="4">
        <f t="shared" si="34"/>
        <v>0</v>
      </c>
      <c r="BI144" s="13" t="str">
        <f t="shared" si="56"/>
        <v/>
      </c>
      <c r="BJ144" s="24" t="str">
        <f t="shared" si="36"/>
        <v/>
      </c>
      <c r="BK144" s="13"/>
      <c r="BL144" s="2">
        <f t="shared" si="49"/>
        <v>45</v>
      </c>
      <c r="BM144" s="4">
        <f t="shared" si="37"/>
        <v>135</v>
      </c>
      <c r="BN144" s="4">
        <f t="shared" si="38"/>
        <v>-1.14</v>
      </c>
      <c r="BQ144" s="4">
        <f t="shared" si="39"/>
        <v>0</v>
      </c>
      <c r="BR144" s="13" t="str">
        <f t="shared" si="57"/>
        <v/>
      </c>
      <c r="BS144" s="24" t="str">
        <f t="shared" si="41"/>
        <v/>
      </c>
      <c r="BT144" s="25"/>
    </row>
    <row r="145">
      <c r="A145" s="2">
        <f t="shared" si="42"/>
        <v>45.5</v>
      </c>
      <c r="B145" s="4">
        <f t="shared" si="1"/>
        <v>136.5</v>
      </c>
      <c r="C145" s="4">
        <f t="shared" si="2"/>
        <v>-1.17</v>
      </c>
      <c r="F145" s="4">
        <f t="shared" si="4"/>
        <v>0</v>
      </c>
      <c r="G145" s="13" t="str">
        <f t="shared" si="50"/>
        <v/>
      </c>
      <c r="H145" s="13" t="str">
        <f t="shared" si="6"/>
        <v/>
      </c>
      <c r="J145" s="2">
        <f t="shared" si="43"/>
        <v>45.5</v>
      </c>
      <c r="K145" s="4">
        <f t="shared" si="7"/>
        <v>136.5</v>
      </c>
      <c r="L145" s="4">
        <f t="shared" si="8"/>
        <v>-1.17</v>
      </c>
      <c r="O145" s="4">
        <f t="shared" si="9"/>
        <v>0</v>
      </c>
      <c r="P145" s="13" t="str">
        <f t="shared" si="51"/>
        <v/>
      </c>
      <c r="Q145" s="24" t="str">
        <f t="shared" si="11"/>
        <v/>
      </c>
      <c r="S145" s="2">
        <f t="shared" si="44"/>
        <v>45.5</v>
      </c>
      <c r="T145" s="4">
        <f t="shared" si="12"/>
        <v>136.5</v>
      </c>
      <c r="U145" s="4">
        <f t="shared" si="13"/>
        <v>-1.17</v>
      </c>
      <c r="X145" s="4">
        <f t="shared" si="14"/>
        <v>0</v>
      </c>
      <c r="Y145" s="13" t="str">
        <f t="shared" si="52"/>
        <v/>
      </c>
      <c r="Z145" s="24" t="str">
        <f t="shared" si="16"/>
        <v/>
      </c>
      <c r="AB145" s="2">
        <f t="shared" si="45"/>
        <v>45.5</v>
      </c>
      <c r="AC145" s="4">
        <f t="shared" si="17"/>
        <v>136.5</v>
      </c>
      <c r="AD145" s="4">
        <f t="shared" si="18"/>
        <v>-1.17</v>
      </c>
      <c r="AG145" s="4">
        <f t="shared" si="19"/>
        <v>0</v>
      </c>
      <c r="AH145" s="13" t="str">
        <f t="shared" si="53"/>
        <v/>
      </c>
      <c r="AI145" s="24" t="str">
        <f t="shared" si="21"/>
        <v/>
      </c>
      <c r="AK145" s="2">
        <f t="shared" si="46"/>
        <v>45.5</v>
      </c>
      <c r="AL145" s="4">
        <f t="shared" si="22"/>
        <v>136.5</v>
      </c>
      <c r="AM145" s="4">
        <f t="shared" si="23"/>
        <v>-1.17</v>
      </c>
      <c r="AP145" s="4">
        <f t="shared" si="24"/>
        <v>0</v>
      </c>
      <c r="AQ145" s="13" t="str">
        <f t="shared" si="54"/>
        <v/>
      </c>
      <c r="AR145" s="24" t="str">
        <f t="shared" si="26"/>
        <v/>
      </c>
      <c r="AT145" s="2">
        <f t="shared" si="47"/>
        <v>45.5</v>
      </c>
      <c r="AU145" s="4">
        <f t="shared" si="27"/>
        <v>136.5</v>
      </c>
      <c r="AV145" s="4">
        <f t="shared" si="28"/>
        <v>-1.17</v>
      </c>
      <c r="AY145" s="4">
        <f t="shared" si="29"/>
        <v>0</v>
      </c>
      <c r="AZ145" s="13" t="str">
        <f t="shared" si="55"/>
        <v/>
      </c>
      <c r="BA145" s="24" t="str">
        <f t="shared" si="31"/>
        <v/>
      </c>
      <c r="BC145" s="2">
        <f t="shared" si="48"/>
        <v>45.5</v>
      </c>
      <c r="BD145" s="4">
        <f t="shared" si="32"/>
        <v>136.5</v>
      </c>
      <c r="BE145" s="4">
        <f t="shared" si="33"/>
        <v>-1.17</v>
      </c>
      <c r="BH145" s="4">
        <f t="shared" si="34"/>
        <v>0</v>
      </c>
      <c r="BI145" s="13" t="str">
        <f t="shared" si="56"/>
        <v/>
      </c>
      <c r="BJ145" s="24" t="str">
        <f t="shared" si="36"/>
        <v/>
      </c>
      <c r="BL145" s="2">
        <f t="shared" si="49"/>
        <v>45.5</v>
      </c>
      <c r="BM145" s="4">
        <f t="shared" si="37"/>
        <v>136.5</v>
      </c>
      <c r="BN145" s="4">
        <f t="shared" si="38"/>
        <v>-1.17</v>
      </c>
      <c r="BQ145" s="4">
        <f t="shared" si="39"/>
        <v>0</v>
      </c>
      <c r="BR145" s="13" t="str">
        <f t="shared" si="57"/>
        <v/>
      </c>
      <c r="BS145" s="24" t="str">
        <f t="shared" si="41"/>
        <v/>
      </c>
    </row>
    <row r="146">
      <c r="A146" s="2">
        <f t="shared" si="42"/>
        <v>46</v>
      </c>
      <c r="B146" s="4">
        <f t="shared" si="1"/>
        <v>138</v>
      </c>
      <c r="C146" s="4">
        <f t="shared" si="2"/>
        <v>-1.2</v>
      </c>
      <c r="F146" s="4">
        <f t="shared" si="4"/>
        <v>0</v>
      </c>
      <c r="G146" s="13" t="str">
        <f t="shared" si="50"/>
        <v/>
      </c>
      <c r="H146" s="13" t="str">
        <f t="shared" si="6"/>
        <v/>
      </c>
      <c r="J146" s="2">
        <f t="shared" si="43"/>
        <v>46</v>
      </c>
      <c r="K146" s="4">
        <f t="shared" si="7"/>
        <v>138</v>
      </c>
      <c r="L146" s="4">
        <f t="shared" si="8"/>
        <v>-1.2</v>
      </c>
      <c r="O146" s="4">
        <f t="shared" si="9"/>
        <v>0</v>
      </c>
      <c r="P146" s="13" t="str">
        <f t="shared" si="51"/>
        <v/>
      </c>
      <c r="Q146" s="24" t="str">
        <f t="shared" si="11"/>
        <v/>
      </c>
      <c r="S146" s="2">
        <f t="shared" si="44"/>
        <v>46</v>
      </c>
      <c r="T146" s="4">
        <f t="shared" si="12"/>
        <v>138</v>
      </c>
      <c r="U146" s="4">
        <f t="shared" si="13"/>
        <v>-1.2</v>
      </c>
      <c r="X146" s="4">
        <f t="shared" si="14"/>
        <v>0</v>
      </c>
      <c r="Y146" s="13" t="str">
        <f t="shared" si="52"/>
        <v/>
      </c>
      <c r="Z146" s="24" t="str">
        <f t="shared" si="16"/>
        <v/>
      </c>
      <c r="AB146" s="2">
        <f t="shared" si="45"/>
        <v>46</v>
      </c>
      <c r="AC146" s="4">
        <f t="shared" si="17"/>
        <v>138</v>
      </c>
      <c r="AD146" s="4">
        <f t="shared" si="18"/>
        <v>-1.2</v>
      </c>
      <c r="AG146" s="4">
        <f t="shared" si="19"/>
        <v>0</v>
      </c>
      <c r="AH146" s="13" t="str">
        <f t="shared" si="53"/>
        <v/>
      </c>
      <c r="AI146" s="24" t="str">
        <f t="shared" si="21"/>
        <v/>
      </c>
      <c r="AK146" s="2">
        <f t="shared" si="46"/>
        <v>46</v>
      </c>
      <c r="AL146" s="4">
        <f t="shared" si="22"/>
        <v>138</v>
      </c>
      <c r="AM146" s="4">
        <f t="shared" si="23"/>
        <v>-1.2</v>
      </c>
      <c r="AP146" s="4">
        <f t="shared" si="24"/>
        <v>0</v>
      </c>
      <c r="AQ146" s="13" t="str">
        <f t="shared" si="54"/>
        <v/>
      </c>
      <c r="AR146" s="24" t="str">
        <f t="shared" si="26"/>
        <v/>
      </c>
      <c r="AT146" s="2">
        <f t="shared" si="47"/>
        <v>46</v>
      </c>
      <c r="AU146" s="4">
        <f t="shared" si="27"/>
        <v>138</v>
      </c>
      <c r="AV146" s="4">
        <f t="shared" si="28"/>
        <v>-1.2</v>
      </c>
      <c r="AY146" s="4">
        <f t="shared" si="29"/>
        <v>0</v>
      </c>
      <c r="AZ146" s="13" t="str">
        <f t="shared" si="55"/>
        <v/>
      </c>
      <c r="BA146" s="24" t="str">
        <f t="shared" si="31"/>
        <v/>
      </c>
      <c r="BC146" s="2">
        <f t="shared" si="48"/>
        <v>46</v>
      </c>
      <c r="BD146" s="4">
        <f t="shared" si="32"/>
        <v>138</v>
      </c>
      <c r="BE146" s="4">
        <f t="shared" si="33"/>
        <v>-1.2</v>
      </c>
      <c r="BH146" s="4">
        <f t="shared" si="34"/>
        <v>0</v>
      </c>
      <c r="BI146" s="13" t="str">
        <f t="shared" si="56"/>
        <v/>
      </c>
      <c r="BJ146" s="24" t="str">
        <f t="shared" si="36"/>
        <v/>
      </c>
      <c r="BL146" s="2">
        <f t="shared" si="49"/>
        <v>46</v>
      </c>
      <c r="BM146" s="4">
        <f t="shared" si="37"/>
        <v>138</v>
      </c>
      <c r="BN146" s="4">
        <f t="shared" si="38"/>
        <v>-1.2</v>
      </c>
      <c r="BQ146" s="4">
        <f t="shared" si="39"/>
        <v>0</v>
      </c>
      <c r="BR146" s="13" t="str">
        <f t="shared" si="57"/>
        <v/>
      </c>
      <c r="BS146" s="24" t="str">
        <f t="shared" si="41"/>
        <v/>
      </c>
    </row>
    <row r="147">
      <c r="A147" s="2">
        <f t="shared" si="42"/>
        <v>46.5</v>
      </c>
      <c r="B147" s="4">
        <f t="shared" si="1"/>
        <v>139.5</v>
      </c>
      <c r="C147" s="4">
        <f t="shared" si="2"/>
        <v>-1.23</v>
      </c>
      <c r="F147" s="4">
        <f t="shared" si="4"/>
        <v>0</v>
      </c>
      <c r="G147" s="13" t="str">
        <f t="shared" si="50"/>
        <v/>
      </c>
      <c r="H147" s="13" t="str">
        <f t="shared" si="6"/>
        <v/>
      </c>
      <c r="J147" s="2">
        <f t="shared" si="43"/>
        <v>46.5</v>
      </c>
      <c r="K147" s="4">
        <f t="shared" si="7"/>
        <v>139.5</v>
      </c>
      <c r="L147" s="4">
        <f t="shared" si="8"/>
        <v>-1.23</v>
      </c>
      <c r="O147" s="4">
        <f t="shared" si="9"/>
        <v>0</v>
      </c>
      <c r="P147" s="13" t="str">
        <f t="shared" si="51"/>
        <v/>
      </c>
      <c r="Q147" s="24" t="str">
        <f t="shared" si="11"/>
        <v/>
      </c>
      <c r="S147" s="2">
        <f t="shared" si="44"/>
        <v>46.5</v>
      </c>
      <c r="T147" s="4">
        <f t="shared" si="12"/>
        <v>139.5</v>
      </c>
      <c r="U147" s="4">
        <f t="shared" si="13"/>
        <v>-1.23</v>
      </c>
      <c r="X147" s="4">
        <f t="shared" si="14"/>
        <v>0</v>
      </c>
      <c r="Y147" s="13" t="str">
        <f t="shared" si="52"/>
        <v/>
      </c>
      <c r="Z147" s="24" t="str">
        <f t="shared" si="16"/>
        <v/>
      </c>
      <c r="AB147" s="2">
        <f t="shared" si="45"/>
        <v>46.5</v>
      </c>
      <c r="AC147" s="4">
        <f t="shared" si="17"/>
        <v>139.5</v>
      </c>
      <c r="AD147" s="4">
        <f t="shared" si="18"/>
        <v>-1.23</v>
      </c>
      <c r="AG147" s="4">
        <f t="shared" si="19"/>
        <v>0</v>
      </c>
      <c r="AH147" s="13" t="str">
        <f t="shared" si="53"/>
        <v/>
      </c>
      <c r="AI147" s="24" t="str">
        <f t="shared" si="21"/>
        <v/>
      </c>
      <c r="AK147" s="2">
        <f t="shared" si="46"/>
        <v>46.5</v>
      </c>
      <c r="AL147" s="4">
        <f t="shared" si="22"/>
        <v>139.5</v>
      </c>
      <c r="AM147" s="4">
        <f t="shared" si="23"/>
        <v>-1.23</v>
      </c>
      <c r="AP147" s="4">
        <f t="shared" si="24"/>
        <v>0</v>
      </c>
      <c r="AQ147" s="13" t="str">
        <f t="shared" si="54"/>
        <v/>
      </c>
      <c r="AR147" s="24" t="str">
        <f t="shared" si="26"/>
        <v/>
      </c>
      <c r="AT147" s="2">
        <f t="shared" si="47"/>
        <v>46.5</v>
      </c>
      <c r="AU147" s="4">
        <f t="shared" si="27"/>
        <v>139.5</v>
      </c>
      <c r="AV147" s="4">
        <f t="shared" si="28"/>
        <v>-1.23</v>
      </c>
      <c r="AY147" s="4">
        <f t="shared" si="29"/>
        <v>0</v>
      </c>
      <c r="AZ147" s="13" t="str">
        <f t="shared" si="55"/>
        <v/>
      </c>
      <c r="BA147" s="24" t="str">
        <f t="shared" si="31"/>
        <v/>
      </c>
      <c r="BC147" s="2">
        <f t="shared" si="48"/>
        <v>46.5</v>
      </c>
      <c r="BD147" s="4">
        <f t="shared" si="32"/>
        <v>139.5</v>
      </c>
      <c r="BE147" s="4">
        <f t="shared" si="33"/>
        <v>-1.23</v>
      </c>
      <c r="BH147" s="4">
        <f t="shared" si="34"/>
        <v>0</v>
      </c>
      <c r="BI147" s="13" t="str">
        <f t="shared" si="56"/>
        <v/>
      </c>
      <c r="BJ147" s="24" t="str">
        <f t="shared" si="36"/>
        <v/>
      </c>
      <c r="BL147" s="2">
        <f t="shared" si="49"/>
        <v>46.5</v>
      </c>
      <c r="BM147" s="4">
        <f t="shared" si="37"/>
        <v>139.5</v>
      </c>
      <c r="BN147" s="4">
        <f t="shared" si="38"/>
        <v>-1.23</v>
      </c>
      <c r="BQ147" s="4">
        <f t="shared" si="39"/>
        <v>0</v>
      </c>
      <c r="BR147" s="13" t="str">
        <f t="shared" si="57"/>
        <v/>
      </c>
      <c r="BS147" s="24" t="str">
        <f t="shared" si="41"/>
        <v/>
      </c>
    </row>
    <row r="148">
      <c r="A148" s="2">
        <f t="shared" si="42"/>
        <v>47</v>
      </c>
      <c r="B148" s="4">
        <f t="shared" si="1"/>
        <v>141</v>
      </c>
      <c r="C148" s="4">
        <f t="shared" si="2"/>
        <v>-1.26</v>
      </c>
      <c r="F148" s="4">
        <f t="shared" si="4"/>
        <v>0</v>
      </c>
      <c r="G148" s="13" t="str">
        <f t="shared" si="50"/>
        <v/>
      </c>
      <c r="H148" s="13" t="str">
        <f t="shared" si="6"/>
        <v/>
      </c>
      <c r="J148" s="2">
        <f t="shared" si="43"/>
        <v>47</v>
      </c>
      <c r="K148" s="4">
        <f t="shared" si="7"/>
        <v>141</v>
      </c>
      <c r="L148" s="4">
        <f t="shared" si="8"/>
        <v>-1.26</v>
      </c>
      <c r="O148" s="4">
        <f t="shared" si="9"/>
        <v>0</v>
      </c>
      <c r="P148" s="13" t="str">
        <f t="shared" si="51"/>
        <v/>
      </c>
      <c r="Q148" s="24" t="str">
        <f t="shared" si="11"/>
        <v/>
      </c>
      <c r="S148" s="2">
        <f t="shared" si="44"/>
        <v>47</v>
      </c>
      <c r="T148" s="4">
        <f t="shared" si="12"/>
        <v>141</v>
      </c>
      <c r="U148" s="4">
        <f t="shared" si="13"/>
        <v>-1.26</v>
      </c>
      <c r="X148" s="4">
        <f t="shared" si="14"/>
        <v>0</v>
      </c>
      <c r="Y148" s="13" t="str">
        <f t="shared" si="52"/>
        <v/>
      </c>
      <c r="Z148" s="24" t="str">
        <f t="shared" si="16"/>
        <v/>
      </c>
      <c r="AB148" s="2">
        <f t="shared" si="45"/>
        <v>47</v>
      </c>
      <c r="AC148" s="4">
        <f t="shared" si="17"/>
        <v>141</v>
      </c>
      <c r="AD148" s="4">
        <f t="shared" si="18"/>
        <v>-1.26</v>
      </c>
      <c r="AG148" s="4">
        <f t="shared" si="19"/>
        <v>0</v>
      </c>
      <c r="AH148" s="13" t="str">
        <f t="shared" si="53"/>
        <v/>
      </c>
      <c r="AI148" s="24" t="str">
        <f t="shared" si="21"/>
        <v/>
      </c>
      <c r="AK148" s="2">
        <f t="shared" si="46"/>
        <v>47</v>
      </c>
      <c r="AL148" s="4">
        <f t="shared" si="22"/>
        <v>141</v>
      </c>
      <c r="AM148" s="4">
        <f t="shared" si="23"/>
        <v>-1.26</v>
      </c>
      <c r="AP148" s="4">
        <f t="shared" si="24"/>
        <v>0</v>
      </c>
      <c r="AQ148" s="13" t="str">
        <f t="shared" si="54"/>
        <v/>
      </c>
      <c r="AR148" s="24" t="str">
        <f t="shared" si="26"/>
        <v/>
      </c>
      <c r="AT148" s="2">
        <f t="shared" si="47"/>
        <v>47</v>
      </c>
      <c r="AU148" s="4">
        <f t="shared" si="27"/>
        <v>141</v>
      </c>
      <c r="AV148" s="4">
        <f t="shared" si="28"/>
        <v>-1.26</v>
      </c>
      <c r="AY148" s="4">
        <f t="shared" si="29"/>
        <v>0</v>
      </c>
      <c r="AZ148" s="13" t="str">
        <f t="shared" si="55"/>
        <v/>
      </c>
      <c r="BA148" s="24" t="str">
        <f t="shared" si="31"/>
        <v/>
      </c>
      <c r="BC148" s="2">
        <f t="shared" si="48"/>
        <v>47</v>
      </c>
      <c r="BD148" s="4">
        <f t="shared" si="32"/>
        <v>141</v>
      </c>
      <c r="BE148" s="4">
        <f t="shared" si="33"/>
        <v>-1.26</v>
      </c>
      <c r="BH148" s="4">
        <f t="shared" si="34"/>
        <v>0</v>
      </c>
      <c r="BI148" s="13" t="str">
        <f t="shared" si="56"/>
        <v/>
      </c>
      <c r="BJ148" s="24" t="str">
        <f t="shared" si="36"/>
        <v/>
      </c>
      <c r="BL148" s="2">
        <f t="shared" si="49"/>
        <v>47</v>
      </c>
      <c r="BM148" s="4">
        <f t="shared" si="37"/>
        <v>141</v>
      </c>
      <c r="BN148" s="4">
        <f t="shared" si="38"/>
        <v>-1.26</v>
      </c>
      <c r="BQ148" s="4">
        <f t="shared" si="39"/>
        <v>0</v>
      </c>
      <c r="BR148" s="13" t="str">
        <f t="shared" si="57"/>
        <v/>
      </c>
      <c r="BS148" s="24" t="str">
        <f t="shared" si="41"/>
        <v/>
      </c>
    </row>
    <row r="149">
      <c r="A149" s="2">
        <f t="shared" si="42"/>
        <v>47.5</v>
      </c>
      <c r="B149" s="4">
        <f t="shared" si="1"/>
        <v>142.5</v>
      </c>
      <c r="C149" s="4">
        <f t="shared" si="2"/>
        <v>-1.29</v>
      </c>
      <c r="F149" s="4">
        <f t="shared" si="4"/>
        <v>0</v>
      </c>
      <c r="G149" s="13" t="str">
        <f t="shared" si="50"/>
        <v/>
      </c>
      <c r="H149" s="13" t="str">
        <f t="shared" si="6"/>
        <v/>
      </c>
      <c r="J149" s="2">
        <f t="shared" si="43"/>
        <v>47.5</v>
      </c>
      <c r="K149" s="4">
        <f t="shared" si="7"/>
        <v>142.5</v>
      </c>
      <c r="L149" s="4">
        <f t="shared" si="8"/>
        <v>-1.29</v>
      </c>
      <c r="O149" s="4">
        <f t="shared" si="9"/>
        <v>0</v>
      </c>
      <c r="P149" s="13" t="str">
        <f t="shared" si="51"/>
        <v/>
      </c>
      <c r="Q149" s="24" t="str">
        <f t="shared" si="11"/>
        <v/>
      </c>
      <c r="S149" s="2">
        <f t="shared" si="44"/>
        <v>47.5</v>
      </c>
      <c r="T149" s="4">
        <f t="shared" si="12"/>
        <v>142.5</v>
      </c>
      <c r="U149" s="4">
        <f t="shared" si="13"/>
        <v>-1.29</v>
      </c>
      <c r="X149" s="4">
        <f t="shared" si="14"/>
        <v>0</v>
      </c>
      <c r="Y149" s="13" t="str">
        <f t="shared" si="52"/>
        <v/>
      </c>
      <c r="Z149" s="24" t="str">
        <f t="shared" si="16"/>
        <v/>
      </c>
      <c r="AB149" s="2">
        <f t="shared" si="45"/>
        <v>47.5</v>
      </c>
      <c r="AC149" s="4">
        <f t="shared" si="17"/>
        <v>142.5</v>
      </c>
      <c r="AD149" s="4">
        <f t="shared" si="18"/>
        <v>-1.29</v>
      </c>
      <c r="AG149" s="4">
        <f t="shared" si="19"/>
        <v>0</v>
      </c>
      <c r="AH149" s="13" t="str">
        <f t="shared" si="53"/>
        <v/>
      </c>
      <c r="AI149" s="24" t="str">
        <f t="shared" si="21"/>
        <v/>
      </c>
      <c r="AK149" s="2">
        <f t="shared" si="46"/>
        <v>47.5</v>
      </c>
      <c r="AL149" s="4">
        <f t="shared" si="22"/>
        <v>142.5</v>
      </c>
      <c r="AM149" s="4">
        <f t="shared" si="23"/>
        <v>-1.29</v>
      </c>
      <c r="AP149" s="4">
        <f t="shared" si="24"/>
        <v>0</v>
      </c>
      <c r="AQ149" s="13" t="str">
        <f t="shared" si="54"/>
        <v/>
      </c>
      <c r="AR149" s="24" t="str">
        <f t="shared" si="26"/>
        <v/>
      </c>
      <c r="AT149" s="2">
        <f t="shared" si="47"/>
        <v>47.5</v>
      </c>
      <c r="AU149" s="4">
        <f t="shared" si="27"/>
        <v>142.5</v>
      </c>
      <c r="AV149" s="4">
        <f t="shared" si="28"/>
        <v>-1.29</v>
      </c>
      <c r="AY149" s="4">
        <f t="shared" si="29"/>
        <v>0</v>
      </c>
      <c r="AZ149" s="13" t="str">
        <f t="shared" si="55"/>
        <v/>
      </c>
      <c r="BA149" s="24" t="str">
        <f t="shared" si="31"/>
        <v/>
      </c>
      <c r="BC149" s="2">
        <f t="shared" si="48"/>
        <v>47.5</v>
      </c>
      <c r="BD149" s="4">
        <f t="shared" si="32"/>
        <v>142.5</v>
      </c>
      <c r="BE149" s="4">
        <f t="shared" si="33"/>
        <v>-1.29</v>
      </c>
      <c r="BH149" s="4">
        <f t="shared" si="34"/>
        <v>0</v>
      </c>
      <c r="BI149" s="13" t="str">
        <f t="shared" si="56"/>
        <v/>
      </c>
      <c r="BJ149" s="24" t="str">
        <f t="shared" si="36"/>
        <v/>
      </c>
      <c r="BL149" s="2">
        <f t="shared" si="49"/>
        <v>47.5</v>
      </c>
      <c r="BM149" s="4">
        <f t="shared" si="37"/>
        <v>142.5</v>
      </c>
      <c r="BN149" s="4">
        <f t="shared" si="38"/>
        <v>-1.29</v>
      </c>
      <c r="BQ149" s="4">
        <f t="shared" si="39"/>
        <v>0</v>
      </c>
      <c r="BR149" s="13" t="str">
        <f t="shared" si="57"/>
        <v/>
      </c>
      <c r="BS149" s="24" t="str">
        <f t="shared" si="41"/>
        <v/>
      </c>
    </row>
    <row r="150">
      <c r="A150" s="2">
        <f t="shared" si="42"/>
        <v>48</v>
      </c>
      <c r="B150" s="4">
        <f t="shared" si="1"/>
        <v>144</v>
      </c>
      <c r="C150" s="4">
        <f t="shared" si="2"/>
        <v>-1.32</v>
      </c>
      <c r="F150" s="4">
        <f t="shared" si="4"/>
        <v>0</v>
      </c>
      <c r="G150" s="13" t="str">
        <f t="shared" si="50"/>
        <v/>
      </c>
      <c r="H150" s="13" t="str">
        <f t="shared" si="6"/>
        <v/>
      </c>
      <c r="J150" s="2">
        <f t="shared" si="43"/>
        <v>48</v>
      </c>
      <c r="K150" s="4">
        <f t="shared" si="7"/>
        <v>144</v>
      </c>
      <c r="L150" s="4">
        <f t="shared" si="8"/>
        <v>-1.32</v>
      </c>
      <c r="O150" s="4">
        <f t="shared" si="9"/>
        <v>0</v>
      </c>
      <c r="P150" s="13" t="str">
        <f t="shared" si="51"/>
        <v/>
      </c>
      <c r="Q150" s="24" t="str">
        <f t="shared" si="11"/>
        <v/>
      </c>
      <c r="S150" s="2">
        <f t="shared" si="44"/>
        <v>48</v>
      </c>
      <c r="T150" s="4">
        <f t="shared" si="12"/>
        <v>144</v>
      </c>
      <c r="U150" s="4">
        <f t="shared" si="13"/>
        <v>-1.32</v>
      </c>
      <c r="X150" s="4">
        <f t="shared" si="14"/>
        <v>0</v>
      </c>
      <c r="Y150" s="13" t="str">
        <f t="shared" si="52"/>
        <v/>
      </c>
      <c r="Z150" s="24" t="str">
        <f t="shared" si="16"/>
        <v/>
      </c>
      <c r="AB150" s="2">
        <f t="shared" si="45"/>
        <v>48</v>
      </c>
      <c r="AC150" s="4">
        <f t="shared" si="17"/>
        <v>144</v>
      </c>
      <c r="AD150" s="4">
        <f t="shared" si="18"/>
        <v>-1.32</v>
      </c>
      <c r="AG150" s="4">
        <f t="shared" si="19"/>
        <v>0</v>
      </c>
      <c r="AH150" s="13" t="str">
        <f t="shared" si="53"/>
        <v/>
      </c>
      <c r="AI150" s="24" t="str">
        <f t="shared" si="21"/>
        <v/>
      </c>
      <c r="AK150" s="2">
        <f t="shared" si="46"/>
        <v>48</v>
      </c>
      <c r="AL150" s="4">
        <f t="shared" si="22"/>
        <v>144</v>
      </c>
      <c r="AM150" s="4">
        <f t="shared" si="23"/>
        <v>-1.32</v>
      </c>
      <c r="AP150" s="4">
        <f t="shared" si="24"/>
        <v>0</v>
      </c>
      <c r="AQ150" s="13" t="str">
        <f t="shared" si="54"/>
        <v/>
      </c>
      <c r="AR150" s="24" t="str">
        <f t="shared" si="26"/>
        <v/>
      </c>
      <c r="AT150" s="2">
        <f t="shared" si="47"/>
        <v>48</v>
      </c>
      <c r="AU150" s="4">
        <f t="shared" si="27"/>
        <v>144</v>
      </c>
      <c r="AV150" s="4">
        <f t="shared" si="28"/>
        <v>-1.32</v>
      </c>
      <c r="AY150" s="4">
        <f t="shared" si="29"/>
        <v>0</v>
      </c>
      <c r="AZ150" s="13" t="str">
        <f t="shared" si="55"/>
        <v/>
      </c>
      <c r="BA150" s="24" t="str">
        <f t="shared" si="31"/>
        <v/>
      </c>
      <c r="BC150" s="2">
        <f t="shared" si="48"/>
        <v>48</v>
      </c>
      <c r="BD150" s="4">
        <f t="shared" si="32"/>
        <v>144</v>
      </c>
      <c r="BE150" s="4">
        <f t="shared" si="33"/>
        <v>-1.32</v>
      </c>
      <c r="BH150" s="4">
        <f t="shared" si="34"/>
        <v>0</v>
      </c>
      <c r="BI150" s="13" t="str">
        <f t="shared" si="56"/>
        <v/>
      </c>
      <c r="BJ150" s="24" t="str">
        <f t="shared" si="36"/>
        <v/>
      </c>
      <c r="BL150" s="2">
        <f t="shared" si="49"/>
        <v>48</v>
      </c>
      <c r="BM150" s="4">
        <f t="shared" si="37"/>
        <v>144</v>
      </c>
      <c r="BN150" s="4">
        <f t="shared" si="38"/>
        <v>-1.32</v>
      </c>
      <c r="BQ150" s="4">
        <f t="shared" si="39"/>
        <v>0</v>
      </c>
      <c r="BR150" s="13" t="str">
        <f t="shared" si="57"/>
        <v/>
      </c>
      <c r="BS150" s="24" t="str">
        <f t="shared" si="41"/>
        <v/>
      </c>
    </row>
    <row r="151">
      <c r="A151" s="2">
        <f t="shared" si="42"/>
        <v>48.5</v>
      </c>
      <c r="B151" s="4">
        <f t="shared" si="1"/>
        <v>145.5</v>
      </c>
      <c r="C151" s="4">
        <f t="shared" si="2"/>
        <v>-1.35</v>
      </c>
      <c r="F151" s="4">
        <f t="shared" si="4"/>
        <v>0</v>
      </c>
      <c r="G151" s="13" t="str">
        <f t="shared" si="50"/>
        <v/>
      </c>
      <c r="H151" s="13" t="str">
        <f t="shared" si="6"/>
        <v/>
      </c>
      <c r="J151" s="2">
        <f t="shared" si="43"/>
        <v>48.5</v>
      </c>
      <c r="K151" s="4">
        <f t="shared" si="7"/>
        <v>145.5</v>
      </c>
      <c r="L151" s="4">
        <f t="shared" si="8"/>
        <v>-1.35</v>
      </c>
      <c r="O151" s="4">
        <f t="shared" si="9"/>
        <v>0</v>
      </c>
      <c r="P151" s="13" t="str">
        <f t="shared" si="51"/>
        <v/>
      </c>
      <c r="Q151" s="24" t="str">
        <f t="shared" si="11"/>
        <v/>
      </c>
      <c r="S151" s="2">
        <f t="shared" si="44"/>
        <v>48.5</v>
      </c>
      <c r="T151" s="4">
        <f t="shared" si="12"/>
        <v>145.5</v>
      </c>
      <c r="U151" s="4">
        <f t="shared" si="13"/>
        <v>-1.35</v>
      </c>
      <c r="X151" s="4">
        <f t="shared" si="14"/>
        <v>0</v>
      </c>
      <c r="Y151" s="13" t="str">
        <f t="shared" si="52"/>
        <v/>
      </c>
      <c r="Z151" s="24" t="str">
        <f t="shared" si="16"/>
        <v/>
      </c>
      <c r="AB151" s="2">
        <f t="shared" si="45"/>
        <v>48.5</v>
      </c>
      <c r="AC151" s="4">
        <f t="shared" si="17"/>
        <v>145.5</v>
      </c>
      <c r="AD151" s="4">
        <f t="shared" si="18"/>
        <v>-1.35</v>
      </c>
      <c r="AG151" s="4">
        <f t="shared" si="19"/>
        <v>0</v>
      </c>
      <c r="AH151" s="13" t="str">
        <f t="shared" si="53"/>
        <v/>
      </c>
      <c r="AI151" s="24" t="str">
        <f t="shared" si="21"/>
        <v/>
      </c>
      <c r="AK151" s="2">
        <f t="shared" si="46"/>
        <v>48.5</v>
      </c>
      <c r="AL151" s="4">
        <f t="shared" si="22"/>
        <v>145.5</v>
      </c>
      <c r="AM151" s="4">
        <f t="shared" si="23"/>
        <v>-1.35</v>
      </c>
      <c r="AP151" s="4">
        <f t="shared" si="24"/>
        <v>0</v>
      </c>
      <c r="AQ151" s="13" t="str">
        <f t="shared" si="54"/>
        <v/>
      </c>
      <c r="AR151" s="24" t="str">
        <f t="shared" si="26"/>
        <v/>
      </c>
      <c r="AT151" s="2">
        <f t="shared" si="47"/>
        <v>48.5</v>
      </c>
      <c r="AU151" s="4">
        <f t="shared" si="27"/>
        <v>145.5</v>
      </c>
      <c r="AV151" s="4">
        <f t="shared" si="28"/>
        <v>-1.35</v>
      </c>
      <c r="AY151" s="4">
        <f t="shared" si="29"/>
        <v>0</v>
      </c>
      <c r="AZ151" s="13" t="str">
        <f t="shared" si="55"/>
        <v/>
      </c>
      <c r="BA151" s="24" t="str">
        <f t="shared" si="31"/>
        <v/>
      </c>
      <c r="BC151" s="2">
        <f t="shared" si="48"/>
        <v>48.5</v>
      </c>
      <c r="BD151" s="4">
        <f t="shared" si="32"/>
        <v>145.5</v>
      </c>
      <c r="BE151" s="4">
        <f t="shared" si="33"/>
        <v>-1.35</v>
      </c>
      <c r="BH151" s="4">
        <f t="shared" si="34"/>
        <v>0</v>
      </c>
      <c r="BI151" s="13" t="str">
        <f t="shared" si="56"/>
        <v/>
      </c>
      <c r="BJ151" s="24" t="str">
        <f t="shared" si="36"/>
        <v/>
      </c>
      <c r="BL151" s="2">
        <f t="shared" si="49"/>
        <v>48.5</v>
      </c>
      <c r="BM151" s="4">
        <f t="shared" si="37"/>
        <v>145.5</v>
      </c>
      <c r="BN151" s="4">
        <f t="shared" si="38"/>
        <v>-1.35</v>
      </c>
      <c r="BQ151" s="4">
        <f t="shared" si="39"/>
        <v>0</v>
      </c>
      <c r="BR151" s="13" t="str">
        <f t="shared" si="57"/>
        <v/>
      </c>
      <c r="BS151" s="24" t="str">
        <f t="shared" si="41"/>
        <v/>
      </c>
    </row>
    <row r="152">
      <c r="A152" s="2">
        <f t="shared" si="42"/>
        <v>49</v>
      </c>
      <c r="B152" s="4">
        <f t="shared" si="1"/>
        <v>147</v>
      </c>
      <c r="C152" s="4">
        <f t="shared" si="2"/>
        <v>-1.38</v>
      </c>
      <c r="F152" s="4">
        <f t="shared" si="4"/>
        <v>0</v>
      </c>
      <c r="G152" s="13" t="str">
        <f t="shared" si="50"/>
        <v/>
      </c>
      <c r="H152" s="13" t="str">
        <f t="shared" si="6"/>
        <v/>
      </c>
      <c r="J152" s="2">
        <f t="shared" si="43"/>
        <v>49</v>
      </c>
      <c r="K152" s="4">
        <f t="shared" si="7"/>
        <v>147</v>
      </c>
      <c r="L152" s="4">
        <f t="shared" si="8"/>
        <v>-1.38</v>
      </c>
      <c r="O152" s="4">
        <f t="shared" si="9"/>
        <v>0</v>
      </c>
      <c r="P152" s="13" t="str">
        <f t="shared" si="51"/>
        <v/>
      </c>
      <c r="Q152" s="24" t="str">
        <f t="shared" si="11"/>
        <v/>
      </c>
      <c r="S152" s="2">
        <f t="shared" si="44"/>
        <v>49</v>
      </c>
      <c r="T152" s="4">
        <f t="shared" si="12"/>
        <v>147</v>
      </c>
      <c r="U152" s="4">
        <f t="shared" si="13"/>
        <v>-1.38</v>
      </c>
      <c r="X152" s="4">
        <f t="shared" si="14"/>
        <v>0</v>
      </c>
      <c r="Y152" s="13" t="str">
        <f t="shared" si="52"/>
        <v/>
      </c>
      <c r="Z152" s="24" t="str">
        <f t="shared" si="16"/>
        <v/>
      </c>
      <c r="AB152" s="2">
        <f t="shared" si="45"/>
        <v>49</v>
      </c>
      <c r="AC152" s="4">
        <f t="shared" si="17"/>
        <v>147</v>
      </c>
      <c r="AD152" s="4">
        <f t="shared" si="18"/>
        <v>-1.38</v>
      </c>
      <c r="AG152" s="4">
        <f t="shared" si="19"/>
        <v>0</v>
      </c>
      <c r="AH152" s="13" t="str">
        <f t="shared" si="53"/>
        <v/>
      </c>
      <c r="AI152" s="24" t="str">
        <f t="shared" si="21"/>
        <v/>
      </c>
      <c r="AK152" s="2">
        <f t="shared" si="46"/>
        <v>49</v>
      </c>
      <c r="AL152" s="4">
        <f t="shared" si="22"/>
        <v>147</v>
      </c>
      <c r="AM152" s="4">
        <f t="shared" si="23"/>
        <v>-1.38</v>
      </c>
      <c r="AP152" s="4">
        <f t="shared" si="24"/>
        <v>0</v>
      </c>
      <c r="AQ152" s="13" t="str">
        <f t="shared" si="54"/>
        <v/>
      </c>
      <c r="AR152" s="24" t="str">
        <f t="shared" si="26"/>
        <v/>
      </c>
      <c r="AT152" s="2">
        <f t="shared" si="47"/>
        <v>49</v>
      </c>
      <c r="AU152" s="4">
        <f t="shared" si="27"/>
        <v>147</v>
      </c>
      <c r="AV152" s="4">
        <f t="shared" si="28"/>
        <v>-1.38</v>
      </c>
      <c r="AY152" s="4">
        <f t="shared" si="29"/>
        <v>0</v>
      </c>
      <c r="AZ152" s="13" t="str">
        <f t="shared" si="55"/>
        <v/>
      </c>
      <c r="BA152" s="24" t="str">
        <f t="shared" si="31"/>
        <v/>
      </c>
      <c r="BC152" s="2">
        <f t="shared" si="48"/>
        <v>49</v>
      </c>
      <c r="BD152" s="4">
        <f t="shared" si="32"/>
        <v>147</v>
      </c>
      <c r="BE152" s="4">
        <f t="shared" si="33"/>
        <v>-1.38</v>
      </c>
      <c r="BH152" s="4">
        <f t="shared" si="34"/>
        <v>0</v>
      </c>
      <c r="BI152" s="13" t="str">
        <f t="shared" si="56"/>
        <v/>
      </c>
      <c r="BJ152" s="24" t="str">
        <f t="shared" si="36"/>
        <v/>
      </c>
      <c r="BL152" s="2">
        <f t="shared" si="49"/>
        <v>49</v>
      </c>
      <c r="BM152" s="4">
        <f t="shared" si="37"/>
        <v>147</v>
      </c>
      <c r="BN152" s="4">
        <f t="shared" si="38"/>
        <v>-1.38</v>
      </c>
      <c r="BQ152" s="4">
        <f t="shared" si="39"/>
        <v>0</v>
      </c>
      <c r="BR152" s="13" t="str">
        <f t="shared" si="57"/>
        <v/>
      </c>
      <c r="BS152" s="24" t="str">
        <f t="shared" si="41"/>
        <v/>
      </c>
    </row>
    <row r="153">
      <c r="A153" s="2">
        <f t="shared" si="42"/>
        <v>49.5</v>
      </c>
      <c r="B153" s="4">
        <f t="shared" si="1"/>
        <v>148.5</v>
      </c>
      <c r="C153" s="4">
        <f t="shared" si="2"/>
        <v>-1.41</v>
      </c>
      <c r="F153" s="4">
        <f t="shared" si="4"/>
        <v>0</v>
      </c>
      <c r="G153" s="13" t="str">
        <f t="shared" si="50"/>
        <v/>
      </c>
      <c r="H153" s="13" t="str">
        <f t="shared" si="6"/>
        <v/>
      </c>
      <c r="J153" s="2">
        <f t="shared" si="43"/>
        <v>49.5</v>
      </c>
      <c r="K153" s="4">
        <f t="shared" si="7"/>
        <v>148.5</v>
      </c>
      <c r="L153" s="4">
        <f t="shared" si="8"/>
        <v>-1.41</v>
      </c>
      <c r="O153" s="4">
        <f t="shared" si="9"/>
        <v>0</v>
      </c>
      <c r="P153" s="13" t="str">
        <f t="shared" si="51"/>
        <v/>
      </c>
      <c r="Q153" s="24" t="str">
        <f t="shared" si="11"/>
        <v/>
      </c>
      <c r="S153" s="2">
        <f t="shared" si="44"/>
        <v>49.5</v>
      </c>
      <c r="T153" s="4">
        <f t="shared" si="12"/>
        <v>148.5</v>
      </c>
      <c r="U153" s="4">
        <f t="shared" si="13"/>
        <v>-1.41</v>
      </c>
      <c r="X153" s="4">
        <f t="shared" si="14"/>
        <v>0</v>
      </c>
      <c r="Y153" s="13" t="str">
        <f t="shared" si="52"/>
        <v/>
      </c>
      <c r="Z153" s="24" t="str">
        <f t="shared" si="16"/>
        <v/>
      </c>
      <c r="AB153" s="2">
        <f t="shared" si="45"/>
        <v>49.5</v>
      </c>
      <c r="AC153" s="4">
        <f t="shared" si="17"/>
        <v>148.5</v>
      </c>
      <c r="AD153" s="4">
        <f t="shared" si="18"/>
        <v>-1.41</v>
      </c>
      <c r="AG153" s="4">
        <f t="shared" si="19"/>
        <v>0</v>
      </c>
      <c r="AH153" s="13" t="str">
        <f t="shared" si="53"/>
        <v/>
      </c>
      <c r="AI153" s="24" t="str">
        <f t="shared" si="21"/>
        <v/>
      </c>
      <c r="AK153" s="2">
        <f t="shared" si="46"/>
        <v>49.5</v>
      </c>
      <c r="AL153" s="4">
        <f t="shared" si="22"/>
        <v>148.5</v>
      </c>
      <c r="AM153" s="4">
        <f t="shared" si="23"/>
        <v>-1.41</v>
      </c>
      <c r="AP153" s="4">
        <f t="shared" si="24"/>
        <v>0</v>
      </c>
      <c r="AQ153" s="13" t="str">
        <f t="shared" si="54"/>
        <v/>
      </c>
      <c r="AR153" s="24" t="str">
        <f t="shared" si="26"/>
        <v/>
      </c>
      <c r="AT153" s="2">
        <f t="shared" si="47"/>
        <v>49.5</v>
      </c>
      <c r="AU153" s="4">
        <f t="shared" si="27"/>
        <v>148.5</v>
      </c>
      <c r="AV153" s="4">
        <f t="shared" si="28"/>
        <v>-1.41</v>
      </c>
      <c r="AY153" s="4">
        <f t="shared" si="29"/>
        <v>0</v>
      </c>
      <c r="AZ153" s="13" t="str">
        <f t="shared" si="55"/>
        <v/>
      </c>
      <c r="BA153" s="24" t="str">
        <f t="shared" si="31"/>
        <v/>
      </c>
      <c r="BC153" s="2">
        <f t="shared" si="48"/>
        <v>49.5</v>
      </c>
      <c r="BD153" s="4">
        <f t="shared" si="32"/>
        <v>148.5</v>
      </c>
      <c r="BE153" s="4">
        <f t="shared" si="33"/>
        <v>-1.41</v>
      </c>
      <c r="BH153" s="4">
        <f t="shared" si="34"/>
        <v>0</v>
      </c>
      <c r="BI153" s="13" t="str">
        <f t="shared" si="56"/>
        <v/>
      </c>
      <c r="BJ153" s="24" t="str">
        <f t="shared" si="36"/>
        <v/>
      </c>
      <c r="BL153" s="2">
        <f t="shared" si="49"/>
        <v>49.5</v>
      </c>
      <c r="BM153" s="4">
        <f t="shared" si="37"/>
        <v>148.5</v>
      </c>
      <c r="BN153" s="4">
        <f t="shared" si="38"/>
        <v>-1.41</v>
      </c>
      <c r="BQ153" s="4">
        <f t="shared" si="39"/>
        <v>0</v>
      </c>
      <c r="BR153" s="13" t="str">
        <f t="shared" si="57"/>
        <v/>
      </c>
      <c r="BS153" s="24" t="str">
        <f t="shared" si="41"/>
        <v/>
      </c>
    </row>
    <row r="154">
      <c r="A154" s="2">
        <f t="shared" si="42"/>
        <v>50</v>
      </c>
      <c r="B154" s="4">
        <f t="shared" si="1"/>
        <v>150</v>
      </c>
      <c r="C154" s="4">
        <f t="shared" si="2"/>
        <v>-1.44</v>
      </c>
      <c r="F154" s="4">
        <f t="shared" si="4"/>
        <v>0</v>
      </c>
      <c r="G154" s="13" t="str">
        <f t="shared" si="50"/>
        <v/>
      </c>
      <c r="H154" s="13" t="str">
        <f t="shared" si="6"/>
        <v/>
      </c>
      <c r="J154" s="2">
        <f t="shared" si="43"/>
        <v>50</v>
      </c>
      <c r="K154" s="4">
        <f t="shared" si="7"/>
        <v>150</v>
      </c>
      <c r="L154" s="4">
        <f t="shared" si="8"/>
        <v>-1.44</v>
      </c>
      <c r="O154" s="4">
        <f t="shared" si="9"/>
        <v>0</v>
      </c>
      <c r="P154" s="13" t="str">
        <f t="shared" si="51"/>
        <v/>
      </c>
      <c r="Q154" s="24" t="str">
        <f t="shared" si="11"/>
        <v/>
      </c>
      <c r="S154" s="2">
        <f t="shared" si="44"/>
        <v>50</v>
      </c>
      <c r="T154" s="4">
        <f t="shared" si="12"/>
        <v>150</v>
      </c>
      <c r="U154" s="4">
        <f t="shared" si="13"/>
        <v>-1.44</v>
      </c>
      <c r="X154" s="4">
        <f t="shared" si="14"/>
        <v>0</v>
      </c>
      <c r="Y154" s="13" t="str">
        <f t="shared" si="52"/>
        <v/>
      </c>
      <c r="Z154" s="24" t="str">
        <f t="shared" si="16"/>
        <v/>
      </c>
      <c r="AB154" s="2">
        <f t="shared" si="45"/>
        <v>50</v>
      </c>
      <c r="AC154" s="4">
        <f t="shared" si="17"/>
        <v>150</v>
      </c>
      <c r="AD154" s="4">
        <f t="shared" si="18"/>
        <v>-1.44</v>
      </c>
      <c r="AG154" s="4">
        <f t="shared" si="19"/>
        <v>0</v>
      </c>
      <c r="AH154" s="13" t="str">
        <f t="shared" si="53"/>
        <v/>
      </c>
      <c r="AI154" s="24" t="str">
        <f t="shared" si="21"/>
        <v/>
      </c>
      <c r="AK154" s="2">
        <f t="shared" si="46"/>
        <v>50</v>
      </c>
      <c r="AL154" s="4">
        <f t="shared" si="22"/>
        <v>150</v>
      </c>
      <c r="AM154" s="4">
        <f t="shared" si="23"/>
        <v>-1.44</v>
      </c>
      <c r="AP154" s="4">
        <f t="shared" si="24"/>
        <v>0</v>
      </c>
      <c r="AQ154" s="13" t="str">
        <f t="shared" si="54"/>
        <v/>
      </c>
      <c r="AR154" s="24" t="str">
        <f t="shared" si="26"/>
        <v/>
      </c>
      <c r="AT154" s="2">
        <f t="shared" si="47"/>
        <v>50</v>
      </c>
      <c r="AU154" s="4">
        <f t="shared" si="27"/>
        <v>150</v>
      </c>
      <c r="AV154" s="4">
        <f t="shared" si="28"/>
        <v>-1.44</v>
      </c>
      <c r="AY154" s="4">
        <f t="shared" si="29"/>
        <v>0</v>
      </c>
      <c r="AZ154" s="13" t="str">
        <f t="shared" si="55"/>
        <v/>
      </c>
      <c r="BA154" s="24" t="str">
        <f t="shared" si="31"/>
        <v/>
      </c>
      <c r="BC154" s="2">
        <f t="shared" si="48"/>
        <v>50</v>
      </c>
      <c r="BD154" s="4">
        <f t="shared" si="32"/>
        <v>150</v>
      </c>
      <c r="BE154" s="4">
        <f t="shared" si="33"/>
        <v>-1.44</v>
      </c>
      <c r="BH154" s="4">
        <f t="shared" si="34"/>
        <v>0</v>
      </c>
      <c r="BI154" s="13" t="str">
        <f t="shared" si="56"/>
        <v/>
      </c>
      <c r="BJ154" s="24" t="str">
        <f t="shared" si="36"/>
        <v/>
      </c>
      <c r="BL154" s="2">
        <f t="shared" si="49"/>
        <v>50</v>
      </c>
      <c r="BM154" s="4">
        <f t="shared" si="37"/>
        <v>150</v>
      </c>
      <c r="BN154" s="4">
        <f t="shared" si="38"/>
        <v>-1.44</v>
      </c>
      <c r="BQ154" s="4">
        <f t="shared" si="39"/>
        <v>0</v>
      </c>
      <c r="BR154" s="13" t="str">
        <f t="shared" si="57"/>
        <v/>
      </c>
      <c r="BS154" s="24" t="str">
        <f t="shared" si="41"/>
        <v/>
      </c>
    </row>
    <row r="155">
      <c r="A155" s="2">
        <f t="shared" si="42"/>
        <v>50.5</v>
      </c>
      <c r="B155" s="4">
        <f t="shared" si="1"/>
        <v>151.5</v>
      </c>
      <c r="C155" s="4">
        <f t="shared" si="2"/>
        <v>-1.47</v>
      </c>
      <c r="F155" s="4">
        <f t="shared" si="4"/>
        <v>0</v>
      </c>
      <c r="G155" s="13" t="str">
        <f t="shared" si="50"/>
        <v/>
      </c>
      <c r="H155" s="13" t="str">
        <f t="shared" si="6"/>
        <v/>
      </c>
      <c r="J155" s="2">
        <f t="shared" si="43"/>
        <v>50.5</v>
      </c>
      <c r="K155" s="4">
        <f t="shared" si="7"/>
        <v>151.5</v>
      </c>
      <c r="L155" s="4">
        <f t="shared" si="8"/>
        <v>-1.47</v>
      </c>
      <c r="O155" s="4">
        <f t="shared" si="9"/>
        <v>0</v>
      </c>
      <c r="P155" s="13" t="str">
        <f t="shared" si="51"/>
        <v/>
      </c>
      <c r="Q155" s="24" t="str">
        <f t="shared" si="11"/>
        <v/>
      </c>
      <c r="S155" s="2">
        <f t="shared" si="44"/>
        <v>50.5</v>
      </c>
      <c r="T155" s="4">
        <f t="shared" si="12"/>
        <v>151.5</v>
      </c>
      <c r="U155" s="4">
        <f t="shared" si="13"/>
        <v>-1.47</v>
      </c>
      <c r="X155" s="4">
        <f t="shared" si="14"/>
        <v>0</v>
      </c>
      <c r="Y155" s="13" t="str">
        <f t="shared" si="52"/>
        <v/>
      </c>
      <c r="Z155" s="24" t="str">
        <f t="shared" si="16"/>
        <v/>
      </c>
      <c r="AB155" s="2">
        <f t="shared" si="45"/>
        <v>50.5</v>
      </c>
      <c r="AC155" s="4">
        <f t="shared" si="17"/>
        <v>151.5</v>
      </c>
      <c r="AD155" s="4">
        <f t="shared" si="18"/>
        <v>-1.47</v>
      </c>
      <c r="AG155" s="4">
        <f t="shared" si="19"/>
        <v>0</v>
      </c>
      <c r="AH155" s="13" t="str">
        <f t="shared" si="53"/>
        <v/>
      </c>
      <c r="AI155" s="24" t="str">
        <f t="shared" si="21"/>
        <v/>
      </c>
      <c r="AK155" s="2">
        <f t="shared" si="46"/>
        <v>50.5</v>
      </c>
      <c r="AL155" s="4">
        <f t="shared" si="22"/>
        <v>151.5</v>
      </c>
      <c r="AM155" s="4">
        <f t="shared" si="23"/>
        <v>-1.47</v>
      </c>
      <c r="AP155" s="4">
        <f t="shared" si="24"/>
        <v>0</v>
      </c>
      <c r="AQ155" s="13" t="str">
        <f t="shared" si="54"/>
        <v/>
      </c>
      <c r="AR155" s="24" t="str">
        <f t="shared" si="26"/>
        <v/>
      </c>
      <c r="AT155" s="2">
        <f t="shared" si="47"/>
        <v>50.5</v>
      </c>
      <c r="AU155" s="4">
        <f t="shared" si="27"/>
        <v>151.5</v>
      </c>
      <c r="AV155" s="4">
        <f t="shared" si="28"/>
        <v>-1.47</v>
      </c>
      <c r="AY155" s="4">
        <f t="shared" si="29"/>
        <v>0</v>
      </c>
      <c r="AZ155" s="13" t="str">
        <f t="shared" si="55"/>
        <v/>
      </c>
      <c r="BA155" s="24" t="str">
        <f t="shared" si="31"/>
        <v/>
      </c>
      <c r="BC155" s="2">
        <f t="shared" si="48"/>
        <v>50.5</v>
      </c>
      <c r="BD155" s="4">
        <f t="shared" si="32"/>
        <v>151.5</v>
      </c>
      <c r="BE155" s="4">
        <f t="shared" si="33"/>
        <v>-1.47</v>
      </c>
      <c r="BH155" s="4">
        <f t="shared" si="34"/>
        <v>0</v>
      </c>
      <c r="BI155" s="13" t="str">
        <f t="shared" si="56"/>
        <v/>
      </c>
      <c r="BJ155" s="24" t="str">
        <f t="shared" si="36"/>
        <v/>
      </c>
      <c r="BL155" s="2">
        <f t="shared" si="49"/>
        <v>50.5</v>
      </c>
      <c r="BM155" s="4">
        <f t="shared" si="37"/>
        <v>151.5</v>
      </c>
      <c r="BN155" s="4">
        <f t="shared" si="38"/>
        <v>-1.47</v>
      </c>
      <c r="BQ155" s="4">
        <f t="shared" si="39"/>
        <v>0</v>
      </c>
      <c r="BR155" s="13" t="str">
        <f t="shared" si="57"/>
        <v/>
      </c>
      <c r="BS155" s="24" t="str">
        <f t="shared" si="41"/>
        <v/>
      </c>
    </row>
    <row r="156">
      <c r="A156" s="2">
        <f t="shared" si="42"/>
        <v>51</v>
      </c>
      <c r="B156" s="4">
        <f t="shared" si="1"/>
        <v>153</v>
      </c>
      <c r="C156" s="4">
        <f t="shared" si="2"/>
        <v>-1.5</v>
      </c>
      <c r="F156" s="4">
        <f t="shared" si="4"/>
        <v>0</v>
      </c>
      <c r="G156" s="13" t="str">
        <f t="shared" si="50"/>
        <v/>
      </c>
      <c r="H156" s="13" t="str">
        <f t="shared" si="6"/>
        <v/>
      </c>
      <c r="J156" s="2">
        <f t="shared" si="43"/>
        <v>51</v>
      </c>
      <c r="K156" s="4">
        <f t="shared" si="7"/>
        <v>153</v>
      </c>
      <c r="L156" s="4">
        <f t="shared" si="8"/>
        <v>-1.5</v>
      </c>
      <c r="O156" s="4">
        <f t="shared" si="9"/>
        <v>0</v>
      </c>
      <c r="P156" s="13" t="str">
        <f t="shared" si="51"/>
        <v/>
      </c>
      <c r="Q156" s="24" t="str">
        <f t="shared" si="11"/>
        <v/>
      </c>
      <c r="S156" s="2">
        <f t="shared" si="44"/>
        <v>51</v>
      </c>
      <c r="T156" s="4">
        <f t="shared" si="12"/>
        <v>153</v>
      </c>
      <c r="U156" s="4">
        <f t="shared" si="13"/>
        <v>-1.5</v>
      </c>
      <c r="X156" s="4">
        <f t="shared" si="14"/>
        <v>0</v>
      </c>
      <c r="Y156" s="13" t="str">
        <f t="shared" si="52"/>
        <v/>
      </c>
      <c r="Z156" s="24" t="str">
        <f t="shared" si="16"/>
        <v/>
      </c>
      <c r="AB156" s="2">
        <f t="shared" si="45"/>
        <v>51</v>
      </c>
      <c r="AC156" s="4">
        <f t="shared" si="17"/>
        <v>153</v>
      </c>
      <c r="AD156" s="4">
        <f t="shared" si="18"/>
        <v>-1.5</v>
      </c>
      <c r="AG156" s="4">
        <f t="shared" si="19"/>
        <v>0</v>
      </c>
      <c r="AH156" s="13" t="str">
        <f t="shared" si="53"/>
        <v/>
      </c>
      <c r="AI156" s="24" t="str">
        <f t="shared" si="21"/>
        <v/>
      </c>
      <c r="AK156" s="2">
        <f t="shared" si="46"/>
        <v>51</v>
      </c>
      <c r="AL156" s="4">
        <f t="shared" si="22"/>
        <v>153</v>
      </c>
      <c r="AM156" s="4">
        <f t="shared" si="23"/>
        <v>-1.5</v>
      </c>
      <c r="AP156" s="4">
        <f t="shared" si="24"/>
        <v>0</v>
      </c>
      <c r="AQ156" s="13" t="str">
        <f t="shared" si="54"/>
        <v/>
      </c>
      <c r="AR156" s="24" t="str">
        <f t="shared" si="26"/>
        <v/>
      </c>
      <c r="AT156" s="2">
        <f t="shared" si="47"/>
        <v>51</v>
      </c>
      <c r="AU156" s="4">
        <f t="shared" si="27"/>
        <v>153</v>
      </c>
      <c r="AV156" s="4">
        <f t="shared" si="28"/>
        <v>-1.5</v>
      </c>
      <c r="AY156" s="4">
        <f t="shared" si="29"/>
        <v>0</v>
      </c>
      <c r="AZ156" s="13" t="str">
        <f t="shared" si="55"/>
        <v/>
      </c>
      <c r="BA156" s="24" t="str">
        <f t="shared" si="31"/>
        <v/>
      </c>
      <c r="BC156" s="2">
        <f t="shared" si="48"/>
        <v>51</v>
      </c>
      <c r="BD156" s="4">
        <f t="shared" si="32"/>
        <v>153</v>
      </c>
      <c r="BE156" s="4">
        <f t="shared" si="33"/>
        <v>-1.5</v>
      </c>
      <c r="BH156" s="4">
        <f t="shared" si="34"/>
        <v>0</v>
      </c>
      <c r="BI156" s="13" t="str">
        <f t="shared" si="56"/>
        <v/>
      </c>
      <c r="BJ156" s="24" t="str">
        <f t="shared" si="36"/>
        <v/>
      </c>
      <c r="BL156" s="2">
        <f t="shared" si="49"/>
        <v>51</v>
      </c>
      <c r="BM156" s="4">
        <f t="shared" si="37"/>
        <v>153</v>
      </c>
      <c r="BN156" s="4">
        <f t="shared" si="38"/>
        <v>-1.5</v>
      </c>
      <c r="BQ156" s="4">
        <f t="shared" si="39"/>
        <v>0</v>
      </c>
      <c r="BR156" s="13" t="str">
        <f t="shared" si="57"/>
        <v/>
      </c>
      <c r="BS156" s="24" t="str">
        <f t="shared" si="41"/>
        <v/>
      </c>
    </row>
    <row r="157">
      <c r="A157" s="2">
        <f t="shared" si="42"/>
        <v>51.5</v>
      </c>
      <c r="B157" s="4">
        <f t="shared" si="1"/>
        <v>154.5</v>
      </c>
      <c r="C157" s="4">
        <f t="shared" si="2"/>
        <v>-1.53</v>
      </c>
      <c r="F157" s="4">
        <f t="shared" si="4"/>
        <v>0</v>
      </c>
      <c r="G157" s="13" t="str">
        <f t="shared" si="50"/>
        <v/>
      </c>
      <c r="H157" s="13" t="str">
        <f t="shared" si="6"/>
        <v/>
      </c>
      <c r="J157" s="2">
        <f t="shared" si="43"/>
        <v>51.5</v>
      </c>
      <c r="K157" s="4">
        <f t="shared" si="7"/>
        <v>154.5</v>
      </c>
      <c r="L157" s="4">
        <f t="shared" si="8"/>
        <v>-1.53</v>
      </c>
      <c r="O157" s="4">
        <f t="shared" si="9"/>
        <v>0</v>
      </c>
      <c r="P157" s="13" t="str">
        <f t="shared" si="51"/>
        <v/>
      </c>
      <c r="Q157" s="24" t="str">
        <f t="shared" si="11"/>
        <v/>
      </c>
      <c r="S157" s="2">
        <f t="shared" si="44"/>
        <v>51.5</v>
      </c>
      <c r="T157" s="4">
        <f t="shared" si="12"/>
        <v>154.5</v>
      </c>
      <c r="U157" s="4">
        <f t="shared" si="13"/>
        <v>-1.53</v>
      </c>
      <c r="X157" s="4">
        <f t="shared" si="14"/>
        <v>0</v>
      </c>
      <c r="Y157" s="13" t="str">
        <f t="shared" si="52"/>
        <v/>
      </c>
      <c r="Z157" s="24" t="str">
        <f t="shared" si="16"/>
        <v/>
      </c>
      <c r="AB157" s="2">
        <f t="shared" si="45"/>
        <v>51.5</v>
      </c>
      <c r="AC157" s="4">
        <f t="shared" si="17"/>
        <v>154.5</v>
      </c>
      <c r="AD157" s="4">
        <f t="shared" si="18"/>
        <v>-1.53</v>
      </c>
      <c r="AG157" s="4">
        <f t="shared" si="19"/>
        <v>0</v>
      </c>
      <c r="AH157" s="13" t="str">
        <f t="shared" si="53"/>
        <v/>
      </c>
      <c r="AI157" s="24" t="str">
        <f t="shared" si="21"/>
        <v/>
      </c>
      <c r="AK157" s="2">
        <f t="shared" si="46"/>
        <v>51.5</v>
      </c>
      <c r="AL157" s="4">
        <f t="shared" si="22"/>
        <v>154.5</v>
      </c>
      <c r="AM157" s="4">
        <f t="shared" si="23"/>
        <v>-1.53</v>
      </c>
      <c r="AP157" s="4">
        <f t="shared" si="24"/>
        <v>0</v>
      </c>
      <c r="AQ157" s="13" t="str">
        <f t="shared" si="54"/>
        <v/>
      </c>
      <c r="AR157" s="24" t="str">
        <f t="shared" si="26"/>
        <v/>
      </c>
      <c r="AT157" s="2">
        <f t="shared" si="47"/>
        <v>51.5</v>
      </c>
      <c r="AU157" s="4">
        <f t="shared" si="27"/>
        <v>154.5</v>
      </c>
      <c r="AV157" s="4">
        <f t="shared" si="28"/>
        <v>-1.53</v>
      </c>
      <c r="AY157" s="4">
        <f t="shared" si="29"/>
        <v>0</v>
      </c>
      <c r="AZ157" s="13" t="str">
        <f t="shared" si="55"/>
        <v/>
      </c>
      <c r="BA157" s="24" t="str">
        <f t="shared" si="31"/>
        <v/>
      </c>
      <c r="BC157" s="2">
        <f t="shared" si="48"/>
        <v>51.5</v>
      </c>
      <c r="BD157" s="4">
        <f t="shared" si="32"/>
        <v>154.5</v>
      </c>
      <c r="BE157" s="4">
        <f t="shared" si="33"/>
        <v>-1.53</v>
      </c>
      <c r="BH157" s="4">
        <f t="shared" si="34"/>
        <v>0</v>
      </c>
      <c r="BI157" s="13" t="str">
        <f t="shared" si="56"/>
        <v/>
      </c>
      <c r="BJ157" s="24" t="str">
        <f t="shared" si="36"/>
        <v/>
      </c>
      <c r="BL157" s="2">
        <f t="shared" si="49"/>
        <v>51.5</v>
      </c>
      <c r="BM157" s="4">
        <f t="shared" si="37"/>
        <v>154.5</v>
      </c>
      <c r="BN157" s="4">
        <f t="shared" si="38"/>
        <v>-1.53</v>
      </c>
      <c r="BQ157" s="4">
        <f t="shared" si="39"/>
        <v>0</v>
      </c>
      <c r="BR157" s="13" t="str">
        <f t="shared" si="57"/>
        <v/>
      </c>
      <c r="BS157" s="24" t="str">
        <f t="shared" si="41"/>
        <v/>
      </c>
    </row>
    <row r="158">
      <c r="A158" s="2">
        <f t="shared" si="42"/>
        <v>52</v>
      </c>
      <c r="B158" s="4">
        <f t="shared" si="1"/>
        <v>156</v>
      </c>
      <c r="C158" s="4">
        <f t="shared" si="2"/>
        <v>-1.56</v>
      </c>
      <c r="F158" s="4">
        <f t="shared" si="4"/>
        <v>0</v>
      </c>
      <c r="G158" s="13" t="str">
        <f t="shared" si="50"/>
        <v/>
      </c>
      <c r="H158" s="13" t="str">
        <f t="shared" si="6"/>
        <v/>
      </c>
      <c r="J158" s="2">
        <f t="shared" si="43"/>
        <v>52</v>
      </c>
      <c r="K158" s="4">
        <f t="shared" si="7"/>
        <v>156</v>
      </c>
      <c r="L158" s="4">
        <f t="shared" si="8"/>
        <v>-1.56</v>
      </c>
      <c r="O158" s="4">
        <f t="shared" si="9"/>
        <v>0</v>
      </c>
      <c r="P158" s="13" t="str">
        <f t="shared" si="51"/>
        <v/>
      </c>
      <c r="Q158" s="24" t="str">
        <f t="shared" si="11"/>
        <v/>
      </c>
      <c r="S158" s="2">
        <f t="shared" si="44"/>
        <v>52</v>
      </c>
      <c r="T158" s="4">
        <f t="shared" si="12"/>
        <v>156</v>
      </c>
      <c r="U158" s="4">
        <f t="shared" si="13"/>
        <v>-1.56</v>
      </c>
      <c r="X158" s="4">
        <f t="shared" si="14"/>
        <v>0</v>
      </c>
      <c r="Y158" s="13" t="str">
        <f t="shared" si="52"/>
        <v/>
      </c>
      <c r="Z158" s="24" t="str">
        <f t="shared" si="16"/>
        <v/>
      </c>
      <c r="AB158" s="2">
        <f t="shared" si="45"/>
        <v>52</v>
      </c>
      <c r="AC158" s="4">
        <f t="shared" si="17"/>
        <v>156</v>
      </c>
      <c r="AD158" s="4">
        <f t="shared" si="18"/>
        <v>-1.56</v>
      </c>
      <c r="AG158" s="4">
        <f t="shared" si="19"/>
        <v>0</v>
      </c>
      <c r="AH158" s="13" t="str">
        <f t="shared" si="53"/>
        <v/>
      </c>
      <c r="AI158" s="24" t="str">
        <f t="shared" si="21"/>
        <v/>
      </c>
      <c r="AK158" s="2">
        <f t="shared" si="46"/>
        <v>52</v>
      </c>
      <c r="AL158" s="4">
        <f t="shared" si="22"/>
        <v>156</v>
      </c>
      <c r="AM158" s="4">
        <f t="shared" si="23"/>
        <v>-1.56</v>
      </c>
      <c r="AP158" s="4">
        <f t="shared" si="24"/>
        <v>0</v>
      </c>
      <c r="AQ158" s="13" t="str">
        <f t="shared" si="54"/>
        <v/>
      </c>
      <c r="AR158" s="24" t="str">
        <f t="shared" si="26"/>
        <v/>
      </c>
      <c r="AT158" s="2">
        <f t="shared" si="47"/>
        <v>52</v>
      </c>
      <c r="AU158" s="4">
        <f t="shared" si="27"/>
        <v>156</v>
      </c>
      <c r="AV158" s="4">
        <f t="shared" si="28"/>
        <v>-1.56</v>
      </c>
      <c r="AY158" s="4">
        <f t="shared" si="29"/>
        <v>0</v>
      </c>
      <c r="AZ158" s="13" t="str">
        <f t="shared" si="55"/>
        <v/>
      </c>
      <c r="BA158" s="24" t="str">
        <f t="shared" si="31"/>
        <v/>
      </c>
      <c r="BC158" s="2">
        <f t="shared" si="48"/>
        <v>52</v>
      </c>
      <c r="BD158" s="4">
        <f t="shared" si="32"/>
        <v>156</v>
      </c>
      <c r="BE158" s="4">
        <f t="shared" si="33"/>
        <v>-1.56</v>
      </c>
      <c r="BH158" s="4">
        <f t="shared" si="34"/>
        <v>0</v>
      </c>
      <c r="BI158" s="13" t="str">
        <f t="shared" si="56"/>
        <v/>
      </c>
      <c r="BJ158" s="24" t="str">
        <f t="shared" si="36"/>
        <v/>
      </c>
      <c r="BL158" s="2">
        <f t="shared" si="49"/>
        <v>52</v>
      </c>
      <c r="BM158" s="4">
        <f t="shared" si="37"/>
        <v>156</v>
      </c>
      <c r="BN158" s="4">
        <f t="shared" si="38"/>
        <v>-1.56</v>
      </c>
      <c r="BQ158" s="4">
        <f t="shared" si="39"/>
        <v>0</v>
      </c>
      <c r="BR158" s="13" t="str">
        <f t="shared" si="57"/>
        <v/>
      </c>
      <c r="BS158" s="24" t="str">
        <f t="shared" si="41"/>
        <v/>
      </c>
    </row>
    <row r="159">
      <c r="A159" s="2">
        <f t="shared" si="42"/>
        <v>52.5</v>
      </c>
      <c r="B159" s="4">
        <f t="shared" si="1"/>
        <v>157.5</v>
      </c>
      <c r="C159" s="4">
        <f t="shared" si="2"/>
        <v>-1.59</v>
      </c>
      <c r="F159" s="4">
        <f t="shared" si="4"/>
        <v>0</v>
      </c>
      <c r="G159" s="13" t="str">
        <f t="shared" si="50"/>
        <v/>
      </c>
      <c r="H159" s="13" t="str">
        <f t="shared" si="6"/>
        <v/>
      </c>
      <c r="J159" s="2">
        <f t="shared" si="43"/>
        <v>52.5</v>
      </c>
      <c r="K159" s="4">
        <f t="shared" si="7"/>
        <v>157.5</v>
      </c>
      <c r="L159" s="4">
        <f t="shared" si="8"/>
        <v>-1.59</v>
      </c>
      <c r="O159" s="4">
        <f t="shared" si="9"/>
        <v>0</v>
      </c>
      <c r="P159" s="13" t="str">
        <f t="shared" si="51"/>
        <v/>
      </c>
      <c r="Q159" s="24" t="str">
        <f t="shared" si="11"/>
        <v/>
      </c>
      <c r="S159" s="2">
        <f t="shared" si="44"/>
        <v>52.5</v>
      </c>
      <c r="T159" s="4">
        <f t="shared" si="12"/>
        <v>157.5</v>
      </c>
      <c r="U159" s="4">
        <f t="shared" si="13"/>
        <v>-1.59</v>
      </c>
      <c r="X159" s="4">
        <f t="shared" si="14"/>
        <v>0</v>
      </c>
      <c r="Y159" s="13" t="str">
        <f t="shared" si="52"/>
        <v/>
      </c>
      <c r="Z159" s="24" t="str">
        <f t="shared" si="16"/>
        <v/>
      </c>
      <c r="AB159" s="2">
        <f t="shared" si="45"/>
        <v>52.5</v>
      </c>
      <c r="AC159" s="4">
        <f t="shared" si="17"/>
        <v>157.5</v>
      </c>
      <c r="AD159" s="4">
        <f t="shared" si="18"/>
        <v>-1.59</v>
      </c>
      <c r="AG159" s="4">
        <f t="shared" si="19"/>
        <v>0</v>
      </c>
      <c r="AH159" s="13" t="str">
        <f t="shared" si="53"/>
        <v/>
      </c>
      <c r="AI159" s="24" t="str">
        <f t="shared" si="21"/>
        <v/>
      </c>
      <c r="AK159" s="2">
        <f t="shared" si="46"/>
        <v>52.5</v>
      </c>
      <c r="AL159" s="4">
        <f t="shared" si="22"/>
        <v>157.5</v>
      </c>
      <c r="AM159" s="4">
        <f t="shared" si="23"/>
        <v>-1.59</v>
      </c>
      <c r="AP159" s="4">
        <f t="shared" si="24"/>
        <v>0</v>
      </c>
      <c r="AQ159" s="13" t="str">
        <f t="shared" si="54"/>
        <v/>
      </c>
      <c r="AR159" s="24" t="str">
        <f t="shared" si="26"/>
        <v/>
      </c>
      <c r="AT159" s="2">
        <f t="shared" si="47"/>
        <v>52.5</v>
      </c>
      <c r="AU159" s="4">
        <f t="shared" si="27"/>
        <v>157.5</v>
      </c>
      <c r="AV159" s="4">
        <f t="shared" si="28"/>
        <v>-1.59</v>
      </c>
      <c r="AY159" s="4">
        <f t="shared" si="29"/>
        <v>0</v>
      </c>
      <c r="AZ159" s="13" t="str">
        <f t="shared" si="55"/>
        <v/>
      </c>
      <c r="BA159" s="24" t="str">
        <f t="shared" si="31"/>
        <v/>
      </c>
      <c r="BC159" s="2">
        <f t="shared" si="48"/>
        <v>52.5</v>
      </c>
      <c r="BD159" s="4">
        <f t="shared" si="32"/>
        <v>157.5</v>
      </c>
      <c r="BE159" s="4">
        <f t="shared" si="33"/>
        <v>-1.59</v>
      </c>
      <c r="BH159" s="4">
        <f t="shared" si="34"/>
        <v>0</v>
      </c>
      <c r="BI159" s="13" t="str">
        <f t="shared" si="56"/>
        <v/>
      </c>
      <c r="BJ159" s="24" t="str">
        <f t="shared" si="36"/>
        <v/>
      </c>
      <c r="BL159" s="2">
        <f t="shared" si="49"/>
        <v>52.5</v>
      </c>
      <c r="BM159" s="4">
        <f t="shared" si="37"/>
        <v>157.5</v>
      </c>
      <c r="BN159" s="4">
        <f t="shared" si="38"/>
        <v>-1.59</v>
      </c>
      <c r="BQ159" s="4">
        <f t="shared" si="39"/>
        <v>0</v>
      </c>
      <c r="BR159" s="13" t="str">
        <f t="shared" si="57"/>
        <v/>
      </c>
      <c r="BS159" s="24" t="str">
        <f t="shared" si="41"/>
        <v/>
      </c>
    </row>
    <row r="160">
      <c r="A160" s="2">
        <f t="shared" si="42"/>
        <v>53</v>
      </c>
      <c r="B160" s="4">
        <f t="shared" si="1"/>
        <v>159</v>
      </c>
      <c r="C160" s="4">
        <f t="shared" si="2"/>
        <v>-1.62</v>
      </c>
      <c r="F160" s="4">
        <f t="shared" si="4"/>
        <v>0</v>
      </c>
      <c r="G160" s="13" t="str">
        <f t="shared" si="50"/>
        <v/>
      </c>
      <c r="H160" s="13" t="str">
        <f t="shared" si="6"/>
        <v/>
      </c>
      <c r="J160" s="2">
        <f t="shared" si="43"/>
        <v>53</v>
      </c>
      <c r="K160" s="4">
        <f t="shared" si="7"/>
        <v>159</v>
      </c>
      <c r="L160" s="4">
        <f t="shared" si="8"/>
        <v>-1.62</v>
      </c>
      <c r="O160" s="4">
        <f t="shared" si="9"/>
        <v>0</v>
      </c>
      <c r="P160" s="13" t="str">
        <f t="shared" si="51"/>
        <v/>
      </c>
      <c r="Q160" s="24" t="str">
        <f t="shared" si="11"/>
        <v/>
      </c>
      <c r="S160" s="2">
        <f t="shared" si="44"/>
        <v>53</v>
      </c>
      <c r="T160" s="4">
        <f t="shared" si="12"/>
        <v>159</v>
      </c>
      <c r="U160" s="4">
        <f t="shared" si="13"/>
        <v>-1.62</v>
      </c>
      <c r="X160" s="4">
        <f t="shared" si="14"/>
        <v>0</v>
      </c>
      <c r="Y160" s="13" t="str">
        <f t="shared" si="52"/>
        <v/>
      </c>
      <c r="Z160" s="24" t="str">
        <f t="shared" si="16"/>
        <v/>
      </c>
      <c r="AB160" s="2">
        <f t="shared" si="45"/>
        <v>53</v>
      </c>
      <c r="AC160" s="4">
        <f t="shared" si="17"/>
        <v>159</v>
      </c>
      <c r="AD160" s="4">
        <f t="shared" si="18"/>
        <v>-1.62</v>
      </c>
      <c r="AG160" s="4">
        <f t="shared" si="19"/>
        <v>0</v>
      </c>
      <c r="AH160" s="13" t="str">
        <f t="shared" si="53"/>
        <v/>
      </c>
      <c r="AI160" s="24" t="str">
        <f t="shared" si="21"/>
        <v/>
      </c>
      <c r="AK160" s="2">
        <f t="shared" si="46"/>
        <v>53</v>
      </c>
      <c r="AL160" s="4">
        <f t="shared" si="22"/>
        <v>159</v>
      </c>
      <c r="AM160" s="4">
        <f t="shared" si="23"/>
        <v>-1.62</v>
      </c>
      <c r="AP160" s="4">
        <f t="shared" si="24"/>
        <v>0</v>
      </c>
      <c r="AQ160" s="13" t="str">
        <f t="shared" si="54"/>
        <v/>
      </c>
      <c r="AR160" s="24" t="str">
        <f t="shared" si="26"/>
        <v/>
      </c>
      <c r="AT160" s="2">
        <f t="shared" si="47"/>
        <v>53</v>
      </c>
      <c r="AU160" s="4">
        <f t="shared" si="27"/>
        <v>159</v>
      </c>
      <c r="AV160" s="4">
        <f t="shared" si="28"/>
        <v>-1.62</v>
      </c>
      <c r="AY160" s="4">
        <f t="shared" si="29"/>
        <v>0</v>
      </c>
      <c r="AZ160" s="13" t="str">
        <f t="shared" si="55"/>
        <v/>
      </c>
      <c r="BA160" s="24" t="str">
        <f t="shared" si="31"/>
        <v/>
      </c>
      <c r="BC160" s="2">
        <f t="shared" si="48"/>
        <v>53</v>
      </c>
      <c r="BD160" s="4">
        <f t="shared" si="32"/>
        <v>159</v>
      </c>
      <c r="BE160" s="4">
        <f t="shared" si="33"/>
        <v>-1.62</v>
      </c>
      <c r="BH160" s="4">
        <f t="shared" si="34"/>
        <v>0</v>
      </c>
      <c r="BI160" s="13" t="str">
        <f t="shared" si="56"/>
        <v/>
      </c>
      <c r="BJ160" s="24" t="str">
        <f t="shared" si="36"/>
        <v/>
      </c>
      <c r="BL160" s="2">
        <f t="shared" si="49"/>
        <v>53</v>
      </c>
      <c r="BM160" s="4">
        <f t="shared" si="37"/>
        <v>159</v>
      </c>
      <c r="BN160" s="4">
        <f t="shared" si="38"/>
        <v>-1.62</v>
      </c>
      <c r="BQ160" s="4">
        <f t="shared" si="39"/>
        <v>0</v>
      </c>
      <c r="BR160" s="13" t="str">
        <f t="shared" si="57"/>
        <v/>
      </c>
      <c r="BS160" s="24" t="str">
        <f t="shared" si="41"/>
        <v/>
      </c>
    </row>
    <row r="161">
      <c r="A161" s="2">
        <f t="shared" si="42"/>
        <v>53.5</v>
      </c>
      <c r="B161" s="4">
        <f t="shared" si="1"/>
        <v>160.5</v>
      </c>
      <c r="C161" s="4">
        <f t="shared" si="2"/>
        <v>-1.65</v>
      </c>
      <c r="F161" s="4">
        <f t="shared" si="4"/>
        <v>0</v>
      </c>
      <c r="G161" s="13" t="str">
        <f t="shared" si="50"/>
        <v/>
      </c>
      <c r="H161" s="13" t="str">
        <f t="shared" si="6"/>
        <v/>
      </c>
      <c r="J161" s="2">
        <f t="shared" si="43"/>
        <v>53.5</v>
      </c>
      <c r="K161" s="4">
        <f t="shared" si="7"/>
        <v>160.5</v>
      </c>
      <c r="L161" s="4">
        <f t="shared" si="8"/>
        <v>-1.65</v>
      </c>
      <c r="O161" s="4">
        <f t="shared" si="9"/>
        <v>0</v>
      </c>
      <c r="P161" s="13" t="str">
        <f t="shared" si="51"/>
        <v/>
      </c>
      <c r="Q161" s="24" t="str">
        <f t="shared" si="11"/>
        <v/>
      </c>
      <c r="S161" s="2">
        <f t="shared" si="44"/>
        <v>53.5</v>
      </c>
      <c r="T161" s="4">
        <f t="shared" si="12"/>
        <v>160.5</v>
      </c>
      <c r="U161" s="4">
        <f t="shared" si="13"/>
        <v>-1.65</v>
      </c>
      <c r="X161" s="4">
        <f t="shared" si="14"/>
        <v>0</v>
      </c>
      <c r="Y161" s="13" t="str">
        <f t="shared" si="52"/>
        <v/>
      </c>
      <c r="Z161" s="24" t="str">
        <f t="shared" si="16"/>
        <v/>
      </c>
      <c r="AB161" s="2">
        <f t="shared" si="45"/>
        <v>53.5</v>
      </c>
      <c r="AC161" s="4">
        <f t="shared" si="17"/>
        <v>160.5</v>
      </c>
      <c r="AD161" s="4">
        <f t="shared" si="18"/>
        <v>-1.65</v>
      </c>
      <c r="AG161" s="4">
        <f t="shared" si="19"/>
        <v>0</v>
      </c>
      <c r="AH161" s="13" t="str">
        <f t="shared" si="53"/>
        <v/>
      </c>
      <c r="AI161" s="24" t="str">
        <f t="shared" si="21"/>
        <v/>
      </c>
      <c r="AK161" s="2">
        <f t="shared" si="46"/>
        <v>53.5</v>
      </c>
      <c r="AL161" s="4">
        <f t="shared" si="22"/>
        <v>160.5</v>
      </c>
      <c r="AM161" s="4">
        <f t="shared" si="23"/>
        <v>-1.65</v>
      </c>
      <c r="AP161" s="4">
        <f t="shared" si="24"/>
        <v>0</v>
      </c>
      <c r="AQ161" s="13" t="str">
        <f t="shared" si="54"/>
        <v/>
      </c>
      <c r="AR161" s="24" t="str">
        <f t="shared" si="26"/>
        <v/>
      </c>
      <c r="AT161" s="2">
        <f t="shared" si="47"/>
        <v>53.5</v>
      </c>
      <c r="AU161" s="4">
        <f t="shared" si="27"/>
        <v>160.5</v>
      </c>
      <c r="AV161" s="4">
        <f t="shared" si="28"/>
        <v>-1.65</v>
      </c>
      <c r="AY161" s="4">
        <f t="shared" si="29"/>
        <v>0</v>
      </c>
      <c r="AZ161" s="13" t="str">
        <f t="shared" si="55"/>
        <v/>
      </c>
      <c r="BA161" s="24" t="str">
        <f t="shared" si="31"/>
        <v/>
      </c>
      <c r="BC161" s="2">
        <f t="shared" si="48"/>
        <v>53.5</v>
      </c>
      <c r="BD161" s="4">
        <f t="shared" si="32"/>
        <v>160.5</v>
      </c>
      <c r="BE161" s="4">
        <f t="shared" si="33"/>
        <v>-1.65</v>
      </c>
      <c r="BH161" s="4">
        <f t="shared" si="34"/>
        <v>0</v>
      </c>
      <c r="BI161" s="13" t="str">
        <f t="shared" si="56"/>
        <v/>
      </c>
      <c r="BJ161" s="24" t="str">
        <f t="shared" si="36"/>
        <v/>
      </c>
      <c r="BL161" s="2">
        <f t="shared" si="49"/>
        <v>53.5</v>
      </c>
      <c r="BM161" s="4">
        <f t="shared" si="37"/>
        <v>160.5</v>
      </c>
      <c r="BN161" s="4">
        <f t="shared" si="38"/>
        <v>-1.65</v>
      </c>
      <c r="BQ161" s="4">
        <f t="shared" si="39"/>
        <v>0</v>
      </c>
      <c r="BR161" s="13" t="str">
        <f t="shared" si="57"/>
        <v/>
      </c>
      <c r="BS161" s="24" t="str">
        <f t="shared" si="41"/>
        <v/>
      </c>
    </row>
    <row r="162">
      <c r="A162" s="2">
        <f t="shared" si="42"/>
        <v>54</v>
      </c>
      <c r="B162" s="4">
        <f t="shared" si="1"/>
        <v>162</v>
      </c>
      <c r="C162" s="4">
        <f t="shared" si="2"/>
        <v>-1.68</v>
      </c>
      <c r="F162" s="4">
        <f t="shared" si="4"/>
        <v>0</v>
      </c>
      <c r="G162" s="13" t="str">
        <f t="shared" si="50"/>
        <v/>
      </c>
      <c r="H162" s="13" t="str">
        <f t="shared" si="6"/>
        <v/>
      </c>
      <c r="J162" s="2">
        <f t="shared" si="43"/>
        <v>54</v>
      </c>
      <c r="K162" s="4">
        <f t="shared" si="7"/>
        <v>162</v>
      </c>
      <c r="L162" s="4">
        <f t="shared" si="8"/>
        <v>-1.68</v>
      </c>
      <c r="O162" s="4">
        <f t="shared" si="9"/>
        <v>0</v>
      </c>
      <c r="P162" s="13" t="str">
        <f t="shared" si="51"/>
        <v/>
      </c>
      <c r="Q162" s="24" t="str">
        <f t="shared" si="11"/>
        <v/>
      </c>
      <c r="S162" s="2">
        <f t="shared" si="44"/>
        <v>54</v>
      </c>
      <c r="T162" s="4">
        <f t="shared" si="12"/>
        <v>162</v>
      </c>
      <c r="U162" s="4">
        <f t="shared" si="13"/>
        <v>-1.68</v>
      </c>
      <c r="X162" s="4">
        <f t="shared" si="14"/>
        <v>0</v>
      </c>
      <c r="Y162" s="13" t="str">
        <f t="shared" si="52"/>
        <v/>
      </c>
      <c r="Z162" s="24" t="str">
        <f t="shared" si="16"/>
        <v/>
      </c>
      <c r="AB162" s="2">
        <f t="shared" si="45"/>
        <v>54</v>
      </c>
      <c r="AC162" s="4">
        <f t="shared" si="17"/>
        <v>162</v>
      </c>
      <c r="AD162" s="4">
        <f t="shared" si="18"/>
        <v>-1.68</v>
      </c>
      <c r="AG162" s="4">
        <f t="shared" si="19"/>
        <v>0</v>
      </c>
      <c r="AH162" s="13" t="str">
        <f t="shared" si="53"/>
        <v/>
      </c>
      <c r="AI162" s="24" t="str">
        <f t="shared" si="21"/>
        <v/>
      </c>
      <c r="AK162" s="2">
        <f t="shared" si="46"/>
        <v>54</v>
      </c>
      <c r="AL162" s="4">
        <f t="shared" si="22"/>
        <v>162</v>
      </c>
      <c r="AM162" s="4">
        <f t="shared" si="23"/>
        <v>-1.68</v>
      </c>
      <c r="AP162" s="4">
        <f t="shared" si="24"/>
        <v>0</v>
      </c>
      <c r="AQ162" s="13" t="str">
        <f t="shared" si="54"/>
        <v/>
      </c>
      <c r="AR162" s="24" t="str">
        <f t="shared" si="26"/>
        <v/>
      </c>
      <c r="AT162" s="2">
        <f t="shared" si="47"/>
        <v>54</v>
      </c>
      <c r="AU162" s="4">
        <f t="shared" si="27"/>
        <v>162</v>
      </c>
      <c r="AV162" s="4">
        <f t="shared" si="28"/>
        <v>-1.68</v>
      </c>
      <c r="AY162" s="4">
        <f t="shared" si="29"/>
        <v>0</v>
      </c>
      <c r="AZ162" s="13" t="str">
        <f t="shared" si="55"/>
        <v/>
      </c>
      <c r="BA162" s="24" t="str">
        <f t="shared" si="31"/>
        <v/>
      </c>
      <c r="BC162" s="2">
        <f t="shared" si="48"/>
        <v>54</v>
      </c>
      <c r="BD162" s="4">
        <f t="shared" si="32"/>
        <v>162</v>
      </c>
      <c r="BE162" s="4">
        <f t="shared" si="33"/>
        <v>-1.68</v>
      </c>
      <c r="BH162" s="4">
        <f t="shared" si="34"/>
        <v>0</v>
      </c>
      <c r="BI162" s="13" t="str">
        <f t="shared" si="56"/>
        <v/>
      </c>
      <c r="BJ162" s="24" t="str">
        <f t="shared" si="36"/>
        <v/>
      </c>
      <c r="BL162" s="2">
        <f t="shared" si="49"/>
        <v>54</v>
      </c>
      <c r="BM162" s="4">
        <f t="shared" si="37"/>
        <v>162</v>
      </c>
      <c r="BN162" s="4">
        <f t="shared" si="38"/>
        <v>-1.68</v>
      </c>
      <c r="BQ162" s="4">
        <f t="shared" si="39"/>
        <v>0</v>
      </c>
      <c r="BR162" s="13" t="str">
        <f t="shared" si="57"/>
        <v/>
      </c>
      <c r="BS162" s="24" t="str">
        <f t="shared" si="41"/>
        <v/>
      </c>
    </row>
    <row r="163">
      <c r="A163" s="2">
        <f t="shared" si="42"/>
        <v>54.5</v>
      </c>
      <c r="B163" s="4">
        <f t="shared" si="1"/>
        <v>163.5</v>
      </c>
      <c r="C163" s="4">
        <f t="shared" si="2"/>
        <v>-1.71</v>
      </c>
      <c r="F163" s="4">
        <f t="shared" si="4"/>
        <v>0</v>
      </c>
      <c r="G163" s="13" t="str">
        <f t="shared" si="50"/>
        <v/>
      </c>
      <c r="H163" s="13" t="str">
        <f t="shared" si="6"/>
        <v/>
      </c>
      <c r="J163" s="2">
        <f t="shared" si="43"/>
        <v>54.5</v>
      </c>
      <c r="K163" s="4">
        <f t="shared" si="7"/>
        <v>163.5</v>
      </c>
      <c r="L163" s="4">
        <f t="shared" si="8"/>
        <v>-1.71</v>
      </c>
      <c r="O163" s="4">
        <f t="shared" si="9"/>
        <v>0</v>
      </c>
      <c r="P163" s="13" t="str">
        <f t="shared" si="51"/>
        <v/>
      </c>
      <c r="Q163" s="24" t="str">
        <f t="shared" si="11"/>
        <v/>
      </c>
      <c r="S163" s="2">
        <f t="shared" si="44"/>
        <v>54.5</v>
      </c>
      <c r="T163" s="4">
        <f t="shared" si="12"/>
        <v>163.5</v>
      </c>
      <c r="U163" s="4">
        <f t="shared" si="13"/>
        <v>-1.71</v>
      </c>
      <c r="X163" s="4">
        <f t="shared" si="14"/>
        <v>0</v>
      </c>
      <c r="Y163" s="13" t="str">
        <f t="shared" si="52"/>
        <v/>
      </c>
      <c r="Z163" s="24" t="str">
        <f t="shared" si="16"/>
        <v/>
      </c>
      <c r="AB163" s="2">
        <f t="shared" si="45"/>
        <v>54.5</v>
      </c>
      <c r="AC163" s="4">
        <f t="shared" si="17"/>
        <v>163.5</v>
      </c>
      <c r="AD163" s="4">
        <f t="shared" si="18"/>
        <v>-1.71</v>
      </c>
      <c r="AG163" s="4">
        <f t="shared" si="19"/>
        <v>0</v>
      </c>
      <c r="AH163" s="13" t="str">
        <f t="shared" si="53"/>
        <v/>
      </c>
      <c r="AI163" s="24" t="str">
        <f t="shared" si="21"/>
        <v/>
      </c>
      <c r="AK163" s="2">
        <f t="shared" si="46"/>
        <v>54.5</v>
      </c>
      <c r="AL163" s="4">
        <f t="shared" si="22"/>
        <v>163.5</v>
      </c>
      <c r="AM163" s="4">
        <f t="shared" si="23"/>
        <v>-1.71</v>
      </c>
      <c r="AP163" s="4">
        <f t="shared" si="24"/>
        <v>0</v>
      </c>
      <c r="AQ163" s="13" t="str">
        <f t="shared" si="54"/>
        <v/>
      </c>
      <c r="AR163" s="24" t="str">
        <f t="shared" si="26"/>
        <v/>
      </c>
      <c r="AT163" s="2">
        <f t="shared" si="47"/>
        <v>54.5</v>
      </c>
      <c r="AU163" s="4">
        <f t="shared" si="27"/>
        <v>163.5</v>
      </c>
      <c r="AV163" s="4">
        <f t="shared" si="28"/>
        <v>-1.71</v>
      </c>
      <c r="AY163" s="4">
        <f t="shared" si="29"/>
        <v>0</v>
      </c>
      <c r="AZ163" s="13" t="str">
        <f t="shared" si="55"/>
        <v/>
      </c>
      <c r="BA163" s="24" t="str">
        <f t="shared" si="31"/>
        <v/>
      </c>
      <c r="BC163" s="2">
        <f t="shared" si="48"/>
        <v>54.5</v>
      </c>
      <c r="BD163" s="4">
        <f t="shared" si="32"/>
        <v>163.5</v>
      </c>
      <c r="BE163" s="4">
        <f t="shared" si="33"/>
        <v>-1.71</v>
      </c>
      <c r="BH163" s="4">
        <f t="shared" si="34"/>
        <v>0</v>
      </c>
      <c r="BI163" s="13" t="str">
        <f t="shared" si="56"/>
        <v/>
      </c>
      <c r="BJ163" s="24" t="str">
        <f t="shared" si="36"/>
        <v/>
      </c>
      <c r="BL163" s="2">
        <f t="shared" si="49"/>
        <v>54.5</v>
      </c>
      <c r="BM163" s="4">
        <f t="shared" si="37"/>
        <v>163.5</v>
      </c>
      <c r="BN163" s="4">
        <f t="shared" si="38"/>
        <v>-1.71</v>
      </c>
      <c r="BQ163" s="4">
        <f t="shared" si="39"/>
        <v>0</v>
      </c>
      <c r="BR163" s="13" t="str">
        <f t="shared" si="57"/>
        <v/>
      </c>
      <c r="BS163" s="24" t="str">
        <f t="shared" si="41"/>
        <v/>
      </c>
    </row>
    <row r="164">
      <c r="A164" s="2">
        <f t="shared" si="42"/>
        <v>55</v>
      </c>
      <c r="B164" s="4">
        <f t="shared" si="1"/>
        <v>165</v>
      </c>
      <c r="C164" s="4">
        <f t="shared" si="2"/>
        <v>-1.74</v>
      </c>
      <c r="F164" s="4">
        <f t="shared" si="4"/>
        <v>0</v>
      </c>
      <c r="G164" s="13" t="str">
        <f t="shared" si="50"/>
        <v/>
      </c>
      <c r="H164" s="13" t="str">
        <f t="shared" si="6"/>
        <v/>
      </c>
      <c r="J164" s="2">
        <f t="shared" si="43"/>
        <v>55</v>
      </c>
      <c r="K164" s="4">
        <f t="shared" si="7"/>
        <v>165</v>
      </c>
      <c r="L164" s="4">
        <f t="shared" si="8"/>
        <v>-1.74</v>
      </c>
      <c r="O164" s="4">
        <f t="shared" si="9"/>
        <v>0</v>
      </c>
      <c r="P164" s="13" t="str">
        <f t="shared" si="51"/>
        <v/>
      </c>
      <c r="Q164" s="24" t="str">
        <f t="shared" si="11"/>
        <v/>
      </c>
      <c r="S164" s="2">
        <f t="shared" si="44"/>
        <v>55</v>
      </c>
      <c r="T164" s="4">
        <f t="shared" si="12"/>
        <v>165</v>
      </c>
      <c r="U164" s="4">
        <f t="shared" si="13"/>
        <v>-1.74</v>
      </c>
      <c r="X164" s="4">
        <f t="shared" si="14"/>
        <v>0</v>
      </c>
      <c r="Y164" s="13" t="str">
        <f t="shared" si="52"/>
        <v/>
      </c>
      <c r="Z164" s="24" t="str">
        <f t="shared" si="16"/>
        <v/>
      </c>
      <c r="AB164" s="2">
        <f t="shared" si="45"/>
        <v>55</v>
      </c>
      <c r="AC164" s="4">
        <f t="shared" si="17"/>
        <v>165</v>
      </c>
      <c r="AD164" s="4">
        <f t="shared" si="18"/>
        <v>-1.74</v>
      </c>
      <c r="AG164" s="4">
        <f t="shared" si="19"/>
        <v>0</v>
      </c>
      <c r="AH164" s="13" t="str">
        <f t="shared" si="53"/>
        <v/>
      </c>
      <c r="AI164" s="24" t="str">
        <f t="shared" si="21"/>
        <v/>
      </c>
      <c r="AK164" s="2">
        <f t="shared" si="46"/>
        <v>55</v>
      </c>
      <c r="AL164" s="4">
        <f t="shared" si="22"/>
        <v>165</v>
      </c>
      <c r="AM164" s="4">
        <f t="shared" si="23"/>
        <v>-1.74</v>
      </c>
      <c r="AP164" s="4">
        <f t="shared" si="24"/>
        <v>0</v>
      </c>
      <c r="AQ164" s="13" t="str">
        <f t="shared" si="54"/>
        <v/>
      </c>
      <c r="AR164" s="24" t="str">
        <f t="shared" si="26"/>
        <v/>
      </c>
      <c r="AT164" s="2">
        <f t="shared" si="47"/>
        <v>55</v>
      </c>
      <c r="AU164" s="4">
        <f t="shared" si="27"/>
        <v>165</v>
      </c>
      <c r="AV164" s="4">
        <f t="shared" si="28"/>
        <v>-1.74</v>
      </c>
      <c r="AY164" s="4">
        <f t="shared" si="29"/>
        <v>0</v>
      </c>
      <c r="AZ164" s="13" t="str">
        <f t="shared" si="55"/>
        <v/>
      </c>
      <c r="BA164" s="24" t="str">
        <f t="shared" si="31"/>
        <v/>
      </c>
      <c r="BC164" s="2">
        <f t="shared" si="48"/>
        <v>55</v>
      </c>
      <c r="BD164" s="4">
        <f t="shared" si="32"/>
        <v>165</v>
      </c>
      <c r="BE164" s="4">
        <f t="shared" si="33"/>
        <v>-1.74</v>
      </c>
      <c r="BH164" s="4">
        <f t="shared" si="34"/>
        <v>0</v>
      </c>
      <c r="BI164" s="13" t="str">
        <f t="shared" si="56"/>
        <v/>
      </c>
      <c r="BJ164" s="24" t="str">
        <f t="shared" si="36"/>
        <v/>
      </c>
      <c r="BL164" s="2">
        <f t="shared" si="49"/>
        <v>55</v>
      </c>
      <c r="BM164" s="4">
        <f t="shared" si="37"/>
        <v>165</v>
      </c>
      <c r="BN164" s="4">
        <f t="shared" si="38"/>
        <v>-1.74</v>
      </c>
      <c r="BQ164" s="4">
        <f t="shared" si="39"/>
        <v>0</v>
      </c>
      <c r="BR164" s="13" t="str">
        <f t="shared" si="57"/>
        <v/>
      </c>
      <c r="BS164" s="24" t="str">
        <f t="shared" si="41"/>
        <v/>
      </c>
    </row>
    <row r="165">
      <c r="A165" s="2">
        <f t="shared" si="42"/>
        <v>55.5</v>
      </c>
      <c r="B165" s="4">
        <f t="shared" si="1"/>
        <v>166.5</v>
      </c>
      <c r="C165" s="4">
        <f t="shared" si="2"/>
        <v>-1.77</v>
      </c>
      <c r="F165" s="4">
        <f t="shared" si="4"/>
        <v>0</v>
      </c>
      <c r="G165" s="13" t="str">
        <f t="shared" si="50"/>
        <v/>
      </c>
      <c r="H165" s="13" t="str">
        <f t="shared" si="6"/>
        <v/>
      </c>
      <c r="J165" s="2">
        <f t="shared" si="43"/>
        <v>55.5</v>
      </c>
      <c r="K165" s="4">
        <f t="shared" si="7"/>
        <v>166.5</v>
      </c>
      <c r="L165" s="4">
        <f t="shared" si="8"/>
        <v>-1.77</v>
      </c>
      <c r="O165" s="4">
        <f t="shared" si="9"/>
        <v>0</v>
      </c>
      <c r="P165" s="13" t="str">
        <f t="shared" si="51"/>
        <v/>
      </c>
      <c r="Q165" s="24" t="str">
        <f t="shared" si="11"/>
        <v/>
      </c>
      <c r="S165" s="2">
        <f t="shared" si="44"/>
        <v>55.5</v>
      </c>
      <c r="T165" s="4">
        <f t="shared" si="12"/>
        <v>166.5</v>
      </c>
      <c r="U165" s="4">
        <f t="shared" si="13"/>
        <v>-1.77</v>
      </c>
      <c r="X165" s="4">
        <f t="shared" si="14"/>
        <v>0</v>
      </c>
      <c r="Y165" s="13" t="str">
        <f t="shared" si="52"/>
        <v/>
      </c>
      <c r="Z165" s="24" t="str">
        <f t="shared" si="16"/>
        <v/>
      </c>
      <c r="AB165" s="2">
        <f t="shared" si="45"/>
        <v>55.5</v>
      </c>
      <c r="AC165" s="4">
        <f t="shared" si="17"/>
        <v>166.5</v>
      </c>
      <c r="AD165" s="4">
        <f t="shared" si="18"/>
        <v>-1.77</v>
      </c>
      <c r="AG165" s="4">
        <f t="shared" si="19"/>
        <v>0</v>
      </c>
      <c r="AH165" s="13" t="str">
        <f t="shared" si="53"/>
        <v/>
      </c>
      <c r="AI165" s="24" t="str">
        <f t="shared" si="21"/>
        <v/>
      </c>
      <c r="AK165" s="2">
        <f t="shared" si="46"/>
        <v>55.5</v>
      </c>
      <c r="AL165" s="4">
        <f t="shared" si="22"/>
        <v>166.5</v>
      </c>
      <c r="AM165" s="4">
        <f t="shared" si="23"/>
        <v>-1.77</v>
      </c>
      <c r="AP165" s="4">
        <f t="shared" si="24"/>
        <v>0</v>
      </c>
      <c r="AQ165" s="13" t="str">
        <f t="shared" si="54"/>
        <v/>
      </c>
      <c r="AR165" s="24" t="str">
        <f t="shared" si="26"/>
        <v/>
      </c>
      <c r="AT165" s="2">
        <f t="shared" si="47"/>
        <v>55.5</v>
      </c>
      <c r="AU165" s="4">
        <f t="shared" si="27"/>
        <v>166.5</v>
      </c>
      <c r="AV165" s="4">
        <f t="shared" si="28"/>
        <v>-1.77</v>
      </c>
      <c r="AY165" s="4">
        <f t="shared" si="29"/>
        <v>0</v>
      </c>
      <c r="AZ165" s="13" t="str">
        <f t="shared" si="55"/>
        <v/>
      </c>
      <c r="BA165" s="24" t="str">
        <f t="shared" si="31"/>
        <v/>
      </c>
      <c r="BC165" s="2">
        <f t="shared" si="48"/>
        <v>55.5</v>
      </c>
      <c r="BD165" s="4">
        <f t="shared" si="32"/>
        <v>166.5</v>
      </c>
      <c r="BE165" s="4">
        <f t="shared" si="33"/>
        <v>-1.77</v>
      </c>
      <c r="BH165" s="4">
        <f t="shared" si="34"/>
        <v>0</v>
      </c>
      <c r="BI165" s="13" t="str">
        <f t="shared" si="56"/>
        <v/>
      </c>
      <c r="BJ165" s="24" t="str">
        <f t="shared" si="36"/>
        <v/>
      </c>
      <c r="BL165" s="2">
        <f t="shared" si="49"/>
        <v>55.5</v>
      </c>
      <c r="BM165" s="4">
        <f t="shared" si="37"/>
        <v>166.5</v>
      </c>
      <c r="BN165" s="4">
        <f t="shared" si="38"/>
        <v>-1.77</v>
      </c>
      <c r="BQ165" s="4">
        <f t="shared" si="39"/>
        <v>0</v>
      </c>
      <c r="BR165" s="13" t="str">
        <f t="shared" si="57"/>
        <v/>
      </c>
      <c r="BS165" s="24" t="str">
        <f t="shared" si="41"/>
        <v/>
      </c>
    </row>
    <row r="166">
      <c r="A166" s="2">
        <f t="shared" si="42"/>
        <v>56</v>
      </c>
      <c r="B166" s="4">
        <f t="shared" si="1"/>
        <v>168</v>
      </c>
      <c r="C166" s="4">
        <f t="shared" si="2"/>
        <v>-1.8</v>
      </c>
      <c r="F166" s="4">
        <f t="shared" si="4"/>
        <v>0</v>
      </c>
      <c r="G166" s="13" t="str">
        <f t="shared" si="50"/>
        <v/>
      </c>
      <c r="H166" s="13" t="str">
        <f t="shared" si="6"/>
        <v/>
      </c>
      <c r="J166" s="2">
        <f t="shared" si="43"/>
        <v>56</v>
      </c>
      <c r="K166" s="4">
        <f t="shared" si="7"/>
        <v>168</v>
      </c>
      <c r="L166" s="4">
        <f t="shared" si="8"/>
        <v>-1.8</v>
      </c>
      <c r="O166" s="4">
        <f t="shared" si="9"/>
        <v>0</v>
      </c>
      <c r="P166" s="13" t="str">
        <f t="shared" si="51"/>
        <v/>
      </c>
      <c r="Q166" s="24" t="str">
        <f t="shared" si="11"/>
        <v/>
      </c>
      <c r="S166" s="2">
        <f t="shared" si="44"/>
        <v>56</v>
      </c>
      <c r="T166" s="4">
        <f t="shared" si="12"/>
        <v>168</v>
      </c>
      <c r="U166" s="4">
        <f t="shared" si="13"/>
        <v>-1.8</v>
      </c>
      <c r="X166" s="4">
        <f t="shared" si="14"/>
        <v>0</v>
      </c>
      <c r="Y166" s="13" t="str">
        <f t="shared" si="52"/>
        <v/>
      </c>
      <c r="Z166" s="24" t="str">
        <f t="shared" si="16"/>
        <v/>
      </c>
      <c r="AB166" s="2">
        <f t="shared" si="45"/>
        <v>56</v>
      </c>
      <c r="AC166" s="4">
        <f t="shared" si="17"/>
        <v>168</v>
      </c>
      <c r="AD166" s="4">
        <f t="shared" si="18"/>
        <v>-1.8</v>
      </c>
      <c r="AG166" s="4">
        <f t="shared" si="19"/>
        <v>0</v>
      </c>
      <c r="AH166" s="13" t="str">
        <f t="shared" si="53"/>
        <v/>
      </c>
      <c r="AI166" s="24" t="str">
        <f t="shared" si="21"/>
        <v/>
      </c>
      <c r="AK166" s="2">
        <f t="shared" si="46"/>
        <v>56</v>
      </c>
      <c r="AL166" s="4">
        <f t="shared" si="22"/>
        <v>168</v>
      </c>
      <c r="AM166" s="4">
        <f t="shared" si="23"/>
        <v>-1.8</v>
      </c>
      <c r="AP166" s="4">
        <f t="shared" si="24"/>
        <v>0</v>
      </c>
      <c r="AQ166" s="13" t="str">
        <f t="shared" si="54"/>
        <v/>
      </c>
      <c r="AR166" s="24" t="str">
        <f t="shared" si="26"/>
        <v/>
      </c>
      <c r="AT166" s="2">
        <f t="shared" si="47"/>
        <v>56</v>
      </c>
      <c r="AU166" s="4">
        <f t="shared" si="27"/>
        <v>168</v>
      </c>
      <c r="AV166" s="4">
        <f t="shared" si="28"/>
        <v>-1.8</v>
      </c>
      <c r="AY166" s="4">
        <f t="shared" si="29"/>
        <v>0</v>
      </c>
      <c r="AZ166" s="13" t="str">
        <f t="shared" si="55"/>
        <v/>
      </c>
      <c r="BA166" s="24" t="str">
        <f t="shared" si="31"/>
        <v/>
      </c>
      <c r="BC166" s="2">
        <f t="shared" si="48"/>
        <v>56</v>
      </c>
      <c r="BD166" s="4">
        <f t="shared" si="32"/>
        <v>168</v>
      </c>
      <c r="BE166" s="4">
        <f t="shared" si="33"/>
        <v>-1.8</v>
      </c>
      <c r="BH166" s="4">
        <f t="shared" si="34"/>
        <v>0</v>
      </c>
      <c r="BI166" s="13" t="str">
        <f t="shared" si="56"/>
        <v/>
      </c>
      <c r="BJ166" s="24" t="str">
        <f t="shared" si="36"/>
        <v/>
      </c>
      <c r="BL166" s="2">
        <f t="shared" si="49"/>
        <v>56</v>
      </c>
      <c r="BM166" s="4">
        <f t="shared" si="37"/>
        <v>168</v>
      </c>
      <c r="BN166" s="4">
        <f t="shared" si="38"/>
        <v>-1.8</v>
      </c>
      <c r="BQ166" s="4">
        <f t="shared" si="39"/>
        <v>0</v>
      </c>
      <c r="BR166" s="13" t="str">
        <f t="shared" si="57"/>
        <v/>
      </c>
      <c r="BS166" s="24" t="str">
        <f t="shared" si="41"/>
        <v/>
      </c>
    </row>
    <row r="167">
      <c r="A167" s="2">
        <f t="shared" si="42"/>
        <v>56.5</v>
      </c>
      <c r="B167" s="4">
        <f t="shared" si="1"/>
        <v>169.5</v>
      </c>
      <c r="C167" s="4">
        <f t="shared" si="2"/>
        <v>-1.83</v>
      </c>
      <c r="F167" s="4">
        <f t="shared" si="4"/>
        <v>0</v>
      </c>
      <c r="G167" s="13" t="str">
        <f t="shared" si="50"/>
        <v/>
      </c>
      <c r="H167" s="13" t="str">
        <f t="shared" si="6"/>
        <v/>
      </c>
      <c r="J167" s="2">
        <f t="shared" si="43"/>
        <v>56.5</v>
      </c>
      <c r="K167" s="4">
        <f t="shared" si="7"/>
        <v>169.5</v>
      </c>
      <c r="L167" s="4">
        <f t="shared" si="8"/>
        <v>-1.83</v>
      </c>
      <c r="O167" s="4">
        <f t="shared" si="9"/>
        <v>0</v>
      </c>
      <c r="P167" s="13" t="str">
        <f t="shared" si="51"/>
        <v/>
      </c>
      <c r="Q167" s="24" t="str">
        <f t="shared" si="11"/>
        <v/>
      </c>
      <c r="S167" s="2">
        <f t="shared" si="44"/>
        <v>56.5</v>
      </c>
      <c r="T167" s="4">
        <f t="shared" si="12"/>
        <v>169.5</v>
      </c>
      <c r="U167" s="4">
        <f t="shared" si="13"/>
        <v>-1.83</v>
      </c>
      <c r="X167" s="4">
        <f t="shared" si="14"/>
        <v>0</v>
      </c>
      <c r="Y167" s="13" t="str">
        <f t="shared" si="52"/>
        <v/>
      </c>
      <c r="Z167" s="24" t="str">
        <f t="shared" si="16"/>
        <v/>
      </c>
      <c r="AB167" s="2">
        <f t="shared" si="45"/>
        <v>56.5</v>
      </c>
      <c r="AC167" s="4">
        <f t="shared" si="17"/>
        <v>169.5</v>
      </c>
      <c r="AD167" s="4">
        <f t="shared" si="18"/>
        <v>-1.83</v>
      </c>
      <c r="AG167" s="4">
        <f t="shared" si="19"/>
        <v>0</v>
      </c>
      <c r="AH167" s="13" t="str">
        <f t="shared" si="53"/>
        <v/>
      </c>
      <c r="AI167" s="24" t="str">
        <f t="shared" si="21"/>
        <v/>
      </c>
      <c r="AK167" s="2">
        <f t="shared" si="46"/>
        <v>56.5</v>
      </c>
      <c r="AL167" s="4">
        <f t="shared" si="22"/>
        <v>169.5</v>
      </c>
      <c r="AM167" s="4">
        <f t="shared" si="23"/>
        <v>-1.83</v>
      </c>
      <c r="AP167" s="4">
        <f t="shared" si="24"/>
        <v>0</v>
      </c>
      <c r="AQ167" s="13" t="str">
        <f t="shared" si="54"/>
        <v/>
      </c>
      <c r="AR167" s="24" t="str">
        <f t="shared" si="26"/>
        <v/>
      </c>
      <c r="AT167" s="2">
        <f t="shared" si="47"/>
        <v>56.5</v>
      </c>
      <c r="AU167" s="4">
        <f t="shared" si="27"/>
        <v>169.5</v>
      </c>
      <c r="AV167" s="4">
        <f t="shared" si="28"/>
        <v>-1.83</v>
      </c>
      <c r="AY167" s="4">
        <f t="shared" si="29"/>
        <v>0</v>
      </c>
      <c r="AZ167" s="13" t="str">
        <f t="shared" si="55"/>
        <v/>
      </c>
      <c r="BA167" s="24" t="str">
        <f t="shared" si="31"/>
        <v/>
      </c>
      <c r="BC167" s="2">
        <f t="shared" si="48"/>
        <v>56.5</v>
      </c>
      <c r="BD167" s="4">
        <f t="shared" si="32"/>
        <v>169.5</v>
      </c>
      <c r="BE167" s="4">
        <f t="shared" si="33"/>
        <v>-1.83</v>
      </c>
      <c r="BH167" s="4">
        <f t="shared" si="34"/>
        <v>0</v>
      </c>
      <c r="BI167" s="13" t="str">
        <f t="shared" si="56"/>
        <v/>
      </c>
      <c r="BJ167" s="24" t="str">
        <f t="shared" si="36"/>
        <v/>
      </c>
      <c r="BL167" s="2">
        <f t="shared" si="49"/>
        <v>56.5</v>
      </c>
      <c r="BM167" s="4">
        <f t="shared" si="37"/>
        <v>169.5</v>
      </c>
      <c r="BN167" s="4">
        <f t="shared" si="38"/>
        <v>-1.83</v>
      </c>
      <c r="BQ167" s="4">
        <f t="shared" si="39"/>
        <v>0</v>
      </c>
      <c r="BR167" s="13" t="str">
        <f t="shared" si="57"/>
        <v/>
      </c>
      <c r="BS167" s="24" t="str">
        <f t="shared" si="41"/>
        <v/>
      </c>
    </row>
    <row r="168">
      <c r="A168" s="2">
        <f t="shared" si="42"/>
        <v>57</v>
      </c>
      <c r="B168" s="4">
        <f t="shared" si="1"/>
        <v>171</v>
      </c>
      <c r="C168" s="4">
        <f t="shared" si="2"/>
        <v>-1.86</v>
      </c>
      <c r="F168" s="4">
        <f t="shared" si="4"/>
        <v>0</v>
      </c>
      <c r="G168" s="13" t="str">
        <f t="shared" si="50"/>
        <v/>
      </c>
      <c r="H168" s="13" t="str">
        <f t="shared" si="6"/>
        <v/>
      </c>
      <c r="J168" s="2">
        <f t="shared" si="43"/>
        <v>57</v>
      </c>
      <c r="K168" s="4">
        <f t="shared" si="7"/>
        <v>171</v>
      </c>
      <c r="L168" s="4">
        <f t="shared" si="8"/>
        <v>-1.86</v>
      </c>
      <c r="O168" s="4">
        <f t="shared" si="9"/>
        <v>0</v>
      </c>
      <c r="P168" s="13" t="str">
        <f t="shared" si="51"/>
        <v/>
      </c>
      <c r="Q168" s="24" t="str">
        <f t="shared" si="11"/>
        <v/>
      </c>
      <c r="S168" s="2">
        <f t="shared" si="44"/>
        <v>57</v>
      </c>
      <c r="T168" s="4">
        <f t="shared" si="12"/>
        <v>171</v>
      </c>
      <c r="U168" s="4">
        <f t="shared" si="13"/>
        <v>-1.86</v>
      </c>
      <c r="X168" s="4">
        <f t="shared" si="14"/>
        <v>0</v>
      </c>
      <c r="Y168" s="13" t="str">
        <f t="shared" si="52"/>
        <v/>
      </c>
      <c r="Z168" s="24" t="str">
        <f t="shared" si="16"/>
        <v/>
      </c>
      <c r="AB168" s="2">
        <f t="shared" si="45"/>
        <v>57</v>
      </c>
      <c r="AC168" s="4">
        <f t="shared" si="17"/>
        <v>171</v>
      </c>
      <c r="AD168" s="4">
        <f t="shared" si="18"/>
        <v>-1.86</v>
      </c>
      <c r="AG168" s="4">
        <f t="shared" si="19"/>
        <v>0</v>
      </c>
      <c r="AH168" s="13" t="str">
        <f t="shared" si="53"/>
        <v/>
      </c>
      <c r="AI168" s="24" t="str">
        <f t="shared" si="21"/>
        <v/>
      </c>
      <c r="AK168" s="2">
        <f t="shared" si="46"/>
        <v>57</v>
      </c>
      <c r="AL168" s="4">
        <f t="shared" si="22"/>
        <v>171</v>
      </c>
      <c r="AM168" s="4">
        <f t="shared" si="23"/>
        <v>-1.86</v>
      </c>
      <c r="AP168" s="4">
        <f t="shared" si="24"/>
        <v>0</v>
      </c>
      <c r="AQ168" s="13" t="str">
        <f t="shared" si="54"/>
        <v/>
      </c>
      <c r="AR168" s="24" t="str">
        <f t="shared" si="26"/>
        <v/>
      </c>
      <c r="AT168" s="2">
        <f t="shared" si="47"/>
        <v>57</v>
      </c>
      <c r="AU168" s="4">
        <f t="shared" si="27"/>
        <v>171</v>
      </c>
      <c r="AV168" s="4">
        <f t="shared" si="28"/>
        <v>-1.86</v>
      </c>
      <c r="AY168" s="4">
        <f t="shared" si="29"/>
        <v>0</v>
      </c>
      <c r="AZ168" s="13" t="str">
        <f t="shared" si="55"/>
        <v/>
      </c>
      <c r="BA168" s="24" t="str">
        <f t="shared" si="31"/>
        <v/>
      </c>
      <c r="BC168" s="2">
        <f t="shared" si="48"/>
        <v>57</v>
      </c>
      <c r="BD168" s="4">
        <f t="shared" si="32"/>
        <v>171</v>
      </c>
      <c r="BE168" s="4">
        <f t="shared" si="33"/>
        <v>-1.86</v>
      </c>
      <c r="BH168" s="4">
        <f t="shared" si="34"/>
        <v>0</v>
      </c>
      <c r="BI168" s="13" t="str">
        <f t="shared" si="56"/>
        <v/>
      </c>
      <c r="BJ168" s="24" t="str">
        <f t="shared" si="36"/>
        <v/>
      </c>
      <c r="BL168" s="2">
        <f t="shared" si="49"/>
        <v>57</v>
      </c>
      <c r="BM168" s="4">
        <f t="shared" si="37"/>
        <v>171</v>
      </c>
      <c r="BN168" s="4">
        <f t="shared" si="38"/>
        <v>-1.86</v>
      </c>
      <c r="BQ168" s="4">
        <f t="shared" si="39"/>
        <v>0</v>
      </c>
      <c r="BR168" s="13" t="str">
        <f t="shared" si="57"/>
        <v/>
      </c>
      <c r="BS168" s="24" t="str">
        <f t="shared" si="41"/>
        <v/>
      </c>
    </row>
    <row r="169">
      <c r="A169" s="2">
        <f t="shared" si="42"/>
        <v>57.5</v>
      </c>
      <c r="B169" s="4">
        <f t="shared" si="1"/>
        <v>172.5</v>
      </c>
      <c r="C169" s="4">
        <f t="shared" si="2"/>
        <v>-1.89</v>
      </c>
      <c r="F169" s="4">
        <f t="shared" si="4"/>
        <v>0</v>
      </c>
      <c r="G169" s="13" t="str">
        <f t="shared" si="50"/>
        <v/>
      </c>
      <c r="H169" s="13" t="str">
        <f t="shared" si="6"/>
        <v/>
      </c>
      <c r="J169" s="2">
        <f t="shared" si="43"/>
        <v>57.5</v>
      </c>
      <c r="K169" s="4">
        <f t="shared" si="7"/>
        <v>172.5</v>
      </c>
      <c r="L169" s="4">
        <f t="shared" si="8"/>
        <v>-1.89</v>
      </c>
      <c r="O169" s="4">
        <f t="shared" si="9"/>
        <v>0</v>
      </c>
      <c r="P169" s="13" t="str">
        <f t="shared" si="51"/>
        <v/>
      </c>
      <c r="Q169" s="24" t="str">
        <f t="shared" si="11"/>
        <v/>
      </c>
      <c r="S169" s="2">
        <f t="shared" si="44"/>
        <v>57.5</v>
      </c>
      <c r="T169" s="4">
        <f t="shared" si="12"/>
        <v>172.5</v>
      </c>
      <c r="U169" s="4">
        <f t="shared" si="13"/>
        <v>-1.89</v>
      </c>
      <c r="X169" s="4">
        <f t="shared" si="14"/>
        <v>0</v>
      </c>
      <c r="Y169" s="13" t="str">
        <f t="shared" si="52"/>
        <v/>
      </c>
      <c r="Z169" s="24" t="str">
        <f t="shared" si="16"/>
        <v/>
      </c>
      <c r="AB169" s="2">
        <f t="shared" si="45"/>
        <v>57.5</v>
      </c>
      <c r="AC169" s="4">
        <f t="shared" si="17"/>
        <v>172.5</v>
      </c>
      <c r="AD169" s="4">
        <f t="shared" si="18"/>
        <v>-1.89</v>
      </c>
      <c r="AG169" s="4">
        <f t="shared" si="19"/>
        <v>0</v>
      </c>
      <c r="AH169" s="13" t="str">
        <f t="shared" si="53"/>
        <v/>
      </c>
      <c r="AI169" s="24" t="str">
        <f t="shared" si="21"/>
        <v/>
      </c>
      <c r="AK169" s="2">
        <f t="shared" si="46"/>
        <v>57.5</v>
      </c>
      <c r="AL169" s="4">
        <f t="shared" si="22"/>
        <v>172.5</v>
      </c>
      <c r="AM169" s="4">
        <f t="shared" si="23"/>
        <v>-1.89</v>
      </c>
      <c r="AP169" s="4">
        <f t="shared" si="24"/>
        <v>0</v>
      </c>
      <c r="AQ169" s="13" t="str">
        <f t="shared" si="54"/>
        <v/>
      </c>
      <c r="AR169" s="24" t="str">
        <f t="shared" si="26"/>
        <v/>
      </c>
      <c r="AT169" s="2">
        <f t="shared" si="47"/>
        <v>57.5</v>
      </c>
      <c r="AU169" s="4">
        <f t="shared" si="27"/>
        <v>172.5</v>
      </c>
      <c r="AV169" s="4">
        <f t="shared" si="28"/>
        <v>-1.89</v>
      </c>
      <c r="AY169" s="4">
        <f t="shared" si="29"/>
        <v>0</v>
      </c>
      <c r="AZ169" s="13" t="str">
        <f t="shared" si="55"/>
        <v/>
      </c>
      <c r="BA169" s="24" t="str">
        <f t="shared" si="31"/>
        <v/>
      </c>
      <c r="BC169" s="2">
        <f t="shared" si="48"/>
        <v>57.5</v>
      </c>
      <c r="BD169" s="4">
        <f t="shared" si="32"/>
        <v>172.5</v>
      </c>
      <c r="BE169" s="4">
        <f t="shared" si="33"/>
        <v>-1.89</v>
      </c>
      <c r="BH169" s="4">
        <f t="shared" si="34"/>
        <v>0</v>
      </c>
      <c r="BI169" s="13" t="str">
        <f t="shared" si="56"/>
        <v/>
      </c>
      <c r="BJ169" s="24" t="str">
        <f t="shared" si="36"/>
        <v/>
      </c>
      <c r="BL169" s="2">
        <f t="shared" si="49"/>
        <v>57.5</v>
      </c>
      <c r="BM169" s="4">
        <f t="shared" si="37"/>
        <v>172.5</v>
      </c>
      <c r="BN169" s="4">
        <f t="shared" si="38"/>
        <v>-1.89</v>
      </c>
      <c r="BQ169" s="4">
        <f t="shared" si="39"/>
        <v>0</v>
      </c>
      <c r="BR169" s="13" t="str">
        <f t="shared" si="57"/>
        <v/>
      </c>
      <c r="BS169" s="24" t="str">
        <f t="shared" si="41"/>
        <v/>
      </c>
    </row>
    <row r="170">
      <c r="A170" s="2">
        <f t="shared" si="42"/>
        <v>58</v>
      </c>
      <c r="B170" s="4">
        <f t="shared" si="1"/>
        <v>174</v>
      </c>
      <c r="C170" s="4">
        <f t="shared" si="2"/>
        <v>-1.92</v>
      </c>
      <c r="F170" s="4">
        <f t="shared" si="4"/>
        <v>0</v>
      </c>
      <c r="G170" s="13" t="str">
        <f t="shared" si="50"/>
        <v/>
      </c>
      <c r="H170" s="13" t="str">
        <f t="shared" si="6"/>
        <v/>
      </c>
      <c r="J170" s="2">
        <f t="shared" si="43"/>
        <v>58</v>
      </c>
      <c r="K170" s="4">
        <f t="shared" si="7"/>
        <v>174</v>
      </c>
      <c r="L170" s="4">
        <f t="shared" si="8"/>
        <v>-1.92</v>
      </c>
      <c r="O170" s="4">
        <f t="shared" si="9"/>
        <v>0</v>
      </c>
      <c r="P170" s="13" t="str">
        <f t="shared" si="51"/>
        <v/>
      </c>
      <c r="Q170" s="24" t="str">
        <f t="shared" si="11"/>
        <v/>
      </c>
      <c r="S170" s="2">
        <f t="shared" si="44"/>
        <v>58</v>
      </c>
      <c r="T170" s="4">
        <f t="shared" si="12"/>
        <v>174</v>
      </c>
      <c r="U170" s="4">
        <f t="shared" si="13"/>
        <v>-1.92</v>
      </c>
      <c r="X170" s="4">
        <f t="shared" si="14"/>
        <v>0</v>
      </c>
      <c r="Y170" s="13" t="str">
        <f t="shared" si="52"/>
        <v/>
      </c>
      <c r="Z170" s="24" t="str">
        <f t="shared" si="16"/>
        <v/>
      </c>
      <c r="AB170" s="2">
        <f t="shared" si="45"/>
        <v>58</v>
      </c>
      <c r="AC170" s="4">
        <f t="shared" si="17"/>
        <v>174</v>
      </c>
      <c r="AD170" s="4">
        <f t="shared" si="18"/>
        <v>-1.92</v>
      </c>
      <c r="AG170" s="4">
        <f t="shared" si="19"/>
        <v>0</v>
      </c>
      <c r="AH170" s="13" t="str">
        <f t="shared" si="53"/>
        <v/>
      </c>
      <c r="AI170" s="24" t="str">
        <f t="shared" si="21"/>
        <v/>
      </c>
      <c r="AK170" s="2">
        <f t="shared" si="46"/>
        <v>58</v>
      </c>
      <c r="AL170" s="4">
        <f t="shared" si="22"/>
        <v>174</v>
      </c>
      <c r="AM170" s="4">
        <f t="shared" si="23"/>
        <v>-1.92</v>
      </c>
      <c r="AP170" s="4">
        <f t="shared" si="24"/>
        <v>0</v>
      </c>
      <c r="AQ170" s="13" t="str">
        <f t="shared" si="54"/>
        <v/>
      </c>
      <c r="AR170" s="24" t="str">
        <f t="shared" si="26"/>
        <v/>
      </c>
      <c r="AT170" s="2">
        <f t="shared" si="47"/>
        <v>58</v>
      </c>
      <c r="AU170" s="4">
        <f t="shared" si="27"/>
        <v>174</v>
      </c>
      <c r="AV170" s="4">
        <f t="shared" si="28"/>
        <v>-1.92</v>
      </c>
      <c r="AY170" s="4">
        <f t="shared" si="29"/>
        <v>0</v>
      </c>
      <c r="AZ170" s="13" t="str">
        <f t="shared" si="55"/>
        <v/>
      </c>
      <c r="BA170" s="24" t="str">
        <f t="shared" si="31"/>
        <v/>
      </c>
      <c r="BC170" s="2">
        <f t="shared" si="48"/>
        <v>58</v>
      </c>
      <c r="BD170" s="4">
        <f t="shared" si="32"/>
        <v>174</v>
      </c>
      <c r="BE170" s="4">
        <f t="shared" si="33"/>
        <v>-1.92</v>
      </c>
      <c r="BH170" s="4">
        <f t="shared" si="34"/>
        <v>0</v>
      </c>
      <c r="BI170" s="13" t="str">
        <f t="shared" si="56"/>
        <v/>
      </c>
      <c r="BJ170" s="24" t="str">
        <f t="shared" si="36"/>
        <v/>
      </c>
      <c r="BL170" s="2">
        <f t="shared" si="49"/>
        <v>58</v>
      </c>
      <c r="BM170" s="4">
        <f t="shared" si="37"/>
        <v>174</v>
      </c>
      <c r="BN170" s="4">
        <f t="shared" si="38"/>
        <v>-1.92</v>
      </c>
      <c r="BQ170" s="4">
        <f t="shared" si="39"/>
        <v>0</v>
      </c>
      <c r="BR170" s="13" t="str">
        <f t="shared" si="57"/>
        <v/>
      </c>
      <c r="BS170" s="24" t="str">
        <f t="shared" si="41"/>
        <v/>
      </c>
    </row>
    <row r="171">
      <c r="A171" s="2">
        <f t="shared" si="42"/>
        <v>58.5</v>
      </c>
      <c r="B171" s="4">
        <f t="shared" si="1"/>
        <v>175.5</v>
      </c>
      <c r="C171" s="4">
        <f t="shared" si="2"/>
        <v>-1.95</v>
      </c>
      <c r="F171" s="4">
        <f t="shared" si="4"/>
        <v>0</v>
      </c>
      <c r="G171" s="13" t="str">
        <f t="shared" si="50"/>
        <v/>
      </c>
      <c r="H171" s="13" t="str">
        <f t="shared" si="6"/>
        <v/>
      </c>
      <c r="J171" s="2">
        <f t="shared" si="43"/>
        <v>58.5</v>
      </c>
      <c r="K171" s="4">
        <f t="shared" si="7"/>
        <v>175.5</v>
      </c>
      <c r="L171" s="4">
        <f t="shared" si="8"/>
        <v>-1.95</v>
      </c>
      <c r="O171" s="4">
        <f t="shared" si="9"/>
        <v>0</v>
      </c>
      <c r="P171" s="13" t="str">
        <f t="shared" si="51"/>
        <v/>
      </c>
      <c r="Q171" s="24" t="str">
        <f t="shared" si="11"/>
        <v/>
      </c>
      <c r="S171" s="2">
        <f t="shared" si="44"/>
        <v>58.5</v>
      </c>
      <c r="T171" s="4">
        <f t="shared" si="12"/>
        <v>175.5</v>
      </c>
      <c r="U171" s="4">
        <f t="shared" si="13"/>
        <v>-1.95</v>
      </c>
      <c r="X171" s="4">
        <f t="shared" si="14"/>
        <v>0</v>
      </c>
      <c r="Y171" s="13" t="str">
        <f t="shared" si="52"/>
        <v/>
      </c>
      <c r="Z171" s="24" t="str">
        <f t="shared" si="16"/>
        <v/>
      </c>
      <c r="AB171" s="2">
        <f t="shared" si="45"/>
        <v>58.5</v>
      </c>
      <c r="AC171" s="4">
        <f t="shared" si="17"/>
        <v>175.5</v>
      </c>
      <c r="AD171" s="4">
        <f t="shared" si="18"/>
        <v>-1.95</v>
      </c>
      <c r="AG171" s="4">
        <f t="shared" si="19"/>
        <v>0</v>
      </c>
      <c r="AH171" s="13" t="str">
        <f t="shared" si="53"/>
        <v/>
      </c>
      <c r="AI171" s="24" t="str">
        <f t="shared" si="21"/>
        <v/>
      </c>
      <c r="AK171" s="2">
        <f t="shared" si="46"/>
        <v>58.5</v>
      </c>
      <c r="AL171" s="4">
        <f t="shared" si="22"/>
        <v>175.5</v>
      </c>
      <c r="AM171" s="4">
        <f t="shared" si="23"/>
        <v>-1.95</v>
      </c>
      <c r="AP171" s="4">
        <f t="shared" si="24"/>
        <v>0</v>
      </c>
      <c r="AQ171" s="13" t="str">
        <f t="shared" si="54"/>
        <v/>
      </c>
      <c r="AR171" s="24" t="str">
        <f t="shared" si="26"/>
        <v/>
      </c>
      <c r="AT171" s="2">
        <f t="shared" si="47"/>
        <v>58.5</v>
      </c>
      <c r="AU171" s="4">
        <f t="shared" si="27"/>
        <v>175.5</v>
      </c>
      <c r="AV171" s="4">
        <f t="shared" si="28"/>
        <v>-1.95</v>
      </c>
      <c r="AY171" s="4">
        <f t="shared" si="29"/>
        <v>0</v>
      </c>
      <c r="AZ171" s="13" t="str">
        <f t="shared" si="55"/>
        <v/>
      </c>
      <c r="BA171" s="24" t="str">
        <f t="shared" si="31"/>
        <v/>
      </c>
      <c r="BC171" s="2">
        <f t="shared" si="48"/>
        <v>58.5</v>
      </c>
      <c r="BD171" s="4">
        <f t="shared" si="32"/>
        <v>175.5</v>
      </c>
      <c r="BE171" s="4">
        <f t="shared" si="33"/>
        <v>-1.95</v>
      </c>
      <c r="BH171" s="4">
        <f t="shared" si="34"/>
        <v>0</v>
      </c>
      <c r="BI171" s="13" t="str">
        <f t="shared" si="56"/>
        <v/>
      </c>
      <c r="BJ171" s="24" t="str">
        <f t="shared" si="36"/>
        <v/>
      </c>
      <c r="BL171" s="2">
        <f t="shared" si="49"/>
        <v>58.5</v>
      </c>
      <c r="BM171" s="4">
        <f t="shared" si="37"/>
        <v>175.5</v>
      </c>
      <c r="BN171" s="4">
        <f t="shared" si="38"/>
        <v>-1.95</v>
      </c>
      <c r="BQ171" s="4">
        <f t="shared" si="39"/>
        <v>0</v>
      </c>
      <c r="BR171" s="13" t="str">
        <f t="shared" si="57"/>
        <v/>
      </c>
      <c r="BS171" s="24" t="str">
        <f t="shared" si="41"/>
        <v/>
      </c>
    </row>
    <row r="172">
      <c r="A172" s="2">
        <f t="shared" si="42"/>
        <v>59</v>
      </c>
      <c r="B172" s="4">
        <f t="shared" si="1"/>
        <v>177</v>
      </c>
      <c r="C172" s="4">
        <f t="shared" si="2"/>
        <v>-1.98</v>
      </c>
      <c r="F172" s="4">
        <f t="shared" si="4"/>
        <v>0</v>
      </c>
      <c r="G172" s="13" t="str">
        <f t="shared" si="50"/>
        <v/>
      </c>
      <c r="H172" s="13" t="str">
        <f t="shared" si="6"/>
        <v/>
      </c>
      <c r="J172" s="2">
        <f t="shared" si="43"/>
        <v>59</v>
      </c>
      <c r="K172" s="4">
        <f t="shared" si="7"/>
        <v>177</v>
      </c>
      <c r="L172" s="4">
        <f t="shared" si="8"/>
        <v>-1.98</v>
      </c>
      <c r="O172" s="4">
        <f t="shared" si="9"/>
        <v>0</v>
      </c>
      <c r="P172" s="13" t="str">
        <f t="shared" si="51"/>
        <v/>
      </c>
      <c r="Q172" s="24" t="str">
        <f t="shared" si="11"/>
        <v/>
      </c>
      <c r="S172" s="2">
        <f t="shared" si="44"/>
        <v>59</v>
      </c>
      <c r="T172" s="4">
        <f t="shared" si="12"/>
        <v>177</v>
      </c>
      <c r="U172" s="4">
        <f t="shared" si="13"/>
        <v>-1.98</v>
      </c>
      <c r="X172" s="4">
        <f t="shared" si="14"/>
        <v>0</v>
      </c>
      <c r="Y172" s="13" t="str">
        <f t="shared" si="52"/>
        <v/>
      </c>
      <c r="Z172" s="24" t="str">
        <f t="shared" si="16"/>
        <v/>
      </c>
      <c r="AB172" s="2">
        <f t="shared" si="45"/>
        <v>59</v>
      </c>
      <c r="AC172" s="4">
        <f t="shared" si="17"/>
        <v>177</v>
      </c>
      <c r="AD172" s="4">
        <f t="shared" si="18"/>
        <v>-1.98</v>
      </c>
      <c r="AG172" s="4">
        <f t="shared" si="19"/>
        <v>0</v>
      </c>
      <c r="AH172" s="13" t="str">
        <f t="shared" si="53"/>
        <v/>
      </c>
      <c r="AI172" s="24" t="str">
        <f t="shared" si="21"/>
        <v/>
      </c>
      <c r="AK172" s="2">
        <f t="shared" si="46"/>
        <v>59</v>
      </c>
      <c r="AL172" s="4">
        <f t="shared" si="22"/>
        <v>177</v>
      </c>
      <c r="AM172" s="4">
        <f t="shared" si="23"/>
        <v>-1.98</v>
      </c>
      <c r="AP172" s="4">
        <f t="shared" si="24"/>
        <v>0</v>
      </c>
      <c r="AQ172" s="13" t="str">
        <f t="shared" si="54"/>
        <v/>
      </c>
      <c r="AR172" s="24" t="str">
        <f t="shared" si="26"/>
        <v/>
      </c>
      <c r="AT172" s="2">
        <f t="shared" si="47"/>
        <v>59</v>
      </c>
      <c r="AU172" s="4">
        <f t="shared" si="27"/>
        <v>177</v>
      </c>
      <c r="AV172" s="4">
        <f t="shared" si="28"/>
        <v>-1.98</v>
      </c>
      <c r="AY172" s="4">
        <f t="shared" si="29"/>
        <v>0</v>
      </c>
      <c r="AZ172" s="13" t="str">
        <f t="shared" si="55"/>
        <v/>
      </c>
      <c r="BA172" s="24" t="str">
        <f t="shared" si="31"/>
        <v/>
      </c>
      <c r="BC172" s="2">
        <f t="shared" si="48"/>
        <v>59</v>
      </c>
      <c r="BD172" s="4">
        <f t="shared" si="32"/>
        <v>177</v>
      </c>
      <c r="BE172" s="4">
        <f t="shared" si="33"/>
        <v>-1.98</v>
      </c>
      <c r="BH172" s="4">
        <f t="shared" si="34"/>
        <v>0</v>
      </c>
      <c r="BI172" s="13" t="str">
        <f t="shared" si="56"/>
        <v/>
      </c>
      <c r="BJ172" s="24" t="str">
        <f t="shared" si="36"/>
        <v/>
      </c>
      <c r="BL172" s="2">
        <f t="shared" si="49"/>
        <v>59</v>
      </c>
      <c r="BM172" s="4">
        <f t="shared" si="37"/>
        <v>177</v>
      </c>
      <c r="BN172" s="4">
        <f t="shared" si="38"/>
        <v>-1.98</v>
      </c>
      <c r="BQ172" s="4">
        <f t="shared" si="39"/>
        <v>0</v>
      </c>
      <c r="BR172" s="13" t="str">
        <f t="shared" si="57"/>
        <v/>
      </c>
      <c r="BS172" s="24" t="str">
        <f t="shared" si="41"/>
        <v/>
      </c>
    </row>
    <row r="173">
      <c r="A173" s="2">
        <f t="shared" si="42"/>
        <v>59.5</v>
      </c>
      <c r="B173" s="4">
        <f t="shared" si="1"/>
        <v>178.5</v>
      </c>
      <c r="C173" s="4">
        <f t="shared" si="2"/>
        <v>-2.01</v>
      </c>
      <c r="F173" s="4">
        <f t="shared" si="4"/>
        <v>0</v>
      </c>
      <c r="G173" s="13" t="str">
        <f t="shared" si="50"/>
        <v/>
      </c>
      <c r="H173" s="13" t="str">
        <f t="shared" si="6"/>
        <v/>
      </c>
      <c r="J173" s="2">
        <f t="shared" si="43"/>
        <v>59.5</v>
      </c>
      <c r="K173" s="4">
        <f t="shared" si="7"/>
        <v>178.5</v>
      </c>
      <c r="L173" s="4">
        <f t="shared" si="8"/>
        <v>-2.01</v>
      </c>
      <c r="O173" s="4">
        <f t="shared" si="9"/>
        <v>0</v>
      </c>
      <c r="P173" s="13" t="str">
        <f t="shared" si="51"/>
        <v/>
      </c>
      <c r="Q173" s="24" t="str">
        <f t="shared" si="11"/>
        <v/>
      </c>
      <c r="S173" s="2">
        <f t="shared" si="44"/>
        <v>59.5</v>
      </c>
      <c r="T173" s="4">
        <f t="shared" si="12"/>
        <v>178.5</v>
      </c>
      <c r="U173" s="4">
        <f t="shared" si="13"/>
        <v>-2.01</v>
      </c>
      <c r="X173" s="4">
        <f t="shared" si="14"/>
        <v>0</v>
      </c>
      <c r="Y173" s="13" t="str">
        <f t="shared" si="52"/>
        <v/>
      </c>
      <c r="Z173" s="24" t="str">
        <f t="shared" si="16"/>
        <v/>
      </c>
      <c r="AB173" s="2">
        <f t="shared" si="45"/>
        <v>59.5</v>
      </c>
      <c r="AC173" s="4">
        <f t="shared" si="17"/>
        <v>178.5</v>
      </c>
      <c r="AD173" s="4">
        <f t="shared" si="18"/>
        <v>-2.01</v>
      </c>
      <c r="AG173" s="4">
        <f t="shared" si="19"/>
        <v>0</v>
      </c>
      <c r="AH173" s="13" t="str">
        <f t="shared" si="53"/>
        <v/>
      </c>
      <c r="AI173" s="24" t="str">
        <f t="shared" si="21"/>
        <v/>
      </c>
      <c r="AK173" s="2">
        <f t="shared" si="46"/>
        <v>59.5</v>
      </c>
      <c r="AL173" s="4">
        <f t="shared" si="22"/>
        <v>178.5</v>
      </c>
      <c r="AM173" s="4">
        <f t="shared" si="23"/>
        <v>-2.01</v>
      </c>
      <c r="AP173" s="4">
        <f t="shared" si="24"/>
        <v>0</v>
      </c>
      <c r="AQ173" s="13" t="str">
        <f t="shared" si="54"/>
        <v/>
      </c>
      <c r="AR173" s="24" t="str">
        <f t="shared" si="26"/>
        <v/>
      </c>
      <c r="AT173" s="2">
        <f t="shared" si="47"/>
        <v>59.5</v>
      </c>
      <c r="AU173" s="4">
        <f t="shared" si="27"/>
        <v>178.5</v>
      </c>
      <c r="AV173" s="4">
        <f t="shared" si="28"/>
        <v>-2.01</v>
      </c>
      <c r="AY173" s="4">
        <f t="shared" si="29"/>
        <v>0</v>
      </c>
      <c r="AZ173" s="13" t="str">
        <f t="shared" si="55"/>
        <v/>
      </c>
      <c r="BA173" s="24" t="str">
        <f t="shared" si="31"/>
        <v/>
      </c>
      <c r="BC173" s="2">
        <f t="shared" si="48"/>
        <v>59.5</v>
      </c>
      <c r="BD173" s="4">
        <f t="shared" si="32"/>
        <v>178.5</v>
      </c>
      <c r="BE173" s="4">
        <f t="shared" si="33"/>
        <v>-2.01</v>
      </c>
      <c r="BH173" s="4">
        <f t="shared" si="34"/>
        <v>0</v>
      </c>
      <c r="BI173" s="13" t="str">
        <f t="shared" si="56"/>
        <v/>
      </c>
      <c r="BJ173" s="24" t="str">
        <f t="shared" si="36"/>
        <v/>
      </c>
      <c r="BL173" s="2">
        <f t="shared" si="49"/>
        <v>59.5</v>
      </c>
      <c r="BM173" s="4">
        <f t="shared" si="37"/>
        <v>178.5</v>
      </c>
      <c r="BN173" s="4">
        <f t="shared" si="38"/>
        <v>-2.01</v>
      </c>
      <c r="BQ173" s="4">
        <f t="shared" si="39"/>
        <v>0</v>
      </c>
      <c r="BR173" s="13" t="str">
        <f t="shared" si="57"/>
        <v/>
      </c>
      <c r="BS173" s="24" t="str">
        <f t="shared" si="41"/>
        <v/>
      </c>
    </row>
    <row r="174">
      <c r="A174" s="2">
        <f t="shared" si="42"/>
        <v>60</v>
      </c>
      <c r="B174" s="4">
        <f t="shared" si="1"/>
        <v>180</v>
      </c>
      <c r="C174" s="4">
        <f t="shared" si="2"/>
        <v>-2.04</v>
      </c>
      <c r="F174" s="4">
        <f t="shared" si="4"/>
        <v>0</v>
      </c>
      <c r="G174" s="13" t="str">
        <f t="shared" si="50"/>
        <v/>
      </c>
      <c r="H174" s="13" t="str">
        <f t="shared" si="6"/>
        <v/>
      </c>
      <c r="J174" s="2">
        <f t="shared" si="43"/>
        <v>60</v>
      </c>
      <c r="K174" s="4">
        <f t="shared" si="7"/>
        <v>180</v>
      </c>
      <c r="L174" s="4">
        <f t="shared" si="8"/>
        <v>-2.04</v>
      </c>
      <c r="O174" s="4">
        <f t="shared" si="9"/>
        <v>0</v>
      </c>
      <c r="P174" s="13" t="str">
        <f t="shared" si="51"/>
        <v/>
      </c>
      <c r="Q174" s="24" t="str">
        <f t="shared" si="11"/>
        <v/>
      </c>
      <c r="S174" s="2">
        <f t="shared" si="44"/>
        <v>60</v>
      </c>
      <c r="T174" s="4">
        <f t="shared" si="12"/>
        <v>180</v>
      </c>
      <c r="U174" s="4">
        <f t="shared" si="13"/>
        <v>-2.04</v>
      </c>
      <c r="X174" s="4">
        <f t="shared" si="14"/>
        <v>0</v>
      </c>
      <c r="Y174" s="13" t="str">
        <f t="shared" si="52"/>
        <v/>
      </c>
      <c r="Z174" s="24" t="str">
        <f t="shared" si="16"/>
        <v/>
      </c>
      <c r="AB174" s="2">
        <f t="shared" si="45"/>
        <v>60</v>
      </c>
      <c r="AC174" s="4">
        <f t="shared" si="17"/>
        <v>180</v>
      </c>
      <c r="AD174" s="4">
        <f t="shared" si="18"/>
        <v>-2.04</v>
      </c>
      <c r="AG174" s="4">
        <f t="shared" si="19"/>
        <v>0</v>
      </c>
      <c r="AH174" s="13" t="str">
        <f t="shared" si="53"/>
        <v/>
      </c>
      <c r="AI174" s="24" t="str">
        <f t="shared" si="21"/>
        <v/>
      </c>
      <c r="AK174" s="2">
        <f t="shared" si="46"/>
        <v>60</v>
      </c>
      <c r="AL174" s="4">
        <f t="shared" si="22"/>
        <v>180</v>
      </c>
      <c r="AM174" s="4">
        <f t="shared" si="23"/>
        <v>-2.04</v>
      </c>
      <c r="AP174" s="4">
        <f t="shared" si="24"/>
        <v>0</v>
      </c>
      <c r="AQ174" s="13" t="str">
        <f t="shared" si="54"/>
        <v/>
      </c>
      <c r="AR174" s="24" t="str">
        <f t="shared" si="26"/>
        <v/>
      </c>
      <c r="AT174" s="2">
        <f t="shared" si="47"/>
        <v>60</v>
      </c>
      <c r="AU174" s="4">
        <f t="shared" si="27"/>
        <v>180</v>
      </c>
      <c r="AV174" s="4">
        <f t="shared" si="28"/>
        <v>-2.04</v>
      </c>
      <c r="AY174" s="4">
        <f t="shared" si="29"/>
        <v>0</v>
      </c>
      <c r="AZ174" s="13" t="str">
        <f t="shared" si="55"/>
        <v/>
      </c>
      <c r="BA174" s="24" t="str">
        <f t="shared" si="31"/>
        <v/>
      </c>
      <c r="BC174" s="2">
        <f t="shared" si="48"/>
        <v>60</v>
      </c>
      <c r="BD174" s="4">
        <f t="shared" si="32"/>
        <v>180</v>
      </c>
      <c r="BE174" s="4">
        <f t="shared" si="33"/>
        <v>-2.04</v>
      </c>
      <c r="BH174" s="4">
        <f t="shared" si="34"/>
        <v>0</v>
      </c>
      <c r="BI174" s="13" t="str">
        <f t="shared" si="56"/>
        <v/>
      </c>
      <c r="BJ174" s="24" t="str">
        <f t="shared" si="36"/>
        <v/>
      </c>
      <c r="BL174" s="2">
        <f t="shared" si="49"/>
        <v>60</v>
      </c>
      <c r="BM174" s="4">
        <f t="shared" si="37"/>
        <v>180</v>
      </c>
      <c r="BN174" s="4">
        <f t="shared" si="38"/>
        <v>-2.04</v>
      </c>
      <c r="BQ174" s="4">
        <f t="shared" si="39"/>
        <v>0</v>
      </c>
      <c r="BR174" s="13" t="str">
        <f t="shared" si="57"/>
        <v/>
      </c>
      <c r="BS174" s="24" t="str">
        <f t="shared" si="41"/>
        <v/>
      </c>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9" t="s">
        <v>40</v>
      </c>
      <c r="B4" s="2">
        <v>2.5</v>
      </c>
      <c r="D4" s="2" t="s">
        <v>7</v>
      </c>
    </row>
    <row r="5">
      <c r="A5" s="2" t="s">
        <v>6</v>
      </c>
      <c r="B5" s="2">
        <v>4.0</v>
      </c>
      <c r="D5" s="2" t="s">
        <v>41</v>
      </c>
    </row>
    <row r="6">
      <c r="A6" s="9" t="s">
        <v>42</v>
      </c>
      <c r="B6" s="2">
        <v>3.5</v>
      </c>
      <c r="D6" s="2" t="s">
        <v>43</v>
      </c>
    </row>
    <row r="7">
      <c r="A7" s="14" t="s">
        <v>10</v>
      </c>
      <c r="B7" s="6">
        <v>9.0</v>
      </c>
      <c r="D7" s="2" t="s">
        <v>44</v>
      </c>
    </row>
    <row r="8">
      <c r="A8" s="2" t="s">
        <v>12</v>
      </c>
      <c r="B8" s="2">
        <v>1.25</v>
      </c>
      <c r="D8" s="2" t="s">
        <v>15</v>
      </c>
    </row>
    <row r="9">
      <c r="A9" s="2" t="s">
        <v>14</v>
      </c>
      <c r="B9" s="2">
        <v>0.125</v>
      </c>
      <c r="D9" s="2" t="s">
        <v>17</v>
      </c>
    </row>
    <row r="10">
      <c r="A10" s="2" t="s">
        <v>16</v>
      </c>
      <c r="B10" s="6">
        <v>1.2</v>
      </c>
      <c r="D10" s="2" t="s">
        <v>45</v>
      </c>
    </row>
    <row r="11">
      <c r="A11" s="2" t="s">
        <v>18</v>
      </c>
      <c r="B11" s="6">
        <f>SQRT(2*(1000/B10)*9.81*convert(B18,"in","m"))</f>
        <v>43.22967731</v>
      </c>
    </row>
    <row r="12">
      <c r="A12" s="2" t="s">
        <v>19</v>
      </c>
      <c r="B12" s="7">
        <f>B11*(B3/100)/(0.000015)</f>
        <v>144098.9244</v>
      </c>
    </row>
    <row r="13">
      <c r="A13" s="9" t="s">
        <v>20</v>
      </c>
      <c r="B13" s="2">
        <v>2.81</v>
      </c>
    </row>
    <row r="14">
      <c r="A14" s="1"/>
      <c r="B14" s="8"/>
      <c r="E14" s="2"/>
    </row>
    <row r="15">
      <c r="A15" s="1" t="s">
        <v>21</v>
      </c>
      <c r="B15" s="8"/>
    </row>
    <row r="16">
      <c r="A16" s="2"/>
    </row>
    <row r="17">
      <c r="A17" s="1" t="str">
        <f>CONCAT("Station ",ROUND(B21,0))</f>
        <v>Station 2</v>
      </c>
      <c r="B17" s="2" t="s">
        <v>46</v>
      </c>
      <c r="J17" s="1" t="str">
        <f>CONCAT("Station ",ROUND(K21,0))</f>
        <v>Station 3</v>
      </c>
      <c r="K17" s="2" t="s">
        <v>46</v>
      </c>
      <c r="S17" s="1" t="str">
        <f>CONCAT("Station ",ROUND(T21,0))</f>
        <v>Station 4</v>
      </c>
      <c r="T17" s="2" t="s">
        <v>46</v>
      </c>
      <c r="AB17" s="1" t="str">
        <f>CONCAT("Station ",ROUND(AC21,0))</f>
        <v>Station 5</v>
      </c>
      <c r="AC17" s="2" t="s">
        <v>46</v>
      </c>
      <c r="AK17" s="1" t="str">
        <f>CONCAT("Station ",ROUND(AL21,0))</f>
        <v>Station 6</v>
      </c>
      <c r="AL17" s="2" t="s">
        <v>46</v>
      </c>
      <c r="AT17" s="1" t="str">
        <f>CONCAT("Station ",ROUND(AU21,0))</f>
        <v>Station 7</v>
      </c>
      <c r="AU17" s="2" t="s">
        <v>46</v>
      </c>
      <c r="BC17" s="1" t="str">
        <f>CONCAT("Station ",ROUND(BD21,0))</f>
        <v>Station 8</v>
      </c>
      <c r="BD17" s="2" t="s">
        <v>46</v>
      </c>
      <c r="BL17" s="1" t="str">
        <f>CONCAT("Station ",ROUND(BM21,0))</f>
        <v>Station 9</v>
      </c>
      <c r="BM17" s="2" t="s">
        <v>46</v>
      </c>
      <c r="BN17" s="15"/>
      <c r="BO17" s="15"/>
      <c r="BP17" s="15"/>
      <c r="BQ17" s="15"/>
      <c r="BR17" s="15"/>
      <c r="BT17" s="15"/>
    </row>
    <row r="18">
      <c r="A18" s="9" t="s">
        <v>26</v>
      </c>
      <c r="B18" s="2">
        <v>4.5</v>
      </c>
      <c r="D18" s="2" t="s">
        <v>47</v>
      </c>
      <c r="E18" s="4">
        <f>pi()*((0.5)^2-((($B$3-2*$B$4)/$B$3)*0.5)^2)</f>
        <v>0.7853981634</v>
      </c>
      <c r="H18" s="2" t="s">
        <v>48</v>
      </c>
      <c r="J18" s="9" t="s">
        <v>26</v>
      </c>
      <c r="K18" s="2">
        <f>if(O174=0, 4.5, O174)</f>
        <v>4.34375</v>
      </c>
      <c r="M18" s="2" t="s">
        <v>47</v>
      </c>
      <c r="N18" s="4">
        <f>pi()*((0.5)^2-((($B$3-2*$B$4)/$B$3)*0.5)^2)</f>
        <v>0.7853981634</v>
      </c>
      <c r="Q18" s="2" t="s">
        <v>48</v>
      </c>
      <c r="S18" s="9" t="s">
        <v>26</v>
      </c>
      <c r="T18" s="2">
        <f>if(X174=0, 4.5, X174)</f>
        <v>4.5</v>
      </c>
      <c r="V18" s="2" t="s">
        <v>47</v>
      </c>
      <c r="W18" s="4">
        <f>pi()*((0.5)^2-((($B$3-2*$B$4)/$B$3)*0.5)^2)</f>
        <v>0.7853981634</v>
      </c>
      <c r="Z18" s="2" t="s">
        <v>48</v>
      </c>
      <c r="AB18" s="9" t="s">
        <v>26</v>
      </c>
      <c r="AC18" s="2">
        <f>if(AG174=0, 4.5, AG174)</f>
        <v>4.5</v>
      </c>
      <c r="AE18" s="2" t="s">
        <v>47</v>
      </c>
      <c r="AF18" s="4">
        <f>pi()*((0.5)^2-((($B$3-2*$B$4)/$B$3)*0.5)^2)</f>
        <v>0.7853981634</v>
      </c>
      <c r="AI18" s="2" t="s">
        <v>48</v>
      </c>
      <c r="AK18" s="9" t="s">
        <v>26</v>
      </c>
      <c r="AL18" s="2">
        <f>if(AP174=0, 4.5, AP174)</f>
        <v>4.5</v>
      </c>
      <c r="AN18" s="2" t="s">
        <v>47</v>
      </c>
      <c r="AO18" s="4">
        <f>pi()*((0.5)^2-((($B$3-2*$B$4)/$B$3)*0.5)^2)</f>
        <v>0.7853981634</v>
      </c>
      <c r="AR18" s="2" t="s">
        <v>48</v>
      </c>
      <c r="AT18" s="9" t="s">
        <v>26</v>
      </c>
      <c r="AU18" s="2">
        <f>if(AY174=0, 4.5, AY174)</f>
        <v>4.5</v>
      </c>
      <c r="AW18" s="2" t="s">
        <v>47</v>
      </c>
      <c r="AX18" s="4">
        <f>pi()*((0.5)^2-((($B$3-2*$B$4)/$B$3)*0.5)^2)</f>
        <v>0.7853981634</v>
      </c>
      <c r="BA18" s="2" t="s">
        <v>48</v>
      </c>
      <c r="BC18" s="9" t="s">
        <v>26</v>
      </c>
      <c r="BD18" s="2">
        <f>if(BH174=0, 4.5, BH174)</f>
        <v>4.5</v>
      </c>
      <c r="BF18" s="2" t="s">
        <v>47</v>
      </c>
      <c r="BG18" s="4">
        <f>pi()*((0.5)^2-((($B$3-2*$B$4)/$B$3)*0.5)^2)</f>
        <v>0.7853981634</v>
      </c>
      <c r="BJ18" s="2" t="s">
        <v>48</v>
      </c>
      <c r="BL18" s="16" t="s">
        <v>26</v>
      </c>
      <c r="BM18" s="2">
        <f>if(BQ174=0, 4.5, BQ174)</f>
        <v>4.5</v>
      </c>
      <c r="BN18" s="17"/>
      <c r="BO18" s="2" t="s">
        <v>47</v>
      </c>
      <c r="BP18" s="4">
        <f>pi()*((0.5)^2-((($B$3-2*$B$4)/$B$3)*0.5)^2)</f>
        <v>0.7853981634</v>
      </c>
      <c r="BS18" s="2" t="s">
        <v>48</v>
      </c>
      <c r="BT18" s="17"/>
    </row>
    <row r="19">
      <c r="A19" s="9" t="s">
        <v>27</v>
      </c>
      <c r="B19" s="2">
        <v>10.5</v>
      </c>
      <c r="D19" s="2" t="s">
        <v>49</v>
      </c>
      <c r="E19" s="4">
        <f>0.5*sum(H24:H174)</f>
        <v>0.07819178136</v>
      </c>
      <c r="H19" s="2">
        <v>0.98</v>
      </c>
      <c r="J19" s="9" t="s">
        <v>27</v>
      </c>
      <c r="K19" s="2">
        <f>B19+5</f>
        <v>15.5</v>
      </c>
      <c r="M19" s="2" t="s">
        <v>49</v>
      </c>
      <c r="N19" s="4">
        <f>0.5*sum(Q24:Q174)</f>
        <v>0</v>
      </c>
      <c r="Q19" s="2">
        <v>0.98</v>
      </c>
      <c r="S19" s="9" t="s">
        <v>27</v>
      </c>
      <c r="T19" s="2">
        <f>K19+5</f>
        <v>20.5</v>
      </c>
      <c r="V19" s="2" t="s">
        <v>49</v>
      </c>
      <c r="W19" s="4">
        <f>0.5*sum(Z24:Z174)</f>
        <v>0</v>
      </c>
      <c r="Z19" s="2">
        <v>0.98</v>
      </c>
      <c r="AB19" s="9" t="s">
        <v>27</v>
      </c>
      <c r="AC19" s="2">
        <f>T19+5</f>
        <v>25.5</v>
      </c>
      <c r="AE19" s="2" t="s">
        <v>49</v>
      </c>
      <c r="AF19" s="4">
        <f>0.5*sum(AI24:AI174)</f>
        <v>0</v>
      </c>
      <c r="AI19" s="2">
        <v>0.98</v>
      </c>
      <c r="AK19" s="9" t="s">
        <v>27</v>
      </c>
      <c r="AL19" s="2">
        <f>AC19+5</f>
        <v>30.5</v>
      </c>
      <c r="AN19" s="2" t="s">
        <v>49</v>
      </c>
      <c r="AO19" s="4">
        <f>0.5*sum(AR24:AR174)</f>
        <v>0</v>
      </c>
      <c r="AR19" s="2">
        <v>0.98</v>
      </c>
      <c r="AT19" s="9" t="s">
        <v>27</v>
      </c>
      <c r="AU19" s="2">
        <f>AL19+5</f>
        <v>35.5</v>
      </c>
      <c r="AW19" s="2" t="s">
        <v>49</v>
      </c>
      <c r="AX19" s="4">
        <f>0.5*sum(BA24:BA174)</f>
        <v>0</v>
      </c>
      <c r="BA19" s="2">
        <v>0.98</v>
      </c>
      <c r="BC19" s="9" t="s">
        <v>27</v>
      </c>
      <c r="BD19" s="2">
        <f>AU19+5</f>
        <v>40.5</v>
      </c>
      <c r="BF19" s="2" t="s">
        <v>49</v>
      </c>
      <c r="BG19" s="4">
        <f>0.5*sum(BJ24:BJ174)</f>
        <v>0</v>
      </c>
      <c r="BJ19" s="2">
        <v>0.98</v>
      </c>
      <c r="BL19" s="16" t="s">
        <v>27</v>
      </c>
      <c r="BM19" s="2">
        <f>BD19+5</f>
        <v>45.5</v>
      </c>
      <c r="BN19" s="17"/>
      <c r="BO19" s="2" t="s">
        <v>49</v>
      </c>
      <c r="BP19" s="4">
        <f>0.5*sum(BS24:BS174)</f>
        <v>0</v>
      </c>
      <c r="BS19" s="2">
        <v>0.98</v>
      </c>
      <c r="BT19" s="17"/>
    </row>
    <row r="20">
      <c r="A20" s="2" t="s">
        <v>28</v>
      </c>
      <c r="B20" s="12">
        <f>convert($B6,"in","cm")+B19-$B7-convert($B9,"in","cm")</f>
        <v>10.0725</v>
      </c>
      <c r="D20" s="2" t="s">
        <v>50</v>
      </c>
      <c r="E20" s="4">
        <f>E19/(0.5*E18)</f>
        <v>0.1991137362</v>
      </c>
      <c r="J20" s="2" t="s">
        <v>28</v>
      </c>
      <c r="K20" s="12">
        <f>convert($B6,"in","cm")+K19-$B7-convert($B9,"in","cm")</f>
        <v>15.0725</v>
      </c>
      <c r="M20" s="2" t="s">
        <v>50</v>
      </c>
      <c r="N20" s="4">
        <f>N19/(0.5*N18)</f>
        <v>0</v>
      </c>
      <c r="S20" s="2" t="s">
        <v>28</v>
      </c>
      <c r="T20" s="12">
        <f>convert($B6,"in","cm")+T19-$B7-convert($B9,"in","cm")</f>
        <v>20.0725</v>
      </c>
      <c r="V20" s="2" t="s">
        <v>50</v>
      </c>
      <c r="W20" s="4">
        <f>W19/(0.5*W18)</f>
        <v>0</v>
      </c>
      <c r="AB20" s="2" t="s">
        <v>28</v>
      </c>
      <c r="AC20" s="12">
        <f>convert($B6,"in","cm")+AC19-$B7-convert($B9,"in","cm")</f>
        <v>25.0725</v>
      </c>
      <c r="AE20" s="2" t="s">
        <v>50</v>
      </c>
      <c r="AF20" s="4">
        <f>AF19/(0.5*AF18)</f>
        <v>0</v>
      </c>
      <c r="AK20" s="2" t="s">
        <v>28</v>
      </c>
      <c r="AL20" s="12">
        <f>convert($B6,"in","cm")+AL19-$B7-convert($B9,"in","cm")</f>
        <v>30.0725</v>
      </c>
      <c r="AN20" s="2" t="s">
        <v>50</v>
      </c>
      <c r="AO20" s="4">
        <f>AO19/(0.5*AO18)</f>
        <v>0</v>
      </c>
      <c r="AT20" s="2" t="s">
        <v>28</v>
      </c>
      <c r="AU20" s="12">
        <f>convert($B6,"in","cm")+AU19-$B7-convert($B9,"in","cm")</f>
        <v>35.0725</v>
      </c>
      <c r="AW20" s="2" t="s">
        <v>50</v>
      </c>
      <c r="AX20" s="4">
        <f>AX19/(0.5*AX18)</f>
        <v>0</v>
      </c>
      <c r="BC20" s="2" t="s">
        <v>28</v>
      </c>
      <c r="BD20" s="12">
        <f>convert($B6,"in","cm")+BD19-$B7-convert($B9,"in","cm")</f>
        <v>40.0725</v>
      </c>
      <c r="BF20" s="2" t="s">
        <v>50</v>
      </c>
      <c r="BG20" s="4">
        <f>BG19/(0.5*BG18)</f>
        <v>0</v>
      </c>
      <c r="BL20" s="15" t="s">
        <v>28</v>
      </c>
      <c r="BM20" s="18">
        <f>convert($B6,"in","cm")+BM19-$B7-convert($B9,"in","cm")</f>
        <v>45.0725</v>
      </c>
      <c r="BN20" s="15"/>
      <c r="BO20" s="2" t="s">
        <v>50</v>
      </c>
      <c r="BP20" s="4">
        <f>BP19/(0.5*BP18)</f>
        <v>0</v>
      </c>
      <c r="BT20" s="15"/>
    </row>
    <row r="21">
      <c r="A21" s="2" t="s">
        <v>29</v>
      </c>
      <c r="B21" s="4">
        <f>B20/$B3</f>
        <v>2.0145</v>
      </c>
      <c r="H21" s="2" t="s">
        <v>51</v>
      </c>
      <c r="J21" s="2" t="s">
        <v>29</v>
      </c>
      <c r="K21" s="4">
        <f>K20/$B3</f>
        <v>3.0145</v>
      </c>
      <c r="Q21" s="2" t="s">
        <v>51</v>
      </c>
      <c r="S21" s="2" t="s">
        <v>29</v>
      </c>
      <c r="T21" s="4">
        <f>T20/$B3</f>
        <v>4.0145</v>
      </c>
      <c r="Z21" s="2" t="s">
        <v>51</v>
      </c>
      <c r="AB21" s="2" t="s">
        <v>29</v>
      </c>
      <c r="AC21" s="4">
        <f>AC20/$B3</f>
        <v>5.0145</v>
      </c>
      <c r="AI21" s="2" t="s">
        <v>51</v>
      </c>
      <c r="AK21" s="2" t="s">
        <v>29</v>
      </c>
      <c r="AL21" s="4">
        <f>AL20/$B3</f>
        <v>6.0145</v>
      </c>
      <c r="AR21" s="2" t="s">
        <v>51</v>
      </c>
      <c r="AT21" s="2" t="s">
        <v>29</v>
      </c>
      <c r="AU21" s="4">
        <f>AU20/$B3</f>
        <v>7.0145</v>
      </c>
      <c r="BA21" s="2" t="s">
        <v>51</v>
      </c>
      <c r="BC21" s="2" t="s">
        <v>29</v>
      </c>
      <c r="BD21" s="4">
        <f>BD20/$B3</f>
        <v>8.0145</v>
      </c>
      <c r="BJ21" s="2" t="s">
        <v>51</v>
      </c>
      <c r="BL21" s="15" t="s">
        <v>29</v>
      </c>
      <c r="BM21" s="19">
        <f>BM20/$B3</f>
        <v>9.0145</v>
      </c>
      <c r="BN21" s="17"/>
      <c r="BS21" s="2" t="s">
        <v>51</v>
      </c>
      <c r="BT21" s="17"/>
    </row>
    <row r="22">
      <c r="A22" s="9" t="s">
        <v>30</v>
      </c>
      <c r="B22" s="2">
        <v>78.0</v>
      </c>
      <c r="C22" s="2"/>
      <c r="H22" s="20" t="s">
        <v>52</v>
      </c>
      <c r="J22" s="9" t="s">
        <v>30</v>
      </c>
      <c r="K22" s="2">
        <v>78.0</v>
      </c>
      <c r="L22" s="2"/>
      <c r="Q22" s="20" t="s">
        <v>52</v>
      </c>
      <c r="S22" s="9" t="s">
        <v>30</v>
      </c>
      <c r="T22" s="2">
        <v>78.0</v>
      </c>
      <c r="U22" s="2"/>
      <c r="Z22" s="20" t="s">
        <v>52</v>
      </c>
      <c r="AB22" s="9" t="s">
        <v>30</v>
      </c>
      <c r="AC22" s="2">
        <v>78.0</v>
      </c>
      <c r="AD22" s="2"/>
      <c r="AI22" s="20" t="s">
        <v>52</v>
      </c>
      <c r="AK22" s="9" t="s">
        <v>30</v>
      </c>
      <c r="AL22" s="2">
        <v>78.0</v>
      </c>
      <c r="AM22" s="2"/>
      <c r="AR22" s="20" t="s">
        <v>52</v>
      </c>
      <c r="AT22" s="9" t="s">
        <v>30</v>
      </c>
      <c r="AU22" s="2">
        <v>78.0</v>
      </c>
      <c r="AV22" s="2"/>
      <c r="BA22" s="20" t="s">
        <v>52</v>
      </c>
      <c r="BC22" s="9" t="s">
        <v>30</v>
      </c>
      <c r="BD22" s="2">
        <v>78.0</v>
      </c>
      <c r="BE22" s="2"/>
      <c r="BJ22" s="20" t="s">
        <v>52</v>
      </c>
      <c r="BL22" s="16" t="s">
        <v>30</v>
      </c>
      <c r="BM22" s="2">
        <v>78.0</v>
      </c>
      <c r="BN22" s="2"/>
      <c r="BS22" s="20" t="s">
        <v>52</v>
      </c>
      <c r="BT22" s="17"/>
    </row>
    <row r="23">
      <c r="A23" s="1" t="s">
        <v>31</v>
      </c>
      <c r="B23" s="1" t="s">
        <v>53</v>
      </c>
      <c r="C23" s="1" t="s">
        <v>33</v>
      </c>
      <c r="D23" s="1" t="s">
        <v>34</v>
      </c>
      <c r="E23" s="1" t="s">
        <v>35</v>
      </c>
      <c r="F23" s="1" t="s">
        <v>36</v>
      </c>
      <c r="G23" s="1" t="s">
        <v>37</v>
      </c>
      <c r="H23" s="21" t="s">
        <v>54</v>
      </c>
      <c r="I23" s="8"/>
      <c r="J23" s="1" t="s">
        <v>31</v>
      </c>
      <c r="K23" s="1" t="s">
        <v>53</v>
      </c>
      <c r="L23" s="1" t="s">
        <v>33</v>
      </c>
      <c r="M23" s="1" t="s">
        <v>34</v>
      </c>
      <c r="N23" s="1" t="s">
        <v>35</v>
      </c>
      <c r="O23" s="1" t="s">
        <v>36</v>
      </c>
      <c r="P23" s="1" t="s">
        <v>37</v>
      </c>
      <c r="Q23" s="22"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2.46</v>
      </c>
      <c r="F24" s="4">
        <f t="shared" ref="F24:F174" si="3">E24-D24</f>
        <v>0</v>
      </c>
      <c r="G24" s="13" t="str">
        <f t="shared" ref="G24:G70" si="4">if(ISBLANK(E24), , if(E24&lt;D24,-sqrt(-F24/B$18), sqrt(F24/B$18)))</f>
        <v/>
      </c>
      <c r="H24" s="13"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2.46</v>
      </c>
      <c r="O24" s="4">
        <f t="shared" ref="O24:O174" si="8">N24-M24</f>
        <v>0</v>
      </c>
      <c r="P24" s="13" t="str">
        <f t="shared" ref="P24:P70" si="9">if(ISBLANK(N24), , if(N24&lt;M24,-sqrt(-O24/K$18), sqrt(O24/K$18)))</f>
        <v/>
      </c>
      <c r="Q24" s="2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2.46</v>
      </c>
      <c r="X24" s="4">
        <f t="shared" ref="X24:X174" si="13">W24-V24</f>
        <v>0</v>
      </c>
      <c r="Y24" s="13" t="str">
        <f t="shared" ref="Y24:Y70" si="14">if(ISBLANK(W24), , if(W24&lt;V24,-sqrt(-X24/T$18), sqrt(X24/T$18)))</f>
        <v/>
      </c>
      <c r="Z24" s="2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2.46</v>
      </c>
      <c r="AG24" s="4">
        <f t="shared" ref="AG24:AG174" si="18">AF24-AE24</f>
        <v>0</v>
      </c>
      <c r="AH24" s="13" t="str">
        <f t="shared" ref="AH24:AH70" si="19">if(ISBLANK(AF24), , if(AF24&lt;AE24,-sqrt(-AG24/AC$18), sqrt(AG24/AC$18)))</f>
        <v/>
      </c>
      <c r="AI24" s="2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2.46</v>
      </c>
      <c r="AP24" s="4">
        <f t="shared" ref="AP24:AP174" si="23">AO24-AN24</f>
        <v>0</v>
      </c>
      <c r="AQ24" s="13" t="str">
        <f t="shared" ref="AQ24:AQ70" si="24">if(ISBLANK(AO24), , if(AO24&lt;AN24,-sqrt(-AP24/AL$18), sqrt(AP24/AL$18)))</f>
        <v/>
      </c>
      <c r="AR24" s="2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2.46</v>
      </c>
      <c r="AY24" s="4">
        <f t="shared" ref="AY24:AY174" si="28">AX24-AW24</f>
        <v>0</v>
      </c>
      <c r="AZ24" s="13" t="str">
        <f t="shared" ref="AZ24:AZ70" si="29">if(ISBLANK(AX24), , if(AX24&lt;AW24,-sqrt(-AY24/AU$18), sqrt(AY24/AU$18)))</f>
        <v/>
      </c>
      <c r="BA24" s="2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2.46</v>
      </c>
      <c r="BH24" s="4">
        <f t="shared" ref="BH24:BH174" si="33">BG24-BF24</f>
        <v>0</v>
      </c>
      <c r="BI24" s="13" t="str">
        <f t="shared" ref="BI24:BI70" si="34">if(ISBLANK(BG24), , if(BG24&lt;BF24,-sqrt(-BH24/BD$18), sqrt(BH24/BD$18)))</f>
        <v/>
      </c>
      <c r="BJ24" s="2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2.46</v>
      </c>
      <c r="BQ24" s="4">
        <f t="shared" ref="BQ24:BQ174" si="38">BP24-BO24</f>
        <v>0</v>
      </c>
      <c r="BR24" s="13" t="str">
        <f t="shared" ref="BR24:BR70" si="39">if(ISBLANK(BP24), , if(BP24&lt;BO24,-sqrt(-BQ24/BM$18), sqrt(BQ24/BM$18)))</f>
        <v/>
      </c>
      <c r="BS24" s="2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2.43</v>
      </c>
      <c r="F25" s="4">
        <f t="shared" si="3"/>
        <v>0</v>
      </c>
      <c r="G25" s="13" t="str">
        <f t="shared" si="4"/>
        <v/>
      </c>
      <c r="H25" s="13" t="str">
        <f t="shared" si="5"/>
        <v/>
      </c>
      <c r="J25" s="2">
        <f t="shared" ref="J25:J174" si="42">J24+0.5</f>
        <v>-14.5</v>
      </c>
      <c r="K25" s="4">
        <f t="shared" si="6"/>
        <v>-43.5</v>
      </c>
      <c r="L25" s="4">
        <f t="shared" si="7"/>
        <v>2.43</v>
      </c>
      <c r="O25" s="4">
        <f t="shared" si="8"/>
        <v>0</v>
      </c>
      <c r="P25" s="13" t="str">
        <f t="shared" si="9"/>
        <v/>
      </c>
      <c r="Q25" s="24" t="str">
        <f t="shared" si="10"/>
        <v/>
      </c>
      <c r="S25" s="2">
        <f t="shared" ref="S25:S174" si="43">S24+0.5</f>
        <v>-14.5</v>
      </c>
      <c r="T25" s="4">
        <f t="shared" si="11"/>
        <v>-43.5</v>
      </c>
      <c r="U25" s="4">
        <f t="shared" si="12"/>
        <v>2.43</v>
      </c>
      <c r="X25" s="4">
        <f t="shared" si="13"/>
        <v>0</v>
      </c>
      <c r="Y25" s="13" t="str">
        <f t="shared" si="14"/>
        <v/>
      </c>
      <c r="Z25" s="24" t="str">
        <f t="shared" si="15"/>
        <v/>
      </c>
      <c r="AB25" s="2">
        <f t="shared" ref="AB25:AB174" si="44">AB24+0.5</f>
        <v>-14.5</v>
      </c>
      <c r="AC25" s="4">
        <f t="shared" si="16"/>
        <v>-43.5</v>
      </c>
      <c r="AD25" s="4">
        <f t="shared" si="17"/>
        <v>2.43</v>
      </c>
      <c r="AG25" s="4">
        <f t="shared" si="18"/>
        <v>0</v>
      </c>
      <c r="AH25" s="13" t="str">
        <f t="shared" si="19"/>
        <v/>
      </c>
      <c r="AI25" s="24" t="str">
        <f t="shared" si="20"/>
        <v/>
      </c>
      <c r="AJ25" s="13"/>
      <c r="AK25" s="2">
        <f t="shared" ref="AK25:AK174" si="45">AK24+0.5</f>
        <v>-14.5</v>
      </c>
      <c r="AL25" s="4">
        <f t="shared" si="21"/>
        <v>-43.5</v>
      </c>
      <c r="AM25" s="4">
        <f t="shared" si="22"/>
        <v>2.43</v>
      </c>
      <c r="AP25" s="4">
        <f t="shared" si="23"/>
        <v>0</v>
      </c>
      <c r="AQ25" s="13" t="str">
        <f t="shared" si="24"/>
        <v/>
      </c>
      <c r="AR25" s="24" t="str">
        <f t="shared" si="25"/>
        <v/>
      </c>
      <c r="AS25" s="13"/>
      <c r="AT25" s="2">
        <f t="shared" ref="AT25:AT174" si="46">AT24+0.5</f>
        <v>-14.5</v>
      </c>
      <c r="AU25" s="4">
        <f t="shared" si="26"/>
        <v>-43.5</v>
      </c>
      <c r="AV25" s="4">
        <f t="shared" si="27"/>
        <v>2.43</v>
      </c>
      <c r="AY25" s="4">
        <f t="shared" si="28"/>
        <v>0</v>
      </c>
      <c r="AZ25" s="13" t="str">
        <f t="shared" si="29"/>
        <v/>
      </c>
      <c r="BA25" s="24" t="str">
        <f t="shared" si="30"/>
        <v/>
      </c>
      <c r="BB25" s="13"/>
      <c r="BC25" s="2">
        <f t="shared" ref="BC25:BC174" si="47">BC24+0.5</f>
        <v>-14.5</v>
      </c>
      <c r="BD25" s="4">
        <f t="shared" si="31"/>
        <v>-43.5</v>
      </c>
      <c r="BE25" s="4">
        <f t="shared" si="32"/>
        <v>2.43</v>
      </c>
      <c r="BH25" s="4">
        <f t="shared" si="33"/>
        <v>0</v>
      </c>
      <c r="BI25" s="13" t="str">
        <f t="shared" si="34"/>
        <v/>
      </c>
      <c r="BJ25" s="24" t="str">
        <f t="shared" si="35"/>
        <v/>
      </c>
      <c r="BK25" s="13"/>
      <c r="BL25" s="2">
        <f t="shared" ref="BL25:BL174" si="48">BL24+0.5</f>
        <v>-14.5</v>
      </c>
      <c r="BM25" s="4">
        <f t="shared" si="36"/>
        <v>-43.5</v>
      </c>
      <c r="BN25" s="4">
        <f t="shared" si="37"/>
        <v>2.43</v>
      </c>
      <c r="BQ25" s="4">
        <f t="shared" si="38"/>
        <v>0</v>
      </c>
      <c r="BR25" s="13" t="str">
        <f t="shared" si="39"/>
        <v/>
      </c>
      <c r="BS25" s="24" t="str">
        <f t="shared" si="40"/>
        <v/>
      </c>
      <c r="BT25" s="25"/>
    </row>
    <row r="26">
      <c r="A26" s="2">
        <f t="shared" si="41"/>
        <v>-14</v>
      </c>
      <c r="B26" s="4">
        <f t="shared" si="1"/>
        <v>-42</v>
      </c>
      <c r="C26" s="4">
        <f t="shared" si="2"/>
        <v>2.4</v>
      </c>
      <c r="F26" s="4">
        <f t="shared" si="3"/>
        <v>0</v>
      </c>
      <c r="G26" s="13" t="str">
        <f t="shared" si="4"/>
        <v/>
      </c>
      <c r="H26" s="13" t="str">
        <f t="shared" si="5"/>
        <v/>
      </c>
      <c r="J26" s="2">
        <f t="shared" si="42"/>
        <v>-14</v>
      </c>
      <c r="K26" s="4">
        <f t="shared" si="6"/>
        <v>-42</v>
      </c>
      <c r="L26" s="4">
        <f t="shared" si="7"/>
        <v>2.4</v>
      </c>
      <c r="O26" s="4">
        <f t="shared" si="8"/>
        <v>0</v>
      </c>
      <c r="P26" s="13" t="str">
        <f t="shared" si="9"/>
        <v/>
      </c>
      <c r="Q26" s="24" t="str">
        <f t="shared" si="10"/>
        <v/>
      </c>
      <c r="S26" s="2">
        <f t="shared" si="43"/>
        <v>-14</v>
      </c>
      <c r="T26" s="4">
        <f t="shared" si="11"/>
        <v>-42</v>
      </c>
      <c r="U26" s="4">
        <f t="shared" si="12"/>
        <v>2.4</v>
      </c>
      <c r="X26" s="4">
        <f t="shared" si="13"/>
        <v>0</v>
      </c>
      <c r="Y26" s="13" t="str">
        <f t="shared" si="14"/>
        <v/>
      </c>
      <c r="Z26" s="24" t="str">
        <f t="shared" si="15"/>
        <v/>
      </c>
      <c r="AB26" s="2">
        <f t="shared" si="44"/>
        <v>-14</v>
      </c>
      <c r="AC26" s="4">
        <f t="shared" si="16"/>
        <v>-42</v>
      </c>
      <c r="AD26" s="4">
        <f t="shared" si="17"/>
        <v>2.4</v>
      </c>
      <c r="AG26" s="4">
        <f t="shared" si="18"/>
        <v>0</v>
      </c>
      <c r="AH26" s="13" t="str">
        <f t="shared" si="19"/>
        <v/>
      </c>
      <c r="AI26" s="24" t="str">
        <f t="shared" si="20"/>
        <v/>
      </c>
      <c r="AJ26" s="13"/>
      <c r="AK26" s="2">
        <f t="shared" si="45"/>
        <v>-14</v>
      </c>
      <c r="AL26" s="4">
        <f t="shared" si="21"/>
        <v>-42</v>
      </c>
      <c r="AM26" s="4">
        <f t="shared" si="22"/>
        <v>2.4</v>
      </c>
      <c r="AP26" s="4">
        <f t="shared" si="23"/>
        <v>0</v>
      </c>
      <c r="AQ26" s="13" t="str">
        <f t="shared" si="24"/>
        <v/>
      </c>
      <c r="AR26" s="24" t="str">
        <f t="shared" si="25"/>
        <v/>
      </c>
      <c r="AS26" s="13"/>
      <c r="AT26" s="2">
        <f t="shared" si="46"/>
        <v>-14</v>
      </c>
      <c r="AU26" s="4">
        <f t="shared" si="26"/>
        <v>-42</v>
      </c>
      <c r="AV26" s="4">
        <f t="shared" si="27"/>
        <v>2.4</v>
      </c>
      <c r="AY26" s="4">
        <f t="shared" si="28"/>
        <v>0</v>
      </c>
      <c r="AZ26" s="13" t="str">
        <f t="shared" si="29"/>
        <v/>
      </c>
      <c r="BA26" s="24" t="str">
        <f t="shared" si="30"/>
        <v/>
      </c>
      <c r="BB26" s="13"/>
      <c r="BC26" s="2">
        <f t="shared" si="47"/>
        <v>-14</v>
      </c>
      <c r="BD26" s="4">
        <f t="shared" si="31"/>
        <v>-42</v>
      </c>
      <c r="BE26" s="4">
        <f t="shared" si="32"/>
        <v>2.4</v>
      </c>
      <c r="BH26" s="4">
        <f t="shared" si="33"/>
        <v>0</v>
      </c>
      <c r="BI26" s="13" t="str">
        <f t="shared" si="34"/>
        <v/>
      </c>
      <c r="BJ26" s="24" t="str">
        <f t="shared" si="35"/>
        <v/>
      </c>
      <c r="BK26" s="13"/>
      <c r="BL26" s="2">
        <f t="shared" si="48"/>
        <v>-14</v>
      </c>
      <c r="BM26" s="4">
        <f t="shared" si="36"/>
        <v>-42</v>
      </c>
      <c r="BN26" s="4">
        <f t="shared" si="37"/>
        <v>2.4</v>
      </c>
      <c r="BQ26" s="4">
        <f t="shared" si="38"/>
        <v>0</v>
      </c>
      <c r="BR26" s="13" t="str">
        <f t="shared" si="39"/>
        <v/>
      </c>
      <c r="BS26" s="24" t="str">
        <f t="shared" si="40"/>
        <v/>
      </c>
      <c r="BT26" s="25"/>
    </row>
    <row r="27">
      <c r="A27" s="2">
        <f t="shared" si="41"/>
        <v>-13.5</v>
      </c>
      <c r="B27" s="4">
        <f t="shared" si="1"/>
        <v>-40.5</v>
      </c>
      <c r="C27" s="4">
        <f t="shared" si="2"/>
        <v>2.37</v>
      </c>
      <c r="F27" s="4">
        <f t="shared" si="3"/>
        <v>0</v>
      </c>
      <c r="G27" s="13" t="str">
        <f t="shared" si="4"/>
        <v/>
      </c>
      <c r="H27" s="13" t="str">
        <f t="shared" si="5"/>
        <v/>
      </c>
      <c r="J27" s="2">
        <f t="shared" si="42"/>
        <v>-13.5</v>
      </c>
      <c r="K27" s="4">
        <f t="shared" si="6"/>
        <v>-40.5</v>
      </c>
      <c r="L27" s="4">
        <f t="shared" si="7"/>
        <v>2.37</v>
      </c>
      <c r="O27" s="4">
        <f t="shared" si="8"/>
        <v>0</v>
      </c>
      <c r="P27" s="13" t="str">
        <f t="shared" si="9"/>
        <v/>
      </c>
      <c r="Q27" s="24" t="str">
        <f t="shared" si="10"/>
        <v/>
      </c>
      <c r="S27" s="2">
        <f t="shared" si="43"/>
        <v>-13.5</v>
      </c>
      <c r="T27" s="4">
        <f t="shared" si="11"/>
        <v>-40.5</v>
      </c>
      <c r="U27" s="4">
        <f t="shared" si="12"/>
        <v>2.37</v>
      </c>
      <c r="X27" s="4">
        <f t="shared" si="13"/>
        <v>0</v>
      </c>
      <c r="Y27" s="13" t="str">
        <f t="shared" si="14"/>
        <v/>
      </c>
      <c r="Z27" s="24" t="str">
        <f t="shared" si="15"/>
        <v/>
      </c>
      <c r="AB27" s="2">
        <f t="shared" si="44"/>
        <v>-13.5</v>
      </c>
      <c r="AC27" s="4">
        <f t="shared" si="16"/>
        <v>-40.5</v>
      </c>
      <c r="AD27" s="4">
        <f t="shared" si="17"/>
        <v>2.37</v>
      </c>
      <c r="AG27" s="4">
        <f t="shared" si="18"/>
        <v>0</v>
      </c>
      <c r="AH27" s="13" t="str">
        <f t="shared" si="19"/>
        <v/>
      </c>
      <c r="AI27" s="24" t="str">
        <f t="shared" si="20"/>
        <v/>
      </c>
      <c r="AJ27" s="13"/>
      <c r="AK27" s="2">
        <f t="shared" si="45"/>
        <v>-13.5</v>
      </c>
      <c r="AL27" s="4">
        <f t="shared" si="21"/>
        <v>-40.5</v>
      </c>
      <c r="AM27" s="4">
        <f t="shared" si="22"/>
        <v>2.37</v>
      </c>
      <c r="AP27" s="4">
        <f t="shared" si="23"/>
        <v>0</v>
      </c>
      <c r="AQ27" s="13" t="str">
        <f t="shared" si="24"/>
        <v/>
      </c>
      <c r="AR27" s="24" t="str">
        <f t="shared" si="25"/>
        <v/>
      </c>
      <c r="AS27" s="13"/>
      <c r="AT27" s="2">
        <f t="shared" si="46"/>
        <v>-13.5</v>
      </c>
      <c r="AU27" s="4">
        <f t="shared" si="26"/>
        <v>-40.5</v>
      </c>
      <c r="AV27" s="4">
        <f t="shared" si="27"/>
        <v>2.37</v>
      </c>
      <c r="AY27" s="4">
        <f t="shared" si="28"/>
        <v>0</v>
      </c>
      <c r="AZ27" s="13" t="str">
        <f t="shared" si="29"/>
        <v/>
      </c>
      <c r="BA27" s="24" t="str">
        <f t="shared" si="30"/>
        <v/>
      </c>
      <c r="BB27" s="13"/>
      <c r="BC27" s="2">
        <f t="shared" si="47"/>
        <v>-13.5</v>
      </c>
      <c r="BD27" s="4">
        <f t="shared" si="31"/>
        <v>-40.5</v>
      </c>
      <c r="BE27" s="4">
        <f t="shared" si="32"/>
        <v>2.37</v>
      </c>
      <c r="BH27" s="4">
        <f t="shared" si="33"/>
        <v>0</v>
      </c>
      <c r="BI27" s="13" t="str">
        <f t="shared" si="34"/>
        <v/>
      </c>
      <c r="BJ27" s="24" t="str">
        <f t="shared" si="35"/>
        <v/>
      </c>
      <c r="BK27" s="13"/>
      <c r="BL27" s="2">
        <f t="shared" si="48"/>
        <v>-13.5</v>
      </c>
      <c r="BM27" s="4">
        <f t="shared" si="36"/>
        <v>-40.5</v>
      </c>
      <c r="BN27" s="4">
        <f t="shared" si="37"/>
        <v>2.37</v>
      </c>
      <c r="BQ27" s="4">
        <f t="shared" si="38"/>
        <v>0</v>
      </c>
      <c r="BR27" s="13" t="str">
        <f t="shared" si="39"/>
        <v/>
      </c>
      <c r="BS27" s="24" t="str">
        <f t="shared" si="40"/>
        <v/>
      </c>
      <c r="BT27" s="25"/>
    </row>
    <row r="28">
      <c r="A28" s="2">
        <f t="shared" si="41"/>
        <v>-13</v>
      </c>
      <c r="B28" s="4">
        <f t="shared" si="1"/>
        <v>-39</v>
      </c>
      <c r="C28" s="4">
        <f t="shared" si="2"/>
        <v>2.34</v>
      </c>
      <c r="F28" s="4">
        <f t="shared" si="3"/>
        <v>0</v>
      </c>
      <c r="G28" s="13" t="str">
        <f t="shared" si="4"/>
        <v/>
      </c>
      <c r="H28" s="13" t="str">
        <f t="shared" si="5"/>
        <v/>
      </c>
      <c r="J28" s="2">
        <f t="shared" si="42"/>
        <v>-13</v>
      </c>
      <c r="K28" s="4">
        <f t="shared" si="6"/>
        <v>-39</v>
      </c>
      <c r="L28" s="4">
        <f t="shared" si="7"/>
        <v>2.34</v>
      </c>
      <c r="O28" s="4">
        <f t="shared" si="8"/>
        <v>0</v>
      </c>
      <c r="P28" s="13" t="str">
        <f t="shared" si="9"/>
        <v/>
      </c>
      <c r="Q28" s="24" t="str">
        <f t="shared" si="10"/>
        <v/>
      </c>
      <c r="S28" s="2">
        <f t="shared" si="43"/>
        <v>-13</v>
      </c>
      <c r="T28" s="4">
        <f t="shared" si="11"/>
        <v>-39</v>
      </c>
      <c r="U28" s="4">
        <f t="shared" si="12"/>
        <v>2.34</v>
      </c>
      <c r="X28" s="4">
        <f t="shared" si="13"/>
        <v>0</v>
      </c>
      <c r="Y28" s="13" t="str">
        <f t="shared" si="14"/>
        <v/>
      </c>
      <c r="Z28" s="24" t="str">
        <f t="shared" si="15"/>
        <v/>
      </c>
      <c r="AB28" s="2">
        <f t="shared" si="44"/>
        <v>-13</v>
      </c>
      <c r="AC28" s="4">
        <f t="shared" si="16"/>
        <v>-39</v>
      </c>
      <c r="AD28" s="4">
        <f t="shared" si="17"/>
        <v>2.34</v>
      </c>
      <c r="AG28" s="4">
        <f t="shared" si="18"/>
        <v>0</v>
      </c>
      <c r="AH28" s="13" t="str">
        <f t="shared" si="19"/>
        <v/>
      </c>
      <c r="AI28" s="24" t="str">
        <f t="shared" si="20"/>
        <v/>
      </c>
      <c r="AJ28" s="13"/>
      <c r="AK28" s="2">
        <f t="shared" si="45"/>
        <v>-13</v>
      </c>
      <c r="AL28" s="4">
        <f t="shared" si="21"/>
        <v>-39</v>
      </c>
      <c r="AM28" s="4">
        <f t="shared" si="22"/>
        <v>2.34</v>
      </c>
      <c r="AP28" s="4">
        <f t="shared" si="23"/>
        <v>0</v>
      </c>
      <c r="AQ28" s="13" t="str">
        <f t="shared" si="24"/>
        <v/>
      </c>
      <c r="AR28" s="24" t="str">
        <f t="shared" si="25"/>
        <v/>
      </c>
      <c r="AS28" s="13"/>
      <c r="AT28" s="2">
        <f t="shared" si="46"/>
        <v>-13</v>
      </c>
      <c r="AU28" s="4">
        <f t="shared" si="26"/>
        <v>-39</v>
      </c>
      <c r="AV28" s="4">
        <f t="shared" si="27"/>
        <v>2.34</v>
      </c>
      <c r="AY28" s="4">
        <f t="shared" si="28"/>
        <v>0</v>
      </c>
      <c r="AZ28" s="13" t="str">
        <f t="shared" si="29"/>
        <v/>
      </c>
      <c r="BA28" s="24" t="str">
        <f t="shared" si="30"/>
        <v/>
      </c>
      <c r="BB28" s="13"/>
      <c r="BC28" s="2">
        <f t="shared" si="47"/>
        <v>-13</v>
      </c>
      <c r="BD28" s="4">
        <f t="shared" si="31"/>
        <v>-39</v>
      </c>
      <c r="BE28" s="4">
        <f t="shared" si="32"/>
        <v>2.34</v>
      </c>
      <c r="BH28" s="4">
        <f t="shared" si="33"/>
        <v>0</v>
      </c>
      <c r="BI28" s="13" t="str">
        <f t="shared" si="34"/>
        <v/>
      </c>
      <c r="BJ28" s="24" t="str">
        <f t="shared" si="35"/>
        <v/>
      </c>
      <c r="BK28" s="13"/>
      <c r="BL28" s="2">
        <f t="shared" si="48"/>
        <v>-13</v>
      </c>
      <c r="BM28" s="4">
        <f t="shared" si="36"/>
        <v>-39</v>
      </c>
      <c r="BN28" s="4">
        <f t="shared" si="37"/>
        <v>2.34</v>
      </c>
      <c r="BQ28" s="4">
        <f t="shared" si="38"/>
        <v>0</v>
      </c>
      <c r="BR28" s="13" t="str">
        <f t="shared" si="39"/>
        <v/>
      </c>
      <c r="BS28" s="24" t="str">
        <f t="shared" si="40"/>
        <v/>
      </c>
      <c r="BT28" s="25"/>
    </row>
    <row r="29">
      <c r="A29" s="2">
        <f t="shared" si="41"/>
        <v>-12.5</v>
      </c>
      <c r="B29" s="4">
        <f t="shared" si="1"/>
        <v>-37.5</v>
      </c>
      <c r="C29" s="4">
        <f t="shared" si="2"/>
        <v>2.31</v>
      </c>
      <c r="F29" s="4">
        <f t="shared" si="3"/>
        <v>0</v>
      </c>
      <c r="G29" s="13" t="str">
        <f t="shared" si="4"/>
        <v/>
      </c>
      <c r="H29" s="13" t="str">
        <f t="shared" si="5"/>
        <v/>
      </c>
      <c r="J29" s="2">
        <f t="shared" si="42"/>
        <v>-12.5</v>
      </c>
      <c r="K29" s="4">
        <f t="shared" si="6"/>
        <v>-37.5</v>
      </c>
      <c r="L29" s="4">
        <f t="shared" si="7"/>
        <v>2.31</v>
      </c>
      <c r="O29" s="4">
        <f t="shared" si="8"/>
        <v>0</v>
      </c>
      <c r="P29" s="13" t="str">
        <f t="shared" si="9"/>
        <v/>
      </c>
      <c r="Q29" s="24" t="str">
        <f t="shared" si="10"/>
        <v/>
      </c>
      <c r="S29" s="2">
        <f t="shared" si="43"/>
        <v>-12.5</v>
      </c>
      <c r="T29" s="4">
        <f t="shared" si="11"/>
        <v>-37.5</v>
      </c>
      <c r="U29" s="4">
        <f t="shared" si="12"/>
        <v>2.31</v>
      </c>
      <c r="X29" s="4">
        <f t="shared" si="13"/>
        <v>0</v>
      </c>
      <c r="Y29" s="13" t="str">
        <f t="shared" si="14"/>
        <v/>
      </c>
      <c r="Z29" s="24" t="str">
        <f t="shared" si="15"/>
        <v/>
      </c>
      <c r="AB29" s="2">
        <f t="shared" si="44"/>
        <v>-12.5</v>
      </c>
      <c r="AC29" s="4">
        <f t="shared" si="16"/>
        <v>-37.5</v>
      </c>
      <c r="AD29" s="4">
        <f t="shared" si="17"/>
        <v>2.31</v>
      </c>
      <c r="AG29" s="4">
        <f t="shared" si="18"/>
        <v>0</v>
      </c>
      <c r="AH29" s="13" t="str">
        <f t="shared" si="19"/>
        <v/>
      </c>
      <c r="AI29" s="24" t="str">
        <f t="shared" si="20"/>
        <v/>
      </c>
      <c r="AJ29" s="13"/>
      <c r="AK29" s="2">
        <f t="shared" si="45"/>
        <v>-12.5</v>
      </c>
      <c r="AL29" s="4">
        <f t="shared" si="21"/>
        <v>-37.5</v>
      </c>
      <c r="AM29" s="4">
        <f t="shared" si="22"/>
        <v>2.31</v>
      </c>
      <c r="AP29" s="4">
        <f t="shared" si="23"/>
        <v>0</v>
      </c>
      <c r="AQ29" s="13" t="str">
        <f t="shared" si="24"/>
        <v/>
      </c>
      <c r="AR29" s="24" t="str">
        <f t="shared" si="25"/>
        <v/>
      </c>
      <c r="AS29" s="13"/>
      <c r="AT29" s="2">
        <f t="shared" si="46"/>
        <v>-12.5</v>
      </c>
      <c r="AU29" s="4">
        <f t="shared" si="26"/>
        <v>-37.5</v>
      </c>
      <c r="AV29" s="4">
        <f t="shared" si="27"/>
        <v>2.31</v>
      </c>
      <c r="AY29" s="4">
        <f t="shared" si="28"/>
        <v>0</v>
      </c>
      <c r="AZ29" s="13" t="str">
        <f t="shared" si="29"/>
        <v/>
      </c>
      <c r="BA29" s="24" t="str">
        <f t="shared" si="30"/>
        <v/>
      </c>
      <c r="BB29" s="13"/>
      <c r="BC29" s="2">
        <f t="shared" si="47"/>
        <v>-12.5</v>
      </c>
      <c r="BD29" s="4">
        <f t="shared" si="31"/>
        <v>-37.5</v>
      </c>
      <c r="BE29" s="4">
        <f t="shared" si="32"/>
        <v>2.31</v>
      </c>
      <c r="BH29" s="4">
        <f t="shared" si="33"/>
        <v>0</v>
      </c>
      <c r="BI29" s="13" t="str">
        <f t="shared" si="34"/>
        <v/>
      </c>
      <c r="BJ29" s="24" t="str">
        <f t="shared" si="35"/>
        <v/>
      </c>
      <c r="BK29" s="13"/>
      <c r="BL29" s="2">
        <f t="shared" si="48"/>
        <v>-12.5</v>
      </c>
      <c r="BM29" s="4">
        <f t="shared" si="36"/>
        <v>-37.5</v>
      </c>
      <c r="BN29" s="4">
        <f t="shared" si="37"/>
        <v>2.31</v>
      </c>
      <c r="BQ29" s="4">
        <f t="shared" si="38"/>
        <v>0</v>
      </c>
      <c r="BR29" s="13" t="str">
        <f t="shared" si="39"/>
        <v/>
      </c>
      <c r="BS29" s="24" t="str">
        <f t="shared" si="40"/>
        <v/>
      </c>
      <c r="BT29" s="25"/>
    </row>
    <row r="30">
      <c r="A30" s="2">
        <f t="shared" si="41"/>
        <v>-12</v>
      </c>
      <c r="B30" s="4">
        <f t="shared" si="1"/>
        <v>-36</v>
      </c>
      <c r="C30" s="4">
        <f t="shared" si="2"/>
        <v>2.28</v>
      </c>
      <c r="F30" s="4">
        <f t="shared" si="3"/>
        <v>0</v>
      </c>
      <c r="G30" s="13" t="str">
        <f t="shared" si="4"/>
        <v/>
      </c>
      <c r="H30" s="13" t="str">
        <f t="shared" si="5"/>
        <v/>
      </c>
      <c r="J30" s="2">
        <f t="shared" si="42"/>
        <v>-12</v>
      </c>
      <c r="K30" s="4">
        <f t="shared" si="6"/>
        <v>-36</v>
      </c>
      <c r="L30" s="4">
        <f t="shared" si="7"/>
        <v>2.28</v>
      </c>
      <c r="O30" s="4">
        <f t="shared" si="8"/>
        <v>0</v>
      </c>
      <c r="P30" s="13" t="str">
        <f t="shared" si="9"/>
        <v/>
      </c>
      <c r="Q30" s="24" t="str">
        <f t="shared" si="10"/>
        <v/>
      </c>
      <c r="S30" s="2">
        <f t="shared" si="43"/>
        <v>-12</v>
      </c>
      <c r="T30" s="4">
        <f t="shared" si="11"/>
        <v>-36</v>
      </c>
      <c r="U30" s="4">
        <f t="shared" si="12"/>
        <v>2.28</v>
      </c>
      <c r="X30" s="4">
        <f t="shared" si="13"/>
        <v>0</v>
      </c>
      <c r="Y30" s="13" t="str">
        <f t="shared" si="14"/>
        <v/>
      </c>
      <c r="Z30" s="24" t="str">
        <f t="shared" si="15"/>
        <v/>
      </c>
      <c r="AB30" s="2">
        <f t="shared" si="44"/>
        <v>-12</v>
      </c>
      <c r="AC30" s="4">
        <f t="shared" si="16"/>
        <v>-36</v>
      </c>
      <c r="AD30" s="4">
        <f t="shared" si="17"/>
        <v>2.28</v>
      </c>
      <c r="AG30" s="4">
        <f t="shared" si="18"/>
        <v>0</v>
      </c>
      <c r="AH30" s="13" t="str">
        <f t="shared" si="19"/>
        <v/>
      </c>
      <c r="AI30" s="24" t="str">
        <f t="shared" si="20"/>
        <v/>
      </c>
      <c r="AJ30" s="13"/>
      <c r="AK30" s="2">
        <f t="shared" si="45"/>
        <v>-12</v>
      </c>
      <c r="AL30" s="4">
        <f t="shared" si="21"/>
        <v>-36</v>
      </c>
      <c r="AM30" s="4">
        <f t="shared" si="22"/>
        <v>2.28</v>
      </c>
      <c r="AP30" s="4">
        <f t="shared" si="23"/>
        <v>0</v>
      </c>
      <c r="AQ30" s="13" t="str">
        <f t="shared" si="24"/>
        <v/>
      </c>
      <c r="AR30" s="24" t="str">
        <f t="shared" si="25"/>
        <v/>
      </c>
      <c r="AS30" s="13"/>
      <c r="AT30" s="2">
        <f t="shared" si="46"/>
        <v>-12</v>
      </c>
      <c r="AU30" s="4">
        <f t="shared" si="26"/>
        <v>-36</v>
      </c>
      <c r="AV30" s="4">
        <f t="shared" si="27"/>
        <v>2.28</v>
      </c>
      <c r="AY30" s="4">
        <f t="shared" si="28"/>
        <v>0</v>
      </c>
      <c r="AZ30" s="13" t="str">
        <f t="shared" si="29"/>
        <v/>
      </c>
      <c r="BA30" s="24" t="str">
        <f t="shared" si="30"/>
        <v/>
      </c>
      <c r="BB30" s="13"/>
      <c r="BC30" s="2">
        <f t="shared" si="47"/>
        <v>-12</v>
      </c>
      <c r="BD30" s="4">
        <f t="shared" si="31"/>
        <v>-36</v>
      </c>
      <c r="BE30" s="4">
        <f t="shared" si="32"/>
        <v>2.28</v>
      </c>
      <c r="BH30" s="4">
        <f t="shared" si="33"/>
        <v>0</v>
      </c>
      <c r="BI30" s="13" t="str">
        <f t="shared" si="34"/>
        <v/>
      </c>
      <c r="BJ30" s="24" t="str">
        <f t="shared" si="35"/>
        <v/>
      </c>
      <c r="BK30" s="13"/>
      <c r="BL30" s="2">
        <f t="shared" si="48"/>
        <v>-12</v>
      </c>
      <c r="BM30" s="4">
        <f t="shared" si="36"/>
        <v>-36</v>
      </c>
      <c r="BN30" s="4">
        <f t="shared" si="37"/>
        <v>2.28</v>
      </c>
      <c r="BQ30" s="4">
        <f t="shared" si="38"/>
        <v>0</v>
      </c>
      <c r="BR30" s="13" t="str">
        <f t="shared" si="39"/>
        <v/>
      </c>
      <c r="BS30" s="24" t="str">
        <f t="shared" si="40"/>
        <v/>
      </c>
      <c r="BT30" s="25"/>
    </row>
    <row r="31">
      <c r="A31" s="2">
        <f t="shared" si="41"/>
        <v>-11.5</v>
      </c>
      <c r="B31" s="4">
        <f t="shared" si="1"/>
        <v>-34.5</v>
      </c>
      <c r="C31" s="4">
        <f t="shared" si="2"/>
        <v>2.25</v>
      </c>
      <c r="F31" s="4">
        <f t="shared" si="3"/>
        <v>0</v>
      </c>
      <c r="G31" s="13" t="str">
        <f t="shared" si="4"/>
        <v/>
      </c>
      <c r="H31" s="13" t="str">
        <f t="shared" si="5"/>
        <v/>
      </c>
      <c r="J31" s="2">
        <f t="shared" si="42"/>
        <v>-11.5</v>
      </c>
      <c r="K31" s="4">
        <f t="shared" si="6"/>
        <v>-34.5</v>
      </c>
      <c r="L31" s="4">
        <f t="shared" si="7"/>
        <v>2.25</v>
      </c>
      <c r="O31" s="4">
        <f t="shared" si="8"/>
        <v>0</v>
      </c>
      <c r="P31" s="13" t="str">
        <f t="shared" si="9"/>
        <v/>
      </c>
      <c r="Q31" s="24" t="str">
        <f t="shared" si="10"/>
        <v/>
      </c>
      <c r="S31" s="2">
        <f t="shared" si="43"/>
        <v>-11.5</v>
      </c>
      <c r="T31" s="4">
        <f t="shared" si="11"/>
        <v>-34.5</v>
      </c>
      <c r="U31" s="4">
        <f t="shared" si="12"/>
        <v>2.25</v>
      </c>
      <c r="X31" s="4">
        <f t="shared" si="13"/>
        <v>0</v>
      </c>
      <c r="Y31" s="13" t="str">
        <f t="shared" si="14"/>
        <v/>
      </c>
      <c r="Z31" s="24" t="str">
        <f t="shared" si="15"/>
        <v/>
      </c>
      <c r="AB31" s="2">
        <f t="shared" si="44"/>
        <v>-11.5</v>
      </c>
      <c r="AC31" s="4">
        <f t="shared" si="16"/>
        <v>-34.5</v>
      </c>
      <c r="AD31" s="4">
        <f t="shared" si="17"/>
        <v>2.25</v>
      </c>
      <c r="AG31" s="4">
        <f t="shared" si="18"/>
        <v>0</v>
      </c>
      <c r="AH31" s="13" t="str">
        <f t="shared" si="19"/>
        <v/>
      </c>
      <c r="AI31" s="24" t="str">
        <f t="shared" si="20"/>
        <v/>
      </c>
      <c r="AJ31" s="13"/>
      <c r="AK31" s="2">
        <f t="shared" si="45"/>
        <v>-11.5</v>
      </c>
      <c r="AL31" s="4">
        <f t="shared" si="21"/>
        <v>-34.5</v>
      </c>
      <c r="AM31" s="4">
        <f t="shared" si="22"/>
        <v>2.25</v>
      </c>
      <c r="AP31" s="4">
        <f t="shared" si="23"/>
        <v>0</v>
      </c>
      <c r="AQ31" s="13" t="str">
        <f t="shared" si="24"/>
        <v/>
      </c>
      <c r="AR31" s="24" t="str">
        <f t="shared" si="25"/>
        <v/>
      </c>
      <c r="AS31" s="13"/>
      <c r="AT31" s="2">
        <f t="shared" si="46"/>
        <v>-11.5</v>
      </c>
      <c r="AU31" s="4">
        <f t="shared" si="26"/>
        <v>-34.5</v>
      </c>
      <c r="AV31" s="4">
        <f t="shared" si="27"/>
        <v>2.25</v>
      </c>
      <c r="AY31" s="4">
        <f t="shared" si="28"/>
        <v>0</v>
      </c>
      <c r="AZ31" s="13" t="str">
        <f t="shared" si="29"/>
        <v/>
      </c>
      <c r="BA31" s="24" t="str">
        <f t="shared" si="30"/>
        <v/>
      </c>
      <c r="BB31" s="13"/>
      <c r="BC31" s="2">
        <f t="shared" si="47"/>
        <v>-11.5</v>
      </c>
      <c r="BD31" s="4">
        <f t="shared" si="31"/>
        <v>-34.5</v>
      </c>
      <c r="BE31" s="4">
        <f t="shared" si="32"/>
        <v>2.25</v>
      </c>
      <c r="BH31" s="4">
        <f t="shared" si="33"/>
        <v>0</v>
      </c>
      <c r="BI31" s="13" t="str">
        <f t="shared" si="34"/>
        <v/>
      </c>
      <c r="BJ31" s="24" t="str">
        <f t="shared" si="35"/>
        <v/>
      </c>
      <c r="BK31" s="13"/>
      <c r="BL31" s="2">
        <f t="shared" si="48"/>
        <v>-11.5</v>
      </c>
      <c r="BM31" s="4">
        <f t="shared" si="36"/>
        <v>-34.5</v>
      </c>
      <c r="BN31" s="4">
        <f t="shared" si="37"/>
        <v>2.25</v>
      </c>
      <c r="BQ31" s="4">
        <f t="shared" si="38"/>
        <v>0</v>
      </c>
      <c r="BR31" s="13" t="str">
        <f t="shared" si="39"/>
        <v/>
      </c>
      <c r="BS31" s="24" t="str">
        <f t="shared" si="40"/>
        <v/>
      </c>
      <c r="BT31" s="25"/>
    </row>
    <row r="32">
      <c r="A32" s="2">
        <f t="shared" si="41"/>
        <v>-11</v>
      </c>
      <c r="B32" s="4">
        <f t="shared" si="1"/>
        <v>-33</v>
      </c>
      <c r="C32" s="4">
        <f t="shared" si="2"/>
        <v>2.22</v>
      </c>
      <c r="F32" s="4">
        <f t="shared" si="3"/>
        <v>0</v>
      </c>
      <c r="G32" s="13" t="str">
        <f t="shared" si="4"/>
        <v/>
      </c>
      <c r="H32" s="13" t="str">
        <f t="shared" si="5"/>
        <v/>
      </c>
      <c r="J32" s="2">
        <f t="shared" si="42"/>
        <v>-11</v>
      </c>
      <c r="K32" s="4">
        <f t="shared" si="6"/>
        <v>-33</v>
      </c>
      <c r="L32" s="4">
        <f t="shared" si="7"/>
        <v>2.22</v>
      </c>
      <c r="O32" s="4">
        <f t="shared" si="8"/>
        <v>0</v>
      </c>
      <c r="P32" s="13" t="str">
        <f t="shared" si="9"/>
        <v/>
      </c>
      <c r="Q32" s="24" t="str">
        <f t="shared" si="10"/>
        <v/>
      </c>
      <c r="S32" s="2">
        <f t="shared" si="43"/>
        <v>-11</v>
      </c>
      <c r="T32" s="4">
        <f t="shared" si="11"/>
        <v>-33</v>
      </c>
      <c r="U32" s="4">
        <f t="shared" si="12"/>
        <v>2.22</v>
      </c>
      <c r="X32" s="4">
        <f t="shared" si="13"/>
        <v>0</v>
      </c>
      <c r="Y32" s="13" t="str">
        <f t="shared" si="14"/>
        <v/>
      </c>
      <c r="Z32" s="24" t="str">
        <f t="shared" si="15"/>
        <v/>
      </c>
      <c r="AB32" s="2">
        <f t="shared" si="44"/>
        <v>-11</v>
      </c>
      <c r="AC32" s="4">
        <f t="shared" si="16"/>
        <v>-33</v>
      </c>
      <c r="AD32" s="4">
        <f t="shared" si="17"/>
        <v>2.22</v>
      </c>
      <c r="AG32" s="4">
        <f t="shared" si="18"/>
        <v>0</v>
      </c>
      <c r="AH32" s="13" t="str">
        <f t="shared" si="19"/>
        <v/>
      </c>
      <c r="AI32" s="24" t="str">
        <f t="shared" si="20"/>
        <v/>
      </c>
      <c r="AJ32" s="13"/>
      <c r="AK32" s="2">
        <f t="shared" si="45"/>
        <v>-11</v>
      </c>
      <c r="AL32" s="4">
        <f t="shared" si="21"/>
        <v>-33</v>
      </c>
      <c r="AM32" s="4">
        <f t="shared" si="22"/>
        <v>2.22</v>
      </c>
      <c r="AP32" s="4">
        <f t="shared" si="23"/>
        <v>0</v>
      </c>
      <c r="AQ32" s="13" t="str">
        <f t="shared" si="24"/>
        <v/>
      </c>
      <c r="AR32" s="24" t="str">
        <f t="shared" si="25"/>
        <v/>
      </c>
      <c r="AS32" s="13"/>
      <c r="AT32" s="2">
        <f t="shared" si="46"/>
        <v>-11</v>
      </c>
      <c r="AU32" s="4">
        <f t="shared" si="26"/>
        <v>-33</v>
      </c>
      <c r="AV32" s="4">
        <f t="shared" si="27"/>
        <v>2.22</v>
      </c>
      <c r="AY32" s="4">
        <f t="shared" si="28"/>
        <v>0</v>
      </c>
      <c r="AZ32" s="13" t="str">
        <f t="shared" si="29"/>
        <v/>
      </c>
      <c r="BA32" s="24" t="str">
        <f t="shared" si="30"/>
        <v/>
      </c>
      <c r="BB32" s="13"/>
      <c r="BC32" s="2">
        <f t="shared" si="47"/>
        <v>-11</v>
      </c>
      <c r="BD32" s="4">
        <f t="shared" si="31"/>
        <v>-33</v>
      </c>
      <c r="BE32" s="4">
        <f t="shared" si="32"/>
        <v>2.22</v>
      </c>
      <c r="BH32" s="4">
        <f t="shared" si="33"/>
        <v>0</v>
      </c>
      <c r="BI32" s="13" t="str">
        <f t="shared" si="34"/>
        <v/>
      </c>
      <c r="BJ32" s="24" t="str">
        <f t="shared" si="35"/>
        <v/>
      </c>
      <c r="BK32" s="13"/>
      <c r="BL32" s="2">
        <f t="shared" si="48"/>
        <v>-11</v>
      </c>
      <c r="BM32" s="4">
        <f t="shared" si="36"/>
        <v>-33</v>
      </c>
      <c r="BN32" s="4">
        <f t="shared" si="37"/>
        <v>2.22</v>
      </c>
      <c r="BQ32" s="4">
        <f t="shared" si="38"/>
        <v>0</v>
      </c>
      <c r="BR32" s="13" t="str">
        <f t="shared" si="39"/>
        <v/>
      </c>
      <c r="BS32" s="24" t="str">
        <f t="shared" si="40"/>
        <v/>
      </c>
      <c r="BT32" s="25"/>
    </row>
    <row r="33">
      <c r="A33" s="2">
        <f t="shared" si="41"/>
        <v>-10.5</v>
      </c>
      <c r="B33" s="4">
        <f t="shared" si="1"/>
        <v>-31.5</v>
      </c>
      <c r="C33" s="4">
        <f t="shared" si="2"/>
        <v>2.19</v>
      </c>
      <c r="F33" s="4">
        <f t="shared" si="3"/>
        <v>0</v>
      </c>
      <c r="G33" s="13" t="str">
        <f t="shared" si="4"/>
        <v/>
      </c>
      <c r="H33" s="13" t="str">
        <f t="shared" si="5"/>
        <v/>
      </c>
      <c r="J33" s="2">
        <f t="shared" si="42"/>
        <v>-10.5</v>
      </c>
      <c r="K33" s="4">
        <f t="shared" si="6"/>
        <v>-31.5</v>
      </c>
      <c r="L33" s="4">
        <f t="shared" si="7"/>
        <v>2.19</v>
      </c>
      <c r="O33" s="4">
        <f t="shared" si="8"/>
        <v>0</v>
      </c>
      <c r="P33" s="13" t="str">
        <f t="shared" si="9"/>
        <v/>
      </c>
      <c r="Q33" s="24" t="str">
        <f t="shared" si="10"/>
        <v/>
      </c>
      <c r="S33" s="2">
        <f t="shared" si="43"/>
        <v>-10.5</v>
      </c>
      <c r="T33" s="4">
        <f t="shared" si="11"/>
        <v>-31.5</v>
      </c>
      <c r="U33" s="4">
        <f t="shared" si="12"/>
        <v>2.19</v>
      </c>
      <c r="X33" s="4">
        <f t="shared" si="13"/>
        <v>0</v>
      </c>
      <c r="Y33" s="13" t="str">
        <f t="shared" si="14"/>
        <v/>
      </c>
      <c r="Z33" s="24" t="str">
        <f t="shared" si="15"/>
        <v/>
      </c>
      <c r="AB33" s="2">
        <f t="shared" si="44"/>
        <v>-10.5</v>
      </c>
      <c r="AC33" s="4">
        <f t="shared" si="16"/>
        <v>-31.5</v>
      </c>
      <c r="AD33" s="4">
        <f t="shared" si="17"/>
        <v>2.19</v>
      </c>
      <c r="AG33" s="4">
        <f t="shared" si="18"/>
        <v>0</v>
      </c>
      <c r="AH33" s="13" t="str">
        <f t="shared" si="19"/>
        <v/>
      </c>
      <c r="AI33" s="24" t="str">
        <f t="shared" si="20"/>
        <v/>
      </c>
      <c r="AJ33" s="13"/>
      <c r="AK33" s="2">
        <f t="shared" si="45"/>
        <v>-10.5</v>
      </c>
      <c r="AL33" s="4">
        <f t="shared" si="21"/>
        <v>-31.5</v>
      </c>
      <c r="AM33" s="4">
        <f t="shared" si="22"/>
        <v>2.19</v>
      </c>
      <c r="AP33" s="4">
        <f t="shared" si="23"/>
        <v>0</v>
      </c>
      <c r="AQ33" s="13" t="str">
        <f t="shared" si="24"/>
        <v/>
      </c>
      <c r="AR33" s="24" t="str">
        <f t="shared" si="25"/>
        <v/>
      </c>
      <c r="AS33" s="13"/>
      <c r="AT33" s="2">
        <f t="shared" si="46"/>
        <v>-10.5</v>
      </c>
      <c r="AU33" s="4">
        <f t="shared" si="26"/>
        <v>-31.5</v>
      </c>
      <c r="AV33" s="4">
        <f t="shared" si="27"/>
        <v>2.19</v>
      </c>
      <c r="AY33" s="4">
        <f t="shared" si="28"/>
        <v>0</v>
      </c>
      <c r="AZ33" s="13" t="str">
        <f t="shared" si="29"/>
        <v/>
      </c>
      <c r="BA33" s="24" t="str">
        <f t="shared" si="30"/>
        <v/>
      </c>
      <c r="BB33" s="13"/>
      <c r="BC33" s="2">
        <f t="shared" si="47"/>
        <v>-10.5</v>
      </c>
      <c r="BD33" s="4">
        <f t="shared" si="31"/>
        <v>-31.5</v>
      </c>
      <c r="BE33" s="4">
        <f t="shared" si="32"/>
        <v>2.19</v>
      </c>
      <c r="BH33" s="4">
        <f t="shared" si="33"/>
        <v>0</v>
      </c>
      <c r="BI33" s="13" t="str">
        <f t="shared" si="34"/>
        <v/>
      </c>
      <c r="BJ33" s="24" t="str">
        <f t="shared" si="35"/>
        <v/>
      </c>
      <c r="BK33" s="13"/>
      <c r="BL33" s="2">
        <f t="shared" si="48"/>
        <v>-10.5</v>
      </c>
      <c r="BM33" s="4">
        <f t="shared" si="36"/>
        <v>-31.5</v>
      </c>
      <c r="BN33" s="4">
        <f t="shared" si="37"/>
        <v>2.19</v>
      </c>
      <c r="BQ33" s="4">
        <f t="shared" si="38"/>
        <v>0</v>
      </c>
      <c r="BR33" s="13" t="str">
        <f t="shared" si="39"/>
        <v/>
      </c>
      <c r="BS33" s="24" t="str">
        <f t="shared" si="40"/>
        <v/>
      </c>
      <c r="BT33" s="25"/>
    </row>
    <row r="34">
      <c r="A34" s="2">
        <f t="shared" si="41"/>
        <v>-10</v>
      </c>
      <c r="B34" s="4">
        <f t="shared" si="1"/>
        <v>-30</v>
      </c>
      <c r="C34" s="4">
        <f t="shared" si="2"/>
        <v>2.16</v>
      </c>
      <c r="F34" s="4">
        <f t="shared" si="3"/>
        <v>0</v>
      </c>
      <c r="G34" s="13" t="str">
        <f t="shared" si="4"/>
        <v/>
      </c>
      <c r="H34" s="13" t="str">
        <f t="shared" si="5"/>
        <v/>
      </c>
      <c r="J34" s="2">
        <f t="shared" si="42"/>
        <v>-10</v>
      </c>
      <c r="K34" s="4">
        <f t="shared" si="6"/>
        <v>-30</v>
      </c>
      <c r="L34" s="4">
        <f t="shared" si="7"/>
        <v>2.16</v>
      </c>
      <c r="O34" s="4">
        <f t="shared" si="8"/>
        <v>0</v>
      </c>
      <c r="P34" s="13" t="str">
        <f t="shared" si="9"/>
        <v/>
      </c>
      <c r="Q34" s="24" t="str">
        <f t="shared" si="10"/>
        <v/>
      </c>
      <c r="S34" s="2">
        <f t="shared" si="43"/>
        <v>-10</v>
      </c>
      <c r="T34" s="4">
        <f t="shared" si="11"/>
        <v>-30</v>
      </c>
      <c r="U34" s="4">
        <f t="shared" si="12"/>
        <v>2.16</v>
      </c>
      <c r="X34" s="4">
        <f t="shared" si="13"/>
        <v>0</v>
      </c>
      <c r="Y34" s="13" t="str">
        <f t="shared" si="14"/>
        <v/>
      </c>
      <c r="Z34" s="24" t="str">
        <f t="shared" si="15"/>
        <v/>
      </c>
      <c r="AB34" s="2">
        <f t="shared" si="44"/>
        <v>-10</v>
      </c>
      <c r="AC34" s="4">
        <f t="shared" si="16"/>
        <v>-30</v>
      </c>
      <c r="AD34" s="4">
        <f t="shared" si="17"/>
        <v>2.16</v>
      </c>
      <c r="AG34" s="4">
        <f t="shared" si="18"/>
        <v>0</v>
      </c>
      <c r="AH34" s="13" t="str">
        <f t="shared" si="19"/>
        <v/>
      </c>
      <c r="AI34" s="24" t="str">
        <f t="shared" si="20"/>
        <v/>
      </c>
      <c r="AJ34" s="13"/>
      <c r="AK34" s="2">
        <f t="shared" si="45"/>
        <v>-10</v>
      </c>
      <c r="AL34" s="4">
        <f t="shared" si="21"/>
        <v>-30</v>
      </c>
      <c r="AM34" s="4">
        <f t="shared" si="22"/>
        <v>2.16</v>
      </c>
      <c r="AP34" s="4">
        <f t="shared" si="23"/>
        <v>0</v>
      </c>
      <c r="AQ34" s="13" t="str">
        <f t="shared" si="24"/>
        <v/>
      </c>
      <c r="AR34" s="24" t="str">
        <f t="shared" si="25"/>
        <v/>
      </c>
      <c r="AS34" s="13"/>
      <c r="AT34" s="2">
        <f t="shared" si="46"/>
        <v>-10</v>
      </c>
      <c r="AU34" s="4">
        <f t="shared" si="26"/>
        <v>-30</v>
      </c>
      <c r="AV34" s="4">
        <f t="shared" si="27"/>
        <v>2.16</v>
      </c>
      <c r="AY34" s="4">
        <f t="shared" si="28"/>
        <v>0</v>
      </c>
      <c r="AZ34" s="13" t="str">
        <f t="shared" si="29"/>
        <v/>
      </c>
      <c r="BA34" s="24" t="str">
        <f t="shared" si="30"/>
        <v/>
      </c>
      <c r="BB34" s="13"/>
      <c r="BC34" s="2">
        <f t="shared" si="47"/>
        <v>-10</v>
      </c>
      <c r="BD34" s="4">
        <f t="shared" si="31"/>
        <v>-30</v>
      </c>
      <c r="BE34" s="4">
        <f t="shared" si="32"/>
        <v>2.16</v>
      </c>
      <c r="BH34" s="4">
        <f t="shared" si="33"/>
        <v>0</v>
      </c>
      <c r="BI34" s="13" t="str">
        <f t="shared" si="34"/>
        <v/>
      </c>
      <c r="BJ34" s="24" t="str">
        <f t="shared" si="35"/>
        <v/>
      </c>
      <c r="BK34" s="13"/>
      <c r="BL34" s="2">
        <f t="shared" si="48"/>
        <v>-10</v>
      </c>
      <c r="BM34" s="4">
        <f t="shared" si="36"/>
        <v>-30</v>
      </c>
      <c r="BN34" s="4">
        <f t="shared" si="37"/>
        <v>2.16</v>
      </c>
      <c r="BQ34" s="4">
        <f t="shared" si="38"/>
        <v>0</v>
      </c>
      <c r="BR34" s="13" t="str">
        <f t="shared" si="39"/>
        <v/>
      </c>
      <c r="BS34" s="24" t="str">
        <f t="shared" si="40"/>
        <v/>
      </c>
      <c r="BT34" s="25"/>
    </row>
    <row r="35">
      <c r="A35" s="2">
        <f t="shared" si="41"/>
        <v>-9.5</v>
      </c>
      <c r="B35" s="4">
        <f t="shared" si="1"/>
        <v>-28.5</v>
      </c>
      <c r="C35" s="4">
        <f t="shared" si="2"/>
        <v>2.13</v>
      </c>
      <c r="F35" s="4">
        <f t="shared" si="3"/>
        <v>0</v>
      </c>
      <c r="G35" s="13" t="str">
        <f t="shared" si="4"/>
        <v/>
      </c>
      <c r="H35" s="13" t="str">
        <f t="shared" si="5"/>
        <v/>
      </c>
      <c r="J35" s="2">
        <f t="shared" si="42"/>
        <v>-9.5</v>
      </c>
      <c r="K35" s="4">
        <f t="shared" si="6"/>
        <v>-28.5</v>
      </c>
      <c r="L35" s="4">
        <f t="shared" si="7"/>
        <v>2.13</v>
      </c>
      <c r="O35" s="4">
        <f t="shared" si="8"/>
        <v>0</v>
      </c>
      <c r="P35" s="13" t="str">
        <f t="shared" si="9"/>
        <v/>
      </c>
      <c r="Q35" s="24" t="str">
        <f t="shared" si="10"/>
        <v/>
      </c>
      <c r="S35" s="2">
        <f t="shared" si="43"/>
        <v>-9.5</v>
      </c>
      <c r="T35" s="4">
        <f t="shared" si="11"/>
        <v>-28.5</v>
      </c>
      <c r="U35" s="4">
        <f t="shared" si="12"/>
        <v>2.13</v>
      </c>
      <c r="X35" s="4">
        <f t="shared" si="13"/>
        <v>0</v>
      </c>
      <c r="Y35" s="13" t="str">
        <f t="shared" si="14"/>
        <v/>
      </c>
      <c r="Z35" s="24" t="str">
        <f t="shared" si="15"/>
        <v/>
      </c>
      <c r="AB35" s="2">
        <f t="shared" si="44"/>
        <v>-9.5</v>
      </c>
      <c r="AC35" s="4">
        <f t="shared" si="16"/>
        <v>-28.5</v>
      </c>
      <c r="AD35" s="4">
        <f t="shared" si="17"/>
        <v>2.13</v>
      </c>
      <c r="AG35" s="4">
        <f t="shared" si="18"/>
        <v>0</v>
      </c>
      <c r="AH35" s="13" t="str">
        <f t="shared" si="19"/>
        <v/>
      </c>
      <c r="AI35" s="24" t="str">
        <f t="shared" si="20"/>
        <v/>
      </c>
      <c r="AJ35" s="13"/>
      <c r="AK35" s="2">
        <f t="shared" si="45"/>
        <v>-9.5</v>
      </c>
      <c r="AL35" s="4">
        <f t="shared" si="21"/>
        <v>-28.5</v>
      </c>
      <c r="AM35" s="4">
        <f t="shared" si="22"/>
        <v>2.13</v>
      </c>
      <c r="AP35" s="4">
        <f t="shared" si="23"/>
        <v>0</v>
      </c>
      <c r="AQ35" s="13" t="str">
        <f t="shared" si="24"/>
        <v/>
      </c>
      <c r="AR35" s="24" t="str">
        <f t="shared" si="25"/>
        <v/>
      </c>
      <c r="AS35" s="13"/>
      <c r="AT35" s="2">
        <f t="shared" si="46"/>
        <v>-9.5</v>
      </c>
      <c r="AU35" s="4">
        <f t="shared" si="26"/>
        <v>-28.5</v>
      </c>
      <c r="AV35" s="4">
        <f t="shared" si="27"/>
        <v>2.13</v>
      </c>
      <c r="AY35" s="4">
        <f t="shared" si="28"/>
        <v>0</v>
      </c>
      <c r="AZ35" s="13" t="str">
        <f t="shared" si="29"/>
        <v/>
      </c>
      <c r="BA35" s="24" t="str">
        <f t="shared" si="30"/>
        <v/>
      </c>
      <c r="BB35" s="13"/>
      <c r="BC35" s="2">
        <f t="shared" si="47"/>
        <v>-9.5</v>
      </c>
      <c r="BD35" s="4">
        <f t="shared" si="31"/>
        <v>-28.5</v>
      </c>
      <c r="BE35" s="4">
        <f t="shared" si="32"/>
        <v>2.13</v>
      </c>
      <c r="BH35" s="4">
        <f t="shared" si="33"/>
        <v>0</v>
      </c>
      <c r="BI35" s="13" t="str">
        <f t="shared" si="34"/>
        <v/>
      </c>
      <c r="BJ35" s="24" t="str">
        <f t="shared" si="35"/>
        <v/>
      </c>
      <c r="BK35" s="13"/>
      <c r="BL35" s="2">
        <f t="shared" si="48"/>
        <v>-9.5</v>
      </c>
      <c r="BM35" s="4">
        <f t="shared" si="36"/>
        <v>-28.5</v>
      </c>
      <c r="BN35" s="4">
        <f t="shared" si="37"/>
        <v>2.13</v>
      </c>
      <c r="BQ35" s="4">
        <f t="shared" si="38"/>
        <v>0</v>
      </c>
      <c r="BR35" s="13" t="str">
        <f t="shared" si="39"/>
        <v/>
      </c>
      <c r="BS35" s="24" t="str">
        <f t="shared" si="40"/>
        <v/>
      </c>
      <c r="BT35" s="25"/>
    </row>
    <row r="36">
      <c r="A36" s="2">
        <f t="shared" si="41"/>
        <v>-9</v>
      </c>
      <c r="B36" s="4">
        <f t="shared" si="1"/>
        <v>-27</v>
      </c>
      <c r="C36" s="4">
        <f t="shared" si="2"/>
        <v>2.1</v>
      </c>
      <c r="F36" s="4">
        <f t="shared" si="3"/>
        <v>0</v>
      </c>
      <c r="G36" s="13" t="str">
        <f t="shared" si="4"/>
        <v/>
      </c>
      <c r="H36" s="13" t="str">
        <f t="shared" si="5"/>
        <v/>
      </c>
      <c r="J36" s="2">
        <f t="shared" si="42"/>
        <v>-9</v>
      </c>
      <c r="K36" s="4">
        <f t="shared" si="6"/>
        <v>-27</v>
      </c>
      <c r="L36" s="4">
        <f t="shared" si="7"/>
        <v>2.1</v>
      </c>
      <c r="O36" s="4">
        <f t="shared" si="8"/>
        <v>0</v>
      </c>
      <c r="P36" s="13" t="str">
        <f t="shared" si="9"/>
        <v/>
      </c>
      <c r="Q36" s="24" t="str">
        <f t="shared" si="10"/>
        <v/>
      </c>
      <c r="S36" s="2">
        <f t="shared" si="43"/>
        <v>-9</v>
      </c>
      <c r="T36" s="4">
        <f t="shared" si="11"/>
        <v>-27</v>
      </c>
      <c r="U36" s="4">
        <f t="shared" si="12"/>
        <v>2.1</v>
      </c>
      <c r="X36" s="4">
        <f t="shared" si="13"/>
        <v>0</v>
      </c>
      <c r="Y36" s="13" t="str">
        <f t="shared" si="14"/>
        <v/>
      </c>
      <c r="Z36" s="24" t="str">
        <f t="shared" si="15"/>
        <v/>
      </c>
      <c r="AB36" s="2">
        <f t="shared" si="44"/>
        <v>-9</v>
      </c>
      <c r="AC36" s="4">
        <f t="shared" si="16"/>
        <v>-27</v>
      </c>
      <c r="AD36" s="4">
        <f t="shared" si="17"/>
        <v>2.1</v>
      </c>
      <c r="AG36" s="4">
        <f t="shared" si="18"/>
        <v>0</v>
      </c>
      <c r="AH36" s="13" t="str">
        <f t="shared" si="19"/>
        <v/>
      </c>
      <c r="AI36" s="24" t="str">
        <f t="shared" si="20"/>
        <v/>
      </c>
      <c r="AJ36" s="13"/>
      <c r="AK36" s="2">
        <f t="shared" si="45"/>
        <v>-9</v>
      </c>
      <c r="AL36" s="4">
        <f t="shared" si="21"/>
        <v>-27</v>
      </c>
      <c r="AM36" s="4">
        <f t="shared" si="22"/>
        <v>2.1</v>
      </c>
      <c r="AP36" s="4">
        <f t="shared" si="23"/>
        <v>0</v>
      </c>
      <c r="AQ36" s="13" t="str">
        <f t="shared" si="24"/>
        <v/>
      </c>
      <c r="AR36" s="24" t="str">
        <f t="shared" si="25"/>
        <v/>
      </c>
      <c r="AS36" s="13"/>
      <c r="AT36" s="2">
        <f t="shared" si="46"/>
        <v>-9</v>
      </c>
      <c r="AU36" s="4">
        <f t="shared" si="26"/>
        <v>-27</v>
      </c>
      <c r="AV36" s="4">
        <f t="shared" si="27"/>
        <v>2.1</v>
      </c>
      <c r="AY36" s="4">
        <f t="shared" si="28"/>
        <v>0</v>
      </c>
      <c r="AZ36" s="13" t="str">
        <f t="shared" si="29"/>
        <v/>
      </c>
      <c r="BA36" s="24" t="str">
        <f t="shared" si="30"/>
        <v/>
      </c>
      <c r="BB36" s="13"/>
      <c r="BC36" s="2">
        <f t="shared" si="47"/>
        <v>-9</v>
      </c>
      <c r="BD36" s="4">
        <f t="shared" si="31"/>
        <v>-27</v>
      </c>
      <c r="BE36" s="4">
        <f t="shared" si="32"/>
        <v>2.1</v>
      </c>
      <c r="BH36" s="4">
        <f t="shared" si="33"/>
        <v>0</v>
      </c>
      <c r="BI36" s="13" t="str">
        <f t="shared" si="34"/>
        <v/>
      </c>
      <c r="BJ36" s="24" t="str">
        <f t="shared" si="35"/>
        <v/>
      </c>
      <c r="BK36" s="13"/>
      <c r="BL36" s="2">
        <f t="shared" si="48"/>
        <v>-9</v>
      </c>
      <c r="BM36" s="4">
        <f t="shared" si="36"/>
        <v>-27</v>
      </c>
      <c r="BN36" s="4">
        <f t="shared" si="37"/>
        <v>2.1</v>
      </c>
      <c r="BQ36" s="4">
        <f t="shared" si="38"/>
        <v>0</v>
      </c>
      <c r="BR36" s="13" t="str">
        <f t="shared" si="39"/>
        <v/>
      </c>
      <c r="BS36" s="24" t="str">
        <f t="shared" si="40"/>
        <v/>
      </c>
      <c r="BT36" s="25"/>
    </row>
    <row r="37">
      <c r="A37" s="2">
        <f t="shared" si="41"/>
        <v>-8.5</v>
      </c>
      <c r="B37" s="4">
        <f t="shared" si="1"/>
        <v>-25.5</v>
      </c>
      <c r="C37" s="4">
        <f t="shared" si="2"/>
        <v>2.07</v>
      </c>
      <c r="F37" s="4">
        <f t="shared" si="3"/>
        <v>0</v>
      </c>
      <c r="G37" s="13" t="str">
        <f t="shared" si="4"/>
        <v/>
      </c>
      <c r="H37" s="13" t="str">
        <f t="shared" si="5"/>
        <v/>
      </c>
      <c r="J37" s="2">
        <f t="shared" si="42"/>
        <v>-8.5</v>
      </c>
      <c r="K37" s="4">
        <f t="shared" si="6"/>
        <v>-25.5</v>
      </c>
      <c r="L37" s="4">
        <f t="shared" si="7"/>
        <v>2.07</v>
      </c>
      <c r="O37" s="4">
        <f t="shared" si="8"/>
        <v>0</v>
      </c>
      <c r="P37" s="13" t="str">
        <f t="shared" si="9"/>
        <v/>
      </c>
      <c r="Q37" s="24" t="str">
        <f t="shared" si="10"/>
        <v/>
      </c>
      <c r="S37" s="2">
        <f t="shared" si="43"/>
        <v>-8.5</v>
      </c>
      <c r="T37" s="4">
        <f t="shared" si="11"/>
        <v>-25.5</v>
      </c>
      <c r="U37" s="4">
        <f t="shared" si="12"/>
        <v>2.07</v>
      </c>
      <c r="X37" s="4">
        <f t="shared" si="13"/>
        <v>0</v>
      </c>
      <c r="Y37" s="13" t="str">
        <f t="shared" si="14"/>
        <v/>
      </c>
      <c r="Z37" s="24" t="str">
        <f t="shared" si="15"/>
        <v/>
      </c>
      <c r="AB37" s="2">
        <f t="shared" si="44"/>
        <v>-8.5</v>
      </c>
      <c r="AC37" s="4">
        <f t="shared" si="16"/>
        <v>-25.5</v>
      </c>
      <c r="AD37" s="4">
        <f t="shared" si="17"/>
        <v>2.07</v>
      </c>
      <c r="AG37" s="4">
        <f t="shared" si="18"/>
        <v>0</v>
      </c>
      <c r="AH37" s="13" t="str">
        <f t="shared" si="19"/>
        <v/>
      </c>
      <c r="AI37" s="24" t="str">
        <f t="shared" si="20"/>
        <v/>
      </c>
      <c r="AJ37" s="13"/>
      <c r="AK37" s="2">
        <f t="shared" si="45"/>
        <v>-8.5</v>
      </c>
      <c r="AL37" s="4">
        <f t="shared" si="21"/>
        <v>-25.5</v>
      </c>
      <c r="AM37" s="4">
        <f t="shared" si="22"/>
        <v>2.07</v>
      </c>
      <c r="AP37" s="4">
        <f t="shared" si="23"/>
        <v>0</v>
      </c>
      <c r="AQ37" s="13" t="str">
        <f t="shared" si="24"/>
        <v/>
      </c>
      <c r="AR37" s="24" t="str">
        <f t="shared" si="25"/>
        <v/>
      </c>
      <c r="AS37" s="13"/>
      <c r="AT37" s="2">
        <f t="shared" si="46"/>
        <v>-8.5</v>
      </c>
      <c r="AU37" s="4">
        <f t="shared" si="26"/>
        <v>-25.5</v>
      </c>
      <c r="AV37" s="4">
        <f t="shared" si="27"/>
        <v>2.07</v>
      </c>
      <c r="AY37" s="4">
        <f t="shared" si="28"/>
        <v>0</v>
      </c>
      <c r="AZ37" s="13" t="str">
        <f t="shared" si="29"/>
        <v/>
      </c>
      <c r="BA37" s="24" t="str">
        <f t="shared" si="30"/>
        <v/>
      </c>
      <c r="BB37" s="13"/>
      <c r="BC37" s="2">
        <f t="shared" si="47"/>
        <v>-8.5</v>
      </c>
      <c r="BD37" s="4">
        <f t="shared" si="31"/>
        <v>-25.5</v>
      </c>
      <c r="BE37" s="4">
        <f t="shared" si="32"/>
        <v>2.07</v>
      </c>
      <c r="BH37" s="4">
        <f t="shared" si="33"/>
        <v>0</v>
      </c>
      <c r="BI37" s="13" t="str">
        <f t="shared" si="34"/>
        <v/>
      </c>
      <c r="BJ37" s="24" t="str">
        <f t="shared" si="35"/>
        <v/>
      </c>
      <c r="BK37" s="13"/>
      <c r="BL37" s="2">
        <f t="shared" si="48"/>
        <v>-8.5</v>
      </c>
      <c r="BM37" s="4">
        <f t="shared" si="36"/>
        <v>-25.5</v>
      </c>
      <c r="BN37" s="4">
        <f t="shared" si="37"/>
        <v>2.07</v>
      </c>
      <c r="BQ37" s="4">
        <f t="shared" si="38"/>
        <v>0</v>
      </c>
      <c r="BR37" s="13" t="str">
        <f t="shared" si="39"/>
        <v/>
      </c>
      <c r="BS37" s="24" t="str">
        <f t="shared" si="40"/>
        <v/>
      </c>
      <c r="BT37" s="25"/>
    </row>
    <row r="38">
      <c r="A38" s="2">
        <f t="shared" si="41"/>
        <v>-8</v>
      </c>
      <c r="B38" s="4">
        <f t="shared" si="1"/>
        <v>-24</v>
      </c>
      <c r="C38" s="4">
        <f t="shared" si="2"/>
        <v>2.04</v>
      </c>
      <c r="F38" s="4">
        <f t="shared" si="3"/>
        <v>0</v>
      </c>
      <c r="G38" s="13" t="str">
        <f t="shared" si="4"/>
        <v/>
      </c>
      <c r="H38" s="13" t="str">
        <f t="shared" si="5"/>
        <v/>
      </c>
      <c r="J38" s="2">
        <f t="shared" si="42"/>
        <v>-8</v>
      </c>
      <c r="K38" s="4">
        <f t="shared" si="6"/>
        <v>-24</v>
      </c>
      <c r="L38" s="4">
        <f t="shared" si="7"/>
        <v>2.04</v>
      </c>
      <c r="O38" s="4">
        <f t="shared" si="8"/>
        <v>0</v>
      </c>
      <c r="P38" s="13" t="str">
        <f t="shared" si="9"/>
        <v/>
      </c>
      <c r="Q38" s="24" t="str">
        <f t="shared" si="10"/>
        <v/>
      </c>
      <c r="S38" s="2">
        <f t="shared" si="43"/>
        <v>-8</v>
      </c>
      <c r="T38" s="4">
        <f t="shared" si="11"/>
        <v>-24</v>
      </c>
      <c r="U38" s="4">
        <f t="shared" si="12"/>
        <v>2.04</v>
      </c>
      <c r="X38" s="4">
        <f t="shared" si="13"/>
        <v>0</v>
      </c>
      <c r="Y38" s="13" t="str">
        <f t="shared" si="14"/>
        <v/>
      </c>
      <c r="Z38" s="24" t="str">
        <f t="shared" si="15"/>
        <v/>
      </c>
      <c r="AB38" s="2">
        <f t="shared" si="44"/>
        <v>-8</v>
      </c>
      <c r="AC38" s="4">
        <f t="shared" si="16"/>
        <v>-24</v>
      </c>
      <c r="AD38" s="4">
        <f t="shared" si="17"/>
        <v>2.04</v>
      </c>
      <c r="AG38" s="4">
        <f t="shared" si="18"/>
        <v>0</v>
      </c>
      <c r="AH38" s="13" t="str">
        <f t="shared" si="19"/>
        <v/>
      </c>
      <c r="AI38" s="24" t="str">
        <f t="shared" si="20"/>
        <v/>
      </c>
      <c r="AJ38" s="13"/>
      <c r="AK38" s="2">
        <f t="shared" si="45"/>
        <v>-8</v>
      </c>
      <c r="AL38" s="4">
        <f t="shared" si="21"/>
        <v>-24</v>
      </c>
      <c r="AM38" s="4">
        <f t="shared" si="22"/>
        <v>2.04</v>
      </c>
      <c r="AP38" s="4">
        <f t="shared" si="23"/>
        <v>0</v>
      </c>
      <c r="AQ38" s="13" t="str">
        <f t="shared" si="24"/>
        <v/>
      </c>
      <c r="AR38" s="24" t="str">
        <f t="shared" si="25"/>
        <v/>
      </c>
      <c r="AS38" s="13"/>
      <c r="AT38" s="2">
        <f t="shared" si="46"/>
        <v>-8</v>
      </c>
      <c r="AU38" s="4">
        <f t="shared" si="26"/>
        <v>-24</v>
      </c>
      <c r="AV38" s="4">
        <f t="shared" si="27"/>
        <v>2.04</v>
      </c>
      <c r="AY38" s="4">
        <f t="shared" si="28"/>
        <v>0</v>
      </c>
      <c r="AZ38" s="13" t="str">
        <f t="shared" si="29"/>
        <v/>
      </c>
      <c r="BA38" s="24" t="str">
        <f t="shared" si="30"/>
        <v/>
      </c>
      <c r="BB38" s="13"/>
      <c r="BC38" s="2">
        <f t="shared" si="47"/>
        <v>-8</v>
      </c>
      <c r="BD38" s="4">
        <f t="shared" si="31"/>
        <v>-24</v>
      </c>
      <c r="BE38" s="4">
        <f t="shared" si="32"/>
        <v>2.04</v>
      </c>
      <c r="BH38" s="4">
        <f t="shared" si="33"/>
        <v>0</v>
      </c>
      <c r="BI38" s="13" t="str">
        <f t="shared" si="34"/>
        <v/>
      </c>
      <c r="BJ38" s="24" t="str">
        <f t="shared" si="35"/>
        <v/>
      </c>
      <c r="BK38" s="13"/>
      <c r="BL38" s="2">
        <f t="shared" si="48"/>
        <v>-8</v>
      </c>
      <c r="BM38" s="4">
        <f t="shared" si="36"/>
        <v>-24</v>
      </c>
      <c r="BN38" s="4">
        <f t="shared" si="37"/>
        <v>2.04</v>
      </c>
      <c r="BQ38" s="4">
        <f t="shared" si="38"/>
        <v>0</v>
      </c>
      <c r="BR38" s="13" t="str">
        <f t="shared" si="39"/>
        <v/>
      </c>
      <c r="BS38" s="24" t="str">
        <f t="shared" si="40"/>
        <v/>
      </c>
      <c r="BT38" s="25"/>
    </row>
    <row r="39">
      <c r="A39" s="2">
        <f t="shared" si="41"/>
        <v>-7.5</v>
      </c>
      <c r="B39" s="4">
        <f t="shared" si="1"/>
        <v>-22.5</v>
      </c>
      <c r="C39" s="4">
        <f t="shared" si="2"/>
        <v>2.01</v>
      </c>
      <c r="F39" s="4">
        <f t="shared" si="3"/>
        <v>0</v>
      </c>
      <c r="G39" s="13" t="str">
        <f t="shared" si="4"/>
        <v/>
      </c>
      <c r="H39" s="13" t="str">
        <f t="shared" si="5"/>
        <v/>
      </c>
      <c r="J39" s="2">
        <f t="shared" si="42"/>
        <v>-7.5</v>
      </c>
      <c r="K39" s="4">
        <f t="shared" si="6"/>
        <v>-22.5</v>
      </c>
      <c r="L39" s="4">
        <f t="shared" si="7"/>
        <v>2.01</v>
      </c>
      <c r="O39" s="4">
        <f t="shared" si="8"/>
        <v>0</v>
      </c>
      <c r="P39" s="13" t="str">
        <f t="shared" si="9"/>
        <v/>
      </c>
      <c r="Q39" s="24" t="str">
        <f t="shared" si="10"/>
        <v/>
      </c>
      <c r="S39" s="2">
        <f t="shared" si="43"/>
        <v>-7.5</v>
      </c>
      <c r="T39" s="4">
        <f t="shared" si="11"/>
        <v>-22.5</v>
      </c>
      <c r="U39" s="4">
        <f t="shared" si="12"/>
        <v>2.01</v>
      </c>
      <c r="X39" s="4">
        <f t="shared" si="13"/>
        <v>0</v>
      </c>
      <c r="Y39" s="13" t="str">
        <f t="shared" si="14"/>
        <v/>
      </c>
      <c r="Z39" s="24" t="str">
        <f t="shared" si="15"/>
        <v/>
      </c>
      <c r="AB39" s="2">
        <f t="shared" si="44"/>
        <v>-7.5</v>
      </c>
      <c r="AC39" s="4">
        <f t="shared" si="16"/>
        <v>-22.5</v>
      </c>
      <c r="AD39" s="4">
        <f t="shared" si="17"/>
        <v>2.01</v>
      </c>
      <c r="AG39" s="4">
        <f t="shared" si="18"/>
        <v>0</v>
      </c>
      <c r="AH39" s="13" t="str">
        <f t="shared" si="19"/>
        <v/>
      </c>
      <c r="AI39" s="24" t="str">
        <f t="shared" si="20"/>
        <v/>
      </c>
      <c r="AJ39" s="13"/>
      <c r="AK39" s="2">
        <f t="shared" si="45"/>
        <v>-7.5</v>
      </c>
      <c r="AL39" s="4">
        <f t="shared" si="21"/>
        <v>-22.5</v>
      </c>
      <c r="AM39" s="4">
        <f t="shared" si="22"/>
        <v>2.01</v>
      </c>
      <c r="AP39" s="4">
        <f t="shared" si="23"/>
        <v>0</v>
      </c>
      <c r="AQ39" s="13" t="str">
        <f t="shared" si="24"/>
        <v/>
      </c>
      <c r="AR39" s="24" t="str">
        <f t="shared" si="25"/>
        <v/>
      </c>
      <c r="AS39" s="13"/>
      <c r="AT39" s="2">
        <f t="shared" si="46"/>
        <v>-7.5</v>
      </c>
      <c r="AU39" s="4">
        <f t="shared" si="26"/>
        <v>-22.5</v>
      </c>
      <c r="AV39" s="4">
        <f t="shared" si="27"/>
        <v>2.01</v>
      </c>
      <c r="AY39" s="4">
        <f t="shared" si="28"/>
        <v>0</v>
      </c>
      <c r="AZ39" s="13" t="str">
        <f t="shared" si="29"/>
        <v/>
      </c>
      <c r="BA39" s="24" t="str">
        <f t="shared" si="30"/>
        <v/>
      </c>
      <c r="BB39" s="13"/>
      <c r="BC39" s="2">
        <f t="shared" si="47"/>
        <v>-7.5</v>
      </c>
      <c r="BD39" s="4">
        <f t="shared" si="31"/>
        <v>-22.5</v>
      </c>
      <c r="BE39" s="4">
        <f t="shared" si="32"/>
        <v>2.01</v>
      </c>
      <c r="BH39" s="4">
        <f t="shared" si="33"/>
        <v>0</v>
      </c>
      <c r="BI39" s="13" t="str">
        <f t="shared" si="34"/>
        <v/>
      </c>
      <c r="BJ39" s="24" t="str">
        <f t="shared" si="35"/>
        <v/>
      </c>
      <c r="BK39" s="13"/>
      <c r="BL39" s="2">
        <f t="shared" si="48"/>
        <v>-7.5</v>
      </c>
      <c r="BM39" s="4">
        <f t="shared" si="36"/>
        <v>-22.5</v>
      </c>
      <c r="BN39" s="4">
        <f t="shared" si="37"/>
        <v>2.01</v>
      </c>
      <c r="BQ39" s="4">
        <f t="shared" si="38"/>
        <v>0</v>
      </c>
      <c r="BR39" s="13" t="str">
        <f t="shared" si="39"/>
        <v/>
      </c>
      <c r="BS39" s="24" t="str">
        <f t="shared" si="40"/>
        <v/>
      </c>
      <c r="BT39" s="25"/>
    </row>
    <row r="40">
      <c r="A40" s="2">
        <f t="shared" si="41"/>
        <v>-7</v>
      </c>
      <c r="B40" s="4">
        <f t="shared" si="1"/>
        <v>-21</v>
      </c>
      <c r="C40" s="4">
        <f t="shared" si="2"/>
        <v>1.98</v>
      </c>
      <c r="F40" s="4">
        <f t="shared" si="3"/>
        <v>0</v>
      </c>
      <c r="G40" s="13" t="str">
        <f t="shared" si="4"/>
        <v/>
      </c>
      <c r="H40" s="13" t="str">
        <f t="shared" si="5"/>
        <v/>
      </c>
      <c r="J40" s="2">
        <f t="shared" si="42"/>
        <v>-7</v>
      </c>
      <c r="K40" s="4">
        <f t="shared" si="6"/>
        <v>-21</v>
      </c>
      <c r="L40" s="4">
        <f t="shared" si="7"/>
        <v>1.98</v>
      </c>
      <c r="O40" s="4">
        <f t="shared" si="8"/>
        <v>0</v>
      </c>
      <c r="P40" s="13" t="str">
        <f t="shared" si="9"/>
        <v/>
      </c>
      <c r="Q40" s="24" t="str">
        <f t="shared" si="10"/>
        <v/>
      </c>
      <c r="S40" s="2">
        <f t="shared" si="43"/>
        <v>-7</v>
      </c>
      <c r="T40" s="4">
        <f t="shared" si="11"/>
        <v>-21</v>
      </c>
      <c r="U40" s="4">
        <f t="shared" si="12"/>
        <v>1.98</v>
      </c>
      <c r="X40" s="4">
        <f t="shared" si="13"/>
        <v>0</v>
      </c>
      <c r="Y40" s="13" t="str">
        <f t="shared" si="14"/>
        <v/>
      </c>
      <c r="Z40" s="24" t="str">
        <f t="shared" si="15"/>
        <v/>
      </c>
      <c r="AB40" s="2">
        <f t="shared" si="44"/>
        <v>-7</v>
      </c>
      <c r="AC40" s="4">
        <f t="shared" si="16"/>
        <v>-21</v>
      </c>
      <c r="AD40" s="4">
        <f t="shared" si="17"/>
        <v>1.98</v>
      </c>
      <c r="AG40" s="4">
        <f t="shared" si="18"/>
        <v>0</v>
      </c>
      <c r="AH40" s="13" t="str">
        <f t="shared" si="19"/>
        <v/>
      </c>
      <c r="AI40" s="24" t="str">
        <f t="shared" si="20"/>
        <v/>
      </c>
      <c r="AJ40" s="13"/>
      <c r="AK40" s="2">
        <f t="shared" si="45"/>
        <v>-7</v>
      </c>
      <c r="AL40" s="4">
        <f t="shared" si="21"/>
        <v>-21</v>
      </c>
      <c r="AM40" s="4">
        <f t="shared" si="22"/>
        <v>1.98</v>
      </c>
      <c r="AP40" s="4">
        <f t="shared" si="23"/>
        <v>0</v>
      </c>
      <c r="AQ40" s="13" t="str">
        <f t="shared" si="24"/>
        <v/>
      </c>
      <c r="AR40" s="24" t="str">
        <f t="shared" si="25"/>
        <v/>
      </c>
      <c r="AS40" s="13"/>
      <c r="AT40" s="2">
        <f t="shared" si="46"/>
        <v>-7</v>
      </c>
      <c r="AU40" s="4">
        <f t="shared" si="26"/>
        <v>-21</v>
      </c>
      <c r="AV40" s="4">
        <f t="shared" si="27"/>
        <v>1.98</v>
      </c>
      <c r="AY40" s="4">
        <f t="shared" si="28"/>
        <v>0</v>
      </c>
      <c r="AZ40" s="13" t="str">
        <f t="shared" si="29"/>
        <v/>
      </c>
      <c r="BA40" s="24" t="str">
        <f t="shared" si="30"/>
        <v/>
      </c>
      <c r="BB40" s="13"/>
      <c r="BC40" s="2">
        <f t="shared" si="47"/>
        <v>-7</v>
      </c>
      <c r="BD40" s="4">
        <f t="shared" si="31"/>
        <v>-21</v>
      </c>
      <c r="BE40" s="4">
        <f t="shared" si="32"/>
        <v>1.98</v>
      </c>
      <c r="BH40" s="4">
        <f t="shared" si="33"/>
        <v>0</v>
      </c>
      <c r="BI40" s="13" t="str">
        <f t="shared" si="34"/>
        <v/>
      </c>
      <c r="BJ40" s="24" t="str">
        <f t="shared" si="35"/>
        <v/>
      </c>
      <c r="BK40" s="13"/>
      <c r="BL40" s="2">
        <f t="shared" si="48"/>
        <v>-7</v>
      </c>
      <c r="BM40" s="4">
        <f t="shared" si="36"/>
        <v>-21</v>
      </c>
      <c r="BN40" s="4">
        <f t="shared" si="37"/>
        <v>1.98</v>
      </c>
      <c r="BQ40" s="4">
        <f t="shared" si="38"/>
        <v>0</v>
      </c>
      <c r="BR40" s="13" t="str">
        <f t="shared" si="39"/>
        <v/>
      </c>
      <c r="BS40" s="24" t="str">
        <f t="shared" si="40"/>
        <v/>
      </c>
      <c r="BT40" s="25"/>
    </row>
    <row r="41">
      <c r="A41" s="2">
        <f t="shared" si="41"/>
        <v>-6.5</v>
      </c>
      <c r="B41" s="4">
        <f t="shared" si="1"/>
        <v>-19.5</v>
      </c>
      <c r="C41" s="4">
        <f t="shared" si="2"/>
        <v>1.95</v>
      </c>
      <c r="F41" s="4">
        <f t="shared" si="3"/>
        <v>0</v>
      </c>
      <c r="G41" s="13" t="str">
        <f t="shared" si="4"/>
        <v/>
      </c>
      <c r="H41" s="13" t="str">
        <f t="shared" si="5"/>
        <v/>
      </c>
      <c r="J41" s="2">
        <f t="shared" si="42"/>
        <v>-6.5</v>
      </c>
      <c r="K41" s="4">
        <f t="shared" si="6"/>
        <v>-19.5</v>
      </c>
      <c r="L41" s="4">
        <f t="shared" si="7"/>
        <v>1.95</v>
      </c>
      <c r="O41" s="4">
        <f t="shared" si="8"/>
        <v>0</v>
      </c>
      <c r="P41" s="13" t="str">
        <f t="shared" si="9"/>
        <v/>
      </c>
      <c r="Q41" s="24" t="str">
        <f t="shared" si="10"/>
        <v/>
      </c>
      <c r="S41" s="2">
        <f t="shared" si="43"/>
        <v>-6.5</v>
      </c>
      <c r="T41" s="4">
        <f t="shared" si="11"/>
        <v>-19.5</v>
      </c>
      <c r="U41" s="4">
        <f t="shared" si="12"/>
        <v>1.95</v>
      </c>
      <c r="X41" s="4">
        <f t="shared" si="13"/>
        <v>0</v>
      </c>
      <c r="Y41" s="13" t="str">
        <f t="shared" si="14"/>
        <v/>
      </c>
      <c r="Z41" s="24" t="str">
        <f t="shared" si="15"/>
        <v/>
      </c>
      <c r="AB41" s="2">
        <f t="shared" si="44"/>
        <v>-6.5</v>
      </c>
      <c r="AC41" s="4">
        <f t="shared" si="16"/>
        <v>-19.5</v>
      </c>
      <c r="AD41" s="4">
        <f t="shared" si="17"/>
        <v>1.95</v>
      </c>
      <c r="AG41" s="4">
        <f t="shared" si="18"/>
        <v>0</v>
      </c>
      <c r="AH41" s="13" t="str">
        <f t="shared" si="19"/>
        <v/>
      </c>
      <c r="AI41" s="24" t="str">
        <f t="shared" si="20"/>
        <v/>
      </c>
      <c r="AJ41" s="13"/>
      <c r="AK41" s="2">
        <f t="shared" si="45"/>
        <v>-6.5</v>
      </c>
      <c r="AL41" s="4">
        <f t="shared" si="21"/>
        <v>-19.5</v>
      </c>
      <c r="AM41" s="4">
        <f t="shared" si="22"/>
        <v>1.95</v>
      </c>
      <c r="AP41" s="4">
        <f t="shared" si="23"/>
        <v>0</v>
      </c>
      <c r="AQ41" s="13" t="str">
        <f t="shared" si="24"/>
        <v/>
      </c>
      <c r="AR41" s="24" t="str">
        <f t="shared" si="25"/>
        <v/>
      </c>
      <c r="AS41" s="13"/>
      <c r="AT41" s="2">
        <f t="shared" si="46"/>
        <v>-6.5</v>
      </c>
      <c r="AU41" s="4">
        <f t="shared" si="26"/>
        <v>-19.5</v>
      </c>
      <c r="AV41" s="4">
        <f t="shared" si="27"/>
        <v>1.95</v>
      </c>
      <c r="AY41" s="4">
        <f t="shared" si="28"/>
        <v>0</v>
      </c>
      <c r="AZ41" s="13" t="str">
        <f t="shared" si="29"/>
        <v/>
      </c>
      <c r="BA41" s="24" t="str">
        <f t="shared" si="30"/>
        <v/>
      </c>
      <c r="BB41" s="13"/>
      <c r="BC41" s="2">
        <f t="shared" si="47"/>
        <v>-6.5</v>
      </c>
      <c r="BD41" s="4">
        <f t="shared" si="31"/>
        <v>-19.5</v>
      </c>
      <c r="BE41" s="4">
        <f t="shared" si="32"/>
        <v>1.95</v>
      </c>
      <c r="BH41" s="4">
        <f t="shared" si="33"/>
        <v>0</v>
      </c>
      <c r="BI41" s="13" t="str">
        <f t="shared" si="34"/>
        <v/>
      </c>
      <c r="BJ41" s="24" t="str">
        <f t="shared" si="35"/>
        <v/>
      </c>
      <c r="BK41" s="13"/>
      <c r="BL41" s="2">
        <f t="shared" si="48"/>
        <v>-6.5</v>
      </c>
      <c r="BM41" s="4">
        <f t="shared" si="36"/>
        <v>-19.5</v>
      </c>
      <c r="BN41" s="4">
        <f t="shared" si="37"/>
        <v>1.95</v>
      </c>
      <c r="BQ41" s="4">
        <f t="shared" si="38"/>
        <v>0</v>
      </c>
      <c r="BR41" s="13" t="str">
        <f t="shared" si="39"/>
        <v/>
      </c>
      <c r="BS41" s="24" t="str">
        <f t="shared" si="40"/>
        <v/>
      </c>
      <c r="BT41" s="25"/>
    </row>
    <row r="42">
      <c r="A42" s="2">
        <f t="shared" si="41"/>
        <v>-6</v>
      </c>
      <c r="B42" s="4">
        <f t="shared" si="1"/>
        <v>-18</v>
      </c>
      <c r="C42" s="4">
        <f t="shared" si="2"/>
        <v>1.92</v>
      </c>
      <c r="F42" s="4">
        <f t="shared" si="3"/>
        <v>0</v>
      </c>
      <c r="G42" s="13" t="str">
        <f t="shared" si="4"/>
        <v/>
      </c>
      <c r="H42" s="13" t="str">
        <f t="shared" si="5"/>
        <v/>
      </c>
      <c r="J42" s="2">
        <f t="shared" si="42"/>
        <v>-6</v>
      </c>
      <c r="K42" s="4">
        <f t="shared" si="6"/>
        <v>-18</v>
      </c>
      <c r="L42" s="4">
        <f t="shared" si="7"/>
        <v>1.92</v>
      </c>
      <c r="O42" s="4">
        <f t="shared" si="8"/>
        <v>0</v>
      </c>
      <c r="P42" s="13" t="str">
        <f t="shared" si="9"/>
        <v/>
      </c>
      <c r="Q42" s="24" t="str">
        <f t="shared" si="10"/>
        <v/>
      </c>
      <c r="S42" s="2">
        <f t="shared" si="43"/>
        <v>-6</v>
      </c>
      <c r="T42" s="4">
        <f t="shared" si="11"/>
        <v>-18</v>
      </c>
      <c r="U42" s="4">
        <f t="shared" si="12"/>
        <v>1.92</v>
      </c>
      <c r="X42" s="4">
        <f t="shared" si="13"/>
        <v>0</v>
      </c>
      <c r="Y42" s="13" t="str">
        <f t="shared" si="14"/>
        <v/>
      </c>
      <c r="Z42" s="24" t="str">
        <f t="shared" si="15"/>
        <v/>
      </c>
      <c r="AB42" s="2">
        <f t="shared" si="44"/>
        <v>-6</v>
      </c>
      <c r="AC42" s="4">
        <f t="shared" si="16"/>
        <v>-18</v>
      </c>
      <c r="AD42" s="4">
        <f t="shared" si="17"/>
        <v>1.92</v>
      </c>
      <c r="AG42" s="4">
        <f t="shared" si="18"/>
        <v>0</v>
      </c>
      <c r="AH42" s="13" t="str">
        <f t="shared" si="19"/>
        <v/>
      </c>
      <c r="AI42" s="24" t="str">
        <f t="shared" si="20"/>
        <v/>
      </c>
      <c r="AJ42" s="13"/>
      <c r="AK42" s="2">
        <f t="shared" si="45"/>
        <v>-6</v>
      </c>
      <c r="AL42" s="4">
        <f t="shared" si="21"/>
        <v>-18</v>
      </c>
      <c r="AM42" s="4">
        <f t="shared" si="22"/>
        <v>1.92</v>
      </c>
      <c r="AP42" s="4">
        <f t="shared" si="23"/>
        <v>0</v>
      </c>
      <c r="AQ42" s="13" t="str">
        <f t="shared" si="24"/>
        <v/>
      </c>
      <c r="AR42" s="24" t="str">
        <f t="shared" si="25"/>
        <v/>
      </c>
      <c r="AS42" s="13"/>
      <c r="AT42" s="2">
        <f t="shared" si="46"/>
        <v>-6</v>
      </c>
      <c r="AU42" s="4">
        <f t="shared" si="26"/>
        <v>-18</v>
      </c>
      <c r="AV42" s="4">
        <f t="shared" si="27"/>
        <v>1.92</v>
      </c>
      <c r="AY42" s="4">
        <f t="shared" si="28"/>
        <v>0</v>
      </c>
      <c r="AZ42" s="13" t="str">
        <f t="shared" si="29"/>
        <v/>
      </c>
      <c r="BA42" s="24" t="str">
        <f t="shared" si="30"/>
        <v/>
      </c>
      <c r="BB42" s="13"/>
      <c r="BC42" s="2">
        <f t="shared" si="47"/>
        <v>-6</v>
      </c>
      <c r="BD42" s="4">
        <f t="shared" si="31"/>
        <v>-18</v>
      </c>
      <c r="BE42" s="4">
        <f t="shared" si="32"/>
        <v>1.92</v>
      </c>
      <c r="BH42" s="4">
        <f t="shared" si="33"/>
        <v>0</v>
      </c>
      <c r="BI42" s="13" t="str">
        <f t="shared" si="34"/>
        <v/>
      </c>
      <c r="BJ42" s="24" t="str">
        <f t="shared" si="35"/>
        <v/>
      </c>
      <c r="BK42" s="13"/>
      <c r="BL42" s="2">
        <f t="shared" si="48"/>
        <v>-6</v>
      </c>
      <c r="BM42" s="4">
        <f t="shared" si="36"/>
        <v>-18</v>
      </c>
      <c r="BN42" s="4">
        <f t="shared" si="37"/>
        <v>1.92</v>
      </c>
      <c r="BQ42" s="4">
        <f t="shared" si="38"/>
        <v>0</v>
      </c>
      <c r="BR42" s="13" t="str">
        <f t="shared" si="39"/>
        <v/>
      </c>
      <c r="BS42" s="24" t="str">
        <f t="shared" si="40"/>
        <v/>
      </c>
      <c r="BT42" s="25"/>
    </row>
    <row r="43">
      <c r="A43" s="2">
        <f t="shared" si="41"/>
        <v>-5.5</v>
      </c>
      <c r="B43" s="4">
        <f t="shared" si="1"/>
        <v>-16.5</v>
      </c>
      <c r="C43" s="4">
        <f t="shared" si="2"/>
        <v>1.89</v>
      </c>
      <c r="F43" s="4">
        <f t="shared" si="3"/>
        <v>0</v>
      </c>
      <c r="G43" s="13" t="str">
        <f t="shared" si="4"/>
        <v/>
      </c>
      <c r="H43" s="13" t="str">
        <f t="shared" si="5"/>
        <v/>
      </c>
      <c r="J43" s="2">
        <f t="shared" si="42"/>
        <v>-5.5</v>
      </c>
      <c r="K43" s="4">
        <f t="shared" si="6"/>
        <v>-16.5</v>
      </c>
      <c r="L43" s="4">
        <f t="shared" si="7"/>
        <v>1.89</v>
      </c>
      <c r="O43" s="4">
        <f t="shared" si="8"/>
        <v>0</v>
      </c>
      <c r="P43" s="13" t="str">
        <f t="shared" si="9"/>
        <v/>
      </c>
      <c r="Q43" s="24" t="str">
        <f t="shared" si="10"/>
        <v/>
      </c>
      <c r="S43" s="2">
        <f t="shared" si="43"/>
        <v>-5.5</v>
      </c>
      <c r="T43" s="4">
        <f t="shared" si="11"/>
        <v>-16.5</v>
      </c>
      <c r="U43" s="4">
        <f t="shared" si="12"/>
        <v>1.89</v>
      </c>
      <c r="X43" s="4">
        <f t="shared" si="13"/>
        <v>0</v>
      </c>
      <c r="Y43" s="13" t="str">
        <f t="shared" si="14"/>
        <v/>
      </c>
      <c r="Z43" s="24" t="str">
        <f t="shared" si="15"/>
        <v/>
      </c>
      <c r="AB43" s="2">
        <f t="shared" si="44"/>
        <v>-5.5</v>
      </c>
      <c r="AC43" s="4">
        <f t="shared" si="16"/>
        <v>-16.5</v>
      </c>
      <c r="AD43" s="4">
        <f t="shared" si="17"/>
        <v>1.89</v>
      </c>
      <c r="AG43" s="4">
        <f t="shared" si="18"/>
        <v>0</v>
      </c>
      <c r="AH43" s="13" t="str">
        <f t="shared" si="19"/>
        <v/>
      </c>
      <c r="AI43" s="24" t="str">
        <f t="shared" si="20"/>
        <v/>
      </c>
      <c r="AJ43" s="13"/>
      <c r="AK43" s="2">
        <f t="shared" si="45"/>
        <v>-5.5</v>
      </c>
      <c r="AL43" s="4">
        <f t="shared" si="21"/>
        <v>-16.5</v>
      </c>
      <c r="AM43" s="4">
        <f t="shared" si="22"/>
        <v>1.89</v>
      </c>
      <c r="AP43" s="4">
        <f t="shared" si="23"/>
        <v>0</v>
      </c>
      <c r="AQ43" s="13" t="str">
        <f t="shared" si="24"/>
        <v/>
      </c>
      <c r="AR43" s="24" t="str">
        <f t="shared" si="25"/>
        <v/>
      </c>
      <c r="AS43" s="13"/>
      <c r="AT43" s="2">
        <f t="shared" si="46"/>
        <v>-5.5</v>
      </c>
      <c r="AU43" s="4">
        <f t="shared" si="26"/>
        <v>-16.5</v>
      </c>
      <c r="AV43" s="4">
        <f t="shared" si="27"/>
        <v>1.89</v>
      </c>
      <c r="AY43" s="4">
        <f t="shared" si="28"/>
        <v>0</v>
      </c>
      <c r="AZ43" s="13" t="str">
        <f t="shared" si="29"/>
        <v/>
      </c>
      <c r="BA43" s="24" t="str">
        <f t="shared" si="30"/>
        <v/>
      </c>
      <c r="BB43" s="13"/>
      <c r="BC43" s="2">
        <f t="shared" si="47"/>
        <v>-5.5</v>
      </c>
      <c r="BD43" s="4">
        <f t="shared" si="31"/>
        <v>-16.5</v>
      </c>
      <c r="BE43" s="4">
        <f t="shared" si="32"/>
        <v>1.89</v>
      </c>
      <c r="BH43" s="4">
        <f t="shared" si="33"/>
        <v>0</v>
      </c>
      <c r="BI43" s="13" t="str">
        <f t="shared" si="34"/>
        <v/>
      </c>
      <c r="BJ43" s="24" t="str">
        <f t="shared" si="35"/>
        <v/>
      </c>
      <c r="BK43" s="13"/>
      <c r="BL43" s="2">
        <f t="shared" si="48"/>
        <v>-5.5</v>
      </c>
      <c r="BM43" s="4">
        <f t="shared" si="36"/>
        <v>-16.5</v>
      </c>
      <c r="BN43" s="4">
        <f t="shared" si="37"/>
        <v>1.89</v>
      </c>
      <c r="BQ43" s="4">
        <f t="shared" si="38"/>
        <v>0</v>
      </c>
      <c r="BR43" s="13" t="str">
        <f t="shared" si="39"/>
        <v/>
      </c>
      <c r="BS43" s="24" t="str">
        <f t="shared" si="40"/>
        <v/>
      </c>
      <c r="BT43" s="25"/>
    </row>
    <row r="44">
      <c r="A44" s="2">
        <f t="shared" si="41"/>
        <v>-5</v>
      </c>
      <c r="B44" s="4">
        <f t="shared" si="1"/>
        <v>-15</v>
      </c>
      <c r="C44" s="4">
        <f t="shared" si="2"/>
        <v>1.86</v>
      </c>
      <c r="F44" s="4">
        <f t="shared" si="3"/>
        <v>0</v>
      </c>
      <c r="G44" s="13" t="str">
        <f t="shared" si="4"/>
        <v/>
      </c>
      <c r="H44" s="13" t="str">
        <f t="shared" si="5"/>
        <v/>
      </c>
      <c r="J44" s="2">
        <f t="shared" si="42"/>
        <v>-5</v>
      </c>
      <c r="K44" s="4">
        <f t="shared" si="6"/>
        <v>-15</v>
      </c>
      <c r="L44" s="4">
        <f t="shared" si="7"/>
        <v>1.86</v>
      </c>
      <c r="O44" s="4">
        <f t="shared" si="8"/>
        <v>0</v>
      </c>
      <c r="P44" s="13" t="str">
        <f t="shared" si="9"/>
        <v/>
      </c>
      <c r="Q44" s="24" t="str">
        <f t="shared" si="10"/>
        <v/>
      </c>
      <c r="S44" s="2">
        <f t="shared" si="43"/>
        <v>-5</v>
      </c>
      <c r="T44" s="4">
        <f t="shared" si="11"/>
        <v>-15</v>
      </c>
      <c r="U44" s="4">
        <f t="shared" si="12"/>
        <v>1.86</v>
      </c>
      <c r="X44" s="4">
        <f t="shared" si="13"/>
        <v>0</v>
      </c>
      <c r="Y44" s="13" t="str">
        <f t="shared" si="14"/>
        <v/>
      </c>
      <c r="Z44" s="24" t="str">
        <f t="shared" si="15"/>
        <v/>
      </c>
      <c r="AB44" s="2">
        <f t="shared" si="44"/>
        <v>-5</v>
      </c>
      <c r="AC44" s="4">
        <f t="shared" si="16"/>
        <v>-15</v>
      </c>
      <c r="AD44" s="4">
        <f t="shared" si="17"/>
        <v>1.86</v>
      </c>
      <c r="AG44" s="4">
        <f t="shared" si="18"/>
        <v>0</v>
      </c>
      <c r="AH44" s="13" t="str">
        <f t="shared" si="19"/>
        <v/>
      </c>
      <c r="AI44" s="24" t="str">
        <f t="shared" si="20"/>
        <v/>
      </c>
      <c r="AJ44" s="13"/>
      <c r="AK44" s="2">
        <f t="shared" si="45"/>
        <v>-5</v>
      </c>
      <c r="AL44" s="4">
        <f t="shared" si="21"/>
        <v>-15</v>
      </c>
      <c r="AM44" s="4">
        <f t="shared" si="22"/>
        <v>1.86</v>
      </c>
      <c r="AP44" s="4">
        <f t="shared" si="23"/>
        <v>0</v>
      </c>
      <c r="AQ44" s="13" t="str">
        <f t="shared" si="24"/>
        <v/>
      </c>
      <c r="AR44" s="24" t="str">
        <f t="shared" si="25"/>
        <v/>
      </c>
      <c r="AS44" s="13"/>
      <c r="AT44" s="2">
        <f t="shared" si="46"/>
        <v>-5</v>
      </c>
      <c r="AU44" s="4">
        <f t="shared" si="26"/>
        <v>-15</v>
      </c>
      <c r="AV44" s="4">
        <f t="shared" si="27"/>
        <v>1.86</v>
      </c>
      <c r="AY44" s="4">
        <f t="shared" si="28"/>
        <v>0</v>
      </c>
      <c r="AZ44" s="13" t="str">
        <f t="shared" si="29"/>
        <v/>
      </c>
      <c r="BA44" s="24" t="str">
        <f t="shared" si="30"/>
        <v/>
      </c>
      <c r="BB44" s="13"/>
      <c r="BC44" s="2">
        <f t="shared" si="47"/>
        <v>-5</v>
      </c>
      <c r="BD44" s="4">
        <f t="shared" si="31"/>
        <v>-15</v>
      </c>
      <c r="BE44" s="4">
        <f t="shared" si="32"/>
        <v>1.86</v>
      </c>
      <c r="BH44" s="4">
        <f t="shared" si="33"/>
        <v>0</v>
      </c>
      <c r="BI44" s="13" t="str">
        <f t="shared" si="34"/>
        <v/>
      </c>
      <c r="BJ44" s="24" t="str">
        <f t="shared" si="35"/>
        <v/>
      </c>
      <c r="BK44" s="13"/>
      <c r="BL44" s="2">
        <f t="shared" si="48"/>
        <v>-5</v>
      </c>
      <c r="BM44" s="4">
        <f t="shared" si="36"/>
        <v>-15</v>
      </c>
      <c r="BN44" s="4">
        <f t="shared" si="37"/>
        <v>1.86</v>
      </c>
      <c r="BQ44" s="4">
        <f t="shared" si="38"/>
        <v>0</v>
      </c>
      <c r="BR44" s="13" t="str">
        <f t="shared" si="39"/>
        <v/>
      </c>
      <c r="BS44" s="24" t="str">
        <f t="shared" si="40"/>
        <v/>
      </c>
      <c r="BT44" s="25"/>
    </row>
    <row r="45">
      <c r="A45" s="2">
        <f t="shared" si="41"/>
        <v>-4.5</v>
      </c>
      <c r="B45" s="4">
        <f t="shared" si="1"/>
        <v>-13.5</v>
      </c>
      <c r="C45" s="4">
        <f t="shared" si="2"/>
        <v>1.83</v>
      </c>
      <c r="F45" s="4">
        <f t="shared" si="3"/>
        <v>0</v>
      </c>
      <c r="G45" s="13" t="str">
        <f t="shared" si="4"/>
        <v/>
      </c>
      <c r="H45" s="13" t="str">
        <f t="shared" si="5"/>
        <v/>
      </c>
      <c r="J45" s="2">
        <f t="shared" si="42"/>
        <v>-4.5</v>
      </c>
      <c r="K45" s="4">
        <f t="shared" si="6"/>
        <v>-13.5</v>
      </c>
      <c r="L45" s="4">
        <f t="shared" si="7"/>
        <v>1.83</v>
      </c>
      <c r="O45" s="4">
        <f t="shared" si="8"/>
        <v>0</v>
      </c>
      <c r="P45" s="13" t="str">
        <f t="shared" si="9"/>
        <v/>
      </c>
      <c r="Q45" s="24" t="str">
        <f t="shared" si="10"/>
        <v/>
      </c>
      <c r="S45" s="2">
        <f t="shared" si="43"/>
        <v>-4.5</v>
      </c>
      <c r="T45" s="4">
        <f t="shared" si="11"/>
        <v>-13.5</v>
      </c>
      <c r="U45" s="4">
        <f t="shared" si="12"/>
        <v>1.83</v>
      </c>
      <c r="X45" s="4">
        <f t="shared" si="13"/>
        <v>0</v>
      </c>
      <c r="Y45" s="13" t="str">
        <f t="shared" si="14"/>
        <v/>
      </c>
      <c r="Z45" s="24" t="str">
        <f t="shared" si="15"/>
        <v/>
      </c>
      <c r="AB45" s="2">
        <f t="shared" si="44"/>
        <v>-4.5</v>
      </c>
      <c r="AC45" s="4">
        <f t="shared" si="16"/>
        <v>-13.5</v>
      </c>
      <c r="AD45" s="4">
        <f t="shared" si="17"/>
        <v>1.83</v>
      </c>
      <c r="AG45" s="4">
        <f t="shared" si="18"/>
        <v>0</v>
      </c>
      <c r="AH45" s="13" t="str">
        <f t="shared" si="19"/>
        <v/>
      </c>
      <c r="AI45" s="24" t="str">
        <f t="shared" si="20"/>
        <v/>
      </c>
      <c r="AJ45" s="13"/>
      <c r="AK45" s="2">
        <f t="shared" si="45"/>
        <v>-4.5</v>
      </c>
      <c r="AL45" s="4">
        <f t="shared" si="21"/>
        <v>-13.5</v>
      </c>
      <c r="AM45" s="4">
        <f t="shared" si="22"/>
        <v>1.83</v>
      </c>
      <c r="AP45" s="4">
        <f t="shared" si="23"/>
        <v>0</v>
      </c>
      <c r="AQ45" s="13" t="str">
        <f t="shared" si="24"/>
        <v/>
      </c>
      <c r="AR45" s="24" t="str">
        <f t="shared" si="25"/>
        <v/>
      </c>
      <c r="AS45" s="13"/>
      <c r="AT45" s="2">
        <f t="shared" si="46"/>
        <v>-4.5</v>
      </c>
      <c r="AU45" s="4">
        <f t="shared" si="26"/>
        <v>-13.5</v>
      </c>
      <c r="AV45" s="4">
        <f t="shared" si="27"/>
        <v>1.83</v>
      </c>
      <c r="AY45" s="4">
        <f t="shared" si="28"/>
        <v>0</v>
      </c>
      <c r="AZ45" s="13" t="str">
        <f t="shared" si="29"/>
        <v/>
      </c>
      <c r="BA45" s="24" t="str">
        <f t="shared" si="30"/>
        <v/>
      </c>
      <c r="BB45" s="13"/>
      <c r="BC45" s="2">
        <f t="shared" si="47"/>
        <v>-4.5</v>
      </c>
      <c r="BD45" s="4">
        <f t="shared" si="31"/>
        <v>-13.5</v>
      </c>
      <c r="BE45" s="4">
        <f t="shared" si="32"/>
        <v>1.83</v>
      </c>
      <c r="BH45" s="4">
        <f t="shared" si="33"/>
        <v>0</v>
      </c>
      <c r="BI45" s="13" t="str">
        <f t="shared" si="34"/>
        <v/>
      </c>
      <c r="BJ45" s="24" t="str">
        <f t="shared" si="35"/>
        <v/>
      </c>
      <c r="BK45" s="13"/>
      <c r="BL45" s="2">
        <f t="shared" si="48"/>
        <v>-4.5</v>
      </c>
      <c r="BM45" s="4">
        <f t="shared" si="36"/>
        <v>-13.5</v>
      </c>
      <c r="BN45" s="4">
        <f t="shared" si="37"/>
        <v>1.83</v>
      </c>
      <c r="BQ45" s="4">
        <f t="shared" si="38"/>
        <v>0</v>
      </c>
      <c r="BR45" s="13" t="str">
        <f t="shared" si="39"/>
        <v/>
      </c>
      <c r="BS45" s="24" t="str">
        <f t="shared" si="40"/>
        <v/>
      </c>
      <c r="BT45" s="25"/>
    </row>
    <row r="46">
      <c r="A46" s="2">
        <f t="shared" si="41"/>
        <v>-4</v>
      </c>
      <c r="B46" s="4">
        <f t="shared" si="1"/>
        <v>-12</v>
      </c>
      <c r="C46" s="4">
        <f t="shared" si="2"/>
        <v>1.8</v>
      </c>
      <c r="F46" s="4">
        <f t="shared" si="3"/>
        <v>0</v>
      </c>
      <c r="G46" s="13" t="str">
        <f t="shared" si="4"/>
        <v/>
      </c>
      <c r="H46" s="13" t="str">
        <f t="shared" si="5"/>
        <v/>
      </c>
      <c r="J46" s="2">
        <f t="shared" si="42"/>
        <v>-4</v>
      </c>
      <c r="K46" s="4">
        <f t="shared" si="6"/>
        <v>-12</v>
      </c>
      <c r="L46" s="4">
        <f t="shared" si="7"/>
        <v>1.8</v>
      </c>
      <c r="O46" s="4">
        <f t="shared" si="8"/>
        <v>0</v>
      </c>
      <c r="P46" s="13" t="str">
        <f t="shared" si="9"/>
        <v/>
      </c>
      <c r="Q46" s="24" t="str">
        <f t="shared" si="10"/>
        <v/>
      </c>
      <c r="S46" s="2">
        <f t="shared" si="43"/>
        <v>-4</v>
      </c>
      <c r="T46" s="4">
        <f t="shared" si="11"/>
        <v>-12</v>
      </c>
      <c r="U46" s="4">
        <f t="shared" si="12"/>
        <v>1.8</v>
      </c>
      <c r="X46" s="4">
        <f t="shared" si="13"/>
        <v>0</v>
      </c>
      <c r="Y46" s="13" t="str">
        <f t="shared" si="14"/>
        <v/>
      </c>
      <c r="Z46" s="24" t="str">
        <f t="shared" si="15"/>
        <v/>
      </c>
      <c r="AB46" s="2">
        <f t="shared" si="44"/>
        <v>-4</v>
      </c>
      <c r="AC46" s="4">
        <f t="shared" si="16"/>
        <v>-12</v>
      </c>
      <c r="AD46" s="4">
        <f t="shared" si="17"/>
        <v>1.8</v>
      </c>
      <c r="AG46" s="4">
        <f t="shared" si="18"/>
        <v>0</v>
      </c>
      <c r="AH46" s="13" t="str">
        <f t="shared" si="19"/>
        <v/>
      </c>
      <c r="AI46" s="24" t="str">
        <f t="shared" si="20"/>
        <v/>
      </c>
      <c r="AJ46" s="13"/>
      <c r="AK46" s="2">
        <f t="shared" si="45"/>
        <v>-4</v>
      </c>
      <c r="AL46" s="4">
        <f t="shared" si="21"/>
        <v>-12</v>
      </c>
      <c r="AM46" s="4">
        <f t="shared" si="22"/>
        <v>1.8</v>
      </c>
      <c r="AP46" s="4">
        <f t="shared" si="23"/>
        <v>0</v>
      </c>
      <c r="AQ46" s="13" t="str">
        <f t="shared" si="24"/>
        <v/>
      </c>
      <c r="AR46" s="24" t="str">
        <f t="shared" si="25"/>
        <v/>
      </c>
      <c r="AS46" s="13"/>
      <c r="AT46" s="2">
        <f t="shared" si="46"/>
        <v>-4</v>
      </c>
      <c r="AU46" s="4">
        <f t="shared" si="26"/>
        <v>-12</v>
      </c>
      <c r="AV46" s="4">
        <f t="shared" si="27"/>
        <v>1.8</v>
      </c>
      <c r="AY46" s="4">
        <f t="shared" si="28"/>
        <v>0</v>
      </c>
      <c r="AZ46" s="13" t="str">
        <f t="shared" si="29"/>
        <v/>
      </c>
      <c r="BA46" s="24" t="str">
        <f t="shared" si="30"/>
        <v/>
      </c>
      <c r="BB46" s="13"/>
      <c r="BC46" s="2">
        <f t="shared" si="47"/>
        <v>-4</v>
      </c>
      <c r="BD46" s="4">
        <f t="shared" si="31"/>
        <v>-12</v>
      </c>
      <c r="BE46" s="4">
        <f t="shared" si="32"/>
        <v>1.8</v>
      </c>
      <c r="BH46" s="4">
        <f t="shared" si="33"/>
        <v>0</v>
      </c>
      <c r="BI46" s="13" t="str">
        <f t="shared" si="34"/>
        <v/>
      </c>
      <c r="BJ46" s="24" t="str">
        <f t="shared" si="35"/>
        <v/>
      </c>
      <c r="BK46" s="13"/>
      <c r="BL46" s="2">
        <f t="shared" si="48"/>
        <v>-4</v>
      </c>
      <c r="BM46" s="4">
        <f t="shared" si="36"/>
        <v>-12</v>
      </c>
      <c r="BN46" s="4">
        <f t="shared" si="37"/>
        <v>1.8</v>
      </c>
      <c r="BQ46" s="4">
        <f t="shared" si="38"/>
        <v>0</v>
      </c>
      <c r="BR46" s="13" t="str">
        <f t="shared" si="39"/>
        <v/>
      </c>
      <c r="BS46" s="24" t="str">
        <f t="shared" si="40"/>
        <v/>
      </c>
      <c r="BT46" s="25"/>
    </row>
    <row r="47">
      <c r="A47" s="2">
        <f t="shared" si="41"/>
        <v>-3.5</v>
      </c>
      <c r="B47" s="4">
        <f t="shared" si="1"/>
        <v>-10.5</v>
      </c>
      <c r="C47" s="4">
        <f t="shared" si="2"/>
        <v>1.77</v>
      </c>
      <c r="F47" s="4">
        <f t="shared" si="3"/>
        <v>0</v>
      </c>
      <c r="G47" s="13" t="str">
        <f t="shared" si="4"/>
        <v/>
      </c>
      <c r="H47" s="13" t="str">
        <f t="shared" si="5"/>
        <v/>
      </c>
      <c r="J47" s="2">
        <f t="shared" si="42"/>
        <v>-3.5</v>
      </c>
      <c r="K47" s="4">
        <f t="shared" si="6"/>
        <v>-10.5</v>
      </c>
      <c r="L47" s="4">
        <f t="shared" si="7"/>
        <v>1.77</v>
      </c>
      <c r="O47" s="4">
        <f t="shared" si="8"/>
        <v>0</v>
      </c>
      <c r="P47" s="13" t="str">
        <f t="shared" si="9"/>
        <v/>
      </c>
      <c r="Q47" s="24" t="str">
        <f t="shared" si="10"/>
        <v/>
      </c>
      <c r="S47" s="2">
        <f t="shared" si="43"/>
        <v>-3.5</v>
      </c>
      <c r="T47" s="4">
        <f t="shared" si="11"/>
        <v>-10.5</v>
      </c>
      <c r="U47" s="4">
        <f t="shared" si="12"/>
        <v>1.77</v>
      </c>
      <c r="X47" s="4">
        <f t="shared" si="13"/>
        <v>0</v>
      </c>
      <c r="Y47" s="13" t="str">
        <f t="shared" si="14"/>
        <v/>
      </c>
      <c r="Z47" s="24" t="str">
        <f t="shared" si="15"/>
        <v/>
      </c>
      <c r="AB47" s="2">
        <f t="shared" si="44"/>
        <v>-3.5</v>
      </c>
      <c r="AC47" s="4">
        <f t="shared" si="16"/>
        <v>-10.5</v>
      </c>
      <c r="AD47" s="4">
        <f t="shared" si="17"/>
        <v>1.77</v>
      </c>
      <c r="AG47" s="4">
        <f t="shared" si="18"/>
        <v>0</v>
      </c>
      <c r="AH47" s="13" t="str">
        <f t="shared" si="19"/>
        <v/>
      </c>
      <c r="AI47" s="24" t="str">
        <f t="shared" si="20"/>
        <v/>
      </c>
      <c r="AJ47" s="13"/>
      <c r="AK47" s="2">
        <f t="shared" si="45"/>
        <v>-3.5</v>
      </c>
      <c r="AL47" s="4">
        <f t="shared" si="21"/>
        <v>-10.5</v>
      </c>
      <c r="AM47" s="4">
        <f t="shared" si="22"/>
        <v>1.77</v>
      </c>
      <c r="AP47" s="4">
        <f t="shared" si="23"/>
        <v>0</v>
      </c>
      <c r="AQ47" s="13" t="str">
        <f t="shared" si="24"/>
        <v/>
      </c>
      <c r="AR47" s="24" t="str">
        <f t="shared" si="25"/>
        <v/>
      </c>
      <c r="AS47" s="13"/>
      <c r="AT47" s="2">
        <f t="shared" si="46"/>
        <v>-3.5</v>
      </c>
      <c r="AU47" s="4">
        <f t="shared" si="26"/>
        <v>-10.5</v>
      </c>
      <c r="AV47" s="4">
        <f t="shared" si="27"/>
        <v>1.77</v>
      </c>
      <c r="AY47" s="4">
        <f t="shared" si="28"/>
        <v>0</v>
      </c>
      <c r="AZ47" s="13" t="str">
        <f t="shared" si="29"/>
        <v/>
      </c>
      <c r="BA47" s="24" t="str">
        <f t="shared" si="30"/>
        <v/>
      </c>
      <c r="BB47" s="13"/>
      <c r="BC47" s="2">
        <f t="shared" si="47"/>
        <v>-3.5</v>
      </c>
      <c r="BD47" s="4">
        <f t="shared" si="31"/>
        <v>-10.5</v>
      </c>
      <c r="BE47" s="4">
        <f t="shared" si="32"/>
        <v>1.77</v>
      </c>
      <c r="BH47" s="4">
        <f t="shared" si="33"/>
        <v>0</v>
      </c>
      <c r="BI47" s="13" t="str">
        <f t="shared" si="34"/>
        <v/>
      </c>
      <c r="BJ47" s="24" t="str">
        <f t="shared" si="35"/>
        <v/>
      </c>
      <c r="BK47" s="13"/>
      <c r="BL47" s="2">
        <f t="shared" si="48"/>
        <v>-3.5</v>
      </c>
      <c r="BM47" s="4">
        <f t="shared" si="36"/>
        <v>-10.5</v>
      </c>
      <c r="BN47" s="4">
        <f t="shared" si="37"/>
        <v>1.77</v>
      </c>
      <c r="BQ47" s="4">
        <f t="shared" si="38"/>
        <v>0</v>
      </c>
      <c r="BR47" s="13" t="str">
        <f t="shared" si="39"/>
        <v/>
      </c>
      <c r="BS47" s="24" t="str">
        <f t="shared" si="40"/>
        <v/>
      </c>
      <c r="BT47" s="25"/>
    </row>
    <row r="48">
      <c r="A48" s="2">
        <f t="shared" si="41"/>
        <v>-3</v>
      </c>
      <c r="B48" s="4">
        <f t="shared" si="1"/>
        <v>-9</v>
      </c>
      <c r="C48" s="4">
        <f t="shared" si="2"/>
        <v>1.74</v>
      </c>
      <c r="F48" s="4">
        <f t="shared" si="3"/>
        <v>0</v>
      </c>
      <c r="G48" s="13" t="str">
        <f t="shared" si="4"/>
        <v/>
      </c>
      <c r="H48" s="13" t="str">
        <f t="shared" si="5"/>
        <v/>
      </c>
      <c r="J48" s="2">
        <f t="shared" si="42"/>
        <v>-3</v>
      </c>
      <c r="K48" s="4">
        <f t="shared" si="6"/>
        <v>-9</v>
      </c>
      <c r="L48" s="4">
        <f t="shared" si="7"/>
        <v>1.74</v>
      </c>
      <c r="O48" s="4">
        <f t="shared" si="8"/>
        <v>0</v>
      </c>
      <c r="P48" s="13" t="str">
        <f t="shared" si="9"/>
        <v/>
      </c>
      <c r="Q48" s="24" t="str">
        <f t="shared" si="10"/>
        <v/>
      </c>
      <c r="S48" s="2">
        <f t="shared" si="43"/>
        <v>-3</v>
      </c>
      <c r="T48" s="4">
        <f t="shared" si="11"/>
        <v>-9</v>
      </c>
      <c r="U48" s="4">
        <f t="shared" si="12"/>
        <v>1.74</v>
      </c>
      <c r="X48" s="4">
        <f t="shared" si="13"/>
        <v>0</v>
      </c>
      <c r="Y48" s="13" t="str">
        <f t="shared" si="14"/>
        <v/>
      </c>
      <c r="Z48" s="24" t="str">
        <f t="shared" si="15"/>
        <v/>
      </c>
      <c r="AB48" s="2">
        <f t="shared" si="44"/>
        <v>-3</v>
      </c>
      <c r="AC48" s="4">
        <f t="shared" si="16"/>
        <v>-9</v>
      </c>
      <c r="AD48" s="4">
        <f t="shared" si="17"/>
        <v>1.74</v>
      </c>
      <c r="AG48" s="4">
        <f t="shared" si="18"/>
        <v>0</v>
      </c>
      <c r="AH48" s="13" t="str">
        <f t="shared" si="19"/>
        <v/>
      </c>
      <c r="AI48" s="24" t="str">
        <f t="shared" si="20"/>
        <v/>
      </c>
      <c r="AJ48" s="13"/>
      <c r="AK48" s="2">
        <f t="shared" si="45"/>
        <v>-3</v>
      </c>
      <c r="AL48" s="4">
        <f t="shared" si="21"/>
        <v>-9</v>
      </c>
      <c r="AM48" s="4">
        <f t="shared" si="22"/>
        <v>1.74</v>
      </c>
      <c r="AP48" s="4">
        <f t="shared" si="23"/>
        <v>0</v>
      </c>
      <c r="AQ48" s="13" t="str">
        <f t="shared" si="24"/>
        <v/>
      </c>
      <c r="AR48" s="24" t="str">
        <f t="shared" si="25"/>
        <v/>
      </c>
      <c r="AS48" s="13"/>
      <c r="AT48" s="2">
        <f t="shared" si="46"/>
        <v>-3</v>
      </c>
      <c r="AU48" s="4">
        <f t="shared" si="26"/>
        <v>-9</v>
      </c>
      <c r="AV48" s="4">
        <f t="shared" si="27"/>
        <v>1.74</v>
      </c>
      <c r="AY48" s="4">
        <f t="shared" si="28"/>
        <v>0</v>
      </c>
      <c r="AZ48" s="13" t="str">
        <f t="shared" si="29"/>
        <v/>
      </c>
      <c r="BA48" s="24" t="str">
        <f t="shared" si="30"/>
        <v/>
      </c>
      <c r="BB48" s="13"/>
      <c r="BC48" s="2">
        <f t="shared" si="47"/>
        <v>-3</v>
      </c>
      <c r="BD48" s="4">
        <f t="shared" si="31"/>
        <v>-9</v>
      </c>
      <c r="BE48" s="4">
        <f t="shared" si="32"/>
        <v>1.74</v>
      </c>
      <c r="BH48" s="4">
        <f t="shared" si="33"/>
        <v>0</v>
      </c>
      <c r="BI48" s="13" t="str">
        <f t="shared" si="34"/>
        <v/>
      </c>
      <c r="BJ48" s="24" t="str">
        <f t="shared" si="35"/>
        <v/>
      </c>
      <c r="BK48" s="13"/>
      <c r="BL48" s="2">
        <f t="shared" si="48"/>
        <v>-3</v>
      </c>
      <c r="BM48" s="4">
        <f t="shared" si="36"/>
        <v>-9</v>
      </c>
      <c r="BN48" s="4">
        <f t="shared" si="37"/>
        <v>1.74</v>
      </c>
      <c r="BQ48" s="4">
        <f t="shared" si="38"/>
        <v>0</v>
      </c>
      <c r="BR48" s="13" t="str">
        <f t="shared" si="39"/>
        <v/>
      </c>
      <c r="BS48" s="24" t="str">
        <f t="shared" si="40"/>
        <v/>
      </c>
      <c r="BT48" s="25"/>
    </row>
    <row r="49">
      <c r="A49" s="2">
        <f t="shared" si="41"/>
        <v>-2.5</v>
      </c>
      <c r="B49" s="4">
        <f t="shared" si="1"/>
        <v>-7.5</v>
      </c>
      <c r="C49" s="4">
        <f t="shared" si="2"/>
        <v>1.71</v>
      </c>
      <c r="F49" s="4">
        <f t="shared" si="3"/>
        <v>0</v>
      </c>
      <c r="G49" s="13" t="str">
        <f t="shared" si="4"/>
        <v/>
      </c>
      <c r="H49" s="13" t="str">
        <f t="shared" si="5"/>
        <v/>
      </c>
      <c r="J49" s="2">
        <f t="shared" si="42"/>
        <v>-2.5</v>
      </c>
      <c r="K49" s="4">
        <f t="shared" si="6"/>
        <v>-7.5</v>
      </c>
      <c r="L49" s="4">
        <f t="shared" si="7"/>
        <v>1.71</v>
      </c>
      <c r="O49" s="4">
        <f t="shared" si="8"/>
        <v>0</v>
      </c>
      <c r="P49" s="13" t="str">
        <f t="shared" si="9"/>
        <v/>
      </c>
      <c r="Q49" s="24" t="str">
        <f t="shared" si="10"/>
        <v/>
      </c>
      <c r="S49" s="2">
        <f t="shared" si="43"/>
        <v>-2.5</v>
      </c>
      <c r="T49" s="4">
        <f t="shared" si="11"/>
        <v>-7.5</v>
      </c>
      <c r="U49" s="4">
        <f t="shared" si="12"/>
        <v>1.71</v>
      </c>
      <c r="X49" s="4">
        <f t="shared" si="13"/>
        <v>0</v>
      </c>
      <c r="Y49" s="13" t="str">
        <f t="shared" si="14"/>
        <v/>
      </c>
      <c r="Z49" s="24" t="str">
        <f t="shared" si="15"/>
        <v/>
      </c>
      <c r="AB49" s="2">
        <f t="shared" si="44"/>
        <v>-2.5</v>
      </c>
      <c r="AC49" s="4">
        <f t="shared" si="16"/>
        <v>-7.5</v>
      </c>
      <c r="AD49" s="4">
        <f t="shared" si="17"/>
        <v>1.71</v>
      </c>
      <c r="AG49" s="4">
        <f t="shared" si="18"/>
        <v>0</v>
      </c>
      <c r="AH49" s="13" t="str">
        <f t="shared" si="19"/>
        <v/>
      </c>
      <c r="AI49" s="24" t="str">
        <f t="shared" si="20"/>
        <v/>
      </c>
      <c r="AJ49" s="13"/>
      <c r="AK49" s="2">
        <f t="shared" si="45"/>
        <v>-2.5</v>
      </c>
      <c r="AL49" s="4">
        <f t="shared" si="21"/>
        <v>-7.5</v>
      </c>
      <c r="AM49" s="4">
        <f t="shared" si="22"/>
        <v>1.71</v>
      </c>
      <c r="AP49" s="4">
        <f t="shared" si="23"/>
        <v>0</v>
      </c>
      <c r="AQ49" s="13" t="str">
        <f t="shared" si="24"/>
        <v/>
      </c>
      <c r="AR49" s="24" t="str">
        <f t="shared" si="25"/>
        <v/>
      </c>
      <c r="AS49" s="13"/>
      <c r="AT49" s="2">
        <f t="shared" si="46"/>
        <v>-2.5</v>
      </c>
      <c r="AU49" s="4">
        <f t="shared" si="26"/>
        <v>-7.5</v>
      </c>
      <c r="AV49" s="4">
        <f t="shared" si="27"/>
        <v>1.71</v>
      </c>
      <c r="AY49" s="4">
        <f t="shared" si="28"/>
        <v>0</v>
      </c>
      <c r="AZ49" s="13" t="str">
        <f t="shared" si="29"/>
        <v/>
      </c>
      <c r="BA49" s="24" t="str">
        <f t="shared" si="30"/>
        <v/>
      </c>
      <c r="BB49" s="13"/>
      <c r="BC49" s="2">
        <f t="shared" si="47"/>
        <v>-2.5</v>
      </c>
      <c r="BD49" s="4">
        <f t="shared" si="31"/>
        <v>-7.5</v>
      </c>
      <c r="BE49" s="4">
        <f t="shared" si="32"/>
        <v>1.71</v>
      </c>
      <c r="BH49" s="4">
        <f t="shared" si="33"/>
        <v>0</v>
      </c>
      <c r="BI49" s="13" t="str">
        <f t="shared" si="34"/>
        <v/>
      </c>
      <c r="BJ49" s="24" t="str">
        <f t="shared" si="35"/>
        <v/>
      </c>
      <c r="BK49" s="13"/>
      <c r="BL49" s="2">
        <f t="shared" si="48"/>
        <v>-2.5</v>
      </c>
      <c r="BM49" s="4">
        <f t="shared" si="36"/>
        <v>-7.5</v>
      </c>
      <c r="BN49" s="4">
        <f t="shared" si="37"/>
        <v>1.71</v>
      </c>
      <c r="BQ49" s="4">
        <f t="shared" si="38"/>
        <v>0</v>
      </c>
      <c r="BR49" s="13" t="str">
        <f t="shared" si="39"/>
        <v/>
      </c>
      <c r="BS49" s="24" t="str">
        <f t="shared" si="40"/>
        <v/>
      </c>
      <c r="BT49" s="25"/>
    </row>
    <row r="50">
      <c r="A50" s="2">
        <f t="shared" si="41"/>
        <v>-2</v>
      </c>
      <c r="B50" s="4">
        <f t="shared" si="1"/>
        <v>-6</v>
      </c>
      <c r="C50" s="4">
        <f t="shared" si="2"/>
        <v>1.68</v>
      </c>
      <c r="F50" s="4">
        <f t="shared" si="3"/>
        <v>0</v>
      </c>
      <c r="G50" s="13" t="str">
        <f t="shared" si="4"/>
        <v/>
      </c>
      <c r="H50" s="13" t="str">
        <f t="shared" si="5"/>
        <v/>
      </c>
      <c r="J50" s="2">
        <f t="shared" si="42"/>
        <v>-2</v>
      </c>
      <c r="K50" s="4">
        <f t="shared" si="6"/>
        <v>-6</v>
      </c>
      <c r="L50" s="4">
        <f t="shared" si="7"/>
        <v>1.68</v>
      </c>
      <c r="O50" s="4">
        <f t="shared" si="8"/>
        <v>0</v>
      </c>
      <c r="P50" s="13" t="str">
        <f t="shared" si="9"/>
        <v/>
      </c>
      <c r="Q50" s="24" t="str">
        <f t="shared" si="10"/>
        <v/>
      </c>
      <c r="S50" s="2">
        <f t="shared" si="43"/>
        <v>-2</v>
      </c>
      <c r="T50" s="4">
        <f t="shared" si="11"/>
        <v>-6</v>
      </c>
      <c r="U50" s="4">
        <f t="shared" si="12"/>
        <v>1.68</v>
      </c>
      <c r="X50" s="4">
        <f t="shared" si="13"/>
        <v>0</v>
      </c>
      <c r="Y50" s="13" t="str">
        <f t="shared" si="14"/>
        <v/>
      </c>
      <c r="Z50" s="24" t="str">
        <f t="shared" si="15"/>
        <v/>
      </c>
      <c r="AB50" s="2">
        <f t="shared" si="44"/>
        <v>-2</v>
      </c>
      <c r="AC50" s="4">
        <f t="shared" si="16"/>
        <v>-6</v>
      </c>
      <c r="AD50" s="4">
        <f t="shared" si="17"/>
        <v>1.68</v>
      </c>
      <c r="AG50" s="4">
        <f t="shared" si="18"/>
        <v>0</v>
      </c>
      <c r="AH50" s="13" t="str">
        <f t="shared" si="19"/>
        <v/>
      </c>
      <c r="AI50" s="24" t="str">
        <f t="shared" si="20"/>
        <v/>
      </c>
      <c r="AJ50" s="13"/>
      <c r="AK50" s="2">
        <f t="shared" si="45"/>
        <v>-2</v>
      </c>
      <c r="AL50" s="4">
        <f t="shared" si="21"/>
        <v>-6</v>
      </c>
      <c r="AM50" s="4">
        <f t="shared" si="22"/>
        <v>1.68</v>
      </c>
      <c r="AP50" s="4">
        <f t="shared" si="23"/>
        <v>0</v>
      </c>
      <c r="AQ50" s="13" t="str">
        <f t="shared" si="24"/>
        <v/>
      </c>
      <c r="AR50" s="24" t="str">
        <f t="shared" si="25"/>
        <v/>
      </c>
      <c r="AS50" s="13"/>
      <c r="AT50" s="2">
        <f t="shared" si="46"/>
        <v>-2</v>
      </c>
      <c r="AU50" s="4">
        <f t="shared" si="26"/>
        <v>-6</v>
      </c>
      <c r="AV50" s="4">
        <f t="shared" si="27"/>
        <v>1.68</v>
      </c>
      <c r="AY50" s="4">
        <f t="shared" si="28"/>
        <v>0</v>
      </c>
      <c r="AZ50" s="13" t="str">
        <f t="shared" si="29"/>
        <v/>
      </c>
      <c r="BA50" s="24" t="str">
        <f t="shared" si="30"/>
        <v/>
      </c>
      <c r="BB50" s="13"/>
      <c r="BC50" s="2">
        <f t="shared" si="47"/>
        <v>-2</v>
      </c>
      <c r="BD50" s="4">
        <f t="shared" si="31"/>
        <v>-6</v>
      </c>
      <c r="BE50" s="4">
        <f t="shared" si="32"/>
        <v>1.68</v>
      </c>
      <c r="BH50" s="4">
        <f t="shared" si="33"/>
        <v>0</v>
      </c>
      <c r="BI50" s="13" t="str">
        <f t="shared" si="34"/>
        <v/>
      </c>
      <c r="BJ50" s="24" t="str">
        <f t="shared" si="35"/>
        <v/>
      </c>
      <c r="BK50" s="13"/>
      <c r="BL50" s="2">
        <f t="shared" si="48"/>
        <v>-2</v>
      </c>
      <c r="BM50" s="4">
        <f t="shared" si="36"/>
        <v>-6</v>
      </c>
      <c r="BN50" s="4">
        <f t="shared" si="37"/>
        <v>1.68</v>
      </c>
      <c r="BQ50" s="4">
        <f t="shared" si="38"/>
        <v>0</v>
      </c>
      <c r="BR50" s="13" t="str">
        <f t="shared" si="39"/>
        <v/>
      </c>
      <c r="BS50" s="24" t="str">
        <f t="shared" si="40"/>
        <v/>
      </c>
      <c r="BT50" s="25"/>
    </row>
    <row r="51">
      <c r="A51" s="2">
        <f t="shared" si="41"/>
        <v>-1.5</v>
      </c>
      <c r="B51" s="4">
        <f t="shared" si="1"/>
        <v>-4.5</v>
      </c>
      <c r="C51" s="4">
        <f t="shared" si="2"/>
        <v>1.65</v>
      </c>
      <c r="F51" s="4">
        <f t="shared" si="3"/>
        <v>0</v>
      </c>
      <c r="G51" s="13" t="str">
        <f t="shared" si="4"/>
        <v/>
      </c>
      <c r="H51" s="13" t="str">
        <f t="shared" si="5"/>
        <v/>
      </c>
      <c r="J51" s="2">
        <f t="shared" si="42"/>
        <v>-1.5</v>
      </c>
      <c r="K51" s="4">
        <f t="shared" si="6"/>
        <v>-4.5</v>
      </c>
      <c r="L51" s="4">
        <f t="shared" si="7"/>
        <v>1.65</v>
      </c>
      <c r="O51" s="4">
        <f t="shared" si="8"/>
        <v>0</v>
      </c>
      <c r="P51" s="13" t="str">
        <f t="shared" si="9"/>
        <v/>
      </c>
      <c r="Q51" s="24" t="str">
        <f t="shared" si="10"/>
        <v/>
      </c>
      <c r="S51" s="2">
        <f t="shared" si="43"/>
        <v>-1.5</v>
      </c>
      <c r="T51" s="4">
        <f t="shared" si="11"/>
        <v>-4.5</v>
      </c>
      <c r="U51" s="4">
        <f t="shared" si="12"/>
        <v>1.65</v>
      </c>
      <c r="X51" s="4">
        <f t="shared" si="13"/>
        <v>0</v>
      </c>
      <c r="Y51" s="13" t="str">
        <f t="shared" si="14"/>
        <v/>
      </c>
      <c r="Z51" s="24" t="str">
        <f t="shared" si="15"/>
        <v/>
      </c>
      <c r="AB51" s="2">
        <f t="shared" si="44"/>
        <v>-1.5</v>
      </c>
      <c r="AC51" s="4">
        <f t="shared" si="16"/>
        <v>-4.5</v>
      </c>
      <c r="AD51" s="4">
        <f t="shared" si="17"/>
        <v>1.65</v>
      </c>
      <c r="AG51" s="4">
        <f t="shared" si="18"/>
        <v>0</v>
      </c>
      <c r="AH51" s="13" t="str">
        <f t="shared" si="19"/>
        <v/>
      </c>
      <c r="AI51" s="24" t="str">
        <f t="shared" si="20"/>
        <v/>
      </c>
      <c r="AJ51" s="13"/>
      <c r="AK51" s="2">
        <f t="shared" si="45"/>
        <v>-1.5</v>
      </c>
      <c r="AL51" s="4">
        <f t="shared" si="21"/>
        <v>-4.5</v>
      </c>
      <c r="AM51" s="4">
        <f t="shared" si="22"/>
        <v>1.65</v>
      </c>
      <c r="AP51" s="4">
        <f t="shared" si="23"/>
        <v>0</v>
      </c>
      <c r="AQ51" s="13" t="str">
        <f t="shared" si="24"/>
        <v/>
      </c>
      <c r="AR51" s="24" t="str">
        <f t="shared" si="25"/>
        <v/>
      </c>
      <c r="AS51" s="13"/>
      <c r="AT51" s="2">
        <f t="shared" si="46"/>
        <v>-1.5</v>
      </c>
      <c r="AU51" s="4">
        <f t="shared" si="26"/>
        <v>-4.5</v>
      </c>
      <c r="AV51" s="4">
        <f t="shared" si="27"/>
        <v>1.65</v>
      </c>
      <c r="AY51" s="4">
        <f t="shared" si="28"/>
        <v>0</v>
      </c>
      <c r="AZ51" s="13" t="str">
        <f t="shared" si="29"/>
        <v/>
      </c>
      <c r="BA51" s="24" t="str">
        <f t="shared" si="30"/>
        <v/>
      </c>
      <c r="BB51" s="13"/>
      <c r="BC51" s="2">
        <f t="shared" si="47"/>
        <v>-1.5</v>
      </c>
      <c r="BD51" s="4">
        <f t="shared" si="31"/>
        <v>-4.5</v>
      </c>
      <c r="BE51" s="4">
        <f t="shared" si="32"/>
        <v>1.65</v>
      </c>
      <c r="BH51" s="4">
        <f t="shared" si="33"/>
        <v>0</v>
      </c>
      <c r="BI51" s="13" t="str">
        <f t="shared" si="34"/>
        <v/>
      </c>
      <c r="BJ51" s="24" t="str">
        <f t="shared" si="35"/>
        <v/>
      </c>
      <c r="BK51" s="13"/>
      <c r="BL51" s="2">
        <f t="shared" si="48"/>
        <v>-1.5</v>
      </c>
      <c r="BM51" s="4">
        <f t="shared" si="36"/>
        <v>-4.5</v>
      </c>
      <c r="BN51" s="4">
        <f t="shared" si="37"/>
        <v>1.65</v>
      </c>
      <c r="BQ51" s="4">
        <f t="shared" si="38"/>
        <v>0</v>
      </c>
      <c r="BR51" s="13" t="str">
        <f t="shared" si="39"/>
        <v/>
      </c>
      <c r="BS51" s="24" t="str">
        <f t="shared" si="40"/>
        <v/>
      </c>
      <c r="BT51" s="25"/>
    </row>
    <row r="52">
      <c r="A52" s="2">
        <f t="shared" si="41"/>
        <v>-1</v>
      </c>
      <c r="B52" s="4">
        <f t="shared" si="1"/>
        <v>-3</v>
      </c>
      <c r="C52" s="4">
        <f t="shared" si="2"/>
        <v>1.62</v>
      </c>
      <c r="F52" s="4">
        <f t="shared" si="3"/>
        <v>0</v>
      </c>
      <c r="G52" s="13" t="str">
        <f t="shared" si="4"/>
        <v/>
      </c>
      <c r="H52" s="13" t="str">
        <f t="shared" si="5"/>
        <v/>
      </c>
      <c r="J52" s="2">
        <f t="shared" si="42"/>
        <v>-1</v>
      </c>
      <c r="K52" s="4">
        <f t="shared" si="6"/>
        <v>-3</v>
      </c>
      <c r="L52" s="4">
        <f t="shared" si="7"/>
        <v>1.62</v>
      </c>
      <c r="O52" s="4">
        <f t="shared" si="8"/>
        <v>0</v>
      </c>
      <c r="P52" s="13" t="str">
        <f t="shared" si="9"/>
        <v/>
      </c>
      <c r="Q52" s="24" t="str">
        <f t="shared" si="10"/>
        <v/>
      </c>
      <c r="S52" s="2">
        <f t="shared" si="43"/>
        <v>-1</v>
      </c>
      <c r="T52" s="4">
        <f t="shared" si="11"/>
        <v>-3</v>
      </c>
      <c r="U52" s="4">
        <f t="shared" si="12"/>
        <v>1.62</v>
      </c>
      <c r="X52" s="4">
        <f t="shared" si="13"/>
        <v>0</v>
      </c>
      <c r="Y52" s="13" t="str">
        <f t="shared" si="14"/>
        <v/>
      </c>
      <c r="Z52" s="24" t="str">
        <f t="shared" si="15"/>
        <v/>
      </c>
      <c r="AB52" s="2">
        <f t="shared" si="44"/>
        <v>-1</v>
      </c>
      <c r="AC52" s="4">
        <f t="shared" si="16"/>
        <v>-3</v>
      </c>
      <c r="AD52" s="4">
        <f t="shared" si="17"/>
        <v>1.62</v>
      </c>
      <c r="AG52" s="4">
        <f t="shared" si="18"/>
        <v>0</v>
      </c>
      <c r="AH52" s="13" t="str">
        <f t="shared" si="19"/>
        <v/>
      </c>
      <c r="AI52" s="24" t="str">
        <f t="shared" si="20"/>
        <v/>
      </c>
      <c r="AJ52" s="13"/>
      <c r="AK52" s="2">
        <f t="shared" si="45"/>
        <v>-1</v>
      </c>
      <c r="AL52" s="4">
        <f t="shared" si="21"/>
        <v>-3</v>
      </c>
      <c r="AM52" s="4">
        <f t="shared" si="22"/>
        <v>1.62</v>
      </c>
      <c r="AP52" s="4">
        <f t="shared" si="23"/>
        <v>0</v>
      </c>
      <c r="AQ52" s="13" t="str">
        <f t="shared" si="24"/>
        <v/>
      </c>
      <c r="AR52" s="24" t="str">
        <f t="shared" si="25"/>
        <v/>
      </c>
      <c r="AS52" s="13"/>
      <c r="AT52" s="2">
        <f t="shared" si="46"/>
        <v>-1</v>
      </c>
      <c r="AU52" s="4">
        <f t="shared" si="26"/>
        <v>-3</v>
      </c>
      <c r="AV52" s="4">
        <f t="shared" si="27"/>
        <v>1.62</v>
      </c>
      <c r="AY52" s="4">
        <f t="shared" si="28"/>
        <v>0</v>
      </c>
      <c r="AZ52" s="13" t="str">
        <f t="shared" si="29"/>
        <v/>
      </c>
      <c r="BA52" s="24" t="str">
        <f t="shared" si="30"/>
        <v/>
      </c>
      <c r="BB52" s="13"/>
      <c r="BC52" s="2">
        <f t="shared" si="47"/>
        <v>-1</v>
      </c>
      <c r="BD52" s="4">
        <f t="shared" si="31"/>
        <v>-3</v>
      </c>
      <c r="BE52" s="4">
        <f t="shared" si="32"/>
        <v>1.62</v>
      </c>
      <c r="BH52" s="4">
        <f t="shared" si="33"/>
        <v>0</v>
      </c>
      <c r="BI52" s="13" t="str">
        <f t="shared" si="34"/>
        <v/>
      </c>
      <c r="BJ52" s="24" t="str">
        <f t="shared" si="35"/>
        <v/>
      </c>
      <c r="BK52" s="13"/>
      <c r="BL52" s="2">
        <f t="shared" si="48"/>
        <v>-1</v>
      </c>
      <c r="BM52" s="4">
        <f t="shared" si="36"/>
        <v>-3</v>
      </c>
      <c r="BN52" s="4">
        <f t="shared" si="37"/>
        <v>1.62</v>
      </c>
      <c r="BQ52" s="4">
        <f t="shared" si="38"/>
        <v>0</v>
      </c>
      <c r="BR52" s="13" t="str">
        <f t="shared" si="39"/>
        <v/>
      </c>
      <c r="BS52" s="24" t="str">
        <f t="shared" si="40"/>
        <v/>
      </c>
      <c r="BT52" s="25"/>
    </row>
    <row r="53">
      <c r="A53" s="2">
        <f t="shared" si="41"/>
        <v>-0.5</v>
      </c>
      <c r="B53" s="4">
        <f t="shared" si="1"/>
        <v>-1.5</v>
      </c>
      <c r="C53" s="4">
        <f t="shared" si="2"/>
        <v>1.59</v>
      </c>
      <c r="F53" s="4">
        <f t="shared" si="3"/>
        <v>0</v>
      </c>
      <c r="G53" s="13" t="str">
        <f t="shared" si="4"/>
        <v/>
      </c>
      <c r="H53" s="13" t="str">
        <f t="shared" si="5"/>
        <v/>
      </c>
      <c r="J53" s="2">
        <f t="shared" si="42"/>
        <v>-0.5</v>
      </c>
      <c r="K53" s="4">
        <f t="shared" si="6"/>
        <v>-1.5</v>
      </c>
      <c r="L53" s="4">
        <f t="shared" si="7"/>
        <v>1.59</v>
      </c>
      <c r="O53" s="4">
        <f t="shared" si="8"/>
        <v>0</v>
      </c>
      <c r="P53" s="13" t="str">
        <f t="shared" si="9"/>
        <v/>
      </c>
      <c r="Q53" s="24" t="str">
        <f t="shared" si="10"/>
        <v/>
      </c>
      <c r="S53" s="2">
        <f t="shared" si="43"/>
        <v>-0.5</v>
      </c>
      <c r="T53" s="4">
        <f t="shared" si="11"/>
        <v>-1.5</v>
      </c>
      <c r="U53" s="4">
        <f t="shared" si="12"/>
        <v>1.59</v>
      </c>
      <c r="X53" s="4">
        <f t="shared" si="13"/>
        <v>0</v>
      </c>
      <c r="Y53" s="13" t="str">
        <f t="shared" si="14"/>
        <v/>
      </c>
      <c r="Z53" s="24" t="str">
        <f t="shared" si="15"/>
        <v/>
      </c>
      <c r="AB53" s="2">
        <f t="shared" si="44"/>
        <v>-0.5</v>
      </c>
      <c r="AC53" s="4">
        <f t="shared" si="16"/>
        <v>-1.5</v>
      </c>
      <c r="AD53" s="4">
        <f t="shared" si="17"/>
        <v>1.59</v>
      </c>
      <c r="AG53" s="4">
        <f t="shared" si="18"/>
        <v>0</v>
      </c>
      <c r="AH53" s="13" t="str">
        <f t="shared" si="19"/>
        <v/>
      </c>
      <c r="AI53" s="24" t="str">
        <f t="shared" si="20"/>
        <v/>
      </c>
      <c r="AJ53" s="13"/>
      <c r="AK53" s="2">
        <f t="shared" si="45"/>
        <v>-0.5</v>
      </c>
      <c r="AL53" s="4">
        <f t="shared" si="21"/>
        <v>-1.5</v>
      </c>
      <c r="AM53" s="4">
        <f t="shared" si="22"/>
        <v>1.59</v>
      </c>
      <c r="AP53" s="4">
        <f t="shared" si="23"/>
        <v>0</v>
      </c>
      <c r="AQ53" s="13" t="str">
        <f t="shared" si="24"/>
        <v/>
      </c>
      <c r="AR53" s="24" t="str">
        <f t="shared" si="25"/>
        <v/>
      </c>
      <c r="AS53" s="13"/>
      <c r="AT53" s="2">
        <f t="shared" si="46"/>
        <v>-0.5</v>
      </c>
      <c r="AU53" s="4">
        <f t="shared" si="26"/>
        <v>-1.5</v>
      </c>
      <c r="AV53" s="4">
        <f t="shared" si="27"/>
        <v>1.59</v>
      </c>
      <c r="AY53" s="4">
        <f t="shared" si="28"/>
        <v>0</v>
      </c>
      <c r="AZ53" s="13" t="str">
        <f t="shared" si="29"/>
        <v/>
      </c>
      <c r="BA53" s="24" t="str">
        <f t="shared" si="30"/>
        <v/>
      </c>
      <c r="BB53" s="13"/>
      <c r="BC53" s="2">
        <f t="shared" si="47"/>
        <v>-0.5</v>
      </c>
      <c r="BD53" s="4">
        <f t="shared" si="31"/>
        <v>-1.5</v>
      </c>
      <c r="BE53" s="4">
        <f t="shared" si="32"/>
        <v>1.59</v>
      </c>
      <c r="BH53" s="4">
        <f t="shared" si="33"/>
        <v>0</v>
      </c>
      <c r="BI53" s="13" t="str">
        <f t="shared" si="34"/>
        <v/>
      </c>
      <c r="BJ53" s="24" t="str">
        <f t="shared" si="35"/>
        <v/>
      </c>
      <c r="BK53" s="13"/>
      <c r="BL53" s="2">
        <f t="shared" si="48"/>
        <v>-0.5</v>
      </c>
      <c r="BM53" s="4">
        <f t="shared" si="36"/>
        <v>-1.5</v>
      </c>
      <c r="BN53" s="4">
        <f t="shared" si="37"/>
        <v>1.59</v>
      </c>
      <c r="BQ53" s="4">
        <f t="shared" si="38"/>
        <v>0</v>
      </c>
      <c r="BR53" s="13" t="str">
        <f t="shared" si="39"/>
        <v/>
      </c>
      <c r="BS53" s="24" t="str">
        <f t="shared" si="40"/>
        <v/>
      </c>
      <c r="BT53" s="25"/>
    </row>
    <row r="54">
      <c r="A54" s="2">
        <f t="shared" si="41"/>
        <v>0</v>
      </c>
      <c r="B54" s="4">
        <f t="shared" si="1"/>
        <v>0</v>
      </c>
      <c r="C54" s="4">
        <f t="shared" si="2"/>
        <v>1.56</v>
      </c>
      <c r="F54" s="4">
        <f t="shared" si="3"/>
        <v>0</v>
      </c>
      <c r="G54" s="13" t="str">
        <f t="shared" si="4"/>
        <v/>
      </c>
      <c r="H54" s="13" t="str">
        <f t="shared" si="5"/>
        <v/>
      </c>
      <c r="J54" s="2">
        <f t="shared" si="42"/>
        <v>0</v>
      </c>
      <c r="K54" s="4">
        <f t="shared" si="6"/>
        <v>0</v>
      </c>
      <c r="L54" s="4">
        <f t="shared" si="7"/>
        <v>1.56</v>
      </c>
      <c r="O54" s="4">
        <f t="shared" si="8"/>
        <v>0</v>
      </c>
      <c r="P54" s="13" t="str">
        <f t="shared" si="9"/>
        <v/>
      </c>
      <c r="Q54" s="24" t="str">
        <f t="shared" si="10"/>
        <v/>
      </c>
      <c r="S54" s="2">
        <f t="shared" si="43"/>
        <v>0</v>
      </c>
      <c r="T54" s="4">
        <f t="shared" si="11"/>
        <v>0</v>
      </c>
      <c r="U54" s="4">
        <f t="shared" si="12"/>
        <v>1.56</v>
      </c>
      <c r="X54" s="4">
        <f t="shared" si="13"/>
        <v>0</v>
      </c>
      <c r="Y54" s="13" t="str">
        <f t="shared" si="14"/>
        <v/>
      </c>
      <c r="Z54" s="24" t="str">
        <f t="shared" si="15"/>
        <v/>
      </c>
      <c r="AB54" s="2">
        <f t="shared" si="44"/>
        <v>0</v>
      </c>
      <c r="AC54" s="4">
        <f t="shared" si="16"/>
        <v>0</v>
      </c>
      <c r="AD54" s="4">
        <f t="shared" si="17"/>
        <v>1.56</v>
      </c>
      <c r="AG54" s="4">
        <f t="shared" si="18"/>
        <v>0</v>
      </c>
      <c r="AH54" s="13" t="str">
        <f t="shared" si="19"/>
        <v/>
      </c>
      <c r="AI54" s="24" t="str">
        <f t="shared" si="20"/>
        <v/>
      </c>
      <c r="AJ54" s="13"/>
      <c r="AK54" s="2">
        <f t="shared" si="45"/>
        <v>0</v>
      </c>
      <c r="AL54" s="4">
        <f t="shared" si="21"/>
        <v>0</v>
      </c>
      <c r="AM54" s="4">
        <f t="shared" si="22"/>
        <v>1.56</v>
      </c>
      <c r="AP54" s="4">
        <f t="shared" si="23"/>
        <v>0</v>
      </c>
      <c r="AQ54" s="13" t="str">
        <f t="shared" si="24"/>
        <v/>
      </c>
      <c r="AR54" s="24" t="str">
        <f t="shared" si="25"/>
        <v/>
      </c>
      <c r="AS54" s="13"/>
      <c r="AT54" s="2">
        <f t="shared" si="46"/>
        <v>0</v>
      </c>
      <c r="AU54" s="4">
        <f t="shared" si="26"/>
        <v>0</v>
      </c>
      <c r="AV54" s="4">
        <f t="shared" si="27"/>
        <v>1.56</v>
      </c>
      <c r="AY54" s="4">
        <f t="shared" si="28"/>
        <v>0</v>
      </c>
      <c r="AZ54" s="13" t="str">
        <f t="shared" si="29"/>
        <v/>
      </c>
      <c r="BA54" s="24" t="str">
        <f t="shared" si="30"/>
        <v/>
      </c>
      <c r="BB54" s="13"/>
      <c r="BC54" s="2">
        <f t="shared" si="47"/>
        <v>0</v>
      </c>
      <c r="BD54" s="4">
        <f t="shared" si="31"/>
        <v>0</v>
      </c>
      <c r="BE54" s="4">
        <f t="shared" si="32"/>
        <v>1.56</v>
      </c>
      <c r="BH54" s="4">
        <f t="shared" si="33"/>
        <v>0</v>
      </c>
      <c r="BI54" s="13" t="str">
        <f t="shared" si="34"/>
        <v/>
      </c>
      <c r="BJ54" s="24" t="str">
        <f t="shared" si="35"/>
        <v/>
      </c>
      <c r="BK54" s="13"/>
      <c r="BL54" s="2">
        <f t="shared" si="48"/>
        <v>0</v>
      </c>
      <c r="BM54" s="4">
        <f t="shared" si="36"/>
        <v>0</v>
      </c>
      <c r="BN54" s="4">
        <f t="shared" si="37"/>
        <v>1.56</v>
      </c>
      <c r="BQ54" s="4">
        <f t="shared" si="38"/>
        <v>0</v>
      </c>
      <c r="BR54" s="13" t="str">
        <f t="shared" si="39"/>
        <v/>
      </c>
      <c r="BS54" s="24" t="str">
        <f t="shared" si="40"/>
        <v/>
      </c>
      <c r="BT54" s="25"/>
    </row>
    <row r="55">
      <c r="A55" s="2">
        <f t="shared" si="41"/>
        <v>0.5</v>
      </c>
      <c r="B55" s="4">
        <f t="shared" si="1"/>
        <v>1.5</v>
      </c>
      <c r="C55" s="4">
        <f t="shared" si="2"/>
        <v>1.53</v>
      </c>
      <c r="F55" s="4">
        <f t="shared" si="3"/>
        <v>0</v>
      </c>
      <c r="G55" s="13" t="str">
        <f t="shared" si="4"/>
        <v/>
      </c>
      <c r="H55" s="13" t="str">
        <f t="shared" si="5"/>
        <v/>
      </c>
      <c r="J55" s="2">
        <f t="shared" si="42"/>
        <v>0.5</v>
      </c>
      <c r="K55" s="4">
        <f t="shared" si="6"/>
        <v>1.5</v>
      </c>
      <c r="L55" s="4">
        <f t="shared" si="7"/>
        <v>1.53</v>
      </c>
      <c r="O55" s="4">
        <f t="shared" si="8"/>
        <v>0</v>
      </c>
      <c r="P55" s="13" t="str">
        <f t="shared" si="9"/>
        <v/>
      </c>
      <c r="Q55" s="24" t="str">
        <f t="shared" si="10"/>
        <v/>
      </c>
      <c r="S55" s="2">
        <f t="shared" si="43"/>
        <v>0.5</v>
      </c>
      <c r="T55" s="4">
        <f t="shared" si="11"/>
        <v>1.5</v>
      </c>
      <c r="U55" s="4">
        <f t="shared" si="12"/>
        <v>1.53</v>
      </c>
      <c r="X55" s="4">
        <f t="shared" si="13"/>
        <v>0</v>
      </c>
      <c r="Y55" s="13" t="str">
        <f t="shared" si="14"/>
        <v/>
      </c>
      <c r="Z55" s="24" t="str">
        <f t="shared" si="15"/>
        <v/>
      </c>
      <c r="AB55" s="2">
        <f t="shared" si="44"/>
        <v>0.5</v>
      </c>
      <c r="AC55" s="4">
        <f t="shared" si="16"/>
        <v>1.5</v>
      </c>
      <c r="AD55" s="4">
        <f t="shared" si="17"/>
        <v>1.53</v>
      </c>
      <c r="AG55" s="4">
        <f t="shared" si="18"/>
        <v>0</v>
      </c>
      <c r="AH55" s="13" t="str">
        <f t="shared" si="19"/>
        <v/>
      </c>
      <c r="AI55" s="24" t="str">
        <f t="shared" si="20"/>
        <v/>
      </c>
      <c r="AJ55" s="13"/>
      <c r="AK55" s="2">
        <f t="shared" si="45"/>
        <v>0.5</v>
      </c>
      <c r="AL55" s="4">
        <f t="shared" si="21"/>
        <v>1.5</v>
      </c>
      <c r="AM55" s="4">
        <f t="shared" si="22"/>
        <v>1.53</v>
      </c>
      <c r="AP55" s="4">
        <f t="shared" si="23"/>
        <v>0</v>
      </c>
      <c r="AQ55" s="13" t="str">
        <f t="shared" si="24"/>
        <v/>
      </c>
      <c r="AR55" s="24" t="str">
        <f t="shared" si="25"/>
        <v/>
      </c>
      <c r="AS55" s="13"/>
      <c r="AT55" s="2">
        <f t="shared" si="46"/>
        <v>0.5</v>
      </c>
      <c r="AU55" s="4">
        <f t="shared" si="26"/>
        <v>1.5</v>
      </c>
      <c r="AV55" s="4">
        <f t="shared" si="27"/>
        <v>1.53</v>
      </c>
      <c r="AY55" s="4">
        <f t="shared" si="28"/>
        <v>0</v>
      </c>
      <c r="AZ55" s="13" t="str">
        <f t="shared" si="29"/>
        <v/>
      </c>
      <c r="BA55" s="24" t="str">
        <f t="shared" si="30"/>
        <v/>
      </c>
      <c r="BB55" s="13"/>
      <c r="BC55" s="2">
        <f t="shared" si="47"/>
        <v>0.5</v>
      </c>
      <c r="BD55" s="4">
        <f t="shared" si="31"/>
        <v>1.5</v>
      </c>
      <c r="BE55" s="4">
        <f t="shared" si="32"/>
        <v>1.53</v>
      </c>
      <c r="BH55" s="4">
        <f t="shared" si="33"/>
        <v>0</v>
      </c>
      <c r="BI55" s="13" t="str">
        <f t="shared" si="34"/>
        <v/>
      </c>
      <c r="BJ55" s="24" t="str">
        <f t="shared" si="35"/>
        <v/>
      </c>
      <c r="BK55" s="13"/>
      <c r="BL55" s="2">
        <f t="shared" si="48"/>
        <v>0.5</v>
      </c>
      <c r="BM55" s="4">
        <f t="shared" si="36"/>
        <v>1.5</v>
      </c>
      <c r="BN55" s="4">
        <f t="shared" si="37"/>
        <v>1.53</v>
      </c>
      <c r="BQ55" s="4">
        <f t="shared" si="38"/>
        <v>0</v>
      </c>
      <c r="BR55" s="13" t="str">
        <f t="shared" si="39"/>
        <v/>
      </c>
      <c r="BS55" s="24" t="str">
        <f t="shared" si="40"/>
        <v/>
      </c>
      <c r="BT55" s="25"/>
    </row>
    <row r="56">
      <c r="A56" s="2">
        <f t="shared" si="41"/>
        <v>1</v>
      </c>
      <c r="B56" s="4">
        <f t="shared" si="1"/>
        <v>3</v>
      </c>
      <c r="C56" s="4">
        <f t="shared" si="2"/>
        <v>1.5</v>
      </c>
      <c r="F56" s="4">
        <f t="shared" si="3"/>
        <v>0</v>
      </c>
      <c r="G56" s="13" t="str">
        <f t="shared" si="4"/>
        <v/>
      </c>
      <c r="H56" s="13" t="str">
        <f t="shared" si="5"/>
        <v/>
      </c>
      <c r="J56" s="2">
        <f t="shared" si="42"/>
        <v>1</v>
      </c>
      <c r="K56" s="4">
        <f t="shared" si="6"/>
        <v>3</v>
      </c>
      <c r="L56" s="4">
        <f t="shared" si="7"/>
        <v>1.5</v>
      </c>
      <c r="O56" s="4">
        <f t="shared" si="8"/>
        <v>0</v>
      </c>
      <c r="P56" s="13" t="str">
        <f t="shared" si="9"/>
        <v/>
      </c>
      <c r="Q56" s="24" t="str">
        <f t="shared" si="10"/>
        <v/>
      </c>
      <c r="S56" s="2">
        <f t="shared" si="43"/>
        <v>1</v>
      </c>
      <c r="T56" s="4">
        <f t="shared" si="11"/>
        <v>3</v>
      </c>
      <c r="U56" s="4">
        <f t="shared" si="12"/>
        <v>1.5</v>
      </c>
      <c r="X56" s="4">
        <f t="shared" si="13"/>
        <v>0</v>
      </c>
      <c r="Y56" s="13" t="str">
        <f t="shared" si="14"/>
        <v/>
      </c>
      <c r="Z56" s="24" t="str">
        <f t="shared" si="15"/>
        <v/>
      </c>
      <c r="AB56" s="2">
        <f t="shared" si="44"/>
        <v>1</v>
      </c>
      <c r="AC56" s="4">
        <f t="shared" si="16"/>
        <v>3</v>
      </c>
      <c r="AD56" s="4">
        <f t="shared" si="17"/>
        <v>1.5</v>
      </c>
      <c r="AG56" s="4">
        <f t="shared" si="18"/>
        <v>0</v>
      </c>
      <c r="AH56" s="13" t="str">
        <f t="shared" si="19"/>
        <v/>
      </c>
      <c r="AI56" s="24" t="str">
        <f t="shared" si="20"/>
        <v/>
      </c>
      <c r="AJ56" s="13"/>
      <c r="AK56" s="2">
        <f t="shared" si="45"/>
        <v>1</v>
      </c>
      <c r="AL56" s="4">
        <f t="shared" si="21"/>
        <v>3</v>
      </c>
      <c r="AM56" s="4">
        <f t="shared" si="22"/>
        <v>1.5</v>
      </c>
      <c r="AP56" s="4">
        <f t="shared" si="23"/>
        <v>0</v>
      </c>
      <c r="AQ56" s="13" t="str">
        <f t="shared" si="24"/>
        <v/>
      </c>
      <c r="AR56" s="24" t="str">
        <f t="shared" si="25"/>
        <v/>
      </c>
      <c r="AS56" s="13"/>
      <c r="AT56" s="2">
        <f t="shared" si="46"/>
        <v>1</v>
      </c>
      <c r="AU56" s="4">
        <f t="shared" si="26"/>
        <v>3</v>
      </c>
      <c r="AV56" s="4">
        <f t="shared" si="27"/>
        <v>1.5</v>
      </c>
      <c r="AY56" s="4">
        <f t="shared" si="28"/>
        <v>0</v>
      </c>
      <c r="AZ56" s="13" t="str">
        <f t="shared" si="29"/>
        <v/>
      </c>
      <c r="BA56" s="24" t="str">
        <f t="shared" si="30"/>
        <v/>
      </c>
      <c r="BB56" s="13"/>
      <c r="BC56" s="2">
        <f t="shared" si="47"/>
        <v>1</v>
      </c>
      <c r="BD56" s="4">
        <f t="shared" si="31"/>
        <v>3</v>
      </c>
      <c r="BE56" s="4">
        <f t="shared" si="32"/>
        <v>1.5</v>
      </c>
      <c r="BH56" s="4">
        <f t="shared" si="33"/>
        <v>0</v>
      </c>
      <c r="BI56" s="13" t="str">
        <f t="shared" si="34"/>
        <v/>
      </c>
      <c r="BJ56" s="24" t="str">
        <f t="shared" si="35"/>
        <v/>
      </c>
      <c r="BK56" s="13"/>
      <c r="BL56" s="2">
        <f t="shared" si="48"/>
        <v>1</v>
      </c>
      <c r="BM56" s="4">
        <f t="shared" si="36"/>
        <v>3</v>
      </c>
      <c r="BN56" s="4">
        <f t="shared" si="37"/>
        <v>1.5</v>
      </c>
      <c r="BQ56" s="4">
        <f t="shared" si="38"/>
        <v>0</v>
      </c>
      <c r="BR56" s="13" t="str">
        <f t="shared" si="39"/>
        <v/>
      </c>
      <c r="BS56" s="24" t="str">
        <f t="shared" si="40"/>
        <v/>
      </c>
      <c r="BT56" s="25"/>
    </row>
    <row r="57">
      <c r="A57" s="2">
        <f t="shared" si="41"/>
        <v>1.5</v>
      </c>
      <c r="B57" s="4">
        <f t="shared" si="1"/>
        <v>4.5</v>
      </c>
      <c r="C57" s="4">
        <f t="shared" si="2"/>
        <v>1.47</v>
      </c>
      <c r="F57" s="4">
        <f t="shared" si="3"/>
        <v>0</v>
      </c>
      <c r="G57" s="13" t="str">
        <f t="shared" si="4"/>
        <v/>
      </c>
      <c r="H57" s="13" t="str">
        <f t="shared" si="5"/>
        <v/>
      </c>
      <c r="J57" s="2">
        <f t="shared" si="42"/>
        <v>1.5</v>
      </c>
      <c r="K57" s="4">
        <f t="shared" si="6"/>
        <v>4.5</v>
      </c>
      <c r="L57" s="4">
        <f t="shared" si="7"/>
        <v>1.47</v>
      </c>
      <c r="O57" s="4">
        <f t="shared" si="8"/>
        <v>0</v>
      </c>
      <c r="P57" s="13" t="str">
        <f t="shared" si="9"/>
        <v/>
      </c>
      <c r="Q57" s="24" t="str">
        <f t="shared" si="10"/>
        <v/>
      </c>
      <c r="S57" s="2">
        <f t="shared" si="43"/>
        <v>1.5</v>
      </c>
      <c r="T57" s="4">
        <f t="shared" si="11"/>
        <v>4.5</v>
      </c>
      <c r="U57" s="4">
        <f t="shared" si="12"/>
        <v>1.47</v>
      </c>
      <c r="X57" s="4">
        <f t="shared" si="13"/>
        <v>0</v>
      </c>
      <c r="Y57" s="13" t="str">
        <f t="shared" si="14"/>
        <v/>
      </c>
      <c r="Z57" s="24" t="str">
        <f t="shared" si="15"/>
        <v/>
      </c>
      <c r="AB57" s="2">
        <f t="shared" si="44"/>
        <v>1.5</v>
      </c>
      <c r="AC57" s="4">
        <f t="shared" si="16"/>
        <v>4.5</v>
      </c>
      <c r="AD57" s="4">
        <f t="shared" si="17"/>
        <v>1.47</v>
      </c>
      <c r="AG57" s="4">
        <f t="shared" si="18"/>
        <v>0</v>
      </c>
      <c r="AH57" s="13" t="str">
        <f t="shared" si="19"/>
        <v/>
      </c>
      <c r="AI57" s="24" t="str">
        <f t="shared" si="20"/>
        <v/>
      </c>
      <c r="AJ57" s="13"/>
      <c r="AK57" s="2">
        <f t="shared" si="45"/>
        <v>1.5</v>
      </c>
      <c r="AL57" s="4">
        <f t="shared" si="21"/>
        <v>4.5</v>
      </c>
      <c r="AM57" s="4">
        <f t="shared" si="22"/>
        <v>1.47</v>
      </c>
      <c r="AP57" s="4">
        <f t="shared" si="23"/>
        <v>0</v>
      </c>
      <c r="AQ57" s="13" t="str">
        <f t="shared" si="24"/>
        <v/>
      </c>
      <c r="AR57" s="24" t="str">
        <f t="shared" si="25"/>
        <v/>
      </c>
      <c r="AS57" s="13"/>
      <c r="AT57" s="2">
        <f t="shared" si="46"/>
        <v>1.5</v>
      </c>
      <c r="AU57" s="4">
        <f t="shared" si="26"/>
        <v>4.5</v>
      </c>
      <c r="AV57" s="4">
        <f t="shared" si="27"/>
        <v>1.47</v>
      </c>
      <c r="AY57" s="4">
        <f t="shared" si="28"/>
        <v>0</v>
      </c>
      <c r="AZ57" s="13" t="str">
        <f t="shared" si="29"/>
        <v/>
      </c>
      <c r="BA57" s="24" t="str">
        <f t="shared" si="30"/>
        <v/>
      </c>
      <c r="BB57" s="13"/>
      <c r="BC57" s="2">
        <f t="shared" si="47"/>
        <v>1.5</v>
      </c>
      <c r="BD57" s="4">
        <f t="shared" si="31"/>
        <v>4.5</v>
      </c>
      <c r="BE57" s="4">
        <f t="shared" si="32"/>
        <v>1.47</v>
      </c>
      <c r="BH57" s="4">
        <f t="shared" si="33"/>
        <v>0</v>
      </c>
      <c r="BI57" s="13" t="str">
        <f t="shared" si="34"/>
        <v/>
      </c>
      <c r="BJ57" s="24" t="str">
        <f t="shared" si="35"/>
        <v/>
      </c>
      <c r="BK57" s="13"/>
      <c r="BL57" s="2">
        <f t="shared" si="48"/>
        <v>1.5</v>
      </c>
      <c r="BM57" s="4">
        <f t="shared" si="36"/>
        <v>4.5</v>
      </c>
      <c r="BN57" s="4">
        <f t="shared" si="37"/>
        <v>1.47</v>
      </c>
      <c r="BQ57" s="4">
        <f t="shared" si="38"/>
        <v>0</v>
      </c>
      <c r="BR57" s="13" t="str">
        <f t="shared" si="39"/>
        <v/>
      </c>
      <c r="BS57" s="24" t="str">
        <f t="shared" si="40"/>
        <v/>
      </c>
      <c r="BT57" s="25"/>
    </row>
    <row r="58">
      <c r="A58" s="2">
        <f t="shared" si="41"/>
        <v>2</v>
      </c>
      <c r="B58" s="4">
        <f t="shared" si="1"/>
        <v>6</v>
      </c>
      <c r="C58" s="4">
        <f t="shared" si="2"/>
        <v>1.44</v>
      </c>
      <c r="F58" s="4">
        <f t="shared" si="3"/>
        <v>0</v>
      </c>
      <c r="G58" s="13" t="str">
        <f t="shared" si="4"/>
        <v/>
      </c>
      <c r="H58" s="13" t="str">
        <f t="shared" si="5"/>
        <v/>
      </c>
      <c r="J58" s="2">
        <f t="shared" si="42"/>
        <v>2</v>
      </c>
      <c r="K58" s="4">
        <f t="shared" si="6"/>
        <v>6</v>
      </c>
      <c r="L58" s="4">
        <f t="shared" si="7"/>
        <v>1.44</v>
      </c>
      <c r="O58" s="4">
        <f t="shared" si="8"/>
        <v>0</v>
      </c>
      <c r="P58" s="13" t="str">
        <f t="shared" si="9"/>
        <v/>
      </c>
      <c r="Q58" s="24" t="str">
        <f t="shared" si="10"/>
        <v/>
      </c>
      <c r="S58" s="2">
        <f t="shared" si="43"/>
        <v>2</v>
      </c>
      <c r="T58" s="4">
        <f t="shared" si="11"/>
        <v>6</v>
      </c>
      <c r="U58" s="4">
        <f t="shared" si="12"/>
        <v>1.44</v>
      </c>
      <c r="X58" s="4">
        <f t="shared" si="13"/>
        <v>0</v>
      </c>
      <c r="Y58" s="13" t="str">
        <f t="shared" si="14"/>
        <v/>
      </c>
      <c r="Z58" s="24" t="str">
        <f t="shared" si="15"/>
        <v/>
      </c>
      <c r="AB58" s="2">
        <f t="shared" si="44"/>
        <v>2</v>
      </c>
      <c r="AC58" s="4">
        <f t="shared" si="16"/>
        <v>6</v>
      </c>
      <c r="AD58" s="4">
        <f t="shared" si="17"/>
        <v>1.44</v>
      </c>
      <c r="AG58" s="4">
        <f t="shared" si="18"/>
        <v>0</v>
      </c>
      <c r="AH58" s="13" t="str">
        <f t="shared" si="19"/>
        <v/>
      </c>
      <c r="AI58" s="24" t="str">
        <f t="shared" si="20"/>
        <v/>
      </c>
      <c r="AJ58" s="13"/>
      <c r="AK58" s="2">
        <f t="shared" si="45"/>
        <v>2</v>
      </c>
      <c r="AL58" s="4">
        <f t="shared" si="21"/>
        <v>6</v>
      </c>
      <c r="AM58" s="4">
        <f t="shared" si="22"/>
        <v>1.44</v>
      </c>
      <c r="AP58" s="4">
        <f t="shared" si="23"/>
        <v>0</v>
      </c>
      <c r="AQ58" s="13" t="str">
        <f t="shared" si="24"/>
        <v/>
      </c>
      <c r="AR58" s="24" t="str">
        <f t="shared" si="25"/>
        <v/>
      </c>
      <c r="AS58" s="13"/>
      <c r="AT58" s="2">
        <f t="shared" si="46"/>
        <v>2</v>
      </c>
      <c r="AU58" s="4">
        <f t="shared" si="26"/>
        <v>6</v>
      </c>
      <c r="AV58" s="4">
        <f t="shared" si="27"/>
        <v>1.44</v>
      </c>
      <c r="AY58" s="4">
        <f t="shared" si="28"/>
        <v>0</v>
      </c>
      <c r="AZ58" s="13" t="str">
        <f t="shared" si="29"/>
        <v/>
      </c>
      <c r="BA58" s="24" t="str">
        <f t="shared" si="30"/>
        <v/>
      </c>
      <c r="BB58" s="13"/>
      <c r="BC58" s="2">
        <f t="shared" si="47"/>
        <v>2</v>
      </c>
      <c r="BD58" s="4">
        <f t="shared" si="31"/>
        <v>6</v>
      </c>
      <c r="BE58" s="4">
        <f t="shared" si="32"/>
        <v>1.44</v>
      </c>
      <c r="BH58" s="4">
        <f t="shared" si="33"/>
        <v>0</v>
      </c>
      <c r="BI58" s="13" t="str">
        <f t="shared" si="34"/>
        <v/>
      </c>
      <c r="BJ58" s="24" t="str">
        <f t="shared" si="35"/>
        <v/>
      </c>
      <c r="BK58" s="13"/>
      <c r="BL58" s="2">
        <f t="shared" si="48"/>
        <v>2</v>
      </c>
      <c r="BM58" s="4">
        <f t="shared" si="36"/>
        <v>6</v>
      </c>
      <c r="BN58" s="4">
        <f t="shared" si="37"/>
        <v>1.44</v>
      </c>
      <c r="BQ58" s="4">
        <f t="shared" si="38"/>
        <v>0</v>
      </c>
      <c r="BR58" s="13" t="str">
        <f t="shared" si="39"/>
        <v/>
      </c>
      <c r="BS58" s="24" t="str">
        <f t="shared" si="40"/>
        <v/>
      </c>
      <c r="BT58" s="25"/>
    </row>
    <row r="59">
      <c r="A59" s="2">
        <f t="shared" si="41"/>
        <v>2.5</v>
      </c>
      <c r="B59" s="4">
        <f t="shared" si="1"/>
        <v>7.5</v>
      </c>
      <c r="C59" s="4">
        <f t="shared" si="2"/>
        <v>1.41</v>
      </c>
      <c r="F59" s="4">
        <f t="shared" si="3"/>
        <v>0</v>
      </c>
      <c r="G59" s="13" t="str">
        <f t="shared" si="4"/>
        <v/>
      </c>
      <c r="H59" s="13" t="str">
        <f t="shared" si="5"/>
        <v/>
      </c>
      <c r="J59" s="2">
        <f t="shared" si="42"/>
        <v>2.5</v>
      </c>
      <c r="K59" s="4">
        <f t="shared" si="6"/>
        <v>7.5</v>
      </c>
      <c r="L59" s="4">
        <f t="shared" si="7"/>
        <v>1.41</v>
      </c>
      <c r="O59" s="4">
        <f t="shared" si="8"/>
        <v>0</v>
      </c>
      <c r="P59" s="13" t="str">
        <f t="shared" si="9"/>
        <v/>
      </c>
      <c r="Q59" s="24" t="str">
        <f t="shared" si="10"/>
        <v/>
      </c>
      <c r="S59" s="2">
        <f t="shared" si="43"/>
        <v>2.5</v>
      </c>
      <c r="T59" s="4">
        <f t="shared" si="11"/>
        <v>7.5</v>
      </c>
      <c r="U59" s="4">
        <f t="shared" si="12"/>
        <v>1.41</v>
      </c>
      <c r="X59" s="4">
        <f t="shared" si="13"/>
        <v>0</v>
      </c>
      <c r="Y59" s="13" t="str">
        <f t="shared" si="14"/>
        <v/>
      </c>
      <c r="Z59" s="24" t="str">
        <f t="shared" si="15"/>
        <v/>
      </c>
      <c r="AB59" s="2">
        <f t="shared" si="44"/>
        <v>2.5</v>
      </c>
      <c r="AC59" s="4">
        <f t="shared" si="16"/>
        <v>7.5</v>
      </c>
      <c r="AD59" s="4">
        <f t="shared" si="17"/>
        <v>1.41</v>
      </c>
      <c r="AG59" s="4">
        <f t="shared" si="18"/>
        <v>0</v>
      </c>
      <c r="AH59" s="13" t="str">
        <f t="shared" si="19"/>
        <v/>
      </c>
      <c r="AI59" s="24" t="str">
        <f t="shared" si="20"/>
        <v/>
      </c>
      <c r="AJ59" s="13"/>
      <c r="AK59" s="2">
        <f t="shared" si="45"/>
        <v>2.5</v>
      </c>
      <c r="AL59" s="4">
        <f t="shared" si="21"/>
        <v>7.5</v>
      </c>
      <c r="AM59" s="4">
        <f t="shared" si="22"/>
        <v>1.41</v>
      </c>
      <c r="AP59" s="4">
        <f t="shared" si="23"/>
        <v>0</v>
      </c>
      <c r="AQ59" s="13" t="str">
        <f t="shared" si="24"/>
        <v/>
      </c>
      <c r="AR59" s="24" t="str">
        <f t="shared" si="25"/>
        <v/>
      </c>
      <c r="AS59" s="13"/>
      <c r="AT59" s="2">
        <f t="shared" si="46"/>
        <v>2.5</v>
      </c>
      <c r="AU59" s="4">
        <f t="shared" si="26"/>
        <v>7.5</v>
      </c>
      <c r="AV59" s="4">
        <f t="shared" si="27"/>
        <v>1.41</v>
      </c>
      <c r="AY59" s="4">
        <f t="shared" si="28"/>
        <v>0</v>
      </c>
      <c r="AZ59" s="13" t="str">
        <f t="shared" si="29"/>
        <v/>
      </c>
      <c r="BA59" s="24" t="str">
        <f t="shared" si="30"/>
        <v/>
      </c>
      <c r="BB59" s="13"/>
      <c r="BC59" s="2">
        <f t="shared" si="47"/>
        <v>2.5</v>
      </c>
      <c r="BD59" s="4">
        <f t="shared" si="31"/>
        <v>7.5</v>
      </c>
      <c r="BE59" s="4">
        <f t="shared" si="32"/>
        <v>1.41</v>
      </c>
      <c r="BH59" s="4">
        <f t="shared" si="33"/>
        <v>0</v>
      </c>
      <c r="BI59" s="13" t="str">
        <f t="shared" si="34"/>
        <v/>
      </c>
      <c r="BJ59" s="24" t="str">
        <f t="shared" si="35"/>
        <v/>
      </c>
      <c r="BK59" s="13"/>
      <c r="BL59" s="2">
        <f t="shared" si="48"/>
        <v>2.5</v>
      </c>
      <c r="BM59" s="4">
        <f t="shared" si="36"/>
        <v>7.5</v>
      </c>
      <c r="BN59" s="4">
        <f t="shared" si="37"/>
        <v>1.41</v>
      </c>
      <c r="BQ59" s="4">
        <f t="shared" si="38"/>
        <v>0</v>
      </c>
      <c r="BR59" s="13" t="str">
        <f t="shared" si="39"/>
        <v/>
      </c>
      <c r="BS59" s="24" t="str">
        <f t="shared" si="40"/>
        <v/>
      </c>
      <c r="BT59" s="25"/>
    </row>
    <row r="60">
      <c r="A60" s="2">
        <f t="shared" si="41"/>
        <v>3</v>
      </c>
      <c r="B60" s="4">
        <f t="shared" si="1"/>
        <v>9</v>
      </c>
      <c r="C60" s="4">
        <f t="shared" si="2"/>
        <v>1.38</v>
      </c>
      <c r="F60" s="4">
        <f t="shared" si="3"/>
        <v>0</v>
      </c>
      <c r="G60" s="13" t="str">
        <f t="shared" si="4"/>
        <v/>
      </c>
      <c r="H60" s="13" t="str">
        <f t="shared" si="5"/>
        <v/>
      </c>
      <c r="J60" s="2">
        <f t="shared" si="42"/>
        <v>3</v>
      </c>
      <c r="K60" s="4">
        <f t="shared" si="6"/>
        <v>9</v>
      </c>
      <c r="L60" s="4">
        <f t="shared" si="7"/>
        <v>1.38</v>
      </c>
      <c r="O60" s="4">
        <f t="shared" si="8"/>
        <v>0</v>
      </c>
      <c r="P60" s="13" t="str">
        <f t="shared" si="9"/>
        <v/>
      </c>
      <c r="Q60" s="24" t="str">
        <f t="shared" si="10"/>
        <v/>
      </c>
      <c r="S60" s="2">
        <f t="shared" si="43"/>
        <v>3</v>
      </c>
      <c r="T60" s="4">
        <f t="shared" si="11"/>
        <v>9</v>
      </c>
      <c r="U60" s="4">
        <f t="shared" si="12"/>
        <v>1.38</v>
      </c>
      <c r="X60" s="4">
        <f t="shared" si="13"/>
        <v>0</v>
      </c>
      <c r="Y60" s="13" t="str">
        <f t="shared" si="14"/>
        <v/>
      </c>
      <c r="Z60" s="24" t="str">
        <f t="shared" si="15"/>
        <v/>
      </c>
      <c r="AB60" s="2">
        <f t="shared" si="44"/>
        <v>3</v>
      </c>
      <c r="AC60" s="4">
        <f t="shared" si="16"/>
        <v>9</v>
      </c>
      <c r="AD60" s="4">
        <f t="shared" si="17"/>
        <v>1.38</v>
      </c>
      <c r="AG60" s="4">
        <f t="shared" si="18"/>
        <v>0</v>
      </c>
      <c r="AH60" s="13" t="str">
        <f t="shared" si="19"/>
        <v/>
      </c>
      <c r="AI60" s="24" t="str">
        <f t="shared" si="20"/>
        <v/>
      </c>
      <c r="AJ60" s="13"/>
      <c r="AK60" s="2">
        <f t="shared" si="45"/>
        <v>3</v>
      </c>
      <c r="AL60" s="4">
        <f t="shared" si="21"/>
        <v>9</v>
      </c>
      <c r="AM60" s="4">
        <f t="shared" si="22"/>
        <v>1.38</v>
      </c>
      <c r="AP60" s="4">
        <f t="shared" si="23"/>
        <v>0</v>
      </c>
      <c r="AQ60" s="13" t="str">
        <f t="shared" si="24"/>
        <v/>
      </c>
      <c r="AR60" s="24" t="str">
        <f t="shared" si="25"/>
        <v/>
      </c>
      <c r="AS60" s="13"/>
      <c r="AT60" s="2">
        <f t="shared" si="46"/>
        <v>3</v>
      </c>
      <c r="AU60" s="4">
        <f t="shared" si="26"/>
        <v>9</v>
      </c>
      <c r="AV60" s="4">
        <f t="shared" si="27"/>
        <v>1.38</v>
      </c>
      <c r="AY60" s="4">
        <f t="shared" si="28"/>
        <v>0</v>
      </c>
      <c r="AZ60" s="13" t="str">
        <f t="shared" si="29"/>
        <v/>
      </c>
      <c r="BA60" s="24" t="str">
        <f t="shared" si="30"/>
        <v/>
      </c>
      <c r="BB60" s="13"/>
      <c r="BC60" s="2">
        <f t="shared" si="47"/>
        <v>3</v>
      </c>
      <c r="BD60" s="4">
        <f t="shared" si="31"/>
        <v>9</v>
      </c>
      <c r="BE60" s="4">
        <f t="shared" si="32"/>
        <v>1.38</v>
      </c>
      <c r="BH60" s="4">
        <f t="shared" si="33"/>
        <v>0</v>
      </c>
      <c r="BI60" s="13" t="str">
        <f t="shared" si="34"/>
        <v/>
      </c>
      <c r="BJ60" s="24" t="str">
        <f t="shared" si="35"/>
        <v/>
      </c>
      <c r="BK60" s="13"/>
      <c r="BL60" s="2">
        <f t="shared" si="48"/>
        <v>3</v>
      </c>
      <c r="BM60" s="4">
        <f t="shared" si="36"/>
        <v>9</v>
      </c>
      <c r="BN60" s="4">
        <f t="shared" si="37"/>
        <v>1.38</v>
      </c>
      <c r="BQ60" s="4">
        <f t="shared" si="38"/>
        <v>0</v>
      </c>
      <c r="BR60" s="13" t="str">
        <f t="shared" si="39"/>
        <v/>
      </c>
      <c r="BS60" s="24" t="str">
        <f t="shared" si="40"/>
        <v/>
      </c>
      <c r="BT60" s="25"/>
    </row>
    <row r="61">
      <c r="A61" s="2">
        <f t="shared" si="41"/>
        <v>3.5</v>
      </c>
      <c r="B61" s="4">
        <f t="shared" si="1"/>
        <v>10.5</v>
      </c>
      <c r="C61" s="4">
        <f t="shared" si="2"/>
        <v>1.35</v>
      </c>
      <c r="F61" s="4">
        <f t="shared" si="3"/>
        <v>0</v>
      </c>
      <c r="G61" s="13" t="str">
        <f t="shared" si="4"/>
        <v/>
      </c>
      <c r="H61" s="13" t="str">
        <f t="shared" si="5"/>
        <v/>
      </c>
      <c r="J61" s="2">
        <f t="shared" si="42"/>
        <v>3.5</v>
      </c>
      <c r="K61" s="4">
        <f t="shared" si="6"/>
        <v>10.5</v>
      </c>
      <c r="L61" s="4">
        <f t="shared" si="7"/>
        <v>1.35</v>
      </c>
      <c r="O61" s="4">
        <f t="shared" si="8"/>
        <v>0</v>
      </c>
      <c r="P61" s="13" t="str">
        <f t="shared" si="9"/>
        <v/>
      </c>
      <c r="Q61" s="24" t="str">
        <f t="shared" si="10"/>
        <v/>
      </c>
      <c r="S61" s="2">
        <f t="shared" si="43"/>
        <v>3.5</v>
      </c>
      <c r="T61" s="4">
        <f t="shared" si="11"/>
        <v>10.5</v>
      </c>
      <c r="U61" s="4">
        <f t="shared" si="12"/>
        <v>1.35</v>
      </c>
      <c r="X61" s="4">
        <f t="shared" si="13"/>
        <v>0</v>
      </c>
      <c r="Y61" s="13" t="str">
        <f t="shared" si="14"/>
        <v/>
      </c>
      <c r="Z61" s="24" t="str">
        <f t="shared" si="15"/>
        <v/>
      </c>
      <c r="AB61" s="2">
        <f t="shared" si="44"/>
        <v>3.5</v>
      </c>
      <c r="AC61" s="4">
        <f t="shared" si="16"/>
        <v>10.5</v>
      </c>
      <c r="AD61" s="4">
        <f t="shared" si="17"/>
        <v>1.35</v>
      </c>
      <c r="AG61" s="4">
        <f t="shared" si="18"/>
        <v>0</v>
      </c>
      <c r="AH61" s="13" t="str">
        <f t="shared" si="19"/>
        <v/>
      </c>
      <c r="AI61" s="24" t="str">
        <f t="shared" si="20"/>
        <v/>
      </c>
      <c r="AJ61" s="13"/>
      <c r="AK61" s="2">
        <f t="shared" si="45"/>
        <v>3.5</v>
      </c>
      <c r="AL61" s="4">
        <f t="shared" si="21"/>
        <v>10.5</v>
      </c>
      <c r="AM61" s="4">
        <f t="shared" si="22"/>
        <v>1.35</v>
      </c>
      <c r="AP61" s="4">
        <f t="shared" si="23"/>
        <v>0</v>
      </c>
      <c r="AQ61" s="13" t="str">
        <f t="shared" si="24"/>
        <v/>
      </c>
      <c r="AR61" s="24" t="str">
        <f t="shared" si="25"/>
        <v/>
      </c>
      <c r="AS61" s="13"/>
      <c r="AT61" s="2">
        <f t="shared" si="46"/>
        <v>3.5</v>
      </c>
      <c r="AU61" s="4">
        <f t="shared" si="26"/>
        <v>10.5</v>
      </c>
      <c r="AV61" s="4">
        <f t="shared" si="27"/>
        <v>1.35</v>
      </c>
      <c r="AY61" s="4">
        <f t="shared" si="28"/>
        <v>0</v>
      </c>
      <c r="AZ61" s="13" t="str">
        <f t="shared" si="29"/>
        <v/>
      </c>
      <c r="BA61" s="24" t="str">
        <f t="shared" si="30"/>
        <v/>
      </c>
      <c r="BB61" s="13"/>
      <c r="BC61" s="2">
        <f t="shared" si="47"/>
        <v>3.5</v>
      </c>
      <c r="BD61" s="4">
        <f t="shared" si="31"/>
        <v>10.5</v>
      </c>
      <c r="BE61" s="4">
        <f t="shared" si="32"/>
        <v>1.35</v>
      </c>
      <c r="BH61" s="4">
        <f t="shared" si="33"/>
        <v>0</v>
      </c>
      <c r="BI61" s="13" t="str">
        <f t="shared" si="34"/>
        <v/>
      </c>
      <c r="BJ61" s="24" t="str">
        <f t="shared" si="35"/>
        <v/>
      </c>
      <c r="BK61" s="13"/>
      <c r="BL61" s="2">
        <f t="shared" si="48"/>
        <v>3.5</v>
      </c>
      <c r="BM61" s="4">
        <f t="shared" si="36"/>
        <v>10.5</v>
      </c>
      <c r="BN61" s="4">
        <f t="shared" si="37"/>
        <v>1.35</v>
      </c>
      <c r="BQ61" s="4">
        <f t="shared" si="38"/>
        <v>0</v>
      </c>
      <c r="BR61" s="13" t="str">
        <f t="shared" si="39"/>
        <v/>
      </c>
      <c r="BS61" s="24" t="str">
        <f t="shared" si="40"/>
        <v/>
      </c>
      <c r="BT61" s="25"/>
    </row>
    <row r="62">
      <c r="A62" s="2">
        <f t="shared" si="41"/>
        <v>4</v>
      </c>
      <c r="B62" s="4">
        <f t="shared" si="1"/>
        <v>12</v>
      </c>
      <c r="C62" s="4">
        <f t="shared" si="2"/>
        <v>1.32</v>
      </c>
      <c r="F62" s="4">
        <f t="shared" si="3"/>
        <v>0</v>
      </c>
      <c r="G62" s="13" t="str">
        <f t="shared" si="4"/>
        <v/>
      </c>
      <c r="H62" s="13" t="str">
        <f t="shared" si="5"/>
        <v/>
      </c>
      <c r="J62" s="2">
        <f t="shared" si="42"/>
        <v>4</v>
      </c>
      <c r="K62" s="4">
        <f t="shared" si="6"/>
        <v>12</v>
      </c>
      <c r="L62" s="4">
        <f t="shared" si="7"/>
        <v>1.32</v>
      </c>
      <c r="O62" s="4">
        <f t="shared" si="8"/>
        <v>0</v>
      </c>
      <c r="P62" s="13" t="str">
        <f t="shared" si="9"/>
        <v/>
      </c>
      <c r="Q62" s="24" t="str">
        <f t="shared" si="10"/>
        <v/>
      </c>
      <c r="S62" s="2">
        <f t="shared" si="43"/>
        <v>4</v>
      </c>
      <c r="T62" s="4">
        <f t="shared" si="11"/>
        <v>12</v>
      </c>
      <c r="U62" s="4">
        <f t="shared" si="12"/>
        <v>1.32</v>
      </c>
      <c r="X62" s="4">
        <f t="shared" si="13"/>
        <v>0</v>
      </c>
      <c r="Y62" s="13" t="str">
        <f t="shared" si="14"/>
        <v/>
      </c>
      <c r="Z62" s="24" t="str">
        <f t="shared" si="15"/>
        <v/>
      </c>
      <c r="AB62" s="2">
        <f t="shared" si="44"/>
        <v>4</v>
      </c>
      <c r="AC62" s="4">
        <f t="shared" si="16"/>
        <v>12</v>
      </c>
      <c r="AD62" s="4">
        <f t="shared" si="17"/>
        <v>1.32</v>
      </c>
      <c r="AG62" s="4">
        <f t="shared" si="18"/>
        <v>0</v>
      </c>
      <c r="AH62" s="13" t="str">
        <f t="shared" si="19"/>
        <v/>
      </c>
      <c r="AI62" s="24" t="str">
        <f t="shared" si="20"/>
        <v/>
      </c>
      <c r="AJ62" s="13"/>
      <c r="AK62" s="2">
        <f t="shared" si="45"/>
        <v>4</v>
      </c>
      <c r="AL62" s="4">
        <f t="shared" si="21"/>
        <v>12</v>
      </c>
      <c r="AM62" s="4">
        <f t="shared" si="22"/>
        <v>1.32</v>
      </c>
      <c r="AP62" s="4">
        <f t="shared" si="23"/>
        <v>0</v>
      </c>
      <c r="AQ62" s="13" t="str">
        <f t="shared" si="24"/>
        <v/>
      </c>
      <c r="AR62" s="24" t="str">
        <f t="shared" si="25"/>
        <v/>
      </c>
      <c r="AS62" s="13"/>
      <c r="AT62" s="2">
        <f t="shared" si="46"/>
        <v>4</v>
      </c>
      <c r="AU62" s="4">
        <f t="shared" si="26"/>
        <v>12</v>
      </c>
      <c r="AV62" s="4">
        <f t="shared" si="27"/>
        <v>1.32</v>
      </c>
      <c r="AY62" s="4">
        <f t="shared" si="28"/>
        <v>0</v>
      </c>
      <c r="AZ62" s="13" t="str">
        <f t="shared" si="29"/>
        <v/>
      </c>
      <c r="BA62" s="24" t="str">
        <f t="shared" si="30"/>
        <v/>
      </c>
      <c r="BB62" s="13"/>
      <c r="BC62" s="2">
        <f t="shared" si="47"/>
        <v>4</v>
      </c>
      <c r="BD62" s="4">
        <f t="shared" si="31"/>
        <v>12</v>
      </c>
      <c r="BE62" s="4">
        <f t="shared" si="32"/>
        <v>1.32</v>
      </c>
      <c r="BH62" s="4">
        <f t="shared" si="33"/>
        <v>0</v>
      </c>
      <c r="BI62" s="13" t="str">
        <f t="shared" si="34"/>
        <v/>
      </c>
      <c r="BJ62" s="24" t="str">
        <f t="shared" si="35"/>
        <v/>
      </c>
      <c r="BK62" s="13"/>
      <c r="BL62" s="2">
        <f t="shared" si="48"/>
        <v>4</v>
      </c>
      <c r="BM62" s="4">
        <f t="shared" si="36"/>
        <v>12</v>
      </c>
      <c r="BN62" s="4">
        <f t="shared" si="37"/>
        <v>1.32</v>
      </c>
      <c r="BQ62" s="4">
        <f t="shared" si="38"/>
        <v>0</v>
      </c>
      <c r="BR62" s="13" t="str">
        <f t="shared" si="39"/>
        <v/>
      </c>
      <c r="BS62" s="24" t="str">
        <f t="shared" si="40"/>
        <v/>
      </c>
      <c r="BT62" s="25"/>
    </row>
    <row r="63">
      <c r="A63" s="2">
        <f t="shared" si="41"/>
        <v>4.5</v>
      </c>
      <c r="B63" s="4">
        <f t="shared" si="1"/>
        <v>13.5</v>
      </c>
      <c r="C63" s="4">
        <f t="shared" si="2"/>
        <v>1.29</v>
      </c>
      <c r="F63" s="4">
        <f t="shared" si="3"/>
        <v>0</v>
      </c>
      <c r="G63" s="13" t="str">
        <f t="shared" si="4"/>
        <v/>
      </c>
      <c r="H63" s="13" t="str">
        <f t="shared" si="5"/>
        <v/>
      </c>
      <c r="J63" s="2">
        <f t="shared" si="42"/>
        <v>4.5</v>
      </c>
      <c r="K63" s="4">
        <f t="shared" si="6"/>
        <v>13.5</v>
      </c>
      <c r="L63" s="4">
        <f t="shared" si="7"/>
        <v>1.29</v>
      </c>
      <c r="O63" s="4">
        <f t="shared" si="8"/>
        <v>0</v>
      </c>
      <c r="P63" s="13" t="str">
        <f t="shared" si="9"/>
        <v/>
      </c>
      <c r="Q63" s="24" t="str">
        <f t="shared" si="10"/>
        <v/>
      </c>
      <c r="S63" s="2">
        <f t="shared" si="43"/>
        <v>4.5</v>
      </c>
      <c r="T63" s="4">
        <f t="shared" si="11"/>
        <v>13.5</v>
      </c>
      <c r="U63" s="4">
        <f t="shared" si="12"/>
        <v>1.29</v>
      </c>
      <c r="X63" s="4">
        <f t="shared" si="13"/>
        <v>0</v>
      </c>
      <c r="Y63" s="13" t="str">
        <f t="shared" si="14"/>
        <v/>
      </c>
      <c r="Z63" s="24" t="str">
        <f t="shared" si="15"/>
        <v/>
      </c>
      <c r="AB63" s="2">
        <f t="shared" si="44"/>
        <v>4.5</v>
      </c>
      <c r="AC63" s="4">
        <f t="shared" si="16"/>
        <v>13.5</v>
      </c>
      <c r="AD63" s="4">
        <f t="shared" si="17"/>
        <v>1.29</v>
      </c>
      <c r="AG63" s="4">
        <f t="shared" si="18"/>
        <v>0</v>
      </c>
      <c r="AH63" s="13" t="str">
        <f t="shared" si="19"/>
        <v/>
      </c>
      <c r="AI63" s="24" t="str">
        <f t="shared" si="20"/>
        <v/>
      </c>
      <c r="AJ63" s="13"/>
      <c r="AK63" s="2">
        <f t="shared" si="45"/>
        <v>4.5</v>
      </c>
      <c r="AL63" s="4">
        <f t="shared" si="21"/>
        <v>13.5</v>
      </c>
      <c r="AM63" s="4">
        <f t="shared" si="22"/>
        <v>1.29</v>
      </c>
      <c r="AP63" s="4">
        <f t="shared" si="23"/>
        <v>0</v>
      </c>
      <c r="AQ63" s="13" t="str">
        <f t="shared" si="24"/>
        <v/>
      </c>
      <c r="AR63" s="24" t="str">
        <f t="shared" si="25"/>
        <v/>
      </c>
      <c r="AS63" s="13"/>
      <c r="AT63" s="2">
        <f t="shared" si="46"/>
        <v>4.5</v>
      </c>
      <c r="AU63" s="4">
        <f t="shared" si="26"/>
        <v>13.5</v>
      </c>
      <c r="AV63" s="4">
        <f t="shared" si="27"/>
        <v>1.29</v>
      </c>
      <c r="AY63" s="4">
        <f t="shared" si="28"/>
        <v>0</v>
      </c>
      <c r="AZ63" s="13" t="str">
        <f t="shared" si="29"/>
        <v/>
      </c>
      <c r="BA63" s="24" t="str">
        <f t="shared" si="30"/>
        <v/>
      </c>
      <c r="BB63" s="13"/>
      <c r="BC63" s="2">
        <f t="shared" si="47"/>
        <v>4.5</v>
      </c>
      <c r="BD63" s="4">
        <f t="shared" si="31"/>
        <v>13.5</v>
      </c>
      <c r="BE63" s="4">
        <f t="shared" si="32"/>
        <v>1.29</v>
      </c>
      <c r="BH63" s="4">
        <f t="shared" si="33"/>
        <v>0</v>
      </c>
      <c r="BI63" s="13" t="str">
        <f t="shared" si="34"/>
        <v/>
      </c>
      <c r="BJ63" s="24" t="str">
        <f t="shared" si="35"/>
        <v/>
      </c>
      <c r="BK63" s="13"/>
      <c r="BL63" s="2">
        <f t="shared" si="48"/>
        <v>4.5</v>
      </c>
      <c r="BM63" s="4">
        <f t="shared" si="36"/>
        <v>13.5</v>
      </c>
      <c r="BN63" s="4">
        <f t="shared" si="37"/>
        <v>1.29</v>
      </c>
      <c r="BQ63" s="4">
        <f t="shared" si="38"/>
        <v>0</v>
      </c>
      <c r="BR63" s="13" t="str">
        <f t="shared" si="39"/>
        <v/>
      </c>
      <c r="BS63" s="24" t="str">
        <f t="shared" si="40"/>
        <v/>
      </c>
      <c r="BT63" s="25"/>
    </row>
    <row r="64">
      <c r="A64" s="2">
        <f t="shared" si="41"/>
        <v>5</v>
      </c>
      <c r="B64" s="4">
        <f t="shared" si="1"/>
        <v>15</v>
      </c>
      <c r="C64" s="4">
        <f t="shared" si="2"/>
        <v>1.26</v>
      </c>
      <c r="F64" s="4">
        <f t="shared" si="3"/>
        <v>0</v>
      </c>
      <c r="G64" s="13" t="str">
        <f t="shared" si="4"/>
        <v/>
      </c>
      <c r="H64" s="13" t="str">
        <f t="shared" si="5"/>
        <v/>
      </c>
      <c r="J64" s="2">
        <f t="shared" si="42"/>
        <v>5</v>
      </c>
      <c r="K64" s="4">
        <f t="shared" si="6"/>
        <v>15</v>
      </c>
      <c r="L64" s="4">
        <f t="shared" si="7"/>
        <v>1.26</v>
      </c>
      <c r="O64" s="4">
        <f t="shared" si="8"/>
        <v>0</v>
      </c>
      <c r="P64" s="13" t="str">
        <f t="shared" si="9"/>
        <v/>
      </c>
      <c r="Q64" s="24" t="str">
        <f t="shared" si="10"/>
        <v/>
      </c>
      <c r="S64" s="2">
        <f t="shared" si="43"/>
        <v>5</v>
      </c>
      <c r="T64" s="4">
        <f t="shared" si="11"/>
        <v>15</v>
      </c>
      <c r="U64" s="4">
        <f t="shared" si="12"/>
        <v>1.26</v>
      </c>
      <c r="X64" s="4">
        <f t="shared" si="13"/>
        <v>0</v>
      </c>
      <c r="Y64" s="13" t="str">
        <f t="shared" si="14"/>
        <v/>
      </c>
      <c r="Z64" s="24" t="str">
        <f t="shared" si="15"/>
        <v/>
      </c>
      <c r="AB64" s="2">
        <f t="shared" si="44"/>
        <v>5</v>
      </c>
      <c r="AC64" s="4">
        <f t="shared" si="16"/>
        <v>15</v>
      </c>
      <c r="AD64" s="4">
        <f t="shared" si="17"/>
        <v>1.26</v>
      </c>
      <c r="AG64" s="4">
        <f t="shared" si="18"/>
        <v>0</v>
      </c>
      <c r="AH64" s="13" t="str">
        <f t="shared" si="19"/>
        <v/>
      </c>
      <c r="AI64" s="24" t="str">
        <f t="shared" si="20"/>
        <v/>
      </c>
      <c r="AJ64" s="13"/>
      <c r="AK64" s="2">
        <f t="shared" si="45"/>
        <v>5</v>
      </c>
      <c r="AL64" s="4">
        <f t="shared" si="21"/>
        <v>15</v>
      </c>
      <c r="AM64" s="4">
        <f t="shared" si="22"/>
        <v>1.26</v>
      </c>
      <c r="AP64" s="4">
        <f t="shared" si="23"/>
        <v>0</v>
      </c>
      <c r="AQ64" s="13" t="str">
        <f t="shared" si="24"/>
        <v/>
      </c>
      <c r="AR64" s="24" t="str">
        <f t="shared" si="25"/>
        <v/>
      </c>
      <c r="AS64" s="13"/>
      <c r="AT64" s="2">
        <f t="shared" si="46"/>
        <v>5</v>
      </c>
      <c r="AU64" s="4">
        <f t="shared" si="26"/>
        <v>15</v>
      </c>
      <c r="AV64" s="4">
        <f t="shared" si="27"/>
        <v>1.26</v>
      </c>
      <c r="AY64" s="4">
        <f t="shared" si="28"/>
        <v>0</v>
      </c>
      <c r="AZ64" s="13" t="str">
        <f t="shared" si="29"/>
        <v/>
      </c>
      <c r="BA64" s="24" t="str">
        <f t="shared" si="30"/>
        <v/>
      </c>
      <c r="BB64" s="13"/>
      <c r="BC64" s="2">
        <f t="shared" si="47"/>
        <v>5</v>
      </c>
      <c r="BD64" s="4">
        <f t="shared" si="31"/>
        <v>15</v>
      </c>
      <c r="BE64" s="4">
        <f t="shared" si="32"/>
        <v>1.26</v>
      </c>
      <c r="BH64" s="4">
        <f t="shared" si="33"/>
        <v>0</v>
      </c>
      <c r="BI64" s="13" t="str">
        <f t="shared" si="34"/>
        <v/>
      </c>
      <c r="BJ64" s="24" t="str">
        <f t="shared" si="35"/>
        <v/>
      </c>
      <c r="BK64" s="13"/>
      <c r="BL64" s="2">
        <f t="shared" si="48"/>
        <v>5</v>
      </c>
      <c r="BM64" s="4">
        <f t="shared" si="36"/>
        <v>15</v>
      </c>
      <c r="BN64" s="4">
        <f t="shared" si="37"/>
        <v>1.26</v>
      </c>
      <c r="BQ64" s="4">
        <f t="shared" si="38"/>
        <v>0</v>
      </c>
      <c r="BR64" s="13" t="str">
        <f t="shared" si="39"/>
        <v/>
      </c>
      <c r="BS64" s="24" t="str">
        <f t="shared" si="40"/>
        <v/>
      </c>
      <c r="BT64" s="25"/>
    </row>
    <row r="65">
      <c r="A65" s="2">
        <f t="shared" si="41"/>
        <v>5.5</v>
      </c>
      <c r="B65" s="4">
        <f t="shared" si="1"/>
        <v>16.5</v>
      </c>
      <c r="C65" s="4">
        <f t="shared" si="2"/>
        <v>1.23</v>
      </c>
      <c r="F65" s="4">
        <f t="shared" si="3"/>
        <v>0</v>
      </c>
      <c r="G65" s="13" t="str">
        <f t="shared" si="4"/>
        <v/>
      </c>
      <c r="H65" s="13" t="str">
        <f t="shared" si="5"/>
        <v/>
      </c>
      <c r="J65" s="2">
        <f t="shared" si="42"/>
        <v>5.5</v>
      </c>
      <c r="K65" s="4">
        <f t="shared" si="6"/>
        <v>16.5</v>
      </c>
      <c r="L65" s="4">
        <f t="shared" si="7"/>
        <v>1.23</v>
      </c>
      <c r="O65" s="4">
        <f t="shared" si="8"/>
        <v>0</v>
      </c>
      <c r="P65" s="13" t="str">
        <f t="shared" si="9"/>
        <v/>
      </c>
      <c r="Q65" s="24" t="str">
        <f t="shared" si="10"/>
        <v/>
      </c>
      <c r="S65" s="2">
        <f t="shared" si="43"/>
        <v>5.5</v>
      </c>
      <c r="T65" s="4">
        <f t="shared" si="11"/>
        <v>16.5</v>
      </c>
      <c r="U65" s="4">
        <f t="shared" si="12"/>
        <v>1.23</v>
      </c>
      <c r="X65" s="4">
        <f t="shared" si="13"/>
        <v>0</v>
      </c>
      <c r="Y65" s="13" t="str">
        <f t="shared" si="14"/>
        <v/>
      </c>
      <c r="Z65" s="24" t="str">
        <f t="shared" si="15"/>
        <v/>
      </c>
      <c r="AB65" s="2">
        <f t="shared" si="44"/>
        <v>5.5</v>
      </c>
      <c r="AC65" s="4">
        <f t="shared" si="16"/>
        <v>16.5</v>
      </c>
      <c r="AD65" s="4">
        <f t="shared" si="17"/>
        <v>1.23</v>
      </c>
      <c r="AG65" s="4">
        <f t="shared" si="18"/>
        <v>0</v>
      </c>
      <c r="AH65" s="13" t="str">
        <f t="shared" si="19"/>
        <v/>
      </c>
      <c r="AI65" s="24" t="str">
        <f t="shared" si="20"/>
        <v/>
      </c>
      <c r="AJ65" s="13"/>
      <c r="AK65" s="2">
        <f t="shared" si="45"/>
        <v>5.5</v>
      </c>
      <c r="AL65" s="4">
        <f t="shared" si="21"/>
        <v>16.5</v>
      </c>
      <c r="AM65" s="4">
        <f t="shared" si="22"/>
        <v>1.23</v>
      </c>
      <c r="AP65" s="4">
        <f t="shared" si="23"/>
        <v>0</v>
      </c>
      <c r="AQ65" s="13" t="str">
        <f t="shared" si="24"/>
        <v/>
      </c>
      <c r="AR65" s="24" t="str">
        <f t="shared" si="25"/>
        <v/>
      </c>
      <c r="AS65" s="13"/>
      <c r="AT65" s="2">
        <f t="shared" si="46"/>
        <v>5.5</v>
      </c>
      <c r="AU65" s="4">
        <f t="shared" si="26"/>
        <v>16.5</v>
      </c>
      <c r="AV65" s="4">
        <f t="shared" si="27"/>
        <v>1.23</v>
      </c>
      <c r="AY65" s="4">
        <f t="shared" si="28"/>
        <v>0</v>
      </c>
      <c r="AZ65" s="13" t="str">
        <f t="shared" si="29"/>
        <v/>
      </c>
      <c r="BA65" s="24" t="str">
        <f t="shared" si="30"/>
        <v/>
      </c>
      <c r="BB65" s="13"/>
      <c r="BC65" s="2">
        <f t="shared" si="47"/>
        <v>5.5</v>
      </c>
      <c r="BD65" s="4">
        <f t="shared" si="31"/>
        <v>16.5</v>
      </c>
      <c r="BE65" s="4">
        <f t="shared" si="32"/>
        <v>1.23</v>
      </c>
      <c r="BH65" s="4">
        <f t="shared" si="33"/>
        <v>0</v>
      </c>
      <c r="BI65" s="13" t="str">
        <f t="shared" si="34"/>
        <v/>
      </c>
      <c r="BJ65" s="24" t="str">
        <f t="shared" si="35"/>
        <v/>
      </c>
      <c r="BK65" s="13"/>
      <c r="BL65" s="2">
        <f t="shared" si="48"/>
        <v>5.5</v>
      </c>
      <c r="BM65" s="4">
        <f t="shared" si="36"/>
        <v>16.5</v>
      </c>
      <c r="BN65" s="4">
        <f t="shared" si="37"/>
        <v>1.23</v>
      </c>
      <c r="BQ65" s="4">
        <f t="shared" si="38"/>
        <v>0</v>
      </c>
      <c r="BR65" s="13" t="str">
        <f t="shared" si="39"/>
        <v/>
      </c>
      <c r="BS65" s="24" t="str">
        <f t="shared" si="40"/>
        <v/>
      </c>
      <c r="BT65" s="25"/>
    </row>
    <row r="66">
      <c r="A66" s="2">
        <f t="shared" si="41"/>
        <v>6</v>
      </c>
      <c r="B66" s="4">
        <f t="shared" si="1"/>
        <v>18</v>
      </c>
      <c r="C66" s="4">
        <f t="shared" si="2"/>
        <v>1.2</v>
      </c>
      <c r="F66" s="4">
        <f t="shared" si="3"/>
        <v>0</v>
      </c>
      <c r="G66" s="13" t="str">
        <f t="shared" si="4"/>
        <v/>
      </c>
      <c r="H66" s="13" t="str">
        <f t="shared" si="5"/>
        <v/>
      </c>
      <c r="J66" s="2">
        <f t="shared" si="42"/>
        <v>6</v>
      </c>
      <c r="K66" s="4">
        <f t="shared" si="6"/>
        <v>18</v>
      </c>
      <c r="L66" s="4">
        <f t="shared" si="7"/>
        <v>1.2</v>
      </c>
      <c r="O66" s="4">
        <f t="shared" si="8"/>
        <v>0</v>
      </c>
      <c r="P66" s="13" t="str">
        <f t="shared" si="9"/>
        <v/>
      </c>
      <c r="Q66" s="24" t="str">
        <f t="shared" si="10"/>
        <v/>
      </c>
      <c r="S66" s="2">
        <f t="shared" si="43"/>
        <v>6</v>
      </c>
      <c r="T66" s="4">
        <f t="shared" si="11"/>
        <v>18</v>
      </c>
      <c r="U66" s="4">
        <f t="shared" si="12"/>
        <v>1.2</v>
      </c>
      <c r="X66" s="4">
        <f t="shared" si="13"/>
        <v>0</v>
      </c>
      <c r="Y66" s="13" t="str">
        <f t="shared" si="14"/>
        <v/>
      </c>
      <c r="Z66" s="24" t="str">
        <f t="shared" si="15"/>
        <v/>
      </c>
      <c r="AB66" s="2">
        <f t="shared" si="44"/>
        <v>6</v>
      </c>
      <c r="AC66" s="4">
        <f t="shared" si="16"/>
        <v>18</v>
      </c>
      <c r="AD66" s="4">
        <f t="shared" si="17"/>
        <v>1.2</v>
      </c>
      <c r="AG66" s="4">
        <f t="shared" si="18"/>
        <v>0</v>
      </c>
      <c r="AH66" s="13" t="str">
        <f t="shared" si="19"/>
        <v/>
      </c>
      <c r="AI66" s="24" t="str">
        <f t="shared" si="20"/>
        <v/>
      </c>
      <c r="AJ66" s="13"/>
      <c r="AK66" s="2">
        <f t="shared" si="45"/>
        <v>6</v>
      </c>
      <c r="AL66" s="4">
        <f t="shared" si="21"/>
        <v>18</v>
      </c>
      <c r="AM66" s="4">
        <f t="shared" si="22"/>
        <v>1.2</v>
      </c>
      <c r="AP66" s="4">
        <f t="shared" si="23"/>
        <v>0</v>
      </c>
      <c r="AQ66" s="13" t="str">
        <f t="shared" si="24"/>
        <v/>
      </c>
      <c r="AR66" s="24" t="str">
        <f t="shared" si="25"/>
        <v/>
      </c>
      <c r="AS66" s="13"/>
      <c r="AT66" s="2">
        <f t="shared" si="46"/>
        <v>6</v>
      </c>
      <c r="AU66" s="4">
        <f t="shared" si="26"/>
        <v>18</v>
      </c>
      <c r="AV66" s="4">
        <f t="shared" si="27"/>
        <v>1.2</v>
      </c>
      <c r="AY66" s="4">
        <f t="shared" si="28"/>
        <v>0</v>
      </c>
      <c r="AZ66" s="13" t="str">
        <f t="shared" si="29"/>
        <v/>
      </c>
      <c r="BA66" s="24" t="str">
        <f t="shared" si="30"/>
        <v/>
      </c>
      <c r="BB66" s="13"/>
      <c r="BC66" s="2">
        <f t="shared" si="47"/>
        <v>6</v>
      </c>
      <c r="BD66" s="4">
        <f t="shared" si="31"/>
        <v>18</v>
      </c>
      <c r="BE66" s="4">
        <f t="shared" si="32"/>
        <v>1.2</v>
      </c>
      <c r="BH66" s="4">
        <f t="shared" si="33"/>
        <v>0</v>
      </c>
      <c r="BI66" s="13" t="str">
        <f t="shared" si="34"/>
        <v/>
      </c>
      <c r="BJ66" s="24" t="str">
        <f t="shared" si="35"/>
        <v/>
      </c>
      <c r="BK66" s="13"/>
      <c r="BL66" s="2">
        <f t="shared" si="48"/>
        <v>6</v>
      </c>
      <c r="BM66" s="4">
        <f t="shared" si="36"/>
        <v>18</v>
      </c>
      <c r="BN66" s="4">
        <f t="shared" si="37"/>
        <v>1.2</v>
      </c>
      <c r="BQ66" s="4">
        <f t="shared" si="38"/>
        <v>0</v>
      </c>
      <c r="BR66" s="13" t="str">
        <f t="shared" si="39"/>
        <v/>
      </c>
      <c r="BS66" s="24" t="str">
        <f t="shared" si="40"/>
        <v/>
      </c>
      <c r="BT66" s="25"/>
    </row>
    <row r="67">
      <c r="A67" s="2">
        <f t="shared" si="41"/>
        <v>6.5</v>
      </c>
      <c r="B67" s="4">
        <f t="shared" si="1"/>
        <v>19.5</v>
      </c>
      <c r="C67" s="4">
        <f t="shared" si="2"/>
        <v>1.17</v>
      </c>
      <c r="F67" s="4">
        <f t="shared" si="3"/>
        <v>0</v>
      </c>
      <c r="G67" s="13" t="str">
        <f t="shared" si="4"/>
        <v/>
      </c>
      <c r="H67" s="13" t="str">
        <f t="shared" si="5"/>
        <v/>
      </c>
      <c r="J67" s="2">
        <f t="shared" si="42"/>
        <v>6.5</v>
      </c>
      <c r="K67" s="4">
        <f t="shared" si="6"/>
        <v>19.5</v>
      </c>
      <c r="L67" s="4">
        <f t="shared" si="7"/>
        <v>1.17</v>
      </c>
      <c r="O67" s="4">
        <f t="shared" si="8"/>
        <v>0</v>
      </c>
      <c r="P67" s="13" t="str">
        <f t="shared" si="9"/>
        <v/>
      </c>
      <c r="Q67" s="24" t="str">
        <f t="shared" si="10"/>
        <v/>
      </c>
      <c r="S67" s="2">
        <f t="shared" si="43"/>
        <v>6.5</v>
      </c>
      <c r="T67" s="4">
        <f t="shared" si="11"/>
        <v>19.5</v>
      </c>
      <c r="U67" s="4">
        <f t="shared" si="12"/>
        <v>1.17</v>
      </c>
      <c r="X67" s="4">
        <f t="shared" si="13"/>
        <v>0</v>
      </c>
      <c r="Y67" s="13" t="str">
        <f t="shared" si="14"/>
        <v/>
      </c>
      <c r="Z67" s="24" t="str">
        <f t="shared" si="15"/>
        <v/>
      </c>
      <c r="AB67" s="2">
        <f t="shared" si="44"/>
        <v>6.5</v>
      </c>
      <c r="AC67" s="4">
        <f t="shared" si="16"/>
        <v>19.5</v>
      </c>
      <c r="AD67" s="4">
        <f t="shared" si="17"/>
        <v>1.17</v>
      </c>
      <c r="AG67" s="4">
        <f t="shared" si="18"/>
        <v>0</v>
      </c>
      <c r="AH67" s="13" t="str">
        <f t="shared" si="19"/>
        <v/>
      </c>
      <c r="AI67" s="24" t="str">
        <f t="shared" si="20"/>
        <v/>
      </c>
      <c r="AJ67" s="13"/>
      <c r="AK67" s="2">
        <f t="shared" si="45"/>
        <v>6.5</v>
      </c>
      <c r="AL67" s="4">
        <f t="shared" si="21"/>
        <v>19.5</v>
      </c>
      <c r="AM67" s="4">
        <f t="shared" si="22"/>
        <v>1.17</v>
      </c>
      <c r="AP67" s="4">
        <f t="shared" si="23"/>
        <v>0</v>
      </c>
      <c r="AQ67" s="13" t="str">
        <f t="shared" si="24"/>
        <v/>
      </c>
      <c r="AR67" s="24" t="str">
        <f t="shared" si="25"/>
        <v/>
      </c>
      <c r="AS67" s="13"/>
      <c r="AT67" s="2">
        <f t="shared" si="46"/>
        <v>6.5</v>
      </c>
      <c r="AU67" s="4">
        <f t="shared" si="26"/>
        <v>19.5</v>
      </c>
      <c r="AV67" s="4">
        <f t="shared" si="27"/>
        <v>1.17</v>
      </c>
      <c r="AY67" s="4">
        <f t="shared" si="28"/>
        <v>0</v>
      </c>
      <c r="AZ67" s="13" t="str">
        <f t="shared" si="29"/>
        <v/>
      </c>
      <c r="BA67" s="24" t="str">
        <f t="shared" si="30"/>
        <v/>
      </c>
      <c r="BB67" s="13"/>
      <c r="BC67" s="2">
        <f t="shared" si="47"/>
        <v>6.5</v>
      </c>
      <c r="BD67" s="4">
        <f t="shared" si="31"/>
        <v>19.5</v>
      </c>
      <c r="BE67" s="4">
        <f t="shared" si="32"/>
        <v>1.17</v>
      </c>
      <c r="BH67" s="4">
        <f t="shared" si="33"/>
        <v>0</v>
      </c>
      <c r="BI67" s="13" t="str">
        <f t="shared" si="34"/>
        <v/>
      </c>
      <c r="BJ67" s="24" t="str">
        <f t="shared" si="35"/>
        <v/>
      </c>
      <c r="BK67" s="13"/>
      <c r="BL67" s="2">
        <f t="shared" si="48"/>
        <v>6.5</v>
      </c>
      <c r="BM67" s="4">
        <f t="shared" si="36"/>
        <v>19.5</v>
      </c>
      <c r="BN67" s="4">
        <f t="shared" si="37"/>
        <v>1.17</v>
      </c>
      <c r="BQ67" s="4">
        <f t="shared" si="38"/>
        <v>0</v>
      </c>
      <c r="BR67" s="13" t="str">
        <f t="shared" si="39"/>
        <v/>
      </c>
      <c r="BS67" s="24" t="str">
        <f t="shared" si="40"/>
        <v/>
      </c>
      <c r="BT67" s="25"/>
    </row>
    <row r="68">
      <c r="A68" s="2">
        <f t="shared" si="41"/>
        <v>7</v>
      </c>
      <c r="B68" s="4">
        <f t="shared" si="1"/>
        <v>21</v>
      </c>
      <c r="C68" s="4">
        <f t="shared" si="2"/>
        <v>1.14</v>
      </c>
      <c r="F68" s="4">
        <f t="shared" si="3"/>
        <v>0</v>
      </c>
      <c r="G68" s="13" t="str">
        <f t="shared" si="4"/>
        <v/>
      </c>
      <c r="H68" s="13" t="str">
        <f t="shared" si="5"/>
        <v/>
      </c>
      <c r="J68" s="2">
        <f t="shared" si="42"/>
        <v>7</v>
      </c>
      <c r="K68" s="4">
        <f t="shared" si="6"/>
        <v>21</v>
      </c>
      <c r="L68" s="4">
        <f t="shared" si="7"/>
        <v>1.14</v>
      </c>
      <c r="O68" s="4">
        <f t="shared" si="8"/>
        <v>0</v>
      </c>
      <c r="P68" s="13" t="str">
        <f t="shared" si="9"/>
        <v/>
      </c>
      <c r="Q68" s="24" t="str">
        <f t="shared" si="10"/>
        <v/>
      </c>
      <c r="S68" s="2">
        <f t="shared" si="43"/>
        <v>7</v>
      </c>
      <c r="T68" s="4">
        <f t="shared" si="11"/>
        <v>21</v>
      </c>
      <c r="U68" s="4">
        <f t="shared" si="12"/>
        <v>1.14</v>
      </c>
      <c r="X68" s="4">
        <f t="shared" si="13"/>
        <v>0</v>
      </c>
      <c r="Y68" s="13" t="str">
        <f t="shared" si="14"/>
        <v/>
      </c>
      <c r="Z68" s="24" t="str">
        <f t="shared" si="15"/>
        <v/>
      </c>
      <c r="AB68" s="2">
        <f t="shared" si="44"/>
        <v>7</v>
      </c>
      <c r="AC68" s="4">
        <f t="shared" si="16"/>
        <v>21</v>
      </c>
      <c r="AD68" s="4">
        <f t="shared" si="17"/>
        <v>1.14</v>
      </c>
      <c r="AG68" s="4">
        <f t="shared" si="18"/>
        <v>0</v>
      </c>
      <c r="AH68" s="13" t="str">
        <f t="shared" si="19"/>
        <v/>
      </c>
      <c r="AI68" s="24" t="str">
        <f t="shared" si="20"/>
        <v/>
      </c>
      <c r="AJ68" s="13"/>
      <c r="AK68" s="2">
        <f t="shared" si="45"/>
        <v>7</v>
      </c>
      <c r="AL68" s="4">
        <f t="shared" si="21"/>
        <v>21</v>
      </c>
      <c r="AM68" s="4">
        <f t="shared" si="22"/>
        <v>1.14</v>
      </c>
      <c r="AP68" s="4">
        <f t="shared" si="23"/>
        <v>0</v>
      </c>
      <c r="AQ68" s="13" t="str">
        <f t="shared" si="24"/>
        <v/>
      </c>
      <c r="AR68" s="24" t="str">
        <f t="shared" si="25"/>
        <v/>
      </c>
      <c r="AS68" s="13"/>
      <c r="AT68" s="2">
        <f t="shared" si="46"/>
        <v>7</v>
      </c>
      <c r="AU68" s="4">
        <f t="shared" si="26"/>
        <v>21</v>
      </c>
      <c r="AV68" s="4">
        <f t="shared" si="27"/>
        <v>1.14</v>
      </c>
      <c r="AY68" s="4">
        <f t="shared" si="28"/>
        <v>0</v>
      </c>
      <c r="AZ68" s="13" t="str">
        <f t="shared" si="29"/>
        <v/>
      </c>
      <c r="BA68" s="24" t="str">
        <f t="shared" si="30"/>
        <v/>
      </c>
      <c r="BB68" s="13"/>
      <c r="BC68" s="2">
        <f t="shared" si="47"/>
        <v>7</v>
      </c>
      <c r="BD68" s="4">
        <f t="shared" si="31"/>
        <v>21</v>
      </c>
      <c r="BE68" s="4">
        <f t="shared" si="32"/>
        <v>1.14</v>
      </c>
      <c r="BH68" s="4">
        <f t="shared" si="33"/>
        <v>0</v>
      </c>
      <c r="BI68" s="13" t="str">
        <f t="shared" si="34"/>
        <v/>
      </c>
      <c r="BJ68" s="24" t="str">
        <f t="shared" si="35"/>
        <v/>
      </c>
      <c r="BK68" s="13"/>
      <c r="BL68" s="2">
        <f t="shared" si="48"/>
        <v>7</v>
      </c>
      <c r="BM68" s="4">
        <f t="shared" si="36"/>
        <v>21</v>
      </c>
      <c r="BN68" s="4">
        <f t="shared" si="37"/>
        <v>1.14</v>
      </c>
      <c r="BQ68" s="4">
        <f t="shared" si="38"/>
        <v>0</v>
      </c>
      <c r="BR68" s="13" t="str">
        <f t="shared" si="39"/>
        <v/>
      </c>
      <c r="BS68" s="24" t="str">
        <f t="shared" si="40"/>
        <v/>
      </c>
      <c r="BT68" s="25"/>
    </row>
    <row r="69">
      <c r="A69" s="2">
        <f t="shared" si="41"/>
        <v>7.5</v>
      </c>
      <c r="B69" s="4">
        <f t="shared" si="1"/>
        <v>22.5</v>
      </c>
      <c r="C69" s="4">
        <f t="shared" si="2"/>
        <v>1.11</v>
      </c>
      <c r="F69" s="4">
        <f t="shared" si="3"/>
        <v>0</v>
      </c>
      <c r="G69" s="13" t="str">
        <f t="shared" si="4"/>
        <v/>
      </c>
      <c r="H69" s="13" t="str">
        <f t="shared" si="5"/>
        <v/>
      </c>
      <c r="J69" s="2">
        <f t="shared" si="42"/>
        <v>7.5</v>
      </c>
      <c r="K69" s="4">
        <f t="shared" si="6"/>
        <v>22.5</v>
      </c>
      <c r="L69" s="4">
        <f t="shared" si="7"/>
        <v>1.11</v>
      </c>
      <c r="O69" s="4">
        <f t="shared" si="8"/>
        <v>0</v>
      </c>
      <c r="P69" s="13" t="str">
        <f t="shared" si="9"/>
        <v/>
      </c>
      <c r="Q69" s="24" t="str">
        <f t="shared" si="10"/>
        <v/>
      </c>
      <c r="S69" s="2">
        <f t="shared" si="43"/>
        <v>7.5</v>
      </c>
      <c r="T69" s="4">
        <f t="shared" si="11"/>
        <v>22.5</v>
      </c>
      <c r="U69" s="4">
        <f t="shared" si="12"/>
        <v>1.11</v>
      </c>
      <c r="X69" s="4">
        <f t="shared" si="13"/>
        <v>0</v>
      </c>
      <c r="Y69" s="13" t="str">
        <f t="shared" si="14"/>
        <v/>
      </c>
      <c r="Z69" s="24" t="str">
        <f t="shared" si="15"/>
        <v/>
      </c>
      <c r="AB69" s="2">
        <f t="shared" si="44"/>
        <v>7.5</v>
      </c>
      <c r="AC69" s="4">
        <f t="shared" si="16"/>
        <v>22.5</v>
      </c>
      <c r="AD69" s="4">
        <f t="shared" si="17"/>
        <v>1.11</v>
      </c>
      <c r="AG69" s="4">
        <f t="shared" si="18"/>
        <v>0</v>
      </c>
      <c r="AH69" s="13" t="str">
        <f t="shared" si="19"/>
        <v/>
      </c>
      <c r="AI69" s="24" t="str">
        <f t="shared" si="20"/>
        <v/>
      </c>
      <c r="AJ69" s="13"/>
      <c r="AK69" s="2">
        <f t="shared" si="45"/>
        <v>7.5</v>
      </c>
      <c r="AL69" s="4">
        <f t="shared" si="21"/>
        <v>22.5</v>
      </c>
      <c r="AM69" s="4">
        <f t="shared" si="22"/>
        <v>1.11</v>
      </c>
      <c r="AP69" s="4">
        <f t="shared" si="23"/>
        <v>0</v>
      </c>
      <c r="AQ69" s="13" t="str">
        <f t="shared" si="24"/>
        <v/>
      </c>
      <c r="AR69" s="24" t="str">
        <f t="shared" si="25"/>
        <v/>
      </c>
      <c r="AS69" s="13"/>
      <c r="AT69" s="2">
        <f t="shared" si="46"/>
        <v>7.5</v>
      </c>
      <c r="AU69" s="4">
        <f t="shared" si="26"/>
        <v>22.5</v>
      </c>
      <c r="AV69" s="4">
        <f t="shared" si="27"/>
        <v>1.11</v>
      </c>
      <c r="AY69" s="4">
        <f t="shared" si="28"/>
        <v>0</v>
      </c>
      <c r="AZ69" s="13" t="str">
        <f t="shared" si="29"/>
        <v/>
      </c>
      <c r="BA69" s="24" t="str">
        <f t="shared" si="30"/>
        <v/>
      </c>
      <c r="BB69" s="13"/>
      <c r="BC69" s="2">
        <f t="shared" si="47"/>
        <v>7.5</v>
      </c>
      <c r="BD69" s="4">
        <f t="shared" si="31"/>
        <v>22.5</v>
      </c>
      <c r="BE69" s="4">
        <f t="shared" si="32"/>
        <v>1.11</v>
      </c>
      <c r="BH69" s="4">
        <f t="shared" si="33"/>
        <v>0</v>
      </c>
      <c r="BI69" s="13" t="str">
        <f t="shared" si="34"/>
        <v/>
      </c>
      <c r="BJ69" s="24" t="str">
        <f t="shared" si="35"/>
        <v/>
      </c>
      <c r="BK69" s="13"/>
      <c r="BL69" s="2">
        <f t="shared" si="48"/>
        <v>7.5</v>
      </c>
      <c r="BM69" s="4">
        <f t="shared" si="36"/>
        <v>22.5</v>
      </c>
      <c r="BN69" s="4">
        <f t="shared" si="37"/>
        <v>1.11</v>
      </c>
      <c r="BQ69" s="4">
        <f t="shared" si="38"/>
        <v>0</v>
      </c>
      <c r="BR69" s="13" t="str">
        <f t="shared" si="39"/>
        <v/>
      </c>
      <c r="BS69" s="24" t="str">
        <f t="shared" si="40"/>
        <v/>
      </c>
      <c r="BT69" s="25"/>
    </row>
    <row r="70">
      <c r="A70" s="2">
        <f t="shared" si="41"/>
        <v>8</v>
      </c>
      <c r="B70" s="4">
        <f t="shared" si="1"/>
        <v>24</v>
      </c>
      <c r="C70" s="4">
        <f t="shared" si="2"/>
        <v>1.08</v>
      </c>
      <c r="F70" s="4">
        <f t="shared" si="3"/>
        <v>0</v>
      </c>
      <c r="G70" s="13" t="str">
        <f t="shared" si="4"/>
        <v/>
      </c>
      <c r="H70" s="13" t="str">
        <f t="shared" si="5"/>
        <v/>
      </c>
      <c r="J70" s="2">
        <f t="shared" si="42"/>
        <v>8</v>
      </c>
      <c r="K70" s="4">
        <f t="shared" si="6"/>
        <v>24</v>
      </c>
      <c r="L70" s="4">
        <f t="shared" si="7"/>
        <v>1.08</v>
      </c>
      <c r="O70" s="4">
        <f t="shared" si="8"/>
        <v>0</v>
      </c>
      <c r="P70" s="13" t="str">
        <f t="shared" si="9"/>
        <v/>
      </c>
      <c r="Q70" s="24" t="str">
        <f t="shared" si="10"/>
        <v/>
      </c>
      <c r="S70" s="2">
        <f t="shared" si="43"/>
        <v>8</v>
      </c>
      <c r="T70" s="4">
        <f t="shared" si="11"/>
        <v>24</v>
      </c>
      <c r="U70" s="4">
        <f t="shared" si="12"/>
        <v>1.08</v>
      </c>
      <c r="X70" s="4">
        <f t="shared" si="13"/>
        <v>0</v>
      </c>
      <c r="Y70" s="13" t="str">
        <f t="shared" si="14"/>
        <v/>
      </c>
      <c r="Z70" s="24" t="str">
        <f t="shared" si="15"/>
        <v/>
      </c>
      <c r="AB70" s="2">
        <f t="shared" si="44"/>
        <v>8</v>
      </c>
      <c r="AC70" s="4">
        <f t="shared" si="16"/>
        <v>24</v>
      </c>
      <c r="AD70" s="4">
        <f t="shared" si="17"/>
        <v>1.08</v>
      </c>
      <c r="AG70" s="4">
        <f t="shared" si="18"/>
        <v>0</v>
      </c>
      <c r="AH70" s="13" t="str">
        <f t="shared" si="19"/>
        <v/>
      </c>
      <c r="AI70" s="24" t="str">
        <f t="shared" si="20"/>
        <v/>
      </c>
      <c r="AJ70" s="13"/>
      <c r="AK70" s="2">
        <f t="shared" si="45"/>
        <v>8</v>
      </c>
      <c r="AL70" s="4">
        <f t="shared" si="21"/>
        <v>24</v>
      </c>
      <c r="AM70" s="4">
        <f t="shared" si="22"/>
        <v>1.08</v>
      </c>
      <c r="AP70" s="4">
        <f t="shared" si="23"/>
        <v>0</v>
      </c>
      <c r="AQ70" s="13" t="str">
        <f t="shared" si="24"/>
        <v/>
      </c>
      <c r="AR70" s="24" t="str">
        <f t="shared" si="25"/>
        <v/>
      </c>
      <c r="AS70" s="13"/>
      <c r="AT70" s="2">
        <f t="shared" si="46"/>
        <v>8</v>
      </c>
      <c r="AU70" s="4">
        <f t="shared" si="26"/>
        <v>24</v>
      </c>
      <c r="AV70" s="4">
        <f t="shared" si="27"/>
        <v>1.08</v>
      </c>
      <c r="AY70" s="4">
        <f t="shared" si="28"/>
        <v>0</v>
      </c>
      <c r="AZ70" s="13" t="str">
        <f t="shared" si="29"/>
        <v/>
      </c>
      <c r="BA70" s="24" t="str">
        <f t="shared" si="30"/>
        <v/>
      </c>
      <c r="BB70" s="13"/>
      <c r="BC70" s="2">
        <f t="shared" si="47"/>
        <v>8</v>
      </c>
      <c r="BD70" s="4">
        <f t="shared" si="31"/>
        <v>24</v>
      </c>
      <c r="BE70" s="4">
        <f t="shared" si="32"/>
        <v>1.08</v>
      </c>
      <c r="BH70" s="4">
        <f t="shared" si="33"/>
        <v>0</v>
      </c>
      <c r="BI70" s="13" t="str">
        <f t="shared" si="34"/>
        <v/>
      </c>
      <c r="BJ70" s="24" t="str">
        <f t="shared" si="35"/>
        <v/>
      </c>
      <c r="BK70" s="13"/>
      <c r="BL70" s="2">
        <f t="shared" si="48"/>
        <v>8</v>
      </c>
      <c r="BM70" s="4">
        <f t="shared" si="36"/>
        <v>24</v>
      </c>
      <c r="BN70" s="4">
        <f t="shared" si="37"/>
        <v>1.08</v>
      </c>
      <c r="BQ70" s="4">
        <f t="shared" si="38"/>
        <v>0</v>
      </c>
      <c r="BR70" s="13" t="str">
        <f t="shared" si="39"/>
        <v/>
      </c>
      <c r="BS70" s="24" t="str">
        <f t="shared" si="40"/>
        <v/>
      </c>
      <c r="BT70" s="25"/>
    </row>
    <row r="71">
      <c r="A71" s="2">
        <f t="shared" si="41"/>
        <v>8.5</v>
      </c>
      <c r="B71" s="4">
        <f t="shared" si="1"/>
        <v>25.5</v>
      </c>
      <c r="C71" s="4">
        <f t="shared" si="2"/>
        <v>1.05</v>
      </c>
      <c r="F71" s="4">
        <f t="shared" si="3"/>
        <v>0</v>
      </c>
      <c r="G71" s="26"/>
      <c r="H71" s="13" t="str">
        <f t="shared" si="5"/>
        <v/>
      </c>
      <c r="J71" s="2">
        <f t="shared" si="42"/>
        <v>8.5</v>
      </c>
      <c r="K71" s="4">
        <f t="shared" si="6"/>
        <v>25.5</v>
      </c>
      <c r="L71" s="4">
        <f t="shared" si="7"/>
        <v>1.05</v>
      </c>
      <c r="O71" s="4">
        <f t="shared" si="8"/>
        <v>0</v>
      </c>
      <c r="P71" s="26"/>
      <c r="Q71" s="24" t="str">
        <f t="shared" si="10"/>
        <v/>
      </c>
      <c r="S71" s="2">
        <f t="shared" si="43"/>
        <v>8.5</v>
      </c>
      <c r="T71" s="4">
        <f t="shared" si="11"/>
        <v>25.5</v>
      </c>
      <c r="U71" s="4">
        <f t="shared" si="12"/>
        <v>1.05</v>
      </c>
      <c r="X71" s="4">
        <f t="shared" si="13"/>
        <v>0</v>
      </c>
      <c r="Y71" s="26"/>
      <c r="Z71" s="24" t="str">
        <f t="shared" si="15"/>
        <v/>
      </c>
      <c r="AB71" s="2">
        <f t="shared" si="44"/>
        <v>8.5</v>
      </c>
      <c r="AC71" s="4">
        <f t="shared" si="16"/>
        <v>25.5</v>
      </c>
      <c r="AD71" s="4">
        <f t="shared" si="17"/>
        <v>1.05</v>
      </c>
      <c r="AG71" s="4">
        <f t="shared" si="18"/>
        <v>0</v>
      </c>
      <c r="AH71" s="26"/>
      <c r="AI71" s="24" t="str">
        <f t="shared" si="20"/>
        <v/>
      </c>
      <c r="AJ71" s="13"/>
      <c r="AK71" s="2">
        <f t="shared" si="45"/>
        <v>8.5</v>
      </c>
      <c r="AL71" s="4">
        <f t="shared" si="21"/>
        <v>25.5</v>
      </c>
      <c r="AM71" s="4">
        <f t="shared" si="22"/>
        <v>1.05</v>
      </c>
      <c r="AP71" s="4">
        <f t="shared" si="23"/>
        <v>0</v>
      </c>
      <c r="AQ71" s="26"/>
      <c r="AR71" s="24" t="str">
        <f t="shared" si="25"/>
        <v/>
      </c>
      <c r="AS71" s="13"/>
      <c r="AT71" s="2">
        <f t="shared" si="46"/>
        <v>8.5</v>
      </c>
      <c r="AU71" s="4">
        <f t="shared" si="26"/>
        <v>25.5</v>
      </c>
      <c r="AV71" s="4">
        <f t="shared" si="27"/>
        <v>1.05</v>
      </c>
      <c r="AY71" s="4">
        <f t="shared" si="28"/>
        <v>0</v>
      </c>
      <c r="AZ71" s="26"/>
      <c r="BA71" s="24" t="str">
        <f t="shared" si="30"/>
        <v/>
      </c>
      <c r="BB71" s="13"/>
      <c r="BC71" s="2">
        <f t="shared" si="47"/>
        <v>8.5</v>
      </c>
      <c r="BD71" s="4">
        <f t="shared" si="31"/>
        <v>25.5</v>
      </c>
      <c r="BE71" s="4">
        <f t="shared" si="32"/>
        <v>1.05</v>
      </c>
      <c r="BH71" s="4">
        <f t="shared" si="33"/>
        <v>0</v>
      </c>
      <c r="BI71" s="26"/>
      <c r="BJ71" s="24" t="str">
        <f t="shared" si="35"/>
        <v/>
      </c>
      <c r="BK71" s="13"/>
      <c r="BL71" s="2">
        <f t="shared" si="48"/>
        <v>8.5</v>
      </c>
      <c r="BM71" s="4">
        <f t="shared" si="36"/>
        <v>25.5</v>
      </c>
      <c r="BN71" s="4">
        <f t="shared" si="37"/>
        <v>1.05</v>
      </c>
      <c r="BQ71" s="4">
        <f t="shared" si="38"/>
        <v>0</v>
      </c>
      <c r="BR71" s="26"/>
      <c r="BS71" s="24" t="str">
        <f t="shared" si="40"/>
        <v/>
      </c>
      <c r="BT71" s="25"/>
    </row>
    <row r="72">
      <c r="A72" s="2">
        <f t="shared" si="41"/>
        <v>9</v>
      </c>
      <c r="B72" s="4">
        <f t="shared" si="1"/>
        <v>27</v>
      </c>
      <c r="C72" s="4">
        <f t="shared" si="2"/>
        <v>1.02</v>
      </c>
      <c r="F72" s="4">
        <f t="shared" si="3"/>
        <v>0</v>
      </c>
      <c r="G72" s="13" t="str">
        <f t="shared" ref="G72:G174" si="49">if(ISBLANK(E72), , if(E72&lt;D72,-sqrt(-F72/B$18), sqrt(F72/B$18)))</f>
        <v/>
      </c>
      <c r="H72" s="13" t="str">
        <f t="shared" si="5"/>
        <v/>
      </c>
      <c r="J72" s="2">
        <f t="shared" si="42"/>
        <v>9</v>
      </c>
      <c r="K72" s="4">
        <f t="shared" si="6"/>
        <v>27</v>
      </c>
      <c r="L72" s="4">
        <f t="shared" si="7"/>
        <v>1.02</v>
      </c>
      <c r="O72" s="4">
        <f t="shared" si="8"/>
        <v>0</v>
      </c>
      <c r="P72" s="13" t="str">
        <f t="shared" ref="P72:P174" si="50">if(ISBLANK(N72), , if(N72&lt;M72,-sqrt(-O72/K$18), sqrt(O72/K$18)))</f>
        <v/>
      </c>
      <c r="Q72" s="24" t="str">
        <f t="shared" si="10"/>
        <v/>
      </c>
      <c r="S72" s="2">
        <f t="shared" si="43"/>
        <v>9</v>
      </c>
      <c r="T72" s="4">
        <f t="shared" si="11"/>
        <v>27</v>
      </c>
      <c r="U72" s="4">
        <f t="shared" si="12"/>
        <v>1.02</v>
      </c>
      <c r="X72" s="4">
        <f t="shared" si="13"/>
        <v>0</v>
      </c>
      <c r="Y72" s="13" t="str">
        <f t="shared" ref="Y72:Y174" si="51">if(ISBLANK(W72), , if(W72&lt;V72,-sqrt(-X72/T$18), sqrt(X72/T$18)))</f>
        <v/>
      </c>
      <c r="Z72" s="24" t="str">
        <f t="shared" si="15"/>
        <v/>
      </c>
      <c r="AB72" s="2">
        <f t="shared" si="44"/>
        <v>9</v>
      </c>
      <c r="AC72" s="4">
        <f t="shared" si="16"/>
        <v>27</v>
      </c>
      <c r="AD72" s="4">
        <f t="shared" si="17"/>
        <v>1.02</v>
      </c>
      <c r="AG72" s="4">
        <f t="shared" si="18"/>
        <v>0</v>
      </c>
      <c r="AH72" s="13" t="str">
        <f t="shared" ref="AH72:AH174" si="52">if(ISBLANK(AF72), , if(AF72&lt;AE72,-sqrt(-AG72/AC$18), sqrt(AG72/AC$18)))</f>
        <v/>
      </c>
      <c r="AI72" s="24" t="str">
        <f t="shared" si="20"/>
        <v/>
      </c>
      <c r="AJ72" s="13"/>
      <c r="AK72" s="2">
        <f t="shared" si="45"/>
        <v>9</v>
      </c>
      <c r="AL72" s="4">
        <f t="shared" si="21"/>
        <v>27</v>
      </c>
      <c r="AM72" s="4">
        <f t="shared" si="22"/>
        <v>1.02</v>
      </c>
      <c r="AP72" s="4">
        <f t="shared" si="23"/>
        <v>0</v>
      </c>
      <c r="AQ72" s="13" t="str">
        <f t="shared" ref="AQ72:AQ174" si="53">if(ISBLANK(AO72), , if(AO72&lt;AN72,-sqrt(-AP72/AL$18), sqrt(AP72/AL$18)))</f>
        <v/>
      </c>
      <c r="AR72" s="24" t="str">
        <f t="shared" si="25"/>
        <v/>
      </c>
      <c r="AS72" s="13"/>
      <c r="AT72" s="2">
        <f t="shared" si="46"/>
        <v>9</v>
      </c>
      <c r="AU72" s="4">
        <f t="shared" si="26"/>
        <v>27</v>
      </c>
      <c r="AV72" s="4">
        <f t="shared" si="27"/>
        <v>1.02</v>
      </c>
      <c r="AY72" s="4">
        <f t="shared" si="28"/>
        <v>0</v>
      </c>
      <c r="AZ72" s="13" t="str">
        <f t="shared" ref="AZ72:AZ174" si="54">if(ISBLANK(AX72), , if(AX72&lt;AW72,-sqrt(-AY72/AU$18), sqrt(AY72/AU$18)))</f>
        <v/>
      </c>
      <c r="BA72" s="24" t="str">
        <f t="shared" si="30"/>
        <v/>
      </c>
      <c r="BB72" s="13"/>
      <c r="BC72" s="2">
        <f t="shared" si="47"/>
        <v>9</v>
      </c>
      <c r="BD72" s="4">
        <f t="shared" si="31"/>
        <v>27</v>
      </c>
      <c r="BE72" s="4">
        <f t="shared" si="32"/>
        <v>1.02</v>
      </c>
      <c r="BH72" s="4">
        <f t="shared" si="33"/>
        <v>0</v>
      </c>
      <c r="BI72" s="13" t="str">
        <f t="shared" ref="BI72:BI174" si="55">if(ISBLANK(BG72), , if(BG72&lt;BF72,-sqrt(-BH72/BD$18), sqrt(BH72/BD$18)))</f>
        <v/>
      </c>
      <c r="BJ72" s="24" t="str">
        <f t="shared" si="35"/>
        <v/>
      </c>
      <c r="BK72" s="13"/>
      <c r="BL72" s="2">
        <f t="shared" si="48"/>
        <v>9</v>
      </c>
      <c r="BM72" s="4">
        <f t="shared" si="36"/>
        <v>27</v>
      </c>
      <c r="BN72" s="4">
        <f t="shared" si="37"/>
        <v>1.02</v>
      </c>
      <c r="BQ72" s="4">
        <f t="shared" si="38"/>
        <v>0</v>
      </c>
      <c r="BR72" s="13" t="str">
        <f t="shared" ref="BR72:BR174" si="56">if(ISBLANK(BP72), , if(BP72&lt;BO72,-sqrt(-BQ72/BM$18), sqrt(BQ72/BM$18)))</f>
        <v/>
      </c>
      <c r="BS72" s="24" t="str">
        <f t="shared" si="40"/>
        <v/>
      </c>
      <c r="BT72" s="25"/>
    </row>
    <row r="73">
      <c r="A73" s="2">
        <f t="shared" si="41"/>
        <v>9.5</v>
      </c>
      <c r="B73" s="4">
        <f t="shared" si="1"/>
        <v>28.5</v>
      </c>
      <c r="C73" s="4">
        <f t="shared" si="2"/>
        <v>0.99</v>
      </c>
      <c r="F73" s="4">
        <f t="shared" si="3"/>
        <v>0</v>
      </c>
      <c r="G73" s="13" t="str">
        <f t="shared" si="49"/>
        <v/>
      </c>
      <c r="H73" s="13" t="str">
        <f t="shared" si="5"/>
        <v/>
      </c>
      <c r="J73" s="2">
        <f t="shared" si="42"/>
        <v>9.5</v>
      </c>
      <c r="K73" s="4">
        <f t="shared" si="6"/>
        <v>28.5</v>
      </c>
      <c r="L73" s="4">
        <f t="shared" si="7"/>
        <v>0.99</v>
      </c>
      <c r="O73" s="4">
        <f t="shared" si="8"/>
        <v>0</v>
      </c>
      <c r="P73" s="13" t="str">
        <f t="shared" si="50"/>
        <v/>
      </c>
      <c r="Q73" s="24" t="str">
        <f t="shared" si="10"/>
        <v/>
      </c>
      <c r="S73" s="2">
        <f t="shared" si="43"/>
        <v>9.5</v>
      </c>
      <c r="T73" s="4">
        <f t="shared" si="11"/>
        <v>28.5</v>
      </c>
      <c r="U73" s="4">
        <f t="shared" si="12"/>
        <v>0.99</v>
      </c>
      <c r="X73" s="4">
        <f t="shared" si="13"/>
        <v>0</v>
      </c>
      <c r="Y73" s="13" t="str">
        <f t="shared" si="51"/>
        <v/>
      </c>
      <c r="Z73" s="24" t="str">
        <f t="shared" si="15"/>
        <v/>
      </c>
      <c r="AB73" s="2">
        <f t="shared" si="44"/>
        <v>9.5</v>
      </c>
      <c r="AC73" s="4">
        <f t="shared" si="16"/>
        <v>28.5</v>
      </c>
      <c r="AD73" s="4">
        <f t="shared" si="17"/>
        <v>0.99</v>
      </c>
      <c r="AG73" s="4">
        <f t="shared" si="18"/>
        <v>0</v>
      </c>
      <c r="AH73" s="13" t="str">
        <f t="shared" si="52"/>
        <v/>
      </c>
      <c r="AI73" s="24" t="str">
        <f t="shared" si="20"/>
        <v/>
      </c>
      <c r="AJ73" s="13"/>
      <c r="AK73" s="2">
        <f t="shared" si="45"/>
        <v>9.5</v>
      </c>
      <c r="AL73" s="4">
        <f t="shared" si="21"/>
        <v>28.5</v>
      </c>
      <c r="AM73" s="4">
        <f t="shared" si="22"/>
        <v>0.99</v>
      </c>
      <c r="AP73" s="4">
        <f t="shared" si="23"/>
        <v>0</v>
      </c>
      <c r="AQ73" s="13" t="str">
        <f t="shared" si="53"/>
        <v/>
      </c>
      <c r="AR73" s="24" t="str">
        <f t="shared" si="25"/>
        <v/>
      </c>
      <c r="AS73" s="13"/>
      <c r="AT73" s="2">
        <f t="shared" si="46"/>
        <v>9.5</v>
      </c>
      <c r="AU73" s="4">
        <f t="shared" si="26"/>
        <v>28.5</v>
      </c>
      <c r="AV73" s="4">
        <f t="shared" si="27"/>
        <v>0.99</v>
      </c>
      <c r="AY73" s="4">
        <f t="shared" si="28"/>
        <v>0</v>
      </c>
      <c r="AZ73" s="13" t="str">
        <f t="shared" si="54"/>
        <v/>
      </c>
      <c r="BA73" s="24" t="str">
        <f t="shared" si="30"/>
        <v/>
      </c>
      <c r="BB73" s="13"/>
      <c r="BC73" s="2">
        <f t="shared" si="47"/>
        <v>9.5</v>
      </c>
      <c r="BD73" s="4">
        <f t="shared" si="31"/>
        <v>28.5</v>
      </c>
      <c r="BE73" s="4">
        <f t="shared" si="32"/>
        <v>0.99</v>
      </c>
      <c r="BH73" s="4">
        <f t="shared" si="33"/>
        <v>0</v>
      </c>
      <c r="BI73" s="13" t="str">
        <f t="shared" si="55"/>
        <v/>
      </c>
      <c r="BJ73" s="24" t="str">
        <f t="shared" si="35"/>
        <v/>
      </c>
      <c r="BK73" s="13"/>
      <c r="BL73" s="2">
        <f t="shared" si="48"/>
        <v>9.5</v>
      </c>
      <c r="BM73" s="4">
        <f t="shared" si="36"/>
        <v>28.5</v>
      </c>
      <c r="BN73" s="4">
        <f t="shared" si="37"/>
        <v>0.99</v>
      </c>
      <c r="BQ73" s="4">
        <f t="shared" si="38"/>
        <v>0</v>
      </c>
      <c r="BR73" s="13" t="str">
        <f t="shared" si="56"/>
        <v/>
      </c>
      <c r="BS73" s="24" t="str">
        <f t="shared" si="40"/>
        <v/>
      </c>
      <c r="BT73" s="25"/>
    </row>
    <row r="74">
      <c r="A74" s="2">
        <f t="shared" si="41"/>
        <v>10</v>
      </c>
      <c r="B74" s="4">
        <f t="shared" si="1"/>
        <v>30</v>
      </c>
      <c r="C74" s="4">
        <f t="shared" si="2"/>
        <v>0.96</v>
      </c>
      <c r="F74" s="4">
        <f t="shared" si="3"/>
        <v>0</v>
      </c>
      <c r="G74" s="13" t="str">
        <f t="shared" si="49"/>
        <v/>
      </c>
      <c r="H74" s="13" t="str">
        <f t="shared" si="5"/>
        <v/>
      </c>
      <c r="J74" s="2">
        <f t="shared" si="42"/>
        <v>10</v>
      </c>
      <c r="K74" s="4">
        <f t="shared" si="6"/>
        <v>30</v>
      </c>
      <c r="L74" s="4">
        <f t="shared" si="7"/>
        <v>0.96</v>
      </c>
      <c r="O74" s="4">
        <f t="shared" si="8"/>
        <v>0</v>
      </c>
      <c r="P74" s="13" t="str">
        <f t="shared" si="50"/>
        <v/>
      </c>
      <c r="Q74" s="24" t="str">
        <f t="shared" si="10"/>
        <v/>
      </c>
      <c r="S74" s="2">
        <f t="shared" si="43"/>
        <v>10</v>
      </c>
      <c r="T74" s="4">
        <f t="shared" si="11"/>
        <v>30</v>
      </c>
      <c r="U74" s="4">
        <f t="shared" si="12"/>
        <v>0.96</v>
      </c>
      <c r="X74" s="4">
        <f t="shared" si="13"/>
        <v>0</v>
      </c>
      <c r="Y74" s="13" t="str">
        <f t="shared" si="51"/>
        <v/>
      </c>
      <c r="Z74" s="24" t="str">
        <f t="shared" si="15"/>
        <v/>
      </c>
      <c r="AB74" s="2">
        <f t="shared" si="44"/>
        <v>10</v>
      </c>
      <c r="AC74" s="4">
        <f t="shared" si="16"/>
        <v>30</v>
      </c>
      <c r="AD74" s="4">
        <f t="shared" si="17"/>
        <v>0.96</v>
      </c>
      <c r="AG74" s="4">
        <f t="shared" si="18"/>
        <v>0</v>
      </c>
      <c r="AH74" s="13" t="str">
        <f t="shared" si="52"/>
        <v/>
      </c>
      <c r="AI74" s="24" t="str">
        <f t="shared" si="20"/>
        <v/>
      </c>
      <c r="AJ74" s="13"/>
      <c r="AK74" s="2">
        <f t="shared" si="45"/>
        <v>10</v>
      </c>
      <c r="AL74" s="4">
        <f t="shared" si="21"/>
        <v>30</v>
      </c>
      <c r="AM74" s="4">
        <f t="shared" si="22"/>
        <v>0.96</v>
      </c>
      <c r="AP74" s="4">
        <f t="shared" si="23"/>
        <v>0</v>
      </c>
      <c r="AQ74" s="13" t="str">
        <f t="shared" si="53"/>
        <v/>
      </c>
      <c r="AR74" s="24" t="str">
        <f t="shared" si="25"/>
        <v/>
      </c>
      <c r="AS74" s="13"/>
      <c r="AT74" s="2">
        <f t="shared" si="46"/>
        <v>10</v>
      </c>
      <c r="AU74" s="4">
        <f t="shared" si="26"/>
        <v>30</v>
      </c>
      <c r="AV74" s="4">
        <f t="shared" si="27"/>
        <v>0.96</v>
      </c>
      <c r="AY74" s="4">
        <f t="shared" si="28"/>
        <v>0</v>
      </c>
      <c r="AZ74" s="13" t="str">
        <f t="shared" si="54"/>
        <v/>
      </c>
      <c r="BA74" s="24" t="str">
        <f t="shared" si="30"/>
        <v/>
      </c>
      <c r="BB74" s="13"/>
      <c r="BC74" s="2">
        <f t="shared" si="47"/>
        <v>10</v>
      </c>
      <c r="BD74" s="4">
        <f t="shared" si="31"/>
        <v>30</v>
      </c>
      <c r="BE74" s="4">
        <f t="shared" si="32"/>
        <v>0.96</v>
      </c>
      <c r="BH74" s="4">
        <f t="shared" si="33"/>
        <v>0</v>
      </c>
      <c r="BI74" s="13" t="str">
        <f t="shared" si="55"/>
        <v/>
      </c>
      <c r="BJ74" s="24" t="str">
        <f t="shared" si="35"/>
        <v/>
      </c>
      <c r="BK74" s="13"/>
      <c r="BL74" s="2">
        <f t="shared" si="48"/>
        <v>10</v>
      </c>
      <c r="BM74" s="4">
        <f t="shared" si="36"/>
        <v>30</v>
      </c>
      <c r="BN74" s="4">
        <f t="shared" si="37"/>
        <v>0.96</v>
      </c>
      <c r="BQ74" s="4">
        <f t="shared" si="38"/>
        <v>0</v>
      </c>
      <c r="BR74" s="13" t="str">
        <f t="shared" si="56"/>
        <v/>
      </c>
      <c r="BS74" s="24" t="str">
        <f t="shared" si="40"/>
        <v/>
      </c>
      <c r="BT74" s="25"/>
    </row>
    <row r="75">
      <c r="A75" s="2">
        <f t="shared" si="41"/>
        <v>10.5</v>
      </c>
      <c r="B75" s="4">
        <f t="shared" si="1"/>
        <v>31.5</v>
      </c>
      <c r="C75" s="4">
        <f t="shared" si="2"/>
        <v>0.93</v>
      </c>
      <c r="F75" s="4">
        <f t="shared" si="3"/>
        <v>0</v>
      </c>
      <c r="G75" s="13" t="str">
        <f t="shared" si="49"/>
        <v/>
      </c>
      <c r="H75" s="13" t="str">
        <f t="shared" si="5"/>
        <v/>
      </c>
      <c r="J75" s="2">
        <f t="shared" si="42"/>
        <v>10.5</v>
      </c>
      <c r="K75" s="4">
        <f t="shared" si="6"/>
        <v>31.5</v>
      </c>
      <c r="L75" s="4">
        <f t="shared" si="7"/>
        <v>0.93</v>
      </c>
      <c r="O75" s="4">
        <f t="shared" si="8"/>
        <v>0</v>
      </c>
      <c r="P75" s="13" t="str">
        <f t="shared" si="50"/>
        <v/>
      </c>
      <c r="Q75" s="24" t="str">
        <f t="shared" si="10"/>
        <v/>
      </c>
      <c r="S75" s="2">
        <f t="shared" si="43"/>
        <v>10.5</v>
      </c>
      <c r="T75" s="4">
        <f t="shared" si="11"/>
        <v>31.5</v>
      </c>
      <c r="U75" s="4">
        <f t="shared" si="12"/>
        <v>0.93</v>
      </c>
      <c r="X75" s="4">
        <f t="shared" si="13"/>
        <v>0</v>
      </c>
      <c r="Y75" s="13" t="str">
        <f t="shared" si="51"/>
        <v/>
      </c>
      <c r="Z75" s="24" t="str">
        <f t="shared" si="15"/>
        <v/>
      </c>
      <c r="AB75" s="2">
        <f t="shared" si="44"/>
        <v>10.5</v>
      </c>
      <c r="AC75" s="4">
        <f t="shared" si="16"/>
        <v>31.5</v>
      </c>
      <c r="AD75" s="4">
        <f t="shared" si="17"/>
        <v>0.93</v>
      </c>
      <c r="AG75" s="4">
        <f t="shared" si="18"/>
        <v>0</v>
      </c>
      <c r="AH75" s="13" t="str">
        <f t="shared" si="52"/>
        <v/>
      </c>
      <c r="AI75" s="24" t="str">
        <f t="shared" si="20"/>
        <v/>
      </c>
      <c r="AJ75" s="13"/>
      <c r="AK75" s="2">
        <f t="shared" si="45"/>
        <v>10.5</v>
      </c>
      <c r="AL75" s="4">
        <f t="shared" si="21"/>
        <v>31.5</v>
      </c>
      <c r="AM75" s="4">
        <f t="shared" si="22"/>
        <v>0.93</v>
      </c>
      <c r="AP75" s="4">
        <f t="shared" si="23"/>
        <v>0</v>
      </c>
      <c r="AQ75" s="13" t="str">
        <f t="shared" si="53"/>
        <v/>
      </c>
      <c r="AR75" s="24" t="str">
        <f t="shared" si="25"/>
        <v/>
      </c>
      <c r="AS75" s="13"/>
      <c r="AT75" s="2">
        <f t="shared" si="46"/>
        <v>10.5</v>
      </c>
      <c r="AU75" s="4">
        <f t="shared" si="26"/>
        <v>31.5</v>
      </c>
      <c r="AV75" s="4">
        <f t="shared" si="27"/>
        <v>0.93</v>
      </c>
      <c r="AY75" s="4">
        <f t="shared" si="28"/>
        <v>0</v>
      </c>
      <c r="AZ75" s="13" t="str">
        <f t="shared" si="54"/>
        <v/>
      </c>
      <c r="BA75" s="24" t="str">
        <f t="shared" si="30"/>
        <v/>
      </c>
      <c r="BB75" s="13"/>
      <c r="BC75" s="2">
        <f t="shared" si="47"/>
        <v>10.5</v>
      </c>
      <c r="BD75" s="4">
        <f t="shared" si="31"/>
        <v>31.5</v>
      </c>
      <c r="BE75" s="4">
        <f t="shared" si="32"/>
        <v>0.93</v>
      </c>
      <c r="BH75" s="4">
        <f t="shared" si="33"/>
        <v>0</v>
      </c>
      <c r="BI75" s="13" t="str">
        <f t="shared" si="55"/>
        <v/>
      </c>
      <c r="BJ75" s="24" t="str">
        <f t="shared" si="35"/>
        <v/>
      </c>
      <c r="BK75" s="13"/>
      <c r="BL75" s="2">
        <f t="shared" si="48"/>
        <v>10.5</v>
      </c>
      <c r="BM75" s="4">
        <f t="shared" si="36"/>
        <v>31.5</v>
      </c>
      <c r="BN75" s="4">
        <f t="shared" si="37"/>
        <v>0.93</v>
      </c>
      <c r="BQ75" s="4">
        <f t="shared" si="38"/>
        <v>0</v>
      </c>
      <c r="BR75" s="13" t="str">
        <f t="shared" si="56"/>
        <v/>
      </c>
      <c r="BS75" s="24" t="str">
        <f t="shared" si="40"/>
        <v/>
      </c>
      <c r="BT75" s="25"/>
    </row>
    <row r="76">
      <c r="A76" s="2">
        <f t="shared" si="41"/>
        <v>11</v>
      </c>
      <c r="B76" s="4">
        <f t="shared" si="1"/>
        <v>33</v>
      </c>
      <c r="C76" s="4">
        <f t="shared" si="2"/>
        <v>0.9</v>
      </c>
      <c r="F76" s="4">
        <f t="shared" si="3"/>
        <v>0</v>
      </c>
      <c r="G76" s="13" t="str">
        <f t="shared" si="49"/>
        <v/>
      </c>
      <c r="H76" s="13" t="str">
        <f t="shared" si="5"/>
        <v/>
      </c>
      <c r="J76" s="2">
        <f t="shared" si="42"/>
        <v>11</v>
      </c>
      <c r="K76" s="4">
        <f t="shared" si="6"/>
        <v>33</v>
      </c>
      <c r="L76" s="4">
        <f t="shared" si="7"/>
        <v>0.9</v>
      </c>
      <c r="O76" s="4">
        <f t="shared" si="8"/>
        <v>0</v>
      </c>
      <c r="P76" s="13" t="str">
        <f t="shared" si="50"/>
        <v/>
      </c>
      <c r="Q76" s="24" t="str">
        <f t="shared" si="10"/>
        <v/>
      </c>
      <c r="S76" s="2">
        <f t="shared" si="43"/>
        <v>11</v>
      </c>
      <c r="T76" s="4">
        <f t="shared" si="11"/>
        <v>33</v>
      </c>
      <c r="U76" s="4">
        <f t="shared" si="12"/>
        <v>0.9</v>
      </c>
      <c r="X76" s="4">
        <f t="shared" si="13"/>
        <v>0</v>
      </c>
      <c r="Y76" s="13" t="str">
        <f t="shared" si="51"/>
        <v/>
      </c>
      <c r="Z76" s="24" t="str">
        <f t="shared" si="15"/>
        <v/>
      </c>
      <c r="AB76" s="2">
        <f t="shared" si="44"/>
        <v>11</v>
      </c>
      <c r="AC76" s="4">
        <f t="shared" si="16"/>
        <v>33</v>
      </c>
      <c r="AD76" s="4">
        <f t="shared" si="17"/>
        <v>0.9</v>
      </c>
      <c r="AG76" s="4">
        <f t="shared" si="18"/>
        <v>0</v>
      </c>
      <c r="AH76" s="13" t="str">
        <f t="shared" si="52"/>
        <v/>
      </c>
      <c r="AI76" s="24" t="str">
        <f t="shared" si="20"/>
        <v/>
      </c>
      <c r="AJ76" s="13"/>
      <c r="AK76" s="2">
        <f t="shared" si="45"/>
        <v>11</v>
      </c>
      <c r="AL76" s="4">
        <f t="shared" si="21"/>
        <v>33</v>
      </c>
      <c r="AM76" s="4">
        <f t="shared" si="22"/>
        <v>0.9</v>
      </c>
      <c r="AP76" s="4">
        <f t="shared" si="23"/>
        <v>0</v>
      </c>
      <c r="AQ76" s="13" t="str">
        <f t="shared" si="53"/>
        <v/>
      </c>
      <c r="AR76" s="24" t="str">
        <f t="shared" si="25"/>
        <v/>
      </c>
      <c r="AS76" s="13"/>
      <c r="AT76" s="2">
        <f t="shared" si="46"/>
        <v>11</v>
      </c>
      <c r="AU76" s="4">
        <f t="shared" si="26"/>
        <v>33</v>
      </c>
      <c r="AV76" s="4">
        <f t="shared" si="27"/>
        <v>0.9</v>
      </c>
      <c r="AY76" s="4">
        <f t="shared" si="28"/>
        <v>0</v>
      </c>
      <c r="AZ76" s="13" t="str">
        <f t="shared" si="54"/>
        <v/>
      </c>
      <c r="BA76" s="24" t="str">
        <f t="shared" si="30"/>
        <v/>
      </c>
      <c r="BB76" s="13"/>
      <c r="BC76" s="2">
        <f t="shared" si="47"/>
        <v>11</v>
      </c>
      <c r="BD76" s="4">
        <f t="shared" si="31"/>
        <v>33</v>
      </c>
      <c r="BE76" s="4">
        <f t="shared" si="32"/>
        <v>0.9</v>
      </c>
      <c r="BH76" s="4">
        <f t="shared" si="33"/>
        <v>0</v>
      </c>
      <c r="BI76" s="13" t="str">
        <f t="shared" si="55"/>
        <v/>
      </c>
      <c r="BJ76" s="24" t="str">
        <f t="shared" si="35"/>
        <v/>
      </c>
      <c r="BK76" s="13"/>
      <c r="BL76" s="2">
        <f t="shared" si="48"/>
        <v>11</v>
      </c>
      <c r="BM76" s="4">
        <f t="shared" si="36"/>
        <v>33</v>
      </c>
      <c r="BN76" s="4">
        <f t="shared" si="37"/>
        <v>0.9</v>
      </c>
      <c r="BQ76" s="4">
        <f t="shared" si="38"/>
        <v>0</v>
      </c>
      <c r="BR76" s="13" t="str">
        <f t="shared" si="56"/>
        <v/>
      </c>
      <c r="BS76" s="24" t="str">
        <f t="shared" si="40"/>
        <v/>
      </c>
      <c r="BT76" s="25"/>
    </row>
    <row r="77">
      <c r="A77" s="2">
        <f t="shared" si="41"/>
        <v>11.5</v>
      </c>
      <c r="B77" s="4">
        <f t="shared" si="1"/>
        <v>34.5</v>
      </c>
      <c r="C77" s="4">
        <f t="shared" si="2"/>
        <v>0.87</v>
      </c>
      <c r="F77" s="4">
        <f t="shared" si="3"/>
        <v>0</v>
      </c>
      <c r="G77" s="13" t="str">
        <f t="shared" si="49"/>
        <v/>
      </c>
      <c r="H77" s="13" t="str">
        <f t="shared" si="5"/>
        <v/>
      </c>
      <c r="J77" s="2">
        <f t="shared" si="42"/>
        <v>11.5</v>
      </c>
      <c r="K77" s="4">
        <f t="shared" si="6"/>
        <v>34.5</v>
      </c>
      <c r="L77" s="4">
        <f t="shared" si="7"/>
        <v>0.87</v>
      </c>
      <c r="O77" s="4">
        <f t="shared" si="8"/>
        <v>0</v>
      </c>
      <c r="P77" s="13" t="str">
        <f t="shared" si="50"/>
        <v/>
      </c>
      <c r="Q77" s="24" t="str">
        <f t="shared" si="10"/>
        <v/>
      </c>
      <c r="S77" s="2">
        <f t="shared" si="43"/>
        <v>11.5</v>
      </c>
      <c r="T77" s="4">
        <f t="shared" si="11"/>
        <v>34.5</v>
      </c>
      <c r="U77" s="4">
        <f t="shared" si="12"/>
        <v>0.87</v>
      </c>
      <c r="X77" s="4">
        <f t="shared" si="13"/>
        <v>0</v>
      </c>
      <c r="Y77" s="13" t="str">
        <f t="shared" si="51"/>
        <v/>
      </c>
      <c r="Z77" s="24" t="str">
        <f t="shared" si="15"/>
        <v/>
      </c>
      <c r="AB77" s="2">
        <f t="shared" si="44"/>
        <v>11.5</v>
      </c>
      <c r="AC77" s="4">
        <f t="shared" si="16"/>
        <v>34.5</v>
      </c>
      <c r="AD77" s="4">
        <f t="shared" si="17"/>
        <v>0.87</v>
      </c>
      <c r="AG77" s="4">
        <f t="shared" si="18"/>
        <v>0</v>
      </c>
      <c r="AH77" s="13" t="str">
        <f t="shared" si="52"/>
        <v/>
      </c>
      <c r="AI77" s="24" t="str">
        <f t="shared" si="20"/>
        <v/>
      </c>
      <c r="AJ77" s="13"/>
      <c r="AK77" s="2">
        <f t="shared" si="45"/>
        <v>11.5</v>
      </c>
      <c r="AL77" s="4">
        <f t="shared" si="21"/>
        <v>34.5</v>
      </c>
      <c r="AM77" s="4">
        <f t="shared" si="22"/>
        <v>0.87</v>
      </c>
      <c r="AP77" s="4">
        <f t="shared" si="23"/>
        <v>0</v>
      </c>
      <c r="AQ77" s="13" t="str">
        <f t="shared" si="53"/>
        <v/>
      </c>
      <c r="AR77" s="24" t="str">
        <f t="shared" si="25"/>
        <v/>
      </c>
      <c r="AS77" s="13"/>
      <c r="AT77" s="2">
        <f t="shared" si="46"/>
        <v>11.5</v>
      </c>
      <c r="AU77" s="4">
        <f t="shared" si="26"/>
        <v>34.5</v>
      </c>
      <c r="AV77" s="4">
        <f t="shared" si="27"/>
        <v>0.87</v>
      </c>
      <c r="AY77" s="4">
        <f t="shared" si="28"/>
        <v>0</v>
      </c>
      <c r="AZ77" s="13" t="str">
        <f t="shared" si="54"/>
        <v/>
      </c>
      <c r="BA77" s="24" t="str">
        <f t="shared" si="30"/>
        <v/>
      </c>
      <c r="BB77" s="13"/>
      <c r="BC77" s="2">
        <f t="shared" si="47"/>
        <v>11.5</v>
      </c>
      <c r="BD77" s="4">
        <f t="shared" si="31"/>
        <v>34.5</v>
      </c>
      <c r="BE77" s="4">
        <f t="shared" si="32"/>
        <v>0.87</v>
      </c>
      <c r="BH77" s="4">
        <f t="shared" si="33"/>
        <v>0</v>
      </c>
      <c r="BI77" s="13" t="str">
        <f t="shared" si="55"/>
        <v/>
      </c>
      <c r="BJ77" s="24" t="str">
        <f t="shared" si="35"/>
        <v/>
      </c>
      <c r="BK77" s="13"/>
      <c r="BL77" s="2">
        <f t="shared" si="48"/>
        <v>11.5</v>
      </c>
      <c r="BM77" s="4">
        <f t="shared" si="36"/>
        <v>34.5</v>
      </c>
      <c r="BN77" s="4">
        <f t="shared" si="37"/>
        <v>0.87</v>
      </c>
      <c r="BQ77" s="4">
        <f t="shared" si="38"/>
        <v>0</v>
      </c>
      <c r="BR77" s="13" t="str">
        <f t="shared" si="56"/>
        <v/>
      </c>
      <c r="BS77" s="24" t="str">
        <f t="shared" si="40"/>
        <v/>
      </c>
      <c r="BT77" s="25"/>
    </row>
    <row r="78">
      <c r="A78" s="2">
        <f t="shared" si="41"/>
        <v>12</v>
      </c>
      <c r="B78" s="4">
        <f t="shared" si="1"/>
        <v>36</v>
      </c>
      <c r="C78" s="4">
        <f t="shared" si="2"/>
        <v>0.84</v>
      </c>
      <c r="F78" s="4">
        <f t="shared" si="3"/>
        <v>0</v>
      </c>
      <c r="G78" s="13" t="str">
        <f t="shared" si="49"/>
        <v/>
      </c>
      <c r="H78" s="13" t="str">
        <f t="shared" si="5"/>
        <v/>
      </c>
      <c r="J78" s="2">
        <f t="shared" si="42"/>
        <v>12</v>
      </c>
      <c r="K78" s="4">
        <f t="shared" si="6"/>
        <v>36</v>
      </c>
      <c r="L78" s="4">
        <f t="shared" si="7"/>
        <v>0.84</v>
      </c>
      <c r="O78" s="4">
        <f t="shared" si="8"/>
        <v>0</v>
      </c>
      <c r="P78" s="13" t="str">
        <f t="shared" si="50"/>
        <v/>
      </c>
      <c r="Q78" s="24" t="str">
        <f t="shared" si="10"/>
        <v/>
      </c>
      <c r="S78" s="2">
        <f t="shared" si="43"/>
        <v>12</v>
      </c>
      <c r="T78" s="4">
        <f t="shared" si="11"/>
        <v>36</v>
      </c>
      <c r="U78" s="4">
        <f t="shared" si="12"/>
        <v>0.84</v>
      </c>
      <c r="X78" s="4">
        <f t="shared" si="13"/>
        <v>0</v>
      </c>
      <c r="Y78" s="13" t="str">
        <f t="shared" si="51"/>
        <v/>
      </c>
      <c r="Z78" s="24" t="str">
        <f t="shared" si="15"/>
        <v/>
      </c>
      <c r="AB78" s="2">
        <f t="shared" si="44"/>
        <v>12</v>
      </c>
      <c r="AC78" s="4">
        <f t="shared" si="16"/>
        <v>36</v>
      </c>
      <c r="AD78" s="4">
        <f t="shared" si="17"/>
        <v>0.84</v>
      </c>
      <c r="AG78" s="4">
        <f t="shared" si="18"/>
        <v>0</v>
      </c>
      <c r="AH78" s="13" t="str">
        <f t="shared" si="52"/>
        <v/>
      </c>
      <c r="AI78" s="24" t="str">
        <f t="shared" si="20"/>
        <v/>
      </c>
      <c r="AJ78" s="13"/>
      <c r="AK78" s="2">
        <f t="shared" si="45"/>
        <v>12</v>
      </c>
      <c r="AL78" s="4">
        <f t="shared" si="21"/>
        <v>36</v>
      </c>
      <c r="AM78" s="4">
        <f t="shared" si="22"/>
        <v>0.84</v>
      </c>
      <c r="AP78" s="4">
        <f t="shared" si="23"/>
        <v>0</v>
      </c>
      <c r="AQ78" s="13" t="str">
        <f t="shared" si="53"/>
        <v/>
      </c>
      <c r="AR78" s="24" t="str">
        <f t="shared" si="25"/>
        <v/>
      </c>
      <c r="AS78" s="13"/>
      <c r="AT78" s="2">
        <f t="shared" si="46"/>
        <v>12</v>
      </c>
      <c r="AU78" s="4">
        <f t="shared" si="26"/>
        <v>36</v>
      </c>
      <c r="AV78" s="4">
        <f t="shared" si="27"/>
        <v>0.84</v>
      </c>
      <c r="AY78" s="4">
        <f t="shared" si="28"/>
        <v>0</v>
      </c>
      <c r="AZ78" s="13" t="str">
        <f t="shared" si="54"/>
        <v/>
      </c>
      <c r="BA78" s="24" t="str">
        <f t="shared" si="30"/>
        <v/>
      </c>
      <c r="BB78" s="13"/>
      <c r="BC78" s="2">
        <f t="shared" si="47"/>
        <v>12</v>
      </c>
      <c r="BD78" s="4">
        <f t="shared" si="31"/>
        <v>36</v>
      </c>
      <c r="BE78" s="4">
        <f t="shared" si="32"/>
        <v>0.84</v>
      </c>
      <c r="BH78" s="4">
        <f t="shared" si="33"/>
        <v>0</v>
      </c>
      <c r="BI78" s="13" t="str">
        <f t="shared" si="55"/>
        <v/>
      </c>
      <c r="BJ78" s="24" t="str">
        <f t="shared" si="35"/>
        <v/>
      </c>
      <c r="BK78" s="13"/>
      <c r="BL78" s="2">
        <f t="shared" si="48"/>
        <v>12</v>
      </c>
      <c r="BM78" s="4">
        <f t="shared" si="36"/>
        <v>36</v>
      </c>
      <c r="BN78" s="4">
        <f t="shared" si="37"/>
        <v>0.84</v>
      </c>
      <c r="BQ78" s="4">
        <f t="shared" si="38"/>
        <v>0</v>
      </c>
      <c r="BR78" s="13" t="str">
        <f t="shared" si="56"/>
        <v/>
      </c>
      <c r="BS78" s="24" t="str">
        <f t="shared" si="40"/>
        <v/>
      </c>
      <c r="BT78" s="25"/>
    </row>
    <row r="79">
      <c r="A79" s="2">
        <f t="shared" si="41"/>
        <v>12.5</v>
      </c>
      <c r="B79" s="4">
        <f t="shared" si="1"/>
        <v>37.5</v>
      </c>
      <c r="C79" s="4">
        <f t="shared" si="2"/>
        <v>0.81</v>
      </c>
      <c r="F79" s="4">
        <f t="shared" si="3"/>
        <v>0</v>
      </c>
      <c r="G79" s="13" t="str">
        <f t="shared" si="49"/>
        <v/>
      </c>
      <c r="H79" s="13" t="str">
        <f t="shared" si="5"/>
        <v/>
      </c>
      <c r="J79" s="2">
        <f t="shared" si="42"/>
        <v>12.5</v>
      </c>
      <c r="K79" s="4">
        <f t="shared" si="6"/>
        <v>37.5</v>
      </c>
      <c r="L79" s="4">
        <f t="shared" si="7"/>
        <v>0.81</v>
      </c>
      <c r="O79" s="4">
        <f t="shared" si="8"/>
        <v>0</v>
      </c>
      <c r="P79" s="13" t="str">
        <f t="shared" si="50"/>
        <v/>
      </c>
      <c r="Q79" s="24" t="str">
        <f t="shared" si="10"/>
        <v/>
      </c>
      <c r="S79" s="2">
        <f t="shared" si="43"/>
        <v>12.5</v>
      </c>
      <c r="T79" s="4">
        <f t="shared" si="11"/>
        <v>37.5</v>
      </c>
      <c r="U79" s="4">
        <f t="shared" si="12"/>
        <v>0.81</v>
      </c>
      <c r="X79" s="4">
        <f t="shared" si="13"/>
        <v>0</v>
      </c>
      <c r="Y79" s="13" t="str">
        <f t="shared" si="51"/>
        <v/>
      </c>
      <c r="Z79" s="24" t="str">
        <f t="shared" si="15"/>
        <v/>
      </c>
      <c r="AB79" s="2">
        <f t="shared" si="44"/>
        <v>12.5</v>
      </c>
      <c r="AC79" s="4">
        <f t="shared" si="16"/>
        <v>37.5</v>
      </c>
      <c r="AD79" s="4">
        <f t="shared" si="17"/>
        <v>0.81</v>
      </c>
      <c r="AG79" s="4">
        <f t="shared" si="18"/>
        <v>0</v>
      </c>
      <c r="AH79" s="13" t="str">
        <f t="shared" si="52"/>
        <v/>
      </c>
      <c r="AI79" s="24" t="str">
        <f t="shared" si="20"/>
        <v/>
      </c>
      <c r="AJ79" s="13"/>
      <c r="AK79" s="2">
        <f t="shared" si="45"/>
        <v>12.5</v>
      </c>
      <c r="AL79" s="4">
        <f t="shared" si="21"/>
        <v>37.5</v>
      </c>
      <c r="AM79" s="4">
        <f t="shared" si="22"/>
        <v>0.81</v>
      </c>
      <c r="AP79" s="4">
        <f t="shared" si="23"/>
        <v>0</v>
      </c>
      <c r="AQ79" s="13" t="str">
        <f t="shared" si="53"/>
        <v/>
      </c>
      <c r="AR79" s="24" t="str">
        <f t="shared" si="25"/>
        <v/>
      </c>
      <c r="AS79" s="13"/>
      <c r="AT79" s="2">
        <f t="shared" si="46"/>
        <v>12.5</v>
      </c>
      <c r="AU79" s="4">
        <f t="shared" si="26"/>
        <v>37.5</v>
      </c>
      <c r="AV79" s="4">
        <f t="shared" si="27"/>
        <v>0.81</v>
      </c>
      <c r="AY79" s="4">
        <f t="shared" si="28"/>
        <v>0</v>
      </c>
      <c r="AZ79" s="13" t="str">
        <f t="shared" si="54"/>
        <v/>
      </c>
      <c r="BA79" s="24" t="str">
        <f t="shared" si="30"/>
        <v/>
      </c>
      <c r="BB79" s="13"/>
      <c r="BC79" s="2">
        <f t="shared" si="47"/>
        <v>12.5</v>
      </c>
      <c r="BD79" s="4">
        <f t="shared" si="31"/>
        <v>37.5</v>
      </c>
      <c r="BE79" s="4">
        <f t="shared" si="32"/>
        <v>0.81</v>
      </c>
      <c r="BH79" s="4">
        <f t="shared" si="33"/>
        <v>0</v>
      </c>
      <c r="BI79" s="13" t="str">
        <f t="shared" si="55"/>
        <v/>
      </c>
      <c r="BJ79" s="24" t="str">
        <f t="shared" si="35"/>
        <v/>
      </c>
      <c r="BK79" s="13"/>
      <c r="BL79" s="2">
        <f t="shared" si="48"/>
        <v>12.5</v>
      </c>
      <c r="BM79" s="4">
        <f t="shared" si="36"/>
        <v>37.5</v>
      </c>
      <c r="BN79" s="4">
        <f t="shared" si="37"/>
        <v>0.81</v>
      </c>
      <c r="BQ79" s="4">
        <f t="shared" si="38"/>
        <v>0</v>
      </c>
      <c r="BR79" s="13" t="str">
        <f t="shared" si="56"/>
        <v/>
      </c>
      <c r="BS79" s="24" t="str">
        <f t="shared" si="40"/>
        <v/>
      </c>
      <c r="BT79" s="25"/>
    </row>
    <row r="80">
      <c r="A80" s="2">
        <f t="shared" si="41"/>
        <v>13</v>
      </c>
      <c r="B80" s="4">
        <f t="shared" si="1"/>
        <v>39</v>
      </c>
      <c r="C80" s="4">
        <f t="shared" si="2"/>
        <v>0.78</v>
      </c>
      <c r="F80" s="4">
        <f t="shared" si="3"/>
        <v>0</v>
      </c>
      <c r="G80" s="13" t="str">
        <f t="shared" si="49"/>
        <v/>
      </c>
      <c r="H80" s="13" t="str">
        <f t="shared" si="5"/>
        <v/>
      </c>
      <c r="J80" s="2">
        <f t="shared" si="42"/>
        <v>13</v>
      </c>
      <c r="K80" s="4">
        <f t="shared" si="6"/>
        <v>39</v>
      </c>
      <c r="L80" s="4">
        <f t="shared" si="7"/>
        <v>0.78</v>
      </c>
      <c r="O80" s="4">
        <f t="shared" si="8"/>
        <v>0</v>
      </c>
      <c r="P80" s="13" t="str">
        <f t="shared" si="50"/>
        <v/>
      </c>
      <c r="Q80" s="24" t="str">
        <f t="shared" si="10"/>
        <v/>
      </c>
      <c r="S80" s="2">
        <f t="shared" si="43"/>
        <v>13</v>
      </c>
      <c r="T80" s="4">
        <f t="shared" si="11"/>
        <v>39</v>
      </c>
      <c r="U80" s="4">
        <f t="shared" si="12"/>
        <v>0.78</v>
      </c>
      <c r="X80" s="4">
        <f t="shared" si="13"/>
        <v>0</v>
      </c>
      <c r="Y80" s="13" t="str">
        <f t="shared" si="51"/>
        <v/>
      </c>
      <c r="Z80" s="24" t="str">
        <f t="shared" si="15"/>
        <v/>
      </c>
      <c r="AB80" s="2">
        <f t="shared" si="44"/>
        <v>13</v>
      </c>
      <c r="AC80" s="4">
        <f t="shared" si="16"/>
        <v>39</v>
      </c>
      <c r="AD80" s="4">
        <f t="shared" si="17"/>
        <v>0.78</v>
      </c>
      <c r="AG80" s="4">
        <f t="shared" si="18"/>
        <v>0</v>
      </c>
      <c r="AH80" s="13" t="str">
        <f t="shared" si="52"/>
        <v/>
      </c>
      <c r="AI80" s="24" t="str">
        <f t="shared" si="20"/>
        <v/>
      </c>
      <c r="AJ80" s="13"/>
      <c r="AK80" s="2">
        <f t="shared" si="45"/>
        <v>13</v>
      </c>
      <c r="AL80" s="4">
        <f t="shared" si="21"/>
        <v>39</v>
      </c>
      <c r="AM80" s="4">
        <f t="shared" si="22"/>
        <v>0.78</v>
      </c>
      <c r="AP80" s="4">
        <f t="shared" si="23"/>
        <v>0</v>
      </c>
      <c r="AQ80" s="13" t="str">
        <f t="shared" si="53"/>
        <v/>
      </c>
      <c r="AR80" s="24" t="str">
        <f t="shared" si="25"/>
        <v/>
      </c>
      <c r="AS80" s="13"/>
      <c r="AT80" s="2">
        <f t="shared" si="46"/>
        <v>13</v>
      </c>
      <c r="AU80" s="4">
        <f t="shared" si="26"/>
        <v>39</v>
      </c>
      <c r="AV80" s="4">
        <f t="shared" si="27"/>
        <v>0.78</v>
      </c>
      <c r="AY80" s="4">
        <f t="shared" si="28"/>
        <v>0</v>
      </c>
      <c r="AZ80" s="13" t="str">
        <f t="shared" si="54"/>
        <v/>
      </c>
      <c r="BA80" s="24" t="str">
        <f t="shared" si="30"/>
        <v/>
      </c>
      <c r="BB80" s="13"/>
      <c r="BC80" s="2">
        <f t="shared" si="47"/>
        <v>13</v>
      </c>
      <c r="BD80" s="4">
        <f t="shared" si="31"/>
        <v>39</v>
      </c>
      <c r="BE80" s="4">
        <f t="shared" si="32"/>
        <v>0.78</v>
      </c>
      <c r="BH80" s="4">
        <f t="shared" si="33"/>
        <v>0</v>
      </c>
      <c r="BI80" s="13" t="str">
        <f t="shared" si="55"/>
        <v/>
      </c>
      <c r="BJ80" s="24" t="str">
        <f t="shared" si="35"/>
        <v/>
      </c>
      <c r="BK80" s="13"/>
      <c r="BL80" s="2">
        <f t="shared" si="48"/>
        <v>13</v>
      </c>
      <c r="BM80" s="4">
        <f t="shared" si="36"/>
        <v>39</v>
      </c>
      <c r="BN80" s="4">
        <f t="shared" si="37"/>
        <v>0.78</v>
      </c>
      <c r="BQ80" s="4">
        <f t="shared" si="38"/>
        <v>0</v>
      </c>
      <c r="BR80" s="13" t="str">
        <f t="shared" si="56"/>
        <v/>
      </c>
      <c r="BS80" s="24" t="str">
        <f t="shared" si="40"/>
        <v/>
      </c>
      <c r="BT80" s="25"/>
    </row>
    <row r="81">
      <c r="A81" s="2">
        <f t="shared" si="41"/>
        <v>13.5</v>
      </c>
      <c r="B81" s="4">
        <f t="shared" si="1"/>
        <v>40.5</v>
      </c>
      <c r="C81" s="4">
        <f t="shared" si="2"/>
        <v>0.75</v>
      </c>
      <c r="F81" s="4">
        <f t="shared" si="3"/>
        <v>0</v>
      </c>
      <c r="G81" s="13" t="str">
        <f t="shared" si="49"/>
        <v/>
      </c>
      <c r="H81" s="13" t="str">
        <f t="shared" si="5"/>
        <v/>
      </c>
      <c r="J81" s="2">
        <f t="shared" si="42"/>
        <v>13.5</v>
      </c>
      <c r="K81" s="4">
        <f t="shared" si="6"/>
        <v>40.5</v>
      </c>
      <c r="L81" s="4">
        <f t="shared" si="7"/>
        <v>0.75</v>
      </c>
      <c r="O81" s="4">
        <f t="shared" si="8"/>
        <v>0</v>
      </c>
      <c r="P81" s="13" t="str">
        <f t="shared" si="50"/>
        <v/>
      </c>
      <c r="Q81" s="24" t="str">
        <f t="shared" si="10"/>
        <v/>
      </c>
      <c r="S81" s="2">
        <f t="shared" si="43"/>
        <v>13.5</v>
      </c>
      <c r="T81" s="4">
        <f t="shared" si="11"/>
        <v>40.5</v>
      </c>
      <c r="U81" s="4">
        <f t="shared" si="12"/>
        <v>0.75</v>
      </c>
      <c r="X81" s="4">
        <f t="shared" si="13"/>
        <v>0</v>
      </c>
      <c r="Y81" s="13" t="str">
        <f t="shared" si="51"/>
        <v/>
      </c>
      <c r="Z81" s="24" t="str">
        <f t="shared" si="15"/>
        <v/>
      </c>
      <c r="AB81" s="2">
        <f t="shared" si="44"/>
        <v>13.5</v>
      </c>
      <c r="AC81" s="4">
        <f t="shared" si="16"/>
        <v>40.5</v>
      </c>
      <c r="AD81" s="4">
        <f t="shared" si="17"/>
        <v>0.75</v>
      </c>
      <c r="AG81" s="4">
        <f t="shared" si="18"/>
        <v>0</v>
      </c>
      <c r="AH81" s="13" t="str">
        <f t="shared" si="52"/>
        <v/>
      </c>
      <c r="AI81" s="24" t="str">
        <f t="shared" si="20"/>
        <v/>
      </c>
      <c r="AJ81" s="13"/>
      <c r="AK81" s="2">
        <f t="shared" si="45"/>
        <v>13.5</v>
      </c>
      <c r="AL81" s="4">
        <f t="shared" si="21"/>
        <v>40.5</v>
      </c>
      <c r="AM81" s="4">
        <f t="shared" si="22"/>
        <v>0.75</v>
      </c>
      <c r="AP81" s="4">
        <f t="shared" si="23"/>
        <v>0</v>
      </c>
      <c r="AQ81" s="13" t="str">
        <f t="shared" si="53"/>
        <v/>
      </c>
      <c r="AR81" s="24" t="str">
        <f t="shared" si="25"/>
        <v/>
      </c>
      <c r="AS81" s="13"/>
      <c r="AT81" s="2">
        <f t="shared" si="46"/>
        <v>13.5</v>
      </c>
      <c r="AU81" s="4">
        <f t="shared" si="26"/>
        <v>40.5</v>
      </c>
      <c r="AV81" s="4">
        <f t="shared" si="27"/>
        <v>0.75</v>
      </c>
      <c r="AY81" s="4">
        <f t="shared" si="28"/>
        <v>0</v>
      </c>
      <c r="AZ81" s="13" t="str">
        <f t="shared" si="54"/>
        <v/>
      </c>
      <c r="BA81" s="24" t="str">
        <f t="shared" si="30"/>
        <v/>
      </c>
      <c r="BB81" s="13"/>
      <c r="BC81" s="2">
        <f t="shared" si="47"/>
        <v>13.5</v>
      </c>
      <c r="BD81" s="4">
        <f t="shared" si="31"/>
        <v>40.5</v>
      </c>
      <c r="BE81" s="4">
        <f t="shared" si="32"/>
        <v>0.75</v>
      </c>
      <c r="BH81" s="4">
        <f t="shared" si="33"/>
        <v>0</v>
      </c>
      <c r="BI81" s="13" t="str">
        <f t="shared" si="55"/>
        <v/>
      </c>
      <c r="BJ81" s="24" t="str">
        <f t="shared" si="35"/>
        <v/>
      </c>
      <c r="BK81" s="13"/>
      <c r="BL81" s="2">
        <f t="shared" si="48"/>
        <v>13.5</v>
      </c>
      <c r="BM81" s="4">
        <f t="shared" si="36"/>
        <v>40.5</v>
      </c>
      <c r="BN81" s="4">
        <f t="shared" si="37"/>
        <v>0.75</v>
      </c>
      <c r="BQ81" s="4">
        <f t="shared" si="38"/>
        <v>0</v>
      </c>
      <c r="BR81" s="13" t="str">
        <f t="shared" si="56"/>
        <v/>
      </c>
      <c r="BS81" s="24" t="str">
        <f t="shared" si="40"/>
        <v/>
      </c>
      <c r="BT81" s="25"/>
    </row>
    <row r="82">
      <c r="A82" s="2">
        <f t="shared" si="41"/>
        <v>14</v>
      </c>
      <c r="B82" s="4">
        <f t="shared" si="1"/>
        <v>42</v>
      </c>
      <c r="C82" s="4">
        <f t="shared" si="2"/>
        <v>0.72</v>
      </c>
      <c r="F82" s="4">
        <f t="shared" si="3"/>
        <v>0</v>
      </c>
      <c r="G82" s="13" t="str">
        <f t="shared" si="49"/>
        <v/>
      </c>
      <c r="H82" s="13" t="str">
        <f t="shared" si="5"/>
        <v/>
      </c>
      <c r="J82" s="2">
        <f t="shared" si="42"/>
        <v>14</v>
      </c>
      <c r="K82" s="4">
        <f t="shared" si="6"/>
        <v>42</v>
      </c>
      <c r="L82" s="4">
        <f t="shared" si="7"/>
        <v>0.72</v>
      </c>
      <c r="O82" s="4">
        <f t="shared" si="8"/>
        <v>0</v>
      </c>
      <c r="P82" s="13" t="str">
        <f t="shared" si="50"/>
        <v/>
      </c>
      <c r="Q82" s="24" t="str">
        <f t="shared" si="10"/>
        <v/>
      </c>
      <c r="S82" s="2">
        <f t="shared" si="43"/>
        <v>14</v>
      </c>
      <c r="T82" s="4">
        <f t="shared" si="11"/>
        <v>42</v>
      </c>
      <c r="U82" s="4">
        <f t="shared" si="12"/>
        <v>0.72</v>
      </c>
      <c r="X82" s="4">
        <f t="shared" si="13"/>
        <v>0</v>
      </c>
      <c r="Y82" s="13" t="str">
        <f t="shared" si="51"/>
        <v/>
      </c>
      <c r="Z82" s="24" t="str">
        <f t="shared" si="15"/>
        <v/>
      </c>
      <c r="AB82" s="2">
        <f t="shared" si="44"/>
        <v>14</v>
      </c>
      <c r="AC82" s="4">
        <f t="shared" si="16"/>
        <v>42</v>
      </c>
      <c r="AD82" s="4">
        <f t="shared" si="17"/>
        <v>0.72</v>
      </c>
      <c r="AG82" s="4">
        <f t="shared" si="18"/>
        <v>0</v>
      </c>
      <c r="AH82" s="13" t="str">
        <f t="shared" si="52"/>
        <v/>
      </c>
      <c r="AI82" s="24" t="str">
        <f t="shared" si="20"/>
        <v/>
      </c>
      <c r="AJ82" s="13"/>
      <c r="AK82" s="2">
        <f t="shared" si="45"/>
        <v>14</v>
      </c>
      <c r="AL82" s="4">
        <f t="shared" si="21"/>
        <v>42</v>
      </c>
      <c r="AM82" s="4">
        <f t="shared" si="22"/>
        <v>0.72</v>
      </c>
      <c r="AP82" s="4">
        <f t="shared" si="23"/>
        <v>0</v>
      </c>
      <c r="AQ82" s="13" t="str">
        <f t="shared" si="53"/>
        <v/>
      </c>
      <c r="AR82" s="24" t="str">
        <f t="shared" si="25"/>
        <v/>
      </c>
      <c r="AS82" s="13"/>
      <c r="AT82" s="2">
        <f t="shared" si="46"/>
        <v>14</v>
      </c>
      <c r="AU82" s="4">
        <f t="shared" si="26"/>
        <v>42</v>
      </c>
      <c r="AV82" s="4">
        <f t="shared" si="27"/>
        <v>0.72</v>
      </c>
      <c r="AY82" s="4">
        <f t="shared" si="28"/>
        <v>0</v>
      </c>
      <c r="AZ82" s="13" t="str">
        <f t="shared" si="54"/>
        <v/>
      </c>
      <c r="BA82" s="24" t="str">
        <f t="shared" si="30"/>
        <v/>
      </c>
      <c r="BB82" s="13"/>
      <c r="BC82" s="2">
        <f t="shared" si="47"/>
        <v>14</v>
      </c>
      <c r="BD82" s="4">
        <f t="shared" si="31"/>
        <v>42</v>
      </c>
      <c r="BE82" s="4">
        <f t="shared" si="32"/>
        <v>0.72</v>
      </c>
      <c r="BH82" s="4">
        <f t="shared" si="33"/>
        <v>0</v>
      </c>
      <c r="BI82" s="13" t="str">
        <f t="shared" si="55"/>
        <v/>
      </c>
      <c r="BJ82" s="24" t="str">
        <f t="shared" si="35"/>
        <v/>
      </c>
      <c r="BK82" s="13"/>
      <c r="BL82" s="2">
        <f t="shared" si="48"/>
        <v>14</v>
      </c>
      <c r="BM82" s="4">
        <f t="shared" si="36"/>
        <v>42</v>
      </c>
      <c r="BN82" s="4">
        <f t="shared" si="37"/>
        <v>0.72</v>
      </c>
      <c r="BQ82" s="4">
        <f t="shared" si="38"/>
        <v>0</v>
      </c>
      <c r="BR82" s="13" t="str">
        <f t="shared" si="56"/>
        <v/>
      </c>
      <c r="BS82" s="24" t="str">
        <f t="shared" si="40"/>
        <v/>
      </c>
      <c r="BT82" s="25"/>
    </row>
    <row r="83">
      <c r="A83" s="2">
        <f t="shared" si="41"/>
        <v>14.5</v>
      </c>
      <c r="B83" s="4">
        <f t="shared" si="1"/>
        <v>43.5</v>
      </c>
      <c r="C83" s="4">
        <f t="shared" si="2"/>
        <v>0.69</v>
      </c>
      <c r="F83" s="4">
        <f t="shared" si="3"/>
        <v>0</v>
      </c>
      <c r="G83" s="13" t="str">
        <f t="shared" si="49"/>
        <v/>
      </c>
      <c r="H83" s="13" t="str">
        <f t="shared" si="5"/>
        <v/>
      </c>
      <c r="J83" s="2">
        <f t="shared" si="42"/>
        <v>14.5</v>
      </c>
      <c r="K83" s="4">
        <f t="shared" si="6"/>
        <v>43.5</v>
      </c>
      <c r="L83" s="4">
        <f t="shared" si="7"/>
        <v>0.69</v>
      </c>
      <c r="O83" s="4">
        <f t="shared" si="8"/>
        <v>0</v>
      </c>
      <c r="P83" s="13" t="str">
        <f t="shared" si="50"/>
        <v/>
      </c>
      <c r="Q83" s="24" t="str">
        <f t="shared" si="10"/>
        <v/>
      </c>
      <c r="S83" s="2">
        <f t="shared" si="43"/>
        <v>14.5</v>
      </c>
      <c r="T83" s="4">
        <f t="shared" si="11"/>
        <v>43.5</v>
      </c>
      <c r="U83" s="4">
        <f t="shared" si="12"/>
        <v>0.69</v>
      </c>
      <c r="X83" s="4">
        <f t="shared" si="13"/>
        <v>0</v>
      </c>
      <c r="Y83" s="13" t="str">
        <f t="shared" si="51"/>
        <v/>
      </c>
      <c r="Z83" s="24" t="str">
        <f t="shared" si="15"/>
        <v/>
      </c>
      <c r="AB83" s="2">
        <f t="shared" si="44"/>
        <v>14.5</v>
      </c>
      <c r="AC83" s="4">
        <f t="shared" si="16"/>
        <v>43.5</v>
      </c>
      <c r="AD83" s="4">
        <f t="shared" si="17"/>
        <v>0.69</v>
      </c>
      <c r="AG83" s="4">
        <f t="shared" si="18"/>
        <v>0</v>
      </c>
      <c r="AH83" s="13" t="str">
        <f t="shared" si="52"/>
        <v/>
      </c>
      <c r="AI83" s="24" t="str">
        <f t="shared" si="20"/>
        <v/>
      </c>
      <c r="AJ83" s="13"/>
      <c r="AK83" s="2">
        <f t="shared" si="45"/>
        <v>14.5</v>
      </c>
      <c r="AL83" s="4">
        <f t="shared" si="21"/>
        <v>43.5</v>
      </c>
      <c r="AM83" s="4">
        <f t="shared" si="22"/>
        <v>0.69</v>
      </c>
      <c r="AP83" s="4">
        <f t="shared" si="23"/>
        <v>0</v>
      </c>
      <c r="AQ83" s="13" t="str">
        <f t="shared" si="53"/>
        <v/>
      </c>
      <c r="AR83" s="24" t="str">
        <f t="shared" si="25"/>
        <v/>
      </c>
      <c r="AS83" s="13"/>
      <c r="AT83" s="2">
        <f t="shared" si="46"/>
        <v>14.5</v>
      </c>
      <c r="AU83" s="4">
        <f t="shared" si="26"/>
        <v>43.5</v>
      </c>
      <c r="AV83" s="4">
        <f t="shared" si="27"/>
        <v>0.69</v>
      </c>
      <c r="AY83" s="4">
        <f t="shared" si="28"/>
        <v>0</v>
      </c>
      <c r="AZ83" s="13" t="str">
        <f t="shared" si="54"/>
        <v/>
      </c>
      <c r="BA83" s="24" t="str">
        <f t="shared" si="30"/>
        <v/>
      </c>
      <c r="BB83" s="13"/>
      <c r="BC83" s="2">
        <f t="shared" si="47"/>
        <v>14.5</v>
      </c>
      <c r="BD83" s="4">
        <f t="shared" si="31"/>
        <v>43.5</v>
      </c>
      <c r="BE83" s="4">
        <f t="shared" si="32"/>
        <v>0.69</v>
      </c>
      <c r="BH83" s="4">
        <f t="shared" si="33"/>
        <v>0</v>
      </c>
      <c r="BI83" s="13" t="str">
        <f t="shared" si="55"/>
        <v/>
      </c>
      <c r="BJ83" s="24" t="str">
        <f t="shared" si="35"/>
        <v/>
      </c>
      <c r="BK83" s="13"/>
      <c r="BL83" s="2">
        <f t="shared" si="48"/>
        <v>14.5</v>
      </c>
      <c r="BM83" s="4">
        <f t="shared" si="36"/>
        <v>43.5</v>
      </c>
      <c r="BN83" s="4">
        <f t="shared" si="37"/>
        <v>0.69</v>
      </c>
      <c r="BQ83" s="4">
        <f t="shared" si="38"/>
        <v>0</v>
      </c>
      <c r="BR83" s="13" t="str">
        <f t="shared" si="56"/>
        <v/>
      </c>
      <c r="BS83" s="24" t="str">
        <f t="shared" si="40"/>
        <v/>
      </c>
      <c r="BT83" s="25"/>
    </row>
    <row r="84">
      <c r="A84" s="2">
        <f t="shared" si="41"/>
        <v>15</v>
      </c>
      <c r="B84" s="4">
        <f t="shared" si="1"/>
        <v>45</v>
      </c>
      <c r="C84" s="4">
        <f t="shared" si="2"/>
        <v>0.66</v>
      </c>
      <c r="F84" s="4">
        <f t="shared" si="3"/>
        <v>0</v>
      </c>
      <c r="G84" s="13" t="str">
        <f t="shared" si="49"/>
        <v/>
      </c>
      <c r="H84" s="13" t="str">
        <f t="shared" si="5"/>
        <v/>
      </c>
      <c r="J84" s="2">
        <f t="shared" si="42"/>
        <v>15</v>
      </c>
      <c r="K84" s="4">
        <f t="shared" si="6"/>
        <v>45</v>
      </c>
      <c r="L84" s="4">
        <f t="shared" si="7"/>
        <v>0.66</v>
      </c>
      <c r="O84" s="4">
        <f t="shared" si="8"/>
        <v>0</v>
      </c>
      <c r="P84" s="13" t="str">
        <f t="shared" si="50"/>
        <v/>
      </c>
      <c r="Q84" s="24" t="str">
        <f t="shared" si="10"/>
        <v/>
      </c>
      <c r="S84" s="2">
        <f t="shared" si="43"/>
        <v>15</v>
      </c>
      <c r="T84" s="4">
        <f t="shared" si="11"/>
        <v>45</v>
      </c>
      <c r="U84" s="4">
        <f t="shared" si="12"/>
        <v>0.66</v>
      </c>
      <c r="X84" s="4">
        <f t="shared" si="13"/>
        <v>0</v>
      </c>
      <c r="Y84" s="13" t="str">
        <f t="shared" si="51"/>
        <v/>
      </c>
      <c r="Z84" s="24" t="str">
        <f t="shared" si="15"/>
        <v/>
      </c>
      <c r="AB84" s="2">
        <f t="shared" si="44"/>
        <v>15</v>
      </c>
      <c r="AC84" s="4">
        <f t="shared" si="16"/>
        <v>45</v>
      </c>
      <c r="AD84" s="4">
        <f t="shared" si="17"/>
        <v>0.66</v>
      </c>
      <c r="AG84" s="4">
        <f t="shared" si="18"/>
        <v>0</v>
      </c>
      <c r="AH84" s="13" t="str">
        <f t="shared" si="52"/>
        <v/>
      </c>
      <c r="AI84" s="24" t="str">
        <f t="shared" si="20"/>
        <v/>
      </c>
      <c r="AJ84" s="13"/>
      <c r="AK84" s="2">
        <f t="shared" si="45"/>
        <v>15</v>
      </c>
      <c r="AL84" s="4">
        <f t="shared" si="21"/>
        <v>45</v>
      </c>
      <c r="AM84" s="4">
        <f t="shared" si="22"/>
        <v>0.66</v>
      </c>
      <c r="AP84" s="4">
        <f t="shared" si="23"/>
        <v>0</v>
      </c>
      <c r="AQ84" s="13" t="str">
        <f t="shared" si="53"/>
        <v/>
      </c>
      <c r="AR84" s="24" t="str">
        <f t="shared" si="25"/>
        <v/>
      </c>
      <c r="AS84" s="13"/>
      <c r="AT84" s="2">
        <f t="shared" si="46"/>
        <v>15</v>
      </c>
      <c r="AU84" s="4">
        <f t="shared" si="26"/>
        <v>45</v>
      </c>
      <c r="AV84" s="4">
        <f t="shared" si="27"/>
        <v>0.66</v>
      </c>
      <c r="AY84" s="4">
        <f t="shared" si="28"/>
        <v>0</v>
      </c>
      <c r="AZ84" s="13" t="str">
        <f t="shared" si="54"/>
        <v/>
      </c>
      <c r="BA84" s="24" t="str">
        <f t="shared" si="30"/>
        <v/>
      </c>
      <c r="BB84" s="13"/>
      <c r="BC84" s="2">
        <f t="shared" si="47"/>
        <v>15</v>
      </c>
      <c r="BD84" s="4">
        <f t="shared" si="31"/>
        <v>45</v>
      </c>
      <c r="BE84" s="4">
        <f t="shared" si="32"/>
        <v>0.66</v>
      </c>
      <c r="BH84" s="4">
        <f t="shared" si="33"/>
        <v>0</v>
      </c>
      <c r="BI84" s="13" t="str">
        <f t="shared" si="55"/>
        <v/>
      </c>
      <c r="BJ84" s="24" t="str">
        <f t="shared" si="35"/>
        <v/>
      </c>
      <c r="BK84" s="13"/>
      <c r="BL84" s="2">
        <f t="shared" si="48"/>
        <v>15</v>
      </c>
      <c r="BM84" s="4">
        <f t="shared" si="36"/>
        <v>45</v>
      </c>
      <c r="BN84" s="4">
        <f t="shared" si="37"/>
        <v>0.66</v>
      </c>
      <c r="BQ84" s="4">
        <f t="shared" si="38"/>
        <v>0</v>
      </c>
      <c r="BR84" s="13" t="str">
        <f t="shared" si="56"/>
        <v/>
      </c>
      <c r="BS84" s="24" t="str">
        <f t="shared" si="40"/>
        <v/>
      </c>
      <c r="BT84" s="25"/>
    </row>
    <row r="85">
      <c r="A85" s="2">
        <f t="shared" si="41"/>
        <v>15.5</v>
      </c>
      <c r="B85" s="4">
        <f t="shared" si="1"/>
        <v>46.5</v>
      </c>
      <c r="C85" s="4">
        <f t="shared" si="2"/>
        <v>0.63</v>
      </c>
      <c r="F85" s="4">
        <f t="shared" si="3"/>
        <v>0</v>
      </c>
      <c r="G85" s="13" t="str">
        <f t="shared" si="49"/>
        <v/>
      </c>
      <c r="H85" s="13" t="str">
        <f t="shared" si="5"/>
        <v/>
      </c>
      <c r="J85" s="2">
        <f t="shared" si="42"/>
        <v>15.5</v>
      </c>
      <c r="K85" s="4">
        <f t="shared" si="6"/>
        <v>46.5</v>
      </c>
      <c r="L85" s="4">
        <f t="shared" si="7"/>
        <v>0.63</v>
      </c>
      <c r="O85" s="4">
        <f t="shared" si="8"/>
        <v>0</v>
      </c>
      <c r="P85" s="13" t="str">
        <f t="shared" si="50"/>
        <v/>
      </c>
      <c r="Q85" s="24" t="str">
        <f t="shared" si="10"/>
        <v/>
      </c>
      <c r="S85" s="2">
        <f t="shared" si="43"/>
        <v>15.5</v>
      </c>
      <c r="T85" s="4">
        <f t="shared" si="11"/>
        <v>46.5</v>
      </c>
      <c r="U85" s="4">
        <f t="shared" si="12"/>
        <v>0.63</v>
      </c>
      <c r="X85" s="4">
        <f t="shared" si="13"/>
        <v>0</v>
      </c>
      <c r="Y85" s="13" t="str">
        <f t="shared" si="51"/>
        <v/>
      </c>
      <c r="Z85" s="24" t="str">
        <f t="shared" si="15"/>
        <v/>
      </c>
      <c r="AB85" s="2">
        <f t="shared" si="44"/>
        <v>15.5</v>
      </c>
      <c r="AC85" s="4">
        <f t="shared" si="16"/>
        <v>46.5</v>
      </c>
      <c r="AD85" s="4">
        <f t="shared" si="17"/>
        <v>0.63</v>
      </c>
      <c r="AG85" s="4">
        <f t="shared" si="18"/>
        <v>0</v>
      </c>
      <c r="AH85" s="13" t="str">
        <f t="shared" si="52"/>
        <v/>
      </c>
      <c r="AI85" s="24" t="str">
        <f t="shared" si="20"/>
        <v/>
      </c>
      <c r="AJ85" s="13"/>
      <c r="AK85" s="2">
        <f t="shared" si="45"/>
        <v>15.5</v>
      </c>
      <c r="AL85" s="4">
        <f t="shared" si="21"/>
        <v>46.5</v>
      </c>
      <c r="AM85" s="4">
        <f t="shared" si="22"/>
        <v>0.63</v>
      </c>
      <c r="AP85" s="4">
        <f t="shared" si="23"/>
        <v>0</v>
      </c>
      <c r="AQ85" s="13" t="str">
        <f t="shared" si="53"/>
        <v/>
      </c>
      <c r="AR85" s="24" t="str">
        <f t="shared" si="25"/>
        <v/>
      </c>
      <c r="AS85" s="13"/>
      <c r="AT85" s="2">
        <f t="shared" si="46"/>
        <v>15.5</v>
      </c>
      <c r="AU85" s="4">
        <f t="shared" si="26"/>
        <v>46.5</v>
      </c>
      <c r="AV85" s="4">
        <f t="shared" si="27"/>
        <v>0.63</v>
      </c>
      <c r="AY85" s="4">
        <f t="shared" si="28"/>
        <v>0</v>
      </c>
      <c r="AZ85" s="13" t="str">
        <f t="shared" si="54"/>
        <v/>
      </c>
      <c r="BA85" s="24" t="str">
        <f t="shared" si="30"/>
        <v/>
      </c>
      <c r="BB85" s="13"/>
      <c r="BC85" s="2">
        <f t="shared" si="47"/>
        <v>15.5</v>
      </c>
      <c r="BD85" s="4">
        <f t="shared" si="31"/>
        <v>46.5</v>
      </c>
      <c r="BE85" s="4">
        <f t="shared" si="32"/>
        <v>0.63</v>
      </c>
      <c r="BH85" s="4">
        <f t="shared" si="33"/>
        <v>0</v>
      </c>
      <c r="BI85" s="13" t="str">
        <f t="shared" si="55"/>
        <v/>
      </c>
      <c r="BJ85" s="24" t="str">
        <f t="shared" si="35"/>
        <v/>
      </c>
      <c r="BK85" s="13"/>
      <c r="BL85" s="2">
        <f t="shared" si="48"/>
        <v>15.5</v>
      </c>
      <c r="BM85" s="4">
        <f t="shared" si="36"/>
        <v>46.5</v>
      </c>
      <c r="BN85" s="4">
        <f t="shared" si="37"/>
        <v>0.63</v>
      </c>
      <c r="BQ85" s="4">
        <f t="shared" si="38"/>
        <v>0</v>
      </c>
      <c r="BR85" s="13" t="str">
        <f t="shared" si="56"/>
        <v/>
      </c>
      <c r="BS85" s="24" t="str">
        <f t="shared" si="40"/>
        <v/>
      </c>
      <c r="BT85" s="25"/>
    </row>
    <row r="86">
      <c r="A86" s="2">
        <f t="shared" si="41"/>
        <v>16</v>
      </c>
      <c r="B86" s="4">
        <f t="shared" si="1"/>
        <v>48</v>
      </c>
      <c r="C86" s="4">
        <f t="shared" si="2"/>
        <v>0.6</v>
      </c>
      <c r="F86" s="4">
        <f t="shared" si="3"/>
        <v>0</v>
      </c>
      <c r="G86" s="13" t="str">
        <f t="shared" si="49"/>
        <v/>
      </c>
      <c r="H86" s="13" t="str">
        <f t="shared" si="5"/>
        <v/>
      </c>
      <c r="J86" s="2">
        <f t="shared" si="42"/>
        <v>16</v>
      </c>
      <c r="K86" s="4">
        <f t="shared" si="6"/>
        <v>48</v>
      </c>
      <c r="L86" s="4">
        <f t="shared" si="7"/>
        <v>0.6</v>
      </c>
      <c r="O86" s="4">
        <f t="shared" si="8"/>
        <v>0</v>
      </c>
      <c r="P86" s="13" t="str">
        <f t="shared" si="50"/>
        <v/>
      </c>
      <c r="Q86" s="24" t="str">
        <f t="shared" si="10"/>
        <v/>
      </c>
      <c r="S86" s="2">
        <f t="shared" si="43"/>
        <v>16</v>
      </c>
      <c r="T86" s="4">
        <f t="shared" si="11"/>
        <v>48</v>
      </c>
      <c r="U86" s="4">
        <f t="shared" si="12"/>
        <v>0.6</v>
      </c>
      <c r="X86" s="4">
        <f t="shared" si="13"/>
        <v>0</v>
      </c>
      <c r="Y86" s="13" t="str">
        <f t="shared" si="51"/>
        <v/>
      </c>
      <c r="Z86" s="24" t="str">
        <f t="shared" si="15"/>
        <v/>
      </c>
      <c r="AB86" s="2">
        <f t="shared" si="44"/>
        <v>16</v>
      </c>
      <c r="AC86" s="4">
        <f t="shared" si="16"/>
        <v>48</v>
      </c>
      <c r="AD86" s="4">
        <f t="shared" si="17"/>
        <v>0.6</v>
      </c>
      <c r="AG86" s="4">
        <f t="shared" si="18"/>
        <v>0</v>
      </c>
      <c r="AH86" s="13" t="str">
        <f t="shared" si="52"/>
        <v/>
      </c>
      <c r="AI86" s="24" t="str">
        <f t="shared" si="20"/>
        <v/>
      </c>
      <c r="AJ86" s="13"/>
      <c r="AK86" s="2">
        <f t="shared" si="45"/>
        <v>16</v>
      </c>
      <c r="AL86" s="4">
        <f t="shared" si="21"/>
        <v>48</v>
      </c>
      <c r="AM86" s="4">
        <f t="shared" si="22"/>
        <v>0.6</v>
      </c>
      <c r="AP86" s="4">
        <f t="shared" si="23"/>
        <v>0</v>
      </c>
      <c r="AQ86" s="13" t="str">
        <f t="shared" si="53"/>
        <v/>
      </c>
      <c r="AR86" s="24" t="str">
        <f t="shared" si="25"/>
        <v/>
      </c>
      <c r="AS86" s="13"/>
      <c r="AT86" s="2">
        <f t="shared" si="46"/>
        <v>16</v>
      </c>
      <c r="AU86" s="4">
        <f t="shared" si="26"/>
        <v>48</v>
      </c>
      <c r="AV86" s="4">
        <f t="shared" si="27"/>
        <v>0.6</v>
      </c>
      <c r="AY86" s="4">
        <f t="shared" si="28"/>
        <v>0</v>
      </c>
      <c r="AZ86" s="13" t="str">
        <f t="shared" si="54"/>
        <v/>
      </c>
      <c r="BA86" s="24" t="str">
        <f t="shared" si="30"/>
        <v/>
      </c>
      <c r="BB86" s="13"/>
      <c r="BC86" s="2">
        <f t="shared" si="47"/>
        <v>16</v>
      </c>
      <c r="BD86" s="4">
        <f t="shared" si="31"/>
        <v>48</v>
      </c>
      <c r="BE86" s="4">
        <f t="shared" si="32"/>
        <v>0.6</v>
      </c>
      <c r="BH86" s="4">
        <f t="shared" si="33"/>
        <v>0</v>
      </c>
      <c r="BI86" s="13" t="str">
        <f t="shared" si="55"/>
        <v/>
      </c>
      <c r="BJ86" s="24" t="str">
        <f t="shared" si="35"/>
        <v/>
      </c>
      <c r="BK86" s="13"/>
      <c r="BL86" s="2">
        <f t="shared" si="48"/>
        <v>16</v>
      </c>
      <c r="BM86" s="4">
        <f t="shared" si="36"/>
        <v>48</v>
      </c>
      <c r="BN86" s="4">
        <f t="shared" si="37"/>
        <v>0.6</v>
      </c>
      <c r="BQ86" s="4">
        <f t="shared" si="38"/>
        <v>0</v>
      </c>
      <c r="BR86" s="13" t="str">
        <f t="shared" si="56"/>
        <v/>
      </c>
      <c r="BS86" s="24" t="str">
        <f t="shared" si="40"/>
        <v/>
      </c>
      <c r="BT86" s="25"/>
    </row>
    <row r="87">
      <c r="A87" s="2">
        <f t="shared" si="41"/>
        <v>16.5</v>
      </c>
      <c r="B87" s="4">
        <f t="shared" si="1"/>
        <v>49.5</v>
      </c>
      <c r="C87" s="4">
        <f t="shared" si="2"/>
        <v>0.57</v>
      </c>
      <c r="F87" s="4">
        <f t="shared" si="3"/>
        <v>0</v>
      </c>
      <c r="G87" s="13" t="str">
        <f t="shared" si="49"/>
        <v/>
      </c>
      <c r="H87" s="13" t="str">
        <f t="shared" si="5"/>
        <v/>
      </c>
      <c r="J87" s="2">
        <f t="shared" si="42"/>
        <v>16.5</v>
      </c>
      <c r="K87" s="4">
        <f t="shared" si="6"/>
        <v>49.5</v>
      </c>
      <c r="L87" s="4">
        <f t="shared" si="7"/>
        <v>0.57</v>
      </c>
      <c r="O87" s="4">
        <f t="shared" si="8"/>
        <v>0</v>
      </c>
      <c r="P87" s="13" t="str">
        <f t="shared" si="50"/>
        <v/>
      </c>
      <c r="Q87" s="24" t="str">
        <f t="shared" si="10"/>
        <v/>
      </c>
      <c r="S87" s="2">
        <f t="shared" si="43"/>
        <v>16.5</v>
      </c>
      <c r="T87" s="4">
        <f t="shared" si="11"/>
        <v>49.5</v>
      </c>
      <c r="U87" s="4">
        <f t="shared" si="12"/>
        <v>0.57</v>
      </c>
      <c r="X87" s="4">
        <f t="shared" si="13"/>
        <v>0</v>
      </c>
      <c r="Y87" s="13" t="str">
        <f t="shared" si="51"/>
        <v/>
      </c>
      <c r="Z87" s="24" t="str">
        <f t="shared" si="15"/>
        <v/>
      </c>
      <c r="AB87" s="2">
        <f t="shared" si="44"/>
        <v>16.5</v>
      </c>
      <c r="AC87" s="4">
        <f t="shared" si="16"/>
        <v>49.5</v>
      </c>
      <c r="AD87" s="4">
        <f t="shared" si="17"/>
        <v>0.57</v>
      </c>
      <c r="AG87" s="4">
        <f t="shared" si="18"/>
        <v>0</v>
      </c>
      <c r="AH87" s="13" t="str">
        <f t="shared" si="52"/>
        <v/>
      </c>
      <c r="AI87" s="24" t="str">
        <f t="shared" si="20"/>
        <v/>
      </c>
      <c r="AJ87" s="13"/>
      <c r="AK87" s="2">
        <f t="shared" si="45"/>
        <v>16.5</v>
      </c>
      <c r="AL87" s="4">
        <f t="shared" si="21"/>
        <v>49.5</v>
      </c>
      <c r="AM87" s="4">
        <f t="shared" si="22"/>
        <v>0.57</v>
      </c>
      <c r="AP87" s="4">
        <f t="shared" si="23"/>
        <v>0</v>
      </c>
      <c r="AQ87" s="13" t="str">
        <f t="shared" si="53"/>
        <v/>
      </c>
      <c r="AR87" s="24" t="str">
        <f t="shared" si="25"/>
        <v/>
      </c>
      <c r="AS87" s="13"/>
      <c r="AT87" s="2">
        <f t="shared" si="46"/>
        <v>16.5</v>
      </c>
      <c r="AU87" s="4">
        <f t="shared" si="26"/>
        <v>49.5</v>
      </c>
      <c r="AV87" s="4">
        <f t="shared" si="27"/>
        <v>0.57</v>
      </c>
      <c r="AY87" s="4">
        <f t="shared" si="28"/>
        <v>0</v>
      </c>
      <c r="AZ87" s="13" t="str">
        <f t="shared" si="54"/>
        <v/>
      </c>
      <c r="BA87" s="24" t="str">
        <f t="shared" si="30"/>
        <v/>
      </c>
      <c r="BB87" s="13"/>
      <c r="BC87" s="2">
        <f t="shared" si="47"/>
        <v>16.5</v>
      </c>
      <c r="BD87" s="4">
        <f t="shared" si="31"/>
        <v>49.5</v>
      </c>
      <c r="BE87" s="4">
        <f t="shared" si="32"/>
        <v>0.57</v>
      </c>
      <c r="BH87" s="4">
        <f t="shared" si="33"/>
        <v>0</v>
      </c>
      <c r="BI87" s="13" t="str">
        <f t="shared" si="55"/>
        <v/>
      </c>
      <c r="BJ87" s="24" t="str">
        <f t="shared" si="35"/>
        <v/>
      </c>
      <c r="BK87" s="13"/>
      <c r="BL87" s="2">
        <f t="shared" si="48"/>
        <v>16.5</v>
      </c>
      <c r="BM87" s="4">
        <f t="shared" si="36"/>
        <v>49.5</v>
      </c>
      <c r="BN87" s="4">
        <f t="shared" si="37"/>
        <v>0.57</v>
      </c>
      <c r="BQ87" s="4">
        <f t="shared" si="38"/>
        <v>0</v>
      </c>
      <c r="BR87" s="13" t="str">
        <f t="shared" si="56"/>
        <v/>
      </c>
      <c r="BS87" s="24" t="str">
        <f t="shared" si="40"/>
        <v/>
      </c>
      <c r="BT87" s="25"/>
    </row>
    <row r="88">
      <c r="A88" s="2">
        <f t="shared" si="41"/>
        <v>17</v>
      </c>
      <c r="B88" s="4">
        <f t="shared" si="1"/>
        <v>51</v>
      </c>
      <c r="C88" s="4">
        <f t="shared" si="2"/>
        <v>0.54</v>
      </c>
      <c r="F88" s="4">
        <f t="shared" si="3"/>
        <v>0</v>
      </c>
      <c r="G88" s="13" t="str">
        <f t="shared" si="49"/>
        <v/>
      </c>
      <c r="H88" s="13" t="str">
        <f t="shared" si="5"/>
        <v/>
      </c>
      <c r="J88" s="2">
        <f t="shared" si="42"/>
        <v>17</v>
      </c>
      <c r="K88" s="4">
        <f t="shared" si="6"/>
        <v>51</v>
      </c>
      <c r="L88" s="4">
        <f t="shared" si="7"/>
        <v>0.54</v>
      </c>
      <c r="O88" s="4">
        <f t="shared" si="8"/>
        <v>0</v>
      </c>
      <c r="P88" s="13" t="str">
        <f t="shared" si="50"/>
        <v/>
      </c>
      <c r="Q88" s="24" t="str">
        <f t="shared" si="10"/>
        <v/>
      </c>
      <c r="S88" s="2">
        <f t="shared" si="43"/>
        <v>17</v>
      </c>
      <c r="T88" s="4">
        <f t="shared" si="11"/>
        <v>51</v>
      </c>
      <c r="U88" s="4">
        <f t="shared" si="12"/>
        <v>0.54</v>
      </c>
      <c r="X88" s="4">
        <f t="shared" si="13"/>
        <v>0</v>
      </c>
      <c r="Y88" s="13" t="str">
        <f t="shared" si="51"/>
        <v/>
      </c>
      <c r="Z88" s="24" t="str">
        <f t="shared" si="15"/>
        <v/>
      </c>
      <c r="AB88" s="2">
        <f t="shared" si="44"/>
        <v>17</v>
      </c>
      <c r="AC88" s="4">
        <f t="shared" si="16"/>
        <v>51</v>
      </c>
      <c r="AD88" s="4">
        <f t="shared" si="17"/>
        <v>0.54</v>
      </c>
      <c r="AG88" s="4">
        <f t="shared" si="18"/>
        <v>0</v>
      </c>
      <c r="AH88" s="13" t="str">
        <f t="shared" si="52"/>
        <v/>
      </c>
      <c r="AI88" s="24" t="str">
        <f t="shared" si="20"/>
        <v/>
      </c>
      <c r="AJ88" s="13"/>
      <c r="AK88" s="2">
        <f t="shared" si="45"/>
        <v>17</v>
      </c>
      <c r="AL88" s="4">
        <f t="shared" si="21"/>
        <v>51</v>
      </c>
      <c r="AM88" s="4">
        <f t="shared" si="22"/>
        <v>0.54</v>
      </c>
      <c r="AP88" s="4">
        <f t="shared" si="23"/>
        <v>0</v>
      </c>
      <c r="AQ88" s="13" t="str">
        <f t="shared" si="53"/>
        <v/>
      </c>
      <c r="AR88" s="24" t="str">
        <f t="shared" si="25"/>
        <v/>
      </c>
      <c r="AS88" s="13"/>
      <c r="AT88" s="2">
        <f t="shared" si="46"/>
        <v>17</v>
      </c>
      <c r="AU88" s="4">
        <f t="shared" si="26"/>
        <v>51</v>
      </c>
      <c r="AV88" s="4">
        <f t="shared" si="27"/>
        <v>0.54</v>
      </c>
      <c r="AY88" s="4">
        <f t="shared" si="28"/>
        <v>0</v>
      </c>
      <c r="AZ88" s="13" t="str">
        <f t="shared" si="54"/>
        <v/>
      </c>
      <c r="BA88" s="24" t="str">
        <f t="shared" si="30"/>
        <v/>
      </c>
      <c r="BB88" s="13"/>
      <c r="BC88" s="2">
        <f t="shared" si="47"/>
        <v>17</v>
      </c>
      <c r="BD88" s="4">
        <f t="shared" si="31"/>
        <v>51</v>
      </c>
      <c r="BE88" s="4">
        <f t="shared" si="32"/>
        <v>0.54</v>
      </c>
      <c r="BH88" s="4">
        <f t="shared" si="33"/>
        <v>0</v>
      </c>
      <c r="BI88" s="13" t="str">
        <f t="shared" si="55"/>
        <v/>
      </c>
      <c r="BJ88" s="24" t="str">
        <f t="shared" si="35"/>
        <v/>
      </c>
      <c r="BK88" s="13"/>
      <c r="BL88" s="2">
        <f t="shared" si="48"/>
        <v>17</v>
      </c>
      <c r="BM88" s="4">
        <f t="shared" si="36"/>
        <v>51</v>
      </c>
      <c r="BN88" s="4">
        <f t="shared" si="37"/>
        <v>0.54</v>
      </c>
      <c r="BQ88" s="4">
        <f t="shared" si="38"/>
        <v>0</v>
      </c>
      <c r="BR88" s="13" t="str">
        <f t="shared" si="56"/>
        <v/>
      </c>
      <c r="BS88" s="24" t="str">
        <f t="shared" si="40"/>
        <v/>
      </c>
      <c r="BT88" s="25"/>
    </row>
    <row r="89">
      <c r="A89" s="2">
        <f t="shared" si="41"/>
        <v>17.5</v>
      </c>
      <c r="B89" s="4">
        <f t="shared" si="1"/>
        <v>52.5</v>
      </c>
      <c r="C89" s="4">
        <f t="shared" si="2"/>
        <v>0.51</v>
      </c>
      <c r="F89" s="4">
        <f t="shared" si="3"/>
        <v>0</v>
      </c>
      <c r="G89" s="13" t="str">
        <f t="shared" si="49"/>
        <v/>
      </c>
      <c r="H89" s="13" t="str">
        <f t="shared" si="5"/>
        <v/>
      </c>
      <c r="J89" s="2">
        <f t="shared" si="42"/>
        <v>17.5</v>
      </c>
      <c r="K89" s="4">
        <f t="shared" si="6"/>
        <v>52.5</v>
      </c>
      <c r="L89" s="4">
        <f t="shared" si="7"/>
        <v>0.51</v>
      </c>
      <c r="O89" s="4">
        <f t="shared" si="8"/>
        <v>0</v>
      </c>
      <c r="P89" s="13" t="str">
        <f t="shared" si="50"/>
        <v/>
      </c>
      <c r="Q89" s="24" t="str">
        <f t="shared" si="10"/>
        <v/>
      </c>
      <c r="S89" s="2">
        <f t="shared" si="43"/>
        <v>17.5</v>
      </c>
      <c r="T89" s="4">
        <f t="shared" si="11"/>
        <v>52.5</v>
      </c>
      <c r="U89" s="4">
        <f t="shared" si="12"/>
        <v>0.51</v>
      </c>
      <c r="X89" s="4">
        <f t="shared" si="13"/>
        <v>0</v>
      </c>
      <c r="Y89" s="13" t="str">
        <f t="shared" si="51"/>
        <v/>
      </c>
      <c r="Z89" s="24" t="str">
        <f t="shared" si="15"/>
        <v/>
      </c>
      <c r="AB89" s="2">
        <f t="shared" si="44"/>
        <v>17.5</v>
      </c>
      <c r="AC89" s="4">
        <f t="shared" si="16"/>
        <v>52.5</v>
      </c>
      <c r="AD89" s="4">
        <f t="shared" si="17"/>
        <v>0.51</v>
      </c>
      <c r="AG89" s="4">
        <f t="shared" si="18"/>
        <v>0</v>
      </c>
      <c r="AH89" s="13" t="str">
        <f t="shared" si="52"/>
        <v/>
      </c>
      <c r="AI89" s="24" t="str">
        <f t="shared" si="20"/>
        <v/>
      </c>
      <c r="AJ89" s="13"/>
      <c r="AK89" s="2">
        <f t="shared" si="45"/>
        <v>17.5</v>
      </c>
      <c r="AL89" s="4">
        <f t="shared" si="21"/>
        <v>52.5</v>
      </c>
      <c r="AM89" s="4">
        <f t="shared" si="22"/>
        <v>0.51</v>
      </c>
      <c r="AP89" s="4">
        <f t="shared" si="23"/>
        <v>0</v>
      </c>
      <c r="AQ89" s="13" t="str">
        <f t="shared" si="53"/>
        <v/>
      </c>
      <c r="AR89" s="24" t="str">
        <f t="shared" si="25"/>
        <v/>
      </c>
      <c r="AS89" s="13"/>
      <c r="AT89" s="2">
        <f t="shared" si="46"/>
        <v>17.5</v>
      </c>
      <c r="AU89" s="4">
        <f t="shared" si="26"/>
        <v>52.5</v>
      </c>
      <c r="AV89" s="4">
        <f t="shared" si="27"/>
        <v>0.51</v>
      </c>
      <c r="AY89" s="4">
        <f t="shared" si="28"/>
        <v>0</v>
      </c>
      <c r="AZ89" s="13" t="str">
        <f t="shared" si="54"/>
        <v/>
      </c>
      <c r="BA89" s="24" t="str">
        <f t="shared" si="30"/>
        <v/>
      </c>
      <c r="BB89" s="13"/>
      <c r="BC89" s="2">
        <f t="shared" si="47"/>
        <v>17.5</v>
      </c>
      <c r="BD89" s="4">
        <f t="shared" si="31"/>
        <v>52.5</v>
      </c>
      <c r="BE89" s="4">
        <f t="shared" si="32"/>
        <v>0.51</v>
      </c>
      <c r="BH89" s="4">
        <f t="shared" si="33"/>
        <v>0</v>
      </c>
      <c r="BI89" s="13" t="str">
        <f t="shared" si="55"/>
        <v/>
      </c>
      <c r="BJ89" s="24" t="str">
        <f t="shared" si="35"/>
        <v/>
      </c>
      <c r="BK89" s="13"/>
      <c r="BL89" s="2">
        <f t="shared" si="48"/>
        <v>17.5</v>
      </c>
      <c r="BM89" s="4">
        <f t="shared" si="36"/>
        <v>52.5</v>
      </c>
      <c r="BN89" s="4">
        <f t="shared" si="37"/>
        <v>0.51</v>
      </c>
      <c r="BQ89" s="4">
        <f t="shared" si="38"/>
        <v>0</v>
      </c>
      <c r="BR89" s="13" t="str">
        <f t="shared" si="56"/>
        <v/>
      </c>
      <c r="BS89" s="24" t="str">
        <f t="shared" si="40"/>
        <v/>
      </c>
      <c r="BT89" s="25"/>
    </row>
    <row r="90">
      <c r="A90" s="2">
        <f t="shared" si="41"/>
        <v>18</v>
      </c>
      <c r="B90" s="4">
        <f t="shared" si="1"/>
        <v>54</v>
      </c>
      <c r="C90" s="4">
        <f t="shared" si="2"/>
        <v>0.48</v>
      </c>
      <c r="F90" s="4">
        <f t="shared" si="3"/>
        <v>0</v>
      </c>
      <c r="G90" s="13" t="str">
        <f t="shared" si="49"/>
        <v/>
      </c>
      <c r="H90" s="13" t="str">
        <f t="shared" si="5"/>
        <v/>
      </c>
      <c r="J90" s="2">
        <f t="shared" si="42"/>
        <v>18</v>
      </c>
      <c r="K90" s="4">
        <f t="shared" si="6"/>
        <v>54</v>
      </c>
      <c r="L90" s="4">
        <f t="shared" si="7"/>
        <v>0.48</v>
      </c>
      <c r="O90" s="4">
        <f t="shared" si="8"/>
        <v>0</v>
      </c>
      <c r="P90" s="13" t="str">
        <f t="shared" si="50"/>
        <v/>
      </c>
      <c r="Q90" s="24" t="str">
        <f t="shared" si="10"/>
        <v/>
      </c>
      <c r="S90" s="2">
        <f t="shared" si="43"/>
        <v>18</v>
      </c>
      <c r="T90" s="4">
        <f t="shared" si="11"/>
        <v>54</v>
      </c>
      <c r="U90" s="4">
        <f t="shared" si="12"/>
        <v>0.48</v>
      </c>
      <c r="X90" s="4">
        <f t="shared" si="13"/>
        <v>0</v>
      </c>
      <c r="Y90" s="13" t="str">
        <f t="shared" si="51"/>
        <v/>
      </c>
      <c r="Z90" s="24" t="str">
        <f t="shared" si="15"/>
        <v/>
      </c>
      <c r="AB90" s="2">
        <f t="shared" si="44"/>
        <v>18</v>
      </c>
      <c r="AC90" s="4">
        <f t="shared" si="16"/>
        <v>54</v>
      </c>
      <c r="AD90" s="4">
        <f t="shared" si="17"/>
        <v>0.48</v>
      </c>
      <c r="AG90" s="4">
        <f t="shared" si="18"/>
        <v>0</v>
      </c>
      <c r="AH90" s="13" t="str">
        <f t="shared" si="52"/>
        <v/>
      </c>
      <c r="AI90" s="24" t="str">
        <f t="shared" si="20"/>
        <v/>
      </c>
      <c r="AJ90" s="13"/>
      <c r="AK90" s="2">
        <f t="shared" si="45"/>
        <v>18</v>
      </c>
      <c r="AL90" s="4">
        <f t="shared" si="21"/>
        <v>54</v>
      </c>
      <c r="AM90" s="4">
        <f t="shared" si="22"/>
        <v>0.48</v>
      </c>
      <c r="AP90" s="4">
        <f t="shared" si="23"/>
        <v>0</v>
      </c>
      <c r="AQ90" s="13" t="str">
        <f t="shared" si="53"/>
        <v/>
      </c>
      <c r="AR90" s="24" t="str">
        <f t="shared" si="25"/>
        <v/>
      </c>
      <c r="AS90" s="13"/>
      <c r="AT90" s="2">
        <f t="shared" si="46"/>
        <v>18</v>
      </c>
      <c r="AU90" s="4">
        <f t="shared" si="26"/>
        <v>54</v>
      </c>
      <c r="AV90" s="4">
        <f t="shared" si="27"/>
        <v>0.48</v>
      </c>
      <c r="AY90" s="4">
        <f t="shared" si="28"/>
        <v>0</v>
      </c>
      <c r="AZ90" s="13" t="str">
        <f t="shared" si="54"/>
        <v/>
      </c>
      <c r="BA90" s="24" t="str">
        <f t="shared" si="30"/>
        <v/>
      </c>
      <c r="BB90" s="13"/>
      <c r="BC90" s="2">
        <f t="shared" si="47"/>
        <v>18</v>
      </c>
      <c r="BD90" s="4">
        <f t="shared" si="31"/>
        <v>54</v>
      </c>
      <c r="BE90" s="4">
        <f t="shared" si="32"/>
        <v>0.48</v>
      </c>
      <c r="BH90" s="4">
        <f t="shared" si="33"/>
        <v>0</v>
      </c>
      <c r="BI90" s="13" t="str">
        <f t="shared" si="55"/>
        <v/>
      </c>
      <c r="BJ90" s="24" t="str">
        <f t="shared" si="35"/>
        <v/>
      </c>
      <c r="BK90" s="13"/>
      <c r="BL90" s="2">
        <f t="shared" si="48"/>
        <v>18</v>
      </c>
      <c r="BM90" s="4">
        <f t="shared" si="36"/>
        <v>54</v>
      </c>
      <c r="BN90" s="4">
        <f t="shared" si="37"/>
        <v>0.48</v>
      </c>
      <c r="BQ90" s="4">
        <f t="shared" si="38"/>
        <v>0</v>
      </c>
      <c r="BR90" s="13" t="str">
        <f t="shared" si="56"/>
        <v/>
      </c>
      <c r="BS90" s="24" t="str">
        <f t="shared" si="40"/>
        <v/>
      </c>
      <c r="BT90" s="25"/>
    </row>
    <row r="91">
      <c r="A91" s="2">
        <f t="shared" si="41"/>
        <v>18.5</v>
      </c>
      <c r="B91" s="4">
        <f t="shared" si="1"/>
        <v>55.5</v>
      </c>
      <c r="C91" s="4">
        <f t="shared" si="2"/>
        <v>0.45</v>
      </c>
      <c r="F91" s="4">
        <f t="shared" si="3"/>
        <v>0</v>
      </c>
      <c r="G91" s="13" t="str">
        <f t="shared" si="49"/>
        <v/>
      </c>
      <c r="H91" s="13" t="str">
        <f t="shared" si="5"/>
        <v/>
      </c>
      <c r="J91" s="2">
        <f t="shared" si="42"/>
        <v>18.5</v>
      </c>
      <c r="K91" s="4">
        <f t="shared" si="6"/>
        <v>55.5</v>
      </c>
      <c r="L91" s="4">
        <f t="shared" si="7"/>
        <v>0.45</v>
      </c>
      <c r="O91" s="4">
        <f t="shared" si="8"/>
        <v>0</v>
      </c>
      <c r="P91" s="13" t="str">
        <f t="shared" si="50"/>
        <v/>
      </c>
      <c r="Q91" s="24" t="str">
        <f t="shared" si="10"/>
        <v/>
      </c>
      <c r="S91" s="2">
        <f t="shared" si="43"/>
        <v>18.5</v>
      </c>
      <c r="T91" s="4">
        <f t="shared" si="11"/>
        <v>55.5</v>
      </c>
      <c r="U91" s="4">
        <f t="shared" si="12"/>
        <v>0.45</v>
      </c>
      <c r="X91" s="4">
        <f t="shared" si="13"/>
        <v>0</v>
      </c>
      <c r="Y91" s="13" t="str">
        <f t="shared" si="51"/>
        <v/>
      </c>
      <c r="Z91" s="24" t="str">
        <f t="shared" si="15"/>
        <v/>
      </c>
      <c r="AB91" s="2">
        <f t="shared" si="44"/>
        <v>18.5</v>
      </c>
      <c r="AC91" s="4">
        <f t="shared" si="16"/>
        <v>55.5</v>
      </c>
      <c r="AD91" s="4">
        <f t="shared" si="17"/>
        <v>0.45</v>
      </c>
      <c r="AG91" s="4">
        <f t="shared" si="18"/>
        <v>0</v>
      </c>
      <c r="AH91" s="13" t="str">
        <f t="shared" si="52"/>
        <v/>
      </c>
      <c r="AI91" s="24" t="str">
        <f t="shared" si="20"/>
        <v/>
      </c>
      <c r="AJ91" s="13"/>
      <c r="AK91" s="2">
        <f t="shared" si="45"/>
        <v>18.5</v>
      </c>
      <c r="AL91" s="4">
        <f t="shared" si="21"/>
        <v>55.5</v>
      </c>
      <c r="AM91" s="4">
        <f t="shared" si="22"/>
        <v>0.45</v>
      </c>
      <c r="AP91" s="4">
        <f t="shared" si="23"/>
        <v>0</v>
      </c>
      <c r="AQ91" s="13" t="str">
        <f t="shared" si="53"/>
        <v/>
      </c>
      <c r="AR91" s="24" t="str">
        <f t="shared" si="25"/>
        <v/>
      </c>
      <c r="AS91" s="13"/>
      <c r="AT91" s="2">
        <f t="shared" si="46"/>
        <v>18.5</v>
      </c>
      <c r="AU91" s="4">
        <f t="shared" si="26"/>
        <v>55.5</v>
      </c>
      <c r="AV91" s="4">
        <f t="shared" si="27"/>
        <v>0.45</v>
      </c>
      <c r="AY91" s="4">
        <f t="shared" si="28"/>
        <v>0</v>
      </c>
      <c r="AZ91" s="13" t="str">
        <f t="shared" si="54"/>
        <v/>
      </c>
      <c r="BA91" s="24" t="str">
        <f t="shared" si="30"/>
        <v/>
      </c>
      <c r="BB91" s="13"/>
      <c r="BC91" s="2">
        <f t="shared" si="47"/>
        <v>18.5</v>
      </c>
      <c r="BD91" s="4">
        <f t="shared" si="31"/>
        <v>55.5</v>
      </c>
      <c r="BE91" s="4">
        <f t="shared" si="32"/>
        <v>0.45</v>
      </c>
      <c r="BH91" s="4">
        <f t="shared" si="33"/>
        <v>0</v>
      </c>
      <c r="BI91" s="13" t="str">
        <f t="shared" si="55"/>
        <v/>
      </c>
      <c r="BJ91" s="24" t="str">
        <f t="shared" si="35"/>
        <v/>
      </c>
      <c r="BK91" s="13"/>
      <c r="BL91" s="2">
        <f t="shared" si="48"/>
        <v>18.5</v>
      </c>
      <c r="BM91" s="4">
        <f t="shared" si="36"/>
        <v>55.5</v>
      </c>
      <c r="BN91" s="4">
        <f t="shared" si="37"/>
        <v>0.45</v>
      </c>
      <c r="BQ91" s="4">
        <f t="shared" si="38"/>
        <v>0</v>
      </c>
      <c r="BR91" s="13" t="str">
        <f t="shared" si="56"/>
        <v/>
      </c>
      <c r="BS91" s="24" t="str">
        <f t="shared" si="40"/>
        <v/>
      </c>
      <c r="BT91" s="25"/>
    </row>
    <row r="92">
      <c r="A92" s="2">
        <f t="shared" si="41"/>
        <v>19</v>
      </c>
      <c r="B92" s="4">
        <f t="shared" si="1"/>
        <v>57</v>
      </c>
      <c r="C92" s="4">
        <f t="shared" si="2"/>
        <v>0.42</v>
      </c>
      <c r="F92" s="4">
        <f t="shared" si="3"/>
        <v>0</v>
      </c>
      <c r="G92" s="13" t="str">
        <f t="shared" si="49"/>
        <v/>
      </c>
      <c r="H92" s="13" t="str">
        <f t="shared" si="5"/>
        <v/>
      </c>
      <c r="J92" s="2">
        <f t="shared" si="42"/>
        <v>19</v>
      </c>
      <c r="K92" s="4">
        <f t="shared" si="6"/>
        <v>57</v>
      </c>
      <c r="L92" s="4">
        <f t="shared" si="7"/>
        <v>0.42</v>
      </c>
      <c r="O92" s="4">
        <f t="shared" si="8"/>
        <v>0</v>
      </c>
      <c r="P92" s="13" t="str">
        <f t="shared" si="50"/>
        <v/>
      </c>
      <c r="Q92" s="24" t="str">
        <f t="shared" si="10"/>
        <v/>
      </c>
      <c r="S92" s="2">
        <f t="shared" si="43"/>
        <v>19</v>
      </c>
      <c r="T92" s="4">
        <f t="shared" si="11"/>
        <v>57</v>
      </c>
      <c r="U92" s="4">
        <f t="shared" si="12"/>
        <v>0.42</v>
      </c>
      <c r="X92" s="4">
        <f t="shared" si="13"/>
        <v>0</v>
      </c>
      <c r="Y92" s="13" t="str">
        <f t="shared" si="51"/>
        <v/>
      </c>
      <c r="Z92" s="24" t="str">
        <f t="shared" si="15"/>
        <v/>
      </c>
      <c r="AB92" s="2">
        <f t="shared" si="44"/>
        <v>19</v>
      </c>
      <c r="AC92" s="4">
        <f t="shared" si="16"/>
        <v>57</v>
      </c>
      <c r="AD92" s="4">
        <f t="shared" si="17"/>
        <v>0.42</v>
      </c>
      <c r="AG92" s="4">
        <f t="shared" si="18"/>
        <v>0</v>
      </c>
      <c r="AH92" s="13" t="str">
        <f t="shared" si="52"/>
        <v/>
      </c>
      <c r="AI92" s="24" t="str">
        <f t="shared" si="20"/>
        <v/>
      </c>
      <c r="AJ92" s="13"/>
      <c r="AK92" s="2">
        <f t="shared" si="45"/>
        <v>19</v>
      </c>
      <c r="AL92" s="4">
        <f t="shared" si="21"/>
        <v>57</v>
      </c>
      <c r="AM92" s="4">
        <f t="shared" si="22"/>
        <v>0.42</v>
      </c>
      <c r="AP92" s="4">
        <f t="shared" si="23"/>
        <v>0</v>
      </c>
      <c r="AQ92" s="13" t="str">
        <f t="shared" si="53"/>
        <v/>
      </c>
      <c r="AR92" s="24" t="str">
        <f t="shared" si="25"/>
        <v/>
      </c>
      <c r="AS92" s="13"/>
      <c r="AT92" s="2">
        <f t="shared" si="46"/>
        <v>19</v>
      </c>
      <c r="AU92" s="4">
        <f t="shared" si="26"/>
        <v>57</v>
      </c>
      <c r="AV92" s="4">
        <f t="shared" si="27"/>
        <v>0.42</v>
      </c>
      <c r="AY92" s="4">
        <f t="shared" si="28"/>
        <v>0</v>
      </c>
      <c r="AZ92" s="13" t="str">
        <f t="shared" si="54"/>
        <v/>
      </c>
      <c r="BA92" s="24" t="str">
        <f t="shared" si="30"/>
        <v/>
      </c>
      <c r="BB92" s="13"/>
      <c r="BC92" s="2">
        <f t="shared" si="47"/>
        <v>19</v>
      </c>
      <c r="BD92" s="4">
        <f t="shared" si="31"/>
        <v>57</v>
      </c>
      <c r="BE92" s="4">
        <f t="shared" si="32"/>
        <v>0.42</v>
      </c>
      <c r="BH92" s="4">
        <f t="shared" si="33"/>
        <v>0</v>
      </c>
      <c r="BI92" s="13" t="str">
        <f t="shared" si="55"/>
        <v/>
      </c>
      <c r="BJ92" s="24" t="str">
        <f t="shared" si="35"/>
        <v/>
      </c>
      <c r="BK92" s="13"/>
      <c r="BL92" s="2">
        <f t="shared" si="48"/>
        <v>19</v>
      </c>
      <c r="BM92" s="4">
        <f t="shared" si="36"/>
        <v>57</v>
      </c>
      <c r="BN92" s="4">
        <f t="shared" si="37"/>
        <v>0.42</v>
      </c>
      <c r="BQ92" s="4">
        <f t="shared" si="38"/>
        <v>0</v>
      </c>
      <c r="BR92" s="13" t="str">
        <f t="shared" si="56"/>
        <v/>
      </c>
      <c r="BS92" s="24" t="str">
        <f t="shared" si="40"/>
        <v/>
      </c>
      <c r="BT92" s="25"/>
    </row>
    <row r="93">
      <c r="A93" s="2">
        <f t="shared" si="41"/>
        <v>19.5</v>
      </c>
      <c r="B93" s="4">
        <f t="shared" si="1"/>
        <v>58.5</v>
      </c>
      <c r="C93" s="4">
        <f t="shared" si="2"/>
        <v>0.39</v>
      </c>
      <c r="F93" s="4">
        <f t="shared" si="3"/>
        <v>0</v>
      </c>
      <c r="G93" s="13" t="str">
        <f t="shared" si="49"/>
        <v/>
      </c>
      <c r="H93" s="13" t="str">
        <f t="shared" si="5"/>
        <v/>
      </c>
      <c r="J93" s="2">
        <f t="shared" si="42"/>
        <v>19.5</v>
      </c>
      <c r="K93" s="4">
        <f t="shared" si="6"/>
        <v>58.5</v>
      </c>
      <c r="L93" s="4">
        <f t="shared" si="7"/>
        <v>0.39</v>
      </c>
      <c r="O93" s="4">
        <f t="shared" si="8"/>
        <v>0</v>
      </c>
      <c r="P93" s="13" t="str">
        <f t="shared" si="50"/>
        <v/>
      </c>
      <c r="Q93" s="24" t="str">
        <f t="shared" si="10"/>
        <v/>
      </c>
      <c r="S93" s="2">
        <f t="shared" si="43"/>
        <v>19.5</v>
      </c>
      <c r="T93" s="4">
        <f t="shared" si="11"/>
        <v>58.5</v>
      </c>
      <c r="U93" s="4">
        <f t="shared" si="12"/>
        <v>0.39</v>
      </c>
      <c r="X93" s="4">
        <f t="shared" si="13"/>
        <v>0</v>
      </c>
      <c r="Y93" s="13" t="str">
        <f t="shared" si="51"/>
        <v/>
      </c>
      <c r="Z93" s="24" t="str">
        <f t="shared" si="15"/>
        <v/>
      </c>
      <c r="AB93" s="2">
        <f t="shared" si="44"/>
        <v>19.5</v>
      </c>
      <c r="AC93" s="4">
        <f t="shared" si="16"/>
        <v>58.5</v>
      </c>
      <c r="AD93" s="4">
        <f t="shared" si="17"/>
        <v>0.39</v>
      </c>
      <c r="AG93" s="4">
        <f t="shared" si="18"/>
        <v>0</v>
      </c>
      <c r="AH93" s="13" t="str">
        <f t="shared" si="52"/>
        <v/>
      </c>
      <c r="AI93" s="24" t="str">
        <f t="shared" si="20"/>
        <v/>
      </c>
      <c r="AJ93" s="13"/>
      <c r="AK93" s="2">
        <f t="shared" si="45"/>
        <v>19.5</v>
      </c>
      <c r="AL93" s="4">
        <f t="shared" si="21"/>
        <v>58.5</v>
      </c>
      <c r="AM93" s="4">
        <f t="shared" si="22"/>
        <v>0.39</v>
      </c>
      <c r="AP93" s="4">
        <f t="shared" si="23"/>
        <v>0</v>
      </c>
      <c r="AQ93" s="13" t="str">
        <f t="shared" si="53"/>
        <v/>
      </c>
      <c r="AR93" s="24" t="str">
        <f t="shared" si="25"/>
        <v/>
      </c>
      <c r="AS93" s="13"/>
      <c r="AT93" s="2">
        <f t="shared" si="46"/>
        <v>19.5</v>
      </c>
      <c r="AU93" s="4">
        <f t="shared" si="26"/>
        <v>58.5</v>
      </c>
      <c r="AV93" s="4">
        <f t="shared" si="27"/>
        <v>0.39</v>
      </c>
      <c r="AY93" s="4">
        <f t="shared" si="28"/>
        <v>0</v>
      </c>
      <c r="AZ93" s="13" t="str">
        <f t="shared" si="54"/>
        <v/>
      </c>
      <c r="BA93" s="24" t="str">
        <f t="shared" si="30"/>
        <v/>
      </c>
      <c r="BB93" s="13"/>
      <c r="BC93" s="2">
        <f t="shared" si="47"/>
        <v>19.5</v>
      </c>
      <c r="BD93" s="4">
        <f t="shared" si="31"/>
        <v>58.5</v>
      </c>
      <c r="BE93" s="4">
        <f t="shared" si="32"/>
        <v>0.39</v>
      </c>
      <c r="BH93" s="4">
        <f t="shared" si="33"/>
        <v>0</v>
      </c>
      <c r="BI93" s="13" t="str">
        <f t="shared" si="55"/>
        <v/>
      </c>
      <c r="BJ93" s="24" t="str">
        <f t="shared" si="35"/>
        <v/>
      </c>
      <c r="BK93" s="13"/>
      <c r="BL93" s="2">
        <f t="shared" si="48"/>
        <v>19.5</v>
      </c>
      <c r="BM93" s="4">
        <f t="shared" si="36"/>
        <v>58.5</v>
      </c>
      <c r="BN93" s="4">
        <f t="shared" si="37"/>
        <v>0.39</v>
      </c>
      <c r="BQ93" s="4">
        <f t="shared" si="38"/>
        <v>0</v>
      </c>
      <c r="BR93" s="13" t="str">
        <f t="shared" si="56"/>
        <v/>
      </c>
      <c r="BS93" s="24" t="str">
        <f t="shared" si="40"/>
        <v/>
      </c>
      <c r="BT93" s="25"/>
    </row>
    <row r="94">
      <c r="A94" s="2">
        <f t="shared" si="41"/>
        <v>20</v>
      </c>
      <c r="B94" s="4">
        <f t="shared" si="1"/>
        <v>60</v>
      </c>
      <c r="C94" s="4">
        <f t="shared" si="2"/>
        <v>0.36</v>
      </c>
      <c r="F94" s="4">
        <f t="shared" si="3"/>
        <v>0</v>
      </c>
      <c r="G94" s="13" t="str">
        <f t="shared" si="49"/>
        <v/>
      </c>
      <c r="H94" s="13" t="str">
        <f t="shared" si="5"/>
        <v/>
      </c>
      <c r="J94" s="2">
        <f t="shared" si="42"/>
        <v>20</v>
      </c>
      <c r="K94" s="4">
        <f t="shared" si="6"/>
        <v>60</v>
      </c>
      <c r="L94" s="4">
        <f t="shared" si="7"/>
        <v>0.36</v>
      </c>
      <c r="O94" s="4">
        <f t="shared" si="8"/>
        <v>0</v>
      </c>
      <c r="P94" s="13" t="str">
        <f t="shared" si="50"/>
        <v/>
      </c>
      <c r="Q94" s="24" t="str">
        <f t="shared" si="10"/>
        <v/>
      </c>
      <c r="S94" s="2">
        <f t="shared" si="43"/>
        <v>20</v>
      </c>
      <c r="T94" s="4">
        <f t="shared" si="11"/>
        <v>60</v>
      </c>
      <c r="U94" s="4">
        <f t="shared" si="12"/>
        <v>0.36</v>
      </c>
      <c r="X94" s="4">
        <f t="shared" si="13"/>
        <v>0</v>
      </c>
      <c r="Y94" s="13" t="str">
        <f t="shared" si="51"/>
        <v/>
      </c>
      <c r="Z94" s="24" t="str">
        <f t="shared" si="15"/>
        <v/>
      </c>
      <c r="AB94" s="2">
        <f t="shared" si="44"/>
        <v>20</v>
      </c>
      <c r="AC94" s="4">
        <f t="shared" si="16"/>
        <v>60</v>
      </c>
      <c r="AD94" s="4">
        <f t="shared" si="17"/>
        <v>0.36</v>
      </c>
      <c r="AG94" s="4">
        <f t="shared" si="18"/>
        <v>0</v>
      </c>
      <c r="AH94" s="13" t="str">
        <f t="shared" si="52"/>
        <v/>
      </c>
      <c r="AI94" s="24" t="str">
        <f t="shared" si="20"/>
        <v/>
      </c>
      <c r="AJ94" s="13"/>
      <c r="AK94" s="2">
        <f t="shared" si="45"/>
        <v>20</v>
      </c>
      <c r="AL94" s="4">
        <f t="shared" si="21"/>
        <v>60</v>
      </c>
      <c r="AM94" s="4">
        <f t="shared" si="22"/>
        <v>0.36</v>
      </c>
      <c r="AP94" s="4">
        <f t="shared" si="23"/>
        <v>0</v>
      </c>
      <c r="AQ94" s="13" t="str">
        <f t="shared" si="53"/>
        <v/>
      </c>
      <c r="AR94" s="24" t="str">
        <f t="shared" si="25"/>
        <v/>
      </c>
      <c r="AS94" s="13"/>
      <c r="AT94" s="2">
        <f t="shared" si="46"/>
        <v>20</v>
      </c>
      <c r="AU94" s="4">
        <f t="shared" si="26"/>
        <v>60</v>
      </c>
      <c r="AV94" s="4">
        <f t="shared" si="27"/>
        <v>0.36</v>
      </c>
      <c r="AY94" s="4">
        <f t="shared" si="28"/>
        <v>0</v>
      </c>
      <c r="AZ94" s="13" t="str">
        <f t="shared" si="54"/>
        <v/>
      </c>
      <c r="BA94" s="24" t="str">
        <f t="shared" si="30"/>
        <v/>
      </c>
      <c r="BB94" s="13"/>
      <c r="BC94" s="2">
        <f t="shared" si="47"/>
        <v>20</v>
      </c>
      <c r="BD94" s="4">
        <f t="shared" si="31"/>
        <v>60</v>
      </c>
      <c r="BE94" s="4">
        <f t="shared" si="32"/>
        <v>0.36</v>
      </c>
      <c r="BH94" s="4">
        <f t="shared" si="33"/>
        <v>0</v>
      </c>
      <c r="BI94" s="13" t="str">
        <f t="shared" si="55"/>
        <v/>
      </c>
      <c r="BJ94" s="24" t="str">
        <f t="shared" si="35"/>
        <v/>
      </c>
      <c r="BK94" s="13"/>
      <c r="BL94" s="2">
        <f t="shared" si="48"/>
        <v>20</v>
      </c>
      <c r="BM94" s="4">
        <f t="shared" si="36"/>
        <v>60</v>
      </c>
      <c r="BN94" s="4">
        <f t="shared" si="37"/>
        <v>0.36</v>
      </c>
      <c r="BQ94" s="4">
        <f t="shared" si="38"/>
        <v>0</v>
      </c>
      <c r="BR94" s="13" t="str">
        <f t="shared" si="56"/>
        <v/>
      </c>
      <c r="BS94" s="24" t="str">
        <f t="shared" si="40"/>
        <v/>
      </c>
      <c r="BT94" s="25"/>
    </row>
    <row r="95">
      <c r="A95" s="2">
        <f t="shared" si="41"/>
        <v>20.5</v>
      </c>
      <c r="B95" s="4">
        <f t="shared" si="1"/>
        <v>61.5</v>
      </c>
      <c r="C95" s="4">
        <f t="shared" si="2"/>
        <v>0.33</v>
      </c>
      <c r="F95" s="4">
        <f t="shared" si="3"/>
        <v>0</v>
      </c>
      <c r="G95" s="13" t="str">
        <f t="shared" si="49"/>
        <v/>
      </c>
      <c r="H95" s="13" t="str">
        <f t="shared" si="5"/>
        <v/>
      </c>
      <c r="J95" s="2">
        <f t="shared" si="42"/>
        <v>20.5</v>
      </c>
      <c r="K95" s="4">
        <f t="shared" si="6"/>
        <v>61.5</v>
      </c>
      <c r="L95" s="4">
        <f t="shared" si="7"/>
        <v>0.33</v>
      </c>
      <c r="O95" s="4">
        <f t="shared" si="8"/>
        <v>0</v>
      </c>
      <c r="P95" s="13" t="str">
        <f t="shared" si="50"/>
        <v/>
      </c>
      <c r="Q95" s="24" t="str">
        <f t="shared" si="10"/>
        <v/>
      </c>
      <c r="S95" s="2">
        <f t="shared" si="43"/>
        <v>20.5</v>
      </c>
      <c r="T95" s="4">
        <f t="shared" si="11"/>
        <v>61.5</v>
      </c>
      <c r="U95" s="4">
        <f t="shared" si="12"/>
        <v>0.33</v>
      </c>
      <c r="X95" s="4">
        <f t="shared" si="13"/>
        <v>0</v>
      </c>
      <c r="Y95" s="13" t="str">
        <f t="shared" si="51"/>
        <v/>
      </c>
      <c r="Z95" s="24" t="str">
        <f t="shared" si="15"/>
        <v/>
      </c>
      <c r="AB95" s="2">
        <f t="shared" si="44"/>
        <v>20.5</v>
      </c>
      <c r="AC95" s="4">
        <f t="shared" si="16"/>
        <v>61.5</v>
      </c>
      <c r="AD95" s="4">
        <f t="shared" si="17"/>
        <v>0.33</v>
      </c>
      <c r="AG95" s="4">
        <f t="shared" si="18"/>
        <v>0</v>
      </c>
      <c r="AH95" s="13" t="str">
        <f t="shared" si="52"/>
        <v/>
      </c>
      <c r="AI95" s="24" t="str">
        <f t="shared" si="20"/>
        <v/>
      </c>
      <c r="AJ95" s="13"/>
      <c r="AK95" s="2">
        <f t="shared" si="45"/>
        <v>20.5</v>
      </c>
      <c r="AL95" s="4">
        <f t="shared" si="21"/>
        <v>61.5</v>
      </c>
      <c r="AM95" s="4">
        <f t="shared" si="22"/>
        <v>0.33</v>
      </c>
      <c r="AP95" s="4">
        <f t="shared" si="23"/>
        <v>0</v>
      </c>
      <c r="AQ95" s="13" t="str">
        <f t="shared" si="53"/>
        <v/>
      </c>
      <c r="AR95" s="24" t="str">
        <f t="shared" si="25"/>
        <v/>
      </c>
      <c r="AS95" s="13"/>
      <c r="AT95" s="2">
        <f t="shared" si="46"/>
        <v>20.5</v>
      </c>
      <c r="AU95" s="4">
        <f t="shared" si="26"/>
        <v>61.5</v>
      </c>
      <c r="AV95" s="4">
        <f t="shared" si="27"/>
        <v>0.33</v>
      </c>
      <c r="AY95" s="4">
        <f t="shared" si="28"/>
        <v>0</v>
      </c>
      <c r="AZ95" s="13" t="str">
        <f t="shared" si="54"/>
        <v/>
      </c>
      <c r="BA95" s="24" t="str">
        <f t="shared" si="30"/>
        <v/>
      </c>
      <c r="BB95" s="13"/>
      <c r="BC95" s="2">
        <f t="shared" si="47"/>
        <v>20.5</v>
      </c>
      <c r="BD95" s="4">
        <f t="shared" si="31"/>
        <v>61.5</v>
      </c>
      <c r="BE95" s="4">
        <f t="shared" si="32"/>
        <v>0.33</v>
      </c>
      <c r="BH95" s="4">
        <f t="shared" si="33"/>
        <v>0</v>
      </c>
      <c r="BI95" s="13" t="str">
        <f t="shared" si="55"/>
        <v/>
      </c>
      <c r="BJ95" s="24" t="str">
        <f t="shared" si="35"/>
        <v/>
      </c>
      <c r="BK95" s="13"/>
      <c r="BL95" s="2">
        <f t="shared" si="48"/>
        <v>20.5</v>
      </c>
      <c r="BM95" s="4">
        <f t="shared" si="36"/>
        <v>61.5</v>
      </c>
      <c r="BN95" s="4">
        <f t="shared" si="37"/>
        <v>0.33</v>
      </c>
      <c r="BQ95" s="4">
        <f t="shared" si="38"/>
        <v>0</v>
      </c>
      <c r="BR95" s="13" t="str">
        <f t="shared" si="56"/>
        <v/>
      </c>
      <c r="BS95" s="24" t="str">
        <f t="shared" si="40"/>
        <v/>
      </c>
      <c r="BT95" s="25"/>
    </row>
    <row r="96">
      <c r="A96" s="2">
        <f t="shared" si="41"/>
        <v>21</v>
      </c>
      <c r="B96" s="4">
        <f t="shared" si="1"/>
        <v>63</v>
      </c>
      <c r="C96" s="4">
        <f t="shared" si="2"/>
        <v>0.3</v>
      </c>
      <c r="F96" s="4">
        <f t="shared" si="3"/>
        <v>0</v>
      </c>
      <c r="G96" s="13" t="str">
        <f t="shared" si="49"/>
        <v/>
      </c>
      <c r="H96" s="13" t="str">
        <f t="shared" si="5"/>
        <v/>
      </c>
      <c r="J96" s="2">
        <f t="shared" si="42"/>
        <v>21</v>
      </c>
      <c r="K96" s="4">
        <f t="shared" si="6"/>
        <v>63</v>
      </c>
      <c r="L96" s="4">
        <f t="shared" si="7"/>
        <v>0.3</v>
      </c>
      <c r="O96" s="4">
        <f t="shared" si="8"/>
        <v>0</v>
      </c>
      <c r="P96" s="13" t="str">
        <f t="shared" si="50"/>
        <v/>
      </c>
      <c r="Q96" s="24" t="str">
        <f t="shared" si="10"/>
        <v/>
      </c>
      <c r="S96" s="2">
        <f t="shared" si="43"/>
        <v>21</v>
      </c>
      <c r="T96" s="4">
        <f t="shared" si="11"/>
        <v>63</v>
      </c>
      <c r="U96" s="4">
        <f t="shared" si="12"/>
        <v>0.3</v>
      </c>
      <c r="X96" s="4">
        <f t="shared" si="13"/>
        <v>0</v>
      </c>
      <c r="Y96" s="13" t="str">
        <f t="shared" si="51"/>
        <v/>
      </c>
      <c r="Z96" s="24" t="str">
        <f t="shared" si="15"/>
        <v/>
      </c>
      <c r="AB96" s="2">
        <f t="shared" si="44"/>
        <v>21</v>
      </c>
      <c r="AC96" s="4">
        <f t="shared" si="16"/>
        <v>63</v>
      </c>
      <c r="AD96" s="4">
        <f t="shared" si="17"/>
        <v>0.3</v>
      </c>
      <c r="AG96" s="4">
        <f t="shared" si="18"/>
        <v>0</v>
      </c>
      <c r="AH96" s="13" t="str">
        <f t="shared" si="52"/>
        <v/>
      </c>
      <c r="AI96" s="24" t="str">
        <f t="shared" si="20"/>
        <v/>
      </c>
      <c r="AJ96" s="13"/>
      <c r="AK96" s="2">
        <f t="shared" si="45"/>
        <v>21</v>
      </c>
      <c r="AL96" s="4">
        <f t="shared" si="21"/>
        <v>63</v>
      </c>
      <c r="AM96" s="4">
        <f t="shared" si="22"/>
        <v>0.3</v>
      </c>
      <c r="AP96" s="4">
        <f t="shared" si="23"/>
        <v>0</v>
      </c>
      <c r="AQ96" s="13" t="str">
        <f t="shared" si="53"/>
        <v/>
      </c>
      <c r="AR96" s="24" t="str">
        <f t="shared" si="25"/>
        <v/>
      </c>
      <c r="AS96" s="13"/>
      <c r="AT96" s="2">
        <f t="shared" si="46"/>
        <v>21</v>
      </c>
      <c r="AU96" s="4">
        <f t="shared" si="26"/>
        <v>63</v>
      </c>
      <c r="AV96" s="4">
        <f t="shared" si="27"/>
        <v>0.3</v>
      </c>
      <c r="AY96" s="4">
        <f t="shared" si="28"/>
        <v>0</v>
      </c>
      <c r="AZ96" s="13" t="str">
        <f t="shared" si="54"/>
        <v/>
      </c>
      <c r="BA96" s="24" t="str">
        <f t="shared" si="30"/>
        <v/>
      </c>
      <c r="BB96" s="13"/>
      <c r="BC96" s="2">
        <f t="shared" si="47"/>
        <v>21</v>
      </c>
      <c r="BD96" s="4">
        <f t="shared" si="31"/>
        <v>63</v>
      </c>
      <c r="BE96" s="4">
        <f t="shared" si="32"/>
        <v>0.3</v>
      </c>
      <c r="BH96" s="4">
        <f t="shared" si="33"/>
        <v>0</v>
      </c>
      <c r="BI96" s="13" t="str">
        <f t="shared" si="55"/>
        <v/>
      </c>
      <c r="BJ96" s="24" t="str">
        <f t="shared" si="35"/>
        <v/>
      </c>
      <c r="BK96" s="13"/>
      <c r="BL96" s="2">
        <f t="shared" si="48"/>
        <v>21</v>
      </c>
      <c r="BM96" s="4">
        <f t="shared" si="36"/>
        <v>63</v>
      </c>
      <c r="BN96" s="4">
        <f t="shared" si="37"/>
        <v>0.3</v>
      </c>
      <c r="BQ96" s="4">
        <f t="shared" si="38"/>
        <v>0</v>
      </c>
      <c r="BR96" s="13" t="str">
        <f t="shared" si="56"/>
        <v/>
      </c>
      <c r="BS96" s="24" t="str">
        <f t="shared" si="40"/>
        <v/>
      </c>
      <c r="BT96" s="25"/>
    </row>
    <row r="97">
      <c r="A97" s="2">
        <f t="shared" si="41"/>
        <v>21.5</v>
      </c>
      <c r="B97" s="4">
        <f t="shared" si="1"/>
        <v>64.5</v>
      </c>
      <c r="C97" s="4">
        <f t="shared" si="2"/>
        <v>0.27</v>
      </c>
      <c r="F97" s="4">
        <f t="shared" si="3"/>
        <v>0</v>
      </c>
      <c r="G97" s="13" t="str">
        <f t="shared" si="49"/>
        <v/>
      </c>
      <c r="H97" s="13" t="str">
        <f t="shared" si="5"/>
        <v/>
      </c>
      <c r="J97" s="2">
        <f t="shared" si="42"/>
        <v>21.5</v>
      </c>
      <c r="K97" s="4">
        <f t="shared" si="6"/>
        <v>64.5</v>
      </c>
      <c r="L97" s="4">
        <f t="shared" si="7"/>
        <v>0.27</v>
      </c>
      <c r="O97" s="4">
        <f t="shared" si="8"/>
        <v>0</v>
      </c>
      <c r="P97" s="13" t="str">
        <f t="shared" si="50"/>
        <v/>
      </c>
      <c r="Q97" s="24" t="str">
        <f t="shared" si="10"/>
        <v/>
      </c>
      <c r="S97" s="2">
        <f t="shared" si="43"/>
        <v>21.5</v>
      </c>
      <c r="T97" s="4">
        <f t="shared" si="11"/>
        <v>64.5</v>
      </c>
      <c r="U97" s="4">
        <f t="shared" si="12"/>
        <v>0.27</v>
      </c>
      <c r="X97" s="4">
        <f t="shared" si="13"/>
        <v>0</v>
      </c>
      <c r="Y97" s="13" t="str">
        <f t="shared" si="51"/>
        <v/>
      </c>
      <c r="Z97" s="24" t="str">
        <f t="shared" si="15"/>
        <v/>
      </c>
      <c r="AB97" s="2">
        <f t="shared" si="44"/>
        <v>21.5</v>
      </c>
      <c r="AC97" s="4">
        <f t="shared" si="16"/>
        <v>64.5</v>
      </c>
      <c r="AD97" s="4">
        <f t="shared" si="17"/>
        <v>0.27</v>
      </c>
      <c r="AG97" s="4">
        <f t="shared" si="18"/>
        <v>0</v>
      </c>
      <c r="AH97" s="13" t="str">
        <f t="shared" si="52"/>
        <v/>
      </c>
      <c r="AI97" s="24" t="str">
        <f t="shared" si="20"/>
        <v/>
      </c>
      <c r="AJ97" s="13"/>
      <c r="AK97" s="2">
        <f t="shared" si="45"/>
        <v>21.5</v>
      </c>
      <c r="AL97" s="4">
        <f t="shared" si="21"/>
        <v>64.5</v>
      </c>
      <c r="AM97" s="4">
        <f t="shared" si="22"/>
        <v>0.27</v>
      </c>
      <c r="AP97" s="4">
        <f t="shared" si="23"/>
        <v>0</v>
      </c>
      <c r="AQ97" s="13" t="str">
        <f t="shared" si="53"/>
        <v/>
      </c>
      <c r="AR97" s="24" t="str">
        <f t="shared" si="25"/>
        <v/>
      </c>
      <c r="AS97" s="13"/>
      <c r="AT97" s="2">
        <f t="shared" si="46"/>
        <v>21.5</v>
      </c>
      <c r="AU97" s="4">
        <f t="shared" si="26"/>
        <v>64.5</v>
      </c>
      <c r="AV97" s="4">
        <f t="shared" si="27"/>
        <v>0.27</v>
      </c>
      <c r="AY97" s="4">
        <f t="shared" si="28"/>
        <v>0</v>
      </c>
      <c r="AZ97" s="13" t="str">
        <f t="shared" si="54"/>
        <v/>
      </c>
      <c r="BA97" s="24" t="str">
        <f t="shared" si="30"/>
        <v/>
      </c>
      <c r="BB97" s="13"/>
      <c r="BC97" s="2">
        <f t="shared" si="47"/>
        <v>21.5</v>
      </c>
      <c r="BD97" s="4">
        <f t="shared" si="31"/>
        <v>64.5</v>
      </c>
      <c r="BE97" s="4">
        <f t="shared" si="32"/>
        <v>0.27</v>
      </c>
      <c r="BH97" s="4">
        <f t="shared" si="33"/>
        <v>0</v>
      </c>
      <c r="BI97" s="13" t="str">
        <f t="shared" si="55"/>
        <v/>
      </c>
      <c r="BJ97" s="24" t="str">
        <f t="shared" si="35"/>
        <v/>
      </c>
      <c r="BK97" s="13"/>
      <c r="BL97" s="2">
        <f t="shared" si="48"/>
        <v>21.5</v>
      </c>
      <c r="BM97" s="4">
        <f t="shared" si="36"/>
        <v>64.5</v>
      </c>
      <c r="BN97" s="4">
        <f t="shared" si="37"/>
        <v>0.27</v>
      </c>
      <c r="BQ97" s="4">
        <f t="shared" si="38"/>
        <v>0</v>
      </c>
      <c r="BR97" s="13" t="str">
        <f t="shared" si="56"/>
        <v/>
      </c>
      <c r="BS97" s="24" t="str">
        <f t="shared" si="40"/>
        <v/>
      </c>
      <c r="BT97" s="25"/>
    </row>
    <row r="98">
      <c r="A98" s="2">
        <f t="shared" si="41"/>
        <v>22</v>
      </c>
      <c r="B98" s="4">
        <f t="shared" si="1"/>
        <v>66</v>
      </c>
      <c r="C98" s="4">
        <f t="shared" si="2"/>
        <v>0.24</v>
      </c>
      <c r="F98" s="4">
        <f t="shared" si="3"/>
        <v>0</v>
      </c>
      <c r="G98" s="13" t="str">
        <f t="shared" si="49"/>
        <v/>
      </c>
      <c r="H98" s="13" t="str">
        <f t="shared" si="5"/>
        <v/>
      </c>
      <c r="J98" s="2">
        <f t="shared" si="42"/>
        <v>22</v>
      </c>
      <c r="K98" s="4">
        <f t="shared" si="6"/>
        <v>66</v>
      </c>
      <c r="L98" s="4">
        <f t="shared" si="7"/>
        <v>0.24</v>
      </c>
      <c r="O98" s="4">
        <f t="shared" si="8"/>
        <v>0</v>
      </c>
      <c r="P98" s="13" t="str">
        <f t="shared" si="50"/>
        <v/>
      </c>
      <c r="Q98" s="24" t="str">
        <f t="shared" si="10"/>
        <v/>
      </c>
      <c r="S98" s="2">
        <f t="shared" si="43"/>
        <v>22</v>
      </c>
      <c r="T98" s="4">
        <f t="shared" si="11"/>
        <v>66</v>
      </c>
      <c r="U98" s="4">
        <f t="shared" si="12"/>
        <v>0.24</v>
      </c>
      <c r="X98" s="4">
        <f t="shared" si="13"/>
        <v>0</v>
      </c>
      <c r="Y98" s="13" t="str">
        <f t="shared" si="51"/>
        <v/>
      </c>
      <c r="Z98" s="24" t="str">
        <f t="shared" si="15"/>
        <v/>
      </c>
      <c r="AB98" s="2">
        <f t="shared" si="44"/>
        <v>22</v>
      </c>
      <c r="AC98" s="4">
        <f t="shared" si="16"/>
        <v>66</v>
      </c>
      <c r="AD98" s="4">
        <f t="shared" si="17"/>
        <v>0.24</v>
      </c>
      <c r="AG98" s="4">
        <f t="shared" si="18"/>
        <v>0</v>
      </c>
      <c r="AH98" s="13" t="str">
        <f t="shared" si="52"/>
        <v/>
      </c>
      <c r="AI98" s="24" t="str">
        <f t="shared" si="20"/>
        <v/>
      </c>
      <c r="AJ98" s="13"/>
      <c r="AK98" s="2">
        <f t="shared" si="45"/>
        <v>22</v>
      </c>
      <c r="AL98" s="4">
        <f t="shared" si="21"/>
        <v>66</v>
      </c>
      <c r="AM98" s="4">
        <f t="shared" si="22"/>
        <v>0.24</v>
      </c>
      <c r="AP98" s="4">
        <f t="shared" si="23"/>
        <v>0</v>
      </c>
      <c r="AQ98" s="13" t="str">
        <f t="shared" si="53"/>
        <v/>
      </c>
      <c r="AR98" s="24" t="str">
        <f t="shared" si="25"/>
        <v/>
      </c>
      <c r="AS98" s="13"/>
      <c r="AT98" s="2">
        <f t="shared" si="46"/>
        <v>22</v>
      </c>
      <c r="AU98" s="4">
        <f t="shared" si="26"/>
        <v>66</v>
      </c>
      <c r="AV98" s="4">
        <f t="shared" si="27"/>
        <v>0.24</v>
      </c>
      <c r="AY98" s="4">
        <f t="shared" si="28"/>
        <v>0</v>
      </c>
      <c r="AZ98" s="13" t="str">
        <f t="shared" si="54"/>
        <v/>
      </c>
      <c r="BA98" s="24" t="str">
        <f t="shared" si="30"/>
        <v/>
      </c>
      <c r="BB98" s="13"/>
      <c r="BC98" s="2">
        <f t="shared" si="47"/>
        <v>22</v>
      </c>
      <c r="BD98" s="4">
        <f t="shared" si="31"/>
        <v>66</v>
      </c>
      <c r="BE98" s="4">
        <f t="shared" si="32"/>
        <v>0.24</v>
      </c>
      <c r="BH98" s="4">
        <f t="shared" si="33"/>
        <v>0</v>
      </c>
      <c r="BI98" s="13" t="str">
        <f t="shared" si="55"/>
        <v/>
      </c>
      <c r="BJ98" s="24" t="str">
        <f t="shared" si="35"/>
        <v/>
      </c>
      <c r="BK98" s="13"/>
      <c r="BL98" s="2">
        <f t="shared" si="48"/>
        <v>22</v>
      </c>
      <c r="BM98" s="4">
        <f t="shared" si="36"/>
        <v>66</v>
      </c>
      <c r="BN98" s="4">
        <f t="shared" si="37"/>
        <v>0.24</v>
      </c>
      <c r="BQ98" s="4">
        <f t="shared" si="38"/>
        <v>0</v>
      </c>
      <c r="BR98" s="13" t="str">
        <f t="shared" si="56"/>
        <v/>
      </c>
      <c r="BS98" s="24" t="str">
        <f t="shared" si="40"/>
        <v/>
      </c>
      <c r="BT98" s="25"/>
    </row>
    <row r="99">
      <c r="A99" s="2">
        <f t="shared" si="41"/>
        <v>22.5</v>
      </c>
      <c r="B99" s="4">
        <f t="shared" si="1"/>
        <v>67.5</v>
      </c>
      <c r="C99" s="4">
        <f t="shared" si="2"/>
        <v>0.21</v>
      </c>
      <c r="F99" s="4">
        <f t="shared" si="3"/>
        <v>0</v>
      </c>
      <c r="G99" s="13" t="str">
        <f t="shared" si="49"/>
        <v/>
      </c>
      <c r="H99" s="13" t="str">
        <f t="shared" si="5"/>
        <v/>
      </c>
      <c r="J99" s="2">
        <f t="shared" si="42"/>
        <v>22.5</v>
      </c>
      <c r="K99" s="4">
        <f t="shared" si="6"/>
        <v>67.5</v>
      </c>
      <c r="L99" s="4">
        <f t="shared" si="7"/>
        <v>0.21</v>
      </c>
      <c r="O99" s="4">
        <f t="shared" si="8"/>
        <v>0</v>
      </c>
      <c r="P99" s="13" t="str">
        <f t="shared" si="50"/>
        <v/>
      </c>
      <c r="Q99" s="24" t="str">
        <f t="shared" si="10"/>
        <v/>
      </c>
      <c r="S99" s="2">
        <f t="shared" si="43"/>
        <v>22.5</v>
      </c>
      <c r="T99" s="4">
        <f t="shared" si="11"/>
        <v>67.5</v>
      </c>
      <c r="U99" s="4">
        <f t="shared" si="12"/>
        <v>0.21</v>
      </c>
      <c r="X99" s="4">
        <f t="shared" si="13"/>
        <v>0</v>
      </c>
      <c r="Y99" s="13" t="str">
        <f t="shared" si="51"/>
        <v/>
      </c>
      <c r="Z99" s="24" t="str">
        <f t="shared" si="15"/>
        <v/>
      </c>
      <c r="AB99" s="2">
        <f t="shared" si="44"/>
        <v>22.5</v>
      </c>
      <c r="AC99" s="4">
        <f t="shared" si="16"/>
        <v>67.5</v>
      </c>
      <c r="AD99" s="4">
        <f t="shared" si="17"/>
        <v>0.21</v>
      </c>
      <c r="AG99" s="4">
        <f t="shared" si="18"/>
        <v>0</v>
      </c>
      <c r="AH99" s="13" t="str">
        <f t="shared" si="52"/>
        <v/>
      </c>
      <c r="AI99" s="24" t="str">
        <f t="shared" si="20"/>
        <v/>
      </c>
      <c r="AJ99" s="13"/>
      <c r="AK99" s="2">
        <f t="shared" si="45"/>
        <v>22.5</v>
      </c>
      <c r="AL99" s="4">
        <f t="shared" si="21"/>
        <v>67.5</v>
      </c>
      <c r="AM99" s="4">
        <f t="shared" si="22"/>
        <v>0.21</v>
      </c>
      <c r="AP99" s="4">
        <f t="shared" si="23"/>
        <v>0</v>
      </c>
      <c r="AQ99" s="13" t="str">
        <f t="shared" si="53"/>
        <v/>
      </c>
      <c r="AR99" s="24" t="str">
        <f t="shared" si="25"/>
        <v/>
      </c>
      <c r="AS99" s="13"/>
      <c r="AT99" s="2">
        <f t="shared" si="46"/>
        <v>22.5</v>
      </c>
      <c r="AU99" s="4">
        <f t="shared" si="26"/>
        <v>67.5</v>
      </c>
      <c r="AV99" s="4">
        <f t="shared" si="27"/>
        <v>0.21</v>
      </c>
      <c r="AY99" s="4">
        <f t="shared" si="28"/>
        <v>0</v>
      </c>
      <c r="AZ99" s="13" t="str">
        <f t="shared" si="54"/>
        <v/>
      </c>
      <c r="BA99" s="24" t="str">
        <f t="shared" si="30"/>
        <v/>
      </c>
      <c r="BB99" s="13"/>
      <c r="BC99" s="2">
        <f t="shared" si="47"/>
        <v>22.5</v>
      </c>
      <c r="BD99" s="4">
        <f t="shared" si="31"/>
        <v>67.5</v>
      </c>
      <c r="BE99" s="4">
        <f t="shared" si="32"/>
        <v>0.21</v>
      </c>
      <c r="BH99" s="4">
        <f t="shared" si="33"/>
        <v>0</v>
      </c>
      <c r="BI99" s="13" t="str">
        <f t="shared" si="55"/>
        <v/>
      </c>
      <c r="BJ99" s="24" t="str">
        <f t="shared" si="35"/>
        <v/>
      </c>
      <c r="BK99" s="13"/>
      <c r="BL99" s="2">
        <f t="shared" si="48"/>
        <v>22.5</v>
      </c>
      <c r="BM99" s="4">
        <f t="shared" si="36"/>
        <v>67.5</v>
      </c>
      <c r="BN99" s="4">
        <f t="shared" si="37"/>
        <v>0.21</v>
      </c>
      <c r="BQ99" s="4">
        <f t="shared" si="38"/>
        <v>0</v>
      </c>
      <c r="BR99" s="13" t="str">
        <f t="shared" si="56"/>
        <v/>
      </c>
      <c r="BS99" s="24" t="str">
        <f t="shared" si="40"/>
        <v/>
      </c>
      <c r="BT99" s="25"/>
    </row>
    <row r="100">
      <c r="A100" s="2">
        <f t="shared" si="41"/>
        <v>23</v>
      </c>
      <c r="B100" s="4">
        <f t="shared" si="1"/>
        <v>69</v>
      </c>
      <c r="C100" s="4">
        <f t="shared" si="2"/>
        <v>0.18</v>
      </c>
      <c r="F100" s="4">
        <f t="shared" si="3"/>
        <v>0</v>
      </c>
      <c r="G100" s="13" t="str">
        <f t="shared" si="49"/>
        <v/>
      </c>
      <c r="H100" s="13" t="str">
        <f t="shared" si="5"/>
        <v/>
      </c>
      <c r="J100" s="2">
        <f t="shared" si="42"/>
        <v>23</v>
      </c>
      <c r="K100" s="4">
        <f t="shared" si="6"/>
        <v>69</v>
      </c>
      <c r="L100" s="4">
        <f t="shared" si="7"/>
        <v>0.18</v>
      </c>
      <c r="O100" s="4">
        <f t="shared" si="8"/>
        <v>0</v>
      </c>
      <c r="P100" s="13" t="str">
        <f t="shared" si="50"/>
        <v/>
      </c>
      <c r="Q100" s="24" t="str">
        <f t="shared" si="10"/>
        <v/>
      </c>
      <c r="S100" s="2">
        <f t="shared" si="43"/>
        <v>23</v>
      </c>
      <c r="T100" s="4">
        <f t="shared" si="11"/>
        <v>69</v>
      </c>
      <c r="U100" s="4">
        <f t="shared" si="12"/>
        <v>0.18</v>
      </c>
      <c r="X100" s="4">
        <f t="shared" si="13"/>
        <v>0</v>
      </c>
      <c r="Y100" s="13" t="str">
        <f t="shared" si="51"/>
        <v/>
      </c>
      <c r="Z100" s="24" t="str">
        <f t="shared" si="15"/>
        <v/>
      </c>
      <c r="AB100" s="2">
        <f t="shared" si="44"/>
        <v>23</v>
      </c>
      <c r="AC100" s="4">
        <f t="shared" si="16"/>
        <v>69</v>
      </c>
      <c r="AD100" s="4">
        <f t="shared" si="17"/>
        <v>0.18</v>
      </c>
      <c r="AG100" s="4">
        <f t="shared" si="18"/>
        <v>0</v>
      </c>
      <c r="AH100" s="13" t="str">
        <f t="shared" si="52"/>
        <v/>
      </c>
      <c r="AI100" s="24" t="str">
        <f t="shared" si="20"/>
        <v/>
      </c>
      <c r="AJ100" s="13"/>
      <c r="AK100" s="2">
        <f t="shared" si="45"/>
        <v>23</v>
      </c>
      <c r="AL100" s="4">
        <f t="shared" si="21"/>
        <v>69</v>
      </c>
      <c r="AM100" s="4">
        <f t="shared" si="22"/>
        <v>0.18</v>
      </c>
      <c r="AP100" s="4">
        <f t="shared" si="23"/>
        <v>0</v>
      </c>
      <c r="AQ100" s="13" t="str">
        <f t="shared" si="53"/>
        <v/>
      </c>
      <c r="AR100" s="24" t="str">
        <f t="shared" si="25"/>
        <v/>
      </c>
      <c r="AS100" s="13"/>
      <c r="AT100" s="2">
        <f t="shared" si="46"/>
        <v>23</v>
      </c>
      <c r="AU100" s="4">
        <f t="shared" si="26"/>
        <v>69</v>
      </c>
      <c r="AV100" s="4">
        <f t="shared" si="27"/>
        <v>0.18</v>
      </c>
      <c r="AY100" s="4">
        <f t="shared" si="28"/>
        <v>0</v>
      </c>
      <c r="AZ100" s="13" t="str">
        <f t="shared" si="54"/>
        <v/>
      </c>
      <c r="BA100" s="24" t="str">
        <f t="shared" si="30"/>
        <v/>
      </c>
      <c r="BB100" s="13"/>
      <c r="BC100" s="2">
        <f t="shared" si="47"/>
        <v>23</v>
      </c>
      <c r="BD100" s="4">
        <f t="shared" si="31"/>
        <v>69</v>
      </c>
      <c r="BE100" s="4">
        <f t="shared" si="32"/>
        <v>0.18</v>
      </c>
      <c r="BH100" s="4">
        <f t="shared" si="33"/>
        <v>0</v>
      </c>
      <c r="BI100" s="13" t="str">
        <f t="shared" si="55"/>
        <v/>
      </c>
      <c r="BJ100" s="24" t="str">
        <f t="shared" si="35"/>
        <v/>
      </c>
      <c r="BK100" s="13"/>
      <c r="BL100" s="2">
        <f t="shared" si="48"/>
        <v>23</v>
      </c>
      <c r="BM100" s="4">
        <f t="shared" si="36"/>
        <v>69</v>
      </c>
      <c r="BN100" s="4">
        <f t="shared" si="37"/>
        <v>0.18</v>
      </c>
      <c r="BQ100" s="4">
        <f t="shared" si="38"/>
        <v>0</v>
      </c>
      <c r="BR100" s="13" t="str">
        <f t="shared" si="56"/>
        <v/>
      </c>
      <c r="BS100" s="24" t="str">
        <f t="shared" si="40"/>
        <v/>
      </c>
      <c r="BT100" s="25"/>
    </row>
    <row r="101">
      <c r="A101" s="2">
        <f t="shared" si="41"/>
        <v>23.5</v>
      </c>
      <c r="B101" s="4">
        <f t="shared" si="1"/>
        <v>70.5</v>
      </c>
      <c r="C101" s="4">
        <f t="shared" si="2"/>
        <v>0.15</v>
      </c>
      <c r="F101" s="4">
        <f t="shared" si="3"/>
        <v>0</v>
      </c>
      <c r="G101" s="13" t="str">
        <f t="shared" si="49"/>
        <v/>
      </c>
      <c r="H101" s="13" t="str">
        <f t="shared" si="5"/>
        <v/>
      </c>
      <c r="J101" s="2">
        <f t="shared" si="42"/>
        <v>23.5</v>
      </c>
      <c r="K101" s="4">
        <f t="shared" si="6"/>
        <v>70.5</v>
      </c>
      <c r="L101" s="4">
        <f t="shared" si="7"/>
        <v>0.15</v>
      </c>
      <c r="O101" s="4">
        <f t="shared" si="8"/>
        <v>0</v>
      </c>
      <c r="P101" s="13" t="str">
        <f t="shared" si="50"/>
        <v/>
      </c>
      <c r="Q101" s="24" t="str">
        <f t="shared" si="10"/>
        <v/>
      </c>
      <c r="S101" s="2">
        <f t="shared" si="43"/>
        <v>23.5</v>
      </c>
      <c r="T101" s="4">
        <f t="shared" si="11"/>
        <v>70.5</v>
      </c>
      <c r="U101" s="4">
        <f t="shared" si="12"/>
        <v>0.15</v>
      </c>
      <c r="X101" s="4">
        <f t="shared" si="13"/>
        <v>0</v>
      </c>
      <c r="Y101" s="13" t="str">
        <f t="shared" si="51"/>
        <v/>
      </c>
      <c r="Z101" s="24" t="str">
        <f t="shared" si="15"/>
        <v/>
      </c>
      <c r="AB101" s="2">
        <f t="shared" si="44"/>
        <v>23.5</v>
      </c>
      <c r="AC101" s="4">
        <f t="shared" si="16"/>
        <v>70.5</v>
      </c>
      <c r="AD101" s="4">
        <f t="shared" si="17"/>
        <v>0.15</v>
      </c>
      <c r="AG101" s="4">
        <f t="shared" si="18"/>
        <v>0</v>
      </c>
      <c r="AH101" s="13" t="str">
        <f t="shared" si="52"/>
        <v/>
      </c>
      <c r="AI101" s="24" t="str">
        <f t="shared" si="20"/>
        <v/>
      </c>
      <c r="AJ101" s="13"/>
      <c r="AK101" s="2">
        <f t="shared" si="45"/>
        <v>23.5</v>
      </c>
      <c r="AL101" s="4">
        <f t="shared" si="21"/>
        <v>70.5</v>
      </c>
      <c r="AM101" s="4">
        <f t="shared" si="22"/>
        <v>0.15</v>
      </c>
      <c r="AP101" s="4">
        <f t="shared" si="23"/>
        <v>0</v>
      </c>
      <c r="AQ101" s="13" t="str">
        <f t="shared" si="53"/>
        <v/>
      </c>
      <c r="AR101" s="24" t="str">
        <f t="shared" si="25"/>
        <v/>
      </c>
      <c r="AS101" s="13"/>
      <c r="AT101" s="2">
        <f t="shared" si="46"/>
        <v>23.5</v>
      </c>
      <c r="AU101" s="4">
        <f t="shared" si="26"/>
        <v>70.5</v>
      </c>
      <c r="AV101" s="4">
        <f t="shared" si="27"/>
        <v>0.15</v>
      </c>
      <c r="AY101" s="4">
        <f t="shared" si="28"/>
        <v>0</v>
      </c>
      <c r="AZ101" s="13" t="str">
        <f t="shared" si="54"/>
        <v/>
      </c>
      <c r="BA101" s="24" t="str">
        <f t="shared" si="30"/>
        <v/>
      </c>
      <c r="BB101" s="13"/>
      <c r="BC101" s="2">
        <f t="shared" si="47"/>
        <v>23.5</v>
      </c>
      <c r="BD101" s="4">
        <f t="shared" si="31"/>
        <v>70.5</v>
      </c>
      <c r="BE101" s="4">
        <f t="shared" si="32"/>
        <v>0.15</v>
      </c>
      <c r="BH101" s="4">
        <f t="shared" si="33"/>
        <v>0</v>
      </c>
      <c r="BI101" s="13" t="str">
        <f t="shared" si="55"/>
        <v/>
      </c>
      <c r="BJ101" s="24" t="str">
        <f t="shared" si="35"/>
        <v/>
      </c>
      <c r="BK101" s="13"/>
      <c r="BL101" s="2">
        <f t="shared" si="48"/>
        <v>23.5</v>
      </c>
      <c r="BM101" s="4">
        <f t="shared" si="36"/>
        <v>70.5</v>
      </c>
      <c r="BN101" s="4">
        <f t="shared" si="37"/>
        <v>0.15</v>
      </c>
      <c r="BQ101" s="4">
        <f t="shared" si="38"/>
        <v>0</v>
      </c>
      <c r="BR101" s="13" t="str">
        <f t="shared" si="56"/>
        <v/>
      </c>
      <c r="BS101" s="24" t="str">
        <f t="shared" si="40"/>
        <v/>
      </c>
      <c r="BT101" s="25"/>
    </row>
    <row r="102">
      <c r="A102" s="2">
        <f t="shared" si="41"/>
        <v>24</v>
      </c>
      <c r="B102" s="4">
        <f t="shared" si="1"/>
        <v>72</v>
      </c>
      <c r="C102" s="4">
        <f t="shared" si="2"/>
        <v>0.12</v>
      </c>
      <c r="F102" s="4">
        <f t="shared" si="3"/>
        <v>0</v>
      </c>
      <c r="G102" s="13" t="str">
        <f t="shared" si="49"/>
        <v/>
      </c>
      <c r="H102" s="13" t="str">
        <f t="shared" si="5"/>
        <v/>
      </c>
      <c r="J102" s="2">
        <f t="shared" si="42"/>
        <v>24</v>
      </c>
      <c r="K102" s="4">
        <f t="shared" si="6"/>
        <v>72</v>
      </c>
      <c r="L102" s="4">
        <f t="shared" si="7"/>
        <v>0.12</v>
      </c>
      <c r="O102" s="4">
        <f t="shared" si="8"/>
        <v>0</v>
      </c>
      <c r="P102" s="13" t="str">
        <f t="shared" si="50"/>
        <v/>
      </c>
      <c r="Q102" s="24" t="str">
        <f t="shared" si="10"/>
        <v/>
      </c>
      <c r="S102" s="2">
        <f t="shared" si="43"/>
        <v>24</v>
      </c>
      <c r="T102" s="4">
        <f t="shared" si="11"/>
        <v>72</v>
      </c>
      <c r="U102" s="4">
        <f t="shared" si="12"/>
        <v>0.12</v>
      </c>
      <c r="X102" s="4">
        <f t="shared" si="13"/>
        <v>0</v>
      </c>
      <c r="Y102" s="13" t="str">
        <f t="shared" si="51"/>
        <v/>
      </c>
      <c r="Z102" s="24" t="str">
        <f t="shared" si="15"/>
        <v/>
      </c>
      <c r="AB102" s="2">
        <f t="shared" si="44"/>
        <v>24</v>
      </c>
      <c r="AC102" s="4">
        <f t="shared" si="16"/>
        <v>72</v>
      </c>
      <c r="AD102" s="4">
        <f t="shared" si="17"/>
        <v>0.12</v>
      </c>
      <c r="AG102" s="4">
        <f t="shared" si="18"/>
        <v>0</v>
      </c>
      <c r="AH102" s="13" t="str">
        <f t="shared" si="52"/>
        <v/>
      </c>
      <c r="AI102" s="24" t="str">
        <f t="shared" si="20"/>
        <v/>
      </c>
      <c r="AJ102" s="13"/>
      <c r="AK102" s="2">
        <f t="shared" si="45"/>
        <v>24</v>
      </c>
      <c r="AL102" s="4">
        <f t="shared" si="21"/>
        <v>72</v>
      </c>
      <c r="AM102" s="4">
        <f t="shared" si="22"/>
        <v>0.12</v>
      </c>
      <c r="AP102" s="4">
        <f t="shared" si="23"/>
        <v>0</v>
      </c>
      <c r="AQ102" s="13" t="str">
        <f t="shared" si="53"/>
        <v/>
      </c>
      <c r="AR102" s="24" t="str">
        <f t="shared" si="25"/>
        <v/>
      </c>
      <c r="AS102" s="13"/>
      <c r="AT102" s="2">
        <f t="shared" si="46"/>
        <v>24</v>
      </c>
      <c r="AU102" s="4">
        <f t="shared" si="26"/>
        <v>72</v>
      </c>
      <c r="AV102" s="4">
        <f t="shared" si="27"/>
        <v>0.12</v>
      </c>
      <c r="AY102" s="4">
        <f t="shared" si="28"/>
        <v>0</v>
      </c>
      <c r="AZ102" s="13" t="str">
        <f t="shared" si="54"/>
        <v/>
      </c>
      <c r="BA102" s="24" t="str">
        <f t="shared" si="30"/>
        <v/>
      </c>
      <c r="BB102" s="13"/>
      <c r="BC102" s="2">
        <f t="shared" si="47"/>
        <v>24</v>
      </c>
      <c r="BD102" s="4">
        <f t="shared" si="31"/>
        <v>72</v>
      </c>
      <c r="BE102" s="4">
        <f t="shared" si="32"/>
        <v>0.12</v>
      </c>
      <c r="BH102" s="4">
        <f t="shared" si="33"/>
        <v>0</v>
      </c>
      <c r="BI102" s="13" t="str">
        <f t="shared" si="55"/>
        <v/>
      </c>
      <c r="BJ102" s="24" t="str">
        <f t="shared" si="35"/>
        <v/>
      </c>
      <c r="BK102" s="13"/>
      <c r="BL102" s="2">
        <f t="shared" si="48"/>
        <v>24</v>
      </c>
      <c r="BM102" s="4">
        <f t="shared" si="36"/>
        <v>72</v>
      </c>
      <c r="BN102" s="4">
        <f t="shared" si="37"/>
        <v>0.12</v>
      </c>
      <c r="BQ102" s="4">
        <f t="shared" si="38"/>
        <v>0</v>
      </c>
      <c r="BR102" s="13" t="str">
        <f t="shared" si="56"/>
        <v/>
      </c>
      <c r="BS102" s="24" t="str">
        <f t="shared" si="40"/>
        <v/>
      </c>
      <c r="BT102" s="25"/>
    </row>
    <row r="103">
      <c r="A103" s="2">
        <f t="shared" si="41"/>
        <v>24.5</v>
      </c>
      <c r="B103" s="4">
        <f t="shared" si="1"/>
        <v>73.5</v>
      </c>
      <c r="C103" s="4">
        <f t="shared" si="2"/>
        <v>0.09</v>
      </c>
      <c r="F103" s="4">
        <f t="shared" si="3"/>
        <v>0</v>
      </c>
      <c r="G103" s="13" t="str">
        <f t="shared" si="49"/>
        <v/>
      </c>
      <c r="H103" s="13" t="str">
        <f t="shared" si="5"/>
        <v/>
      </c>
      <c r="J103" s="2">
        <f t="shared" si="42"/>
        <v>24.5</v>
      </c>
      <c r="K103" s="4">
        <f t="shared" si="6"/>
        <v>73.5</v>
      </c>
      <c r="L103" s="4">
        <f t="shared" si="7"/>
        <v>0.09</v>
      </c>
      <c r="O103" s="4">
        <f t="shared" si="8"/>
        <v>0</v>
      </c>
      <c r="P103" s="13" t="str">
        <f t="shared" si="50"/>
        <v/>
      </c>
      <c r="Q103" s="24" t="str">
        <f t="shared" si="10"/>
        <v/>
      </c>
      <c r="S103" s="2">
        <f t="shared" si="43"/>
        <v>24.5</v>
      </c>
      <c r="T103" s="4">
        <f t="shared" si="11"/>
        <v>73.5</v>
      </c>
      <c r="U103" s="4">
        <f t="shared" si="12"/>
        <v>0.09</v>
      </c>
      <c r="X103" s="4">
        <f t="shared" si="13"/>
        <v>0</v>
      </c>
      <c r="Y103" s="13" t="str">
        <f t="shared" si="51"/>
        <v/>
      </c>
      <c r="Z103" s="24" t="str">
        <f t="shared" si="15"/>
        <v/>
      </c>
      <c r="AB103" s="2">
        <f t="shared" si="44"/>
        <v>24.5</v>
      </c>
      <c r="AC103" s="4">
        <f t="shared" si="16"/>
        <v>73.5</v>
      </c>
      <c r="AD103" s="4">
        <f t="shared" si="17"/>
        <v>0.09</v>
      </c>
      <c r="AG103" s="4">
        <f t="shared" si="18"/>
        <v>0</v>
      </c>
      <c r="AH103" s="13" t="str">
        <f t="shared" si="52"/>
        <v/>
      </c>
      <c r="AI103" s="24" t="str">
        <f t="shared" si="20"/>
        <v/>
      </c>
      <c r="AJ103" s="13"/>
      <c r="AK103" s="2">
        <f t="shared" si="45"/>
        <v>24.5</v>
      </c>
      <c r="AL103" s="4">
        <f t="shared" si="21"/>
        <v>73.5</v>
      </c>
      <c r="AM103" s="4">
        <f t="shared" si="22"/>
        <v>0.09</v>
      </c>
      <c r="AP103" s="4">
        <f t="shared" si="23"/>
        <v>0</v>
      </c>
      <c r="AQ103" s="13" t="str">
        <f t="shared" si="53"/>
        <v/>
      </c>
      <c r="AR103" s="24" t="str">
        <f t="shared" si="25"/>
        <v/>
      </c>
      <c r="AS103" s="13"/>
      <c r="AT103" s="2">
        <f t="shared" si="46"/>
        <v>24.5</v>
      </c>
      <c r="AU103" s="4">
        <f t="shared" si="26"/>
        <v>73.5</v>
      </c>
      <c r="AV103" s="4">
        <f t="shared" si="27"/>
        <v>0.09</v>
      </c>
      <c r="AY103" s="4">
        <f t="shared" si="28"/>
        <v>0</v>
      </c>
      <c r="AZ103" s="13" t="str">
        <f t="shared" si="54"/>
        <v/>
      </c>
      <c r="BA103" s="24" t="str">
        <f t="shared" si="30"/>
        <v/>
      </c>
      <c r="BB103" s="13"/>
      <c r="BC103" s="2">
        <f t="shared" si="47"/>
        <v>24.5</v>
      </c>
      <c r="BD103" s="4">
        <f t="shared" si="31"/>
        <v>73.5</v>
      </c>
      <c r="BE103" s="4">
        <f t="shared" si="32"/>
        <v>0.09</v>
      </c>
      <c r="BH103" s="4">
        <f t="shared" si="33"/>
        <v>0</v>
      </c>
      <c r="BI103" s="13" t="str">
        <f t="shared" si="55"/>
        <v/>
      </c>
      <c r="BJ103" s="24" t="str">
        <f t="shared" si="35"/>
        <v/>
      </c>
      <c r="BK103" s="13"/>
      <c r="BL103" s="2">
        <f t="shared" si="48"/>
        <v>24.5</v>
      </c>
      <c r="BM103" s="4">
        <f t="shared" si="36"/>
        <v>73.5</v>
      </c>
      <c r="BN103" s="4">
        <f t="shared" si="37"/>
        <v>0.09</v>
      </c>
      <c r="BQ103" s="4">
        <f t="shared" si="38"/>
        <v>0</v>
      </c>
      <c r="BR103" s="13" t="str">
        <f t="shared" si="56"/>
        <v/>
      </c>
      <c r="BS103" s="24" t="str">
        <f t="shared" si="40"/>
        <v/>
      </c>
      <c r="BT103" s="25"/>
    </row>
    <row r="104">
      <c r="A104" s="2">
        <f t="shared" si="41"/>
        <v>25</v>
      </c>
      <c r="B104" s="4">
        <f t="shared" si="1"/>
        <v>75</v>
      </c>
      <c r="C104" s="4">
        <f t="shared" si="2"/>
        <v>0.06</v>
      </c>
      <c r="F104" s="4">
        <f t="shared" si="3"/>
        <v>0</v>
      </c>
      <c r="G104" s="13" t="str">
        <f t="shared" si="49"/>
        <v/>
      </c>
      <c r="H104" s="13" t="str">
        <f t="shared" si="5"/>
        <v/>
      </c>
      <c r="J104" s="2">
        <f t="shared" si="42"/>
        <v>25</v>
      </c>
      <c r="K104" s="4">
        <f t="shared" si="6"/>
        <v>75</v>
      </c>
      <c r="L104" s="4">
        <f t="shared" si="7"/>
        <v>0.06</v>
      </c>
      <c r="O104" s="4">
        <f t="shared" si="8"/>
        <v>0</v>
      </c>
      <c r="P104" s="13" t="str">
        <f t="shared" si="50"/>
        <v/>
      </c>
      <c r="Q104" s="24" t="str">
        <f t="shared" si="10"/>
        <v/>
      </c>
      <c r="S104" s="2">
        <f t="shared" si="43"/>
        <v>25</v>
      </c>
      <c r="T104" s="4">
        <f t="shared" si="11"/>
        <v>75</v>
      </c>
      <c r="U104" s="4">
        <f t="shared" si="12"/>
        <v>0.06</v>
      </c>
      <c r="X104" s="4">
        <f t="shared" si="13"/>
        <v>0</v>
      </c>
      <c r="Y104" s="13" t="str">
        <f t="shared" si="51"/>
        <v/>
      </c>
      <c r="Z104" s="24" t="str">
        <f t="shared" si="15"/>
        <v/>
      </c>
      <c r="AB104" s="2">
        <f t="shared" si="44"/>
        <v>25</v>
      </c>
      <c r="AC104" s="4">
        <f t="shared" si="16"/>
        <v>75</v>
      </c>
      <c r="AD104" s="4">
        <f t="shared" si="17"/>
        <v>0.06</v>
      </c>
      <c r="AG104" s="4">
        <f t="shared" si="18"/>
        <v>0</v>
      </c>
      <c r="AH104" s="13" t="str">
        <f t="shared" si="52"/>
        <v/>
      </c>
      <c r="AI104" s="24" t="str">
        <f t="shared" si="20"/>
        <v/>
      </c>
      <c r="AJ104" s="13"/>
      <c r="AK104" s="2">
        <f t="shared" si="45"/>
        <v>25</v>
      </c>
      <c r="AL104" s="4">
        <f t="shared" si="21"/>
        <v>75</v>
      </c>
      <c r="AM104" s="4">
        <f t="shared" si="22"/>
        <v>0.06</v>
      </c>
      <c r="AP104" s="4">
        <f t="shared" si="23"/>
        <v>0</v>
      </c>
      <c r="AQ104" s="13" t="str">
        <f t="shared" si="53"/>
        <v/>
      </c>
      <c r="AR104" s="24" t="str">
        <f t="shared" si="25"/>
        <v/>
      </c>
      <c r="AS104" s="13"/>
      <c r="AT104" s="2">
        <f t="shared" si="46"/>
        <v>25</v>
      </c>
      <c r="AU104" s="4">
        <f t="shared" si="26"/>
        <v>75</v>
      </c>
      <c r="AV104" s="4">
        <f t="shared" si="27"/>
        <v>0.06</v>
      </c>
      <c r="AY104" s="4">
        <f t="shared" si="28"/>
        <v>0</v>
      </c>
      <c r="AZ104" s="13" t="str">
        <f t="shared" si="54"/>
        <v/>
      </c>
      <c r="BA104" s="24" t="str">
        <f t="shared" si="30"/>
        <v/>
      </c>
      <c r="BB104" s="13"/>
      <c r="BC104" s="2">
        <f t="shared" si="47"/>
        <v>25</v>
      </c>
      <c r="BD104" s="4">
        <f t="shared" si="31"/>
        <v>75</v>
      </c>
      <c r="BE104" s="4">
        <f t="shared" si="32"/>
        <v>0.06</v>
      </c>
      <c r="BH104" s="4">
        <f t="shared" si="33"/>
        <v>0</v>
      </c>
      <c r="BI104" s="13" t="str">
        <f t="shared" si="55"/>
        <v/>
      </c>
      <c r="BJ104" s="24" t="str">
        <f t="shared" si="35"/>
        <v/>
      </c>
      <c r="BK104" s="13"/>
      <c r="BL104" s="2">
        <f t="shared" si="48"/>
        <v>25</v>
      </c>
      <c r="BM104" s="4">
        <f t="shared" si="36"/>
        <v>75</v>
      </c>
      <c r="BN104" s="4">
        <f t="shared" si="37"/>
        <v>0.06</v>
      </c>
      <c r="BQ104" s="4">
        <f t="shared" si="38"/>
        <v>0</v>
      </c>
      <c r="BR104" s="13" t="str">
        <f t="shared" si="56"/>
        <v/>
      </c>
      <c r="BS104" s="24" t="str">
        <f t="shared" si="40"/>
        <v/>
      </c>
      <c r="BT104" s="25"/>
    </row>
    <row r="105">
      <c r="A105" s="2">
        <f t="shared" si="41"/>
        <v>25.5</v>
      </c>
      <c r="B105" s="4">
        <f t="shared" si="1"/>
        <v>76.5</v>
      </c>
      <c r="C105" s="4">
        <f t="shared" si="2"/>
        <v>0.03</v>
      </c>
      <c r="F105" s="4">
        <f t="shared" si="3"/>
        <v>0</v>
      </c>
      <c r="G105" s="13" t="str">
        <f t="shared" si="49"/>
        <v/>
      </c>
      <c r="H105" s="13" t="str">
        <f t="shared" si="5"/>
        <v/>
      </c>
      <c r="J105" s="2">
        <f t="shared" si="42"/>
        <v>25.5</v>
      </c>
      <c r="K105" s="4">
        <f t="shared" si="6"/>
        <v>76.5</v>
      </c>
      <c r="L105" s="4">
        <f t="shared" si="7"/>
        <v>0.03</v>
      </c>
      <c r="O105" s="4">
        <f t="shared" si="8"/>
        <v>0</v>
      </c>
      <c r="P105" s="13" t="str">
        <f t="shared" si="50"/>
        <v/>
      </c>
      <c r="Q105" s="24" t="str">
        <f t="shared" si="10"/>
        <v/>
      </c>
      <c r="S105" s="2">
        <f t="shared" si="43"/>
        <v>25.5</v>
      </c>
      <c r="T105" s="4">
        <f t="shared" si="11"/>
        <v>76.5</v>
      </c>
      <c r="U105" s="4">
        <f t="shared" si="12"/>
        <v>0.03</v>
      </c>
      <c r="X105" s="4">
        <f t="shared" si="13"/>
        <v>0</v>
      </c>
      <c r="Y105" s="13" t="str">
        <f t="shared" si="51"/>
        <v/>
      </c>
      <c r="Z105" s="24" t="str">
        <f t="shared" si="15"/>
        <v/>
      </c>
      <c r="AB105" s="2">
        <f t="shared" si="44"/>
        <v>25.5</v>
      </c>
      <c r="AC105" s="4">
        <f t="shared" si="16"/>
        <v>76.5</v>
      </c>
      <c r="AD105" s="4">
        <f t="shared" si="17"/>
        <v>0.03</v>
      </c>
      <c r="AG105" s="4">
        <f t="shared" si="18"/>
        <v>0</v>
      </c>
      <c r="AH105" s="13" t="str">
        <f t="shared" si="52"/>
        <v/>
      </c>
      <c r="AI105" s="24" t="str">
        <f t="shared" si="20"/>
        <v/>
      </c>
      <c r="AJ105" s="13"/>
      <c r="AK105" s="2">
        <f t="shared" si="45"/>
        <v>25.5</v>
      </c>
      <c r="AL105" s="4">
        <f t="shared" si="21"/>
        <v>76.5</v>
      </c>
      <c r="AM105" s="4">
        <f t="shared" si="22"/>
        <v>0.03</v>
      </c>
      <c r="AP105" s="4">
        <f t="shared" si="23"/>
        <v>0</v>
      </c>
      <c r="AQ105" s="13" t="str">
        <f t="shared" si="53"/>
        <v/>
      </c>
      <c r="AR105" s="24" t="str">
        <f t="shared" si="25"/>
        <v/>
      </c>
      <c r="AS105" s="13"/>
      <c r="AT105" s="2">
        <f t="shared" si="46"/>
        <v>25.5</v>
      </c>
      <c r="AU105" s="4">
        <f t="shared" si="26"/>
        <v>76.5</v>
      </c>
      <c r="AV105" s="4">
        <f t="shared" si="27"/>
        <v>0.03</v>
      </c>
      <c r="AY105" s="4">
        <f t="shared" si="28"/>
        <v>0</v>
      </c>
      <c r="AZ105" s="13" t="str">
        <f t="shared" si="54"/>
        <v/>
      </c>
      <c r="BA105" s="24" t="str">
        <f t="shared" si="30"/>
        <v/>
      </c>
      <c r="BB105" s="13"/>
      <c r="BC105" s="2">
        <f t="shared" si="47"/>
        <v>25.5</v>
      </c>
      <c r="BD105" s="4">
        <f t="shared" si="31"/>
        <v>76.5</v>
      </c>
      <c r="BE105" s="4">
        <f t="shared" si="32"/>
        <v>0.03</v>
      </c>
      <c r="BH105" s="4">
        <f t="shared" si="33"/>
        <v>0</v>
      </c>
      <c r="BI105" s="13" t="str">
        <f t="shared" si="55"/>
        <v/>
      </c>
      <c r="BJ105" s="24" t="str">
        <f t="shared" si="35"/>
        <v/>
      </c>
      <c r="BK105" s="13"/>
      <c r="BL105" s="2">
        <f t="shared" si="48"/>
        <v>25.5</v>
      </c>
      <c r="BM105" s="4">
        <f t="shared" si="36"/>
        <v>76.5</v>
      </c>
      <c r="BN105" s="4">
        <f t="shared" si="37"/>
        <v>0.03</v>
      </c>
      <c r="BQ105" s="4">
        <f t="shared" si="38"/>
        <v>0</v>
      </c>
      <c r="BR105" s="13" t="str">
        <f t="shared" si="56"/>
        <v/>
      </c>
      <c r="BS105" s="24" t="str">
        <f t="shared" si="40"/>
        <v/>
      </c>
      <c r="BT105" s="25"/>
    </row>
    <row r="106">
      <c r="A106" s="2">
        <f t="shared" si="41"/>
        <v>26</v>
      </c>
      <c r="B106" s="4">
        <f t="shared" si="1"/>
        <v>78</v>
      </c>
      <c r="C106" s="4">
        <f t="shared" si="2"/>
        <v>0</v>
      </c>
      <c r="F106" s="4">
        <f t="shared" si="3"/>
        <v>0</v>
      </c>
      <c r="G106" s="13" t="str">
        <f t="shared" si="49"/>
        <v/>
      </c>
      <c r="H106" s="13">
        <f t="shared" si="5"/>
        <v>0</v>
      </c>
      <c r="J106" s="2">
        <f t="shared" si="42"/>
        <v>26</v>
      </c>
      <c r="K106" s="4">
        <f t="shared" si="6"/>
        <v>78</v>
      </c>
      <c r="L106" s="4">
        <f t="shared" si="7"/>
        <v>0</v>
      </c>
      <c r="O106" s="4">
        <f t="shared" si="8"/>
        <v>0</v>
      </c>
      <c r="P106" s="13" t="str">
        <f t="shared" si="50"/>
        <v/>
      </c>
      <c r="Q106" s="24">
        <f t="shared" si="10"/>
        <v>0</v>
      </c>
      <c r="S106" s="2">
        <f t="shared" si="43"/>
        <v>26</v>
      </c>
      <c r="T106" s="4">
        <f t="shared" si="11"/>
        <v>78</v>
      </c>
      <c r="U106" s="4">
        <f t="shared" si="12"/>
        <v>0</v>
      </c>
      <c r="X106" s="4">
        <f t="shared" si="13"/>
        <v>0</v>
      </c>
      <c r="Y106" s="13" t="str">
        <f t="shared" si="51"/>
        <v/>
      </c>
      <c r="Z106" s="24">
        <f t="shared" si="15"/>
        <v>0</v>
      </c>
      <c r="AB106" s="2">
        <f t="shared" si="44"/>
        <v>26</v>
      </c>
      <c r="AC106" s="4">
        <f t="shared" si="16"/>
        <v>78</v>
      </c>
      <c r="AD106" s="4">
        <f t="shared" si="17"/>
        <v>0</v>
      </c>
      <c r="AG106" s="4">
        <f t="shared" si="18"/>
        <v>0</v>
      </c>
      <c r="AH106" s="13" t="str">
        <f t="shared" si="52"/>
        <v/>
      </c>
      <c r="AI106" s="24">
        <f t="shared" si="20"/>
        <v>0</v>
      </c>
      <c r="AJ106" s="13"/>
      <c r="AK106" s="2">
        <f t="shared" si="45"/>
        <v>26</v>
      </c>
      <c r="AL106" s="4">
        <f t="shared" si="21"/>
        <v>78</v>
      </c>
      <c r="AM106" s="4">
        <f t="shared" si="22"/>
        <v>0</v>
      </c>
      <c r="AP106" s="4">
        <f t="shared" si="23"/>
        <v>0</v>
      </c>
      <c r="AQ106" s="13" t="str">
        <f t="shared" si="53"/>
        <v/>
      </c>
      <c r="AR106" s="24">
        <f t="shared" si="25"/>
        <v>0</v>
      </c>
      <c r="AS106" s="13"/>
      <c r="AT106" s="2">
        <f t="shared" si="46"/>
        <v>26</v>
      </c>
      <c r="AU106" s="4">
        <f t="shared" si="26"/>
        <v>78</v>
      </c>
      <c r="AV106" s="4">
        <f t="shared" si="27"/>
        <v>0</v>
      </c>
      <c r="AY106" s="4">
        <f t="shared" si="28"/>
        <v>0</v>
      </c>
      <c r="AZ106" s="13" t="str">
        <f t="shared" si="54"/>
        <v/>
      </c>
      <c r="BA106" s="24">
        <f t="shared" si="30"/>
        <v>0</v>
      </c>
      <c r="BB106" s="13"/>
      <c r="BC106" s="2">
        <f t="shared" si="47"/>
        <v>26</v>
      </c>
      <c r="BD106" s="4">
        <f t="shared" si="31"/>
        <v>78</v>
      </c>
      <c r="BE106" s="4">
        <f t="shared" si="32"/>
        <v>0</v>
      </c>
      <c r="BH106" s="4">
        <f t="shared" si="33"/>
        <v>0</v>
      </c>
      <c r="BI106" s="13" t="str">
        <f t="shared" si="55"/>
        <v/>
      </c>
      <c r="BJ106" s="24">
        <f t="shared" si="35"/>
        <v>0</v>
      </c>
      <c r="BK106" s="13"/>
      <c r="BL106" s="2">
        <f t="shared" si="48"/>
        <v>26</v>
      </c>
      <c r="BM106" s="4">
        <f t="shared" si="36"/>
        <v>78</v>
      </c>
      <c r="BN106" s="4">
        <f t="shared" si="37"/>
        <v>0</v>
      </c>
      <c r="BQ106" s="4">
        <f t="shared" si="38"/>
        <v>0</v>
      </c>
      <c r="BR106" s="13" t="str">
        <f t="shared" si="56"/>
        <v/>
      </c>
      <c r="BS106" s="24">
        <f t="shared" si="40"/>
        <v>0</v>
      </c>
      <c r="BT106" s="25"/>
    </row>
    <row r="107">
      <c r="A107" s="2">
        <f t="shared" si="41"/>
        <v>26.5</v>
      </c>
      <c r="B107" s="4">
        <f t="shared" si="1"/>
        <v>79.5</v>
      </c>
      <c r="C107" s="4">
        <f t="shared" si="2"/>
        <v>-0.03</v>
      </c>
      <c r="F107" s="4">
        <f t="shared" si="3"/>
        <v>0</v>
      </c>
      <c r="G107" s="13" t="str">
        <f t="shared" si="49"/>
        <v/>
      </c>
      <c r="H107" s="13" t="str">
        <f t="shared" si="5"/>
        <v/>
      </c>
      <c r="J107" s="2">
        <f t="shared" si="42"/>
        <v>26.5</v>
      </c>
      <c r="K107" s="4">
        <f t="shared" si="6"/>
        <v>79.5</v>
      </c>
      <c r="L107" s="4">
        <f t="shared" si="7"/>
        <v>-0.03</v>
      </c>
      <c r="O107" s="4">
        <f t="shared" si="8"/>
        <v>0</v>
      </c>
      <c r="P107" s="13" t="str">
        <f t="shared" si="50"/>
        <v/>
      </c>
      <c r="Q107" s="24" t="str">
        <f t="shared" si="10"/>
        <v/>
      </c>
      <c r="S107" s="2">
        <f t="shared" si="43"/>
        <v>26.5</v>
      </c>
      <c r="T107" s="4">
        <f t="shared" si="11"/>
        <v>79.5</v>
      </c>
      <c r="U107" s="4">
        <f t="shared" si="12"/>
        <v>-0.03</v>
      </c>
      <c r="X107" s="4">
        <f t="shared" si="13"/>
        <v>0</v>
      </c>
      <c r="Y107" s="13" t="str">
        <f t="shared" si="51"/>
        <v/>
      </c>
      <c r="Z107" s="24" t="str">
        <f t="shared" si="15"/>
        <v/>
      </c>
      <c r="AB107" s="2">
        <f t="shared" si="44"/>
        <v>26.5</v>
      </c>
      <c r="AC107" s="4">
        <f t="shared" si="16"/>
        <v>79.5</v>
      </c>
      <c r="AD107" s="4">
        <f t="shared" si="17"/>
        <v>-0.03</v>
      </c>
      <c r="AG107" s="4">
        <f t="shared" si="18"/>
        <v>0</v>
      </c>
      <c r="AH107" s="13" t="str">
        <f t="shared" si="52"/>
        <v/>
      </c>
      <c r="AI107" s="24" t="str">
        <f t="shared" si="20"/>
        <v/>
      </c>
      <c r="AJ107" s="13"/>
      <c r="AK107" s="2">
        <f t="shared" si="45"/>
        <v>26.5</v>
      </c>
      <c r="AL107" s="4">
        <f t="shared" si="21"/>
        <v>79.5</v>
      </c>
      <c r="AM107" s="4">
        <f t="shared" si="22"/>
        <v>-0.03</v>
      </c>
      <c r="AP107" s="4">
        <f t="shared" si="23"/>
        <v>0</v>
      </c>
      <c r="AQ107" s="13" t="str">
        <f t="shared" si="53"/>
        <v/>
      </c>
      <c r="AR107" s="24" t="str">
        <f t="shared" si="25"/>
        <v/>
      </c>
      <c r="AS107" s="13"/>
      <c r="AT107" s="2">
        <f t="shared" si="46"/>
        <v>26.5</v>
      </c>
      <c r="AU107" s="4">
        <f t="shared" si="26"/>
        <v>79.5</v>
      </c>
      <c r="AV107" s="4">
        <f t="shared" si="27"/>
        <v>-0.03</v>
      </c>
      <c r="AY107" s="4">
        <f t="shared" si="28"/>
        <v>0</v>
      </c>
      <c r="AZ107" s="13" t="str">
        <f t="shared" si="54"/>
        <v/>
      </c>
      <c r="BA107" s="24" t="str">
        <f t="shared" si="30"/>
        <v/>
      </c>
      <c r="BB107" s="13"/>
      <c r="BC107" s="2">
        <f t="shared" si="47"/>
        <v>26.5</v>
      </c>
      <c r="BD107" s="4">
        <f t="shared" si="31"/>
        <v>79.5</v>
      </c>
      <c r="BE107" s="4">
        <f t="shared" si="32"/>
        <v>-0.03</v>
      </c>
      <c r="BH107" s="4">
        <f t="shared" si="33"/>
        <v>0</v>
      </c>
      <c r="BI107" s="13" t="str">
        <f t="shared" si="55"/>
        <v/>
      </c>
      <c r="BJ107" s="24" t="str">
        <f t="shared" si="35"/>
        <v/>
      </c>
      <c r="BK107" s="13"/>
      <c r="BL107" s="2">
        <f t="shared" si="48"/>
        <v>26.5</v>
      </c>
      <c r="BM107" s="4">
        <f t="shared" si="36"/>
        <v>79.5</v>
      </c>
      <c r="BN107" s="4">
        <f t="shared" si="37"/>
        <v>-0.03</v>
      </c>
      <c r="BQ107" s="4">
        <f t="shared" si="38"/>
        <v>0</v>
      </c>
      <c r="BR107" s="13" t="str">
        <f t="shared" si="56"/>
        <v/>
      </c>
      <c r="BS107" s="24" t="str">
        <f t="shared" si="40"/>
        <v/>
      </c>
      <c r="BT107" s="25"/>
    </row>
    <row r="108">
      <c r="A108" s="2">
        <f t="shared" si="41"/>
        <v>27</v>
      </c>
      <c r="B108" s="4">
        <f t="shared" si="1"/>
        <v>81</v>
      </c>
      <c r="C108" s="4">
        <f t="shared" si="2"/>
        <v>-0.06</v>
      </c>
      <c r="F108" s="4">
        <f t="shared" si="3"/>
        <v>0</v>
      </c>
      <c r="G108" s="13" t="str">
        <f t="shared" si="49"/>
        <v/>
      </c>
      <c r="H108" s="13" t="str">
        <f t="shared" si="5"/>
        <v/>
      </c>
      <c r="J108" s="2">
        <f t="shared" si="42"/>
        <v>27</v>
      </c>
      <c r="K108" s="4">
        <f t="shared" si="6"/>
        <v>81</v>
      </c>
      <c r="L108" s="4">
        <f t="shared" si="7"/>
        <v>-0.06</v>
      </c>
      <c r="O108" s="4">
        <f t="shared" si="8"/>
        <v>0</v>
      </c>
      <c r="P108" s="13" t="str">
        <f t="shared" si="50"/>
        <v/>
      </c>
      <c r="Q108" s="24" t="str">
        <f t="shared" si="10"/>
        <v/>
      </c>
      <c r="S108" s="2">
        <f t="shared" si="43"/>
        <v>27</v>
      </c>
      <c r="T108" s="4">
        <f t="shared" si="11"/>
        <v>81</v>
      </c>
      <c r="U108" s="4">
        <f t="shared" si="12"/>
        <v>-0.06</v>
      </c>
      <c r="X108" s="4">
        <f t="shared" si="13"/>
        <v>0</v>
      </c>
      <c r="Y108" s="13" t="str">
        <f t="shared" si="51"/>
        <v/>
      </c>
      <c r="Z108" s="24" t="str">
        <f t="shared" si="15"/>
        <v/>
      </c>
      <c r="AB108" s="2">
        <f t="shared" si="44"/>
        <v>27</v>
      </c>
      <c r="AC108" s="4">
        <f t="shared" si="16"/>
        <v>81</v>
      </c>
      <c r="AD108" s="4">
        <f t="shared" si="17"/>
        <v>-0.06</v>
      </c>
      <c r="AG108" s="4">
        <f t="shared" si="18"/>
        <v>0</v>
      </c>
      <c r="AH108" s="13" t="str">
        <f t="shared" si="52"/>
        <v/>
      </c>
      <c r="AI108" s="24" t="str">
        <f t="shared" si="20"/>
        <v/>
      </c>
      <c r="AJ108" s="13"/>
      <c r="AK108" s="2">
        <f t="shared" si="45"/>
        <v>27</v>
      </c>
      <c r="AL108" s="4">
        <f t="shared" si="21"/>
        <v>81</v>
      </c>
      <c r="AM108" s="4">
        <f t="shared" si="22"/>
        <v>-0.06</v>
      </c>
      <c r="AP108" s="4">
        <f t="shared" si="23"/>
        <v>0</v>
      </c>
      <c r="AQ108" s="13" t="str">
        <f t="shared" si="53"/>
        <v/>
      </c>
      <c r="AR108" s="24" t="str">
        <f t="shared" si="25"/>
        <v/>
      </c>
      <c r="AS108" s="13"/>
      <c r="AT108" s="2">
        <f t="shared" si="46"/>
        <v>27</v>
      </c>
      <c r="AU108" s="4">
        <f t="shared" si="26"/>
        <v>81</v>
      </c>
      <c r="AV108" s="4">
        <f t="shared" si="27"/>
        <v>-0.06</v>
      </c>
      <c r="AY108" s="4">
        <f t="shared" si="28"/>
        <v>0</v>
      </c>
      <c r="AZ108" s="13" t="str">
        <f t="shared" si="54"/>
        <v/>
      </c>
      <c r="BA108" s="24" t="str">
        <f t="shared" si="30"/>
        <v/>
      </c>
      <c r="BB108" s="13"/>
      <c r="BC108" s="2">
        <f t="shared" si="47"/>
        <v>27</v>
      </c>
      <c r="BD108" s="4">
        <f t="shared" si="31"/>
        <v>81</v>
      </c>
      <c r="BE108" s="4">
        <f t="shared" si="32"/>
        <v>-0.06</v>
      </c>
      <c r="BH108" s="4">
        <f t="shared" si="33"/>
        <v>0</v>
      </c>
      <c r="BI108" s="13" t="str">
        <f t="shared" si="55"/>
        <v/>
      </c>
      <c r="BJ108" s="24" t="str">
        <f t="shared" si="35"/>
        <v/>
      </c>
      <c r="BK108" s="13"/>
      <c r="BL108" s="2">
        <f t="shared" si="48"/>
        <v>27</v>
      </c>
      <c r="BM108" s="4">
        <f t="shared" si="36"/>
        <v>81</v>
      </c>
      <c r="BN108" s="4">
        <f t="shared" si="37"/>
        <v>-0.06</v>
      </c>
      <c r="BQ108" s="4">
        <f t="shared" si="38"/>
        <v>0</v>
      </c>
      <c r="BR108" s="13" t="str">
        <f t="shared" si="56"/>
        <v/>
      </c>
      <c r="BS108" s="24" t="str">
        <f t="shared" si="40"/>
        <v/>
      </c>
      <c r="BT108" s="25"/>
    </row>
    <row r="109">
      <c r="A109" s="2">
        <f t="shared" si="41"/>
        <v>27.5</v>
      </c>
      <c r="B109" s="4">
        <f t="shared" si="1"/>
        <v>82.5</v>
      </c>
      <c r="C109" s="4">
        <f t="shared" si="2"/>
        <v>-0.09</v>
      </c>
      <c r="F109" s="4">
        <f t="shared" si="3"/>
        <v>0</v>
      </c>
      <c r="G109" s="13" t="str">
        <f t="shared" si="49"/>
        <v/>
      </c>
      <c r="H109" s="13" t="str">
        <f t="shared" si="5"/>
        <v/>
      </c>
      <c r="J109" s="2">
        <f t="shared" si="42"/>
        <v>27.5</v>
      </c>
      <c r="K109" s="4">
        <f t="shared" si="6"/>
        <v>82.5</v>
      </c>
      <c r="L109" s="4">
        <f t="shared" si="7"/>
        <v>-0.09</v>
      </c>
      <c r="O109" s="4">
        <f t="shared" si="8"/>
        <v>0</v>
      </c>
      <c r="P109" s="13" t="str">
        <f t="shared" si="50"/>
        <v/>
      </c>
      <c r="Q109" s="24" t="str">
        <f t="shared" si="10"/>
        <v/>
      </c>
      <c r="S109" s="2">
        <f t="shared" si="43"/>
        <v>27.5</v>
      </c>
      <c r="T109" s="4">
        <f t="shared" si="11"/>
        <v>82.5</v>
      </c>
      <c r="U109" s="4">
        <f t="shared" si="12"/>
        <v>-0.09</v>
      </c>
      <c r="X109" s="4">
        <f t="shared" si="13"/>
        <v>0</v>
      </c>
      <c r="Y109" s="13" t="str">
        <f t="shared" si="51"/>
        <v/>
      </c>
      <c r="Z109" s="24" t="str">
        <f t="shared" si="15"/>
        <v/>
      </c>
      <c r="AB109" s="2">
        <f t="shared" si="44"/>
        <v>27.5</v>
      </c>
      <c r="AC109" s="4">
        <f t="shared" si="16"/>
        <v>82.5</v>
      </c>
      <c r="AD109" s="4">
        <f t="shared" si="17"/>
        <v>-0.09</v>
      </c>
      <c r="AG109" s="4">
        <f t="shared" si="18"/>
        <v>0</v>
      </c>
      <c r="AH109" s="13" t="str">
        <f t="shared" si="52"/>
        <v/>
      </c>
      <c r="AI109" s="24" t="str">
        <f t="shared" si="20"/>
        <v/>
      </c>
      <c r="AJ109" s="13"/>
      <c r="AK109" s="2">
        <f t="shared" si="45"/>
        <v>27.5</v>
      </c>
      <c r="AL109" s="4">
        <f t="shared" si="21"/>
        <v>82.5</v>
      </c>
      <c r="AM109" s="4">
        <f t="shared" si="22"/>
        <v>-0.09</v>
      </c>
      <c r="AP109" s="4">
        <f t="shared" si="23"/>
        <v>0</v>
      </c>
      <c r="AQ109" s="13" t="str">
        <f t="shared" si="53"/>
        <v/>
      </c>
      <c r="AR109" s="24" t="str">
        <f t="shared" si="25"/>
        <v/>
      </c>
      <c r="AS109" s="13"/>
      <c r="AT109" s="2">
        <f t="shared" si="46"/>
        <v>27.5</v>
      </c>
      <c r="AU109" s="4">
        <f t="shared" si="26"/>
        <v>82.5</v>
      </c>
      <c r="AV109" s="4">
        <f t="shared" si="27"/>
        <v>-0.09</v>
      </c>
      <c r="AY109" s="4">
        <f t="shared" si="28"/>
        <v>0</v>
      </c>
      <c r="AZ109" s="13" t="str">
        <f t="shared" si="54"/>
        <v/>
      </c>
      <c r="BA109" s="24" t="str">
        <f t="shared" si="30"/>
        <v/>
      </c>
      <c r="BB109" s="13"/>
      <c r="BC109" s="2">
        <f t="shared" si="47"/>
        <v>27.5</v>
      </c>
      <c r="BD109" s="4">
        <f t="shared" si="31"/>
        <v>82.5</v>
      </c>
      <c r="BE109" s="4">
        <f t="shared" si="32"/>
        <v>-0.09</v>
      </c>
      <c r="BH109" s="4">
        <f t="shared" si="33"/>
        <v>0</v>
      </c>
      <c r="BI109" s="13" t="str">
        <f t="shared" si="55"/>
        <v/>
      </c>
      <c r="BJ109" s="24" t="str">
        <f t="shared" si="35"/>
        <v/>
      </c>
      <c r="BK109" s="13"/>
      <c r="BL109" s="2">
        <f t="shared" si="48"/>
        <v>27.5</v>
      </c>
      <c r="BM109" s="4">
        <f t="shared" si="36"/>
        <v>82.5</v>
      </c>
      <c r="BN109" s="4">
        <f t="shared" si="37"/>
        <v>-0.09</v>
      </c>
      <c r="BQ109" s="4">
        <f t="shared" si="38"/>
        <v>0</v>
      </c>
      <c r="BR109" s="13" t="str">
        <f t="shared" si="56"/>
        <v/>
      </c>
      <c r="BS109" s="24" t="str">
        <f t="shared" si="40"/>
        <v/>
      </c>
      <c r="BT109" s="25"/>
    </row>
    <row r="110">
      <c r="A110" s="2">
        <f t="shared" si="41"/>
        <v>28</v>
      </c>
      <c r="B110" s="4">
        <f t="shared" si="1"/>
        <v>84</v>
      </c>
      <c r="C110" s="4">
        <f t="shared" si="2"/>
        <v>-0.12</v>
      </c>
      <c r="F110" s="4">
        <f t="shared" si="3"/>
        <v>0</v>
      </c>
      <c r="G110" s="13" t="str">
        <f t="shared" si="49"/>
        <v/>
      </c>
      <c r="H110" s="13" t="str">
        <f t="shared" si="5"/>
        <v/>
      </c>
      <c r="J110" s="2">
        <f t="shared" si="42"/>
        <v>28</v>
      </c>
      <c r="K110" s="4">
        <f t="shared" si="6"/>
        <v>84</v>
      </c>
      <c r="L110" s="4">
        <f t="shared" si="7"/>
        <v>-0.12</v>
      </c>
      <c r="O110" s="4">
        <f t="shared" si="8"/>
        <v>0</v>
      </c>
      <c r="P110" s="13" t="str">
        <f t="shared" si="50"/>
        <v/>
      </c>
      <c r="Q110" s="24" t="str">
        <f t="shared" si="10"/>
        <v/>
      </c>
      <c r="S110" s="2">
        <f t="shared" si="43"/>
        <v>28</v>
      </c>
      <c r="T110" s="4">
        <f t="shared" si="11"/>
        <v>84</v>
      </c>
      <c r="U110" s="4">
        <f t="shared" si="12"/>
        <v>-0.12</v>
      </c>
      <c r="X110" s="4">
        <f t="shared" si="13"/>
        <v>0</v>
      </c>
      <c r="Y110" s="13" t="str">
        <f t="shared" si="51"/>
        <v/>
      </c>
      <c r="Z110" s="24" t="str">
        <f t="shared" si="15"/>
        <v/>
      </c>
      <c r="AB110" s="2">
        <f t="shared" si="44"/>
        <v>28</v>
      </c>
      <c r="AC110" s="4">
        <f t="shared" si="16"/>
        <v>84</v>
      </c>
      <c r="AD110" s="4">
        <f t="shared" si="17"/>
        <v>-0.12</v>
      </c>
      <c r="AG110" s="4">
        <f t="shared" si="18"/>
        <v>0</v>
      </c>
      <c r="AH110" s="13" t="str">
        <f t="shared" si="52"/>
        <v/>
      </c>
      <c r="AI110" s="24" t="str">
        <f t="shared" si="20"/>
        <v/>
      </c>
      <c r="AJ110" s="13"/>
      <c r="AK110" s="2">
        <f t="shared" si="45"/>
        <v>28</v>
      </c>
      <c r="AL110" s="4">
        <f t="shared" si="21"/>
        <v>84</v>
      </c>
      <c r="AM110" s="4">
        <f t="shared" si="22"/>
        <v>-0.12</v>
      </c>
      <c r="AP110" s="4">
        <f t="shared" si="23"/>
        <v>0</v>
      </c>
      <c r="AQ110" s="13" t="str">
        <f t="shared" si="53"/>
        <v/>
      </c>
      <c r="AR110" s="24" t="str">
        <f t="shared" si="25"/>
        <v/>
      </c>
      <c r="AS110" s="13"/>
      <c r="AT110" s="2">
        <f t="shared" si="46"/>
        <v>28</v>
      </c>
      <c r="AU110" s="4">
        <f t="shared" si="26"/>
        <v>84</v>
      </c>
      <c r="AV110" s="4">
        <f t="shared" si="27"/>
        <v>-0.12</v>
      </c>
      <c r="AY110" s="4">
        <f t="shared" si="28"/>
        <v>0</v>
      </c>
      <c r="AZ110" s="13" t="str">
        <f t="shared" si="54"/>
        <v/>
      </c>
      <c r="BA110" s="24" t="str">
        <f t="shared" si="30"/>
        <v/>
      </c>
      <c r="BB110" s="13"/>
      <c r="BC110" s="2">
        <f t="shared" si="47"/>
        <v>28</v>
      </c>
      <c r="BD110" s="4">
        <f t="shared" si="31"/>
        <v>84</v>
      </c>
      <c r="BE110" s="4">
        <f t="shared" si="32"/>
        <v>-0.12</v>
      </c>
      <c r="BH110" s="4">
        <f t="shared" si="33"/>
        <v>0</v>
      </c>
      <c r="BI110" s="13" t="str">
        <f t="shared" si="55"/>
        <v/>
      </c>
      <c r="BJ110" s="24" t="str">
        <f t="shared" si="35"/>
        <v/>
      </c>
      <c r="BK110" s="13"/>
      <c r="BL110" s="2">
        <f t="shared" si="48"/>
        <v>28</v>
      </c>
      <c r="BM110" s="4">
        <f t="shared" si="36"/>
        <v>84</v>
      </c>
      <c r="BN110" s="4">
        <f t="shared" si="37"/>
        <v>-0.12</v>
      </c>
      <c r="BQ110" s="4">
        <f t="shared" si="38"/>
        <v>0</v>
      </c>
      <c r="BR110" s="13" t="str">
        <f t="shared" si="56"/>
        <v/>
      </c>
      <c r="BS110" s="24" t="str">
        <f t="shared" si="40"/>
        <v/>
      </c>
      <c r="BT110" s="25"/>
    </row>
    <row r="111">
      <c r="A111" s="2">
        <f t="shared" si="41"/>
        <v>28.5</v>
      </c>
      <c r="B111" s="4">
        <f t="shared" si="1"/>
        <v>85.5</v>
      </c>
      <c r="C111" s="4">
        <f t="shared" si="2"/>
        <v>-0.15</v>
      </c>
      <c r="F111" s="4">
        <f t="shared" si="3"/>
        <v>0</v>
      </c>
      <c r="G111" s="13" t="str">
        <f t="shared" si="49"/>
        <v/>
      </c>
      <c r="H111" s="13" t="str">
        <f t="shared" si="5"/>
        <v/>
      </c>
      <c r="J111" s="2">
        <f t="shared" si="42"/>
        <v>28.5</v>
      </c>
      <c r="K111" s="4">
        <f t="shared" si="6"/>
        <v>85.5</v>
      </c>
      <c r="L111" s="4">
        <f t="shared" si="7"/>
        <v>-0.15</v>
      </c>
      <c r="O111" s="4">
        <f t="shared" si="8"/>
        <v>0</v>
      </c>
      <c r="P111" s="13" t="str">
        <f t="shared" si="50"/>
        <v/>
      </c>
      <c r="Q111" s="24" t="str">
        <f t="shared" si="10"/>
        <v/>
      </c>
      <c r="S111" s="2">
        <f t="shared" si="43"/>
        <v>28.5</v>
      </c>
      <c r="T111" s="4">
        <f t="shared" si="11"/>
        <v>85.5</v>
      </c>
      <c r="U111" s="4">
        <f t="shared" si="12"/>
        <v>-0.15</v>
      </c>
      <c r="X111" s="4">
        <f t="shared" si="13"/>
        <v>0</v>
      </c>
      <c r="Y111" s="13" t="str">
        <f t="shared" si="51"/>
        <v/>
      </c>
      <c r="Z111" s="24" t="str">
        <f t="shared" si="15"/>
        <v/>
      </c>
      <c r="AB111" s="2">
        <f t="shared" si="44"/>
        <v>28.5</v>
      </c>
      <c r="AC111" s="4">
        <f t="shared" si="16"/>
        <v>85.5</v>
      </c>
      <c r="AD111" s="4">
        <f t="shared" si="17"/>
        <v>-0.15</v>
      </c>
      <c r="AG111" s="4">
        <f t="shared" si="18"/>
        <v>0</v>
      </c>
      <c r="AH111" s="13" t="str">
        <f t="shared" si="52"/>
        <v/>
      </c>
      <c r="AI111" s="24" t="str">
        <f t="shared" si="20"/>
        <v/>
      </c>
      <c r="AJ111" s="13"/>
      <c r="AK111" s="2">
        <f t="shared" si="45"/>
        <v>28.5</v>
      </c>
      <c r="AL111" s="4">
        <f t="shared" si="21"/>
        <v>85.5</v>
      </c>
      <c r="AM111" s="4">
        <f t="shared" si="22"/>
        <v>-0.15</v>
      </c>
      <c r="AP111" s="4">
        <f t="shared" si="23"/>
        <v>0</v>
      </c>
      <c r="AQ111" s="13" t="str">
        <f t="shared" si="53"/>
        <v/>
      </c>
      <c r="AR111" s="24" t="str">
        <f t="shared" si="25"/>
        <v/>
      </c>
      <c r="AS111" s="13"/>
      <c r="AT111" s="2">
        <f t="shared" si="46"/>
        <v>28.5</v>
      </c>
      <c r="AU111" s="4">
        <f t="shared" si="26"/>
        <v>85.5</v>
      </c>
      <c r="AV111" s="4">
        <f t="shared" si="27"/>
        <v>-0.15</v>
      </c>
      <c r="AY111" s="4">
        <f t="shared" si="28"/>
        <v>0</v>
      </c>
      <c r="AZ111" s="13" t="str">
        <f t="shared" si="54"/>
        <v/>
      </c>
      <c r="BA111" s="24" t="str">
        <f t="shared" si="30"/>
        <v/>
      </c>
      <c r="BB111" s="13"/>
      <c r="BC111" s="2">
        <f t="shared" si="47"/>
        <v>28.5</v>
      </c>
      <c r="BD111" s="4">
        <f t="shared" si="31"/>
        <v>85.5</v>
      </c>
      <c r="BE111" s="4">
        <f t="shared" si="32"/>
        <v>-0.15</v>
      </c>
      <c r="BH111" s="4">
        <f t="shared" si="33"/>
        <v>0</v>
      </c>
      <c r="BI111" s="13" t="str">
        <f t="shared" si="55"/>
        <v/>
      </c>
      <c r="BJ111" s="24" t="str">
        <f t="shared" si="35"/>
        <v/>
      </c>
      <c r="BK111" s="13"/>
      <c r="BL111" s="2">
        <f t="shared" si="48"/>
        <v>28.5</v>
      </c>
      <c r="BM111" s="4">
        <f t="shared" si="36"/>
        <v>85.5</v>
      </c>
      <c r="BN111" s="4">
        <f t="shared" si="37"/>
        <v>-0.15</v>
      </c>
      <c r="BQ111" s="4">
        <f t="shared" si="38"/>
        <v>0</v>
      </c>
      <c r="BR111" s="13" t="str">
        <f t="shared" si="56"/>
        <v/>
      </c>
      <c r="BS111" s="24" t="str">
        <f t="shared" si="40"/>
        <v/>
      </c>
      <c r="BT111" s="25"/>
    </row>
    <row r="112">
      <c r="A112" s="2">
        <f t="shared" si="41"/>
        <v>29</v>
      </c>
      <c r="B112" s="4">
        <f t="shared" si="1"/>
        <v>87</v>
      </c>
      <c r="C112" s="4">
        <f t="shared" si="2"/>
        <v>-0.18</v>
      </c>
      <c r="F112" s="4">
        <f t="shared" si="3"/>
        <v>0</v>
      </c>
      <c r="G112" s="13" t="str">
        <f t="shared" si="49"/>
        <v/>
      </c>
      <c r="H112" s="13" t="str">
        <f t="shared" si="5"/>
        <v/>
      </c>
      <c r="J112" s="2">
        <f t="shared" si="42"/>
        <v>29</v>
      </c>
      <c r="K112" s="4">
        <f t="shared" si="6"/>
        <v>87</v>
      </c>
      <c r="L112" s="4">
        <f t="shared" si="7"/>
        <v>-0.18</v>
      </c>
      <c r="O112" s="4">
        <f t="shared" si="8"/>
        <v>0</v>
      </c>
      <c r="P112" s="13" t="str">
        <f t="shared" si="50"/>
        <v/>
      </c>
      <c r="Q112" s="24" t="str">
        <f t="shared" si="10"/>
        <v/>
      </c>
      <c r="S112" s="2">
        <f t="shared" si="43"/>
        <v>29</v>
      </c>
      <c r="T112" s="4">
        <f t="shared" si="11"/>
        <v>87</v>
      </c>
      <c r="U112" s="4">
        <f t="shared" si="12"/>
        <v>-0.18</v>
      </c>
      <c r="X112" s="4">
        <f t="shared" si="13"/>
        <v>0</v>
      </c>
      <c r="Y112" s="13" t="str">
        <f t="shared" si="51"/>
        <v/>
      </c>
      <c r="Z112" s="24" t="str">
        <f t="shared" si="15"/>
        <v/>
      </c>
      <c r="AB112" s="2">
        <f t="shared" si="44"/>
        <v>29</v>
      </c>
      <c r="AC112" s="4">
        <f t="shared" si="16"/>
        <v>87</v>
      </c>
      <c r="AD112" s="4">
        <f t="shared" si="17"/>
        <v>-0.18</v>
      </c>
      <c r="AG112" s="4">
        <f t="shared" si="18"/>
        <v>0</v>
      </c>
      <c r="AH112" s="13" t="str">
        <f t="shared" si="52"/>
        <v/>
      </c>
      <c r="AI112" s="24" t="str">
        <f t="shared" si="20"/>
        <v/>
      </c>
      <c r="AJ112" s="13"/>
      <c r="AK112" s="2">
        <f t="shared" si="45"/>
        <v>29</v>
      </c>
      <c r="AL112" s="4">
        <f t="shared" si="21"/>
        <v>87</v>
      </c>
      <c r="AM112" s="4">
        <f t="shared" si="22"/>
        <v>-0.18</v>
      </c>
      <c r="AP112" s="4">
        <f t="shared" si="23"/>
        <v>0</v>
      </c>
      <c r="AQ112" s="13" t="str">
        <f t="shared" si="53"/>
        <v/>
      </c>
      <c r="AR112" s="24" t="str">
        <f t="shared" si="25"/>
        <v/>
      </c>
      <c r="AS112" s="13"/>
      <c r="AT112" s="2">
        <f t="shared" si="46"/>
        <v>29</v>
      </c>
      <c r="AU112" s="4">
        <f t="shared" si="26"/>
        <v>87</v>
      </c>
      <c r="AV112" s="4">
        <f t="shared" si="27"/>
        <v>-0.18</v>
      </c>
      <c r="AY112" s="4">
        <f t="shared" si="28"/>
        <v>0</v>
      </c>
      <c r="AZ112" s="13" t="str">
        <f t="shared" si="54"/>
        <v/>
      </c>
      <c r="BA112" s="24" t="str">
        <f t="shared" si="30"/>
        <v/>
      </c>
      <c r="BB112" s="13"/>
      <c r="BC112" s="2">
        <f t="shared" si="47"/>
        <v>29</v>
      </c>
      <c r="BD112" s="4">
        <f t="shared" si="31"/>
        <v>87</v>
      </c>
      <c r="BE112" s="4">
        <f t="shared" si="32"/>
        <v>-0.18</v>
      </c>
      <c r="BH112" s="4">
        <f t="shared" si="33"/>
        <v>0</v>
      </c>
      <c r="BI112" s="13" t="str">
        <f t="shared" si="55"/>
        <v/>
      </c>
      <c r="BJ112" s="24" t="str">
        <f t="shared" si="35"/>
        <v/>
      </c>
      <c r="BK112" s="13"/>
      <c r="BL112" s="2">
        <f t="shared" si="48"/>
        <v>29</v>
      </c>
      <c r="BM112" s="4">
        <f t="shared" si="36"/>
        <v>87</v>
      </c>
      <c r="BN112" s="4">
        <f t="shared" si="37"/>
        <v>-0.18</v>
      </c>
      <c r="BQ112" s="4">
        <f t="shared" si="38"/>
        <v>0</v>
      </c>
      <c r="BR112" s="13" t="str">
        <f t="shared" si="56"/>
        <v/>
      </c>
      <c r="BS112" s="24" t="str">
        <f t="shared" si="40"/>
        <v/>
      </c>
      <c r="BT112" s="25"/>
    </row>
    <row r="113">
      <c r="A113" s="2">
        <f t="shared" si="41"/>
        <v>29.5</v>
      </c>
      <c r="B113" s="4">
        <f t="shared" si="1"/>
        <v>88.5</v>
      </c>
      <c r="C113" s="4">
        <f t="shared" si="2"/>
        <v>-0.21</v>
      </c>
      <c r="F113" s="4">
        <f t="shared" si="3"/>
        <v>0</v>
      </c>
      <c r="G113" s="13" t="str">
        <f t="shared" si="49"/>
        <v/>
      </c>
      <c r="H113" s="13" t="str">
        <f t="shared" si="5"/>
        <v/>
      </c>
      <c r="J113" s="2">
        <f t="shared" si="42"/>
        <v>29.5</v>
      </c>
      <c r="K113" s="4">
        <f t="shared" si="6"/>
        <v>88.5</v>
      </c>
      <c r="L113" s="4">
        <f t="shared" si="7"/>
        <v>-0.21</v>
      </c>
      <c r="O113" s="4">
        <f t="shared" si="8"/>
        <v>0</v>
      </c>
      <c r="P113" s="13" t="str">
        <f t="shared" si="50"/>
        <v/>
      </c>
      <c r="Q113" s="24" t="str">
        <f t="shared" si="10"/>
        <v/>
      </c>
      <c r="S113" s="2">
        <f t="shared" si="43"/>
        <v>29.5</v>
      </c>
      <c r="T113" s="4">
        <f t="shared" si="11"/>
        <v>88.5</v>
      </c>
      <c r="U113" s="4">
        <f t="shared" si="12"/>
        <v>-0.21</v>
      </c>
      <c r="X113" s="4">
        <f t="shared" si="13"/>
        <v>0</v>
      </c>
      <c r="Y113" s="13" t="str">
        <f t="shared" si="51"/>
        <v/>
      </c>
      <c r="Z113" s="24" t="str">
        <f t="shared" si="15"/>
        <v/>
      </c>
      <c r="AB113" s="2">
        <f t="shared" si="44"/>
        <v>29.5</v>
      </c>
      <c r="AC113" s="4">
        <f t="shared" si="16"/>
        <v>88.5</v>
      </c>
      <c r="AD113" s="4">
        <f t="shared" si="17"/>
        <v>-0.21</v>
      </c>
      <c r="AG113" s="4">
        <f t="shared" si="18"/>
        <v>0</v>
      </c>
      <c r="AH113" s="13" t="str">
        <f t="shared" si="52"/>
        <v/>
      </c>
      <c r="AI113" s="24" t="str">
        <f t="shared" si="20"/>
        <v/>
      </c>
      <c r="AJ113" s="13"/>
      <c r="AK113" s="2">
        <f t="shared" si="45"/>
        <v>29.5</v>
      </c>
      <c r="AL113" s="4">
        <f t="shared" si="21"/>
        <v>88.5</v>
      </c>
      <c r="AM113" s="4">
        <f t="shared" si="22"/>
        <v>-0.21</v>
      </c>
      <c r="AP113" s="4">
        <f t="shared" si="23"/>
        <v>0</v>
      </c>
      <c r="AQ113" s="13" t="str">
        <f t="shared" si="53"/>
        <v/>
      </c>
      <c r="AR113" s="24" t="str">
        <f t="shared" si="25"/>
        <v/>
      </c>
      <c r="AS113" s="13"/>
      <c r="AT113" s="2">
        <f t="shared" si="46"/>
        <v>29.5</v>
      </c>
      <c r="AU113" s="4">
        <f t="shared" si="26"/>
        <v>88.5</v>
      </c>
      <c r="AV113" s="4">
        <f t="shared" si="27"/>
        <v>-0.21</v>
      </c>
      <c r="AY113" s="4">
        <f t="shared" si="28"/>
        <v>0</v>
      </c>
      <c r="AZ113" s="13" t="str">
        <f t="shared" si="54"/>
        <v/>
      </c>
      <c r="BA113" s="24" t="str">
        <f t="shared" si="30"/>
        <v/>
      </c>
      <c r="BB113" s="13"/>
      <c r="BC113" s="2">
        <f t="shared" si="47"/>
        <v>29.5</v>
      </c>
      <c r="BD113" s="4">
        <f t="shared" si="31"/>
        <v>88.5</v>
      </c>
      <c r="BE113" s="4">
        <f t="shared" si="32"/>
        <v>-0.21</v>
      </c>
      <c r="BH113" s="4">
        <f t="shared" si="33"/>
        <v>0</v>
      </c>
      <c r="BI113" s="13" t="str">
        <f t="shared" si="55"/>
        <v/>
      </c>
      <c r="BJ113" s="24" t="str">
        <f t="shared" si="35"/>
        <v/>
      </c>
      <c r="BK113" s="13"/>
      <c r="BL113" s="2">
        <f t="shared" si="48"/>
        <v>29.5</v>
      </c>
      <c r="BM113" s="4">
        <f t="shared" si="36"/>
        <v>88.5</v>
      </c>
      <c r="BN113" s="4">
        <f t="shared" si="37"/>
        <v>-0.21</v>
      </c>
      <c r="BQ113" s="4">
        <f t="shared" si="38"/>
        <v>0</v>
      </c>
      <c r="BR113" s="13" t="str">
        <f t="shared" si="56"/>
        <v/>
      </c>
      <c r="BS113" s="24" t="str">
        <f t="shared" si="40"/>
        <v/>
      </c>
      <c r="BT113" s="25"/>
    </row>
    <row r="114">
      <c r="A114" s="2">
        <f t="shared" si="41"/>
        <v>30</v>
      </c>
      <c r="B114" s="4">
        <f t="shared" si="1"/>
        <v>90</v>
      </c>
      <c r="C114" s="4">
        <f t="shared" si="2"/>
        <v>-0.24</v>
      </c>
      <c r="F114" s="4">
        <f t="shared" si="3"/>
        <v>0</v>
      </c>
      <c r="G114" s="13" t="str">
        <f t="shared" si="49"/>
        <v/>
      </c>
      <c r="H114" s="13" t="str">
        <f t="shared" si="5"/>
        <v/>
      </c>
      <c r="J114" s="2">
        <f t="shared" si="42"/>
        <v>30</v>
      </c>
      <c r="K114" s="4">
        <f t="shared" si="6"/>
        <v>90</v>
      </c>
      <c r="L114" s="4">
        <f t="shared" si="7"/>
        <v>-0.24</v>
      </c>
      <c r="O114" s="4">
        <f t="shared" si="8"/>
        <v>0</v>
      </c>
      <c r="P114" s="13" t="str">
        <f t="shared" si="50"/>
        <v/>
      </c>
      <c r="Q114" s="24" t="str">
        <f t="shared" si="10"/>
        <v/>
      </c>
      <c r="S114" s="2">
        <f t="shared" si="43"/>
        <v>30</v>
      </c>
      <c r="T114" s="4">
        <f t="shared" si="11"/>
        <v>90</v>
      </c>
      <c r="U114" s="4">
        <f t="shared" si="12"/>
        <v>-0.24</v>
      </c>
      <c r="X114" s="4">
        <f t="shared" si="13"/>
        <v>0</v>
      </c>
      <c r="Y114" s="13" t="str">
        <f t="shared" si="51"/>
        <v/>
      </c>
      <c r="Z114" s="24" t="str">
        <f t="shared" si="15"/>
        <v/>
      </c>
      <c r="AB114" s="2">
        <f t="shared" si="44"/>
        <v>30</v>
      </c>
      <c r="AC114" s="4">
        <f t="shared" si="16"/>
        <v>90</v>
      </c>
      <c r="AD114" s="4">
        <f t="shared" si="17"/>
        <v>-0.24</v>
      </c>
      <c r="AG114" s="4">
        <f t="shared" si="18"/>
        <v>0</v>
      </c>
      <c r="AH114" s="13" t="str">
        <f t="shared" si="52"/>
        <v/>
      </c>
      <c r="AI114" s="24" t="str">
        <f t="shared" si="20"/>
        <v/>
      </c>
      <c r="AJ114" s="13"/>
      <c r="AK114" s="2">
        <f t="shared" si="45"/>
        <v>30</v>
      </c>
      <c r="AL114" s="4">
        <f t="shared" si="21"/>
        <v>90</v>
      </c>
      <c r="AM114" s="4">
        <f t="shared" si="22"/>
        <v>-0.24</v>
      </c>
      <c r="AP114" s="4">
        <f t="shared" si="23"/>
        <v>0</v>
      </c>
      <c r="AQ114" s="13" t="str">
        <f t="shared" si="53"/>
        <v/>
      </c>
      <c r="AR114" s="24" t="str">
        <f t="shared" si="25"/>
        <v/>
      </c>
      <c r="AS114" s="13"/>
      <c r="AT114" s="2">
        <f t="shared" si="46"/>
        <v>30</v>
      </c>
      <c r="AU114" s="4">
        <f t="shared" si="26"/>
        <v>90</v>
      </c>
      <c r="AV114" s="4">
        <f t="shared" si="27"/>
        <v>-0.24</v>
      </c>
      <c r="AY114" s="4">
        <f t="shared" si="28"/>
        <v>0</v>
      </c>
      <c r="AZ114" s="13" t="str">
        <f t="shared" si="54"/>
        <v/>
      </c>
      <c r="BA114" s="24" t="str">
        <f t="shared" si="30"/>
        <v/>
      </c>
      <c r="BB114" s="13"/>
      <c r="BC114" s="2">
        <f t="shared" si="47"/>
        <v>30</v>
      </c>
      <c r="BD114" s="4">
        <f t="shared" si="31"/>
        <v>90</v>
      </c>
      <c r="BE114" s="4">
        <f t="shared" si="32"/>
        <v>-0.24</v>
      </c>
      <c r="BH114" s="4">
        <f t="shared" si="33"/>
        <v>0</v>
      </c>
      <c r="BI114" s="13" t="str">
        <f t="shared" si="55"/>
        <v/>
      </c>
      <c r="BJ114" s="24" t="str">
        <f t="shared" si="35"/>
        <v/>
      </c>
      <c r="BK114" s="13"/>
      <c r="BL114" s="2">
        <f t="shared" si="48"/>
        <v>30</v>
      </c>
      <c r="BM114" s="4">
        <f t="shared" si="36"/>
        <v>90</v>
      </c>
      <c r="BN114" s="4">
        <f t="shared" si="37"/>
        <v>-0.24</v>
      </c>
      <c r="BQ114" s="4">
        <f t="shared" si="38"/>
        <v>0</v>
      </c>
      <c r="BR114" s="13" t="str">
        <f t="shared" si="56"/>
        <v/>
      </c>
      <c r="BS114" s="24" t="str">
        <f t="shared" si="40"/>
        <v/>
      </c>
      <c r="BT114" s="27"/>
    </row>
    <row r="115">
      <c r="A115" s="2">
        <f t="shared" si="41"/>
        <v>30.5</v>
      </c>
      <c r="B115" s="4">
        <f t="shared" si="1"/>
        <v>91.5</v>
      </c>
      <c r="C115" s="4">
        <f t="shared" si="2"/>
        <v>-0.27</v>
      </c>
      <c r="F115" s="4">
        <f t="shared" si="3"/>
        <v>0</v>
      </c>
      <c r="G115" s="13" t="str">
        <f t="shared" si="49"/>
        <v/>
      </c>
      <c r="H115" s="13" t="str">
        <f t="shared" si="5"/>
        <v/>
      </c>
      <c r="J115" s="2">
        <f t="shared" si="42"/>
        <v>30.5</v>
      </c>
      <c r="K115" s="4">
        <f t="shared" si="6"/>
        <v>91.5</v>
      </c>
      <c r="L115" s="4">
        <f t="shared" si="7"/>
        <v>-0.27</v>
      </c>
      <c r="O115" s="4">
        <f t="shared" si="8"/>
        <v>0</v>
      </c>
      <c r="P115" s="13" t="str">
        <f t="shared" si="50"/>
        <v/>
      </c>
      <c r="Q115" s="24" t="str">
        <f t="shared" si="10"/>
        <v/>
      </c>
      <c r="S115" s="2">
        <f t="shared" si="43"/>
        <v>30.5</v>
      </c>
      <c r="T115" s="4">
        <f t="shared" si="11"/>
        <v>91.5</v>
      </c>
      <c r="U115" s="4">
        <f t="shared" si="12"/>
        <v>-0.27</v>
      </c>
      <c r="X115" s="4">
        <f t="shared" si="13"/>
        <v>0</v>
      </c>
      <c r="Y115" s="13" t="str">
        <f t="shared" si="51"/>
        <v/>
      </c>
      <c r="Z115" s="24" t="str">
        <f t="shared" si="15"/>
        <v/>
      </c>
      <c r="AB115" s="2">
        <f t="shared" si="44"/>
        <v>30.5</v>
      </c>
      <c r="AC115" s="4">
        <f t="shared" si="16"/>
        <v>91.5</v>
      </c>
      <c r="AD115" s="4">
        <f t="shared" si="17"/>
        <v>-0.27</v>
      </c>
      <c r="AG115" s="4">
        <f t="shared" si="18"/>
        <v>0</v>
      </c>
      <c r="AH115" s="13" t="str">
        <f t="shared" si="52"/>
        <v/>
      </c>
      <c r="AI115" s="24" t="str">
        <f t="shared" si="20"/>
        <v/>
      </c>
      <c r="AJ115" s="13"/>
      <c r="AK115" s="2">
        <f t="shared" si="45"/>
        <v>30.5</v>
      </c>
      <c r="AL115" s="4">
        <f t="shared" si="21"/>
        <v>91.5</v>
      </c>
      <c r="AM115" s="4">
        <f t="shared" si="22"/>
        <v>-0.27</v>
      </c>
      <c r="AP115" s="4">
        <f t="shared" si="23"/>
        <v>0</v>
      </c>
      <c r="AQ115" s="13" t="str">
        <f t="shared" si="53"/>
        <v/>
      </c>
      <c r="AR115" s="24" t="str">
        <f t="shared" si="25"/>
        <v/>
      </c>
      <c r="AS115" s="13"/>
      <c r="AT115" s="2">
        <f t="shared" si="46"/>
        <v>30.5</v>
      </c>
      <c r="AU115" s="4">
        <f t="shared" si="26"/>
        <v>91.5</v>
      </c>
      <c r="AV115" s="4">
        <f t="shared" si="27"/>
        <v>-0.27</v>
      </c>
      <c r="AY115" s="4">
        <f t="shared" si="28"/>
        <v>0</v>
      </c>
      <c r="AZ115" s="13" t="str">
        <f t="shared" si="54"/>
        <v/>
      </c>
      <c r="BA115" s="24" t="str">
        <f t="shared" si="30"/>
        <v/>
      </c>
      <c r="BB115" s="13"/>
      <c r="BC115" s="2">
        <f t="shared" si="47"/>
        <v>30.5</v>
      </c>
      <c r="BD115" s="4">
        <f t="shared" si="31"/>
        <v>91.5</v>
      </c>
      <c r="BE115" s="4">
        <f t="shared" si="32"/>
        <v>-0.27</v>
      </c>
      <c r="BH115" s="4">
        <f t="shared" si="33"/>
        <v>0</v>
      </c>
      <c r="BI115" s="13" t="str">
        <f t="shared" si="55"/>
        <v/>
      </c>
      <c r="BJ115" s="24" t="str">
        <f t="shared" si="35"/>
        <v/>
      </c>
      <c r="BK115" s="13"/>
      <c r="BL115" s="2">
        <f t="shared" si="48"/>
        <v>30.5</v>
      </c>
      <c r="BM115" s="4">
        <f t="shared" si="36"/>
        <v>91.5</v>
      </c>
      <c r="BN115" s="4">
        <f t="shared" si="37"/>
        <v>-0.27</v>
      </c>
      <c r="BQ115" s="4">
        <f t="shared" si="38"/>
        <v>0</v>
      </c>
      <c r="BR115" s="13" t="str">
        <f t="shared" si="56"/>
        <v/>
      </c>
      <c r="BS115" s="24" t="str">
        <f t="shared" si="40"/>
        <v/>
      </c>
      <c r="BT115" s="25"/>
    </row>
    <row r="116">
      <c r="A116" s="2">
        <f t="shared" si="41"/>
        <v>31</v>
      </c>
      <c r="B116" s="4">
        <f t="shared" si="1"/>
        <v>93</v>
      </c>
      <c r="C116" s="4">
        <f t="shared" si="2"/>
        <v>-0.3</v>
      </c>
      <c r="F116" s="4">
        <f t="shared" si="3"/>
        <v>0</v>
      </c>
      <c r="G116" s="13" t="str">
        <f t="shared" si="49"/>
        <v/>
      </c>
      <c r="H116" s="13" t="str">
        <f t="shared" si="5"/>
        <v/>
      </c>
      <c r="J116" s="2">
        <f t="shared" si="42"/>
        <v>31</v>
      </c>
      <c r="K116" s="4">
        <f t="shared" si="6"/>
        <v>93</v>
      </c>
      <c r="L116" s="4">
        <f t="shared" si="7"/>
        <v>-0.3</v>
      </c>
      <c r="O116" s="4">
        <f t="shared" si="8"/>
        <v>0</v>
      </c>
      <c r="P116" s="13" t="str">
        <f t="shared" si="50"/>
        <v/>
      </c>
      <c r="Q116" s="24" t="str">
        <f t="shared" si="10"/>
        <v/>
      </c>
      <c r="S116" s="2">
        <f t="shared" si="43"/>
        <v>31</v>
      </c>
      <c r="T116" s="4">
        <f t="shared" si="11"/>
        <v>93</v>
      </c>
      <c r="U116" s="4">
        <f t="shared" si="12"/>
        <v>-0.3</v>
      </c>
      <c r="X116" s="4">
        <f t="shared" si="13"/>
        <v>0</v>
      </c>
      <c r="Y116" s="13" t="str">
        <f t="shared" si="51"/>
        <v/>
      </c>
      <c r="Z116" s="24" t="str">
        <f t="shared" si="15"/>
        <v/>
      </c>
      <c r="AB116" s="2">
        <f t="shared" si="44"/>
        <v>31</v>
      </c>
      <c r="AC116" s="4">
        <f t="shared" si="16"/>
        <v>93</v>
      </c>
      <c r="AD116" s="4">
        <f t="shared" si="17"/>
        <v>-0.3</v>
      </c>
      <c r="AG116" s="4">
        <f t="shared" si="18"/>
        <v>0</v>
      </c>
      <c r="AH116" s="13" t="str">
        <f t="shared" si="52"/>
        <v/>
      </c>
      <c r="AI116" s="24" t="str">
        <f t="shared" si="20"/>
        <v/>
      </c>
      <c r="AJ116" s="13"/>
      <c r="AK116" s="2">
        <f t="shared" si="45"/>
        <v>31</v>
      </c>
      <c r="AL116" s="4">
        <f t="shared" si="21"/>
        <v>93</v>
      </c>
      <c r="AM116" s="4">
        <f t="shared" si="22"/>
        <v>-0.3</v>
      </c>
      <c r="AP116" s="4">
        <f t="shared" si="23"/>
        <v>0</v>
      </c>
      <c r="AQ116" s="13" t="str">
        <f t="shared" si="53"/>
        <v/>
      </c>
      <c r="AR116" s="24" t="str">
        <f t="shared" si="25"/>
        <v/>
      </c>
      <c r="AS116" s="13"/>
      <c r="AT116" s="2">
        <f t="shared" si="46"/>
        <v>31</v>
      </c>
      <c r="AU116" s="4">
        <f t="shared" si="26"/>
        <v>93</v>
      </c>
      <c r="AV116" s="4">
        <f t="shared" si="27"/>
        <v>-0.3</v>
      </c>
      <c r="AY116" s="4">
        <f t="shared" si="28"/>
        <v>0</v>
      </c>
      <c r="AZ116" s="13" t="str">
        <f t="shared" si="54"/>
        <v/>
      </c>
      <c r="BA116" s="24" t="str">
        <f t="shared" si="30"/>
        <v/>
      </c>
      <c r="BB116" s="13"/>
      <c r="BC116" s="2">
        <f t="shared" si="47"/>
        <v>31</v>
      </c>
      <c r="BD116" s="4">
        <f t="shared" si="31"/>
        <v>93</v>
      </c>
      <c r="BE116" s="4">
        <f t="shared" si="32"/>
        <v>-0.3</v>
      </c>
      <c r="BH116" s="4">
        <f t="shared" si="33"/>
        <v>0</v>
      </c>
      <c r="BI116" s="13" t="str">
        <f t="shared" si="55"/>
        <v/>
      </c>
      <c r="BJ116" s="24" t="str">
        <f t="shared" si="35"/>
        <v/>
      </c>
      <c r="BK116" s="13"/>
      <c r="BL116" s="2">
        <f t="shared" si="48"/>
        <v>31</v>
      </c>
      <c r="BM116" s="4">
        <f t="shared" si="36"/>
        <v>93</v>
      </c>
      <c r="BN116" s="4">
        <f t="shared" si="37"/>
        <v>-0.3</v>
      </c>
      <c r="BQ116" s="4">
        <f t="shared" si="38"/>
        <v>0</v>
      </c>
      <c r="BR116" s="13" t="str">
        <f t="shared" si="56"/>
        <v/>
      </c>
      <c r="BS116" s="24" t="str">
        <f t="shared" si="40"/>
        <v/>
      </c>
      <c r="BT116" s="25"/>
    </row>
    <row r="117">
      <c r="A117" s="2">
        <f t="shared" si="41"/>
        <v>31.5</v>
      </c>
      <c r="B117" s="4">
        <f t="shared" si="1"/>
        <v>94.5</v>
      </c>
      <c r="C117" s="4">
        <f t="shared" si="2"/>
        <v>-0.33</v>
      </c>
      <c r="F117" s="4">
        <f t="shared" si="3"/>
        <v>0</v>
      </c>
      <c r="G117" s="13" t="str">
        <f t="shared" si="49"/>
        <v/>
      </c>
      <c r="H117" s="13" t="str">
        <f t="shared" si="5"/>
        <v/>
      </c>
      <c r="J117" s="2">
        <f t="shared" si="42"/>
        <v>31.5</v>
      </c>
      <c r="K117" s="4">
        <f t="shared" si="6"/>
        <v>94.5</v>
      </c>
      <c r="L117" s="4">
        <f t="shared" si="7"/>
        <v>-0.33</v>
      </c>
      <c r="O117" s="4">
        <f t="shared" si="8"/>
        <v>0</v>
      </c>
      <c r="P117" s="13" t="str">
        <f t="shared" si="50"/>
        <v/>
      </c>
      <c r="Q117" s="24" t="str">
        <f t="shared" si="10"/>
        <v/>
      </c>
      <c r="S117" s="2">
        <f t="shared" si="43"/>
        <v>31.5</v>
      </c>
      <c r="T117" s="4">
        <f t="shared" si="11"/>
        <v>94.5</v>
      </c>
      <c r="U117" s="4">
        <f t="shared" si="12"/>
        <v>-0.33</v>
      </c>
      <c r="X117" s="4">
        <f t="shared" si="13"/>
        <v>0</v>
      </c>
      <c r="Y117" s="13" t="str">
        <f t="shared" si="51"/>
        <v/>
      </c>
      <c r="Z117" s="24" t="str">
        <f t="shared" si="15"/>
        <v/>
      </c>
      <c r="AB117" s="2">
        <f t="shared" si="44"/>
        <v>31.5</v>
      </c>
      <c r="AC117" s="4">
        <f t="shared" si="16"/>
        <v>94.5</v>
      </c>
      <c r="AD117" s="4">
        <f t="shared" si="17"/>
        <v>-0.33</v>
      </c>
      <c r="AG117" s="4">
        <f t="shared" si="18"/>
        <v>0</v>
      </c>
      <c r="AH117" s="13" t="str">
        <f t="shared" si="52"/>
        <v/>
      </c>
      <c r="AI117" s="24" t="str">
        <f t="shared" si="20"/>
        <v/>
      </c>
      <c r="AJ117" s="13"/>
      <c r="AK117" s="2">
        <f t="shared" si="45"/>
        <v>31.5</v>
      </c>
      <c r="AL117" s="4">
        <f t="shared" si="21"/>
        <v>94.5</v>
      </c>
      <c r="AM117" s="4">
        <f t="shared" si="22"/>
        <v>-0.33</v>
      </c>
      <c r="AP117" s="4">
        <f t="shared" si="23"/>
        <v>0</v>
      </c>
      <c r="AQ117" s="13" t="str">
        <f t="shared" si="53"/>
        <v/>
      </c>
      <c r="AR117" s="24" t="str">
        <f t="shared" si="25"/>
        <v/>
      </c>
      <c r="AS117" s="13"/>
      <c r="AT117" s="2">
        <f t="shared" si="46"/>
        <v>31.5</v>
      </c>
      <c r="AU117" s="4">
        <f t="shared" si="26"/>
        <v>94.5</v>
      </c>
      <c r="AV117" s="4">
        <f t="shared" si="27"/>
        <v>-0.33</v>
      </c>
      <c r="AY117" s="4">
        <f t="shared" si="28"/>
        <v>0</v>
      </c>
      <c r="AZ117" s="13" t="str">
        <f t="shared" si="54"/>
        <v/>
      </c>
      <c r="BA117" s="24" t="str">
        <f t="shared" si="30"/>
        <v/>
      </c>
      <c r="BB117" s="13"/>
      <c r="BC117" s="2">
        <f t="shared" si="47"/>
        <v>31.5</v>
      </c>
      <c r="BD117" s="4">
        <f t="shared" si="31"/>
        <v>94.5</v>
      </c>
      <c r="BE117" s="4">
        <f t="shared" si="32"/>
        <v>-0.33</v>
      </c>
      <c r="BH117" s="4">
        <f t="shared" si="33"/>
        <v>0</v>
      </c>
      <c r="BI117" s="13" t="str">
        <f t="shared" si="55"/>
        <v/>
      </c>
      <c r="BJ117" s="24" t="str">
        <f t="shared" si="35"/>
        <v/>
      </c>
      <c r="BK117" s="13"/>
      <c r="BL117" s="2">
        <f t="shared" si="48"/>
        <v>31.5</v>
      </c>
      <c r="BM117" s="4">
        <f t="shared" si="36"/>
        <v>94.5</v>
      </c>
      <c r="BN117" s="4">
        <f t="shared" si="37"/>
        <v>-0.33</v>
      </c>
      <c r="BQ117" s="4">
        <f t="shared" si="38"/>
        <v>0</v>
      </c>
      <c r="BR117" s="13" t="str">
        <f t="shared" si="56"/>
        <v/>
      </c>
      <c r="BS117" s="24" t="str">
        <f t="shared" si="40"/>
        <v/>
      </c>
      <c r="BT117" s="25"/>
    </row>
    <row r="118">
      <c r="A118" s="2">
        <f t="shared" si="41"/>
        <v>32</v>
      </c>
      <c r="B118" s="4">
        <f t="shared" si="1"/>
        <v>96</v>
      </c>
      <c r="C118" s="4">
        <f t="shared" si="2"/>
        <v>-0.36</v>
      </c>
      <c r="F118" s="4">
        <f t="shared" si="3"/>
        <v>0</v>
      </c>
      <c r="G118" s="13" t="str">
        <f t="shared" si="49"/>
        <v/>
      </c>
      <c r="H118" s="13" t="str">
        <f t="shared" si="5"/>
        <v/>
      </c>
      <c r="J118" s="2">
        <f t="shared" si="42"/>
        <v>32</v>
      </c>
      <c r="K118" s="4">
        <f t="shared" si="6"/>
        <v>96</v>
      </c>
      <c r="L118" s="4">
        <f t="shared" si="7"/>
        <v>-0.36</v>
      </c>
      <c r="O118" s="4">
        <f t="shared" si="8"/>
        <v>0</v>
      </c>
      <c r="P118" s="13" t="str">
        <f t="shared" si="50"/>
        <v/>
      </c>
      <c r="Q118" s="24" t="str">
        <f t="shared" si="10"/>
        <v/>
      </c>
      <c r="S118" s="2">
        <f t="shared" si="43"/>
        <v>32</v>
      </c>
      <c r="T118" s="4">
        <f t="shared" si="11"/>
        <v>96</v>
      </c>
      <c r="U118" s="4">
        <f t="shared" si="12"/>
        <v>-0.36</v>
      </c>
      <c r="X118" s="4">
        <f t="shared" si="13"/>
        <v>0</v>
      </c>
      <c r="Y118" s="13" t="str">
        <f t="shared" si="51"/>
        <v/>
      </c>
      <c r="Z118" s="24" t="str">
        <f t="shared" si="15"/>
        <v/>
      </c>
      <c r="AB118" s="2">
        <f t="shared" si="44"/>
        <v>32</v>
      </c>
      <c r="AC118" s="4">
        <f t="shared" si="16"/>
        <v>96</v>
      </c>
      <c r="AD118" s="4">
        <f t="shared" si="17"/>
        <v>-0.36</v>
      </c>
      <c r="AG118" s="4">
        <f t="shared" si="18"/>
        <v>0</v>
      </c>
      <c r="AH118" s="13" t="str">
        <f t="shared" si="52"/>
        <v/>
      </c>
      <c r="AI118" s="24" t="str">
        <f t="shared" si="20"/>
        <v/>
      </c>
      <c r="AJ118" s="13"/>
      <c r="AK118" s="2">
        <f t="shared" si="45"/>
        <v>32</v>
      </c>
      <c r="AL118" s="4">
        <f t="shared" si="21"/>
        <v>96</v>
      </c>
      <c r="AM118" s="4">
        <f t="shared" si="22"/>
        <v>-0.36</v>
      </c>
      <c r="AP118" s="4">
        <f t="shared" si="23"/>
        <v>0</v>
      </c>
      <c r="AQ118" s="13" t="str">
        <f t="shared" si="53"/>
        <v/>
      </c>
      <c r="AR118" s="24" t="str">
        <f t="shared" si="25"/>
        <v/>
      </c>
      <c r="AS118" s="13"/>
      <c r="AT118" s="2">
        <f t="shared" si="46"/>
        <v>32</v>
      </c>
      <c r="AU118" s="4">
        <f t="shared" si="26"/>
        <v>96</v>
      </c>
      <c r="AV118" s="4">
        <f t="shared" si="27"/>
        <v>-0.36</v>
      </c>
      <c r="AY118" s="4">
        <f t="shared" si="28"/>
        <v>0</v>
      </c>
      <c r="AZ118" s="13" t="str">
        <f t="shared" si="54"/>
        <v/>
      </c>
      <c r="BA118" s="24" t="str">
        <f t="shared" si="30"/>
        <v/>
      </c>
      <c r="BB118" s="13"/>
      <c r="BC118" s="2">
        <f t="shared" si="47"/>
        <v>32</v>
      </c>
      <c r="BD118" s="4">
        <f t="shared" si="31"/>
        <v>96</v>
      </c>
      <c r="BE118" s="4">
        <f t="shared" si="32"/>
        <v>-0.36</v>
      </c>
      <c r="BH118" s="4">
        <f t="shared" si="33"/>
        <v>0</v>
      </c>
      <c r="BI118" s="13" t="str">
        <f t="shared" si="55"/>
        <v/>
      </c>
      <c r="BJ118" s="24" t="str">
        <f t="shared" si="35"/>
        <v/>
      </c>
      <c r="BK118" s="13"/>
      <c r="BL118" s="2">
        <f t="shared" si="48"/>
        <v>32</v>
      </c>
      <c r="BM118" s="4">
        <f t="shared" si="36"/>
        <v>96</v>
      </c>
      <c r="BN118" s="4">
        <f t="shared" si="37"/>
        <v>-0.36</v>
      </c>
      <c r="BQ118" s="4">
        <f t="shared" si="38"/>
        <v>0</v>
      </c>
      <c r="BR118" s="13" t="str">
        <f t="shared" si="56"/>
        <v/>
      </c>
      <c r="BS118" s="24" t="str">
        <f t="shared" si="40"/>
        <v/>
      </c>
      <c r="BT118" s="25"/>
    </row>
    <row r="119">
      <c r="A119" s="2">
        <f t="shared" si="41"/>
        <v>32.5</v>
      </c>
      <c r="B119" s="4">
        <f t="shared" si="1"/>
        <v>97.5</v>
      </c>
      <c r="C119" s="4">
        <f t="shared" si="2"/>
        <v>-0.39</v>
      </c>
      <c r="F119" s="4">
        <f t="shared" si="3"/>
        <v>0</v>
      </c>
      <c r="G119" s="13" t="str">
        <f t="shared" si="49"/>
        <v/>
      </c>
      <c r="H119" s="13" t="str">
        <f t="shared" si="5"/>
        <v/>
      </c>
      <c r="J119" s="2">
        <f t="shared" si="42"/>
        <v>32.5</v>
      </c>
      <c r="K119" s="4">
        <f t="shared" si="6"/>
        <v>97.5</v>
      </c>
      <c r="L119" s="4">
        <f t="shared" si="7"/>
        <v>-0.39</v>
      </c>
      <c r="O119" s="4">
        <f t="shared" si="8"/>
        <v>0</v>
      </c>
      <c r="P119" s="13" t="str">
        <f t="shared" si="50"/>
        <v/>
      </c>
      <c r="Q119" s="24" t="str">
        <f t="shared" si="10"/>
        <v/>
      </c>
      <c r="S119" s="2">
        <f t="shared" si="43"/>
        <v>32.5</v>
      </c>
      <c r="T119" s="4">
        <f t="shared" si="11"/>
        <v>97.5</v>
      </c>
      <c r="U119" s="4">
        <f t="shared" si="12"/>
        <v>-0.39</v>
      </c>
      <c r="X119" s="4">
        <f t="shared" si="13"/>
        <v>0</v>
      </c>
      <c r="Y119" s="13" t="str">
        <f t="shared" si="51"/>
        <v/>
      </c>
      <c r="Z119" s="24" t="str">
        <f t="shared" si="15"/>
        <v/>
      </c>
      <c r="AB119" s="2">
        <f t="shared" si="44"/>
        <v>32.5</v>
      </c>
      <c r="AC119" s="4">
        <f t="shared" si="16"/>
        <v>97.5</v>
      </c>
      <c r="AD119" s="4">
        <f t="shared" si="17"/>
        <v>-0.39</v>
      </c>
      <c r="AG119" s="4">
        <f t="shared" si="18"/>
        <v>0</v>
      </c>
      <c r="AH119" s="13" t="str">
        <f t="shared" si="52"/>
        <v/>
      </c>
      <c r="AI119" s="24" t="str">
        <f t="shared" si="20"/>
        <v/>
      </c>
      <c r="AJ119" s="13"/>
      <c r="AK119" s="2">
        <f t="shared" si="45"/>
        <v>32.5</v>
      </c>
      <c r="AL119" s="4">
        <f t="shared" si="21"/>
        <v>97.5</v>
      </c>
      <c r="AM119" s="4">
        <f t="shared" si="22"/>
        <v>-0.39</v>
      </c>
      <c r="AP119" s="4">
        <f t="shared" si="23"/>
        <v>0</v>
      </c>
      <c r="AQ119" s="13" t="str">
        <f t="shared" si="53"/>
        <v/>
      </c>
      <c r="AR119" s="24" t="str">
        <f t="shared" si="25"/>
        <v/>
      </c>
      <c r="AS119" s="13"/>
      <c r="AT119" s="2">
        <f t="shared" si="46"/>
        <v>32.5</v>
      </c>
      <c r="AU119" s="4">
        <f t="shared" si="26"/>
        <v>97.5</v>
      </c>
      <c r="AV119" s="4">
        <f t="shared" si="27"/>
        <v>-0.39</v>
      </c>
      <c r="AY119" s="4">
        <f t="shared" si="28"/>
        <v>0</v>
      </c>
      <c r="AZ119" s="13" t="str">
        <f t="shared" si="54"/>
        <v/>
      </c>
      <c r="BA119" s="24" t="str">
        <f t="shared" si="30"/>
        <v/>
      </c>
      <c r="BB119" s="13"/>
      <c r="BC119" s="2">
        <f t="shared" si="47"/>
        <v>32.5</v>
      </c>
      <c r="BD119" s="4">
        <f t="shared" si="31"/>
        <v>97.5</v>
      </c>
      <c r="BE119" s="4">
        <f t="shared" si="32"/>
        <v>-0.39</v>
      </c>
      <c r="BH119" s="4">
        <f t="shared" si="33"/>
        <v>0</v>
      </c>
      <c r="BI119" s="13" t="str">
        <f t="shared" si="55"/>
        <v/>
      </c>
      <c r="BJ119" s="24" t="str">
        <f t="shared" si="35"/>
        <v/>
      </c>
      <c r="BK119" s="13"/>
      <c r="BL119" s="2">
        <f t="shared" si="48"/>
        <v>32.5</v>
      </c>
      <c r="BM119" s="4">
        <f t="shared" si="36"/>
        <v>97.5</v>
      </c>
      <c r="BN119" s="4">
        <f t="shared" si="37"/>
        <v>-0.39</v>
      </c>
      <c r="BQ119" s="4">
        <f t="shared" si="38"/>
        <v>0</v>
      </c>
      <c r="BR119" s="13" t="str">
        <f t="shared" si="56"/>
        <v/>
      </c>
      <c r="BS119" s="24" t="str">
        <f t="shared" si="40"/>
        <v/>
      </c>
      <c r="BT119" s="25"/>
    </row>
    <row r="120">
      <c r="A120" s="2">
        <f t="shared" si="41"/>
        <v>33</v>
      </c>
      <c r="B120" s="4">
        <f t="shared" si="1"/>
        <v>99</v>
      </c>
      <c r="C120" s="4">
        <f t="shared" si="2"/>
        <v>-0.42</v>
      </c>
      <c r="F120" s="4">
        <f t="shared" si="3"/>
        <v>0</v>
      </c>
      <c r="G120" s="13" t="str">
        <f t="shared" si="49"/>
        <v/>
      </c>
      <c r="H120" s="13" t="str">
        <f t="shared" si="5"/>
        <v/>
      </c>
      <c r="J120" s="2">
        <f t="shared" si="42"/>
        <v>33</v>
      </c>
      <c r="K120" s="4">
        <f t="shared" si="6"/>
        <v>99</v>
      </c>
      <c r="L120" s="4">
        <f t="shared" si="7"/>
        <v>-0.42</v>
      </c>
      <c r="O120" s="4">
        <f t="shared" si="8"/>
        <v>0</v>
      </c>
      <c r="P120" s="13" t="str">
        <f t="shared" si="50"/>
        <v/>
      </c>
      <c r="Q120" s="24" t="str">
        <f t="shared" si="10"/>
        <v/>
      </c>
      <c r="S120" s="2">
        <f t="shared" si="43"/>
        <v>33</v>
      </c>
      <c r="T120" s="4">
        <f t="shared" si="11"/>
        <v>99</v>
      </c>
      <c r="U120" s="4">
        <f t="shared" si="12"/>
        <v>-0.42</v>
      </c>
      <c r="X120" s="4">
        <f t="shared" si="13"/>
        <v>0</v>
      </c>
      <c r="Y120" s="13" t="str">
        <f t="shared" si="51"/>
        <v/>
      </c>
      <c r="Z120" s="24" t="str">
        <f t="shared" si="15"/>
        <v/>
      </c>
      <c r="AB120" s="2">
        <f t="shared" si="44"/>
        <v>33</v>
      </c>
      <c r="AC120" s="4">
        <f t="shared" si="16"/>
        <v>99</v>
      </c>
      <c r="AD120" s="4">
        <f t="shared" si="17"/>
        <v>-0.42</v>
      </c>
      <c r="AG120" s="4">
        <f t="shared" si="18"/>
        <v>0</v>
      </c>
      <c r="AH120" s="13" t="str">
        <f t="shared" si="52"/>
        <v/>
      </c>
      <c r="AI120" s="24" t="str">
        <f t="shared" si="20"/>
        <v/>
      </c>
      <c r="AJ120" s="13"/>
      <c r="AK120" s="2">
        <f t="shared" si="45"/>
        <v>33</v>
      </c>
      <c r="AL120" s="4">
        <f t="shared" si="21"/>
        <v>99</v>
      </c>
      <c r="AM120" s="4">
        <f t="shared" si="22"/>
        <v>-0.42</v>
      </c>
      <c r="AP120" s="4">
        <f t="shared" si="23"/>
        <v>0</v>
      </c>
      <c r="AQ120" s="13" t="str">
        <f t="shared" si="53"/>
        <v/>
      </c>
      <c r="AR120" s="24" t="str">
        <f t="shared" si="25"/>
        <v/>
      </c>
      <c r="AS120" s="13"/>
      <c r="AT120" s="2">
        <f t="shared" si="46"/>
        <v>33</v>
      </c>
      <c r="AU120" s="4">
        <f t="shared" si="26"/>
        <v>99</v>
      </c>
      <c r="AV120" s="4">
        <f t="shared" si="27"/>
        <v>-0.42</v>
      </c>
      <c r="AY120" s="4">
        <f t="shared" si="28"/>
        <v>0</v>
      </c>
      <c r="AZ120" s="13" t="str">
        <f t="shared" si="54"/>
        <v/>
      </c>
      <c r="BA120" s="24" t="str">
        <f t="shared" si="30"/>
        <v/>
      </c>
      <c r="BB120" s="13"/>
      <c r="BC120" s="2">
        <f t="shared" si="47"/>
        <v>33</v>
      </c>
      <c r="BD120" s="4">
        <f t="shared" si="31"/>
        <v>99</v>
      </c>
      <c r="BE120" s="4">
        <f t="shared" si="32"/>
        <v>-0.42</v>
      </c>
      <c r="BH120" s="4">
        <f t="shared" si="33"/>
        <v>0</v>
      </c>
      <c r="BI120" s="13" t="str">
        <f t="shared" si="55"/>
        <v/>
      </c>
      <c r="BJ120" s="24" t="str">
        <f t="shared" si="35"/>
        <v/>
      </c>
      <c r="BK120" s="13"/>
      <c r="BL120" s="2">
        <f t="shared" si="48"/>
        <v>33</v>
      </c>
      <c r="BM120" s="4">
        <f t="shared" si="36"/>
        <v>99</v>
      </c>
      <c r="BN120" s="4">
        <f t="shared" si="37"/>
        <v>-0.42</v>
      </c>
      <c r="BQ120" s="4">
        <f t="shared" si="38"/>
        <v>0</v>
      </c>
      <c r="BR120" s="13" t="str">
        <f t="shared" si="56"/>
        <v/>
      </c>
      <c r="BS120" s="24" t="str">
        <f t="shared" si="40"/>
        <v/>
      </c>
      <c r="BT120" s="25"/>
    </row>
    <row r="121">
      <c r="A121" s="2">
        <f t="shared" si="41"/>
        <v>33.5</v>
      </c>
      <c r="B121" s="4">
        <f t="shared" si="1"/>
        <v>100.5</v>
      </c>
      <c r="C121" s="4">
        <f t="shared" si="2"/>
        <v>-0.45</v>
      </c>
      <c r="F121" s="4">
        <f t="shared" si="3"/>
        <v>0</v>
      </c>
      <c r="G121" s="13" t="str">
        <f t="shared" si="49"/>
        <v/>
      </c>
      <c r="H121" s="13" t="str">
        <f t="shared" si="5"/>
        <v/>
      </c>
      <c r="J121" s="2">
        <f t="shared" si="42"/>
        <v>33.5</v>
      </c>
      <c r="K121" s="4">
        <f t="shared" si="6"/>
        <v>100.5</v>
      </c>
      <c r="L121" s="4">
        <f t="shared" si="7"/>
        <v>-0.45</v>
      </c>
      <c r="O121" s="4">
        <f t="shared" si="8"/>
        <v>0</v>
      </c>
      <c r="P121" s="13" t="str">
        <f t="shared" si="50"/>
        <v/>
      </c>
      <c r="Q121" s="24" t="str">
        <f t="shared" si="10"/>
        <v/>
      </c>
      <c r="S121" s="2">
        <f t="shared" si="43"/>
        <v>33.5</v>
      </c>
      <c r="T121" s="4">
        <f t="shared" si="11"/>
        <v>100.5</v>
      </c>
      <c r="U121" s="4">
        <f t="shared" si="12"/>
        <v>-0.45</v>
      </c>
      <c r="X121" s="4">
        <f t="shared" si="13"/>
        <v>0</v>
      </c>
      <c r="Y121" s="13" t="str">
        <f t="shared" si="51"/>
        <v/>
      </c>
      <c r="Z121" s="24" t="str">
        <f t="shared" si="15"/>
        <v/>
      </c>
      <c r="AB121" s="2">
        <f t="shared" si="44"/>
        <v>33.5</v>
      </c>
      <c r="AC121" s="4">
        <f t="shared" si="16"/>
        <v>100.5</v>
      </c>
      <c r="AD121" s="4">
        <f t="shared" si="17"/>
        <v>-0.45</v>
      </c>
      <c r="AG121" s="4">
        <f t="shared" si="18"/>
        <v>0</v>
      </c>
      <c r="AH121" s="13" t="str">
        <f t="shared" si="52"/>
        <v/>
      </c>
      <c r="AI121" s="24" t="str">
        <f t="shared" si="20"/>
        <v/>
      </c>
      <c r="AJ121" s="13"/>
      <c r="AK121" s="2">
        <f t="shared" si="45"/>
        <v>33.5</v>
      </c>
      <c r="AL121" s="4">
        <f t="shared" si="21"/>
        <v>100.5</v>
      </c>
      <c r="AM121" s="4">
        <f t="shared" si="22"/>
        <v>-0.45</v>
      </c>
      <c r="AP121" s="4">
        <f t="shared" si="23"/>
        <v>0</v>
      </c>
      <c r="AQ121" s="13" t="str">
        <f t="shared" si="53"/>
        <v/>
      </c>
      <c r="AR121" s="24" t="str">
        <f t="shared" si="25"/>
        <v/>
      </c>
      <c r="AS121" s="13"/>
      <c r="AT121" s="2">
        <f t="shared" si="46"/>
        <v>33.5</v>
      </c>
      <c r="AU121" s="4">
        <f t="shared" si="26"/>
        <v>100.5</v>
      </c>
      <c r="AV121" s="4">
        <f t="shared" si="27"/>
        <v>-0.45</v>
      </c>
      <c r="AY121" s="4">
        <f t="shared" si="28"/>
        <v>0</v>
      </c>
      <c r="AZ121" s="13" t="str">
        <f t="shared" si="54"/>
        <v/>
      </c>
      <c r="BA121" s="24" t="str">
        <f t="shared" si="30"/>
        <v/>
      </c>
      <c r="BB121" s="13"/>
      <c r="BC121" s="2">
        <f t="shared" si="47"/>
        <v>33.5</v>
      </c>
      <c r="BD121" s="4">
        <f t="shared" si="31"/>
        <v>100.5</v>
      </c>
      <c r="BE121" s="4">
        <f t="shared" si="32"/>
        <v>-0.45</v>
      </c>
      <c r="BH121" s="4">
        <f t="shared" si="33"/>
        <v>0</v>
      </c>
      <c r="BI121" s="13" t="str">
        <f t="shared" si="55"/>
        <v/>
      </c>
      <c r="BJ121" s="24" t="str">
        <f t="shared" si="35"/>
        <v/>
      </c>
      <c r="BK121" s="13"/>
      <c r="BL121" s="2">
        <f t="shared" si="48"/>
        <v>33.5</v>
      </c>
      <c r="BM121" s="4">
        <f t="shared" si="36"/>
        <v>100.5</v>
      </c>
      <c r="BN121" s="4">
        <f t="shared" si="37"/>
        <v>-0.45</v>
      </c>
      <c r="BQ121" s="4">
        <f t="shared" si="38"/>
        <v>0</v>
      </c>
      <c r="BR121" s="13" t="str">
        <f t="shared" si="56"/>
        <v/>
      </c>
      <c r="BS121" s="24" t="str">
        <f t="shared" si="40"/>
        <v/>
      </c>
      <c r="BT121" s="25"/>
    </row>
    <row r="122">
      <c r="A122" s="2">
        <f t="shared" si="41"/>
        <v>34</v>
      </c>
      <c r="B122" s="4">
        <f t="shared" si="1"/>
        <v>102</v>
      </c>
      <c r="C122" s="4">
        <f t="shared" si="2"/>
        <v>-0.48</v>
      </c>
      <c r="F122" s="4">
        <f t="shared" si="3"/>
        <v>0</v>
      </c>
      <c r="G122" s="13" t="str">
        <f t="shared" si="49"/>
        <v/>
      </c>
      <c r="H122" s="13" t="str">
        <f t="shared" si="5"/>
        <v/>
      </c>
      <c r="J122" s="2">
        <f t="shared" si="42"/>
        <v>34</v>
      </c>
      <c r="K122" s="4">
        <f t="shared" si="6"/>
        <v>102</v>
      </c>
      <c r="L122" s="4">
        <f t="shared" si="7"/>
        <v>-0.48</v>
      </c>
      <c r="O122" s="4">
        <f t="shared" si="8"/>
        <v>0</v>
      </c>
      <c r="P122" s="13" t="str">
        <f t="shared" si="50"/>
        <v/>
      </c>
      <c r="Q122" s="24" t="str">
        <f t="shared" si="10"/>
        <v/>
      </c>
      <c r="S122" s="2">
        <f t="shared" si="43"/>
        <v>34</v>
      </c>
      <c r="T122" s="4">
        <f t="shared" si="11"/>
        <v>102</v>
      </c>
      <c r="U122" s="4">
        <f t="shared" si="12"/>
        <v>-0.48</v>
      </c>
      <c r="X122" s="4">
        <f t="shared" si="13"/>
        <v>0</v>
      </c>
      <c r="Y122" s="13" t="str">
        <f t="shared" si="51"/>
        <v/>
      </c>
      <c r="Z122" s="24" t="str">
        <f t="shared" si="15"/>
        <v/>
      </c>
      <c r="AB122" s="2">
        <f t="shared" si="44"/>
        <v>34</v>
      </c>
      <c r="AC122" s="4">
        <f t="shared" si="16"/>
        <v>102</v>
      </c>
      <c r="AD122" s="4">
        <f t="shared" si="17"/>
        <v>-0.48</v>
      </c>
      <c r="AG122" s="4">
        <f t="shared" si="18"/>
        <v>0</v>
      </c>
      <c r="AH122" s="13" t="str">
        <f t="shared" si="52"/>
        <v/>
      </c>
      <c r="AI122" s="24" t="str">
        <f t="shared" si="20"/>
        <v/>
      </c>
      <c r="AJ122" s="13"/>
      <c r="AK122" s="2">
        <f t="shared" si="45"/>
        <v>34</v>
      </c>
      <c r="AL122" s="4">
        <f t="shared" si="21"/>
        <v>102</v>
      </c>
      <c r="AM122" s="4">
        <f t="shared" si="22"/>
        <v>-0.48</v>
      </c>
      <c r="AP122" s="4">
        <f t="shared" si="23"/>
        <v>0</v>
      </c>
      <c r="AQ122" s="13" t="str">
        <f t="shared" si="53"/>
        <v/>
      </c>
      <c r="AR122" s="24" t="str">
        <f t="shared" si="25"/>
        <v/>
      </c>
      <c r="AS122" s="13"/>
      <c r="AT122" s="2">
        <f t="shared" si="46"/>
        <v>34</v>
      </c>
      <c r="AU122" s="4">
        <f t="shared" si="26"/>
        <v>102</v>
      </c>
      <c r="AV122" s="4">
        <f t="shared" si="27"/>
        <v>-0.48</v>
      </c>
      <c r="AY122" s="4">
        <f t="shared" si="28"/>
        <v>0</v>
      </c>
      <c r="AZ122" s="13" t="str">
        <f t="shared" si="54"/>
        <v/>
      </c>
      <c r="BA122" s="24" t="str">
        <f t="shared" si="30"/>
        <v/>
      </c>
      <c r="BB122" s="13"/>
      <c r="BC122" s="2">
        <f t="shared" si="47"/>
        <v>34</v>
      </c>
      <c r="BD122" s="4">
        <f t="shared" si="31"/>
        <v>102</v>
      </c>
      <c r="BE122" s="4">
        <f t="shared" si="32"/>
        <v>-0.48</v>
      </c>
      <c r="BH122" s="4">
        <f t="shared" si="33"/>
        <v>0</v>
      </c>
      <c r="BI122" s="13" t="str">
        <f t="shared" si="55"/>
        <v/>
      </c>
      <c r="BJ122" s="24" t="str">
        <f t="shared" si="35"/>
        <v/>
      </c>
      <c r="BK122" s="13"/>
      <c r="BL122" s="2">
        <f t="shared" si="48"/>
        <v>34</v>
      </c>
      <c r="BM122" s="4">
        <f t="shared" si="36"/>
        <v>102</v>
      </c>
      <c r="BN122" s="4">
        <f t="shared" si="37"/>
        <v>-0.48</v>
      </c>
      <c r="BQ122" s="4">
        <f t="shared" si="38"/>
        <v>0</v>
      </c>
      <c r="BR122" s="13" t="str">
        <f t="shared" si="56"/>
        <v/>
      </c>
      <c r="BS122" s="24" t="str">
        <f t="shared" si="40"/>
        <v/>
      </c>
      <c r="BT122" s="25"/>
    </row>
    <row r="123">
      <c r="A123" s="2">
        <f t="shared" si="41"/>
        <v>34.5</v>
      </c>
      <c r="B123" s="4">
        <f t="shared" si="1"/>
        <v>103.5</v>
      </c>
      <c r="C123" s="4">
        <f t="shared" si="2"/>
        <v>-0.51</v>
      </c>
      <c r="F123" s="4">
        <f t="shared" si="3"/>
        <v>0</v>
      </c>
      <c r="G123" s="13" t="str">
        <f t="shared" si="49"/>
        <v/>
      </c>
      <c r="H123" s="13" t="str">
        <f t="shared" si="5"/>
        <v/>
      </c>
      <c r="J123" s="2">
        <f t="shared" si="42"/>
        <v>34.5</v>
      </c>
      <c r="K123" s="4">
        <f t="shared" si="6"/>
        <v>103.5</v>
      </c>
      <c r="L123" s="4">
        <f t="shared" si="7"/>
        <v>-0.51</v>
      </c>
      <c r="O123" s="4">
        <f t="shared" si="8"/>
        <v>0</v>
      </c>
      <c r="P123" s="13" t="str">
        <f t="shared" si="50"/>
        <v/>
      </c>
      <c r="Q123" s="24" t="str">
        <f t="shared" si="10"/>
        <v/>
      </c>
      <c r="S123" s="2">
        <f t="shared" si="43"/>
        <v>34.5</v>
      </c>
      <c r="T123" s="4">
        <f t="shared" si="11"/>
        <v>103.5</v>
      </c>
      <c r="U123" s="4">
        <f t="shared" si="12"/>
        <v>-0.51</v>
      </c>
      <c r="X123" s="4">
        <f t="shared" si="13"/>
        <v>0</v>
      </c>
      <c r="Y123" s="13" t="str">
        <f t="shared" si="51"/>
        <v/>
      </c>
      <c r="Z123" s="24" t="str">
        <f t="shared" si="15"/>
        <v/>
      </c>
      <c r="AB123" s="2">
        <f t="shared" si="44"/>
        <v>34.5</v>
      </c>
      <c r="AC123" s="4">
        <f t="shared" si="16"/>
        <v>103.5</v>
      </c>
      <c r="AD123" s="4">
        <f t="shared" si="17"/>
        <v>-0.51</v>
      </c>
      <c r="AG123" s="4">
        <f t="shared" si="18"/>
        <v>0</v>
      </c>
      <c r="AH123" s="13" t="str">
        <f t="shared" si="52"/>
        <v/>
      </c>
      <c r="AI123" s="24" t="str">
        <f t="shared" si="20"/>
        <v/>
      </c>
      <c r="AJ123" s="13"/>
      <c r="AK123" s="2">
        <f t="shared" si="45"/>
        <v>34.5</v>
      </c>
      <c r="AL123" s="4">
        <f t="shared" si="21"/>
        <v>103.5</v>
      </c>
      <c r="AM123" s="4">
        <f t="shared" si="22"/>
        <v>-0.51</v>
      </c>
      <c r="AP123" s="4">
        <f t="shared" si="23"/>
        <v>0</v>
      </c>
      <c r="AQ123" s="13" t="str">
        <f t="shared" si="53"/>
        <v/>
      </c>
      <c r="AR123" s="24" t="str">
        <f t="shared" si="25"/>
        <v/>
      </c>
      <c r="AS123" s="13"/>
      <c r="AT123" s="2">
        <f t="shared" si="46"/>
        <v>34.5</v>
      </c>
      <c r="AU123" s="4">
        <f t="shared" si="26"/>
        <v>103.5</v>
      </c>
      <c r="AV123" s="4">
        <f t="shared" si="27"/>
        <v>-0.51</v>
      </c>
      <c r="AY123" s="4">
        <f t="shared" si="28"/>
        <v>0</v>
      </c>
      <c r="AZ123" s="13" t="str">
        <f t="shared" si="54"/>
        <v/>
      </c>
      <c r="BA123" s="24" t="str">
        <f t="shared" si="30"/>
        <v/>
      </c>
      <c r="BB123" s="13"/>
      <c r="BC123" s="2">
        <f t="shared" si="47"/>
        <v>34.5</v>
      </c>
      <c r="BD123" s="4">
        <f t="shared" si="31"/>
        <v>103.5</v>
      </c>
      <c r="BE123" s="4">
        <f t="shared" si="32"/>
        <v>-0.51</v>
      </c>
      <c r="BH123" s="4">
        <f t="shared" si="33"/>
        <v>0</v>
      </c>
      <c r="BI123" s="13" t="str">
        <f t="shared" si="55"/>
        <v/>
      </c>
      <c r="BJ123" s="24" t="str">
        <f t="shared" si="35"/>
        <v/>
      </c>
      <c r="BK123" s="13"/>
      <c r="BL123" s="2">
        <f t="shared" si="48"/>
        <v>34.5</v>
      </c>
      <c r="BM123" s="4">
        <f t="shared" si="36"/>
        <v>103.5</v>
      </c>
      <c r="BN123" s="4">
        <f t="shared" si="37"/>
        <v>-0.51</v>
      </c>
      <c r="BQ123" s="4">
        <f t="shared" si="38"/>
        <v>0</v>
      </c>
      <c r="BR123" s="13" t="str">
        <f t="shared" si="56"/>
        <v/>
      </c>
      <c r="BS123" s="24" t="str">
        <f t="shared" si="40"/>
        <v/>
      </c>
      <c r="BT123" s="25"/>
    </row>
    <row r="124">
      <c r="A124" s="2">
        <f t="shared" si="41"/>
        <v>35</v>
      </c>
      <c r="B124" s="4">
        <f t="shared" si="1"/>
        <v>105</v>
      </c>
      <c r="C124" s="4">
        <f t="shared" si="2"/>
        <v>-0.54</v>
      </c>
      <c r="F124" s="4">
        <f t="shared" si="3"/>
        <v>0</v>
      </c>
      <c r="G124" s="13" t="str">
        <f t="shared" si="49"/>
        <v/>
      </c>
      <c r="H124" s="13" t="str">
        <f t="shared" si="5"/>
        <v/>
      </c>
      <c r="J124" s="2">
        <f t="shared" si="42"/>
        <v>35</v>
      </c>
      <c r="K124" s="4">
        <f t="shared" si="6"/>
        <v>105</v>
      </c>
      <c r="L124" s="4">
        <f t="shared" si="7"/>
        <v>-0.54</v>
      </c>
      <c r="O124" s="4">
        <f t="shared" si="8"/>
        <v>0</v>
      </c>
      <c r="P124" s="13" t="str">
        <f t="shared" si="50"/>
        <v/>
      </c>
      <c r="Q124" s="24" t="str">
        <f t="shared" si="10"/>
        <v/>
      </c>
      <c r="S124" s="2">
        <f t="shared" si="43"/>
        <v>35</v>
      </c>
      <c r="T124" s="4">
        <f t="shared" si="11"/>
        <v>105</v>
      </c>
      <c r="U124" s="4">
        <f t="shared" si="12"/>
        <v>-0.54</v>
      </c>
      <c r="X124" s="4">
        <f t="shared" si="13"/>
        <v>0</v>
      </c>
      <c r="Y124" s="13" t="str">
        <f t="shared" si="51"/>
        <v/>
      </c>
      <c r="Z124" s="24" t="str">
        <f t="shared" si="15"/>
        <v/>
      </c>
      <c r="AB124" s="2">
        <f t="shared" si="44"/>
        <v>35</v>
      </c>
      <c r="AC124" s="4">
        <f t="shared" si="16"/>
        <v>105</v>
      </c>
      <c r="AD124" s="4">
        <f t="shared" si="17"/>
        <v>-0.54</v>
      </c>
      <c r="AG124" s="4">
        <f t="shared" si="18"/>
        <v>0</v>
      </c>
      <c r="AH124" s="13" t="str">
        <f t="shared" si="52"/>
        <v/>
      </c>
      <c r="AI124" s="24" t="str">
        <f t="shared" si="20"/>
        <v/>
      </c>
      <c r="AJ124" s="13"/>
      <c r="AK124" s="2">
        <f t="shared" si="45"/>
        <v>35</v>
      </c>
      <c r="AL124" s="4">
        <f t="shared" si="21"/>
        <v>105</v>
      </c>
      <c r="AM124" s="4">
        <f t="shared" si="22"/>
        <v>-0.54</v>
      </c>
      <c r="AP124" s="4">
        <f t="shared" si="23"/>
        <v>0</v>
      </c>
      <c r="AQ124" s="13" t="str">
        <f t="shared" si="53"/>
        <v/>
      </c>
      <c r="AR124" s="24" t="str">
        <f t="shared" si="25"/>
        <v/>
      </c>
      <c r="AS124" s="13"/>
      <c r="AT124" s="2">
        <f t="shared" si="46"/>
        <v>35</v>
      </c>
      <c r="AU124" s="4">
        <f t="shared" si="26"/>
        <v>105</v>
      </c>
      <c r="AV124" s="4">
        <f t="shared" si="27"/>
        <v>-0.54</v>
      </c>
      <c r="AY124" s="4">
        <f t="shared" si="28"/>
        <v>0</v>
      </c>
      <c r="AZ124" s="13" t="str">
        <f t="shared" si="54"/>
        <v/>
      </c>
      <c r="BA124" s="24" t="str">
        <f t="shared" si="30"/>
        <v/>
      </c>
      <c r="BB124" s="13"/>
      <c r="BC124" s="2">
        <f t="shared" si="47"/>
        <v>35</v>
      </c>
      <c r="BD124" s="4">
        <f t="shared" si="31"/>
        <v>105</v>
      </c>
      <c r="BE124" s="4">
        <f t="shared" si="32"/>
        <v>-0.54</v>
      </c>
      <c r="BH124" s="4">
        <f t="shared" si="33"/>
        <v>0</v>
      </c>
      <c r="BI124" s="13" t="str">
        <f t="shared" si="55"/>
        <v/>
      </c>
      <c r="BJ124" s="24" t="str">
        <f t="shared" si="35"/>
        <v/>
      </c>
      <c r="BK124" s="13"/>
      <c r="BL124" s="2">
        <f t="shared" si="48"/>
        <v>35</v>
      </c>
      <c r="BM124" s="4">
        <f t="shared" si="36"/>
        <v>105</v>
      </c>
      <c r="BN124" s="4">
        <f t="shared" si="37"/>
        <v>-0.54</v>
      </c>
      <c r="BQ124" s="4">
        <f t="shared" si="38"/>
        <v>0</v>
      </c>
      <c r="BR124" s="13" t="str">
        <f t="shared" si="56"/>
        <v/>
      </c>
      <c r="BS124" s="24" t="str">
        <f t="shared" si="40"/>
        <v/>
      </c>
      <c r="BT124" s="25"/>
    </row>
    <row r="125">
      <c r="A125" s="2">
        <f t="shared" si="41"/>
        <v>35.5</v>
      </c>
      <c r="B125" s="4">
        <f t="shared" si="1"/>
        <v>106.5</v>
      </c>
      <c r="C125" s="4">
        <f t="shared" si="2"/>
        <v>-0.57</v>
      </c>
      <c r="F125" s="4">
        <f t="shared" si="3"/>
        <v>0</v>
      </c>
      <c r="G125" s="13" t="str">
        <f t="shared" si="49"/>
        <v/>
      </c>
      <c r="H125" s="13" t="str">
        <f t="shared" si="5"/>
        <v/>
      </c>
      <c r="J125" s="2">
        <f t="shared" si="42"/>
        <v>35.5</v>
      </c>
      <c r="K125" s="4">
        <f t="shared" si="6"/>
        <v>106.5</v>
      </c>
      <c r="L125" s="4">
        <f t="shared" si="7"/>
        <v>-0.57</v>
      </c>
      <c r="O125" s="4">
        <f t="shared" si="8"/>
        <v>0</v>
      </c>
      <c r="P125" s="13" t="str">
        <f t="shared" si="50"/>
        <v/>
      </c>
      <c r="Q125" s="24" t="str">
        <f t="shared" si="10"/>
        <v/>
      </c>
      <c r="S125" s="2">
        <f t="shared" si="43"/>
        <v>35.5</v>
      </c>
      <c r="T125" s="4">
        <f t="shared" si="11"/>
        <v>106.5</v>
      </c>
      <c r="U125" s="4">
        <f t="shared" si="12"/>
        <v>-0.57</v>
      </c>
      <c r="X125" s="4">
        <f t="shared" si="13"/>
        <v>0</v>
      </c>
      <c r="Y125" s="13" t="str">
        <f t="shared" si="51"/>
        <v/>
      </c>
      <c r="Z125" s="24" t="str">
        <f t="shared" si="15"/>
        <v/>
      </c>
      <c r="AB125" s="2">
        <f t="shared" si="44"/>
        <v>35.5</v>
      </c>
      <c r="AC125" s="4">
        <f t="shared" si="16"/>
        <v>106.5</v>
      </c>
      <c r="AD125" s="4">
        <f t="shared" si="17"/>
        <v>-0.57</v>
      </c>
      <c r="AG125" s="4">
        <f t="shared" si="18"/>
        <v>0</v>
      </c>
      <c r="AH125" s="13" t="str">
        <f t="shared" si="52"/>
        <v/>
      </c>
      <c r="AI125" s="24" t="str">
        <f t="shared" si="20"/>
        <v/>
      </c>
      <c r="AJ125" s="13"/>
      <c r="AK125" s="2">
        <f t="shared" si="45"/>
        <v>35.5</v>
      </c>
      <c r="AL125" s="4">
        <f t="shared" si="21"/>
        <v>106.5</v>
      </c>
      <c r="AM125" s="4">
        <f t="shared" si="22"/>
        <v>-0.57</v>
      </c>
      <c r="AP125" s="4">
        <f t="shared" si="23"/>
        <v>0</v>
      </c>
      <c r="AQ125" s="13" t="str">
        <f t="shared" si="53"/>
        <v/>
      </c>
      <c r="AR125" s="24" t="str">
        <f t="shared" si="25"/>
        <v/>
      </c>
      <c r="AS125" s="13"/>
      <c r="AT125" s="2">
        <f t="shared" si="46"/>
        <v>35.5</v>
      </c>
      <c r="AU125" s="4">
        <f t="shared" si="26"/>
        <v>106.5</v>
      </c>
      <c r="AV125" s="4">
        <f t="shared" si="27"/>
        <v>-0.57</v>
      </c>
      <c r="AY125" s="4">
        <f t="shared" si="28"/>
        <v>0</v>
      </c>
      <c r="AZ125" s="13" t="str">
        <f t="shared" si="54"/>
        <v/>
      </c>
      <c r="BA125" s="24" t="str">
        <f t="shared" si="30"/>
        <v/>
      </c>
      <c r="BB125" s="13"/>
      <c r="BC125" s="2">
        <f t="shared" si="47"/>
        <v>35.5</v>
      </c>
      <c r="BD125" s="4">
        <f t="shared" si="31"/>
        <v>106.5</v>
      </c>
      <c r="BE125" s="4">
        <f t="shared" si="32"/>
        <v>-0.57</v>
      </c>
      <c r="BH125" s="4">
        <f t="shared" si="33"/>
        <v>0</v>
      </c>
      <c r="BI125" s="13" t="str">
        <f t="shared" si="55"/>
        <v/>
      </c>
      <c r="BJ125" s="24" t="str">
        <f t="shared" si="35"/>
        <v/>
      </c>
      <c r="BK125" s="13"/>
      <c r="BL125" s="2">
        <f t="shared" si="48"/>
        <v>35.5</v>
      </c>
      <c r="BM125" s="4">
        <f t="shared" si="36"/>
        <v>106.5</v>
      </c>
      <c r="BN125" s="4">
        <f t="shared" si="37"/>
        <v>-0.57</v>
      </c>
      <c r="BQ125" s="4">
        <f t="shared" si="38"/>
        <v>0</v>
      </c>
      <c r="BR125" s="13" t="str">
        <f t="shared" si="56"/>
        <v/>
      </c>
      <c r="BS125" s="24" t="str">
        <f t="shared" si="40"/>
        <v/>
      </c>
      <c r="BT125" s="25"/>
    </row>
    <row r="126">
      <c r="A126" s="2">
        <f t="shared" si="41"/>
        <v>36</v>
      </c>
      <c r="B126" s="4">
        <f t="shared" si="1"/>
        <v>108</v>
      </c>
      <c r="C126" s="4">
        <f t="shared" si="2"/>
        <v>-0.6</v>
      </c>
      <c r="F126" s="4">
        <f t="shared" si="3"/>
        <v>0</v>
      </c>
      <c r="G126" s="13" t="str">
        <f t="shared" si="49"/>
        <v/>
      </c>
      <c r="H126" s="13" t="str">
        <f t="shared" si="5"/>
        <v/>
      </c>
      <c r="J126" s="2">
        <f t="shared" si="42"/>
        <v>36</v>
      </c>
      <c r="K126" s="4">
        <f t="shared" si="6"/>
        <v>108</v>
      </c>
      <c r="L126" s="4">
        <f t="shared" si="7"/>
        <v>-0.6</v>
      </c>
      <c r="O126" s="4">
        <f t="shared" si="8"/>
        <v>0</v>
      </c>
      <c r="P126" s="13" t="str">
        <f t="shared" si="50"/>
        <v/>
      </c>
      <c r="Q126" s="24" t="str">
        <f t="shared" si="10"/>
        <v/>
      </c>
      <c r="S126" s="2">
        <f t="shared" si="43"/>
        <v>36</v>
      </c>
      <c r="T126" s="4">
        <f t="shared" si="11"/>
        <v>108</v>
      </c>
      <c r="U126" s="4">
        <f t="shared" si="12"/>
        <v>-0.6</v>
      </c>
      <c r="X126" s="4">
        <f t="shared" si="13"/>
        <v>0</v>
      </c>
      <c r="Y126" s="13" t="str">
        <f t="shared" si="51"/>
        <v/>
      </c>
      <c r="Z126" s="24" t="str">
        <f t="shared" si="15"/>
        <v/>
      </c>
      <c r="AB126" s="2">
        <f t="shared" si="44"/>
        <v>36</v>
      </c>
      <c r="AC126" s="4">
        <f t="shared" si="16"/>
        <v>108</v>
      </c>
      <c r="AD126" s="4">
        <f t="shared" si="17"/>
        <v>-0.6</v>
      </c>
      <c r="AG126" s="4">
        <f t="shared" si="18"/>
        <v>0</v>
      </c>
      <c r="AH126" s="13" t="str">
        <f t="shared" si="52"/>
        <v/>
      </c>
      <c r="AI126" s="24" t="str">
        <f t="shared" si="20"/>
        <v/>
      </c>
      <c r="AJ126" s="13"/>
      <c r="AK126" s="2">
        <f t="shared" si="45"/>
        <v>36</v>
      </c>
      <c r="AL126" s="4">
        <f t="shared" si="21"/>
        <v>108</v>
      </c>
      <c r="AM126" s="4">
        <f t="shared" si="22"/>
        <v>-0.6</v>
      </c>
      <c r="AP126" s="4">
        <f t="shared" si="23"/>
        <v>0</v>
      </c>
      <c r="AQ126" s="13" t="str">
        <f t="shared" si="53"/>
        <v/>
      </c>
      <c r="AR126" s="24" t="str">
        <f t="shared" si="25"/>
        <v/>
      </c>
      <c r="AS126" s="13"/>
      <c r="AT126" s="2">
        <f t="shared" si="46"/>
        <v>36</v>
      </c>
      <c r="AU126" s="4">
        <f t="shared" si="26"/>
        <v>108</v>
      </c>
      <c r="AV126" s="4">
        <f t="shared" si="27"/>
        <v>-0.6</v>
      </c>
      <c r="AY126" s="4">
        <f t="shared" si="28"/>
        <v>0</v>
      </c>
      <c r="AZ126" s="13" t="str">
        <f t="shared" si="54"/>
        <v/>
      </c>
      <c r="BA126" s="24" t="str">
        <f t="shared" si="30"/>
        <v/>
      </c>
      <c r="BB126" s="13"/>
      <c r="BC126" s="2">
        <f t="shared" si="47"/>
        <v>36</v>
      </c>
      <c r="BD126" s="4">
        <f t="shared" si="31"/>
        <v>108</v>
      </c>
      <c r="BE126" s="4">
        <f t="shared" si="32"/>
        <v>-0.6</v>
      </c>
      <c r="BH126" s="4">
        <f t="shared" si="33"/>
        <v>0</v>
      </c>
      <c r="BI126" s="13" t="str">
        <f t="shared" si="55"/>
        <v/>
      </c>
      <c r="BJ126" s="24" t="str">
        <f t="shared" si="35"/>
        <v/>
      </c>
      <c r="BK126" s="13"/>
      <c r="BL126" s="2">
        <f t="shared" si="48"/>
        <v>36</v>
      </c>
      <c r="BM126" s="4">
        <f t="shared" si="36"/>
        <v>108</v>
      </c>
      <c r="BN126" s="4">
        <f t="shared" si="37"/>
        <v>-0.6</v>
      </c>
      <c r="BQ126" s="4">
        <f t="shared" si="38"/>
        <v>0</v>
      </c>
      <c r="BR126" s="13" t="str">
        <f t="shared" si="56"/>
        <v/>
      </c>
      <c r="BS126" s="24" t="str">
        <f t="shared" si="40"/>
        <v/>
      </c>
      <c r="BT126" s="25"/>
    </row>
    <row r="127">
      <c r="A127" s="2">
        <f t="shared" si="41"/>
        <v>36.5</v>
      </c>
      <c r="B127" s="4">
        <f t="shared" si="1"/>
        <v>109.5</v>
      </c>
      <c r="C127" s="4">
        <f t="shared" si="2"/>
        <v>-0.63</v>
      </c>
      <c r="F127" s="4">
        <f t="shared" si="3"/>
        <v>0</v>
      </c>
      <c r="G127" s="13" t="str">
        <f t="shared" si="49"/>
        <v/>
      </c>
      <c r="H127" s="13" t="str">
        <f t="shared" si="5"/>
        <v/>
      </c>
      <c r="J127" s="2">
        <f t="shared" si="42"/>
        <v>36.5</v>
      </c>
      <c r="K127" s="4">
        <f t="shared" si="6"/>
        <v>109.5</v>
      </c>
      <c r="L127" s="4">
        <f t="shared" si="7"/>
        <v>-0.63</v>
      </c>
      <c r="O127" s="4">
        <f t="shared" si="8"/>
        <v>0</v>
      </c>
      <c r="P127" s="13" t="str">
        <f t="shared" si="50"/>
        <v/>
      </c>
      <c r="Q127" s="24" t="str">
        <f t="shared" si="10"/>
        <v/>
      </c>
      <c r="S127" s="2">
        <f t="shared" si="43"/>
        <v>36.5</v>
      </c>
      <c r="T127" s="4">
        <f t="shared" si="11"/>
        <v>109.5</v>
      </c>
      <c r="U127" s="4">
        <f t="shared" si="12"/>
        <v>-0.63</v>
      </c>
      <c r="X127" s="4">
        <f t="shared" si="13"/>
        <v>0</v>
      </c>
      <c r="Y127" s="13" t="str">
        <f t="shared" si="51"/>
        <v/>
      </c>
      <c r="Z127" s="24" t="str">
        <f t="shared" si="15"/>
        <v/>
      </c>
      <c r="AB127" s="2">
        <f t="shared" si="44"/>
        <v>36.5</v>
      </c>
      <c r="AC127" s="4">
        <f t="shared" si="16"/>
        <v>109.5</v>
      </c>
      <c r="AD127" s="4">
        <f t="shared" si="17"/>
        <v>-0.63</v>
      </c>
      <c r="AG127" s="4">
        <f t="shared" si="18"/>
        <v>0</v>
      </c>
      <c r="AH127" s="13" t="str">
        <f t="shared" si="52"/>
        <v/>
      </c>
      <c r="AI127" s="24" t="str">
        <f t="shared" si="20"/>
        <v/>
      </c>
      <c r="AJ127" s="13"/>
      <c r="AK127" s="2">
        <f t="shared" si="45"/>
        <v>36.5</v>
      </c>
      <c r="AL127" s="4">
        <f t="shared" si="21"/>
        <v>109.5</v>
      </c>
      <c r="AM127" s="4">
        <f t="shared" si="22"/>
        <v>-0.63</v>
      </c>
      <c r="AP127" s="4">
        <f t="shared" si="23"/>
        <v>0</v>
      </c>
      <c r="AQ127" s="13" t="str">
        <f t="shared" si="53"/>
        <v/>
      </c>
      <c r="AR127" s="24" t="str">
        <f t="shared" si="25"/>
        <v/>
      </c>
      <c r="AS127" s="13"/>
      <c r="AT127" s="2">
        <f t="shared" si="46"/>
        <v>36.5</v>
      </c>
      <c r="AU127" s="4">
        <f t="shared" si="26"/>
        <v>109.5</v>
      </c>
      <c r="AV127" s="4">
        <f t="shared" si="27"/>
        <v>-0.63</v>
      </c>
      <c r="AY127" s="4">
        <f t="shared" si="28"/>
        <v>0</v>
      </c>
      <c r="AZ127" s="13" t="str">
        <f t="shared" si="54"/>
        <v/>
      </c>
      <c r="BA127" s="24" t="str">
        <f t="shared" si="30"/>
        <v/>
      </c>
      <c r="BB127" s="13"/>
      <c r="BC127" s="2">
        <f t="shared" si="47"/>
        <v>36.5</v>
      </c>
      <c r="BD127" s="4">
        <f t="shared" si="31"/>
        <v>109.5</v>
      </c>
      <c r="BE127" s="4">
        <f t="shared" si="32"/>
        <v>-0.63</v>
      </c>
      <c r="BH127" s="4">
        <f t="shared" si="33"/>
        <v>0</v>
      </c>
      <c r="BI127" s="13" t="str">
        <f t="shared" si="55"/>
        <v/>
      </c>
      <c r="BJ127" s="24" t="str">
        <f t="shared" si="35"/>
        <v/>
      </c>
      <c r="BK127" s="13"/>
      <c r="BL127" s="2">
        <f t="shared" si="48"/>
        <v>36.5</v>
      </c>
      <c r="BM127" s="4">
        <f t="shared" si="36"/>
        <v>109.5</v>
      </c>
      <c r="BN127" s="4">
        <f t="shared" si="37"/>
        <v>-0.63</v>
      </c>
      <c r="BQ127" s="4">
        <f t="shared" si="38"/>
        <v>0</v>
      </c>
      <c r="BR127" s="13" t="str">
        <f t="shared" si="56"/>
        <v/>
      </c>
      <c r="BS127" s="24" t="str">
        <f t="shared" si="40"/>
        <v/>
      </c>
      <c r="BT127" s="25"/>
    </row>
    <row r="128">
      <c r="A128" s="2">
        <f t="shared" si="41"/>
        <v>37</v>
      </c>
      <c r="B128" s="4">
        <f t="shared" si="1"/>
        <v>111</v>
      </c>
      <c r="C128" s="4">
        <f t="shared" si="2"/>
        <v>-0.66</v>
      </c>
      <c r="F128" s="4">
        <f t="shared" si="3"/>
        <v>0</v>
      </c>
      <c r="G128" s="13" t="str">
        <f t="shared" si="49"/>
        <v/>
      </c>
      <c r="H128" s="13" t="str">
        <f t="shared" si="5"/>
        <v/>
      </c>
      <c r="I128" s="2"/>
      <c r="J128" s="2">
        <f t="shared" si="42"/>
        <v>37</v>
      </c>
      <c r="K128" s="4">
        <f t="shared" si="6"/>
        <v>111</v>
      </c>
      <c r="L128" s="4">
        <f t="shared" si="7"/>
        <v>-0.66</v>
      </c>
      <c r="O128" s="4">
        <f t="shared" si="8"/>
        <v>0</v>
      </c>
      <c r="P128" s="13" t="str">
        <f t="shared" si="50"/>
        <v/>
      </c>
      <c r="Q128" s="24" t="str">
        <f t="shared" si="10"/>
        <v/>
      </c>
      <c r="S128" s="2">
        <f t="shared" si="43"/>
        <v>37</v>
      </c>
      <c r="T128" s="4">
        <f t="shared" si="11"/>
        <v>111</v>
      </c>
      <c r="U128" s="4">
        <f t="shared" si="12"/>
        <v>-0.66</v>
      </c>
      <c r="X128" s="4">
        <f t="shared" si="13"/>
        <v>0</v>
      </c>
      <c r="Y128" s="13" t="str">
        <f t="shared" si="51"/>
        <v/>
      </c>
      <c r="Z128" s="24" t="str">
        <f t="shared" si="15"/>
        <v/>
      </c>
      <c r="AB128" s="2">
        <f t="shared" si="44"/>
        <v>37</v>
      </c>
      <c r="AC128" s="4">
        <f t="shared" si="16"/>
        <v>111</v>
      </c>
      <c r="AD128" s="4">
        <f t="shared" si="17"/>
        <v>-0.66</v>
      </c>
      <c r="AG128" s="4">
        <f t="shared" si="18"/>
        <v>0</v>
      </c>
      <c r="AH128" s="13" t="str">
        <f t="shared" si="52"/>
        <v/>
      </c>
      <c r="AI128" s="24" t="str">
        <f t="shared" si="20"/>
        <v/>
      </c>
      <c r="AJ128" s="13"/>
      <c r="AK128" s="2">
        <f t="shared" si="45"/>
        <v>37</v>
      </c>
      <c r="AL128" s="4">
        <f t="shared" si="21"/>
        <v>111</v>
      </c>
      <c r="AM128" s="4">
        <f t="shared" si="22"/>
        <v>-0.66</v>
      </c>
      <c r="AP128" s="4">
        <f t="shared" si="23"/>
        <v>0</v>
      </c>
      <c r="AQ128" s="13" t="str">
        <f t="shared" si="53"/>
        <v/>
      </c>
      <c r="AR128" s="24" t="str">
        <f t="shared" si="25"/>
        <v/>
      </c>
      <c r="AS128" s="13"/>
      <c r="AT128" s="2">
        <f t="shared" si="46"/>
        <v>37</v>
      </c>
      <c r="AU128" s="4">
        <f t="shared" si="26"/>
        <v>111</v>
      </c>
      <c r="AV128" s="4">
        <f t="shared" si="27"/>
        <v>-0.66</v>
      </c>
      <c r="AY128" s="4">
        <f t="shared" si="28"/>
        <v>0</v>
      </c>
      <c r="AZ128" s="13" t="str">
        <f t="shared" si="54"/>
        <v/>
      </c>
      <c r="BA128" s="24" t="str">
        <f t="shared" si="30"/>
        <v/>
      </c>
      <c r="BB128" s="13"/>
      <c r="BC128" s="2">
        <f t="shared" si="47"/>
        <v>37</v>
      </c>
      <c r="BD128" s="4">
        <f t="shared" si="31"/>
        <v>111</v>
      </c>
      <c r="BE128" s="4">
        <f t="shared" si="32"/>
        <v>-0.66</v>
      </c>
      <c r="BH128" s="4">
        <f t="shared" si="33"/>
        <v>0</v>
      </c>
      <c r="BI128" s="13" t="str">
        <f t="shared" si="55"/>
        <v/>
      </c>
      <c r="BJ128" s="24" t="str">
        <f t="shared" si="35"/>
        <v/>
      </c>
      <c r="BK128" s="13"/>
      <c r="BL128" s="2">
        <f t="shared" si="48"/>
        <v>37</v>
      </c>
      <c r="BM128" s="4">
        <f t="shared" si="36"/>
        <v>111</v>
      </c>
      <c r="BN128" s="4">
        <f t="shared" si="37"/>
        <v>-0.66</v>
      </c>
      <c r="BQ128" s="4">
        <f t="shared" si="38"/>
        <v>0</v>
      </c>
      <c r="BR128" s="13" t="str">
        <f t="shared" si="56"/>
        <v/>
      </c>
      <c r="BS128" s="24" t="str">
        <f t="shared" si="40"/>
        <v/>
      </c>
      <c r="BT128" s="25"/>
    </row>
    <row r="129">
      <c r="A129" s="2">
        <f t="shared" si="41"/>
        <v>37.5</v>
      </c>
      <c r="B129" s="4">
        <f t="shared" si="1"/>
        <v>112.5</v>
      </c>
      <c r="C129" s="4">
        <f t="shared" si="2"/>
        <v>-0.69</v>
      </c>
      <c r="F129" s="4">
        <f t="shared" si="3"/>
        <v>0</v>
      </c>
      <c r="G129" s="13" t="str">
        <f t="shared" si="49"/>
        <v/>
      </c>
      <c r="H129" s="13" t="str">
        <f t="shared" si="5"/>
        <v/>
      </c>
      <c r="J129" s="2">
        <f t="shared" si="42"/>
        <v>37.5</v>
      </c>
      <c r="K129" s="4">
        <f t="shared" si="6"/>
        <v>112.5</v>
      </c>
      <c r="L129" s="4">
        <f t="shared" si="7"/>
        <v>-0.69</v>
      </c>
      <c r="O129" s="4">
        <f t="shared" si="8"/>
        <v>0</v>
      </c>
      <c r="P129" s="13" t="str">
        <f t="shared" si="50"/>
        <v/>
      </c>
      <c r="Q129" s="24" t="str">
        <f t="shared" si="10"/>
        <v/>
      </c>
      <c r="S129" s="2">
        <f t="shared" si="43"/>
        <v>37.5</v>
      </c>
      <c r="T129" s="4">
        <f t="shared" si="11"/>
        <v>112.5</v>
      </c>
      <c r="U129" s="4">
        <f t="shared" si="12"/>
        <v>-0.69</v>
      </c>
      <c r="X129" s="4">
        <f t="shared" si="13"/>
        <v>0</v>
      </c>
      <c r="Y129" s="13" t="str">
        <f t="shared" si="51"/>
        <v/>
      </c>
      <c r="Z129" s="24" t="str">
        <f t="shared" si="15"/>
        <v/>
      </c>
      <c r="AB129" s="2">
        <f t="shared" si="44"/>
        <v>37.5</v>
      </c>
      <c r="AC129" s="4">
        <f t="shared" si="16"/>
        <v>112.5</v>
      </c>
      <c r="AD129" s="4">
        <f t="shared" si="17"/>
        <v>-0.69</v>
      </c>
      <c r="AG129" s="4">
        <f t="shared" si="18"/>
        <v>0</v>
      </c>
      <c r="AH129" s="13" t="str">
        <f t="shared" si="52"/>
        <v/>
      </c>
      <c r="AI129" s="24" t="str">
        <f t="shared" si="20"/>
        <v/>
      </c>
      <c r="AJ129" s="13"/>
      <c r="AK129" s="2">
        <f t="shared" si="45"/>
        <v>37.5</v>
      </c>
      <c r="AL129" s="4">
        <f t="shared" si="21"/>
        <v>112.5</v>
      </c>
      <c r="AM129" s="4">
        <f t="shared" si="22"/>
        <v>-0.69</v>
      </c>
      <c r="AP129" s="4">
        <f t="shared" si="23"/>
        <v>0</v>
      </c>
      <c r="AQ129" s="13" t="str">
        <f t="shared" si="53"/>
        <v/>
      </c>
      <c r="AR129" s="24" t="str">
        <f t="shared" si="25"/>
        <v/>
      </c>
      <c r="AS129" s="13"/>
      <c r="AT129" s="2">
        <f t="shared" si="46"/>
        <v>37.5</v>
      </c>
      <c r="AU129" s="4">
        <f t="shared" si="26"/>
        <v>112.5</v>
      </c>
      <c r="AV129" s="4">
        <f t="shared" si="27"/>
        <v>-0.69</v>
      </c>
      <c r="AY129" s="4">
        <f t="shared" si="28"/>
        <v>0</v>
      </c>
      <c r="AZ129" s="13" t="str">
        <f t="shared" si="54"/>
        <v/>
      </c>
      <c r="BA129" s="24" t="str">
        <f t="shared" si="30"/>
        <v/>
      </c>
      <c r="BB129" s="13"/>
      <c r="BC129" s="2">
        <f t="shared" si="47"/>
        <v>37.5</v>
      </c>
      <c r="BD129" s="4">
        <f t="shared" si="31"/>
        <v>112.5</v>
      </c>
      <c r="BE129" s="4">
        <f t="shared" si="32"/>
        <v>-0.69</v>
      </c>
      <c r="BH129" s="4">
        <f t="shared" si="33"/>
        <v>0</v>
      </c>
      <c r="BI129" s="13" t="str">
        <f t="shared" si="55"/>
        <v/>
      </c>
      <c r="BJ129" s="24" t="str">
        <f t="shared" si="35"/>
        <v/>
      </c>
      <c r="BK129" s="13"/>
      <c r="BL129" s="2">
        <f t="shared" si="48"/>
        <v>37.5</v>
      </c>
      <c r="BM129" s="4">
        <f t="shared" si="36"/>
        <v>112.5</v>
      </c>
      <c r="BN129" s="4">
        <f t="shared" si="37"/>
        <v>-0.69</v>
      </c>
      <c r="BQ129" s="4">
        <f t="shared" si="38"/>
        <v>0</v>
      </c>
      <c r="BR129" s="13" t="str">
        <f t="shared" si="56"/>
        <v/>
      </c>
      <c r="BS129" s="24" t="str">
        <f t="shared" si="40"/>
        <v/>
      </c>
      <c r="BT129" s="25"/>
    </row>
    <row r="130">
      <c r="A130" s="2">
        <f t="shared" si="41"/>
        <v>38</v>
      </c>
      <c r="B130" s="4">
        <f t="shared" si="1"/>
        <v>114</v>
      </c>
      <c r="C130" s="4">
        <f t="shared" si="2"/>
        <v>-0.72</v>
      </c>
      <c r="F130" s="4">
        <f t="shared" si="3"/>
        <v>0</v>
      </c>
      <c r="G130" s="13" t="str">
        <f t="shared" si="49"/>
        <v/>
      </c>
      <c r="H130" s="13" t="str">
        <f t="shared" si="5"/>
        <v/>
      </c>
      <c r="J130" s="2">
        <f t="shared" si="42"/>
        <v>38</v>
      </c>
      <c r="K130" s="4">
        <f t="shared" si="6"/>
        <v>114</v>
      </c>
      <c r="L130" s="4">
        <f t="shared" si="7"/>
        <v>-0.72</v>
      </c>
      <c r="O130" s="4">
        <f t="shared" si="8"/>
        <v>0</v>
      </c>
      <c r="P130" s="13" t="str">
        <f t="shared" si="50"/>
        <v/>
      </c>
      <c r="Q130" s="24" t="str">
        <f t="shared" si="10"/>
        <v/>
      </c>
      <c r="S130" s="2">
        <f t="shared" si="43"/>
        <v>38</v>
      </c>
      <c r="T130" s="4">
        <f t="shared" si="11"/>
        <v>114</v>
      </c>
      <c r="U130" s="4">
        <f t="shared" si="12"/>
        <v>-0.72</v>
      </c>
      <c r="X130" s="4">
        <f t="shared" si="13"/>
        <v>0</v>
      </c>
      <c r="Y130" s="13" t="str">
        <f t="shared" si="51"/>
        <v/>
      </c>
      <c r="Z130" s="24" t="str">
        <f t="shared" si="15"/>
        <v/>
      </c>
      <c r="AB130" s="2">
        <f t="shared" si="44"/>
        <v>38</v>
      </c>
      <c r="AC130" s="4">
        <f t="shared" si="16"/>
        <v>114</v>
      </c>
      <c r="AD130" s="4">
        <f t="shared" si="17"/>
        <v>-0.72</v>
      </c>
      <c r="AG130" s="4">
        <f t="shared" si="18"/>
        <v>0</v>
      </c>
      <c r="AH130" s="13" t="str">
        <f t="shared" si="52"/>
        <v/>
      </c>
      <c r="AI130" s="24" t="str">
        <f t="shared" si="20"/>
        <v/>
      </c>
      <c r="AJ130" s="13"/>
      <c r="AK130" s="2">
        <f t="shared" si="45"/>
        <v>38</v>
      </c>
      <c r="AL130" s="4">
        <f t="shared" si="21"/>
        <v>114</v>
      </c>
      <c r="AM130" s="4">
        <f t="shared" si="22"/>
        <v>-0.72</v>
      </c>
      <c r="AP130" s="4">
        <f t="shared" si="23"/>
        <v>0</v>
      </c>
      <c r="AQ130" s="13" t="str">
        <f t="shared" si="53"/>
        <v/>
      </c>
      <c r="AR130" s="24" t="str">
        <f t="shared" si="25"/>
        <v/>
      </c>
      <c r="AS130" s="13"/>
      <c r="AT130" s="2">
        <f t="shared" si="46"/>
        <v>38</v>
      </c>
      <c r="AU130" s="4">
        <f t="shared" si="26"/>
        <v>114</v>
      </c>
      <c r="AV130" s="4">
        <f t="shared" si="27"/>
        <v>-0.72</v>
      </c>
      <c r="AY130" s="4">
        <f t="shared" si="28"/>
        <v>0</v>
      </c>
      <c r="AZ130" s="13" t="str">
        <f t="shared" si="54"/>
        <v/>
      </c>
      <c r="BA130" s="24" t="str">
        <f t="shared" si="30"/>
        <v/>
      </c>
      <c r="BB130" s="13"/>
      <c r="BC130" s="2">
        <f t="shared" si="47"/>
        <v>38</v>
      </c>
      <c r="BD130" s="4">
        <f t="shared" si="31"/>
        <v>114</v>
      </c>
      <c r="BE130" s="4">
        <f t="shared" si="32"/>
        <v>-0.72</v>
      </c>
      <c r="BH130" s="4">
        <f t="shared" si="33"/>
        <v>0</v>
      </c>
      <c r="BI130" s="13" t="str">
        <f t="shared" si="55"/>
        <v/>
      </c>
      <c r="BJ130" s="24" t="str">
        <f t="shared" si="35"/>
        <v/>
      </c>
      <c r="BK130" s="13"/>
      <c r="BL130" s="2">
        <f t="shared" si="48"/>
        <v>38</v>
      </c>
      <c r="BM130" s="4">
        <f t="shared" si="36"/>
        <v>114</v>
      </c>
      <c r="BN130" s="4">
        <f t="shared" si="37"/>
        <v>-0.72</v>
      </c>
      <c r="BQ130" s="4">
        <f t="shared" si="38"/>
        <v>0</v>
      </c>
      <c r="BR130" s="13" t="str">
        <f t="shared" si="56"/>
        <v/>
      </c>
      <c r="BS130" s="24" t="str">
        <f t="shared" si="40"/>
        <v/>
      </c>
      <c r="BT130" s="25"/>
    </row>
    <row r="131">
      <c r="A131" s="2">
        <f t="shared" si="41"/>
        <v>38.5</v>
      </c>
      <c r="B131" s="4">
        <f t="shared" si="1"/>
        <v>115.5</v>
      </c>
      <c r="C131" s="4">
        <f t="shared" si="2"/>
        <v>-0.75</v>
      </c>
      <c r="F131" s="4">
        <f t="shared" si="3"/>
        <v>0</v>
      </c>
      <c r="G131" s="13" t="str">
        <f t="shared" si="49"/>
        <v/>
      </c>
      <c r="H131" s="13" t="str">
        <f t="shared" si="5"/>
        <v/>
      </c>
      <c r="J131" s="2">
        <f t="shared" si="42"/>
        <v>38.5</v>
      </c>
      <c r="K131" s="4">
        <f t="shared" si="6"/>
        <v>115.5</v>
      </c>
      <c r="L131" s="4">
        <f t="shared" si="7"/>
        <v>-0.75</v>
      </c>
      <c r="O131" s="4">
        <f t="shared" si="8"/>
        <v>0</v>
      </c>
      <c r="P131" s="13" t="str">
        <f t="shared" si="50"/>
        <v/>
      </c>
      <c r="Q131" s="24" t="str">
        <f t="shared" si="10"/>
        <v/>
      </c>
      <c r="S131" s="2">
        <f t="shared" si="43"/>
        <v>38.5</v>
      </c>
      <c r="T131" s="4">
        <f t="shared" si="11"/>
        <v>115.5</v>
      </c>
      <c r="U131" s="4">
        <f t="shared" si="12"/>
        <v>-0.75</v>
      </c>
      <c r="X131" s="4">
        <f t="shared" si="13"/>
        <v>0</v>
      </c>
      <c r="Y131" s="13" t="str">
        <f t="shared" si="51"/>
        <v/>
      </c>
      <c r="Z131" s="24" t="str">
        <f t="shared" si="15"/>
        <v/>
      </c>
      <c r="AB131" s="2">
        <f t="shared" si="44"/>
        <v>38.5</v>
      </c>
      <c r="AC131" s="4">
        <f t="shared" si="16"/>
        <v>115.5</v>
      </c>
      <c r="AD131" s="4">
        <f t="shared" si="17"/>
        <v>-0.75</v>
      </c>
      <c r="AG131" s="4">
        <f t="shared" si="18"/>
        <v>0</v>
      </c>
      <c r="AH131" s="13" t="str">
        <f t="shared" si="52"/>
        <v/>
      </c>
      <c r="AI131" s="24" t="str">
        <f t="shared" si="20"/>
        <v/>
      </c>
      <c r="AJ131" s="13"/>
      <c r="AK131" s="2">
        <f t="shared" si="45"/>
        <v>38.5</v>
      </c>
      <c r="AL131" s="4">
        <f t="shared" si="21"/>
        <v>115.5</v>
      </c>
      <c r="AM131" s="4">
        <f t="shared" si="22"/>
        <v>-0.75</v>
      </c>
      <c r="AP131" s="4">
        <f t="shared" si="23"/>
        <v>0</v>
      </c>
      <c r="AQ131" s="13" t="str">
        <f t="shared" si="53"/>
        <v/>
      </c>
      <c r="AR131" s="24" t="str">
        <f t="shared" si="25"/>
        <v/>
      </c>
      <c r="AS131" s="13"/>
      <c r="AT131" s="2">
        <f t="shared" si="46"/>
        <v>38.5</v>
      </c>
      <c r="AU131" s="4">
        <f t="shared" si="26"/>
        <v>115.5</v>
      </c>
      <c r="AV131" s="4">
        <f t="shared" si="27"/>
        <v>-0.75</v>
      </c>
      <c r="AY131" s="4">
        <f t="shared" si="28"/>
        <v>0</v>
      </c>
      <c r="AZ131" s="13" t="str">
        <f t="shared" si="54"/>
        <v/>
      </c>
      <c r="BA131" s="24" t="str">
        <f t="shared" si="30"/>
        <v/>
      </c>
      <c r="BB131" s="13"/>
      <c r="BC131" s="2">
        <f t="shared" si="47"/>
        <v>38.5</v>
      </c>
      <c r="BD131" s="4">
        <f t="shared" si="31"/>
        <v>115.5</v>
      </c>
      <c r="BE131" s="4">
        <f t="shared" si="32"/>
        <v>-0.75</v>
      </c>
      <c r="BH131" s="4">
        <f t="shared" si="33"/>
        <v>0</v>
      </c>
      <c r="BI131" s="13" t="str">
        <f t="shared" si="55"/>
        <v/>
      </c>
      <c r="BJ131" s="24" t="str">
        <f t="shared" si="35"/>
        <v/>
      </c>
      <c r="BK131" s="13"/>
      <c r="BL131" s="2">
        <f t="shared" si="48"/>
        <v>38.5</v>
      </c>
      <c r="BM131" s="4">
        <f t="shared" si="36"/>
        <v>115.5</v>
      </c>
      <c r="BN131" s="4">
        <f t="shared" si="37"/>
        <v>-0.75</v>
      </c>
      <c r="BQ131" s="4">
        <f t="shared" si="38"/>
        <v>0</v>
      </c>
      <c r="BR131" s="13" t="str">
        <f t="shared" si="56"/>
        <v/>
      </c>
      <c r="BS131" s="24" t="str">
        <f t="shared" si="40"/>
        <v/>
      </c>
      <c r="BT131" s="25"/>
    </row>
    <row r="132">
      <c r="A132" s="2">
        <f t="shared" si="41"/>
        <v>39</v>
      </c>
      <c r="B132" s="4">
        <f t="shared" si="1"/>
        <v>117</v>
      </c>
      <c r="C132" s="4">
        <f t="shared" si="2"/>
        <v>-0.78</v>
      </c>
      <c r="F132" s="4">
        <f t="shared" si="3"/>
        <v>0</v>
      </c>
      <c r="G132" s="13" t="str">
        <f t="shared" si="49"/>
        <v/>
      </c>
      <c r="H132" s="13" t="str">
        <f t="shared" si="5"/>
        <v/>
      </c>
      <c r="J132" s="2">
        <f t="shared" si="42"/>
        <v>39</v>
      </c>
      <c r="K132" s="4">
        <f t="shared" si="6"/>
        <v>117</v>
      </c>
      <c r="L132" s="4">
        <f t="shared" si="7"/>
        <v>-0.78</v>
      </c>
      <c r="O132" s="4">
        <f t="shared" si="8"/>
        <v>0</v>
      </c>
      <c r="P132" s="13" t="str">
        <f t="shared" si="50"/>
        <v/>
      </c>
      <c r="Q132" s="24" t="str">
        <f t="shared" si="10"/>
        <v/>
      </c>
      <c r="S132" s="2">
        <f t="shared" si="43"/>
        <v>39</v>
      </c>
      <c r="T132" s="4">
        <f t="shared" si="11"/>
        <v>117</v>
      </c>
      <c r="U132" s="4">
        <f t="shared" si="12"/>
        <v>-0.78</v>
      </c>
      <c r="X132" s="4">
        <f t="shared" si="13"/>
        <v>0</v>
      </c>
      <c r="Y132" s="13" t="str">
        <f t="shared" si="51"/>
        <v/>
      </c>
      <c r="Z132" s="24" t="str">
        <f t="shared" si="15"/>
        <v/>
      </c>
      <c r="AB132" s="2">
        <f t="shared" si="44"/>
        <v>39</v>
      </c>
      <c r="AC132" s="4">
        <f t="shared" si="16"/>
        <v>117</v>
      </c>
      <c r="AD132" s="4">
        <f t="shared" si="17"/>
        <v>-0.78</v>
      </c>
      <c r="AG132" s="4">
        <f t="shared" si="18"/>
        <v>0</v>
      </c>
      <c r="AH132" s="13" t="str">
        <f t="shared" si="52"/>
        <v/>
      </c>
      <c r="AI132" s="24" t="str">
        <f t="shared" si="20"/>
        <v/>
      </c>
      <c r="AJ132" s="13"/>
      <c r="AK132" s="2">
        <f t="shared" si="45"/>
        <v>39</v>
      </c>
      <c r="AL132" s="4">
        <f t="shared" si="21"/>
        <v>117</v>
      </c>
      <c r="AM132" s="4">
        <f t="shared" si="22"/>
        <v>-0.78</v>
      </c>
      <c r="AP132" s="4">
        <f t="shared" si="23"/>
        <v>0</v>
      </c>
      <c r="AQ132" s="13" t="str">
        <f t="shared" si="53"/>
        <v/>
      </c>
      <c r="AR132" s="24" t="str">
        <f t="shared" si="25"/>
        <v/>
      </c>
      <c r="AS132" s="13"/>
      <c r="AT132" s="2">
        <f t="shared" si="46"/>
        <v>39</v>
      </c>
      <c r="AU132" s="4">
        <f t="shared" si="26"/>
        <v>117</v>
      </c>
      <c r="AV132" s="4">
        <f t="shared" si="27"/>
        <v>-0.78</v>
      </c>
      <c r="AY132" s="4">
        <f t="shared" si="28"/>
        <v>0</v>
      </c>
      <c r="AZ132" s="13" t="str">
        <f t="shared" si="54"/>
        <v/>
      </c>
      <c r="BA132" s="24" t="str">
        <f t="shared" si="30"/>
        <v/>
      </c>
      <c r="BB132" s="13"/>
      <c r="BC132" s="2">
        <f t="shared" si="47"/>
        <v>39</v>
      </c>
      <c r="BD132" s="4">
        <f t="shared" si="31"/>
        <v>117</v>
      </c>
      <c r="BE132" s="4">
        <f t="shared" si="32"/>
        <v>-0.78</v>
      </c>
      <c r="BH132" s="4">
        <f t="shared" si="33"/>
        <v>0</v>
      </c>
      <c r="BI132" s="13" t="str">
        <f t="shared" si="55"/>
        <v/>
      </c>
      <c r="BJ132" s="24" t="str">
        <f t="shared" si="35"/>
        <v/>
      </c>
      <c r="BK132" s="13"/>
      <c r="BL132" s="2">
        <f t="shared" si="48"/>
        <v>39</v>
      </c>
      <c r="BM132" s="4">
        <f t="shared" si="36"/>
        <v>117</v>
      </c>
      <c r="BN132" s="4">
        <f t="shared" si="37"/>
        <v>-0.78</v>
      </c>
      <c r="BQ132" s="4">
        <f t="shared" si="38"/>
        <v>0</v>
      </c>
      <c r="BR132" s="13" t="str">
        <f t="shared" si="56"/>
        <v/>
      </c>
      <c r="BS132" s="24" t="str">
        <f t="shared" si="40"/>
        <v/>
      </c>
      <c r="BT132" s="25"/>
    </row>
    <row r="133">
      <c r="A133" s="2">
        <f t="shared" si="41"/>
        <v>39.5</v>
      </c>
      <c r="B133" s="4">
        <f t="shared" si="1"/>
        <v>118.5</v>
      </c>
      <c r="C133" s="4">
        <f t="shared" si="2"/>
        <v>-0.81</v>
      </c>
      <c r="F133" s="4">
        <f t="shared" si="3"/>
        <v>0</v>
      </c>
      <c r="G133" s="13" t="str">
        <f t="shared" si="49"/>
        <v/>
      </c>
      <c r="H133" s="13" t="str">
        <f t="shared" si="5"/>
        <v/>
      </c>
      <c r="J133" s="2">
        <f t="shared" si="42"/>
        <v>39.5</v>
      </c>
      <c r="K133" s="4">
        <f t="shared" si="6"/>
        <v>118.5</v>
      </c>
      <c r="L133" s="4">
        <f t="shared" si="7"/>
        <v>-0.81</v>
      </c>
      <c r="O133" s="4">
        <f t="shared" si="8"/>
        <v>0</v>
      </c>
      <c r="P133" s="13" t="str">
        <f t="shared" si="50"/>
        <v/>
      </c>
      <c r="Q133" s="24" t="str">
        <f t="shared" si="10"/>
        <v/>
      </c>
      <c r="S133" s="2">
        <f t="shared" si="43"/>
        <v>39.5</v>
      </c>
      <c r="T133" s="4">
        <f t="shared" si="11"/>
        <v>118.5</v>
      </c>
      <c r="U133" s="4">
        <f t="shared" si="12"/>
        <v>-0.81</v>
      </c>
      <c r="X133" s="4">
        <f t="shared" si="13"/>
        <v>0</v>
      </c>
      <c r="Y133" s="13" t="str">
        <f t="shared" si="51"/>
        <v/>
      </c>
      <c r="Z133" s="24" t="str">
        <f t="shared" si="15"/>
        <v/>
      </c>
      <c r="AB133" s="2">
        <f t="shared" si="44"/>
        <v>39.5</v>
      </c>
      <c r="AC133" s="4">
        <f t="shared" si="16"/>
        <v>118.5</v>
      </c>
      <c r="AD133" s="4">
        <f t="shared" si="17"/>
        <v>-0.81</v>
      </c>
      <c r="AG133" s="4">
        <f t="shared" si="18"/>
        <v>0</v>
      </c>
      <c r="AH133" s="13" t="str">
        <f t="shared" si="52"/>
        <v/>
      </c>
      <c r="AI133" s="24" t="str">
        <f t="shared" si="20"/>
        <v/>
      </c>
      <c r="AJ133" s="13"/>
      <c r="AK133" s="2">
        <f t="shared" si="45"/>
        <v>39.5</v>
      </c>
      <c r="AL133" s="4">
        <f t="shared" si="21"/>
        <v>118.5</v>
      </c>
      <c r="AM133" s="4">
        <f t="shared" si="22"/>
        <v>-0.81</v>
      </c>
      <c r="AP133" s="4">
        <f t="shared" si="23"/>
        <v>0</v>
      </c>
      <c r="AQ133" s="13" t="str">
        <f t="shared" si="53"/>
        <v/>
      </c>
      <c r="AR133" s="24" t="str">
        <f t="shared" si="25"/>
        <v/>
      </c>
      <c r="AS133" s="13"/>
      <c r="AT133" s="2">
        <f t="shared" si="46"/>
        <v>39.5</v>
      </c>
      <c r="AU133" s="4">
        <f t="shared" si="26"/>
        <v>118.5</v>
      </c>
      <c r="AV133" s="4">
        <f t="shared" si="27"/>
        <v>-0.81</v>
      </c>
      <c r="AY133" s="4">
        <f t="shared" si="28"/>
        <v>0</v>
      </c>
      <c r="AZ133" s="13" t="str">
        <f t="shared" si="54"/>
        <v/>
      </c>
      <c r="BA133" s="24" t="str">
        <f t="shared" si="30"/>
        <v/>
      </c>
      <c r="BB133" s="13"/>
      <c r="BC133" s="2">
        <f t="shared" si="47"/>
        <v>39.5</v>
      </c>
      <c r="BD133" s="4">
        <f t="shared" si="31"/>
        <v>118.5</v>
      </c>
      <c r="BE133" s="4">
        <f t="shared" si="32"/>
        <v>-0.81</v>
      </c>
      <c r="BH133" s="4">
        <f t="shared" si="33"/>
        <v>0</v>
      </c>
      <c r="BI133" s="13" t="str">
        <f t="shared" si="55"/>
        <v/>
      </c>
      <c r="BJ133" s="24" t="str">
        <f t="shared" si="35"/>
        <v/>
      </c>
      <c r="BK133" s="13"/>
      <c r="BL133" s="2">
        <f t="shared" si="48"/>
        <v>39.5</v>
      </c>
      <c r="BM133" s="4">
        <f t="shared" si="36"/>
        <v>118.5</v>
      </c>
      <c r="BN133" s="4">
        <f t="shared" si="37"/>
        <v>-0.81</v>
      </c>
      <c r="BQ133" s="4">
        <f t="shared" si="38"/>
        <v>0</v>
      </c>
      <c r="BR133" s="13" t="str">
        <f t="shared" si="56"/>
        <v/>
      </c>
      <c r="BS133" s="24" t="str">
        <f t="shared" si="40"/>
        <v/>
      </c>
      <c r="BT133" s="25"/>
    </row>
    <row r="134">
      <c r="A134" s="2">
        <f t="shared" si="41"/>
        <v>40</v>
      </c>
      <c r="B134" s="4">
        <f t="shared" si="1"/>
        <v>120</v>
      </c>
      <c r="C134" s="4">
        <f t="shared" si="2"/>
        <v>-0.84</v>
      </c>
      <c r="F134" s="4">
        <f t="shared" si="3"/>
        <v>0</v>
      </c>
      <c r="G134" s="13" t="str">
        <f t="shared" si="49"/>
        <v/>
      </c>
      <c r="H134" s="13" t="str">
        <f t="shared" si="5"/>
        <v/>
      </c>
      <c r="J134" s="2">
        <f t="shared" si="42"/>
        <v>40</v>
      </c>
      <c r="K134" s="4">
        <f t="shared" si="6"/>
        <v>120</v>
      </c>
      <c r="L134" s="4">
        <f t="shared" si="7"/>
        <v>-0.84</v>
      </c>
      <c r="O134" s="4">
        <f t="shared" si="8"/>
        <v>0</v>
      </c>
      <c r="P134" s="13" t="str">
        <f t="shared" si="50"/>
        <v/>
      </c>
      <c r="Q134" s="24" t="str">
        <f t="shared" si="10"/>
        <v/>
      </c>
      <c r="S134" s="2">
        <f t="shared" si="43"/>
        <v>40</v>
      </c>
      <c r="T134" s="4">
        <f t="shared" si="11"/>
        <v>120</v>
      </c>
      <c r="U134" s="4">
        <f t="shared" si="12"/>
        <v>-0.84</v>
      </c>
      <c r="X134" s="4">
        <f t="shared" si="13"/>
        <v>0</v>
      </c>
      <c r="Y134" s="13" t="str">
        <f t="shared" si="51"/>
        <v/>
      </c>
      <c r="Z134" s="24" t="str">
        <f t="shared" si="15"/>
        <v/>
      </c>
      <c r="AB134" s="2">
        <f t="shared" si="44"/>
        <v>40</v>
      </c>
      <c r="AC134" s="4">
        <f t="shared" si="16"/>
        <v>120</v>
      </c>
      <c r="AD134" s="4">
        <f t="shared" si="17"/>
        <v>-0.84</v>
      </c>
      <c r="AG134" s="4">
        <f t="shared" si="18"/>
        <v>0</v>
      </c>
      <c r="AH134" s="13" t="str">
        <f t="shared" si="52"/>
        <v/>
      </c>
      <c r="AI134" s="24" t="str">
        <f t="shared" si="20"/>
        <v/>
      </c>
      <c r="AJ134" s="13"/>
      <c r="AK134" s="2">
        <f t="shared" si="45"/>
        <v>40</v>
      </c>
      <c r="AL134" s="4">
        <f t="shared" si="21"/>
        <v>120</v>
      </c>
      <c r="AM134" s="4">
        <f t="shared" si="22"/>
        <v>-0.84</v>
      </c>
      <c r="AP134" s="4">
        <f t="shared" si="23"/>
        <v>0</v>
      </c>
      <c r="AQ134" s="13" t="str">
        <f t="shared" si="53"/>
        <v/>
      </c>
      <c r="AR134" s="24" t="str">
        <f t="shared" si="25"/>
        <v/>
      </c>
      <c r="AS134" s="13"/>
      <c r="AT134" s="2">
        <f t="shared" si="46"/>
        <v>40</v>
      </c>
      <c r="AU134" s="4">
        <f t="shared" si="26"/>
        <v>120</v>
      </c>
      <c r="AV134" s="4">
        <f t="shared" si="27"/>
        <v>-0.84</v>
      </c>
      <c r="AY134" s="4">
        <f t="shared" si="28"/>
        <v>0</v>
      </c>
      <c r="AZ134" s="13" t="str">
        <f t="shared" si="54"/>
        <v/>
      </c>
      <c r="BA134" s="24" t="str">
        <f t="shared" si="30"/>
        <v/>
      </c>
      <c r="BB134" s="13"/>
      <c r="BC134" s="2">
        <f t="shared" si="47"/>
        <v>40</v>
      </c>
      <c r="BD134" s="4">
        <f t="shared" si="31"/>
        <v>120</v>
      </c>
      <c r="BE134" s="4">
        <f t="shared" si="32"/>
        <v>-0.84</v>
      </c>
      <c r="BH134" s="4">
        <f t="shared" si="33"/>
        <v>0</v>
      </c>
      <c r="BI134" s="13" t="str">
        <f t="shared" si="55"/>
        <v/>
      </c>
      <c r="BJ134" s="24" t="str">
        <f t="shared" si="35"/>
        <v/>
      </c>
      <c r="BK134" s="13"/>
      <c r="BL134" s="2">
        <f t="shared" si="48"/>
        <v>40</v>
      </c>
      <c r="BM134" s="4">
        <f t="shared" si="36"/>
        <v>120</v>
      </c>
      <c r="BN134" s="4">
        <f t="shared" si="37"/>
        <v>-0.84</v>
      </c>
      <c r="BQ134" s="4">
        <f t="shared" si="38"/>
        <v>0</v>
      </c>
      <c r="BR134" s="13" t="str">
        <f t="shared" si="56"/>
        <v/>
      </c>
      <c r="BS134" s="24" t="str">
        <f t="shared" si="40"/>
        <v/>
      </c>
      <c r="BT134" s="25"/>
    </row>
    <row r="135">
      <c r="A135" s="2">
        <f t="shared" si="41"/>
        <v>40.5</v>
      </c>
      <c r="B135" s="4">
        <f t="shared" si="1"/>
        <v>121.5</v>
      </c>
      <c r="C135" s="4">
        <f t="shared" si="2"/>
        <v>-0.87</v>
      </c>
      <c r="F135" s="4">
        <f t="shared" si="3"/>
        <v>0</v>
      </c>
      <c r="G135" s="13" t="str">
        <f t="shared" si="49"/>
        <v/>
      </c>
      <c r="H135" s="13" t="str">
        <f t="shared" si="5"/>
        <v/>
      </c>
      <c r="J135" s="2">
        <f t="shared" si="42"/>
        <v>40.5</v>
      </c>
      <c r="K135" s="4">
        <f t="shared" si="6"/>
        <v>121.5</v>
      </c>
      <c r="L135" s="4">
        <f t="shared" si="7"/>
        <v>-0.87</v>
      </c>
      <c r="O135" s="4">
        <f t="shared" si="8"/>
        <v>0</v>
      </c>
      <c r="P135" s="13" t="str">
        <f t="shared" si="50"/>
        <v/>
      </c>
      <c r="Q135" s="24" t="str">
        <f t="shared" si="10"/>
        <v/>
      </c>
      <c r="S135" s="2">
        <f t="shared" si="43"/>
        <v>40.5</v>
      </c>
      <c r="T135" s="4">
        <f t="shared" si="11"/>
        <v>121.5</v>
      </c>
      <c r="U135" s="4">
        <f t="shared" si="12"/>
        <v>-0.87</v>
      </c>
      <c r="X135" s="4">
        <f t="shared" si="13"/>
        <v>0</v>
      </c>
      <c r="Y135" s="13" t="str">
        <f t="shared" si="51"/>
        <v/>
      </c>
      <c r="Z135" s="24" t="str">
        <f t="shared" si="15"/>
        <v/>
      </c>
      <c r="AB135" s="2">
        <f t="shared" si="44"/>
        <v>40.5</v>
      </c>
      <c r="AC135" s="4">
        <f t="shared" si="16"/>
        <v>121.5</v>
      </c>
      <c r="AD135" s="4">
        <f t="shared" si="17"/>
        <v>-0.87</v>
      </c>
      <c r="AG135" s="4">
        <f t="shared" si="18"/>
        <v>0</v>
      </c>
      <c r="AH135" s="13" t="str">
        <f t="shared" si="52"/>
        <v/>
      </c>
      <c r="AI135" s="24" t="str">
        <f t="shared" si="20"/>
        <v/>
      </c>
      <c r="AJ135" s="13"/>
      <c r="AK135" s="2">
        <f t="shared" si="45"/>
        <v>40.5</v>
      </c>
      <c r="AL135" s="4">
        <f t="shared" si="21"/>
        <v>121.5</v>
      </c>
      <c r="AM135" s="4">
        <f t="shared" si="22"/>
        <v>-0.87</v>
      </c>
      <c r="AP135" s="4">
        <f t="shared" si="23"/>
        <v>0</v>
      </c>
      <c r="AQ135" s="13" t="str">
        <f t="shared" si="53"/>
        <v/>
      </c>
      <c r="AR135" s="24" t="str">
        <f t="shared" si="25"/>
        <v/>
      </c>
      <c r="AS135" s="13"/>
      <c r="AT135" s="2">
        <f t="shared" si="46"/>
        <v>40.5</v>
      </c>
      <c r="AU135" s="4">
        <f t="shared" si="26"/>
        <v>121.5</v>
      </c>
      <c r="AV135" s="4">
        <f t="shared" si="27"/>
        <v>-0.87</v>
      </c>
      <c r="AY135" s="4">
        <f t="shared" si="28"/>
        <v>0</v>
      </c>
      <c r="AZ135" s="13" t="str">
        <f t="shared" si="54"/>
        <v/>
      </c>
      <c r="BA135" s="24" t="str">
        <f t="shared" si="30"/>
        <v/>
      </c>
      <c r="BB135" s="13"/>
      <c r="BC135" s="2">
        <f t="shared" si="47"/>
        <v>40.5</v>
      </c>
      <c r="BD135" s="4">
        <f t="shared" si="31"/>
        <v>121.5</v>
      </c>
      <c r="BE135" s="4">
        <f t="shared" si="32"/>
        <v>-0.87</v>
      </c>
      <c r="BH135" s="4">
        <f t="shared" si="33"/>
        <v>0</v>
      </c>
      <c r="BI135" s="13" t="str">
        <f t="shared" si="55"/>
        <v/>
      </c>
      <c r="BJ135" s="24" t="str">
        <f t="shared" si="35"/>
        <v/>
      </c>
      <c r="BK135" s="13"/>
      <c r="BL135" s="2">
        <f t="shared" si="48"/>
        <v>40.5</v>
      </c>
      <c r="BM135" s="4">
        <f t="shared" si="36"/>
        <v>121.5</v>
      </c>
      <c r="BN135" s="4">
        <f t="shared" si="37"/>
        <v>-0.87</v>
      </c>
      <c r="BQ135" s="4">
        <f t="shared" si="38"/>
        <v>0</v>
      </c>
      <c r="BR135" s="13" t="str">
        <f t="shared" si="56"/>
        <v/>
      </c>
      <c r="BS135" s="24" t="str">
        <f t="shared" si="40"/>
        <v/>
      </c>
      <c r="BT135" s="25"/>
    </row>
    <row r="136">
      <c r="A136" s="2">
        <f t="shared" si="41"/>
        <v>41</v>
      </c>
      <c r="B136" s="4">
        <f t="shared" si="1"/>
        <v>123</v>
      </c>
      <c r="C136" s="4">
        <f t="shared" si="2"/>
        <v>-0.9</v>
      </c>
      <c r="F136" s="4">
        <f t="shared" si="3"/>
        <v>0</v>
      </c>
      <c r="G136" s="13" t="str">
        <f t="shared" si="49"/>
        <v/>
      </c>
      <c r="H136" s="13" t="str">
        <f t="shared" si="5"/>
        <v/>
      </c>
      <c r="J136" s="2">
        <f t="shared" si="42"/>
        <v>41</v>
      </c>
      <c r="K136" s="4">
        <f t="shared" si="6"/>
        <v>123</v>
      </c>
      <c r="L136" s="4">
        <f t="shared" si="7"/>
        <v>-0.9</v>
      </c>
      <c r="O136" s="4">
        <f t="shared" si="8"/>
        <v>0</v>
      </c>
      <c r="P136" s="13" t="str">
        <f t="shared" si="50"/>
        <v/>
      </c>
      <c r="Q136" s="24" t="str">
        <f t="shared" si="10"/>
        <v/>
      </c>
      <c r="S136" s="2">
        <f t="shared" si="43"/>
        <v>41</v>
      </c>
      <c r="T136" s="4">
        <f t="shared" si="11"/>
        <v>123</v>
      </c>
      <c r="U136" s="4">
        <f t="shared" si="12"/>
        <v>-0.9</v>
      </c>
      <c r="X136" s="4">
        <f t="shared" si="13"/>
        <v>0</v>
      </c>
      <c r="Y136" s="13" t="str">
        <f t="shared" si="51"/>
        <v/>
      </c>
      <c r="Z136" s="24" t="str">
        <f t="shared" si="15"/>
        <v/>
      </c>
      <c r="AB136" s="2">
        <f t="shared" si="44"/>
        <v>41</v>
      </c>
      <c r="AC136" s="4">
        <f t="shared" si="16"/>
        <v>123</v>
      </c>
      <c r="AD136" s="4">
        <f t="shared" si="17"/>
        <v>-0.9</v>
      </c>
      <c r="AG136" s="4">
        <f t="shared" si="18"/>
        <v>0</v>
      </c>
      <c r="AH136" s="13" t="str">
        <f t="shared" si="52"/>
        <v/>
      </c>
      <c r="AI136" s="24" t="str">
        <f t="shared" si="20"/>
        <v/>
      </c>
      <c r="AJ136" s="13"/>
      <c r="AK136" s="2">
        <f t="shared" si="45"/>
        <v>41</v>
      </c>
      <c r="AL136" s="4">
        <f t="shared" si="21"/>
        <v>123</v>
      </c>
      <c r="AM136" s="4">
        <f t="shared" si="22"/>
        <v>-0.9</v>
      </c>
      <c r="AP136" s="4">
        <f t="shared" si="23"/>
        <v>0</v>
      </c>
      <c r="AQ136" s="13" t="str">
        <f t="shared" si="53"/>
        <v/>
      </c>
      <c r="AR136" s="24" t="str">
        <f t="shared" si="25"/>
        <v/>
      </c>
      <c r="AS136" s="13"/>
      <c r="AT136" s="2">
        <f t="shared" si="46"/>
        <v>41</v>
      </c>
      <c r="AU136" s="4">
        <f t="shared" si="26"/>
        <v>123</v>
      </c>
      <c r="AV136" s="4">
        <f t="shared" si="27"/>
        <v>-0.9</v>
      </c>
      <c r="AY136" s="4">
        <f t="shared" si="28"/>
        <v>0</v>
      </c>
      <c r="AZ136" s="13" t="str">
        <f t="shared" si="54"/>
        <v/>
      </c>
      <c r="BA136" s="24" t="str">
        <f t="shared" si="30"/>
        <v/>
      </c>
      <c r="BB136" s="13"/>
      <c r="BC136" s="2">
        <f t="shared" si="47"/>
        <v>41</v>
      </c>
      <c r="BD136" s="4">
        <f t="shared" si="31"/>
        <v>123</v>
      </c>
      <c r="BE136" s="4">
        <f t="shared" si="32"/>
        <v>-0.9</v>
      </c>
      <c r="BH136" s="4">
        <f t="shared" si="33"/>
        <v>0</v>
      </c>
      <c r="BI136" s="13" t="str">
        <f t="shared" si="55"/>
        <v/>
      </c>
      <c r="BJ136" s="24" t="str">
        <f t="shared" si="35"/>
        <v/>
      </c>
      <c r="BK136" s="13"/>
      <c r="BL136" s="2">
        <f t="shared" si="48"/>
        <v>41</v>
      </c>
      <c r="BM136" s="4">
        <f t="shared" si="36"/>
        <v>123</v>
      </c>
      <c r="BN136" s="4">
        <f t="shared" si="37"/>
        <v>-0.9</v>
      </c>
      <c r="BQ136" s="4">
        <f t="shared" si="38"/>
        <v>0</v>
      </c>
      <c r="BR136" s="13" t="str">
        <f t="shared" si="56"/>
        <v/>
      </c>
      <c r="BS136" s="24" t="str">
        <f t="shared" si="40"/>
        <v/>
      </c>
      <c r="BT136" s="25"/>
    </row>
    <row r="137">
      <c r="A137" s="2">
        <f t="shared" si="41"/>
        <v>41.5</v>
      </c>
      <c r="B137" s="4">
        <f t="shared" si="1"/>
        <v>124.5</v>
      </c>
      <c r="C137" s="4">
        <f t="shared" si="2"/>
        <v>-0.93</v>
      </c>
      <c r="F137" s="4">
        <f t="shared" si="3"/>
        <v>0</v>
      </c>
      <c r="G137" s="13" t="str">
        <f t="shared" si="49"/>
        <v/>
      </c>
      <c r="H137" s="13" t="str">
        <f t="shared" si="5"/>
        <v/>
      </c>
      <c r="J137" s="2">
        <f t="shared" si="42"/>
        <v>41.5</v>
      </c>
      <c r="K137" s="4">
        <f t="shared" si="6"/>
        <v>124.5</v>
      </c>
      <c r="L137" s="4">
        <f t="shared" si="7"/>
        <v>-0.93</v>
      </c>
      <c r="O137" s="4">
        <f t="shared" si="8"/>
        <v>0</v>
      </c>
      <c r="P137" s="13" t="str">
        <f t="shared" si="50"/>
        <v/>
      </c>
      <c r="Q137" s="24" t="str">
        <f t="shared" si="10"/>
        <v/>
      </c>
      <c r="S137" s="2">
        <f t="shared" si="43"/>
        <v>41.5</v>
      </c>
      <c r="T137" s="4">
        <f t="shared" si="11"/>
        <v>124.5</v>
      </c>
      <c r="U137" s="4">
        <f t="shared" si="12"/>
        <v>-0.93</v>
      </c>
      <c r="X137" s="4">
        <f t="shared" si="13"/>
        <v>0</v>
      </c>
      <c r="Y137" s="13" t="str">
        <f t="shared" si="51"/>
        <v/>
      </c>
      <c r="Z137" s="24" t="str">
        <f t="shared" si="15"/>
        <v/>
      </c>
      <c r="AB137" s="2">
        <f t="shared" si="44"/>
        <v>41.5</v>
      </c>
      <c r="AC137" s="4">
        <f t="shared" si="16"/>
        <v>124.5</v>
      </c>
      <c r="AD137" s="4">
        <f t="shared" si="17"/>
        <v>-0.93</v>
      </c>
      <c r="AG137" s="4">
        <f t="shared" si="18"/>
        <v>0</v>
      </c>
      <c r="AH137" s="13" t="str">
        <f t="shared" si="52"/>
        <v/>
      </c>
      <c r="AI137" s="24" t="str">
        <f t="shared" si="20"/>
        <v/>
      </c>
      <c r="AJ137" s="13"/>
      <c r="AK137" s="2">
        <f t="shared" si="45"/>
        <v>41.5</v>
      </c>
      <c r="AL137" s="4">
        <f t="shared" si="21"/>
        <v>124.5</v>
      </c>
      <c r="AM137" s="4">
        <f t="shared" si="22"/>
        <v>-0.93</v>
      </c>
      <c r="AP137" s="4">
        <f t="shared" si="23"/>
        <v>0</v>
      </c>
      <c r="AQ137" s="13" t="str">
        <f t="shared" si="53"/>
        <v/>
      </c>
      <c r="AR137" s="24" t="str">
        <f t="shared" si="25"/>
        <v/>
      </c>
      <c r="AS137" s="13"/>
      <c r="AT137" s="2">
        <f t="shared" si="46"/>
        <v>41.5</v>
      </c>
      <c r="AU137" s="4">
        <f t="shared" si="26"/>
        <v>124.5</v>
      </c>
      <c r="AV137" s="4">
        <f t="shared" si="27"/>
        <v>-0.93</v>
      </c>
      <c r="AY137" s="4">
        <f t="shared" si="28"/>
        <v>0</v>
      </c>
      <c r="AZ137" s="13" t="str">
        <f t="shared" si="54"/>
        <v/>
      </c>
      <c r="BA137" s="24" t="str">
        <f t="shared" si="30"/>
        <v/>
      </c>
      <c r="BB137" s="13"/>
      <c r="BC137" s="2">
        <f t="shared" si="47"/>
        <v>41.5</v>
      </c>
      <c r="BD137" s="4">
        <f t="shared" si="31"/>
        <v>124.5</v>
      </c>
      <c r="BE137" s="4">
        <f t="shared" si="32"/>
        <v>-0.93</v>
      </c>
      <c r="BH137" s="4">
        <f t="shared" si="33"/>
        <v>0</v>
      </c>
      <c r="BI137" s="13" t="str">
        <f t="shared" si="55"/>
        <v/>
      </c>
      <c r="BJ137" s="24" t="str">
        <f t="shared" si="35"/>
        <v/>
      </c>
      <c r="BK137" s="13"/>
      <c r="BL137" s="2">
        <f t="shared" si="48"/>
        <v>41.5</v>
      </c>
      <c r="BM137" s="4">
        <f t="shared" si="36"/>
        <v>124.5</v>
      </c>
      <c r="BN137" s="4">
        <f t="shared" si="37"/>
        <v>-0.93</v>
      </c>
      <c r="BQ137" s="4">
        <f t="shared" si="38"/>
        <v>0</v>
      </c>
      <c r="BR137" s="13" t="str">
        <f t="shared" si="56"/>
        <v/>
      </c>
      <c r="BS137" s="24" t="str">
        <f t="shared" si="40"/>
        <v/>
      </c>
      <c r="BT137" s="25"/>
    </row>
    <row r="138">
      <c r="A138" s="2">
        <f t="shared" si="41"/>
        <v>42</v>
      </c>
      <c r="B138" s="4">
        <f t="shared" si="1"/>
        <v>126</v>
      </c>
      <c r="C138" s="4">
        <f t="shared" si="2"/>
        <v>-0.96</v>
      </c>
      <c r="F138" s="4">
        <f t="shared" si="3"/>
        <v>0</v>
      </c>
      <c r="G138" s="13" t="str">
        <f t="shared" si="49"/>
        <v/>
      </c>
      <c r="H138" s="13" t="str">
        <f t="shared" si="5"/>
        <v/>
      </c>
      <c r="J138" s="2">
        <f t="shared" si="42"/>
        <v>42</v>
      </c>
      <c r="K138" s="4">
        <f t="shared" si="6"/>
        <v>126</v>
      </c>
      <c r="L138" s="4">
        <f t="shared" si="7"/>
        <v>-0.96</v>
      </c>
      <c r="O138" s="4">
        <f t="shared" si="8"/>
        <v>0</v>
      </c>
      <c r="P138" s="13" t="str">
        <f t="shared" si="50"/>
        <v/>
      </c>
      <c r="Q138" s="24" t="str">
        <f t="shared" si="10"/>
        <v/>
      </c>
      <c r="S138" s="2">
        <f t="shared" si="43"/>
        <v>42</v>
      </c>
      <c r="T138" s="4">
        <f t="shared" si="11"/>
        <v>126</v>
      </c>
      <c r="U138" s="4">
        <f t="shared" si="12"/>
        <v>-0.96</v>
      </c>
      <c r="X138" s="4">
        <f t="shared" si="13"/>
        <v>0</v>
      </c>
      <c r="Y138" s="13" t="str">
        <f t="shared" si="51"/>
        <v/>
      </c>
      <c r="Z138" s="24" t="str">
        <f t="shared" si="15"/>
        <v/>
      </c>
      <c r="AB138" s="2">
        <f t="shared" si="44"/>
        <v>42</v>
      </c>
      <c r="AC138" s="4">
        <f t="shared" si="16"/>
        <v>126</v>
      </c>
      <c r="AD138" s="4">
        <f t="shared" si="17"/>
        <v>-0.96</v>
      </c>
      <c r="AG138" s="4">
        <f t="shared" si="18"/>
        <v>0</v>
      </c>
      <c r="AH138" s="13" t="str">
        <f t="shared" si="52"/>
        <v/>
      </c>
      <c r="AI138" s="24" t="str">
        <f t="shared" si="20"/>
        <v/>
      </c>
      <c r="AJ138" s="13"/>
      <c r="AK138" s="2">
        <f t="shared" si="45"/>
        <v>42</v>
      </c>
      <c r="AL138" s="4">
        <f t="shared" si="21"/>
        <v>126</v>
      </c>
      <c r="AM138" s="4">
        <f t="shared" si="22"/>
        <v>-0.96</v>
      </c>
      <c r="AP138" s="4">
        <f t="shared" si="23"/>
        <v>0</v>
      </c>
      <c r="AQ138" s="13" t="str">
        <f t="shared" si="53"/>
        <v/>
      </c>
      <c r="AR138" s="24" t="str">
        <f t="shared" si="25"/>
        <v/>
      </c>
      <c r="AS138" s="13"/>
      <c r="AT138" s="2">
        <f t="shared" si="46"/>
        <v>42</v>
      </c>
      <c r="AU138" s="4">
        <f t="shared" si="26"/>
        <v>126</v>
      </c>
      <c r="AV138" s="4">
        <f t="shared" si="27"/>
        <v>-0.96</v>
      </c>
      <c r="AY138" s="4">
        <f t="shared" si="28"/>
        <v>0</v>
      </c>
      <c r="AZ138" s="13" t="str">
        <f t="shared" si="54"/>
        <v/>
      </c>
      <c r="BA138" s="24" t="str">
        <f t="shared" si="30"/>
        <v/>
      </c>
      <c r="BB138" s="13"/>
      <c r="BC138" s="2">
        <f t="shared" si="47"/>
        <v>42</v>
      </c>
      <c r="BD138" s="4">
        <f t="shared" si="31"/>
        <v>126</v>
      </c>
      <c r="BE138" s="4">
        <f t="shared" si="32"/>
        <v>-0.96</v>
      </c>
      <c r="BH138" s="4">
        <f t="shared" si="33"/>
        <v>0</v>
      </c>
      <c r="BI138" s="13" t="str">
        <f t="shared" si="55"/>
        <v/>
      </c>
      <c r="BJ138" s="24" t="str">
        <f t="shared" si="35"/>
        <v/>
      </c>
      <c r="BK138" s="13"/>
      <c r="BL138" s="2">
        <f t="shared" si="48"/>
        <v>42</v>
      </c>
      <c r="BM138" s="4">
        <f t="shared" si="36"/>
        <v>126</v>
      </c>
      <c r="BN138" s="4">
        <f t="shared" si="37"/>
        <v>-0.96</v>
      </c>
      <c r="BQ138" s="4">
        <f t="shared" si="38"/>
        <v>0</v>
      </c>
      <c r="BR138" s="13" t="str">
        <f t="shared" si="56"/>
        <v/>
      </c>
      <c r="BS138" s="24" t="str">
        <f t="shared" si="40"/>
        <v/>
      </c>
      <c r="BT138" s="25"/>
    </row>
    <row r="139">
      <c r="A139" s="2">
        <f t="shared" si="41"/>
        <v>42.5</v>
      </c>
      <c r="B139" s="4">
        <f t="shared" si="1"/>
        <v>127.5</v>
      </c>
      <c r="C139" s="4">
        <f t="shared" si="2"/>
        <v>-0.99</v>
      </c>
      <c r="F139" s="4">
        <f t="shared" si="3"/>
        <v>0</v>
      </c>
      <c r="G139" s="13" t="str">
        <f t="shared" si="49"/>
        <v/>
      </c>
      <c r="H139" s="13" t="str">
        <f t="shared" si="5"/>
        <v/>
      </c>
      <c r="J139" s="2">
        <f t="shared" si="42"/>
        <v>42.5</v>
      </c>
      <c r="K139" s="4">
        <f t="shared" si="6"/>
        <v>127.5</v>
      </c>
      <c r="L139" s="4">
        <f t="shared" si="7"/>
        <v>-0.99</v>
      </c>
      <c r="O139" s="4">
        <f t="shared" si="8"/>
        <v>0</v>
      </c>
      <c r="P139" s="13" t="str">
        <f t="shared" si="50"/>
        <v/>
      </c>
      <c r="Q139" s="24" t="str">
        <f t="shared" si="10"/>
        <v/>
      </c>
      <c r="S139" s="2">
        <f t="shared" si="43"/>
        <v>42.5</v>
      </c>
      <c r="T139" s="4">
        <f t="shared" si="11"/>
        <v>127.5</v>
      </c>
      <c r="U139" s="4">
        <f t="shared" si="12"/>
        <v>-0.99</v>
      </c>
      <c r="X139" s="4">
        <f t="shared" si="13"/>
        <v>0</v>
      </c>
      <c r="Y139" s="13" t="str">
        <f t="shared" si="51"/>
        <v/>
      </c>
      <c r="Z139" s="24" t="str">
        <f t="shared" si="15"/>
        <v/>
      </c>
      <c r="AB139" s="2">
        <f t="shared" si="44"/>
        <v>42.5</v>
      </c>
      <c r="AC139" s="4">
        <f t="shared" si="16"/>
        <v>127.5</v>
      </c>
      <c r="AD139" s="4">
        <f t="shared" si="17"/>
        <v>-0.99</v>
      </c>
      <c r="AG139" s="4">
        <f t="shared" si="18"/>
        <v>0</v>
      </c>
      <c r="AH139" s="13" t="str">
        <f t="shared" si="52"/>
        <v/>
      </c>
      <c r="AI139" s="24" t="str">
        <f t="shared" si="20"/>
        <v/>
      </c>
      <c r="AJ139" s="13"/>
      <c r="AK139" s="2">
        <f t="shared" si="45"/>
        <v>42.5</v>
      </c>
      <c r="AL139" s="4">
        <f t="shared" si="21"/>
        <v>127.5</v>
      </c>
      <c r="AM139" s="4">
        <f t="shared" si="22"/>
        <v>-0.99</v>
      </c>
      <c r="AP139" s="4">
        <f t="shared" si="23"/>
        <v>0</v>
      </c>
      <c r="AQ139" s="13" t="str">
        <f t="shared" si="53"/>
        <v/>
      </c>
      <c r="AR139" s="24" t="str">
        <f t="shared" si="25"/>
        <v/>
      </c>
      <c r="AS139" s="13"/>
      <c r="AT139" s="2">
        <f t="shared" si="46"/>
        <v>42.5</v>
      </c>
      <c r="AU139" s="4">
        <f t="shared" si="26"/>
        <v>127.5</v>
      </c>
      <c r="AV139" s="4">
        <f t="shared" si="27"/>
        <v>-0.99</v>
      </c>
      <c r="AY139" s="4">
        <f t="shared" si="28"/>
        <v>0</v>
      </c>
      <c r="AZ139" s="13" t="str">
        <f t="shared" si="54"/>
        <v/>
      </c>
      <c r="BA139" s="24" t="str">
        <f t="shared" si="30"/>
        <v/>
      </c>
      <c r="BB139" s="13"/>
      <c r="BC139" s="2">
        <f t="shared" si="47"/>
        <v>42.5</v>
      </c>
      <c r="BD139" s="4">
        <f t="shared" si="31"/>
        <v>127.5</v>
      </c>
      <c r="BE139" s="4">
        <f t="shared" si="32"/>
        <v>-0.99</v>
      </c>
      <c r="BH139" s="4">
        <f t="shared" si="33"/>
        <v>0</v>
      </c>
      <c r="BI139" s="13" t="str">
        <f t="shared" si="55"/>
        <v/>
      </c>
      <c r="BJ139" s="24" t="str">
        <f t="shared" si="35"/>
        <v/>
      </c>
      <c r="BK139" s="13"/>
      <c r="BL139" s="2">
        <f t="shared" si="48"/>
        <v>42.5</v>
      </c>
      <c r="BM139" s="4">
        <f t="shared" si="36"/>
        <v>127.5</v>
      </c>
      <c r="BN139" s="4">
        <f t="shared" si="37"/>
        <v>-0.99</v>
      </c>
      <c r="BQ139" s="4">
        <f t="shared" si="38"/>
        <v>0</v>
      </c>
      <c r="BR139" s="13" t="str">
        <f t="shared" si="56"/>
        <v/>
      </c>
      <c r="BS139" s="24" t="str">
        <f t="shared" si="40"/>
        <v/>
      </c>
      <c r="BT139" s="25"/>
    </row>
    <row r="140">
      <c r="A140" s="2">
        <f t="shared" si="41"/>
        <v>43</v>
      </c>
      <c r="B140" s="4">
        <f t="shared" si="1"/>
        <v>129</v>
      </c>
      <c r="C140" s="4">
        <f t="shared" si="2"/>
        <v>-1.02</v>
      </c>
      <c r="F140" s="4">
        <f t="shared" si="3"/>
        <v>0</v>
      </c>
      <c r="G140" s="13" t="str">
        <f t="shared" si="49"/>
        <v/>
      </c>
      <c r="H140" s="13" t="str">
        <f t="shared" si="5"/>
        <v/>
      </c>
      <c r="J140" s="2">
        <f t="shared" si="42"/>
        <v>43</v>
      </c>
      <c r="K140" s="4">
        <f t="shared" si="6"/>
        <v>129</v>
      </c>
      <c r="L140" s="4">
        <f t="shared" si="7"/>
        <v>-1.02</v>
      </c>
      <c r="O140" s="4">
        <f t="shared" si="8"/>
        <v>0</v>
      </c>
      <c r="P140" s="13" t="str">
        <f t="shared" si="50"/>
        <v/>
      </c>
      <c r="Q140" s="24" t="str">
        <f t="shared" si="10"/>
        <v/>
      </c>
      <c r="S140" s="2">
        <f t="shared" si="43"/>
        <v>43</v>
      </c>
      <c r="T140" s="4">
        <f t="shared" si="11"/>
        <v>129</v>
      </c>
      <c r="U140" s="4">
        <f t="shared" si="12"/>
        <v>-1.02</v>
      </c>
      <c r="X140" s="4">
        <f t="shared" si="13"/>
        <v>0</v>
      </c>
      <c r="Y140" s="13" t="str">
        <f t="shared" si="51"/>
        <v/>
      </c>
      <c r="Z140" s="24" t="str">
        <f t="shared" si="15"/>
        <v/>
      </c>
      <c r="AB140" s="2">
        <f t="shared" si="44"/>
        <v>43</v>
      </c>
      <c r="AC140" s="4">
        <f t="shared" si="16"/>
        <v>129</v>
      </c>
      <c r="AD140" s="4">
        <f t="shared" si="17"/>
        <v>-1.02</v>
      </c>
      <c r="AG140" s="4">
        <f t="shared" si="18"/>
        <v>0</v>
      </c>
      <c r="AH140" s="13" t="str">
        <f t="shared" si="52"/>
        <v/>
      </c>
      <c r="AI140" s="24" t="str">
        <f t="shared" si="20"/>
        <v/>
      </c>
      <c r="AJ140" s="13"/>
      <c r="AK140" s="2">
        <f t="shared" si="45"/>
        <v>43</v>
      </c>
      <c r="AL140" s="4">
        <f t="shared" si="21"/>
        <v>129</v>
      </c>
      <c r="AM140" s="4">
        <f t="shared" si="22"/>
        <v>-1.02</v>
      </c>
      <c r="AP140" s="4">
        <f t="shared" si="23"/>
        <v>0</v>
      </c>
      <c r="AQ140" s="13" t="str">
        <f t="shared" si="53"/>
        <v/>
      </c>
      <c r="AR140" s="24" t="str">
        <f t="shared" si="25"/>
        <v/>
      </c>
      <c r="AS140" s="13"/>
      <c r="AT140" s="2">
        <f t="shared" si="46"/>
        <v>43</v>
      </c>
      <c r="AU140" s="4">
        <f t="shared" si="26"/>
        <v>129</v>
      </c>
      <c r="AV140" s="4">
        <f t="shared" si="27"/>
        <v>-1.02</v>
      </c>
      <c r="AY140" s="4">
        <f t="shared" si="28"/>
        <v>0</v>
      </c>
      <c r="AZ140" s="13" t="str">
        <f t="shared" si="54"/>
        <v/>
      </c>
      <c r="BA140" s="24" t="str">
        <f t="shared" si="30"/>
        <v/>
      </c>
      <c r="BB140" s="13"/>
      <c r="BC140" s="2">
        <f t="shared" si="47"/>
        <v>43</v>
      </c>
      <c r="BD140" s="4">
        <f t="shared" si="31"/>
        <v>129</v>
      </c>
      <c r="BE140" s="4">
        <f t="shared" si="32"/>
        <v>-1.02</v>
      </c>
      <c r="BH140" s="4">
        <f t="shared" si="33"/>
        <v>0</v>
      </c>
      <c r="BI140" s="13" t="str">
        <f t="shared" si="55"/>
        <v/>
      </c>
      <c r="BJ140" s="24" t="str">
        <f t="shared" si="35"/>
        <v/>
      </c>
      <c r="BK140" s="13"/>
      <c r="BL140" s="2">
        <f t="shared" si="48"/>
        <v>43</v>
      </c>
      <c r="BM140" s="4">
        <f t="shared" si="36"/>
        <v>129</v>
      </c>
      <c r="BN140" s="4">
        <f t="shared" si="37"/>
        <v>-1.02</v>
      </c>
      <c r="BQ140" s="4">
        <f t="shared" si="38"/>
        <v>0</v>
      </c>
      <c r="BR140" s="13" t="str">
        <f t="shared" si="56"/>
        <v/>
      </c>
      <c r="BS140" s="24" t="str">
        <f t="shared" si="40"/>
        <v/>
      </c>
      <c r="BT140" s="25"/>
    </row>
    <row r="141">
      <c r="A141" s="2">
        <f t="shared" si="41"/>
        <v>43.5</v>
      </c>
      <c r="B141" s="4">
        <f t="shared" si="1"/>
        <v>130.5</v>
      </c>
      <c r="C141" s="4">
        <f t="shared" si="2"/>
        <v>-1.05</v>
      </c>
      <c r="F141" s="4">
        <f t="shared" si="3"/>
        <v>0</v>
      </c>
      <c r="G141" s="13" t="str">
        <f t="shared" si="49"/>
        <v/>
      </c>
      <c r="H141" s="13" t="str">
        <f t="shared" si="5"/>
        <v/>
      </c>
      <c r="J141" s="2">
        <f t="shared" si="42"/>
        <v>43.5</v>
      </c>
      <c r="K141" s="4">
        <f t="shared" si="6"/>
        <v>130.5</v>
      </c>
      <c r="L141" s="4">
        <f t="shared" si="7"/>
        <v>-1.05</v>
      </c>
      <c r="O141" s="4">
        <f t="shared" si="8"/>
        <v>0</v>
      </c>
      <c r="P141" s="13" t="str">
        <f t="shared" si="50"/>
        <v/>
      </c>
      <c r="Q141" s="24" t="str">
        <f t="shared" si="10"/>
        <v/>
      </c>
      <c r="S141" s="2">
        <f t="shared" si="43"/>
        <v>43.5</v>
      </c>
      <c r="T141" s="4">
        <f t="shared" si="11"/>
        <v>130.5</v>
      </c>
      <c r="U141" s="4">
        <f t="shared" si="12"/>
        <v>-1.05</v>
      </c>
      <c r="X141" s="4">
        <f t="shared" si="13"/>
        <v>0</v>
      </c>
      <c r="Y141" s="13" t="str">
        <f t="shared" si="51"/>
        <v/>
      </c>
      <c r="Z141" s="24" t="str">
        <f t="shared" si="15"/>
        <v/>
      </c>
      <c r="AB141" s="2">
        <f t="shared" si="44"/>
        <v>43.5</v>
      </c>
      <c r="AC141" s="4">
        <f t="shared" si="16"/>
        <v>130.5</v>
      </c>
      <c r="AD141" s="4">
        <f t="shared" si="17"/>
        <v>-1.05</v>
      </c>
      <c r="AG141" s="4">
        <f t="shared" si="18"/>
        <v>0</v>
      </c>
      <c r="AH141" s="13" t="str">
        <f t="shared" si="52"/>
        <v/>
      </c>
      <c r="AI141" s="24" t="str">
        <f t="shared" si="20"/>
        <v/>
      </c>
      <c r="AJ141" s="13"/>
      <c r="AK141" s="2">
        <f t="shared" si="45"/>
        <v>43.5</v>
      </c>
      <c r="AL141" s="4">
        <f t="shared" si="21"/>
        <v>130.5</v>
      </c>
      <c r="AM141" s="4">
        <f t="shared" si="22"/>
        <v>-1.05</v>
      </c>
      <c r="AP141" s="4">
        <f t="shared" si="23"/>
        <v>0</v>
      </c>
      <c r="AQ141" s="13" t="str">
        <f t="shared" si="53"/>
        <v/>
      </c>
      <c r="AR141" s="24" t="str">
        <f t="shared" si="25"/>
        <v/>
      </c>
      <c r="AS141" s="13"/>
      <c r="AT141" s="2">
        <f t="shared" si="46"/>
        <v>43.5</v>
      </c>
      <c r="AU141" s="4">
        <f t="shared" si="26"/>
        <v>130.5</v>
      </c>
      <c r="AV141" s="4">
        <f t="shared" si="27"/>
        <v>-1.05</v>
      </c>
      <c r="AY141" s="4">
        <f t="shared" si="28"/>
        <v>0</v>
      </c>
      <c r="AZ141" s="13" t="str">
        <f t="shared" si="54"/>
        <v/>
      </c>
      <c r="BA141" s="24" t="str">
        <f t="shared" si="30"/>
        <v/>
      </c>
      <c r="BB141" s="13"/>
      <c r="BC141" s="2">
        <f t="shared" si="47"/>
        <v>43.5</v>
      </c>
      <c r="BD141" s="4">
        <f t="shared" si="31"/>
        <v>130.5</v>
      </c>
      <c r="BE141" s="4">
        <f t="shared" si="32"/>
        <v>-1.05</v>
      </c>
      <c r="BH141" s="4">
        <f t="shared" si="33"/>
        <v>0</v>
      </c>
      <c r="BI141" s="13" t="str">
        <f t="shared" si="55"/>
        <v/>
      </c>
      <c r="BJ141" s="24" t="str">
        <f t="shared" si="35"/>
        <v/>
      </c>
      <c r="BK141" s="13"/>
      <c r="BL141" s="2">
        <f t="shared" si="48"/>
        <v>43.5</v>
      </c>
      <c r="BM141" s="4">
        <f t="shared" si="36"/>
        <v>130.5</v>
      </c>
      <c r="BN141" s="4">
        <f t="shared" si="37"/>
        <v>-1.05</v>
      </c>
      <c r="BQ141" s="4">
        <f t="shared" si="38"/>
        <v>0</v>
      </c>
      <c r="BR141" s="13" t="str">
        <f t="shared" si="56"/>
        <v/>
      </c>
      <c r="BS141" s="24" t="str">
        <f t="shared" si="40"/>
        <v/>
      </c>
      <c r="BT141" s="25"/>
    </row>
    <row r="142">
      <c r="A142" s="2">
        <f t="shared" si="41"/>
        <v>44</v>
      </c>
      <c r="B142" s="4">
        <f t="shared" si="1"/>
        <v>132</v>
      </c>
      <c r="C142" s="4">
        <f t="shared" si="2"/>
        <v>-1.08</v>
      </c>
      <c r="F142" s="4">
        <f t="shared" si="3"/>
        <v>0</v>
      </c>
      <c r="G142" s="13" t="str">
        <f t="shared" si="49"/>
        <v/>
      </c>
      <c r="H142" s="13" t="str">
        <f t="shared" si="5"/>
        <v/>
      </c>
      <c r="J142" s="2">
        <f t="shared" si="42"/>
        <v>44</v>
      </c>
      <c r="K142" s="4">
        <f t="shared" si="6"/>
        <v>132</v>
      </c>
      <c r="L142" s="4">
        <f t="shared" si="7"/>
        <v>-1.08</v>
      </c>
      <c r="O142" s="4">
        <f t="shared" si="8"/>
        <v>0</v>
      </c>
      <c r="P142" s="13" t="str">
        <f t="shared" si="50"/>
        <v/>
      </c>
      <c r="Q142" s="24" t="str">
        <f t="shared" si="10"/>
        <v/>
      </c>
      <c r="S142" s="2">
        <f t="shared" si="43"/>
        <v>44</v>
      </c>
      <c r="T142" s="4">
        <f t="shared" si="11"/>
        <v>132</v>
      </c>
      <c r="U142" s="4">
        <f t="shared" si="12"/>
        <v>-1.08</v>
      </c>
      <c r="X142" s="4">
        <f t="shared" si="13"/>
        <v>0</v>
      </c>
      <c r="Y142" s="13" t="str">
        <f t="shared" si="51"/>
        <v/>
      </c>
      <c r="Z142" s="24" t="str">
        <f t="shared" si="15"/>
        <v/>
      </c>
      <c r="AB142" s="2">
        <f t="shared" si="44"/>
        <v>44</v>
      </c>
      <c r="AC142" s="4">
        <f t="shared" si="16"/>
        <v>132</v>
      </c>
      <c r="AD142" s="4">
        <f t="shared" si="17"/>
        <v>-1.08</v>
      </c>
      <c r="AG142" s="4">
        <f t="shared" si="18"/>
        <v>0</v>
      </c>
      <c r="AH142" s="13" t="str">
        <f t="shared" si="52"/>
        <v/>
      </c>
      <c r="AI142" s="24" t="str">
        <f t="shared" si="20"/>
        <v/>
      </c>
      <c r="AJ142" s="13"/>
      <c r="AK142" s="2">
        <f t="shared" si="45"/>
        <v>44</v>
      </c>
      <c r="AL142" s="4">
        <f t="shared" si="21"/>
        <v>132</v>
      </c>
      <c r="AM142" s="4">
        <f t="shared" si="22"/>
        <v>-1.08</v>
      </c>
      <c r="AP142" s="4">
        <f t="shared" si="23"/>
        <v>0</v>
      </c>
      <c r="AQ142" s="13" t="str">
        <f t="shared" si="53"/>
        <v/>
      </c>
      <c r="AR142" s="24" t="str">
        <f t="shared" si="25"/>
        <v/>
      </c>
      <c r="AS142" s="13"/>
      <c r="AT142" s="2">
        <f t="shared" si="46"/>
        <v>44</v>
      </c>
      <c r="AU142" s="4">
        <f t="shared" si="26"/>
        <v>132</v>
      </c>
      <c r="AV142" s="4">
        <f t="shared" si="27"/>
        <v>-1.08</v>
      </c>
      <c r="AY142" s="4">
        <f t="shared" si="28"/>
        <v>0</v>
      </c>
      <c r="AZ142" s="13" t="str">
        <f t="shared" si="54"/>
        <v/>
      </c>
      <c r="BA142" s="24" t="str">
        <f t="shared" si="30"/>
        <v/>
      </c>
      <c r="BB142" s="13"/>
      <c r="BC142" s="2">
        <f t="shared" si="47"/>
        <v>44</v>
      </c>
      <c r="BD142" s="4">
        <f t="shared" si="31"/>
        <v>132</v>
      </c>
      <c r="BE142" s="4">
        <f t="shared" si="32"/>
        <v>-1.08</v>
      </c>
      <c r="BH142" s="4">
        <f t="shared" si="33"/>
        <v>0</v>
      </c>
      <c r="BI142" s="13" t="str">
        <f t="shared" si="55"/>
        <v/>
      </c>
      <c r="BJ142" s="24" t="str">
        <f t="shared" si="35"/>
        <v/>
      </c>
      <c r="BK142" s="13"/>
      <c r="BL142" s="2">
        <f t="shared" si="48"/>
        <v>44</v>
      </c>
      <c r="BM142" s="4">
        <f t="shared" si="36"/>
        <v>132</v>
      </c>
      <c r="BN142" s="4">
        <f t="shared" si="37"/>
        <v>-1.08</v>
      </c>
      <c r="BQ142" s="4">
        <f t="shared" si="38"/>
        <v>0</v>
      </c>
      <c r="BR142" s="13" t="str">
        <f t="shared" si="56"/>
        <v/>
      </c>
      <c r="BS142" s="24" t="str">
        <f t="shared" si="40"/>
        <v/>
      </c>
      <c r="BT142" s="25"/>
    </row>
    <row r="143">
      <c r="A143" s="2">
        <f t="shared" si="41"/>
        <v>44.5</v>
      </c>
      <c r="B143" s="4">
        <f t="shared" si="1"/>
        <v>133.5</v>
      </c>
      <c r="C143" s="4">
        <f t="shared" si="2"/>
        <v>-1.11</v>
      </c>
      <c r="F143" s="4">
        <f t="shared" si="3"/>
        <v>0</v>
      </c>
      <c r="G143" s="13" t="str">
        <f t="shared" si="49"/>
        <v/>
      </c>
      <c r="H143" s="13" t="str">
        <f t="shared" si="5"/>
        <v/>
      </c>
      <c r="J143" s="2">
        <f t="shared" si="42"/>
        <v>44.5</v>
      </c>
      <c r="K143" s="4">
        <f t="shared" si="6"/>
        <v>133.5</v>
      </c>
      <c r="L143" s="4">
        <f t="shared" si="7"/>
        <v>-1.11</v>
      </c>
      <c r="O143" s="4">
        <f t="shared" si="8"/>
        <v>0</v>
      </c>
      <c r="P143" s="13" t="str">
        <f t="shared" si="50"/>
        <v/>
      </c>
      <c r="Q143" s="24" t="str">
        <f t="shared" si="10"/>
        <v/>
      </c>
      <c r="S143" s="2">
        <f t="shared" si="43"/>
        <v>44.5</v>
      </c>
      <c r="T143" s="4">
        <f t="shared" si="11"/>
        <v>133.5</v>
      </c>
      <c r="U143" s="4">
        <f t="shared" si="12"/>
        <v>-1.11</v>
      </c>
      <c r="X143" s="4">
        <f t="shared" si="13"/>
        <v>0</v>
      </c>
      <c r="Y143" s="13" t="str">
        <f t="shared" si="51"/>
        <v/>
      </c>
      <c r="Z143" s="24" t="str">
        <f t="shared" si="15"/>
        <v/>
      </c>
      <c r="AB143" s="2">
        <f t="shared" si="44"/>
        <v>44.5</v>
      </c>
      <c r="AC143" s="4">
        <f t="shared" si="16"/>
        <v>133.5</v>
      </c>
      <c r="AD143" s="4">
        <f t="shared" si="17"/>
        <v>-1.11</v>
      </c>
      <c r="AG143" s="4">
        <f t="shared" si="18"/>
        <v>0</v>
      </c>
      <c r="AH143" s="13" t="str">
        <f t="shared" si="52"/>
        <v/>
      </c>
      <c r="AI143" s="24" t="str">
        <f t="shared" si="20"/>
        <v/>
      </c>
      <c r="AJ143" s="13"/>
      <c r="AK143" s="2">
        <f t="shared" si="45"/>
        <v>44.5</v>
      </c>
      <c r="AL143" s="4">
        <f t="shared" si="21"/>
        <v>133.5</v>
      </c>
      <c r="AM143" s="4">
        <f t="shared" si="22"/>
        <v>-1.11</v>
      </c>
      <c r="AP143" s="4">
        <f t="shared" si="23"/>
        <v>0</v>
      </c>
      <c r="AQ143" s="13" t="str">
        <f t="shared" si="53"/>
        <v/>
      </c>
      <c r="AR143" s="24" t="str">
        <f t="shared" si="25"/>
        <v/>
      </c>
      <c r="AS143" s="13"/>
      <c r="AT143" s="2">
        <f t="shared" si="46"/>
        <v>44.5</v>
      </c>
      <c r="AU143" s="4">
        <f t="shared" si="26"/>
        <v>133.5</v>
      </c>
      <c r="AV143" s="4">
        <f t="shared" si="27"/>
        <v>-1.11</v>
      </c>
      <c r="AY143" s="4">
        <f t="shared" si="28"/>
        <v>0</v>
      </c>
      <c r="AZ143" s="13" t="str">
        <f t="shared" si="54"/>
        <v/>
      </c>
      <c r="BA143" s="24" t="str">
        <f t="shared" si="30"/>
        <v/>
      </c>
      <c r="BB143" s="13"/>
      <c r="BC143" s="2">
        <f t="shared" si="47"/>
        <v>44.5</v>
      </c>
      <c r="BD143" s="4">
        <f t="shared" si="31"/>
        <v>133.5</v>
      </c>
      <c r="BE143" s="4">
        <f t="shared" si="32"/>
        <v>-1.11</v>
      </c>
      <c r="BH143" s="4">
        <f t="shared" si="33"/>
        <v>0</v>
      </c>
      <c r="BI143" s="13" t="str">
        <f t="shared" si="55"/>
        <v/>
      </c>
      <c r="BJ143" s="24" t="str">
        <f t="shared" si="35"/>
        <v/>
      </c>
      <c r="BK143" s="13"/>
      <c r="BL143" s="2">
        <f t="shared" si="48"/>
        <v>44.5</v>
      </c>
      <c r="BM143" s="4">
        <f t="shared" si="36"/>
        <v>133.5</v>
      </c>
      <c r="BN143" s="4">
        <f t="shared" si="37"/>
        <v>-1.11</v>
      </c>
      <c r="BQ143" s="4">
        <f t="shared" si="38"/>
        <v>0</v>
      </c>
      <c r="BR143" s="13" t="str">
        <f t="shared" si="56"/>
        <v/>
      </c>
      <c r="BS143" s="24" t="str">
        <f t="shared" si="40"/>
        <v/>
      </c>
      <c r="BT143" s="25"/>
    </row>
    <row r="144">
      <c r="A144" s="2">
        <f t="shared" si="41"/>
        <v>45</v>
      </c>
      <c r="B144" s="4">
        <f t="shared" si="1"/>
        <v>135</v>
      </c>
      <c r="C144" s="4">
        <f t="shared" si="2"/>
        <v>-1.14</v>
      </c>
      <c r="F144" s="4">
        <f t="shared" si="3"/>
        <v>0</v>
      </c>
      <c r="G144" s="13" t="str">
        <f t="shared" si="49"/>
        <v/>
      </c>
      <c r="H144" s="13" t="str">
        <f t="shared" si="5"/>
        <v/>
      </c>
      <c r="J144" s="2">
        <f t="shared" si="42"/>
        <v>45</v>
      </c>
      <c r="K144" s="4">
        <f t="shared" si="6"/>
        <v>135</v>
      </c>
      <c r="L144" s="4">
        <f t="shared" si="7"/>
        <v>-1.14</v>
      </c>
      <c r="O144" s="4">
        <f t="shared" si="8"/>
        <v>0</v>
      </c>
      <c r="P144" s="13" t="str">
        <f t="shared" si="50"/>
        <v/>
      </c>
      <c r="Q144" s="24" t="str">
        <f t="shared" si="10"/>
        <v/>
      </c>
      <c r="S144" s="2">
        <f t="shared" si="43"/>
        <v>45</v>
      </c>
      <c r="T144" s="4">
        <f t="shared" si="11"/>
        <v>135</v>
      </c>
      <c r="U144" s="4">
        <f t="shared" si="12"/>
        <v>-1.14</v>
      </c>
      <c r="X144" s="4">
        <f t="shared" si="13"/>
        <v>0</v>
      </c>
      <c r="Y144" s="13" t="str">
        <f t="shared" si="51"/>
        <v/>
      </c>
      <c r="Z144" s="24" t="str">
        <f t="shared" si="15"/>
        <v/>
      </c>
      <c r="AB144" s="2">
        <f t="shared" si="44"/>
        <v>45</v>
      </c>
      <c r="AC144" s="4">
        <f t="shared" si="16"/>
        <v>135</v>
      </c>
      <c r="AD144" s="4">
        <f t="shared" si="17"/>
        <v>-1.14</v>
      </c>
      <c r="AG144" s="4">
        <f t="shared" si="18"/>
        <v>0</v>
      </c>
      <c r="AH144" s="13" t="str">
        <f t="shared" si="52"/>
        <v/>
      </c>
      <c r="AI144" s="24" t="str">
        <f t="shared" si="20"/>
        <v/>
      </c>
      <c r="AJ144" s="13"/>
      <c r="AK144" s="2">
        <f t="shared" si="45"/>
        <v>45</v>
      </c>
      <c r="AL144" s="4">
        <f t="shared" si="21"/>
        <v>135</v>
      </c>
      <c r="AM144" s="4">
        <f t="shared" si="22"/>
        <v>-1.14</v>
      </c>
      <c r="AP144" s="4">
        <f t="shared" si="23"/>
        <v>0</v>
      </c>
      <c r="AQ144" s="13" t="str">
        <f t="shared" si="53"/>
        <v/>
      </c>
      <c r="AR144" s="24" t="str">
        <f t="shared" si="25"/>
        <v/>
      </c>
      <c r="AS144" s="13"/>
      <c r="AT144" s="2">
        <f t="shared" si="46"/>
        <v>45</v>
      </c>
      <c r="AU144" s="4">
        <f t="shared" si="26"/>
        <v>135</v>
      </c>
      <c r="AV144" s="4">
        <f t="shared" si="27"/>
        <v>-1.14</v>
      </c>
      <c r="AY144" s="4">
        <f t="shared" si="28"/>
        <v>0</v>
      </c>
      <c r="AZ144" s="13" t="str">
        <f t="shared" si="54"/>
        <v/>
      </c>
      <c r="BA144" s="24" t="str">
        <f t="shared" si="30"/>
        <v/>
      </c>
      <c r="BB144" s="13"/>
      <c r="BC144" s="2">
        <f t="shared" si="47"/>
        <v>45</v>
      </c>
      <c r="BD144" s="4">
        <f t="shared" si="31"/>
        <v>135</v>
      </c>
      <c r="BE144" s="4">
        <f t="shared" si="32"/>
        <v>-1.14</v>
      </c>
      <c r="BH144" s="4">
        <f t="shared" si="33"/>
        <v>0</v>
      </c>
      <c r="BI144" s="13" t="str">
        <f t="shared" si="55"/>
        <v/>
      </c>
      <c r="BJ144" s="24" t="str">
        <f t="shared" si="35"/>
        <v/>
      </c>
      <c r="BK144" s="13"/>
      <c r="BL144" s="2">
        <f t="shared" si="48"/>
        <v>45</v>
      </c>
      <c r="BM144" s="4">
        <f t="shared" si="36"/>
        <v>135</v>
      </c>
      <c r="BN144" s="4">
        <f t="shared" si="37"/>
        <v>-1.14</v>
      </c>
      <c r="BQ144" s="4">
        <f t="shared" si="38"/>
        <v>0</v>
      </c>
      <c r="BR144" s="13" t="str">
        <f t="shared" si="56"/>
        <v/>
      </c>
      <c r="BS144" s="24" t="str">
        <f t="shared" si="40"/>
        <v/>
      </c>
      <c r="BT144" s="25"/>
    </row>
    <row r="145">
      <c r="A145" s="2">
        <f t="shared" si="41"/>
        <v>45.5</v>
      </c>
      <c r="B145" s="4">
        <f t="shared" si="1"/>
        <v>136.5</v>
      </c>
      <c r="C145" s="4">
        <f t="shared" si="2"/>
        <v>-1.17</v>
      </c>
      <c r="F145" s="4">
        <f t="shared" si="3"/>
        <v>0</v>
      </c>
      <c r="G145" s="13" t="str">
        <f t="shared" si="49"/>
        <v/>
      </c>
      <c r="H145" s="13" t="str">
        <f t="shared" si="5"/>
        <v/>
      </c>
      <c r="J145" s="2">
        <f t="shared" si="42"/>
        <v>45.5</v>
      </c>
      <c r="K145" s="4">
        <f t="shared" si="6"/>
        <v>136.5</v>
      </c>
      <c r="L145" s="4">
        <f t="shared" si="7"/>
        <v>-1.17</v>
      </c>
      <c r="O145" s="4">
        <f t="shared" si="8"/>
        <v>0</v>
      </c>
      <c r="P145" s="13" t="str">
        <f t="shared" si="50"/>
        <v/>
      </c>
      <c r="Q145" s="24" t="str">
        <f t="shared" si="10"/>
        <v/>
      </c>
      <c r="S145" s="2">
        <f t="shared" si="43"/>
        <v>45.5</v>
      </c>
      <c r="T145" s="4">
        <f t="shared" si="11"/>
        <v>136.5</v>
      </c>
      <c r="U145" s="4">
        <f t="shared" si="12"/>
        <v>-1.17</v>
      </c>
      <c r="X145" s="4">
        <f t="shared" si="13"/>
        <v>0</v>
      </c>
      <c r="Y145" s="13" t="str">
        <f t="shared" si="51"/>
        <v/>
      </c>
      <c r="Z145" s="24" t="str">
        <f t="shared" si="15"/>
        <v/>
      </c>
      <c r="AB145" s="2">
        <f t="shared" si="44"/>
        <v>45.5</v>
      </c>
      <c r="AC145" s="4">
        <f t="shared" si="16"/>
        <v>136.5</v>
      </c>
      <c r="AD145" s="4">
        <f t="shared" si="17"/>
        <v>-1.17</v>
      </c>
      <c r="AG145" s="4">
        <f t="shared" si="18"/>
        <v>0</v>
      </c>
      <c r="AH145" s="13" t="str">
        <f t="shared" si="52"/>
        <v/>
      </c>
      <c r="AI145" s="24" t="str">
        <f t="shared" si="20"/>
        <v/>
      </c>
      <c r="AK145" s="2">
        <f t="shared" si="45"/>
        <v>45.5</v>
      </c>
      <c r="AL145" s="4">
        <f t="shared" si="21"/>
        <v>136.5</v>
      </c>
      <c r="AM145" s="4">
        <f t="shared" si="22"/>
        <v>-1.17</v>
      </c>
      <c r="AP145" s="4">
        <f t="shared" si="23"/>
        <v>0</v>
      </c>
      <c r="AQ145" s="13" t="str">
        <f t="shared" si="53"/>
        <v/>
      </c>
      <c r="AR145" s="24" t="str">
        <f t="shared" si="25"/>
        <v/>
      </c>
      <c r="AT145" s="2">
        <f t="shared" si="46"/>
        <v>45.5</v>
      </c>
      <c r="AU145" s="4">
        <f t="shared" si="26"/>
        <v>136.5</v>
      </c>
      <c r="AV145" s="4">
        <f t="shared" si="27"/>
        <v>-1.17</v>
      </c>
      <c r="AY145" s="4">
        <f t="shared" si="28"/>
        <v>0</v>
      </c>
      <c r="AZ145" s="13" t="str">
        <f t="shared" si="54"/>
        <v/>
      </c>
      <c r="BA145" s="24" t="str">
        <f t="shared" si="30"/>
        <v/>
      </c>
      <c r="BC145" s="2">
        <f t="shared" si="47"/>
        <v>45.5</v>
      </c>
      <c r="BD145" s="4">
        <f t="shared" si="31"/>
        <v>136.5</v>
      </c>
      <c r="BE145" s="4">
        <f t="shared" si="32"/>
        <v>-1.17</v>
      </c>
      <c r="BH145" s="4">
        <f t="shared" si="33"/>
        <v>0</v>
      </c>
      <c r="BI145" s="13" t="str">
        <f t="shared" si="55"/>
        <v/>
      </c>
      <c r="BJ145" s="24" t="str">
        <f t="shared" si="35"/>
        <v/>
      </c>
      <c r="BL145" s="2">
        <f t="shared" si="48"/>
        <v>45.5</v>
      </c>
      <c r="BM145" s="4">
        <f t="shared" si="36"/>
        <v>136.5</v>
      </c>
      <c r="BN145" s="4">
        <f t="shared" si="37"/>
        <v>-1.17</v>
      </c>
      <c r="BQ145" s="4">
        <f t="shared" si="38"/>
        <v>0</v>
      </c>
      <c r="BR145" s="13" t="str">
        <f t="shared" si="56"/>
        <v/>
      </c>
      <c r="BS145" s="24" t="str">
        <f t="shared" si="40"/>
        <v/>
      </c>
    </row>
    <row r="146">
      <c r="A146" s="2">
        <f t="shared" si="41"/>
        <v>46</v>
      </c>
      <c r="B146" s="4">
        <f t="shared" si="1"/>
        <v>138</v>
      </c>
      <c r="C146" s="4">
        <f t="shared" si="2"/>
        <v>-1.2</v>
      </c>
      <c r="F146" s="4">
        <f t="shared" si="3"/>
        <v>0</v>
      </c>
      <c r="G146" s="13" t="str">
        <f t="shared" si="49"/>
        <v/>
      </c>
      <c r="H146" s="13" t="str">
        <f t="shared" si="5"/>
        <v/>
      </c>
      <c r="J146" s="2">
        <f t="shared" si="42"/>
        <v>46</v>
      </c>
      <c r="K146" s="4">
        <f t="shared" si="6"/>
        <v>138</v>
      </c>
      <c r="L146" s="4">
        <f t="shared" si="7"/>
        <v>-1.2</v>
      </c>
      <c r="O146" s="4">
        <f t="shared" si="8"/>
        <v>0</v>
      </c>
      <c r="P146" s="13" t="str">
        <f t="shared" si="50"/>
        <v/>
      </c>
      <c r="Q146" s="24" t="str">
        <f t="shared" si="10"/>
        <v/>
      </c>
      <c r="S146" s="2">
        <f t="shared" si="43"/>
        <v>46</v>
      </c>
      <c r="T146" s="4">
        <f t="shared" si="11"/>
        <v>138</v>
      </c>
      <c r="U146" s="4">
        <f t="shared" si="12"/>
        <v>-1.2</v>
      </c>
      <c r="X146" s="4">
        <f t="shared" si="13"/>
        <v>0</v>
      </c>
      <c r="Y146" s="13" t="str">
        <f t="shared" si="51"/>
        <v/>
      </c>
      <c r="Z146" s="24" t="str">
        <f t="shared" si="15"/>
        <v/>
      </c>
      <c r="AB146" s="2">
        <f t="shared" si="44"/>
        <v>46</v>
      </c>
      <c r="AC146" s="4">
        <f t="shared" si="16"/>
        <v>138</v>
      </c>
      <c r="AD146" s="4">
        <f t="shared" si="17"/>
        <v>-1.2</v>
      </c>
      <c r="AG146" s="4">
        <f t="shared" si="18"/>
        <v>0</v>
      </c>
      <c r="AH146" s="13" t="str">
        <f t="shared" si="52"/>
        <v/>
      </c>
      <c r="AI146" s="24" t="str">
        <f t="shared" si="20"/>
        <v/>
      </c>
      <c r="AK146" s="2">
        <f t="shared" si="45"/>
        <v>46</v>
      </c>
      <c r="AL146" s="4">
        <f t="shared" si="21"/>
        <v>138</v>
      </c>
      <c r="AM146" s="4">
        <f t="shared" si="22"/>
        <v>-1.2</v>
      </c>
      <c r="AP146" s="4">
        <f t="shared" si="23"/>
        <v>0</v>
      </c>
      <c r="AQ146" s="13" t="str">
        <f t="shared" si="53"/>
        <v/>
      </c>
      <c r="AR146" s="24" t="str">
        <f t="shared" si="25"/>
        <v/>
      </c>
      <c r="AT146" s="2">
        <f t="shared" si="46"/>
        <v>46</v>
      </c>
      <c r="AU146" s="4">
        <f t="shared" si="26"/>
        <v>138</v>
      </c>
      <c r="AV146" s="4">
        <f t="shared" si="27"/>
        <v>-1.2</v>
      </c>
      <c r="AY146" s="4">
        <f t="shared" si="28"/>
        <v>0</v>
      </c>
      <c r="AZ146" s="13" t="str">
        <f t="shared" si="54"/>
        <v/>
      </c>
      <c r="BA146" s="24" t="str">
        <f t="shared" si="30"/>
        <v/>
      </c>
      <c r="BC146" s="2">
        <f t="shared" si="47"/>
        <v>46</v>
      </c>
      <c r="BD146" s="4">
        <f t="shared" si="31"/>
        <v>138</v>
      </c>
      <c r="BE146" s="4">
        <f t="shared" si="32"/>
        <v>-1.2</v>
      </c>
      <c r="BH146" s="4">
        <f t="shared" si="33"/>
        <v>0</v>
      </c>
      <c r="BI146" s="13" t="str">
        <f t="shared" si="55"/>
        <v/>
      </c>
      <c r="BJ146" s="24" t="str">
        <f t="shared" si="35"/>
        <v/>
      </c>
      <c r="BL146" s="2">
        <f t="shared" si="48"/>
        <v>46</v>
      </c>
      <c r="BM146" s="4">
        <f t="shared" si="36"/>
        <v>138</v>
      </c>
      <c r="BN146" s="4">
        <f t="shared" si="37"/>
        <v>-1.2</v>
      </c>
      <c r="BQ146" s="4">
        <f t="shared" si="38"/>
        <v>0</v>
      </c>
      <c r="BR146" s="13" t="str">
        <f t="shared" si="56"/>
        <v/>
      </c>
      <c r="BS146" s="24" t="str">
        <f t="shared" si="40"/>
        <v/>
      </c>
    </row>
    <row r="147">
      <c r="A147" s="2">
        <f t="shared" si="41"/>
        <v>46.5</v>
      </c>
      <c r="B147" s="4">
        <f t="shared" si="1"/>
        <v>139.5</v>
      </c>
      <c r="C147" s="4">
        <f t="shared" si="2"/>
        <v>-1.23</v>
      </c>
      <c r="F147" s="4">
        <f t="shared" si="3"/>
        <v>0</v>
      </c>
      <c r="G147" s="13" t="str">
        <f t="shared" si="49"/>
        <v/>
      </c>
      <c r="H147" s="13" t="str">
        <f t="shared" si="5"/>
        <v/>
      </c>
      <c r="J147" s="2">
        <f t="shared" si="42"/>
        <v>46.5</v>
      </c>
      <c r="K147" s="4">
        <f t="shared" si="6"/>
        <v>139.5</v>
      </c>
      <c r="L147" s="4">
        <f t="shared" si="7"/>
        <v>-1.23</v>
      </c>
      <c r="O147" s="4">
        <f t="shared" si="8"/>
        <v>0</v>
      </c>
      <c r="P147" s="13" t="str">
        <f t="shared" si="50"/>
        <v/>
      </c>
      <c r="Q147" s="24" t="str">
        <f t="shared" si="10"/>
        <v/>
      </c>
      <c r="S147" s="2">
        <f t="shared" si="43"/>
        <v>46.5</v>
      </c>
      <c r="T147" s="4">
        <f t="shared" si="11"/>
        <v>139.5</v>
      </c>
      <c r="U147" s="4">
        <f t="shared" si="12"/>
        <v>-1.23</v>
      </c>
      <c r="X147" s="4">
        <f t="shared" si="13"/>
        <v>0</v>
      </c>
      <c r="Y147" s="13" t="str">
        <f t="shared" si="51"/>
        <v/>
      </c>
      <c r="Z147" s="24" t="str">
        <f t="shared" si="15"/>
        <v/>
      </c>
      <c r="AB147" s="2">
        <f t="shared" si="44"/>
        <v>46.5</v>
      </c>
      <c r="AC147" s="4">
        <f t="shared" si="16"/>
        <v>139.5</v>
      </c>
      <c r="AD147" s="4">
        <f t="shared" si="17"/>
        <v>-1.23</v>
      </c>
      <c r="AG147" s="4">
        <f t="shared" si="18"/>
        <v>0</v>
      </c>
      <c r="AH147" s="13" t="str">
        <f t="shared" si="52"/>
        <v/>
      </c>
      <c r="AI147" s="24" t="str">
        <f t="shared" si="20"/>
        <v/>
      </c>
      <c r="AK147" s="2">
        <f t="shared" si="45"/>
        <v>46.5</v>
      </c>
      <c r="AL147" s="4">
        <f t="shared" si="21"/>
        <v>139.5</v>
      </c>
      <c r="AM147" s="4">
        <f t="shared" si="22"/>
        <v>-1.23</v>
      </c>
      <c r="AP147" s="4">
        <f t="shared" si="23"/>
        <v>0</v>
      </c>
      <c r="AQ147" s="13" t="str">
        <f t="shared" si="53"/>
        <v/>
      </c>
      <c r="AR147" s="24" t="str">
        <f t="shared" si="25"/>
        <v/>
      </c>
      <c r="AT147" s="2">
        <f t="shared" si="46"/>
        <v>46.5</v>
      </c>
      <c r="AU147" s="4">
        <f t="shared" si="26"/>
        <v>139.5</v>
      </c>
      <c r="AV147" s="4">
        <f t="shared" si="27"/>
        <v>-1.23</v>
      </c>
      <c r="AY147" s="4">
        <f t="shared" si="28"/>
        <v>0</v>
      </c>
      <c r="AZ147" s="13" t="str">
        <f t="shared" si="54"/>
        <v/>
      </c>
      <c r="BA147" s="24" t="str">
        <f t="shared" si="30"/>
        <v/>
      </c>
      <c r="BC147" s="2">
        <f t="shared" si="47"/>
        <v>46.5</v>
      </c>
      <c r="BD147" s="4">
        <f t="shared" si="31"/>
        <v>139.5</v>
      </c>
      <c r="BE147" s="4">
        <f t="shared" si="32"/>
        <v>-1.23</v>
      </c>
      <c r="BH147" s="4">
        <f t="shared" si="33"/>
        <v>0</v>
      </c>
      <c r="BI147" s="13" t="str">
        <f t="shared" si="55"/>
        <v/>
      </c>
      <c r="BJ147" s="24" t="str">
        <f t="shared" si="35"/>
        <v/>
      </c>
      <c r="BL147" s="2">
        <f t="shared" si="48"/>
        <v>46.5</v>
      </c>
      <c r="BM147" s="4">
        <f t="shared" si="36"/>
        <v>139.5</v>
      </c>
      <c r="BN147" s="4">
        <f t="shared" si="37"/>
        <v>-1.23</v>
      </c>
      <c r="BQ147" s="4">
        <f t="shared" si="38"/>
        <v>0</v>
      </c>
      <c r="BR147" s="13" t="str">
        <f t="shared" si="56"/>
        <v/>
      </c>
      <c r="BS147" s="24" t="str">
        <f t="shared" si="40"/>
        <v/>
      </c>
    </row>
    <row r="148">
      <c r="A148" s="2">
        <f t="shared" si="41"/>
        <v>47</v>
      </c>
      <c r="B148" s="4">
        <f t="shared" si="1"/>
        <v>141</v>
      </c>
      <c r="C148" s="4">
        <f t="shared" si="2"/>
        <v>-1.26</v>
      </c>
      <c r="F148" s="4">
        <f t="shared" si="3"/>
        <v>0</v>
      </c>
      <c r="G148" s="13" t="str">
        <f t="shared" si="49"/>
        <v/>
      </c>
      <c r="H148" s="13" t="str">
        <f t="shared" si="5"/>
        <v/>
      </c>
      <c r="J148" s="2">
        <f t="shared" si="42"/>
        <v>47</v>
      </c>
      <c r="K148" s="4">
        <f t="shared" si="6"/>
        <v>141</v>
      </c>
      <c r="L148" s="4">
        <f t="shared" si="7"/>
        <v>-1.26</v>
      </c>
      <c r="O148" s="4">
        <f t="shared" si="8"/>
        <v>0</v>
      </c>
      <c r="P148" s="13" t="str">
        <f t="shared" si="50"/>
        <v/>
      </c>
      <c r="Q148" s="24" t="str">
        <f t="shared" si="10"/>
        <v/>
      </c>
      <c r="S148" s="2">
        <f t="shared" si="43"/>
        <v>47</v>
      </c>
      <c r="T148" s="4">
        <f t="shared" si="11"/>
        <v>141</v>
      </c>
      <c r="U148" s="4">
        <f t="shared" si="12"/>
        <v>-1.26</v>
      </c>
      <c r="X148" s="4">
        <f t="shared" si="13"/>
        <v>0</v>
      </c>
      <c r="Y148" s="13" t="str">
        <f t="shared" si="51"/>
        <v/>
      </c>
      <c r="Z148" s="24" t="str">
        <f t="shared" si="15"/>
        <v/>
      </c>
      <c r="AB148" s="2">
        <f t="shared" si="44"/>
        <v>47</v>
      </c>
      <c r="AC148" s="4">
        <f t="shared" si="16"/>
        <v>141</v>
      </c>
      <c r="AD148" s="4">
        <f t="shared" si="17"/>
        <v>-1.26</v>
      </c>
      <c r="AG148" s="4">
        <f t="shared" si="18"/>
        <v>0</v>
      </c>
      <c r="AH148" s="13" t="str">
        <f t="shared" si="52"/>
        <v/>
      </c>
      <c r="AI148" s="24" t="str">
        <f t="shared" si="20"/>
        <v/>
      </c>
      <c r="AK148" s="2">
        <f t="shared" si="45"/>
        <v>47</v>
      </c>
      <c r="AL148" s="4">
        <f t="shared" si="21"/>
        <v>141</v>
      </c>
      <c r="AM148" s="4">
        <f t="shared" si="22"/>
        <v>-1.26</v>
      </c>
      <c r="AP148" s="4">
        <f t="shared" si="23"/>
        <v>0</v>
      </c>
      <c r="AQ148" s="13" t="str">
        <f t="shared" si="53"/>
        <v/>
      </c>
      <c r="AR148" s="24" t="str">
        <f t="shared" si="25"/>
        <v/>
      </c>
      <c r="AT148" s="2">
        <f t="shared" si="46"/>
        <v>47</v>
      </c>
      <c r="AU148" s="4">
        <f t="shared" si="26"/>
        <v>141</v>
      </c>
      <c r="AV148" s="4">
        <f t="shared" si="27"/>
        <v>-1.26</v>
      </c>
      <c r="AY148" s="4">
        <f t="shared" si="28"/>
        <v>0</v>
      </c>
      <c r="AZ148" s="13" t="str">
        <f t="shared" si="54"/>
        <v/>
      </c>
      <c r="BA148" s="24" t="str">
        <f t="shared" si="30"/>
        <v/>
      </c>
      <c r="BC148" s="2">
        <f t="shared" si="47"/>
        <v>47</v>
      </c>
      <c r="BD148" s="4">
        <f t="shared" si="31"/>
        <v>141</v>
      </c>
      <c r="BE148" s="4">
        <f t="shared" si="32"/>
        <v>-1.26</v>
      </c>
      <c r="BH148" s="4">
        <f t="shared" si="33"/>
        <v>0</v>
      </c>
      <c r="BI148" s="13" t="str">
        <f t="shared" si="55"/>
        <v/>
      </c>
      <c r="BJ148" s="24" t="str">
        <f t="shared" si="35"/>
        <v/>
      </c>
      <c r="BL148" s="2">
        <f t="shared" si="48"/>
        <v>47</v>
      </c>
      <c r="BM148" s="4">
        <f t="shared" si="36"/>
        <v>141</v>
      </c>
      <c r="BN148" s="4">
        <f t="shared" si="37"/>
        <v>-1.26</v>
      </c>
      <c r="BQ148" s="4">
        <f t="shared" si="38"/>
        <v>0</v>
      </c>
      <c r="BR148" s="13" t="str">
        <f t="shared" si="56"/>
        <v/>
      </c>
      <c r="BS148" s="24" t="str">
        <f t="shared" si="40"/>
        <v/>
      </c>
    </row>
    <row r="149">
      <c r="A149" s="2">
        <f t="shared" si="41"/>
        <v>47.5</v>
      </c>
      <c r="B149" s="4">
        <f t="shared" si="1"/>
        <v>142.5</v>
      </c>
      <c r="C149" s="4">
        <f t="shared" si="2"/>
        <v>-1.29</v>
      </c>
      <c r="F149" s="4">
        <f t="shared" si="3"/>
        <v>0</v>
      </c>
      <c r="G149" s="13" t="str">
        <f t="shared" si="49"/>
        <v/>
      </c>
      <c r="H149" s="13" t="str">
        <f t="shared" si="5"/>
        <v/>
      </c>
      <c r="J149" s="2">
        <f t="shared" si="42"/>
        <v>47.5</v>
      </c>
      <c r="K149" s="4">
        <f t="shared" si="6"/>
        <v>142.5</v>
      </c>
      <c r="L149" s="4">
        <f t="shared" si="7"/>
        <v>-1.29</v>
      </c>
      <c r="O149" s="4">
        <f t="shared" si="8"/>
        <v>0</v>
      </c>
      <c r="P149" s="13" t="str">
        <f t="shared" si="50"/>
        <v/>
      </c>
      <c r="Q149" s="24" t="str">
        <f t="shared" si="10"/>
        <v/>
      </c>
      <c r="S149" s="2">
        <f t="shared" si="43"/>
        <v>47.5</v>
      </c>
      <c r="T149" s="4">
        <f t="shared" si="11"/>
        <v>142.5</v>
      </c>
      <c r="U149" s="4">
        <f t="shared" si="12"/>
        <v>-1.29</v>
      </c>
      <c r="X149" s="4">
        <f t="shared" si="13"/>
        <v>0</v>
      </c>
      <c r="Y149" s="13" t="str">
        <f t="shared" si="51"/>
        <v/>
      </c>
      <c r="Z149" s="24" t="str">
        <f t="shared" si="15"/>
        <v/>
      </c>
      <c r="AB149" s="2">
        <f t="shared" si="44"/>
        <v>47.5</v>
      </c>
      <c r="AC149" s="4">
        <f t="shared" si="16"/>
        <v>142.5</v>
      </c>
      <c r="AD149" s="4">
        <f t="shared" si="17"/>
        <v>-1.29</v>
      </c>
      <c r="AG149" s="4">
        <f t="shared" si="18"/>
        <v>0</v>
      </c>
      <c r="AH149" s="13" t="str">
        <f t="shared" si="52"/>
        <v/>
      </c>
      <c r="AI149" s="24" t="str">
        <f t="shared" si="20"/>
        <v/>
      </c>
      <c r="AK149" s="2">
        <f t="shared" si="45"/>
        <v>47.5</v>
      </c>
      <c r="AL149" s="4">
        <f t="shared" si="21"/>
        <v>142.5</v>
      </c>
      <c r="AM149" s="4">
        <f t="shared" si="22"/>
        <v>-1.29</v>
      </c>
      <c r="AP149" s="4">
        <f t="shared" si="23"/>
        <v>0</v>
      </c>
      <c r="AQ149" s="13" t="str">
        <f t="shared" si="53"/>
        <v/>
      </c>
      <c r="AR149" s="24" t="str">
        <f t="shared" si="25"/>
        <v/>
      </c>
      <c r="AT149" s="2">
        <f t="shared" si="46"/>
        <v>47.5</v>
      </c>
      <c r="AU149" s="4">
        <f t="shared" si="26"/>
        <v>142.5</v>
      </c>
      <c r="AV149" s="4">
        <f t="shared" si="27"/>
        <v>-1.29</v>
      </c>
      <c r="AY149" s="4">
        <f t="shared" si="28"/>
        <v>0</v>
      </c>
      <c r="AZ149" s="13" t="str">
        <f t="shared" si="54"/>
        <v/>
      </c>
      <c r="BA149" s="24" t="str">
        <f t="shared" si="30"/>
        <v/>
      </c>
      <c r="BC149" s="2">
        <f t="shared" si="47"/>
        <v>47.5</v>
      </c>
      <c r="BD149" s="4">
        <f t="shared" si="31"/>
        <v>142.5</v>
      </c>
      <c r="BE149" s="4">
        <f t="shared" si="32"/>
        <v>-1.29</v>
      </c>
      <c r="BH149" s="4">
        <f t="shared" si="33"/>
        <v>0</v>
      </c>
      <c r="BI149" s="13" t="str">
        <f t="shared" si="55"/>
        <v/>
      </c>
      <c r="BJ149" s="24" t="str">
        <f t="shared" si="35"/>
        <v/>
      </c>
      <c r="BL149" s="2">
        <f t="shared" si="48"/>
        <v>47.5</v>
      </c>
      <c r="BM149" s="4">
        <f t="shared" si="36"/>
        <v>142.5</v>
      </c>
      <c r="BN149" s="4">
        <f t="shared" si="37"/>
        <v>-1.29</v>
      </c>
      <c r="BQ149" s="4">
        <f t="shared" si="38"/>
        <v>0</v>
      </c>
      <c r="BR149" s="13" t="str">
        <f t="shared" si="56"/>
        <v/>
      </c>
      <c r="BS149" s="24" t="str">
        <f t="shared" si="40"/>
        <v/>
      </c>
    </row>
    <row r="150">
      <c r="A150" s="2">
        <f t="shared" si="41"/>
        <v>48</v>
      </c>
      <c r="B150" s="4">
        <f t="shared" si="1"/>
        <v>144</v>
      </c>
      <c r="C150" s="4">
        <f t="shared" si="2"/>
        <v>-1.32</v>
      </c>
      <c r="F150" s="4">
        <f t="shared" si="3"/>
        <v>0</v>
      </c>
      <c r="G150" s="13" t="str">
        <f t="shared" si="49"/>
        <v/>
      </c>
      <c r="H150" s="13" t="str">
        <f t="shared" si="5"/>
        <v/>
      </c>
      <c r="J150" s="2">
        <f t="shared" si="42"/>
        <v>48</v>
      </c>
      <c r="K150" s="4">
        <f t="shared" si="6"/>
        <v>144</v>
      </c>
      <c r="L150" s="4">
        <f t="shared" si="7"/>
        <v>-1.32</v>
      </c>
      <c r="O150" s="4">
        <f t="shared" si="8"/>
        <v>0</v>
      </c>
      <c r="P150" s="13" t="str">
        <f t="shared" si="50"/>
        <v/>
      </c>
      <c r="Q150" s="24" t="str">
        <f t="shared" si="10"/>
        <v/>
      </c>
      <c r="S150" s="2">
        <f t="shared" si="43"/>
        <v>48</v>
      </c>
      <c r="T150" s="4">
        <f t="shared" si="11"/>
        <v>144</v>
      </c>
      <c r="U150" s="4">
        <f t="shared" si="12"/>
        <v>-1.32</v>
      </c>
      <c r="X150" s="4">
        <f t="shared" si="13"/>
        <v>0</v>
      </c>
      <c r="Y150" s="13" t="str">
        <f t="shared" si="51"/>
        <v/>
      </c>
      <c r="Z150" s="24" t="str">
        <f t="shared" si="15"/>
        <v/>
      </c>
      <c r="AB150" s="2">
        <f t="shared" si="44"/>
        <v>48</v>
      </c>
      <c r="AC150" s="4">
        <f t="shared" si="16"/>
        <v>144</v>
      </c>
      <c r="AD150" s="4">
        <f t="shared" si="17"/>
        <v>-1.32</v>
      </c>
      <c r="AG150" s="4">
        <f t="shared" si="18"/>
        <v>0</v>
      </c>
      <c r="AH150" s="13" t="str">
        <f t="shared" si="52"/>
        <v/>
      </c>
      <c r="AI150" s="24" t="str">
        <f t="shared" si="20"/>
        <v/>
      </c>
      <c r="AK150" s="2">
        <f t="shared" si="45"/>
        <v>48</v>
      </c>
      <c r="AL150" s="4">
        <f t="shared" si="21"/>
        <v>144</v>
      </c>
      <c r="AM150" s="4">
        <f t="shared" si="22"/>
        <v>-1.32</v>
      </c>
      <c r="AP150" s="4">
        <f t="shared" si="23"/>
        <v>0</v>
      </c>
      <c r="AQ150" s="13" t="str">
        <f t="shared" si="53"/>
        <v/>
      </c>
      <c r="AR150" s="24" t="str">
        <f t="shared" si="25"/>
        <v/>
      </c>
      <c r="AT150" s="2">
        <f t="shared" si="46"/>
        <v>48</v>
      </c>
      <c r="AU150" s="4">
        <f t="shared" si="26"/>
        <v>144</v>
      </c>
      <c r="AV150" s="4">
        <f t="shared" si="27"/>
        <v>-1.32</v>
      </c>
      <c r="AY150" s="4">
        <f t="shared" si="28"/>
        <v>0</v>
      </c>
      <c r="AZ150" s="13" t="str">
        <f t="shared" si="54"/>
        <v/>
      </c>
      <c r="BA150" s="24" t="str">
        <f t="shared" si="30"/>
        <v/>
      </c>
      <c r="BC150" s="2">
        <f t="shared" si="47"/>
        <v>48</v>
      </c>
      <c r="BD150" s="4">
        <f t="shared" si="31"/>
        <v>144</v>
      </c>
      <c r="BE150" s="4">
        <f t="shared" si="32"/>
        <v>-1.32</v>
      </c>
      <c r="BH150" s="4">
        <f t="shared" si="33"/>
        <v>0</v>
      </c>
      <c r="BI150" s="13" t="str">
        <f t="shared" si="55"/>
        <v/>
      </c>
      <c r="BJ150" s="24" t="str">
        <f t="shared" si="35"/>
        <v/>
      </c>
      <c r="BL150" s="2">
        <f t="shared" si="48"/>
        <v>48</v>
      </c>
      <c r="BM150" s="4">
        <f t="shared" si="36"/>
        <v>144</v>
      </c>
      <c r="BN150" s="4">
        <f t="shared" si="37"/>
        <v>-1.32</v>
      </c>
      <c r="BQ150" s="4">
        <f t="shared" si="38"/>
        <v>0</v>
      </c>
      <c r="BR150" s="13" t="str">
        <f t="shared" si="56"/>
        <v/>
      </c>
      <c r="BS150" s="24" t="str">
        <f t="shared" si="40"/>
        <v/>
      </c>
    </row>
    <row r="151">
      <c r="A151" s="2">
        <f t="shared" si="41"/>
        <v>48.5</v>
      </c>
      <c r="B151" s="4">
        <f t="shared" si="1"/>
        <v>145.5</v>
      </c>
      <c r="C151" s="4">
        <f t="shared" si="2"/>
        <v>-1.35</v>
      </c>
      <c r="F151" s="4">
        <f t="shared" si="3"/>
        <v>0</v>
      </c>
      <c r="G151" s="13" t="str">
        <f t="shared" si="49"/>
        <v/>
      </c>
      <c r="H151" s="13" t="str">
        <f t="shared" si="5"/>
        <v/>
      </c>
      <c r="J151" s="2">
        <f t="shared" si="42"/>
        <v>48.5</v>
      </c>
      <c r="K151" s="4">
        <f t="shared" si="6"/>
        <v>145.5</v>
      </c>
      <c r="L151" s="4">
        <f t="shared" si="7"/>
        <v>-1.35</v>
      </c>
      <c r="O151" s="4">
        <f t="shared" si="8"/>
        <v>0</v>
      </c>
      <c r="P151" s="13" t="str">
        <f t="shared" si="50"/>
        <v/>
      </c>
      <c r="Q151" s="24" t="str">
        <f t="shared" si="10"/>
        <v/>
      </c>
      <c r="S151" s="2">
        <f t="shared" si="43"/>
        <v>48.5</v>
      </c>
      <c r="T151" s="4">
        <f t="shared" si="11"/>
        <v>145.5</v>
      </c>
      <c r="U151" s="4">
        <f t="shared" si="12"/>
        <v>-1.35</v>
      </c>
      <c r="X151" s="4">
        <f t="shared" si="13"/>
        <v>0</v>
      </c>
      <c r="Y151" s="13" t="str">
        <f t="shared" si="51"/>
        <v/>
      </c>
      <c r="Z151" s="24" t="str">
        <f t="shared" si="15"/>
        <v/>
      </c>
      <c r="AB151" s="2">
        <f t="shared" si="44"/>
        <v>48.5</v>
      </c>
      <c r="AC151" s="4">
        <f t="shared" si="16"/>
        <v>145.5</v>
      </c>
      <c r="AD151" s="4">
        <f t="shared" si="17"/>
        <v>-1.35</v>
      </c>
      <c r="AG151" s="4">
        <f t="shared" si="18"/>
        <v>0</v>
      </c>
      <c r="AH151" s="13" t="str">
        <f t="shared" si="52"/>
        <v/>
      </c>
      <c r="AI151" s="24" t="str">
        <f t="shared" si="20"/>
        <v/>
      </c>
      <c r="AK151" s="2">
        <f t="shared" si="45"/>
        <v>48.5</v>
      </c>
      <c r="AL151" s="4">
        <f t="shared" si="21"/>
        <v>145.5</v>
      </c>
      <c r="AM151" s="4">
        <f t="shared" si="22"/>
        <v>-1.35</v>
      </c>
      <c r="AP151" s="4">
        <f t="shared" si="23"/>
        <v>0</v>
      </c>
      <c r="AQ151" s="13" t="str">
        <f t="shared" si="53"/>
        <v/>
      </c>
      <c r="AR151" s="24" t="str">
        <f t="shared" si="25"/>
        <v/>
      </c>
      <c r="AT151" s="2">
        <f t="shared" si="46"/>
        <v>48.5</v>
      </c>
      <c r="AU151" s="4">
        <f t="shared" si="26"/>
        <v>145.5</v>
      </c>
      <c r="AV151" s="4">
        <f t="shared" si="27"/>
        <v>-1.35</v>
      </c>
      <c r="AY151" s="4">
        <f t="shared" si="28"/>
        <v>0</v>
      </c>
      <c r="AZ151" s="13" t="str">
        <f t="shared" si="54"/>
        <v/>
      </c>
      <c r="BA151" s="24" t="str">
        <f t="shared" si="30"/>
        <v/>
      </c>
      <c r="BC151" s="2">
        <f t="shared" si="47"/>
        <v>48.5</v>
      </c>
      <c r="BD151" s="4">
        <f t="shared" si="31"/>
        <v>145.5</v>
      </c>
      <c r="BE151" s="4">
        <f t="shared" si="32"/>
        <v>-1.35</v>
      </c>
      <c r="BH151" s="4">
        <f t="shared" si="33"/>
        <v>0</v>
      </c>
      <c r="BI151" s="13" t="str">
        <f t="shared" si="55"/>
        <v/>
      </c>
      <c r="BJ151" s="24" t="str">
        <f t="shared" si="35"/>
        <v/>
      </c>
      <c r="BL151" s="2">
        <f t="shared" si="48"/>
        <v>48.5</v>
      </c>
      <c r="BM151" s="4">
        <f t="shared" si="36"/>
        <v>145.5</v>
      </c>
      <c r="BN151" s="4">
        <f t="shared" si="37"/>
        <v>-1.35</v>
      </c>
      <c r="BQ151" s="4">
        <f t="shared" si="38"/>
        <v>0</v>
      </c>
      <c r="BR151" s="13" t="str">
        <f t="shared" si="56"/>
        <v/>
      </c>
      <c r="BS151" s="24" t="str">
        <f t="shared" si="40"/>
        <v/>
      </c>
    </row>
    <row r="152">
      <c r="A152" s="2">
        <f t="shared" si="41"/>
        <v>49</v>
      </c>
      <c r="B152" s="4">
        <f t="shared" si="1"/>
        <v>147</v>
      </c>
      <c r="C152" s="4">
        <f t="shared" si="2"/>
        <v>-1.38</v>
      </c>
      <c r="F152" s="4">
        <f t="shared" si="3"/>
        <v>0</v>
      </c>
      <c r="G152" s="13" t="str">
        <f t="shared" si="49"/>
        <v/>
      </c>
      <c r="H152" s="13" t="str">
        <f t="shared" si="5"/>
        <v/>
      </c>
      <c r="J152" s="2">
        <f t="shared" si="42"/>
        <v>49</v>
      </c>
      <c r="K152" s="4">
        <f t="shared" si="6"/>
        <v>147</v>
      </c>
      <c r="L152" s="4">
        <f t="shared" si="7"/>
        <v>-1.38</v>
      </c>
      <c r="O152" s="4">
        <f t="shared" si="8"/>
        <v>0</v>
      </c>
      <c r="P152" s="13" t="str">
        <f t="shared" si="50"/>
        <v/>
      </c>
      <c r="Q152" s="24" t="str">
        <f t="shared" si="10"/>
        <v/>
      </c>
      <c r="S152" s="2">
        <f t="shared" si="43"/>
        <v>49</v>
      </c>
      <c r="T152" s="4">
        <f t="shared" si="11"/>
        <v>147</v>
      </c>
      <c r="U152" s="4">
        <f t="shared" si="12"/>
        <v>-1.38</v>
      </c>
      <c r="X152" s="4">
        <f t="shared" si="13"/>
        <v>0</v>
      </c>
      <c r="Y152" s="13" t="str">
        <f t="shared" si="51"/>
        <v/>
      </c>
      <c r="Z152" s="24" t="str">
        <f t="shared" si="15"/>
        <v/>
      </c>
      <c r="AB152" s="2">
        <f t="shared" si="44"/>
        <v>49</v>
      </c>
      <c r="AC152" s="4">
        <f t="shared" si="16"/>
        <v>147</v>
      </c>
      <c r="AD152" s="4">
        <f t="shared" si="17"/>
        <v>-1.38</v>
      </c>
      <c r="AG152" s="4">
        <f t="shared" si="18"/>
        <v>0</v>
      </c>
      <c r="AH152" s="13" t="str">
        <f t="shared" si="52"/>
        <v/>
      </c>
      <c r="AI152" s="24" t="str">
        <f t="shared" si="20"/>
        <v/>
      </c>
      <c r="AK152" s="2">
        <f t="shared" si="45"/>
        <v>49</v>
      </c>
      <c r="AL152" s="4">
        <f t="shared" si="21"/>
        <v>147</v>
      </c>
      <c r="AM152" s="4">
        <f t="shared" si="22"/>
        <v>-1.38</v>
      </c>
      <c r="AP152" s="4">
        <f t="shared" si="23"/>
        <v>0</v>
      </c>
      <c r="AQ152" s="13" t="str">
        <f t="shared" si="53"/>
        <v/>
      </c>
      <c r="AR152" s="24" t="str">
        <f t="shared" si="25"/>
        <v/>
      </c>
      <c r="AT152" s="2">
        <f t="shared" si="46"/>
        <v>49</v>
      </c>
      <c r="AU152" s="4">
        <f t="shared" si="26"/>
        <v>147</v>
      </c>
      <c r="AV152" s="4">
        <f t="shared" si="27"/>
        <v>-1.38</v>
      </c>
      <c r="AY152" s="4">
        <f t="shared" si="28"/>
        <v>0</v>
      </c>
      <c r="AZ152" s="13" t="str">
        <f t="shared" si="54"/>
        <v/>
      </c>
      <c r="BA152" s="24" t="str">
        <f t="shared" si="30"/>
        <v/>
      </c>
      <c r="BC152" s="2">
        <f t="shared" si="47"/>
        <v>49</v>
      </c>
      <c r="BD152" s="4">
        <f t="shared" si="31"/>
        <v>147</v>
      </c>
      <c r="BE152" s="4">
        <f t="shared" si="32"/>
        <v>-1.38</v>
      </c>
      <c r="BH152" s="4">
        <f t="shared" si="33"/>
        <v>0</v>
      </c>
      <c r="BI152" s="13" t="str">
        <f t="shared" si="55"/>
        <v/>
      </c>
      <c r="BJ152" s="24" t="str">
        <f t="shared" si="35"/>
        <v/>
      </c>
      <c r="BL152" s="2">
        <f t="shared" si="48"/>
        <v>49</v>
      </c>
      <c r="BM152" s="4">
        <f t="shared" si="36"/>
        <v>147</v>
      </c>
      <c r="BN152" s="4">
        <f t="shared" si="37"/>
        <v>-1.38</v>
      </c>
      <c r="BQ152" s="4">
        <f t="shared" si="38"/>
        <v>0</v>
      </c>
      <c r="BR152" s="13" t="str">
        <f t="shared" si="56"/>
        <v/>
      </c>
      <c r="BS152" s="24" t="str">
        <f t="shared" si="40"/>
        <v/>
      </c>
    </row>
    <row r="153">
      <c r="A153" s="2">
        <f t="shared" si="41"/>
        <v>49.5</v>
      </c>
      <c r="B153" s="4">
        <f t="shared" si="1"/>
        <v>148.5</v>
      </c>
      <c r="C153" s="4">
        <f t="shared" si="2"/>
        <v>-1.41</v>
      </c>
      <c r="F153" s="4">
        <f t="shared" si="3"/>
        <v>0</v>
      </c>
      <c r="G153" s="13" t="str">
        <f t="shared" si="49"/>
        <v/>
      </c>
      <c r="H153" s="13" t="str">
        <f t="shared" si="5"/>
        <v/>
      </c>
      <c r="J153" s="2">
        <f t="shared" si="42"/>
        <v>49.5</v>
      </c>
      <c r="K153" s="4">
        <f t="shared" si="6"/>
        <v>148.5</v>
      </c>
      <c r="L153" s="4">
        <f t="shared" si="7"/>
        <v>-1.41</v>
      </c>
      <c r="O153" s="4">
        <f t="shared" si="8"/>
        <v>0</v>
      </c>
      <c r="P153" s="13" t="str">
        <f t="shared" si="50"/>
        <v/>
      </c>
      <c r="Q153" s="24" t="str">
        <f t="shared" si="10"/>
        <v/>
      </c>
      <c r="S153" s="2">
        <f t="shared" si="43"/>
        <v>49.5</v>
      </c>
      <c r="T153" s="4">
        <f t="shared" si="11"/>
        <v>148.5</v>
      </c>
      <c r="U153" s="4">
        <f t="shared" si="12"/>
        <v>-1.41</v>
      </c>
      <c r="X153" s="4">
        <f t="shared" si="13"/>
        <v>0</v>
      </c>
      <c r="Y153" s="13" t="str">
        <f t="shared" si="51"/>
        <v/>
      </c>
      <c r="Z153" s="24" t="str">
        <f t="shared" si="15"/>
        <v/>
      </c>
      <c r="AB153" s="2">
        <f t="shared" si="44"/>
        <v>49.5</v>
      </c>
      <c r="AC153" s="4">
        <f t="shared" si="16"/>
        <v>148.5</v>
      </c>
      <c r="AD153" s="4">
        <f t="shared" si="17"/>
        <v>-1.41</v>
      </c>
      <c r="AG153" s="4">
        <f t="shared" si="18"/>
        <v>0</v>
      </c>
      <c r="AH153" s="13" t="str">
        <f t="shared" si="52"/>
        <v/>
      </c>
      <c r="AI153" s="24" t="str">
        <f t="shared" si="20"/>
        <v/>
      </c>
      <c r="AK153" s="2">
        <f t="shared" si="45"/>
        <v>49.5</v>
      </c>
      <c r="AL153" s="4">
        <f t="shared" si="21"/>
        <v>148.5</v>
      </c>
      <c r="AM153" s="4">
        <f t="shared" si="22"/>
        <v>-1.41</v>
      </c>
      <c r="AP153" s="4">
        <f t="shared" si="23"/>
        <v>0</v>
      </c>
      <c r="AQ153" s="13" t="str">
        <f t="shared" si="53"/>
        <v/>
      </c>
      <c r="AR153" s="24" t="str">
        <f t="shared" si="25"/>
        <v/>
      </c>
      <c r="AT153" s="2">
        <f t="shared" si="46"/>
        <v>49.5</v>
      </c>
      <c r="AU153" s="4">
        <f t="shared" si="26"/>
        <v>148.5</v>
      </c>
      <c r="AV153" s="4">
        <f t="shared" si="27"/>
        <v>-1.41</v>
      </c>
      <c r="AY153" s="4">
        <f t="shared" si="28"/>
        <v>0</v>
      </c>
      <c r="AZ153" s="13" t="str">
        <f t="shared" si="54"/>
        <v/>
      </c>
      <c r="BA153" s="24" t="str">
        <f t="shared" si="30"/>
        <v/>
      </c>
      <c r="BC153" s="2">
        <f t="shared" si="47"/>
        <v>49.5</v>
      </c>
      <c r="BD153" s="4">
        <f t="shared" si="31"/>
        <v>148.5</v>
      </c>
      <c r="BE153" s="4">
        <f t="shared" si="32"/>
        <v>-1.41</v>
      </c>
      <c r="BH153" s="4">
        <f t="shared" si="33"/>
        <v>0</v>
      </c>
      <c r="BI153" s="13" t="str">
        <f t="shared" si="55"/>
        <v/>
      </c>
      <c r="BJ153" s="24" t="str">
        <f t="shared" si="35"/>
        <v/>
      </c>
      <c r="BL153" s="2">
        <f t="shared" si="48"/>
        <v>49.5</v>
      </c>
      <c r="BM153" s="4">
        <f t="shared" si="36"/>
        <v>148.5</v>
      </c>
      <c r="BN153" s="4">
        <f t="shared" si="37"/>
        <v>-1.41</v>
      </c>
      <c r="BQ153" s="4">
        <f t="shared" si="38"/>
        <v>0</v>
      </c>
      <c r="BR153" s="13" t="str">
        <f t="shared" si="56"/>
        <v/>
      </c>
      <c r="BS153" s="24" t="str">
        <f t="shared" si="40"/>
        <v/>
      </c>
    </row>
    <row r="154">
      <c r="A154" s="2">
        <f t="shared" si="41"/>
        <v>50</v>
      </c>
      <c r="B154" s="4">
        <f t="shared" si="1"/>
        <v>150</v>
      </c>
      <c r="C154" s="4">
        <f t="shared" si="2"/>
        <v>-1.44</v>
      </c>
      <c r="F154" s="4">
        <f t="shared" si="3"/>
        <v>0</v>
      </c>
      <c r="G154" s="13" t="str">
        <f t="shared" si="49"/>
        <v/>
      </c>
      <c r="H154" s="13" t="str">
        <f t="shared" si="5"/>
        <v/>
      </c>
      <c r="J154" s="2">
        <f t="shared" si="42"/>
        <v>50</v>
      </c>
      <c r="K154" s="4">
        <f t="shared" si="6"/>
        <v>150</v>
      </c>
      <c r="L154" s="4">
        <f t="shared" si="7"/>
        <v>-1.44</v>
      </c>
      <c r="O154" s="4">
        <f t="shared" si="8"/>
        <v>0</v>
      </c>
      <c r="P154" s="13" t="str">
        <f t="shared" si="50"/>
        <v/>
      </c>
      <c r="Q154" s="24" t="str">
        <f t="shared" si="10"/>
        <v/>
      </c>
      <c r="S154" s="2">
        <f t="shared" si="43"/>
        <v>50</v>
      </c>
      <c r="T154" s="4">
        <f t="shared" si="11"/>
        <v>150</v>
      </c>
      <c r="U154" s="4">
        <f t="shared" si="12"/>
        <v>-1.44</v>
      </c>
      <c r="X154" s="4">
        <f t="shared" si="13"/>
        <v>0</v>
      </c>
      <c r="Y154" s="13" t="str">
        <f t="shared" si="51"/>
        <v/>
      </c>
      <c r="Z154" s="24" t="str">
        <f t="shared" si="15"/>
        <v/>
      </c>
      <c r="AB154" s="2">
        <f t="shared" si="44"/>
        <v>50</v>
      </c>
      <c r="AC154" s="4">
        <f t="shared" si="16"/>
        <v>150</v>
      </c>
      <c r="AD154" s="4">
        <f t="shared" si="17"/>
        <v>-1.44</v>
      </c>
      <c r="AG154" s="4">
        <f t="shared" si="18"/>
        <v>0</v>
      </c>
      <c r="AH154" s="13" t="str">
        <f t="shared" si="52"/>
        <v/>
      </c>
      <c r="AI154" s="24" t="str">
        <f t="shared" si="20"/>
        <v/>
      </c>
      <c r="AK154" s="2">
        <f t="shared" si="45"/>
        <v>50</v>
      </c>
      <c r="AL154" s="4">
        <f t="shared" si="21"/>
        <v>150</v>
      </c>
      <c r="AM154" s="4">
        <f t="shared" si="22"/>
        <v>-1.44</v>
      </c>
      <c r="AP154" s="4">
        <f t="shared" si="23"/>
        <v>0</v>
      </c>
      <c r="AQ154" s="13" t="str">
        <f t="shared" si="53"/>
        <v/>
      </c>
      <c r="AR154" s="24" t="str">
        <f t="shared" si="25"/>
        <v/>
      </c>
      <c r="AT154" s="2">
        <f t="shared" si="46"/>
        <v>50</v>
      </c>
      <c r="AU154" s="4">
        <f t="shared" si="26"/>
        <v>150</v>
      </c>
      <c r="AV154" s="4">
        <f t="shared" si="27"/>
        <v>-1.44</v>
      </c>
      <c r="AY154" s="4">
        <f t="shared" si="28"/>
        <v>0</v>
      </c>
      <c r="AZ154" s="13" t="str">
        <f t="shared" si="54"/>
        <v/>
      </c>
      <c r="BA154" s="24" t="str">
        <f t="shared" si="30"/>
        <v/>
      </c>
      <c r="BC154" s="2">
        <f t="shared" si="47"/>
        <v>50</v>
      </c>
      <c r="BD154" s="4">
        <f t="shared" si="31"/>
        <v>150</v>
      </c>
      <c r="BE154" s="4">
        <f t="shared" si="32"/>
        <v>-1.44</v>
      </c>
      <c r="BH154" s="4">
        <f t="shared" si="33"/>
        <v>0</v>
      </c>
      <c r="BI154" s="13" t="str">
        <f t="shared" si="55"/>
        <v/>
      </c>
      <c r="BJ154" s="24" t="str">
        <f t="shared" si="35"/>
        <v/>
      </c>
      <c r="BL154" s="2">
        <f t="shared" si="48"/>
        <v>50</v>
      </c>
      <c r="BM154" s="4">
        <f t="shared" si="36"/>
        <v>150</v>
      </c>
      <c r="BN154" s="4">
        <f t="shared" si="37"/>
        <v>-1.44</v>
      </c>
      <c r="BQ154" s="4">
        <f t="shared" si="38"/>
        <v>0</v>
      </c>
      <c r="BR154" s="13" t="str">
        <f t="shared" si="56"/>
        <v/>
      </c>
      <c r="BS154" s="24" t="str">
        <f t="shared" si="40"/>
        <v/>
      </c>
    </row>
    <row r="155">
      <c r="A155" s="2">
        <f t="shared" si="41"/>
        <v>50.5</v>
      </c>
      <c r="B155" s="4">
        <f t="shared" si="1"/>
        <v>151.5</v>
      </c>
      <c r="C155" s="4">
        <f t="shared" si="2"/>
        <v>-1.47</v>
      </c>
      <c r="F155" s="4">
        <f t="shared" si="3"/>
        <v>0</v>
      </c>
      <c r="G155" s="13" t="str">
        <f t="shared" si="49"/>
        <v/>
      </c>
      <c r="H155" s="13" t="str">
        <f t="shared" si="5"/>
        <v/>
      </c>
      <c r="J155" s="2">
        <f t="shared" si="42"/>
        <v>50.5</v>
      </c>
      <c r="K155" s="4">
        <f t="shared" si="6"/>
        <v>151.5</v>
      </c>
      <c r="L155" s="4">
        <f t="shared" si="7"/>
        <v>-1.47</v>
      </c>
      <c r="O155" s="4">
        <f t="shared" si="8"/>
        <v>0</v>
      </c>
      <c r="P155" s="13" t="str">
        <f t="shared" si="50"/>
        <v/>
      </c>
      <c r="Q155" s="24" t="str">
        <f t="shared" si="10"/>
        <v/>
      </c>
      <c r="S155" s="2">
        <f t="shared" si="43"/>
        <v>50.5</v>
      </c>
      <c r="T155" s="4">
        <f t="shared" si="11"/>
        <v>151.5</v>
      </c>
      <c r="U155" s="4">
        <f t="shared" si="12"/>
        <v>-1.47</v>
      </c>
      <c r="X155" s="4">
        <f t="shared" si="13"/>
        <v>0</v>
      </c>
      <c r="Y155" s="13" t="str">
        <f t="shared" si="51"/>
        <v/>
      </c>
      <c r="Z155" s="24" t="str">
        <f t="shared" si="15"/>
        <v/>
      </c>
      <c r="AB155" s="2">
        <f t="shared" si="44"/>
        <v>50.5</v>
      </c>
      <c r="AC155" s="4">
        <f t="shared" si="16"/>
        <v>151.5</v>
      </c>
      <c r="AD155" s="4">
        <f t="shared" si="17"/>
        <v>-1.47</v>
      </c>
      <c r="AG155" s="4">
        <f t="shared" si="18"/>
        <v>0</v>
      </c>
      <c r="AH155" s="13" t="str">
        <f t="shared" si="52"/>
        <v/>
      </c>
      <c r="AI155" s="24" t="str">
        <f t="shared" si="20"/>
        <v/>
      </c>
      <c r="AK155" s="2">
        <f t="shared" si="45"/>
        <v>50.5</v>
      </c>
      <c r="AL155" s="4">
        <f t="shared" si="21"/>
        <v>151.5</v>
      </c>
      <c r="AM155" s="4">
        <f t="shared" si="22"/>
        <v>-1.47</v>
      </c>
      <c r="AP155" s="4">
        <f t="shared" si="23"/>
        <v>0</v>
      </c>
      <c r="AQ155" s="13" t="str">
        <f t="shared" si="53"/>
        <v/>
      </c>
      <c r="AR155" s="24" t="str">
        <f t="shared" si="25"/>
        <v/>
      </c>
      <c r="AT155" s="2">
        <f t="shared" si="46"/>
        <v>50.5</v>
      </c>
      <c r="AU155" s="4">
        <f t="shared" si="26"/>
        <v>151.5</v>
      </c>
      <c r="AV155" s="4">
        <f t="shared" si="27"/>
        <v>-1.47</v>
      </c>
      <c r="AY155" s="4">
        <f t="shared" si="28"/>
        <v>0</v>
      </c>
      <c r="AZ155" s="13" t="str">
        <f t="shared" si="54"/>
        <v/>
      </c>
      <c r="BA155" s="24" t="str">
        <f t="shared" si="30"/>
        <v/>
      </c>
      <c r="BC155" s="2">
        <f t="shared" si="47"/>
        <v>50.5</v>
      </c>
      <c r="BD155" s="4">
        <f t="shared" si="31"/>
        <v>151.5</v>
      </c>
      <c r="BE155" s="4">
        <f t="shared" si="32"/>
        <v>-1.47</v>
      </c>
      <c r="BH155" s="4">
        <f t="shared" si="33"/>
        <v>0</v>
      </c>
      <c r="BI155" s="13" t="str">
        <f t="shared" si="55"/>
        <v/>
      </c>
      <c r="BJ155" s="24" t="str">
        <f t="shared" si="35"/>
        <v/>
      </c>
      <c r="BL155" s="2">
        <f t="shared" si="48"/>
        <v>50.5</v>
      </c>
      <c r="BM155" s="4">
        <f t="shared" si="36"/>
        <v>151.5</v>
      </c>
      <c r="BN155" s="4">
        <f t="shared" si="37"/>
        <v>-1.47</v>
      </c>
      <c r="BQ155" s="4">
        <f t="shared" si="38"/>
        <v>0</v>
      </c>
      <c r="BR155" s="13" t="str">
        <f t="shared" si="56"/>
        <v/>
      </c>
      <c r="BS155" s="24" t="str">
        <f t="shared" si="40"/>
        <v/>
      </c>
    </row>
    <row r="156">
      <c r="A156" s="2">
        <f t="shared" si="41"/>
        <v>51</v>
      </c>
      <c r="B156" s="4">
        <f t="shared" si="1"/>
        <v>153</v>
      </c>
      <c r="C156" s="4">
        <f t="shared" si="2"/>
        <v>-1.5</v>
      </c>
      <c r="F156" s="4">
        <f t="shared" si="3"/>
        <v>0</v>
      </c>
      <c r="G156" s="13" t="str">
        <f t="shared" si="49"/>
        <v/>
      </c>
      <c r="H156" s="13" t="str">
        <f t="shared" si="5"/>
        <v/>
      </c>
      <c r="J156" s="2">
        <f t="shared" si="42"/>
        <v>51</v>
      </c>
      <c r="K156" s="4">
        <f t="shared" si="6"/>
        <v>153</v>
      </c>
      <c r="L156" s="4">
        <f t="shared" si="7"/>
        <v>-1.5</v>
      </c>
      <c r="O156" s="4">
        <f t="shared" si="8"/>
        <v>0</v>
      </c>
      <c r="P156" s="13" t="str">
        <f t="shared" si="50"/>
        <v/>
      </c>
      <c r="Q156" s="24" t="str">
        <f t="shared" si="10"/>
        <v/>
      </c>
      <c r="S156" s="2">
        <f t="shared" si="43"/>
        <v>51</v>
      </c>
      <c r="T156" s="4">
        <f t="shared" si="11"/>
        <v>153</v>
      </c>
      <c r="U156" s="4">
        <f t="shared" si="12"/>
        <v>-1.5</v>
      </c>
      <c r="X156" s="4">
        <f t="shared" si="13"/>
        <v>0</v>
      </c>
      <c r="Y156" s="13" t="str">
        <f t="shared" si="51"/>
        <v/>
      </c>
      <c r="Z156" s="24" t="str">
        <f t="shared" si="15"/>
        <v/>
      </c>
      <c r="AB156" s="2">
        <f t="shared" si="44"/>
        <v>51</v>
      </c>
      <c r="AC156" s="4">
        <f t="shared" si="16"/>
        <v>153</v>
      </c>
      <c r="AD156" s="4">
        <f t="shared" si="17"/>
        <v>-1.5</v>
      </c>
      <c r="AG156" s="4">
        <f t="shared" si="18"/>
        <v>0</v>
      </c>
      <c r="AH156" s="13" t="str">
        <f t="shared" si="52"/>
        <v/>
      </c>
      <c r="AI156" s="24" t="str">
        <f t="shared" si="20"/>
        <v/>
      </c>
      <c r="AK156" s="2">
        <f t="shared" si="45"/>
        <v>51</v>
      </c>
      <c r="AL156" s="4">
        <f t="shared" si="21"/>
        <v>153</v>
      </c>
      <c r="AM156" s="4">
        <f t="shared" si="22"/>
        <v>-1.5</v>
      </c>
      <c r="AP156" s="4">
        <f t="shared" si="23"/>
        <v>0</v>
      </c>
      <c r="AQ156" s="13" t="str">
        <f t="shared" si="53"/>
        <v/>
      </c>
      <c r="AR156" s="24" t="str">
        <f t="shared" si="25"/>
        <v/>
      </c>
      <c r="AT156" s="2">
        <f t="shared" si="46"/>
        <v>51</v>
      </c>
      <c r="AU156" s="4">
        <f t="shared" si="26"/>
        <v>153</v>
      </c>
      <c r="AV156" s="4">
        <f t="shared" si="27"/>
        <v>-1.5</v>
      </c>
      <c r="AY156" s="4">
        <f t="shared" si="28"/>
        <v>0</v>
      </c>
      <c r="AZ156" s="13" t="str">
        <f t="shared" si="54"/>
        <v/>
      </c>
      <c r="BA156" s="24" t="str">
        <f t="shared" si="30"/>
        <v/>
      </c>
      <c r="BC156" s="2">
        <f t="shared" si="47"/>
        <v>51</v>
      </c>
      <c r="BD156" s="4">
        <f t="shared" si="31"/>
        <v>153</v>
      </c>
      <c r="BE156" s="4">
        <f t="shared" si="32"/>
        <v>-1.5</v>
      </c>
      <c r="BH156" s="4">
        <f t="shared" si="33"/>
        <v>0</v>
      </c>
      <c r="BI156" s="13" t="str">
        <f t="shared" si="55"/>
        <v/>
      </c>
      <c r="BJ156" s="24" t="str">
        <f t="shared" si="35"/>
        <v/>
      </c>
      <c r="BL156" s="2">
        <f t="shared" si="48"/>
        <v>51</v>
      </c>
      <c r="BM156" s="4">
        <f t="shared" si="36"/>
        <v>153</v>
      </c>
      <c r="BN156" s="4">
        <f t="shared" si="37"/>
        <v>-1.5</v>
      </c>
      <c r="BQ156" s="4">
        <f t="shared" si="38"/>
        <v>0</v>
      </c>
      <c r="BR156" s="13" t="str">
        <f t="shared" si="56"/>
        <v/>
      </c>
      <c r="BS156" s="24" t="str">
        <f t="shared" si="40"/>
        <v/>
      </c>
    </row>
    <row r="157">
      <c r="A157" s="2">
        <f t="shared" si="41"/>
        <v>51.5</v>
      </c>
      <c r="B157" s="4">
        <f t="shared" si="1"/>
        <v>154.5</v>
      </c>
      <c r="C157" s="4">
        <f t="shared" si="2"/>
        <v>-1.53</v>
      </c>
      <c r="F157" s="4">
        <f t="shared" si="3"/>
        <v>0</v>
      </c>
      <c r="G157" s="13" t="str">
        <f t="shared" si="49"/>
        <v/>
      </c>
      <c r="H157" s="13" t="str">
        <f t="shared" si="5"/>
        <v/>
      </c>
      <c r="J157" s="2">
        <f t="shared" si="42"/>
        <v>51.5</v>
      </c>
      <c r="K157" s="4">
        <f t="shared" si="6"/>
        <v>154.5</v>
      </c>
      <c r="L157" s="4">
        <f t="shared" si="7"/>
        <v>-1.53</v>
      </c>
      <c r="O157" s="4">
        <f t="shared" si="8"/>
        <v>0</v>
      </c>
      <c r="P157" s="13" t="str">
        <f t="shared" si="50"/>
        <v/>
      </c>
      <c r="Q157" s="24" t="str">
        <f t="shared" si="10"/>
        <v/>
      </c>
      <c r="S157" s="2">
        <f t="shared" si="43"/>
        <v>51.5</v>
      </c>
      <c r="T157" s="4">
        <f t="shared" si="11"/>
        <v>154.5</v>
      </c>
      <c r="U157" s="4">
        <f t="shared" si="12"/>
        <v>-1.53</v>
      </c>
      <c r="X157" s="4">
        <f t="shared" si="13"/>
        <v>0</v>
      </c>
      <c r="Y157" s="13" t="str">
        <f t="shared" si="51"/>
        <v/>
      </c>
      <c r="Z157" s="24" t="str">
        <f t="shared" si="15"/>
        <v/>
      </c>
      <c r="AB157" s="2">
        <f t="shared" si="44"/>
        <v>51.5</v>
      </c>
      <c r="AC157" s="4">
        <f t="shared" si="16"/>
        <v>154.5</v>
      </c>
      <c r="AD157" s="4">
        <f t="shared" si="17"/>
        <v>-1.53</v>
      </c>
      <c r="AG157" s="4">
        <f t="shared" si="18"/>
        <v>0</v>
      </c>
      <c r="AH157" s="13" t="str">
        <f t="shared" si="52"/>
        <v/>
      </c>
      <c r="AI157" s="24" t="str">
        <f t="shared" si="20"/>
        <v/>
      </c>
      <c r="AK157" s="2">
        <f t="shared" si="45"/>
        <v>51.5</v>
      </c>
      <c r="AL157" s="4">
        <f t="shared" si="21"/>
        <v>154.5</v>
      </c>
      <c r="AM157" s="4">
        <f t="shared" si="22"/>
        <v>-1.53</v>
      </c>
      <c r="AP157" s="4">
        <f t="shared" si="23"/>
        <v>0</v>
      </c>
      <c r="AQ157" s="13" t="str">
        <f t="shared" si="53"/>
        <v/>
      </c>
      <c r="AR157" s="24" t="str">
        <f t="shared" si="25"/>
        <v/>
      </c>
      <c r="AT157" s="2">
        <f t="shared" si="46"/>
        <v>51.5</v>
      </c>
      <c r="AU157" s="4">
        <f t="shared" si="26"/>
        <v>154.5</v>
      </c>
      <c r="AV157" s="4">
        <f t="shared" si="27"/>
        <v>-1.53</v>
      </c>
      <c r="AY157" s="4">
        <f t="shared" si="28"/>
        <v>0</v>
      </c>
      <c r="AZ157" s="13" t="str">
        <f t="shared" si="54"/>
        <v/>
      </c>
      <c r="BA157" s="24" t="str">
        <f t="shared" si="30"/>
        <v/>
      </c>
      <c r="BC157" s="2">
        <f t="shared" si="47"/>
        <v>51.5</v>
      </c>
      <c r="BD157" s="4">
        <f t="shared" si="31"/>
        <v>154.5</v>
      </c>
      <c r="BE157" s="4">
        <f t="shared" si="32"/>
        <v>-1.53</v>
      </c>
      <c r="BH157" s="4">
        <f t="shared" si="33"/>
        <v>0</v>
      </c>
      <c r="BI157" s="13" t="str">
        <f t="shared" si="55"/>
        <v/>
      </c>
      <c r="BJ157" s="24" t="str">
        <f t="shared" si="35"/>
        <v/>
      </c>
      <c r="BL157" s="2">
        <f t="shared" si="48"/>
        <v>51.5</v>
      </c>
      <c r="BM157" s="4">
        <f t="shared" si="36"/>
        <v>154.5</v>
      </c>
      <c r="BN157" s="4">
        <f t="shared" si="37"/>
        <v>-1.53</v>
      </c>
      <c r="BQ157" s="4">
        <f t="shared" si="38"/>
        <v>0</v>
      </c>
      <c r="BR157" s="13" t="str">
        <f t="shared" si="56"/>
        <v/>
      </c>
      <c r="BS157" s="24" t="str">
        <f t="shared" si="40"/>
        <v/>
      </c>
    </row>
    <row r="158">
      <c r="A158" s="2">
        <f t="shared" si="41"/>
        <v>52</v>
      </c>
      <c r="B158" s="4">
        <f t="shared" si="1"/>
        <v>156</v>
      </c>
      <c r="C158" s="4">
        <f t="shared" si="2"/>
        <v>-1.56</v>
      </c>
      <c r="F158" s="4">
        <f t="shared" si="3"/>
        <v>0</v>
      </c>
      <c r="G158" s="13" t="str">
        <f t="shared" si="49"/>
        <v/>
      </c>
      <c r="H158" s="13" t="str">
        <f t="shared" si="5"/>
        <v/>
      </c>
      <c r="J158" s="2">
        <f t="shared" si="42"/>
        <v>52</v>
      </c>
      <c r="K158" s="4">
        <f t="shared" si="6"/>
        <v>156</v>
      </c>
      <c r="L158" s="4">
        <f t="shared" si="7"/>
        <v>-1.56</v>
      </c>
      <c r="O158" s="4">
        <f t="shared" si="8"/>
        <v>0</v>
      </c>
      <c r="P158" s="13" t="str">
        <f t="shared" si="50"/>
        <v/>
      </c>
      <c r="Q158" s="24" t="str">
        <f t="shared" si="10"/>
        <v/>
      </c>
      <c r="S158" s="2">
        <f t="shared" si="43"/>
        <v>52</v>
      </c>
      <c r="T158" s="4">
        <f t="shared" si="11"/>
        <v>156</v>
      </c>
      <c r="U158" s="4">
        <f t="shared" si="12"/>
        <v>-1.56</v>
      </c>
      <c r="X158" s="4">
        <f t="shared" si="13"/>
        <v>0</v>
      </c>
      <c r="Y158" s="13" t="str">
        <f t="shared" si="51"/>
        <v/>
      </c>
      <c r="Z158" s="24" t="str">
        <f t="shared" si="15"/>
        <v/>
      </c>
      <c r="AB158" s="2">
        <f t="shared" si="44"/>
        <v>52</v>
      </c>
      <c r="AC158" s="4">
        <f t="shared" si="16"/>
        <v>156</v>
      </c>
      <c r="AD158" s="4">
        <f t="shared" si="17"/>
        <v>-1.56</v>
      </c>
      <c r="AG158" s="4">
        <f t="shared" si="18"/>
        <v>0</v>
      </c>
      <c r="AH158" s="13" t="str">
        <f t="shared" si="52"/>
        <v/>
      </c>
      <c r="AI158" s="24" t="str">
        <f t="shared" si="20"/>
        <v/>
      </c>
      <c r="AK158" s="2">
        <f t="shared" si="45"/>
        <v>52</v>
      </c>
      <c r="AL158" s="4">
        <f t="shared" si="21"/>
        <v>156</v>
      </c>
      <c r="AM158" s="4">
        <f t="shared" si="22"/>
        <v>-1.56</v>
      </c>
      <c r="AP158" s="4">
        <f t="shared" si="23"/>
        <v>0</v>
      </c>
      <c r="AQ158" s="13" t="str">
        <f t="shared" si="53"/>
        <v/>
      </c>
      <c r="AR158" s="24" t="str">
        <f t="shared" si="25"/>
        <v/>
      </c>
      <c r="AT158" s="2">
        <f t="shared" si="46"/>
        <v>52</v>
      </c>
      <c r="AU158" s="4">
        <f t="shared" si="26"/>
        <v>156</v>
      </c>
      <c r="AV158" s="4">
        <f t="shared" si="27"/>
        <v>-1.56</v>
      </c>
      <c r="AY158" s="4">
        <f t="shared" si="28"/>
        <v>0</v>
      </c>
      <c r="AZ158" s="13" t="str">
        <f t="shared" si="54"/>
        <v/>
      </c>
      <c r="BA158" s="24" t="str">
        <f t="shared" si="30"/>
        <v/>
      </c>
      <c r="BC158" s="2">
        <f t="shared" si="47"/>
        <v>52</v>
      </c>
      <c r="BD158" s="4">
        <f t="shared" si="31"/>
        <v>156</v>
      </c>
      <c r="BE158" s="4">
        <f t="shared" si="32"/>
        <v>-1.56</v>
      </c>
      <c r="BH158" s="4">
        <f t="shared" si="33"/>
        <v>0</v>
      </c>
      <c r="BI158" s="13" t="str">
        <f t="shared" si="55"/>
        <v/>
      </c>
      <c r="BJ158" s="24" t="str">
        <f t="shared" si="35"/>
        <v/>
      </c>
      <c r="BL158" s="2">
        <f t="shared" si="48"/>
        <v>52</v>
      </c>
      <c r="BM158" s="4">
        <f t="shared" si="36"/>
        <v>156</v>
      </c>
      <c r="BN158" s="4">
        <f t="shared" si="37"/>
        <v>-1.56</v>
      </c>
      <c r="BQ158" s="4">
        <f t="shared" si="38"/>
        <v>0</v>
      </c>
      <c r="BR158" s="13" t="str">
        <f t="shared" si="56"/>
        <v/>
      </c>
      <c r="BS158" s="24" t="str">
        <f t="shared" si="40"/>
        <v/>
      </c>
    </row>
    <row r="159">
      <c r="A159" s="2">
        <f t="shared" si="41"/>
        <v>52.5</v>
      </c>
      <c r="B159" s="4">
        <f t="shared" si="1"/>
        <v>157.5</v>
      </c>
      <c r="C159" s="4">
        <f t="shared" si="2"/>
        <v>-1.59</v>
      </c>
      <c r="F159" s="4">
        <f t="shared" si="3"/>
        <v>0</v>
      </c>
      <c r="G159" s="13" t="str">
        <f t="shared" si="49"/>
        <v/>
      </c>
      <c r="H159" s="13" t="str">
        <f t="shared" si="5"/>
        <v/>
      </c>
      <c r="J159" s="2">
        <f t="shared" si="42"/>
        <v>52.5</v>
      </c>
      <c r="K159" s="4">
        <f t="shared" si="6"/>
        <v>157.5</v>
      </c>
      <c r="L159" s="4">
        <f t="shared" si="7"/>
        <v>-1.59</v>
      </c>
      <c r="O159" s="4">
        <f t="shared" si="8"/>
        <v>0</v>
      </c>
      <c r="P159" s="13" t="str">
        <f t="shared" si="50"/>
        <v/>
      </c>
      <c r="Q159" s="24" t="str">
        <f t="shared" si="10"/>
        <v/>
      </c>
      <c r="S159" s="2">
        <f t="shared" si="43"/>
        <v>52.5</v>
      </c>
      <c r="T159" s="4">
        <f t="shared" si="11"/>
        <v>157.5</v>
      </c>
      <c r="U159" s="4">
        <f t="shared" si="12"/>
        <v>-1.59</v>
      </c>
      <c r="X159" s="4">
        <f t="shared" si="13"/>
        <v>0</v>
      </c>
      <c r="Y159" s="13" t="str">
        <f t="shared" si="51"/>
        <v/>
      </c>
      <c r="Z159" s="24" t="str">
        <f t="shared" si="15"/>
        <v/>
      </c>
      <c r="AB159" s="2">
        <f t="shared" si="44"/>
        <v>52.5</v>
      </c>
      <c r="AC159" s="4">
        <f t="shared" si="16"/>
        <v>157.5</v>
      </c>
      <c r="AD159" s="4">
        <f t="shared" si="17"/>
        <v>-1.59</v>
      </c>
      <c r="AG159" s="4">
        <f t="shared" si="18"/>
        <v>0</v>
      </c>
      <c r="AH159" s="13" t="str">
        <f t="shared" si="52"/>
        <v/>
      </c>
      <c r="AI159" s="24" t="str">
        <f t="shared" si="20"/>
        <v/>
      </c>
      <c r="AK159" s="2">
        <f t="shared" si="45"/>
        <v>52.5</v>
      </c>
      <c r="AL159" s="4">
        <f t="shared" si="21"/>
        <v>157.5</v>
      </c>
      <c r="AM159" s="4">
        <f t="shared" si="22"/>
        <v>-1.59</v>
      </c>
      <c r="AP159" s="4">
        <f t="shared" si="23"/>
        <v>0</v>
      </c>
      <c r="AQ159" s="13" t="str">
        <f t="shared" si="53"/>
        <v/>
      </c>
      <c r="AR159" s="24" t="str">
        <f t="shared" si="25"/>
        <v/>
      </c>
      <c r="AT159" s="2">
        <f t="shared" si="46"/>
        <v>52.5</v>
      </c>
      <c r="AU159" s="4">
        <f t="shared" si="26"/>
        <v>157.5</v>
      </c>
      <c r="AV159" s="4">
        <f t="shared" si="27"/>
        <v>-1.59</v>
      </c>
      <c r="AY159" s="4">
        <f t="shared" si="28"/>
        <v>0</v>
      </c>
      <c r="AZ159" s="13" t="str">
        <f t="shared" si="54"/>
        <v/>
      </c>
      <c r="BA159" s="24" t="str">
        <f t="shared" si="30"/>
        <v/>
      </c>
      <c r="BC159" s="2">
        <f t="shared" si="47"/>
        <v>52.5</v>
      </c>
      <c r="BD159" s="4">
        <f t="shared" si="31"/>
        <v>157.5</v>
      </c>
      <c r="BE159" s="4">
        <f t="shared" si="32"/>
        <v>-1.59</v>
      </c>
      <c r="BH159" s="4">
        <f t="shared" si="33"/>
        <v>0</v>
      </c>
      <c r="BI159" s="13" t="str">
        <f t="shared" si="55"/>
        <v/>
      </c>
      <c r="BJ159" s="24" t="str">
        <f t="shared" si="35"/>
        <v/>
      </c>
      <c r="BL159" s="2">
        <f t="shared" si="48"/>
        <v>52.5</v>
      </c>
      <c r="BM159" s="4">
        <f t="shared" si="36"/>
        <v>157.5</v>
      </c>
      <c r="BN159" s="4">
        <f t="shared" si="37"/>
        <v>-1.59</v>
      </c>
      <c r="BQ159" s="4">
        <f t="shared" si="38"/>
        <v>0</v>
      </c>
      <c r="BR159" s="13" t="str">
        <f t="shared" si="56"/>
        <v/>
      </c>
      <c r="BS159" s="24" t="str">
        <f t="shared" si="40"/>
        <v/>
      </c>
    </row>
    <row r="160">
      <c r="A160" s="2">
        <f t="shared" si="41"/>
        <v>53</v>
      </c>
      <c r="B160" s="4">
        <f t="shared" si="1"/>
        <v>159</v>
      </c>
      <c r="C160" s="4">
        <f t="shared" si="2"/>
        <v>-1.62</v>
      </c>
      <c r="F160" s="4">
        <f t="shared" si="3"/>
        <v>0</v>
      </c>
      <c r="G160" s="13" t="str">
        <f t="shared" si="49"/>
        <v/>
      </c>
      <c r="H160" s="13" t="str">
        <f t="shared" si="5"/>
        <v/>
      </c>
      <c r="J160" s="2">
        <f t="shared" si="42"/>
        <v>53</v>
      </c>
      <c r="K160" s="4">
        <f t="shared" si="6"/>
        <v>159</v>
      </c>
      <c r="L160" s="4">
        <f t="shared" si="7"/>
        <v>-1.62</v>
      </c>
      <c r="O160" s="4">
        <f t="shared" si="8"/>
        <v>0</v>
      </c>
      <c r="P160" s="13" t="str">
        <f t="shared" si="50"/>
        <v/>
      </c>
      <c r="Q160" s="24" t="str">
        <f t="shared" si="10"/>
        <v/>
      </c>
      <c r="S160" s="2">
        <f t="shared" si="43"/>
        <v>53</v>
      </c>
      <c r="T160" s="4">
        <f t="shared" si="11"/>
        <v>159</v>
      </c>
      <c r="U160" s="4">
        <f t="shared" si="12"/>
        <v>-1.62</v>
      </c>
      <c r="X160" s="4">
        <f t="shared" si="13"/>
        <v>0</v>
      </c>
      <c r="Y160" s="13" t="str">
        <f t="shared" si="51"/>
        <v/>
      </c>
      <c r="Z160" s="24" t="str">
        <f t="shared" si="15"/>
        <v/>
      </c>
      <c r="AB160" s="2">
        <f t="shared" si="44"/>
        <v>53</v>
      </c>
      <c r="AC160" s="4">
        <f t="shared" si="16"/>
        <v>159</v>
      </c>
      <c r="AD160" s="4">
        <f t="shared" si="17"/>
        <v>-1.62</v>
      </c>
      <c r="AG160" s="4">
        <f t="shared" si="18"/>
        <v>0</v>
      </c>
      <c r="AH160" s="13" t="str">
        <f t="shared" si="52"/>
        <v/>
      </c>
      <c r="AI160" s="24" t="str">
        <f t="shared" si="20"/>
        <v/>
      </c>
      <c r="AK160" s="2">
        <f t="shared" si="45"/>
        <v>53</v>
      </c>
      <c r="AL160" s="4">
        <f t="shared" si="21"/>
        <v>159</v>
      </c>
      <c r="AM160" s="4">
        <f t="shared" si="22"/>
        <v>-1.62</v>
      </c>
      <c r="AP160" s="4">
        <f t="shared" si="23"/>
        <v>0</v>
      </c>
      <c r="AQ160" s="13" t="str">
        <f t="shared" si="53"/>
        <v/>
      </c>
      <c r="AR160" s="24" t="str">
        <f t="shared" si="25"/>
        <v/>
      </c>
      <c r="AT160" s="2">
        <f t="shared" si="46"/>
        <v>53</v>
      </c>
      <c r="AU160" s="4">
        <f t="shared" si="26"/>
        <v>159</v>
      </c>
      <c r="AV160" s="4">
        <f t="shared" si="27"/>
        <v>-1.62</v>
      </c>
      <c r="AY160" s="4">
        <f t="shared" si="28"/>
        <v>0</v>
      </c>
      <c r="AZ160" s="13" t="str">
        <f t="shared" si="54"/>
        <v/>
      </c>
      <c r="BA160" s="24" t="str">
        <f t="shared" si="30"/>
        <v/>
      </c>
      <c r="BC160" s="2">
        <f t="shared" si="47"/>
        <v>53</v>
      </c>
      <c r="BD160" s="4">
        <f t="shared" si="31"/>
        <v>159</v>
      </c>
      <c r="BE160" s="4">
        <f t="shared" si="32"/>
        <v>-1.62</v>
      </c>
      <c r="BH160" s="4">
        <f t="shared" si="33"/>
        <v>0</v>
      </c>
      <c r="BI160" s="13" t="str">
        <f t="shared" si="55"/>
        <v/>
      </c>
      <c r="BJ160" s="24" t="str">
        <f t="shared" si="35"/>
        <v/>
      </c>
      <c r="BL160" s="2">
        <f t="shared" si="48"/>
        <v>53</v>
      </c>
      <c r="BM160" s="4">
        <f t="shared" si="36"/>
        <v>159</v>
      </c>
      <c r="BN160" s="4">
        <f t="shared" si="37"/>
        <v>-1.62</v>
      </c>
      <c r="BQ160" s="4">
        <f t="shared" si="38"/>
        <v>0</v>
      </c>
      <c r="BR160" s="13" t="str">
        <f t="shared" si="56"/>
        <v/>
      </c>
      <c r="BS160" s="24" t="str">
        <f t="shared" si="40"/>
        <v/>
      </c>
    </row>
    <row r="161">
      <c r="A161" s="2">
        <f t="shared" si="41"/>
        <v>53.5</v>
      </c>
      <c r="B161" s="4">
        <f t="shared" si="1"/>
        <v>160.5</v>
      </c>
      <c r="C161" s="4">
        <f t="shared" si="2"/>
        <v>-1.65</v>
      </c>
      <c r="F161" s="4">
        <f t="shared" si="3"/>
        <v>0</v>
      </c>
      <c r="G161" s="13" t="str">
        <f t="shared" si="49"/>
        <v/>
      </c>
      <c r="H161" s="13" t="str">
        <f t="shared" si="5"/>
        <v/>
      </c>
      <c r="J161" s="2">
        <f t="shared" si="42"/>
        <v>53.5</v>
      </c>
      <c r="K161" s="4">
        <f t="shared" si="6"/>
        <v>160.5</v>
      </c>
      <c r="L161" s="4">
        <f t="shared" si="7"/>
        <v>-1.65</v>
      </c>
      <c r="O161" s="4">
        <f t="shared" si="8"/>
        <v>0</v>
      </c>
      <c r="P161" s="13" t="str">
        <f t="shared" si="50"/>
        <v/>
      </c>
      <c r="Q161" s="24" t="str">
        <f t="shared" si="10"/>
        <v/>
      </c>
      <c r="S161" s="2">
        <f t="shared" si="43"/>
        <v>53.5</v>
      </c>
      <c r="T161" s="4">
        <f t="shared" si="11"/>
        <v>160.5</v>
      </c>
      <c r="U161" s="4">
        <f t="shared" si="12"/>
        <v>-1.65</v>
      </c>
      <c r="X161" s="4">
        <f t="shared" si="13"/>
        <v>0</v>
      </c>
      <c r="Y161" s="13" t="str">
        <f t="shared" si="51"/>
        <v/>
      </c>
      <c r="Z161" s="24" t="str">
        <f t="shared" si="15"/>
        <v/>
      </c>
      <c r="AB161" s="2">
        <f t="shared" si="44"/>
        <v>53.5</v>
      </c>
      <c r="AC161" s="4">
        <f t="shared" si="16"/>
        <v>160.5</v>
      </c>
      <c r="AD161" s="4">
        <f t="shared" si="17"/>
        <v>-1.65</v>
      </c>
      <c r="AG161" s="4">
        <f t="shared" si="18"/>
        <v>0</v>
      </c>
      <c r="AH161" s="13" t="str">
        <f t="shared" si="52"/>
        <v/>
      </c>
      <c r="AI161" s="24" t="str">
        <f t="shared" si="20"/>
        <v/>
      </c>
      <c r="AK161" s="2">
        <f t="shared" si="45"/>
        <v>53.5</v>
      </c>
      <c r="AL161" s="4">
        <f t="shared" si="21"/>
        <v>160.5</v>
      </c>
      <c r="AM161" s="4">
        <f t="shared" si="22"/>
        <v>-1.65</v>
      </c>
      <c r="AP161" s="4">
        <f t="shared" si="23"/>
        <v>0</v>
      </c>
      <c r="AQ161" s="13" t="str">
        <f t="shared" si="53"/>
        <v/>
      </c>
      <c r="AR161" s="24" t="str">
        <f t="shared" si="25"/>
        <v/>
      </c>
      <c r="AT161" s="2">
        <f t="shared" si="46"/>
        <v>53.5</v>
      </c>
      <c r="AU161" s="4">
        <f t="shared" si="26"/>
        <v>160.5</v>
      </c>
      <c r="AV161" s="4">
        <f t="shared" si="27"/>
        <v>-1.65</v>
      </c>
      <c r="AY161" s="4">
        <f t="shared" si="28"/>
        <v>0</v>
      </c>
      <c r="AZ161" s="13" t="str">
        <f t="shared" si="54"/>
        <v/>
      </c>
      <c r="BA161" s="24" t="str">
        <f t="shared" si="30"/>
        <v/>
      </c>
      <c r="BC161" s="2">
        <f t="shared" si="47"/>
        <v>53.5</v>
      </c>
      <c r="BD161" s="4">
        <f t="shared" si="31"/>
        <v>160.5</v>
      </c>
      <c r="BE161" s="4">
        <f t="shared" si="32"/>
        <v>-1.65</v>
      </c>
      <c r="BH161" s="4">
        <f t="shared" si="33"/>
        <v>0</v>
      </c>
      <c r="BI161" s="13" t="str">
        <f t="shared" si="55"/>
        <v/>
      </c>
      <c r="BJ161" s="24" t="str">
        <f t="shared" si="35"/>
        <v/>
      </c>
      <c r="BL161" s="2">
        <f t="shared" si="48"/>
        <v>53.5</v>
      </c>
      <c r="BM161" s="4">
        <f t="shared" si="36"/>
        <v>160.5</v>
      </c>
      <c r="BN161" s="4">
        <f t="shared" si="37"/>
        <v>-1.65</v>
      </c>
      <c r="BQ161" s="4">
        <f t="shared" si="38"/>
        <v>0</v>
      </c>
      <c r="BR161" s="13" t="str">
        <f t="shared" si="56"/>
        <v/>
      </c>
      <c r="BS161" s="24" t="str">
        <f t="shared" si="40"/>
        <v/>
      </c>
    </row>
    <row r="162">
      <c r="A162" s="2">
        <f t="shared" si="41"/>
        <v>54</v>
      </c>
      <c r="B162" s="4">
        <f t="shared" si="1"/>
        <v>162</v>
      </c>
      <c r="C162" s="4">
        <f t="shared" si="2"/>
        <v>-1.68</v>
      </c>
      <c r="F162" s="4">
        <f t="shared" si="3"/>
        <v>0</v>
      </c>
      <c r="G162" s="13" t="str">
        <f t="shared" si="49"/>
        <v/>
      </c>
      <c r="H162" s="13" t="str">
        <f t="shared" si="5"/>
        <v/>
      </c>
      <c r="J162" s="2">
        <f t="shared" si="42"/>
        <v>54</v>
      </c>
      <c r="K162" s="4">
        <f t="shared" si="6"/>
        <v>162</v>
      </c>
      <c r="L162" s="4">
        <f t="shared" si="7"/>
        <v>-1.68</v>
      </c>
      <c r="O162" s="4">
        <f t="shared" si="8"/>
        <v>0</v>
      </c>
      <c r="P162" s="13" t="str">
        <f t="shared" si="50"/>
        <v/>
      </c>
      <c r="Q162" s="24" t="str">
        <f t="shared" si="10"/>
        <v/>
      </c>
      <c r="S162" s="2">
        <f t="shared" si="43"/>
        <v>54</v>
      </c>
      <c r="T162" s="4">
        <f t="shared" si="11"/>
        <v>162</v>
      </c>
      <c r="U162" s="4">
        <f t="shared" si="12"/>
        <v>-1.68</v>
      </c>
      <c r="X162" s="4">
        <f t="shared" si="13"/>
        <v>0</v>
      </c>
      <c r="Y162" s="13" t="str">
        <f t="shared" si="51"/>
        <v/>
      </c>
      <c r="Z162" s="24" t="str">
        <f t="shared" si="15"/>
        <v/>
      </c>
      <c r="AB162" s="2">
        <f t="shared" si="44"/>
        <v>54</v>
      </c>
      <c r="AC162" s="4">
        <f t="shared" si="16"/>
        <v>162</v>
      </c>
      <c r="AD162" s="4">
        <f t="shared" si="17"/>
        <v>-1.68</v>
      </c>
      <c r="AG162" s="4">
        <f t="shared" si="18"/>
        <v>0</v>
      </c>
      <c r="AH162" s="13" t="str">
        <f t="shared" si="52"/>
        <v/>
      </c>
      <c r="AI162" s="24" t="str">
        <f t="shared" si="20"/>
        <v/>
      </c>
      <c r="AK162" s="2">
        <f t="shared" si="45"/>
        <v>54</v>
      </c>
      <c r="AL162" s="4">
        <f t="shared" si="21"/>
        <v>162</v>
      </c>
      <c r="AM162" s="4">
        <f t="shared" si="22"/>
        <v>-1.68</v>
      </c>
      <c r="AP162" s="4">
        <f t="shared" si="23"/>
        <v>0</v>
      </c>
      <c r="AQ162" s="13" t="str">
        <f t="shared" si="53"/>
        <v/>
      </c>
      <c r="AR162" s="24" t="str">
        <f t="shared" si="25"/>
        <v/>
      </c>
      <c r="AT162" s="2">
        <f t="shared" si="46"/>
        <v>54</v>
      </c>
      <c r="AU162" s="4">
        <f t="shared" si="26"/>
        <v>162</v>
      </c>
      <c r="AV162" s="4">
        <f t="shared" si="27"/>
        <v>-1.68</v>
      </c>
      <c r="AY162" s="4">
        <f t="shared" si="28"/>
        <v>0</v>
      </c>
      <c r="AZ162" s="13" t="str">
        <f t="shared" si="54"/>
        <v/>
      </c>
      <c r="BA162" s="24" t="str">
        <f t="shared" si="30"/>
        <v/>
      </c>
      <c r="BC162" s="2">
        <f t="shared" si="47"/>
        <v>54</v>
      </c>
      <c r="BD162" s="4">
        <f t="shared" si="31"/>
        <v>162</v>
      </c>
      <c r="BE162" s="4">
        <f t="shared" si="32"/>
        <v>-1.68</v>
      </c>
      <c r="BH162" s="4">
        <f t="shared" si="33"/>
        <v>0</v>
      </c>
      <c r="BI162" s="13" t="str">
        <f t="shared" si="55"/>
        <v/>
      </c>
      <c r="BJ162" s="24" t="str">
        <f t="shared" si="35"/>
        <v/>
      </c>
      <c r="BL162" s="2">
        <f t="shared" si="48"/>
        <v>54</v>
      </c>
      <c r="BM162" s="4">
        <f t="shared" si="36"/>
        <v>162</v>
      </c>
      <c r="BN162" s="4">
        <f t="shared" si="37"/>
        <v>-1.68</v>
      </c>
      <c r="BQ162" s="4">
        <f t="shared" si="38"/>
        <v>0</v>
      </c>
      <c r="BR162" s="13" t="str">
        <f t="shared" si="56"/>
        <v/>
      </c>
      <c r="BS162" s="24" t="str">
        <f t="shared" si="40"/>
        <v/>
      </c>
    </row>
    <row r="163">
      <c r="A163" s="2">
        <f t="shared" si="41"/>
        <v>54.5</v>
      </c>
      <c r="B163" s="4">
        <f t="shared" si="1"/>
        <v>163.5</v>
      </c>
      <c r="C163" s="4">
        <f t="shared" si="2"/>
        <v>-1.71</v>
      </c>
      <c r="F163" s="4">
        <f t="shared" si="3"/>
        <v>0</v>
      </c>
      <c r="G163" s="13" t="str">
        <f t="shared" si="49"/>
        <v/>
      </c>
      <c r="H163" s="13" t="str">
        <f t="shared" si="5"/>
        <v/>
      </c>
      <c r="J163" s="2">
        <f t="shared" si="42"/>
        <v>54.5</v>
      </c>
      <c r="K163" s="4">
        <f t="shared" si="6"/>
        <v>163.5</v>
      </c>
      <c r="L163" s="4">
        <f t="shared" si="7"/>
        <v>-1.71</v>
      </c>
      <c r="O163" s="4">
        <f t="shared" si="8"/>
        <v>0</v>
      </c>
      <c r="P163" s="13" t="str">
        <f t="shared" si="50"/>
        <v/>
      </c>
      <c r="Q163" s="24" t="str">
        <f t="shared" si="10"/>
        <v/>
      </c>
      <c r="S163" s="2">
        <f t="shared" si="43"/>
        <v>54.5</v>
      </c>
      <c r="T163" s="4">
        <f t="shared" si="11"/>
        <v>163.5</v>
      </c>
      <c r="U163" s="4">
        <f t="shared" si="12"/>
        <v>-1.71</v>
      </c>
      <c r="X163" s="4">
        <f t="shared" si="13"/>
        <v>0</v>
      </c>
      <c r="Y163" s="13" t="str">
        <f t="shared" si="51"/>
        <v/>
      </c>
      <c r="Z163" s="24" t="str">
        <f t="shared" si="15"/>
        <v/>
      </c>
      <c r="AB163" s="2">
        <f t="shared" si="44"/>
        <v>54.5</v>
      </c>
      <c r="AC163" s="4">
        <f t="shared" si="16"/>
        <v>163.5</v>
      </c>
      <c r="AD163" s="4">
        <f t="shared" si="17"/>
        <v>-1.71</v>
      </c>
      <c r="AG163" s="4">
        <f t="shared" si="18"/>
        <v>0</v>
      </c>
      <c r="AH163" s="13" t="str">
        <f t="shared" si="52"/>
        <v/>
      </c>
      <c r="AI163" s="24" t="str">
        <f t="shared" si="20"/>
        <v/>
      </c>
      <c r="AK163" s="2">
        <f t="shared" si="45"/>
        <v>54.5</v>
      </c>
      <c r="AL163" s="4">
        <f t="shared" si="21"/>
        <v>163.5</v>
      </c>
      <c r="AM163" s="4">
        <f t="shared" si="22"/>
        <v>-1.71</v>
      </c>
      <c r="AP163" s="4">
        <f t="shared" si="23"/>
        <v>0</v>
      </c>
      <c r="AQ163" s="13" t="str">
        <f t="shared" si="53"/>
        <v/>
      </c>
      <c r="AR163" s="24" t="str">
        <f t="shared" si="25"/>
        <v/>
      </c>
      <c r="AT163" s="2">
        <f t="shared" si="46"/>
        <v>54.5</v>
      </c>
      <c r="AU163" s="4">
        <f t="shared" si="26"/>
        <v>163.5</v>
      </c>
      <c r="AV163" s="4">
        <f t="shared" si="27"/>
        <v>-1.71</v>
      </c>
      <c r="AY163" s="4">
        <f t="shared" si="28"/>
        <v>0</v>
      </c>
      <c r="AZ163" s="13" t="str">
        <f t="shared" si="54"/>
        <v/>
      </c>
      <c r="BA163" s="24" t="str">
        <f t="shared" si="30"/>
        <v/>
      </c>
      <c r="BC163" s="2">
        <f t="shared" si="47"/>
        <v>54.5</v>
      </c>
      <c r="BD163" s="4">
        <f t="shared" si="31"/>
        <v>163.5</v>
      </c>
      <c r="BE163" s="4">
        <f t="shared" si="32"/>
        <v>-1.71</v>
      </c>
      <c r="BH163" s="4">
        <f t="shared" si="33"/>
        <v>0</v>
      </c>
      <c r="BI163" s="13" t="str">
        <f t="shared" si="55"/>
        <v/>
      </c>
      <c r="BJ163" s="24" t="str">
        <f t="shared" si="35"/>
        <v/>
      </c>
      <c r="BL163" s="2">
        <f t="shared" si="48"/>
        <v>54.5</v>
      </c>
      <c r="BM163" s="4">
        <f t="shared" si="36"/>
        <v>163.5</v>
      </c>
      <c r="BN163" s="4">
        <f t="shared" si="37"/>
        <v>-1.71</v>
      </c>
      <c r="BQ163" s="4">
        <f t="shared" si="38"/>
        <v>0</v>
      </c>
      <c r="BR163" s="13" t="str">
        <f t="shared" si="56"/>
        <v/>
      </c>
      <c r="BS163" s="24" t="str">
        <f t="shared" si="40"/>
        <v/>
      </c>
    </row>
    <row r="164">
      <c r="A164" s="2">
        <f t="shared" si="41"/>
        <v>55</v>
      </c>
      <c r="B164" s="4">
        <f t="shared" si="1"/>
        <v>165</v>
      </c>
      <c r="C164" s="4">
        <f t="shared" si="2"/>
        <v>-1.74</v>
      </c>
      <c r="F164" s="4">
        <f t="shared" si="3"/>
        <v>0</v>
      </c>
      <c r="G164" s="13" t="str">
        <f t="shared" si="49"/>
        <v/>
      </c>
      <c r="H164" s="13" t="str">
        <f t="shared" si="5"/>
        <v/>
      </c>
      <c r="J164" s="2">
        <f t="shared" si="42"/>
        <v>55</v>
      </c>
      <c r="K164" s="4">
        <f t="shared" si="6"/>
        <v>165</v>
      </c>
      <c r="L164" s="4">
        <f t="shared" si="7"/>
        <v>-1.74</v>
      </c>
      <c r="O164" s="4">
        <f t="shared" si="8"/>
        <v>0</v>
      </c>
      <c r="P164" s="13" t="str">
        <f t="shared" si="50"/>
        <v/>
      </c>
      <c r="Q164" s="24" t="str">
        <f t="shared" si="10"/>
        <v/>
      </c>
      <c r="S164" s="2">
        <f t="shared" si="43"/>
        <v>55</v>
      </c>
      <c r="T164" s="4">
        <f t="shared" si="11"/>
        <v>165</v>
      </c>
      <c r="U164" s="4">
        <f t="shared" si="12"/>
        <v>-1.74</v>
      </c>
      <c r="X164" s="4">
        <f t="shared" si="13"/>
        <v>0</v>
      </c>
      <c r="Y164" s="13" t="str">
        <f t="shared" si="51"/>
        <v/>
      </c>
      <c r="Z164" s="24" t="str">
        <f t="shared" si="15"/>
        <v/>
      </c>
      <c r="AB164" s="2">
        <f t="shared" si="44"/>
        <v>55</v>
      </c>
      <c r="AC164" s="4">
        <f t="shared" si="16"/>
        <v>165</v>
      </c>
      <c r="AD164" s="4">
        <f t="shared" si="17"/>
        <v>-1.74</v>
      </c>
      <c r="AG164" s="4">
        <f t="shared" si="18"/>
        <v>0</v>
      </c>
      <c r="AH164" s="13" t="str">
        <f t="shared" si="52"/>
        <v/>
      </c>
      <c r="AI164" s="24" t="str">
        <f t="shared" si="20"/>
        <v/>
      </c>
      <c r="AK164" s="2">
        <f t="shared" si="45"/>
        <v>55</v>
      </c>
      <c r="AL164" s="4">
        <f t="shared" si="21"/>
        <v>165</v>
      </c>
      <c r="AM164" s="4">
        <f t="shared" si="22"/>
        <v>-1.74</v>
      </c>
      <c r="AP164" s="4">
        <f t="shared" si="23"/>
        <v>0</v>
      </c>
      <c r="AQ164" s="13" t="str">
        <f t="shared" si="53"/>
        <v/>
      </c>
      <c r="AR164" s="24" t="str">
        <f t="shared" si="25"/>
        <v/>
      </c>
      <c r="AT164" s="2">
        <f t="shared" si="46"/>
        <v>55</v>
      </c>
      <c r="AU164" s="4">
        <f t="shared" si="26"/>
        <v>165</v>
      </c>
      <c r="AV164" s="4">
        <f t="shared" si="27"/>
        <v>-1.74</v>
      </c>
      <c r="AY164" s="4">
        <f t="shared" si="28"/>
        <v>0</v>
      </c>
      <c r="AZ164" s="13" t="str">
        <f t="shared" si="54"/>
        <v/>
      </c>
      <c r="BA164" s="24" t="str">
        <f t="shared" si="30"/>
        <v/>
      </c>
      <c r="BC164" s="2">
        <f t="shared" si="47"/>
        <v>55</v>
      </c>
      <c r="BD164" s="4">
        <f t="shared" si="31"/>
        <v>165</v>
      </c>
      <c r="BE164" s="4">
        <f t="shared" si="32"/>
        <v>-1.74</v>
      </c>
      <c r="BH164" s="4">
        <f t="shared" si="33"/>
        <v>0</v>
      </c>
      <c r="BI164" s="13" t="str">
        <f t="shared" si="55"/>
        <v/>
      </c>
      <c r="BJ164" s="24" t="str">
        <f t="shared" si="35"/>
        <v/>
      </c>
      <c r="BL164" s="2">
        <f t="shared" si="48"/>
        <v>55</v>
      </c>
      <c r="BM164" s="4">
        <f t="shared" si="36"/>
        <v>165</v>
      </c>
      <c r="BN164" s="4">
        <f t="shared" si="37"/>
        <v>-1.74</v>
      </c>
      <c r="BQ164" s="4">
        <f t="shared" si="38"/>
        <v>0</v>
      </c>
      <c r="BR164" s="13" t="str">
        <f t="shared" si="56"/>
        <v/>
      </c>
      <c r="BS164" s="24" t="str">
        <f t="shared" si="40"/>
        <v/>
      </c>
    </row>
    <row r="165">
      <c r="A165" s="2">
        <f t="shared" si="41"/>
        <v>55.5</v>
      </c>
      <c r="B165" s="4">
        <f t="shared" si="1"/>
        <v>166.5</v>
      </c>
      <c r="C165" s="4">
        <f t="shared" si="2"/>
        <v>-1.77</v>
      </c>
      <c r="F165" s="4">
        <f t="shared" si="3"/>
        <v>0</v>
      </c>
      <c r="G165" s="13" t="str">
        <f t="shared" si="49"/>
        <v/>
      </c>
      <c r="H165" s="13" t="str">
        <f t="shared" si="5"/>
        <v/>
      </c>
      <c r="J165" s="2">
        <f t="shared" si="42"/>
        <v>55.5</v>
      </c>
      <c r="K165" s="4">
        <f t="shared" si="6"/>
        <v>166.5</v>
      </c>
      <c r="L165" s="4">
        <f t="shared" si="7"/>
        <v>-1.77</v>
      </c>
      <c r="O165" s="4">
        <f t="shared" si="8"/>
        <v>0</v>
      </c>
      <c r="P165" s="13" t="str">
        <f t="shared" si="50"/>
        <v/>
      </c>
      <c r="Q165" s="24" t="str">
        <f t="shared" si="10"/>
        <v/>
      </c>
      <c r="S165" s="2">
        <f t="shared" si="43"/>
        <v>55.5</v>
      </c>
      <c r="T165" s="4">
        <f t="shared" si="11"/>
        <v>166.5</v>
      </c>
      <c r="U165" s="4">
        <f t="shared" si="12"/>
        <v>-1.77</v>
      </c>
      <c r="X165" s="4">
        <f t="shared" si="13"/>
        <v>0</v>
      </c>
      <c r="Y165" s="13" t="str">
        <f t="shared" si="51"/>
        <v/>
      </c>
      <c r="Z165" s="24" t="str">
        <f t="shared" si="15"/>
        <v/>
      </c>
      <c r="AB165" s="2">
        <f t="shared" si="44"/>
        <v>55.5</v>
      </c>
      <c r="AC165" s="4">
        <f t="shared" si="16"/>
        <v>166.5</v>
      </c>
      <c r="AD165" s="4">
        <f t="shared" si="17"/>
        <v>-1.77</v>
      </c>
      <c r="AG165" s="4">
        <f t="shared" si="18"/>
        <v>0</v>
      </c>
      <c r="AH165" s="13" t="str">
        <f t="shared" si="52"/>
        <v/>
      </c>
      <c r="AI165" s="24" t="str">
        <f t="shared" si="20"/>
        <v/>
      </c>
      <c r="AK165" s="2">
        <f t="shared" si="45"/>
        <v>55.5</v>
      </c>
      <c r="AL165" s="4">
        <f t="shared" si="21"/>
        <v>166.5</v>
      </c>
      <c r="AM165" s="4">
        <f t="shared" si="22"/>
        <v>-1.77</v>
      </c>
      <c r="AP165" s="4">
        <f t="shared" si="23"/>
        <v>0</v>
      </c>
      <c r="AQ165" s="13" t="str">
        <f t="shared" si="53"/>
        <v/>
      </c>
      <c r="AR165" s="24" t="str">
        <f t="shared" si="25"/>
        <v/>
      </c>
      <c r="AT165" s="2">
        <f t="shared" si="46"/>
        <v>55.5</v>
      </c>
      <c r="AU165" s="4">
        <f t="shared" si="26"/>
        <v>166.5</v>
      </c>
      <c r="AV165" s="4">
        <f t="shared" si="27"/>
        <v>-1.77</v>
      </c>
      <c r="AY165" s="4">
        <f t="shared" si="28"/>
        <v>0</v>
      </c>
      <c r="AZ165" s="13" t="str">
        <f t="shared" si="54"/>
        <v/>
      </c>
      <c r="BA165" s="24" t="str">
        <f t="shared" si="30"/>
        <v/>
      </c>
      <c r="BC165" s="2">
        <f t="shared" si="47"/>
        <v>55.5</v>
      </c>
      <c r="BD165" s="4">
        <f t="shared" si="31"/>
        <v>166.5</v>
      </c>
      <c r="BE165" s="4">
        <f t="shared" si="32"/>
        <v>-1.77</v>
      </c>
      <c r="BH165" s="4">
        <f t="shared" si="33"/>
        <v>0</v>
      </c>
      <c r="BI165" s="13" t="str">
        <f t="shared" si="55"/>
        <v/>
      </c>
      <c r="BJ165" s="24" t="str">
        <f t="shared" si="35"/>
        <v/>
      </c>
      <c r="BL165" s="2">
        <f t="shared" si="48"/>
        <v>55.5</v>
      </c>
      <c r="BM165" s="4">
        <f t="shared" si="36"/>
        <v>166.5</v>
      </c>
      <c r="BN165" s="4">
        <f t="shared" si="37"/>
        <v>-1.77</v>
      </c>
      <c r="BQ165" s="4">
        <f t="shared" si="38"/>
        <v>0</v>
      </c>
      <c r="BR165" s="13" t="str">
        <f t="shared" si="56"/>
        <v/>
      </c>
      <c r="BS165" s="24" t="str">
        <f t="shared" si="40"/>
        <v/>
      </c>
    </row>
    <row r="166">
      <c r="A166" s="2">
        <f t="shared" si="41"/>
        <v>56</v>
      </c>
      <c r="B166" s="4">
        <f t="shared" si="1"/>
        <v>168</v>
      </c>
      <c r="C166" s="4">
        <f t="shared" si="2"/>
        <v>-1.8</v>
      </c>
      <c r="F166" s="4">
        <f t="shared" si="3"/>
        <v>0</v>
      </c>
      <c r="G166" s="13" t="str">
        <f t="shared" si="49"/>
        <v/>
      </c>
      <c r="H166" s="13" t="str">
        <f t="shared" si="5"/>
        <v/>
      </c>
      <c r="J166" s="2">
        <f t="shared" si="42"/>
        <v>56</v>
      </c>
      <c r="K166" s="4">
        <f t="shared" si="6"/>
        <v>168</v>
      </c>
      <c r="L166" s="4">
        <f t="shared" si="7"/>
        <v>-1.8</v>
      </c>
      <c r="O166" s="4">
        <f t="shared" si="8"/>
        <v>0</v>
      </c>
      <c r="P166" s="13" t="str">
        <f t="shared" si="50"/>
        <v/>
      </c>
      <c r="Q166" s="24" t="str">
        <f t="shared" si="10"/>
        <v/>
      </c>
      <c r="S166" s="2">
        <f t="shared" si="43"/>
        <v>56</v>
      </c>
      <c r="T166" s="4">
        <f t="shared" si="11"/>
        <v>168</v>
      </c>
      <c r="U166" s="4">
        <f t="shared" si="12"/>
        <v>-1.8</v>
      </c>
      <c r="X166" s="4">
        <f t="shared" si="13"/>
        <v>0</v>
      </c>
      <c r="Y166" s="13" t="str">
        <f t="shared" si="51"/>
        <v/>
      </c>
      <c r="Z166" s="24" t="str">
        <f t="shared" si="15"/>
        <v/>
      </c>
      <c r="AB166" s="2">
        <f t="shared" si="44"/>
        <v>56</v>
      </c>
      <c r="AC166" s="4">
        <f t="shared" si="16"/>
        <v>168</v>
      </c>
      <c r="AD166" s="4">
        <f t="shared" si="17"/>
        <v>-1.8</v>
      </c>
      <c r="AG166" s="4">
        <f t="shared" si="18"/>
        <v>0</v>
      </c>
      <c r="AH166" s="13" t="str">
        <f t="shared" si="52"/>
        <v/>
      </c>
      <c r="AI166" s="24" t="str">
        <f t="shared" si="20"/>
        <v/>
      </c>
      <c r="AK166" s="2">
        <f t="shared" si="45"/>
        <v>56</v>
      </c>
      <c r="AL166" s="4">
        <f t="shared" si="21"/>
        <v>168</v>
      </c>
      <c r="AM166" s="4">
        <f t="shared" si="22"/>
        <v>-1.8</v>
      </c>
      <c r="AP166" s="4">
        <f t="shared" si="23"/>
        <v>0</v>
      </c>
      <c r="AQ166" s="13" t="str">
        <f t="shared" si="53"/>
        <v/>
      </c>
      <c r="AR166" s="24" t="str">
        <f t="shared" si="25"/>
        <v/>
      </c>
      <c r="AT166" s="2">
        <f t="shared" si="46"/>
        <v>56</v>
      </c>
      <c r="AU166" s="4">
        <f t="shared" si="26"/>
        <v>168</v>
      </c>
      <c r="AV166" s="4">
        <f t="shared" si="27"/>
        <v>-1.8</v>
      </c>
      <c r="AY166" s="4">
        <f t="shared" si="28"/>
        <v>0</v>
      </c>
      <c r="AZ166" s="13" t="str">
        <f t="shared" si="54"/>
        <v/>
      </c>
      <c r="BA166" s="24" t="str">
        <f t="shared" si="30"/>
        <v/>
      </c>
      <c r="BC166" s="2">
        <f t="shared" si="47"/>
        <v>56</v>
      </c>
      <c r="BD166" s="4">
        <f t="shared" si="31"/>
        <v>168</v>
      </c>
      <c r="BE166" s="4">
        <f t="shared" si="32"/>
        <v>-1.8</v>
      </c>
      <c r="BH166" s="4">
        <f t="shared" si="33"/>
        <v>0</v>
      </c>
      <c r="BI166" s="13" t="str">
        <f t="shared" si="55"/>
        <v/>
      </c>
      <c r="BJ166" s="24" t="str">
        <f t="shared" si="35"/>
        <v/>
      </c>
      <c r="BL166" s="2">
        <f t="shared" si="48"/>
        <v>56</v>
      </c>
      <c r="BM166" s="4">
        <f t="shared" si="36"/>
        <v>168</v>
      </c>
      <c r="BN166" s="4">
        <f t="shared" si="37"/>
        <v>-1.8</v>
      </c>
      <c r="BQ166" s="4">
        <f t="shared" si="38"/>
        <v>0</v>
      </c>
      <c r="BR166" s="13" t="str">
        <f t="shared" si="56"/>
        <v/>
      </c>
      <c r="BS166" s="24" t="str">
        <f t="shared" si="40"/>
        <v/>
      </c>
    </row>
    <row r="167">
      <c r="A167" s="2">
        <f t="shared" si="41"/>
        <v>56.5</v>
      </c>
      <c r="B167" s="4">
        <f t="shared" si="1"/>
        <v>169.5</v>
      </c>
      <c r="C167" s="4">
        <f t="shared" si="2"/>
        <v>-1.83</v>
      </c>
      <c r="F167" s="4">
        <f t="shared" si="3"/>
        <v>0</v>
      </c>
      <c r="G167" s="13" t="str">
        <f t="shared" si="49"/>
        <v/>
      </c>
      <c r="H167" s="13" t="str">
        <f t="shared" si="5"/>
        <v/>
      </c>
      <c r="J167" s="2">
        <f t="shared" si="42"/>
        <v>56.5</v>
      </c>
      <c r="K167" s="4">
        <f t="shared" si="6"/>
        <v>169.5</v>
      </c>
      <c r="L167" s="4">
        <f t="shared" si="7"/>
        <v>-1.83</v>
      </c>
      <c r="O167" s="4">
        <f t="shared" si="8"/>
        <v>0</v>
      </c>
      <c r="P167" s="13" t="str">
        <f t="shared" si="50"/>
        <v/>
      </c>
      <c r="Q167" s="24" t="str">
        <f t="shared" si="10"/>
        <v/>
      </c>
      <c r="S167" s="2">
        <f t="shared" si="43"/>
        <v>56.5</v>
      </c>
      <c r="T167" s="4">
        <f t="shared" si="11"/>
        <v>169.5</v>
      </c>
      <c r="U167" s="4">
        <f t="shared" si="12"/>
        <v>-1.83</v>
      </c>
      <c r="X167" s="4">
        <f t="shared" si="13"/>
        <v>0</v>
      </c>
      <c r="Y167" s="13" t="str">
        <f t="shared" si="51"/>
        <v/>
      </c>
      <c r="Z167" s="24" t="str">
        <f t="shared" si="15"/>
        <v/>
      </c>
      <c r="AB167" s="2">
        <f t="shared" si="44"/>
        <v>56.5</v>
      </c>
      <c r="AC167" s="4">
        <f t="shared" si="16"/>
        <v>169.5</v>
      </c>
      <c r="AD167" s="4">
        <f t="shared" si="17"/>
        <v>-1.83</v>
      </c>
      <c r="AG167" s="4">
        <f t="shared" si="18"/>
        <v>0</v>
      </c>
      <c r="AH167" s="13" t="str">
        <f t="shared" si="52"/>
        <v/>
      </c>
      <c r="AI167" s="24" t="str">
        <f t="shared" si="20"/>
        <v/>
      </c>
      <c r="AK167" s="2">
        <f t="shared" si="45"/>
        <v>56.5</v>
      </c>
      <c r="AL167" s="4">
        <f t="shared" si="21"/>
        <v>169.5</v>
      </c>
      <c r="AM167" s="4">
        <f t="shared" si="22"/>
        <v>-1.83</v>
      </c>
      <c r="AP167" s="4">
        <f t="shared" si="23"/>
        <v>0</v>
      </c>
      <c r="AQ167" s="13" t="str">
        <f t="shared" si="53"/>
        <v/>
      </c>
      <c r="AR167" s="24" t="str">
        <f t="shared" si="25"/>
        <v/>
      </c>
      <c r="AT167" s="2">
        <f t="shared" si="46"/>
        <v>56.5</v>
      </c>
      <c r="AU167" s="4">
        <f t="shared" si="26"/>
        <v>169.5</v>
      </c>
      <c r="AV167" s="4">
        <f t="shared" si="27"/>
        <v>-1.83</v>
      </c>
      <c r="AY167" s="4">
        <f t="shared" si="28"/>
        <v>0</v>
      </c>
      <c r="AZ167" s="13" t="str">
        <f t="shared" si="54"/>
        <v/>
      </c>
      <c r="BA167" s="24" t="str">
        <f t="shared" si="30"/>
        <v/>
      </c>
      <c r="BC167" s="2">
        <f t="shared" si="47"/>
        <v>56.5</v>
      </c>
      <c r="BD167" s="4">
        <f t="shared" si="31"/>
        <v>169.5</v>
      </c>
      <c r="BE167" s="4">
        <f t="shared" si="32"/>
        <v>-1.83</v>
      </c>
      <c r="BH167" s="4">
        <f t="shared" si="33"/>
        <v>0</v>
      </c>
      <c r="BI167" s="13" t="str">
        <f t="shared" si="55"/>
        <v/>
      </c>
      <c r="BJ167" s="24" t="str">
        <f t="shared" si="35"/>
        <v/>
      </c>
      <c r="BL167" s="2">
        <f t="shared" si="48"/>
        <v>56.5</v>
      </c>
      <c r="BM167" s="4">
        <f t="shared" si="36"/>
        <v>169.5</v>
      </c>
      <c r="BN167" s="4">
        <f t="shared" si="37"/>
        <v>-1.83</v>
      </c>
      <c r="BQ167" s="4">
        <f t="shared" si="38"/>
        <v>0</v>
      </c>
      <c r="BR167" s="13" t="str">
        <f t="shared" si="56"/>
        <v/>
      </c>
      <c r="BS167" s="24" t="str">
        <f t="shared" si="40"/>
        <v/>
      </c>
    </row>
    <row r="168">
      <c r="A168" s="2">
        <f t="shared" si="41"/>
        <v>57</v>
      </c>
      <c r="B168" s="4">
        <f t="shared" si="1"/>
        <v>171</v>
      </c>
      <c r="C168" s="4">
        <f t="shared" si="2"/>
        <v>-1.86</v>
      </c>
      <c r="F168" s="4">
        <f t="shared" si="3"/>
        <v>0</v>
      </c>
      <c r="G168" s="13" t="str">
        <f t="shared" si="49"/>
        <v/>
      </c>
      <c r="H168" s="13" t="str">
        <f t="shared" si="5"/>
        <v/>
      </c>
      <c r="J168" s="2">
        <f t="shared" si="42"/>
        <v>57</v>
      </c>
      <c r="K168" s="4">
        <f t="shared" si="6"/>
        <v>171</v>
      </c>
      <c r="L168" s="4">
        <f t="shared" si="7"/>
        <v>-1.86</v>
      </c>
      <c r="O168" s="4">
        <f t="shared" si="8"/>
        <v>0</v>
      </c>
      <c r="P168" s="13" t="str">
        <f t="shared" si="50"/>
        <v/>
      </c>
      <c r="Q168" s="24" t="str">
        <f t="shared" si="10"/>
        <v/>
      </c>
      <c r="S168" s="2">
        <f t="shared" si="43"/>
        <v>57</v>
      </c>
      <c r="T168" s="4">
        <f t="shared" si="11"/>
        <v>171</v>
      </c>
      <c r="U168" s="4">
        <f t="shared" si="12"/>
        <v>-1.86</v>
      </c>
      <c r="X168" s="4">
        <f t="shared" si="13"/>
        <v>0</v>
      </c>
      <c r="Y168" s="13" t="str">
        <f t="shared" si="51"/>
        <v/>
      </c>
      <c r="Z168" s="24" t="str">
        <f t="shared" si="15"/>
        <v/>
      </c>
      <c r="AB168" s="2">
        <f t="shared" si="44"/>
        <v>57</v>
      </c>
      <c r="AC168" s="4">
        <f t="shared" si="16"/>
        <v>171</v>
      </c>
      <c r="AD168" s="4">
        <f t="shared" si="17"/>
        <v>-1.86</v>
      </c>
      <c r="AG168" s="4">
        <f t="shared" si="18"/>
        <v>0</v>
      </c>
      <c r="AH168" s="13" t="str">
        <f t="shared" si="52"/>
        <v/>
      </c>
      <c r="AI168" s="24" t="str">
        <f t="shared" si="20"/>
        <v/>
      </c>
      <c r="AK168" s="2">
        <f t="shared" si="45"/>
        <v>57</v>
      </c>
      <c r="AL168" s="4">
        <f t="shared" si="21"/>
        <v>171</v>
      </c>
      <c r="AM168" s="4">
        <f t="shared" si="22"/>
        <v>-1.86</v>
      </c>
      <c r="AP168" s="4">
        <f t="shared" si="23"/>
        <v>0</v>
      </c>
      <c r="AQ168" s="13" t="str">
        <f t="shared" si="53"/>
        <v/>
      </c>
      <c r="AR168" s="24" t="str">
        <f t="shared" si="25"/>
        <v/>
      </c>
      <c r="AT168" s="2">
        <f t="shared" si="46"/>
        <v>57</v>
      </c>
      <c r="AU168" s="4">
        <f t="shared" si="26"/>
        <v>171</v>
      </c>
      <c r="AV168" s="4">
        <f t="shared" si="27"/>
        <v>-1.86</v>
      </c>
      <c r="AY168" s="4">
        <f t="shared" si="28"/>
        <v>0</v>
      </c>
      <c r="AZ168" s="13" t="str">
        <f t="shared" si="54"/>
        <v/>
      </c>
      <c r="BA168" s="24" t="str">
        <f t="shared" si="30"/>
        <v/>
      </c>
      <c r="BC168" s="2">
        <f t="shared" si="47"/>
        <v>57</v>
      </c>
      <c r="BD168" s="4">
        <f t="shared" si="31"/>
        <v>171</v>
      </c>
      <c r="BE168" s="4">
        <f t="shared" si="32"/>
        <v>-1.86</v>
      </c>
      <c r="BH168" s="4">
        <f t="shared" si="33"/>
        <v>0</v>
      </c>
      <c r="BI168" s="13" t="str">
        <f t="shared" si="55"/>
        <v/>
      </c>
      <c r="BJ168" s="24" t="str">
        <f t="shared" si="35"/>
        <v/>
      </c>
      <c r="BL168" s="2">
        <f t="shared" si="48"/>
        <v>57</v>
      </c>
      <c r="BM168" s="4">
        <f t="shared" si="36"/>
        <v>171</v>
      </c>
      <c r="BN168" s="4">
        <f t="shared" si="37"/>
        <v>-1.86</v>
      </c>
      <c r="BQ168" s="4">
        <f t="shared" si="38"/>
        <v>0</v>
      </c>
      <c r="BR168" s="13" t="str">
        <f t="shared" si="56"/>
        <v/>
      </c>
      <c r="BS168" s="24" t="str">
        <f t="shared" si="40"/>
        <v/>
      </c>
    </row>
    <row r="169">
      <c r="A169" s="2">
        <f t="shared" si="41"/>
        <v>57.5</v>
      </c>
      <c r="B169" s="4">
        <f t="shared" si="1"/>
        <v>172.5</v>
      </c>
      <c r="C169" s="4">
        <f t="shared" si="2"/>
        <v>-1.89</v>
      </c>
      <c r="D169" s="4">
        <f t="shared" ref="D169:D170" si="57">151-6/32</f>
        <v>150.8125</v>
      </c>
      <c r="E169" s="4">
        <f t="shared" ref="E169:E170" si="58">155+3/32</f>
        <v>155.09375</v>
      </c>
      <c r="F169" s="4">
        <f t="shared" si="3"/>
        <v>4.28125</v>
      </c>
      <c r="G169" s="13">
        <f t="shared" si="49"/>
        <v>0.9753916592</v>
      </c>
      <c r="H169" s="13">
        <f t="shared" si="5"/>
        <v>0.008551145517</v>
      </c>
      <c r="J169" s="2">
        <f t="shared" si="42"/>
        <v>57.5</v>
      </c>
      <c r="K169" s="4">
        <f t="shared" si="6"/>
        <v>172.5</v>
      </c>
      <c r="L169" s="4">
        <f t="shared" si="7"/>
        <v>-1.89</v>
      </c>
      <c r="O169" s="4">
        <f t="shared" si="8"/>
        <v>0</v>
      </c>
      <c r="P169" s="13" t="str">
        <f t="shared" si="50"/>
        <v/>
      </c>
      <c r="Q169" s="24" t="str">
        <f t="shared" si="10"/>
        <v/>
      </c>
      <c r="S169" s="2">
        <f t="shared" si="43"/>
        <v>57.5</v>
      </c>
      <c r="T169" s="4">
        <f t="shared" si="11"/>
        <v>172.5</v>
      </c>
      <c r="U169" s="4">
        <f t="shared" si="12"/>
        <v>-1.89</v>
      </c>
      <c r="X169" s="4">
        <f t="shared" si="13"/>
        <v>0</v>
      </c>
      <c r="Y169" s="13" t="str">
        <f t="shared" si="51"/>
        <v/>
      </c>
      <c r="Z169" s="24" t="str">
        <f t="shared" si="15"/>
        <v/>
      </c>
      <c r="AB169" s="2">
        <f t="shared" si="44"/>
        <v>57.5</v>
      </c>
      <c r="AC169" s="4">
        <f t="shared" si="16"/>
        <v>172.5</v>
      </c>
      <c r="AD169" s="4">
        <f t="shared" si="17"/>
        <v>-1.89</v>
      </c>
      <c r="AG169" s="4">
        <f t="shared" si="18"/>
        <v>0</v>
      </c>
      <c r="AH169" s="13" t="str">
        <f t="shared" si="52"/>
        <v/>
      </c>
      <c r="AI169" s="24" t="str">
        <f t="shared" si="20"/>
        <v/>
      </c>
      <c r="AK169" s="2">
        <f t="shared" si="45"/>
        <v>57.5</v>
      </c>
      <c r="AL169" s="4">
        <f t="shared" si="21"/>
        <v>172.5</v>
      </c>
      <c r="AM169" s="4">
        <f t="shared" si="22"/>
        <v>-1.89</v>
      </c>
      <c r="AP169" s="4">
        <f t="shared" si="23"/>
        <v>0</v>
      </c>
      <c r="AQ169" s="13" t="str">
        <f t="shared" si="53"/>
        <v/>
      </c>
      <c r="AR169" s="24" t="str">
        <f t="shared" si="25"/>
        <v/>
      </c>
      <c r="AT169" s="2">
        <f t="shared" si="46"/>
        <v>57.5</v>
      </c>
      <c r="AU169" s="4">
        <f t="shared" si="26"/>
        <v>172.5</v>
      </c>
      <c r="AV169" s="4">
        <f t="shared" si="27"/>
        <v>-1.89</v>
      </c>
      <c r="AY169" s="4">
        <f t="shared" si="28"/>
        <v>0</v>
      </c>
      <c r="AZ169" s="13" t="str">
        <f t="shared" si="54"/>
        <v/>
      </c>
      <c r="BA169" s="24" t="str">
        <f t="shared" si="30"/>
        <v/>
      </c>
      <c r="BC169" s="2">
        <f t="shared" si="47"/>
        <v>57.5</v>
      </c>
      <c r="BD169" s="4">
        <f t="shared" si="31"/>
        <v>172.5</v>
      </c>
      <c r="BE169" s="4">
        <f t="shared" si="32"/>
        <v>-1.89</v>
      </c>
      <c r="BH169" s="4">
        <f t="shared" si="33"/>
        <v>0</v>
      </c>
      <c r="BI169" s="13" t="str">
        <f t="shared" si="55"/>
        <v/>
      </c>
      <c r="BJ169" s="24" t="str">
        <f t="shared" si="35"/>
        <v/>
      </c>
      <c r="BL169" s="2">
        <f t="shared" si="48"/>
        <v>57.5</v>
      </c>
      <c r="BM169" s="4">
        <f t="shared" si="36"/>
        <v>172.5</v>
      </c>
      <c r="BN169" s="4">
        <f t="shared" si="37"/>
        <v>-1.89</v>
      </c>
      <c r="BQ169" s="4">
        <f t="shared" si="38"/>
        <v>0</v>
      </c>
      <c r="BR169" s="13" t="str">
        <f t="shared" si="56"/>
        <v/>
      </c>
      <c r="BS169" s="24" t="str">
        <f t="shared" si="40"/>
        <v/>
      </c>
    </row>
    <row r="170">
      <c r="A170" s="2">
        <f t="shared" si="41"/>
        <v>58</v>
      </c>
      <c r="B170" s="4">
        <f t="shared" si="1"/>
        <v>174</v>
      </c>
      <c r="C170" s="4">
        <f t="shared" si="2"/>
        <v>-1.92</v>
      </c>
      <c r="D170" s="4">
        <f t="shared" si="57"/>
        <v>150.8125</v>
      </c>
      <c r="E170" s="4">
        <f t="shared" si="58"/>
        <v>155.09375</v>
      </c>
      <c r="F170" s="4">
        <f t="shared" si="3"/>
        <v>4.28125</v>
      </c>
      <c r="G170" s="13">
        <f t="shared" si="49"/>
        <v>0.9753916592</v>
      </c>
      <c r="H170" s="13">
        <f t="shared" si="5"/>
        <v>0.008619011751</v>
      </c>
      <c r="J170" s="2">
        <f t="shared" si="42"/>
        <v>58</v>
      </c>
      <c r="K170" s="4">
        <f t="shared" si="6"/>
        <v>174</v>
      </c>
      <c r="L170" s="4">
        <f t="shared" si="7"/>
        <v>-1.92</v>
      </c>
      <c r="O170" s="4">
        <f t="shared" si="8"/>
        <v>0</v>
      </c>
      <c r="P170" s="13" t="str">
        <f t="shared" si="50"/>
        <v/>
      </c>
      <c r="Q170" s="24" t="str">
        <f t="shared" si="10"/>
        <v/>
      </c>
      <c r="S170" s="2">
        <f t="shared" si="43"/>
        <v>58</v>
      </c>
      <c r="T170" s="4">
        <f t="shared" si="11"/>
        <v>174</v>
      </c>
      <c r="U170" s="4">
        <f t="shared" si="12"/>
        <v>-1.92</v>
      </c>
      <c r="X170" s="4">
        <f t="shared" si="13"/>
        <v>0</v>
      </c>
      <c r="Y170" s="13" t="str">
        <f t="shared" si="51"/>
        <v/>
      </c>
      <c r="Z170" s="24" t="str">
        <f t="shared" si="15"/>
        <v/>
      </c>
      <c r="AB170" s="2">
        <f t="shared" si="44"/>
        <v>58</v>
      </c>
      <c r="AC170" s="4">
        <f t="shared" si="16"/>
        <v>174</v>
      </c>
      <c r="AD170" s="4">
        <f t="shared" si="17"/>
        <v>-1.92</v>
      </c>
      <c r="AG170" s="4">
        <f t="shared" si="18"/>
        <v>0</v>
      </c>
      <c r="AH170" s="13" t="str">
        <f t="shared" si="52"/>
        <v/>
      </c>
      <c r="AI170" s="24" t="str">
        <f t="shared" si="20"/>
        <v/>
      </c>
      <c r="AK170" s="2">
        <f t="shared" si="45"/>
        <v>58</v>
      </c>
      <c r="AL170" s="4">
        <f t="shared" si="21"/>
        <v>174</v>
      </c>
      <c r="AM170" s="4">
        <f t="shared" si="22"/>
        <v>-1.92</v>
      </c>
      <c r="AP170" s="4">
        <f t="shared" si="23"/>
        <v>0</v>
      </c>
      <c r="AQ170" s="13" t="str">
        <f t="shared" si="53"/>
        <v/>
      </c>
      <c r="AR170" s="24" t="str">
        <f t="shared" si="25"/>
        <v/>
      </c>
      <c r="AT170" s="2">
        <f t="shared" si="46"/>
        <v>58</v>
      </c>
      <c r="AU170" s="4">
        <f t="shared" si="26"/>
        <v>174</v>
      </c>
      <c r="AV170" s="4">
        <f t="shared" si="27"/>
        <v>-1.92</v>
      </c>
      <c r="AY170" s="4">
        <f t="shared" si="28"/>
        <v>0</v>
      </c>
      <c r="AZ170" s="13" t="str">
        <f t="shared" si="54"/>
        <v/>
      </c>
      <c r="BA170" s="24" t="str">
        <f t="shared" si="30"/>
        <v/>
      </c>
      <c r="BC170" s="2">
        <f t="shared" si="47"/>
        <v>58</v>
      </c>
      <c r="BD170" s="4">
        <f t="shared" si="31"/>
        <v>174</v>
      </c>
      <c r="BE170" s="4">
        <f t="shared" si="32"/>
        <v>-1.92</v>
      </c>
      <c r="BH170" s="4">
        <f t="shared" si="33"/>
        <v>0</v>
      </c>
      <c r="BI170" s="13" t="str">
        <f t="shared" si="55"/>
        <v/>
      </c>
      <c r="BJ170" s="24" t="str">
        <f t="shared" si="35"/>
        <v/>
      </c>
      <c r="BL170" s="2">
        <f t="shared" si="48"/>
        <v>58</v>
      </c>
      <c r="BM170" s="4">
        <f t="shared" si="36"/>
        <v>174</v>
      </c>
      <c r="BN170" s="4">
        <f t="shared" si="37"/>
        <v>-1.92</v>
      </c>
      <c r="BQ170" s="4">
        <f t="shared" si="38"/>
        <v>0</v>
      </c>
      <c r="BR170" s="13" t="str">
        <f t="shared" si="56"/>
        <v/>
      </c>
      <c r="BS170" s="24" t="str">
        <f t="shared" si="40"/>
        <v/>
      </c>
    </row>
    <row r="171">
      <c r="A171" s="2">
        <f t="shared" si="41"/>
        <v>58.5</v>
      </c>
      <c r="B171" s="4">
        <f t="shared" si="1"/>
        <v>175.5</v>
      </c>
      <c r="C171" s="4">
        <f t="shared" si="2"/>
        <v>-1.95</v>
      </c>
      <c r="D171" s="4">
        <f>151-5/32</f>
        <v>150.84375</v>
      </c>
      <c r="E171" s="4">
        <f>155+1/32</f>
        <v>155.03125</v>
      </c>
      <c r="F171" s="4">
        <f t="shared" si="3"/>
        <v>4.1875</v>
      </c>
      <c r="G171" s="13">
        <f t="shared" si="49"/>
        <v>0.9646530752</v>
      </c>
      <c r="H171" s="13">
        <f t="shared" si="5"/>
        <v>0.01060998926</v>
      </c>
      <c r="J171" s="2">
        <f t="shared" si="42"/>
        <v>58.5</v>
      </c>
      <c r="K171" s="4">
        <f t="shared" si="6"/>
        <v>175.5</v>
      </c>
      <c r="L171" s="4">
        <f t="shared" si="7"/>
        <v>-1.95</v>
      </c>
      <c r="O171" s="4">
        <f t="shared" si="8"/>
        <v>0</v>
      </c>
      <c r="P171" s="13" t="str">
        <f t="shared" si="50"/>
        <v/>
      </c>
      <c r="Q171" s="24" t="str">
        <f t="shared" si="10"/>
        <v/>
      </c>
      <c r="S171" s="2">
        <f t="shared" si="43"/>
        <v>58.5</v>
      </c>
      <c r="T171" s="4">
        <f t="shared" si="11"/>
        <v>175.5</v>
      </c>
      <c r="U171" s="4">
        <f t="shared" si="12"/>
        <v>-1.95</v>
      </c>
      <c r="X171" s="4">
        <f t="shared" si="13"/>
        <v>0</v>
      </c>
      <c r="Y171" s="13" t="str">
        <f t="shared" si="51"/>
        <v/>
      </c>
      <c r="Z171" s="24" t="str">
        <f t="shared" si="15"/>
        <v/>
      </c>
      <c r="AB171" s="2">
        <f t="shared" si="44"/>
        <v>58.5</v>
      </c>
      <c r="AC171" s="4">
        <f t="shared" si="16"/>
        <v>175.5</v>
      </c>
      <c r="AD171" s="4">
        <f t="shared" si="17"/>
        <v>-1.95</v>
      </c>
      <c r="AG171" s="4">
        <f t="shared" si="18"/>
        <v>0</v>
      </c>
      <c r="AH171" s="13" t="str">
        <f t="shared" si="52"/>
        <v/>
      </c>
      <c r="AI171" s="24" t="str">
        <f t="shared" si="20"/>
        <v/>
      </c>
      <c r="AK171" s="2">
        <f t="shared" si="45"/>
        <v>58.5</v>
      </c>
      <c r="AL171" s="4">
        <f t="shared" si="21"/>
        <v>175.5</v>
      </c>
      <c r="AM171" s="4">
        <f t="shared" si="22"/>
        <v>-1.95</v>
      </c>
      <c r="AP171" s="4">
        <f t="shared" si="23"/>
        <v>0</v>
      </c>
      <c r="AQ171" s="13" t="str">
        <f t="shared" si="53"/>
        <v/>
      </c>
      <c r="AR171" s="24" t="str">
        <f t="shared" si="25"/>
        <v/>
      </c>
      <c r="AT171" s="2">
        <f t="shared" si="46"/>
        <v>58.5</v>
      </c>
      <c r="AU171" s="4">
        <f t="shared" si="26"/>
        <v>175.5</v>
      </c>
      <c r="AV171" s="4">
        <f t="shared" si="27"/>
        <v>-1.95</v>
      </c>
      <c r="AY171" s="4">
        <f t="shared" si="28"/>
        <v>0</v>
      </c>
      <c r="AZ171" s="13" t="str">
        <f t="shared" si="54"/>
        <v/>
      </c>
      <c r="BA171" s="24" t="str">
        <f t="shared" si="30"/>
        <v/>
      </c>
      <c r="BC171" s="2">
        <f t="shared" si="47"/>
        <v>58.5</v>
      </c>
      <c r="BD171" s="4">
        <f t="shared" si="31"/>
        <v>175.5</v>
      </c>
      <c r="BE171" s="4">
        <f t="shared" si="32"/>
        <v>-1.95</v>
      </c>
      <c r="BH171" s="4">
        <f t="shared" si="33"/>
        <v>0</v>
      </c>
      <c r="BI171" s="13" t="str">
        <f t="shared" si="55"/>
        <v/>
      </c>
      <c r="BJ171" s="24" t="str">
        <f t="shared" si="35"/>
        <v/>
      </c>
      <c r="BL171" s="2">
        <f t="shared" si="48"/>
        <v>58.5</v>
      </c>
      <c r="BM171" s="4">
        <f t="shared" si="36"/>
        <v>175.5</v>
      </c>
      <c r="BN171" s="4">
        <f t="shared" si="37"/>
        <v>-1.95</v>
      </c>
      <c r="BQ171" s="4">
        <f t="shared" si="38"/>
        <v>0</v>
      </c>
      <c r="BR171" s="13" t="str">
        <f t="shared" si="56"/>
        <v/>
      </c>
      <c r="BS171" s="24" t="str">
        <f t="shared" si="40"/>
        <v/>
      </c>
    </row>
    <row r="172">
      <c r="A172" s="2">
        <f t="shared" si="41"/>
        <v>59</v>
      </c>
      <c r="B172" s="4">
        <f t="shared" si="1"/>
        <v>177</v>
      </c>
      <c r="C172" s="4">
        <f t="shared" si="2"/>
        <v>-1.98</v>
      </c>
      <c r="D172" s="4">
        <f>151+1/16</f>
        <v>151.0625</v>
      </c>
      <c r="E172" s="4">
        <f>154.75+1/16</f>
        <v>154.8125</v>
      </c>
      <c r="F172" s="4">
        <f t="shared" si="3"/>
        <v>3.75</v>
      </c>
      <c r="G172" s="13">
        <f t="shared" si="49"/>
        <v>0.9128709292</v>
      </c>
      <c r="H172" s="13">
        <f t="shared" si="5"/>
        <v>0.02110910903</v>
      </c>
      <c r="J172" s="2">
        <f t="shared" si="42"/>
        <v>59</v>
      </c>
      <c r="K172" s="4">
        <f t="shared" si="6"/>
        <v>177</v>
      </c>
      <c r="L172" s="4">
        <f t="shared" si="7"/>
        <v>-1.98</v>
      </c>
      <c r="O172" s="4">
        <f t="shared" si="8"/>
        <v>0</v>
      </c>
      <c r="P172" s="13" t="str">
        <f t="shared" si="50"/>
        <v/>
      </c>
      <c r="Q172" s="24" t="str">
        <f t="shared" si="10"/>
        <v/>
      </c>
      <c r="S172" s="2">
        <f t="shared" si="43"/>
        <v>59</v>
      </c>
      <c r="T172" s="4">
        <f t="shared" si="11"/>
        <v>177</v>
      </c>
      <c r="U172" s="4">
        <f t="shared" si="12"/>
        <v>-1.98</v>
      </c>
      <c r="X172" s="4">
        <f t="shared" si="13"/>
        <v>0</v>
      </c>
      <c r="Y172" s="13" t="str">
        <f t="shared" si="51"/>
        <v/>
      </c>
      <c r="Z172" s="24" t="str">
        <f t="shared" si="15"/>
        <v/>
      </c>
      <c r="AB172" s="2">
        <f t="shared" si="44"/>
        <v>59</v>
      </c>
      <c r="AC172" s="4">
        <f t="shared" si="16"/>
        <v>177</v>
      </c>
      <c r="AD172" s="4">
        <f t="shared" si="17"/>
        <v>-1.98</v>
      </c>
      <c r="AG172" s="4">
        <f t="shared" si="18"/>
        <v>0</v>
      </c>
      <c r="AH172" s="13" t="str">
        <f t="shared" si="52"/>
        <v/>
      </c>
      <c r="AI172" s="24" t="str">
        <f t="shared" si="20"/>
        <v/>
      </c>
      <c r="AK172" s="2">
        <f t="shared" si="45"/>
        <v>59</v>
      </c>
      <c r="AL172" s="4">
        <f t="shared" si="21"/>
        <v>177</v>
      </c>
      <c r="AM172" s="4">
        <f t="shared" si="22"/>
        <v>-1.98</v>
      </c>
      <c r="AP172" s="4">
        <f t="shared" si="23"/>
        <v>0</v>
      </c>
      <c r="AQ172" s="13" t="str">
        <f t="shared" si="53"/>
        <v/>
      </c>
      <c r="AR172" s="24" t="str">
        <f t="shared" si="25"/>
        <v/>
      </c>
      <c r="AT172" s="2">
        <f t="shared" si="46"/>
        <v>59</v>
      </c>
      <c r="AU172" s="4">
        <f t="shared" si="26"/>
        <v>177</v>
      </c>
      <c r="AV172" s="4">
        <f t="shared" si="27"/>
        <v>-1.98</v>
      </c>
      <c r="AY172" s="4">
        <f t="shared" si="28"/>
        <v>0</v>
      </c>
      <c r="AZ172" s="13" t="str">
        <f t="shared" si="54"/>
        <v/>
      </c>
      <c r="BA172" s="24" t="str">
        <f t="shared" si="30"/>
        <v/>
      </c>
      <c r="BC172" s="2">
        <f t="shared" si="47"/>
        <v>59</v>
      </c>
      <c r="BD172" s="4">
        <f t="shared" si="31"/>
        <v>177</v>
      </c>
      <c r="BE172" s="4">
        <f t="shared" si="32"/>
        <v>-1.98</v>
      </c>
      <c r="BH172" s="4">
        <f t="shared" si="33"/>
        <v>0</v>
      </c>
      <c r="BI172" s="13" t="str">
        <f t="shared" si="55"/>
        <v/>
      </c>
      <c r="BJ172" s="24" t="str">
        <f t="shared" si="35"/>
        <v/>
      </c>
      <c r="BL172" s="2">
        <f t="shared" si="48"/>
        <v>59</v>
      </c>
      <c r="BM172" s="4">
        <f t="shared" si="36"/>
        <v>177</v>
      </c>
      <c r="BN172" s="4">
        <f t="shared" si="37"/>
        <v>-1.98</v>
      </c>
      <c r="BQ172" s="4">
        <f t="shared" si="38"/>
        <v>0</v>
      </c>
      <c r="BR172" s="13" t="str">
        <f t="shared" si="56"/>
        <v/>
      </c>
      <c r="BS172" s="24" t="str">
        <f t="shared" si="40"/>
        <v/>
      </c>
    </row>
    <row r="173">
      <c r="A173" s="2">
        <f t="shared" si="41"/>
        <v>59.5</v>
      </c>
      <c r="B173" s="4">
        <f t="shared" si="1"/>
        <v>178.5</v>
      </c>
      <c r="C173" s="4">
        <f t="shared" si="2"/>
        <v>-2.01</v>
      </c>
      <c r="D173" s="2">
        <f>151.25+1/16</f>
        <v>151.3125</v>
      </c>
      <c r="E173" s="4">
        <f>154.5+3/32</f>
        <v>154.59375</v>
      </c>
      <c r="F173" s="4">
        <f t="shared" si="3"/>
        <v>3.28125</v>
      </c>
      <c r="G173" s="13">
        <f t="shared" si="49"/>
        <v>0.8539125638</v>
      </c>
      <c r="H173" s="13">
        <f t="shared" si="5"/>
        <v>0.03847417665</v>
      </c>
      <c r="J173" s="2">
        <f t="shared" si="42"/>
        <v>59.5</v>
      </c>
      <c r="K173" s="4">
        <f t="shared" si="6"/>
        <v>178.5</v>
      </c>
      <c r="L173" s="4">
        <f t="shared" si="7"/>
        <v>-2.01</v>
      </c>
      <c r="M173" s="2">
        <f>150.75+1/32</f>
        <v>150.78125</v>
      </c>
      <c r="N173" s="4">
        <f>155+1/16+1/32</f>
        <v>155.09375</v>
      </c>
      <c r="O173" s="4">
        <f t="shared" si="8"/>
        <v>4.3125</v>
      </c>
      <c r="P173" s="13">
        <f t="shared" si="50"/>
        <v>0.9963963847</v>
      </c>
      <c r="Q173" s="24">
        <f t="shared" si="10"/>
        <v>0</v>
      </c>
      <c r="S173" s="2">
        <f t="shared" si="43"/>
        <v>59.5</v>
      </c>
      <c r="T173" s="4">
        <f t="shared" si="11"/>
        <v>178.5</v>
      </c>
      <c r="U173" s="4">
        <f t="shared" si="12"/>
        <v>-2.01</v>
      </c>
      <c r="X173" s="4">
        <f t="shared" si="13"/>
        <v>0</v>
      </c>
      <c r="Y173" s="13" t="str">
        <f t="shared" si="51"/>
        <v/>
      </c>
      <c r="Z173" s="24" t="str">
        <f t="shared" si="15"/>
        <v/>
      </c>
      <c r="AB173" s="2">
        <f t="shared" si="44"/>
        <v>59.5</v>
      </c>
      <c r="AC173" s="4">
        <f t="shared" si="16"/>
        <v>178.5</v>
      </c>
      <c r="AD173" s="4">
        <f t="shared" si="17"/>
        <v>-2.01</v>
      </c>
      <c r="AG173" s="4">
        <f t="shared" si="18"/>
        <v>0</v>
      </c>
      <c r="AH173" s="13" t="str">
        <f t="shared" si="52"/>
        <v/>
      </c>
      <c r="AI173" s="24" t="str">
        <f t="shared" si="20"/>
        <v/>
      </c>
      <c r="AK173" s="2">
        <f t="shared" si="45"/>
        <v>59.5</v>
      </c>
      <c r="AL173" s="4">
        <f t="shared" si="21"/>
        <v>178.5</v>
      </c>
      <c r="AM173" s="4">
        <f t="shared" si="22"/>
        <v>-2.01</v>
      </c>
      <c r="AP173" s="4">
        <f t="shared" si="23"/>
        <v>0</v>
      </c>
      <c r="AQ173" s="13" t="str">
        <f t="shared" si="53"/>
        <v/>
      </c>
      <c r="AR173" s="24" t="str">
        <f t="shared" si="25"/>
        <v/>
      </c>
      <c r="AT173" s="2">
        <f t="shared" si="46"/>
        <v>59.5</v>
      </c>
      <c r="AU173" s="4">
        <f t="shared" si="26"/>
        <v>178.5</v>
      </c>
      <c r="AV173" s="4">
        <f t="shared" si="27"/>
        <v>-2.01</v>
      </c>
      <c r="AY173" s="4">
        <f t="shared" si="28"/>
        <v>0</v>
      </c>
      <c r="AZ173" s="13" t="str">
        <f t="shared" si="54"/>
        <v/>
      </c>
      <c r="BA173" s="24" t="str">
        <f t="shared" si="30"/>
        <v/>
      </c>
      <c r="BC173" s="2">
        <f t="shared" si="47"/>
        <v>59.5</v>
      </c>
      <c r="BD173" s="4">
        <f t="shared" si="31"/>
        <v>178.5</v>
      </c>
      <c r="BE173" s="4">
        <f t="shared" si="32"/>
        <v>-2.01</v>
      </c>
      <c r="BH173" s="4">
        <f t="shared" si="33"/>
        <v>0</v>
      </c>
      <c r="BI173" s="13" t="str">
        <f t="shared" si="55"/>
        <v/>
      </c>
      <c r="BJ173" s="24" t="str">
        <f t="shared" si="35"/>
        <v/>
      </c>
      <c r="BL173" s="2">
        <f t="shared" si="48"/>
        <v>59.5</v>
      </c>
      <c r="BM173" s="4">
        <f t="shared" si="36"/>
        <v>178.5</v>
      </c>
      <c r="BN173" s="4">
        <f t="shared" si="37"/>
        <v>-2.01</v>
      </c>
      <c r="BQ173" s="4">
        <f t="shared" si="38"/>
        <v>0</v>
      </c>
      <c r="BR173" s="13" t="str">
        <f t="shared" si="56"/>
        <v/>
      </c>
      <c r="BS173" s="24" t="str">
        <f t="shared" si="40"/>
        <v/>
      </c>
    </row>
    <row r="174">
      <c r="A174" s="2">
        <f t="shared" si="41"/>
        <v>60</v>
      </c>
      <c r="B174" s="4">
        <f t="shared" si="1"/>
        <v>180</v>
      </c>
      <c r="C174" s="4">
        <f t="shared" si="2"/>
        <v>-2.04</v>
      </c>
      <c r="D174" s="2">
        <f>152+3/32</f>
        <v>152.09375</v>
      </c>
      <c r="E174" s="2">
        <f>153.75+2/32</f>
        <v>153.8125</v>
      </c>
      <c r="F174" s="4">
        <f t="shared" si="3"/>
        <v>1.71875</v>
      </c>
      <c r="G174" s="13">
        <f t="shared" si="49"/>
        <v>0.6180165406</v>
      </c>
      <c r="H174" s="13">
        <f t="shared" si="5"/>
        <v>0.0690201305</v>
      </c>
      <c r="J174" s="2">
        <f t="shared" si="42"/>
        <v>60</v>
      </c>
      <c r="K174" s="4">
        <f t="shared" si="6"/>
        <v>180</v>
      </c>
      <c r="L174" s="4">
        <f t="shared" si="7"/>
        <v>-2.04</v>
      </c>
      <c r="M174" s="2">
        <v>150.75</v>
      </c>
      <c r="N174" s="4">
        <f>155+1/8-1/32</f>
        <v>155.09375</v>
      </c>
      <c r="O174" s="4">
        <f t="shared" si="8"/>
        <v>4.34375</v>
      </c>
      <c r="P174" s="13">
        <f t="shared" si="50"/>
        <v>1</v>
      </c>
      <c r="Q174" s="24">
        <f t="shared" si="10"/>
        <v>0</v>
      </c>
      <c r="S174" s="2">
        <f t="shared" si="43"/>
        <v>60</v>
      </c>
      <c r="T174" s="4">
        <f t="shared" si="11"/>
        <v>180</v>
      </c>
      <c r="U174" s="4">
        <f t="shared" si="12"/>
        <v>-2.04</v>
      </c>
      <c r="X174" s="4">
        <f t="shared" si="13"/>
        <v>0</v>
      </c>
      <c r="Y174" s="13" t="str">
        <f t="shared" si="51"/>
        <v/>
      </c>
      <c r="Z174" s="24" t="str">
        <f t="shared" si="15"/>
        <v/>
      </c>
      <c r="AB174" s="2">
        <f t="shared" si="44"/>
        <v>60</v>
      </c>
      <c r="AC174" s="4">
        <f t="shared" si="16"/>
        <v>180</v>
      </c>
      <c r="AD174" s="4">
        <f t="shared" si="17"/>
        <v>-2.04</v>
      </c>
      <c r="AG174" s="4">
        <f t="shared" si="18"/>
        <v>0</v>
      </c>
      <c r="AH174" s="13" t="str">
        <f t="shared" si="52"/>
        <v/>
      </c>
      <c r="AI174" s="24" t="str">
        <f t="shared" si="20"/>
        <v/>
      </c>
      <c r="AK174" s="2">
        <f t="shared" si="45"/>
        <v>60</v>
      </c>
      <c r="AL174" s="4">
        <f t="shared" si="21"/>
        <v>180</v>
      </c>
      <c r="AM174" s="4">
        <f t="shared" si="22"/>
        <v>-2.04</v>
      </c>
      <c r="AP174" s="4">
        <f t="shared" si="23"/>
        <v>0</v>
      </c>
      <c r="AQ174" s="13" t="str">
        <f t="shared" si="53"/>
        <v/>
      </c>
      <c r="AR174" s="24" t="str">
        <f t="shared" si="25"/>
        <v/>
      </c>
      <c r="AT174" s="2">
        <f t="shared" si="46"/>
        <v>60</v>
      </c>
      <c r="AU174" s="4">
        <f t="shared" si="26"/>
        <v>180</v>
      </c>
      <c r="AV174" s="4">
        <f t="shared" si="27"/>
        <v>-2.04</v>
      </c>
      <c r="AY174" s="4">
        <f t="shared" si="28"/>
        <v>0</v>
      </c>
      <c r="AZ174" s="13" t="str">
        <f t="shared" si="54"/>
        <v/>
      </c>
      <c r="BA174" s="24" t="str">
        <f t="shared" si="30"/>
        <v/>
      </c>
      <c r="BC174" s="2">
        <f t="shared" si="47"/>
        <v>60</v>
      </c>
      <c r="BD174" s="4">
        <f t="shared" si="31"/>
        <v>180</v>
      </c>
      <c r="BE174" s="4">
        <f t="shared" si="32"/>
        <v>-2.04</v>
      </c>
      <c r="BH174" s="4">
        <f t="shared" si="33"/>
        <v>0</v>
      </c>
      <c r="BI174" s="13" t="str">
        <f t="shared" si="55"/>
        <v/>
      </c>
      <c r="BJ174" s="24" t="str">
        <f t="shared" si="35"/>
        <v/>
      </c>
      <c r="BL174" s="2">
        <f t="shared" si="48"/>
        <v>60</v>
      </c>
      <c r="BM174" s="4">
        <f t="shared" si="36"/>
        <v>180</v>
      </c>
      <c r="BN174" s="4">
        <f t="shared" si="37"/>
        <v>-2.04</v>
      </c>
      <c r="BQ174" s="4">
        <f t="shared" si="38"/>
        <v>0</v>
      </c>
      <c r="BR174" s="13" t="str">
        <f t="shared" si="56"/>
        <v/>
      </c>
      <c r="BS174" s="24" t="str">
        <f t="shared" si="40"/>
        <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5" width="9.25"/>
    <col customWidth="1" min="6" max="6" width="9.5"/>
    <col customWidth="1" min="7" max="7" width="10.5"/>
    <col customWidth="1" min="8" max="8" width="6.13"/>
    <col customWidth="1" min="9" max="10" width="12.63"/>
    <col customWidth="1" min="12" max="12" width="6.13"/>
    <col customWidth="1" min="13" max="13" width="6.63"/>
    <col customWidth="1" min="16" max="16" width="10.5"/>
    <col customWidth="1" min="17" max="17" width="6.13"/>
    <col customWidth="1" min="18" max="19" width="12.63"/>
    <col customWidth="1" min="21" max="21" width="6.13"/>
    <col customWidth="1" min="22" max="22" width="6.63"/>
    <col customWidth="1" min="26" max="26" width="6.13"/>
    <col customWidth="1" min="27" max="28" width="12.63"/>
    <col customWidth="1" min="29" max="29" width="10.75"/>
    <col customWidth="1" min="30" max="31" width="6.13"/>
    <col customWidth="1" min="32" max="32" width="10.25"/>
    <col customWidth="1" min="33" max="33" width="10.75"/>
    <col customWidth="1" min="34" max="34" width="10.5"/>
    <col customWidth="1" min="35" max="35" width="6.13"/>
    <col customWidth="1" min="36" max="37" width="12.63"/>
    <col customWidth="1" min="38" max="38" width="15.63"/>
    <col customWidth="1" min="39" max="39" width="6.88"/>
    <col customWidth="1" min="40" max="40" width="6.13"/>
    <col customWidth="1" min="41" max="41" width="9.25"/>
    <col customWidth="1" min="42" max="42" width="9.75"/>
    <col customWidth="1" min="43" max="43" width="11.63"/>
    <col customWidth="1" min="44" max="44" width="6.13"/>
    <col customWidth="1" min="45" max="46" width="12.63"/>
    <col customWidth="1" min="47" max="47" width="13.13"/>
    <col customWidth="1" min="48" max="48" width="7.88"/>
    <col customWidth="1" min="49" max="49" width="6.13"/>
    <col customWidth="1" min="50" max="50" width="8.0"/>
    <col customWidth="1" min="51" max="51" width="9.0"/>
    <col customWidth="1" min="52" max="52" width="12.25"/>
    <col customWidth="1" min="53" max="53" width="6.13"/>
    <col customWidth="1" min="54" max="56" width="12.63"/>
    <col customWidth="1" min="57" max="57" width="8.0"/>
    <col customWidth="1" min="58" max="58" width="10.88"/>
    <col customWidth="1" min="59" max="59" width="7.63"/>
    <col customWidth="1" min="60" max="60" width="8.0"/>
    <col customWidth="1" min="61" max="61" width="11.25"/>
    <col customWidth="1" min="62" max="62" width="6.13"/>
    <col customWidth="1" min="63" max="63" width="12.63"/>
    <col customWidth="1" min="64" max="64" width="9.38"/>
    <col customWidth="1" min="65" max="65" width="12.63"/>
    <col customWidth="1" min="66" max="66" width="8.38"/>
    <col customWidth="1" min="67" max="67" width="6.63"/>
    <col customWidth="1" min="68" max="69" width="8.88"/>
    <col customWidth="1" min="70" max="70" width="12.63"/>
    <col customWidth="1" min="71" max="71" width="6.13"/>
    <col customWidth="1" min="72" max="73" width="12.63"/>
  </cols>
  <sheetData>
    <row r="1">
      <c r="A1" s="1" t="s">
        <v>0</v>
      </c>
      <c r="D1" s="2"/>
      <c r="E1" s="2"/>
    </row>
    <row r="2">
      <c r="A2" s="2" t="s">
        <v>1</v>
      </c>
      <c r="B2" s="2" t="s">
        <v>38</v>
      </c>
      <c r="D2" s="1"/>
      <c r="E2" s="1" t="s">
        <v>3</v>
      </c>
    </row>
    <row r="3">
      <c r="A3" s="2" t="s">
        <v>4</v>
      </c>
      <c r="B3" s="28">
        <v>5.0</v>
      </c>
      <c r="D3" s="2"/>
      <c r="E3" s="2" t="s">
        <v>39</v>
      </c>
    </row>
    <row r="4">
      <c r="A4" s="9" t="s">
        <v>40</v>
      </c>
      <c r="B4" s="2">
        <v>2.5</v>
      </c>
      <c r="D4" s="2"/>
      <c r="E4" s="2" t="s">
        <v>7</v>
      </c>
    </row>
    <row r="5">
      <c r="A5" s="2" t="s">
        <v>6</v>
      </c>
      <c r="B5" s="2">
        <v>4.0</v>
      </c>
      <c r="D5" s="2"/>
      <c r="E5" s="2" t="s">
        <v>41</v>
      </c>
    </row>
    <row r="6">
      <c r="A6" s="9" t="s">
        <v>42</v>
      </c>
      <c r="B6" s="2">
        <v>3.5</v>
      </c>
      <c r="D6" s="2"/>
      <c r="E6" s="2" t="s">
        <v>43</v>
      </c>
    </row>
    <row r="7">
      <c r="A7" s="14" t="s">
        <v>10</v>
      </c>
      <c r="B7" s="6">
        <v>9.0</v>
      </c>
      <c r="D7" s="2"/>
      <c r="E7" s="2" t="s">
        <v>44</v>
      </c>
    </row>
    <row r="8">
      <c r="A8" s="2" t="s">
        <v>12</v>
      </c>
      <c r="B8" s="2">
        <v>1.25</v>
      </c>
      <c r="D8" s="2"/>
      <c r="E8" s="2" t="s">
        <v>15</v>
      </c>
    </row>
    <row r="9">
      <c r="A9" s="2" t="s">
        <v>14</v>
      </c>
      <c r="B9" s="2">
        <v>0.125</v>
      </c>
      <c r="D9" s="2"/>
      <c r="E9" s="2" t="s">
        <v>17</v>
      </c>
    </row>
    <row r="10">
      <c r="A10" s="2" t="s">
        <v>16</v>
      </c>
      <c r="B10" s="6">
        <v>1.2</v>
      </c>
      <c r="D10" s="2"/>
      <c r="E10" s="2" t="s">
        <v>45</v>
      </c>
    </row>
    <row r="11">
      <c r="A11" s="2" t="s">
        <v>18</v>
      </c>
      <c r="B11" s="6">
        <f>SQRT(2*(1000/B10)*9.81*convert(B18,"in","m"))</f>
        <v>41.70164115</v>
      </c>
    </row>
    <row r="12">
      <c r="A12" s="2" t="s">
        <v>19</v>
      </c>
      <c r="B12" s="7">
        <f>B11*(B3/100)/(0.000015)</f>
        <v>139005.4705</v>
      </c>
    </row>
    <row r="13">
      <c r="A13" s="9" t="s">
        <v>20</v>
      </c>
      <c r="B13" s="2">
        <v>2.81</v>
      </c>
    </row>
    <row r="14">
      <c r="A14" s="1"/>
      <c r="B14" s="8"/>
      <c r="F14" s="2"/>
    </row>
    <row r="15">
      <c r="A15" s="1" t="s">
        <v>21</v>
      </c>
      <c r="B15" s="8"/>
    </row>
    <row r="16">
      <c r="A16" s="2"/>
    </row>
    <row r="17">
      <c r="A17" s="1" t="s">
        <v>55</v>
      </c>
      <c r="B17" s="2" t="s">
        <v>56</v>
      </c>
      <c r="K17" s="1" t="str">
        <f>CONCAT("Station ",ROUND(L21,0))</f>
        <v>Station 3</v>
      </c>
      <c r="L17" s="2" t="s">
        <v>46</v>
      </c>
      <c r="T17" s="1" t="str">
        <f>CONCAT("Station ",ROUND(U21,0))</f>
        <v>Station 4</v>
      </c>
      <c r="U17" s="2" t="s">
        <v>46</v>
      </c>
      <c r="AC17" s="1" t="str">
        <f>CONCAT("Station ",ROUND(AD21,0))</f>
        <v>Station 5</v>
      </c>
      <c r="AD17" s="2" t="s">
        <v>46</v>
      </c>
      <c r="AL17" s="1" t="str">
        <f>CONCAT("Station ",ROUND(AM21,0))</f>
        <v>Station 6</v>
      </c>
      <c r="AM17" s="2" t="s">
        <v>46</v>
      </c>
      <c r="AU17" s="1" t="str">
        <f>CONCAT("Station ",ROUND(AV21,0))</f>
        <v>Station 7</v>
      </c>
      <c r="AV17" s="2" t="s">
        <v>46</v>
      </c>
      <c r="BD17" s="1" t="str">
        <f>CONCAT("Station ",ROUND(BE21,0))</f>
        <v>Station 8</v>
      </c>
      <c r="BE17" s="2" t="s">
        <v>46</v>
      </c>
      <c r="BM17" s="1" t="str">
        <f>CONCAT("Station ",ROUND(BN21,0))</f>
        <v>Station 9</v>
      </c>
      <c r="BN17" s="2" t="s">
        <v>46</v>
      </c>
      <c r="BO17" s="15"/>
      <c r="BP17" s="15"/>
      <c r="BQ17" s="15"/>
      <c r="BR17" s="15"/>
      <c r="BS17" s="15"/>
      <c r="BU17" s="15"/>
    </row>
    <row r="18">
      <c r="A18" s="9" t="s">
        <v>26</v>
      </c>
      <c r="B18" s="2">
        <f>if(G174=0, 4.5, G174)</f>
        <v>4.1875</v>
      </c>
      <c r="D18" s="2"/>
      <c r="E18" s="2" t="s">
        <v>47</v>
      </c>
      <c r="F18" s="4">
        <f>pi()*((0.5)^2-((($B$3-2*$B$4)/$B$3)*0.5)^2)</f>
        <v>0.7853981634</v>
      </c>
      <c r="I18" s="2" t="s">
        <v>48</v>
      </c>
      <c r="K18" s="9" t="s">
        <v>26</v>
      </c>
      <c r="L18" s="2">
        <f>if(P174=0, 4.5, P174)</f>
        <v>4.5</v>
      </c>
      <c r="N18" s="2" t="s">
        <v>47</v>
      </c>
      <c r="O18" s="4">
        <f>pi()*((0.5)^2-((($B$3-2*$B$4)/$B$3)*0.5)^2)</f>
        <v>0.7853981634</v>
      </c>
      <c r="R18" s="2" t="s">
        <v>48</v>
      </c>
      <c r="T18" s="9" t="s">
        <v>26</v>
      </c>
      <c r="U18" s="2">
        <f>if(Y174=0, 4.5, Y174)</f>
        <v>4.5</v>
      </c>
      <c r="W18" s="2" t="s">
        <v>47</v>
      </c>
      <c r="X18" s="4">
        <f>pi()*((0.5)^2-((($B$3-2*$B$4)/$B$3)*0.5)^2)</f>
        <v>0.7853981634</v>
      </c>
      <c r="AA18" s="2" t="s">
        <v>48</v>
      </c>
      <c r="AC18" s="9" t="s">
        <v>26</v>
      </c>
      <c r="AD18" s="2">
        <f>if(AH174=0, 4.5, AH174)</f>
        <v>4.5</v>
      </c>
      <c r="AF18" s="2" t="s">
        <v>47</v>
      </c>
      <c r="AG18" s="4">
        <f>pi()*((0.5)^2-((($B$3-2*$B$4)/$B$3)*0.5)^2)</f>
        <v>0.7853981634</v>
      </c>
      <c r="AJ18" s="2" t="s">
        <v>48</v>
      </c>
      <c r="AL18" s="9" t="s">
        <v>26</v>
      </c>
      <c r="AM18" s="2">
        <f>if(AQ174=0, 4.5, AQ174)</f>
        <v>4.5</v>
      </c>
      <c r="AO18" s="2" t="s">
        <v>47</v>
      </c>
      <c r="AP18" s="4">
        <f>pi()*((0.5)^2-((($B$3-2*$B$4)/$B$3)*0.5)^2)</f>
        <v>0.7853981634</v>
      </c>
      <c r="AS18" s="2" t="s">
        <v>48</v>
      </c>
      <c r="AU18" s="9" t="s">
        <v>26</v>
      </c>
      <c r="AV18" s="2">
        <f>if(AZ174=0, 4.5, AZ174)</f>
        <v>4.5</v>
      </c>
      <c r="AX18" s="2" t="s">
        <v>47</v>
      </c>
      <c r="AY18" s="4">
        <f>pi()*((0.5)^2-((($B$3-2*$B$4)/$B$3)*0.5)^2)</f>
        <v>0.7853981634</v>
      </c>
      <c r="BB18" s="2" t="s">
        <v>48</v>
      </c>
      <c r="BD18" s="9" t="s">
        <v>26</v>
      </c>
      <c r="BE18" s="2">
        <f>if(BI174=0, 4.5, BI174)</f>
        <v>4.5</v>
      </c>
      <c r="BG18" s="2" t="s">
        <v>47</v>
      </c>
      <c r="BH18" s="4">
        <f>pi()*((0.5)^2-((($B$3-2*$B$4)/$B$3)*0.5)^2)</f>
        <v>0.7853981634</v>
      </c>
      <c r="BK18" s="2" t="s">
        <v>48</v>
      </c>
      <c r="BM18" s="16" t="s">
        <v>26</v>
      </c>
      <c r="BN18" s="2">
        <f>if(BR174=0, 4.5, BR174)</f>
        <v>4.5</v>
      </c>
      <c r="BO18" s="17"/>
      <c r="BP18" s="2" t="s">
        <v>47</v>
      </c>
      <c r="BQ18" s="4">
        <f>pi()*((0.5)^2-((($B$3-2*$B$4)/$B$3)*0.5)^2)</f>
        <v>0.7853981634</v>
      </c>
      <c r="BT18" s="2" t="s">
        <v>48</v>
      </c>
      <c r="BU18" s="17"/>
    </row>
    <row r="19">
      <c r="A19" s="9" t="s">
        <v>27</v>
      </c>
      <c r="B19" s="2">
        <v>10.5</v>
      </c>
      <c r="D19" s="2"/>
      <c r="E19" s="2" t="s">
        <v>49</v>
      </c>
      <c r="F19" s="4">
        <f>0.5*sum(I24:I174)</f>
        <v>0</v>
      </c>
      <c r="I19" s="2">
        <v>0.98</v>
      </c>
      <c r="K19" s="9" t="s">
        <v>27</v>
      </c>
      <c r="L19" s="2">
        <f>B19+5</f>
        <v>15.5</v>
      </c>
      <c r="N19" s="2" t="s">
        <v>49</v>
      </c>
      <c r="O19" s="4">
        <f>0.5*sum(R24:R174)</f>
        <v>0</v>
      </c>
      <c r="R19" s="2">
        <v>0.98</v>
      </c>
      <c r="T19" s="9" t="s">
        <v>27</v>
      </c>
      <c r="U19" s="2">
        <f>L19+5</f>
        <v>20.5</v>
      </c>
      <c r="W19" s="2" t="s">
        <v>49</v>
      </c>
      <c r="X19" s="4">
        <f>0.5*sum(AA24:AA174)</f>
        <v>0</v>
      </c>
      <c r="AA19" s="2">
        <v>0.98</v>
      </c>
      <c r="AC19" s="9" t="s">
        <v>27</v>
      </c>
      <c r="AD19" s="2">
        <f>U19+5</f>
        <v>25.5</v>
      </c>
      <c r="AF19" s="2" t="s">
        <v>49</v>
      </c>
      <c r="AG19" s="4">
        <f>0.5*sum(AJ24:AJ174)</f>
        <v>0</v>
      </c>
      <c r="AJ19" s="2">
        <v>0.98</v>
      </c>
      <c r="AL19" s="9" t="s">
        <v>27</v>
      </c>
      <c r="AM19" s="2">
        <f>AD19+5</f>
        <v>30.5</v>
      </c>
      <c r="AO19" s="2" t="s">
        <v>49</v>
      </c>
      <c r="AP19" s="4">
        <f>0.5*sum(AS24:AS174)</f>
        <v>0</v>
      </c>
      <c r="AS19" s="2">
        <v>0.98</v>
      </c>
      <c r="AU19" s="9" t="s">
        <v>27</v>
      </c>
      <c r="AV19" s="2">
        <f>AM19+5</f>
        <v>35.5</v>
      </c>
      <c r="AX19" s="2" t="s">
        <v>49</v>
      </c>
      <c r="AY19" s="4">
        <f>0.5*sum(BB24:BB174)</f>
        <v>0</v>
      </c>
      <c r="BB19" s="2">
        <v>0.98</v>
      </c>
      <c r="BD19" s="9" t="s">
        <v>27</v>
      </c>
      <c r="BE19" s="2">
        <f>AV19+5</f>
        <v>40.5</v>
      </c>
      <c r="BG19" s="2" t="s">
        <v>49</v>
      </c>
      <c r="BH19" s="4">
        <f>0.5*sum(BK24:BK174)</f>
        <v>0</v>
      </c>
      <c r="BK19" s="2">
        <v>0.98</v>
      </c>
      <c r="BM19" s="16" t="s">
        <v>27</v>
      </c>
      <c r="BN19" s="2">
        <f>BE19+5</f>
        <v>45.5</v>
      </c>
      <c r="BO19" s="17"/>
      <c r="BP19" s="2" t="s">
        <v>49</v>
      </c>
      <c r="BQ19" s="4">
        <f>0.5*sum(BT24:BT174)</f>
        <v>0</v>
      </c>
      <c r="BT19" s="2">
        <v>0.98</v>
      </c>
      <c r="BU19" s="17"/>
    </row>
    <row r="20">
      <c r="A20" s="2" t="s">
        <v>28</v>
      </c>
      <c r="B20" s="12">
        <f>convert($B6,"in","cm")+B19-$B7-convert($B9,"in","cm")</f>
        <v>10.0725</v>
      </c>
      <c r="D20" s="2"/>
      <c r="E20" s="2" t="s">
        <v>50</v>
      </c>
      <c r="F20" s="4">
        <f>F19/(0.5*F18)</f>
        <v>0</v>
      </c>
      <c r="K20" s="2" t="s">
        <v>28</v>
      </c>
      <c r="L20" s="12">
        <f>convert($B6,"in","cm")+L19-$B7-convert($B9,"in","cm")</f>
        <v>15.0725</v>
      </c>
      <c r="N20" s="2" t="s">
        <v>50</v>
      </c>
      <c r="O20" s="4">
        <f>O19/(0.5*O18)</f>
        <v>0</v>
      </c>
      <c r="T20" s="2" t="s">
        <v>28</v>
      </c>
      <c r="U20" s="12">
        <f>convert($B6,"in","cm")+U19-$B7-convert($B9,"in","cm")</f>
        <v>20.0725</v>
      </c>
      <c r="W20" s="2" t="s">
        <v>50</v>
      </c>
      <c r="X20" s="4">
        <f>X19/(0.5*X18)</f>
        <v>0</v>
      </c>
      <c r="AC20" s="2" t="s">
        <v>28</v>
      </c>
      <c r="AD20" s="12">
        <f>convert($B6,"in","cm")+AD19-$B7-convert($B9,"in","cm")</f>
        <v>25.0725</v>
      </c>
      <c r="AF20" s="2" t="s">
        <v>50</v>
      </c>
      <c r="AG20" s="4">
        <f>AG19/(0.5*AG18)</f>
        <v>0</v>
      </c>
      <c r="AL20" s="2" t="s">
        <v>28</v>
      </c>
      <c r="AM20" s="12">
        <f>convert($B6,"in","cm")+AM19-$B7-convert($B9,"in","cm")</f>
        <v>30.0725</v>
      </c>
      <c r="AO20" s="2" t="s">
        <v>50</v>
      </c>
      <c r="AP20" s="4">
        <f>AP19/(0.5*AP18)</f>
        <v>0</v>
      </c>
      <c r="AU20" s="2" t="s">
        <v>28</v>
      </c>
      <c r="AV20" s="12">
        <f>convert($B6,"in","cm")+AV19-$B7-convert($B9,"in","cm")</f>
        <v>35.0725</v>
      </c>
      <c r="AX20" s="2" t="s">
        <v>50</v>
      </c>
      <c r="AY20" s="4">
        <f>AY19/(0.5*AY18)</f>
        <v>0</v>
      </c>
      <c r="BD20" s="2" t="s">
        <v>28</v>
      </c>
      <c r="BE20" s="12">
        <f>convert($B6,"in","cm")+BE19-$B7-convert($B9,"in","cm")</f>
        <v>40.0725</v>
      </c>
      <c r="BG20" s="2" t="s">
        <v>50</v>
      </c>
      <c r="BH20" s="4">
        <f>BH19/(0.5*BH18)</f>
        <v>0</v>
      </c>
      <c r="BM20" s="15" t="s">
        <v>28</v>
      </c>
      <c r="BN20" s="18">
        <f>convert($B6,"in","cm")+BN19-$B7-convert($B9,"in","cm")</f>
        <v>45.0725</v>
      </c>
      <c r="BO20" s="15"/>
      <c r="BP20" s="2" t="s">
        <v>50</v>
      </c>
      <c r="BQ20" s="4">
        <f>BQ19/(0.5*BQ18)</f>
        <v>0</v>
      </c>
      <c r="BU20" s="15"/>
    </row>
    <row r="21">
      <c r="A21" s="2" t="s">
        <v>29</v>
      </c>
      <c r="B21" s="4">
        <f>B20/$B3</f>
        <v>2.0145</v>
      </c>
      <c r="I21" s="2" t="s">
        <v>51</v>
      </c>
      <c r="K21" s="2" t="s">
        <v>29</v>
      </c>
      <c r="L21" s="4">
        <f>L20/$B3</f>
        <v>3.0145</v>
      </c>
      <c r="R21" s="2" t="s">
        <v>51</v>
      </c>
      <c r="T21" s="2" t="s">
        <v>29</v>
      </c>
      <c r="U21" s="4">
        <f>U20/$B3</f>
        <v>4.0145</v>
      </c>
      <c r="AA21" s="2" t="s">
        <v>51</v>
      </c>
      <c r="AC21" s="2" t="s">
        <v>29</v>
      </c>
      <c r="AD21" s="4">
        <f>AD20/$B3</f>
        <v>5.0145</v>
      </c>
      <c r="AJ21" s="2" t="s">
        <v>51</v>
      </c>
      <c r="AL21" s="2" t="s">
        <v>29</v>
      </c>
      <c r="AM21" s="4">
        <f>AM20/$B3</f>
        <v>6.0145</v>
      </c>
      <c r="AS21" s="2" t="s">
        <v>51</v>
      </c>
      <c r="AU21" s="2" t="s">
        <v>29</v>
      </c>
      <c r="AV21" s="4">
        <f>AV20/$B3</f>
        <v>7.0145</v>
      </c>
      <c r="BB21" s="2" t="s">
        <v>51</v>
      </c>
      <c r="BD21" s="2" t="s">
        <v>29</v>
      </c>
      <c r="BE21" s="4">
        <f>BE20/$B3</f>
        <v>8.0145</v>
      </c>
      <c r="BK21" s="2" t="s">
        <v>51</v>
      </c>
      <c r="BM21" s="15" t="s">
        <v>29</v>
      </c>
      <c r="BN21" s="19">
        <f>BN20/$B3</f>
        <v>9.0145</v>
      </c>
      <c r="BO21" s="17"/>
      <c r="BT21" s="2" t="s">
        <v>51</v>
      </c>
      <c r="BU21" s="17"/>
    </row>
    <row r="22">
      <c r="A22" s="9" t="s">
        <v>30</v>
      </c>
      <c r="B22" s="2">
        <v>78.0</v>
      </c>
      <c r="C22" s="2"/>
      <c r="I22" s="20" t="s">
        <v>52</v>
      </c>
      <c r="K22" s="9" t="s">
        <v>30</v>
      </c>
      <c r="L22" s="2">
        <v>78.0</v>
      </c>
      <c r="M22" s="2"/>
      <c r="R22" s="20" t="s">
        <v>52</v>
      </c>
      <c r="T22" s="9" t="s">
        <v>30</v>
      </c>
      <c r="U22" s="2">
        <v>78.0</v>
      </c>
      <c r="V22" s="2"/>
      <c r="AA22" s="20" t="s">
        <v>52</v>
      </c>
      <c r="AC22" s="9" t="s">
        <v>30</v>
      </c>
      <c r="AD22" s="2">
        <v>78.0</v>
      </c>
      <c r="AE22" s="2"/>
      <c r="AJ22" s="20" t="s">
        <v>52</v>
      </c>
      <c r="AL22" s="9" t="s">
        <v>30</v>
      </c>
      <c r="AM22" s="2">
        <v>78.0</v>
      </c>
      <c r="AN22" s="2"/>
      <c r="AS22" s="20" t="s">
        <v>52</v>
      </c>
      <c r="AU22" s="9" t="s">
        <v>30</v>
      </c>
      <c r="AV22" s="2">
        <v>78.0</v>
      </c>
      <c r="AW22" s="2"/>
      <c r="BB22" s="20" t="s">
        <v>52</v>
      </c>
      <c r="BD22" s="9" t="s">
        <v>30</v>
      </c>
      <c r="BE22" s="2">
        <v>78.0</v>
      </c>
      <c r="BF22" s="2"/>
      <c r="BK22" s="20" t="s">
        <v>52</v>
      </c>
      <c r="BM22" s="16" t="s">
        <v>30</v>
      </c>
      <c r="BN22" s="2">
        <v>78.0</v>
      </c>
      <c r="BO22" s="2"/>
      <c r="BT22" s="20" t="s">
        <v>52</v>
      </c>
      <c r="BU22" s="17"/>
    </row>
    <row r="23">
      <c r="A23" s="1" t="s">
        <v>57</v>
      </c>
      <c r="B23" s="1" t="s">
        <v>53</v>
      </c>
      <c r="C23" s="1" t="s">
        <v>33</v>
      </c>
      <c r="D23" s="1" t="s">
        <v>58</v>
      </c>
      <c r="F23" s="1" t="s">
        <v>35</v>
      </c>
      <c r="G23" s="1" t="s">
        <v>36</v>
      </c>
      <c r="H23" s="1" t="s">
        <v>37</v>
      </c>
      <c r="I23" s="21" t="s">
        <v>54</v>
      </c>
      <c r="J23" s="8"/>
      <c r="K23" s="1" t="s">
        <v>31</v>
      </c>
      <c r="L23" s="1" t="s">
        <v>53</v>
      </c>
      <c r="M23" s="1" t="s">
        <v>33</v>
      </c>
      <c r="N23" s="1" t="s">
        <v>34</v>
      </c>
      <c r="O23" s="1" t="s">
        <v>35</v>
      </c>
      <c r="P23" s="1" t="s">
        <v>36</v>
      </c>
      <c r="Q23" s="1" t="s">
        <v>37</v>
      </c>
      <c r="R23" s="22" t="s">
        <v>54</v>
      </c>
      <c r="S23" s="8"/>
      <c r="T23" s="1" t="s">
        <v>31</v>
      </c>
      <c r="U23" s="1" t="s">
        <v>53</v>
      </c>
      <c r="V23" s="1" t="s">
        <v>33</v>
      </c>
      <c r="W23" s="1" t="s">
        <v>34</v>
      </c>
      <c r="X23" s="1" t="s">
        <v>35</v>
      </c>
      <c r="Y23" s="1" t="s">
        <v>36</v>
      </c>
      <c r="Z23" s="1" t="s">
        <v>37</v>
      </c>
      <c r="AA23" s="1" t="s">
        <v>54</v>
      </c>
      <c r="AB23" s="1"/>
      <c r="AC23" s="1" t="s">
        <v>31</v>
      </c>
      <c r="AD23" s="1" t="s">
        <v>53</v>
      </c>
      <c r="AE23" s="1" t="s">
        <v>33</v>
      </c>
      <c r="AF23" s="1" t="s">
        <v>34</v>
      </c>
      <c r="AG23" s="1" t="s">
        <v>35</v>
      </c>
      <c r="AH23" s="1" t="s">
        <v>36</v>
      </c>
      <c r="AI23" s="1" t="s">
        <v>37</v>
      </c>
      <c r="AJ23" s="1" t="s">
        <v>54</v>
      </c>
      <c r="AK23" s="1"/>
      <c r="AL23" s="1" t="s">
        <v>31</v>
      </c>
      <c r="AM23" s="1" t="s">
        <v>53</v>
      </c>
      <c r="AN23" s="1" t="s">
        <v>33</v>
      </c>
      <c r="AO23" s="1" t="s">
        <v>34</v>
      </c>
      <c r="AP23" s="1" t="s">
        <v>35</v>
      </c>
      <c r="AQ23" s="1" t="s">
        <v>36</v>
      </c>
      <c r="AR23" s="1" t="s">
        <v>37</v>
      </c>
      <c r="AS23" s="1" t="s">
        <v>54</v>
      </c>
      <c r="AT23" s="1"/>
      <c r="AU23" s="1" t="s">
        <v>31</v>
      </c>
      <c r="AV23" s="1" t="s">
        <v>53</v>
      </c>
      <c r="AW23" s="1" t="s">
        <v>33</v>
      </c>
      <c r="AX23" s="1" t="s">
        <v>34</v>
      </c>
      <c r="AY23" s="1" t="s">
        <v>35</v>
      </c>
      <c r="AZ23" s="1" t="s">
        <v>36</v>
      </c>
      <c r="BA23" s="1" t="s">
        <v>37</v>
      </c>
      <c r="BB23" s="1" t="s">
        <v>54</v>
      </c>
      <c r="BC23" s="1"/>
      <c r="BD23" s="1" t="s">
        <v>31</v>
      </c>
      <c r="BE23" s="1" t="s">
        <v>53</v>
      </c>
      <c r="BF23" s="1" t="s">
        <v>33</v>
      </c>
      <c r="BG23" s="1" t="s">
        <v>34</v>
      </c>
      <c r="BH23" s="1" t="s">
        <v>35</v>
      </c>
      <c r="BI23" s="1" t="s">
        <v>36</v>
      </c>
      <c r="BJ23" s="1" t="s">
        <v>37</v>
      </c>
      <c r="BK23" s="1" t="s">
        <v>54</v>
      </c>
      <c r="BL23" s="1"/>
      <c r="BM23" s="23" t="s">
        <v>31</v>
      </c>
      <c r="BN23" s="1" t="s">
        <v>53</v>
      </c>
      <c r="BO23" s="1" t="s">
        <v>33</v>
      </c>
      <c r="BP23" s="1" t="s">
        <v>34</v>
      </c>
      <c r="BQ23" s="1" t="s">
        <v>35</v>
      </c>
      <c r="BR23" s="1" t="s">
        <v>36</v>
      </c>
      <c r="BS23" s="1" t="s">
        <v>37</v>
      </c>
      <c r="BT23" s="1" t="s">
        <v>54</v>
      </c>
      <c r="BU23" s="23"/>
    </row>
    <row r="24">
      <c r="A24" s="2">
        <v>-15.0</v>
      </c>
      <c r="B24" s="4">
        <f t="shared" ref="B24:B174" si="1">A24*3</f>
        <v>-45</v>
      </c>
      <c r="C24" s="4">
        <f t="shared" ref="C24:C174" si="2">(B$22-B24)/($B$3*10)</f>
        <v>2.46</v>
      </c>
      <c r="G24" s="29" t="str">
        <f t="shared" ref="G24:G174" si="3">if(isblank(F24),,((153-1/16)-(150+F24/32))*2)</f>
        <v/>
      </c>
      <c r="H24" s="13" t="str">
        <f t="shared" ref="H24:H174" si="4">if(ISBLANK(F24), , if(F24&lt;E24,-sqrt(-G24/B$18), sqrt(G24/B$18)))</f>
        <v/>
      </c>
      <c r="I24" s="24" t="str">
        <f t="shared" ref="I24:I174" si="5">if(AND(isblank(H24), NOT(C24=0)), , PI()*if(H24&gt;I$19, 0, ifs(C24&gt;0, if(AND(isblank(H25), isblank(I25)), (C24-C26)*(C24*H24*(1-H24)+C26*H26*(1-H26)), (C24-C25)*(C24*H24*(1-H24)+C25*H25*(1-H25))), C24&lt;0, if(AND(isblank(H23), isblank(I23)), (C24-C22)*(C24*H24*(1-H24)+C22*H22*(1-H22)), (C24-C23)*(C24*H24*(1-H24)+C23*H23*(1-H23))), C24=0, 0)))</f>
        <v/>
      </c>
      <c r="K24" s="2">
        <v>-15.0</v>
      </c>
      <c r="L24" s="4">
        <f t="shared" ref="L24:L174" si="6">K24*3</f>
        <v>-45</v>
      </c>
      <c r="M24" s="4">
        <f t="shared" ref="M24:M174" si="7">(L$22-L24)/($B$3*10)</f>
        <v>2.46</v>
      </c>
      <c r="P24" s="4">
        <f t="shared" ref="P24:P174" si="8">O24-N24</f>
        <v>0</v>
      </c>
      <c r="Q24" s="13" t="str">
        <f t="shared" ref="Q24:Q70" si="9">if(ISBLANK(O24), , if(O24&lt;N24,-sqrt(-P24/L$18), sqrt(P24/L$18)))</f>
        <v/>
      </c>
      <c r="R24" s="24" t="str">
        <f t="shared" ref="R24:R174" si="10">if(AND(isblank(Q24), NOT(M24=0)), , PI()*if(Q24&gt;R$19, 0, ifs(M24&gt;0, if(AND(isblank(Q25), isblank(R25)), (M24-M26)*(M24*Q24*(1-Q24)+M26*Q26*(1-Q26)), (M24-M25)*(M24*Q24*(1-Q24)+M25*Q25*(1-Q25))), M24&lt;0, if(AND(isblank(Q23), isblank(R23)), (M24-M22)*(M24*Q24*(1-Q24)+M22*Q22*(1-Q22)), (M24-M23)*(M24*Q24*(1-Q24)+M23*Q23*(1-Q23))), M24=0, 0)))</f>
        <v/>
      </c>
      <c r="T24" s="2">
        <v>-15.0</v>
      </c>
      <c r="U24" s="4">
        <f t="shared" ref="U24:U174" si="11">T24*3</f>
        <v>-45</v>
      </c>
      <c r="V24" s="4">
        <f t="shared" ref="V24:V174" si="12">(U$22-U24)/($B$3*10)</f>
        <v>2.46</v>
      </c>
      <c r="Y24" s="4">
        <f t="shared" ref="Y24:Y174" si="13">X24-W24</f>
        <v>0</v>
      </c>
      <c r="Z24" s="13" t="str">
        <f t="shared" ref="Z24:Z70" si="14">if(ISBLANK(X24), , if(X24&lt;W24,-sqrt(-Y24/U$18), sqrt(Y24/U$18)))</f>
        <v/>
      </c>
      <c r="AA24" s="24" t="str">
        <f t="shared" ref="AA24:AA174" si="15">if(AND(isblank(Z24), NOT(V24=0)), , PI()*if(Z24&gt;AA$19, 0, ifs(V24&gt;0, if(AND(isblank(Z25), isblank(AA25)), (V24-V26)*(V24*Z24*(1-Z24)+V26*Z26*(1-Z26)), (V24-V25)*(V24*Z24*(1-Z24)+V25*Z25*(1-Z25))), V24&lt;0, if(AND(isblank(Z23), isblank(AA23)), (V24-V22)*(V24*Z24*(1-Z24)+V22*Z22*(1-Z22)), (V24-V23)*(V24*Z24*(1-Z24)+V23*Z23*(1-Z23))), V24=0, 0)))</f>
        <v/>
      </c>
      <c r="AC24" s="2">
        <v>-15.0</v>
      </c>
      <c r="AD24" s="4">
        <f t="shared" ref="AD24:AD174" si="16">AC24*3</f>
        <v>-45</v>
      </c>
      <c r="AE24" s="4">
        <f t="shared" ref="AE24:AE174" si="17">(AD$22-AD24)/($B$3*10)</f>
        <v>2.46</v>
      </c>
      <c r="AH24" s="4">
        <f t="shared" ref="AH24:AH174" si="18">AG24-AF24</f>
        <v>0</v>
      </c>
      <c r="AI24" s="13" t="str">
        <f t="shared" ref="AI24:AI70" si="19">if(ISBLANK(AG24), , if(AG24&lt;AF24,-sqrt(-AH24/AD$18), sqrt(AH24/AD$18)))</f>
        <v/>
      </c>
      <c r="AJ24" s="24" t="str">
        <f t="shared" ref="AJ24:AJ174" si="20">if(AND(isblank(AI24), NOT(AE24=0)), , PI()*if(AI24&gt;AJ$19, 0, ifs(AE24&gt;0, if(AND(isblank(AI25), isblank(AJ25)), (AE24-AE26)*(AE24*AI24*(1-AI24)+AE26*AI26*(1-AI26)), (AE24-AE25)*(AE24*AI24*(1-AI24)+AE25*AI25*(1-AI25))), AE24&lt;0, if(AND(isblank(AI23), isblank(AJ23)), (AE24-AE22)*(AE24*AI24*(1-AI24)+AE22*AI22*(1-AI22)), (AE24-AE23)*(AE24*AI24*(1-AI24)+AE23*AI23*(1-AI23))), AE24=0, 0)))</f>
        <v/>
      </c>
      <c r="AK24" s="13"/>
      <c r="AL24" s="2">
        <v>-15.0</v>
      </c>
      <c r="AM24" s="4">
        <f t="shared" ref="AM24:AM174" si="21">AL24*3</f>
        <v>-45</v>
      </c>
      <c r="AN24" s="4">
        <f t="shared" ref="AN24:AN174" si="22">(AM$22-AM24)/($B$3*10)</f>
        <v>2.46</v>
      </c>
      <c r="AQ24" s="4">
        <f t="shared" ref="AQ24:AQ174" si="23">AP24-AO24</f>
        <v>0</v>
      </c>
      <c r="AR24" s="13" t="str">
        <f t="shared" ref="AR24:AR70" si="24">if(ISBLANK(AP24), , if(AP24&lt;AO24,-sqrt(-AQ24/AM$18), sqrt(AQ24/AM$18)))</f>
        <v/>
      </c>
      <c r="AS24" s="24" t="str">
        <f t="shared" ref="AS24:AS174" si="25">if(AND(isblank(AR24), NOT(AN24=0)), , PI()*if(AR24&gt;AS$19, 0, ifs(AN24&gt;0, if(AND(isblank(AR25), isblank(AS25)), (AN24-AN26)*(AN24*AR24*(1-AR24)+AN26*AR26*(1-AR26)), (AN24-AN25)*(AN24*AR24*(1-AR24)+AN25*AR25*(1-AR25))), AN24&lt;0, if(AND(isblank(AR23), isblank(AS23)), (AN24-AN22)*(AN24*AR24*(1-AR24)+AN22*AR22*(1-AR22)), (AN24-AN23)*(AN24*AR24*(1-AR24)+AN23*AR23*(1-AR23))), AN24=0, 0)))</f>
        <v/>
      </c>
      <c r="AT24" s="13"/>
      <c r="AU24" s="2">
        <v>-15.0</v>
      </c>
      <c r="AV24" s="4">
        <f t="shared" ref="AV24:AV174" si="26">AU24*3</f>
        <v>-45</v>
      </c>
      <c r="AW24" s="4">
        <f t="shared" ref="AW24:AW174" si="27">(AV$22-AV24)/($B$3*10)</f>
        <v>2.46</v>
      </c>
      <c r="AZ24" s="4">
        <f t="shared" ref="AZ24:AZ174" si="28">AY24-AX24</f>
        <v>0</v>
      </c>
      <c r="BA24" s="13" t="str">
        <f t="shared" ref="BA24:BA70" si="29">if(ISBLANK(AY24), , if(AY24&lt;AX24,-sqrt(-AZ24/AV$18), sqrt(AZ24/AV$18)))</f>
        <v/>
      </c>
      <c r="BB24" s="24" t="str">
        <f t="shared" ref="BB24:BB174" si="30">if(AND(isblank(BA24), NOT(AW24=0)), , PI()*if(BA24&gt;BB$19, 0, ifs(AW24&gt;0, if(AND(isblank(BA25), isblank(BB25)), (AW24-AW26)*(AW24*BA24*(1-BA24)+AW26*BA26*(1-BA26)), (AW24-AW25)*(AW24*BA24*(1-BA24)+AW25*BA25*(1-BA25))), AW24&lt;0, if(AND(isblank(BA23), isblank(BB23)), (AW24-AW22)*(AW24*BA24*(1-BA24)+AW22*BA22*(1-BA22)), (AW24-AW23)*(AW24*BA24*(1-BA24)+AW23*BA23*(1-BA23))), AW24=0, 0)))</f>
        <v/>
      </c>
      <c r="BC24" s="13"/>
      <c r="BD24" s="2">
        <v>-15.0</v>
      </c>
      <c r="BE24" s="4">
        <f t="shared" ref="BE24:BE174" si="31">BD24*3</f>
        <v>-45</v>
      </c>
      <c r="BF24" s="4">
        <f t="shared" ref="BF24:BF174" si="32">(BE$22-BE24)/($B$3*10)</f>
        <v>2.46</v>
      </c>
      <c r="BI24" s="4">
        <f t="shared" ref="BI24:BI174" si="33">BH24-BG24</f>
        <v>0</v>
      </c>
      <c r="BJ24" s="13" t="str">
        <f t="shared" ref="BJ24:BJ70" si="34">if(ISBLANK(BH24), , if(BH24&lt;BG24,-sqrt(-BI24/BE$18), sqrt(BI24/BE$18)))</f>
        <v/>
      </c>
      <c r="BK24" s="24" t="str">
        <f t="shared" ref="BK24:BK174" si="35">if(AND(isblank(BJ24), NOT(BF24=0)), , PI()*if(BJ24&gt;BK$19, 0, ifs(BF24&gt;0, if(AND(isblank(BJ25), isblank(BK25)), (BF24-BF26)*(BF24*BJ24*(1-BJ24)+BF26*BJ26*(1-BJ26)), (BF24-BF25)*(BF24*BJ24*(1-BJ24)+BF25*BJ25*(1-BJ25))), BF24&lt;0, if(AND(isblank(BJ23), isblank(BK23)), (BF24-BF22)*(BF24*BJ24*(1-BJ24)+BF22*BJ22*(1-BJ22)), (BF24-BF23)*(BF24*BJ24*(1-BJ24)+BF23*BJ23*(1-BJ23))), BF24=0, 0)))</f>
        <v/>
      </c>
      <c r="BL24" s="13"/>
      <c r="BM24" s="2">
        <v>-15.0</v>
      </c>
      <c r="BN24" s="4">
        <f t="shared" ref="BN24:BN174" si="36">BM24*3</f>
        <v>-45</v>
      </c>
      <c r="BO24" s="4">
        <f t="shared" ref="BO24:BO174" si="37">(BN$22-BN24)/($B$3*10)</f>
        <v>2.46</v>
      </c>
      <c r="BR24" s="4">
        <f t="shared" ref="BR24:BR174" si="38">BQ24-BP24</f>
        <v>0</v>
      </c>
      <c r="BS24" s="13" t="str">
        <f t="shared" ref="BS24:BS70" si="39">if(ISBLANK(BQ24), , if(BQ24&lt;BP24,-sqrt(-BR24/BN$18), sqrt(BR24/BN$18)))</f>
        <v/>
      </c>
      <c r="BT24" s="24" t="str">
        <f t="shared" ref="BT24:BT174" si="40">if(AND(isblank(BS24), NOT(BO24=0)), , PI()*if(BS24&gt;BT$19, 0, ifs(BO24&gt;0, if(AND(isblank(BS25), isblank(BT25)), (BO24-BO26)*(BO24*BS24*(1-BS24)+BO26*BS26*(1-BS26)), (BO24-BO25)*(BO24*BS24*(1-BS24)+BO25*BS25*(1-BS25))), BO24&lt;0, if(AND(isblank(BS23), isblank(BT23)), (BO24-BO22)*(BO24*BS24*(1-BS24)+BO22*BS22*(1-BS22)), (BO24-BO23)*(BO24*BS24*(1-BS24)+BO23*BS23*(1-BS23))), BO24=0, 0)))</f>
        <v/>
      </c>
      <c r="BU24" s="25"/>
    </row>
    <row r="25">
      <c r="A25" s="2">
        <f t="shared" ref="A25:A174" si="41">A24+0.5</f>
        <v>-14.5</v>
      </c>
      <c r="B25" s="4">
        <f t="shared" si="1"/>
        <v>-43.5</v>
      </c>
      <c r="C25" s="4">
        <f t="shared" si="2"/>
        <v>2.43</v>
      </c>
      <c r="G25" s="29" t="str">
        <f t="shared" si="3"/>
        <v/>
      </c>
      <c r="H25" s="13" t="str">
        <f t="shared" si="4"/>
        <v/>
      </c>
      <c r="I25" s="24" t="str">
        <f t="shared" si="5"/>
        <v/>
      </c>
      <c r="K25" s="2">
        <f t="shared" ref="K25:K174" si="42">K24+0.5</f>
        <v>-14.5</v>
      </c>
      <c r="L25" s="4">
        <f t="shared" si="6"/>
        <v>-43.5</v>
      </c>
      <c r="M25" s="4">
        <f t="shared" si="7"/>
        <v>2.43</v>
      </c>
      <c r="P25" s="4">
        <f t="shared" si="8"/>
        <v>0</v>
      </c>
      <c r="Q25" s="13" t="str">
        <f t="shared" si="9"/>
        <v/>
      </c>
      <c r="R25" s="24" t="str">
        <f t="shared" si="10"/>
        <v/>
      </c>
      <c r="T25" s="2">
        <f t="shared" ref="T25:T174" si="43">T24+0.5</f>
        <v>-14.5</v>
      </c>
      <c r="U25" s="4">
        <f t="shared" si="11"/>
        <v>-43.5</v>
      </c>
      <c r="V25" s="4">
        <f t="shared" si="12"/>
        <v>2.43</v>
      </c>
      <c r="Y25" s="4">
        <f t="shared" si="13"/>
        <v>0</v>
      </c>
      <c r="Z25" s="13" t="str">
        <f t="shared" si="14"/>
        <v/>
      </c>
      <c r="AA25" s="24" t="str">
        <f t="shared" si="15"/>
        <v/>
      </c>
      <c r="AC25" s="2">
        <f t="shared" ref="AC25:AC174" si="44">AC24+0.5</f>
        <v>-14.5</v>
      </c>
      <c r="AD25" s="4">
        <f t="shared" si="16"/>
        <v>-43.5</v>
      </c>
      <c r="AE25" s="4">
        <f t="shared" si="17"/>
        <v>2.43</v>
      </c>
      <c r="AH25" s="4">
        <f t="shared" si="18"/>
        <v>0</v>
      </c>
      <c r="AI25" s="13" t="str">
        <f t="shared" si="19"/>
        <v/>
      </c>
      <c r="AJ25" s="24" t="str">
        <f t="shared" si="20"/>
        <v/>
      </c>
      <c r="AK25" s="13"/>
      <c r="AL25" s="2">
        <f t="shared" ref="AL25:AL174" si="45">AL24+0.5</f>
        <v>-14.5</v>
      </c>
      <c r="AM25" s="4">
        <f t="shared" si="21"/>
        <v>-43.5</v>
      </c>
      <c r="AN25" s="4">
        <f t="shared" si="22"/>
        <v>2.43</v>
      </c>
      <c r="AQ25" s="4">
        <f t="shared" si="23"/>
        <v>0</v>
      </c>
      <c r="AR25" s="13" t="str">
        <f t="shared" si="24"/>
        <v/>
      </c>
      <c r="AS25" s="24" t="str">
        <f t="shared" si="25"/>
        <v/>
      </c>
      <c r="AT25" s="13"/>
      <c r="AU25" s="2">
        <f t="shared" ref="AU25:AU174" si="46">AU24+0.5</f>
        <v>-14.5</v>
      </c>
      <c r="AV25" s="4">
        <f t="shared" si="26"/>
        <v>-43.5</v>
      </c>
      <c r="AW25" s="4">
        <f t="shared" si="27"/>
        <v>2.43</v>
      </c>
      <c r="AZ25" s="4">
        <f t="shared" si="28"/>
        <v>0</v>
      </c>
      <c r="BA25" s="13" t="str">
        <f t="shared" si="29"/>
        <v/>
      </c>
      <c r="BB25" s="24" t="str">
        <f t="shared" si="30"/>
        <v/>
      </c>
      <c r="BC25" s="13"/>
      <c r="BD25" s="2">
        <f t="shared" ref="BD25:BD174" si="47">BD24+0.5</f>
        <v>-14.5</v>
      </c>
      <c r="BE25" s="4">
        <f t="shared" si="31"/>
        <v>-43.5</v>
      </c>
      <c r="BF25" s="4">
        <f t="shared" si="32"/>
        <v>2.43</v>
      </c>
      <c r="BI25" s="4">
        <f t="shared" si="33"/>
        <v>0</v>
      </c>
      <c r="BJ25" s="13" t="str">
        <f t="shared" si="34"/>
        <v/>
      </c>
      <c r="BK25" s="24" t="str">
        <f t="shared" si="35"/>
        <v/>
      </c>
      <c r="BL25" s="13"/>
      <c r="BM25" s="2">
        <f t="shared" ref="BM25:BM174" si="48">BM24+0.5</f>
        <v>-14.5</v>
      </c>
      <c r="BN25" s="4">
        <f t="shared" si="36"/>
        <v>-43.5</v>
      </c>
      <c r="BO25" s="4">
        <f t="shared" si="37"/>
        <v>2.43</v>
      </c>
      <c r="BR25" s="4">
        <f t="shared" si="38"/>
        <v>0</v>
      </c>
      <c r="BS25" s="13" t="str">
        <f t="shared" si="39"/>
        <v/>
      </c>
      <c r="BT25" s="24" t="str">
        <f t="shared" si="40"/>
        <v/>
      </c>
      <c r="BU25" s="25"/>
    </row>
    <row r="26">
      <c r="A26" s="2">
        <f t="shared" si="41"/>
        <v>-14</v>
      </c>
      <c r="B26" s="4">
        <f t="shared" si="1"/>
        <v>-42</v>
      </c>
      <c r="C26" s="4">
        <f t="shared" si="2"/>
        <v>2.4</v>
      </c>
      <c r="G26" s="29" t="str">
        <f t="shared" si="3"/>
        <v/>
      </c>
      <c r="H26" s="13" t="str">
        <f t="shared" si="4"/>
        <v/>
      </c>
      <c r="I26" s="24" t="str">
        <f t="shared" si="5"/>
        <v/>
      </c>
      <c r="K26" s="2">
        <f t="shared" si="42"/>
        <v>-14</v>
      </c>
      <c r="L26" s="4">
        <f t="shared" si="6"/>
        <v>-42</v>
      </c>
      <c r="M26" s="4">
        <f t="shared" si="7"/>
        <v>2.4</v>
      </c>
      <c r="P26" s="4">
        <f t="shared" si="8"/>
        <v>0</v>
      </c>
      <c r="Q26" s="13" t="str">
        <f t="shared" si="9"/>
        <v/>
      </c>
      <c r="R26" s="24" t="str">
        <f t="shared" si="10"/>
        <v/>
      </c>
      <c r="T26" s="2">
        <f t="shared" si="43"/>
        <v>-14</v>
      </c>
      <c r="U26" s="4">
        <f t="shared" si="11"/>
        <v>-42</v>
      </c>
      <c r="V26" s="4">
        <f t="shared" si="12"/>
        <v>2.4</v>
      </c>
      <c r="Y26" s="4">
        <f t="shared" si="13"/>
        <v>0</v>
      </c>
      <c r="Z26" s="13" t="str">
        <f t="shared" si="14"/>
        <v/>
      </c>
      <c r="AA26" s="24" t="str">
        <f t="shared" si="15"/>
        <v/>
      </c>
      <c r="AC26" s="2">
        <f t="shared" si="44"/>
        <v>-14</v>
      </c>
      <c r="AD26" s="4">
        <f t="shared" si="16"/>
        <v>-42</v>
      </c>
      <c r="AE26" s="4">
        <f t="shared" si="17"/>
        <v>2.4</v>
      </c>
      <c r="AH26" s="4">
        <f t="shared" si="18"/>
        <v>0</v>
      </c>
      <c r="AI26" s="13" t="str">
        <f t="shared" si="19"/>
        <v/>
      </c>
      <c r="AJ26" s="24" t="str">
        <f t="shared" si="20"/>
        <v/>
      </c>
      <c r="AK26" s="13"/>
      <c r="AL26" s="2">
        <f t="shared" si="45"/>
        <v>-14</v>
      </c>
      <c r="AM26" s="4">
        <f t="shared" si="21"/>
        <v>-42</v>
      </c>
      <c r="AN26" s="4">
        <f t="shared" si="22"/>
        <v>2.4</v>
      </c>
      <c r="AQ26" s="4">
        <f t="shared" si="23"/>
        <v>0</v>
      </c>
      <c r="AR26" s="13" t="str">
        <f t="shared" si="24"/>
        <v/>
      </c>
      <c r="AS26" s="24" t="str">
        <f t="shared" si="25"/>
        <v/>
      </c>
      <c r="AT26" s="13"/>
      <c r="AU26" s="2">
        <f t="shared" si="46"/>
        <v>-14</v>
      </c>
      <c r="AV26" s="4">
        <f t="shared" si="26"/>
        <v>-42</v>
      </c>
      <c r="AW26" s="4">
        <f t="shared" si="27"/>
        <v>2.4</v>
      </c>
      <c r="AZ26" s="4">
        <f t="shared" si="28"/>
        <v>0</v>
      </c>
      <c r="BA26" s="13" t="str">
        <f t="shared" si="29"/>
        <v/>
      </c>
      <c r="BB26" s="24" t="str">
        <f t="shared" si="30"/>
        <v/>
      </c>
      <c r="BC26" s="13"/>
      <c r="BD26" s="2">
        <f t="shared" si="47"/>
        <v>-14</v>
      </c>
      <c r="BE26" s="4">
        <f t="shared" si="31"/>
        <v>-42</v>
      </c>
      <c r="BF26" s="4">
        <f t="shared" si="32"/>
        <v>2.4</v>
      </c>
      <c r="BI26" s="4">
        <f t="shared" si="33"/>
        <v>0</v>
      </c>
      <c r="BJ26" s="13" t="str">
        <f t="shared" si="34"/>
        <v/>
      </c>
      <c r="BK26" s="24" t="str">
        <f t="shared" si="35"/>
        <v/>
      </c>
      <c r="BL26" s="13"/>
      <c r="BM26" s="2">
        <f t="shared" si="48"/>
        <v>-14</v>
      </c>
      <c r="BN26" s="4">
        <f t="shared" si="36"/>
        <v>-42</v>
      </c>
      <c r="BO26" s="4">
        <f t="shared" si="37"/>
        <v>2.4</v>
      </c>
      <c r="BR26" s="4">
        <f t="shared" si="38"/>
        <v>0</v>
      </c>
      <c r="BS26" s="13" t="str">
        <f t="shared" si="39"/>
        <v/>
      </c>
      <c r="BT26" s="24" t="str">
        <f t="shared" si="40"/>
        <v/>
      </c>
      <c r="BU26" s="25"/>
    </row>
    <row r="27">
      <c r="A27" s="2">
        <f t="shared" si="41"/>
        <v>-13.5</v>
      </c>
      <c r="B27" s="4">
        <f t="shared" si="1"/>
        <v>-40.5</v>
      </c>
      <c r="C27" s="4">
        <f t="shared" si="2"/>
        <v>2.37</v>
      </c>
      <c r="G27" s="29" t="str">
        <f t="shared" si="3"/>
        <v/>
      </c>
      <c r="H27" s="13" t="str">
        <f t="shared" si="4"/>
        <v/>
      </c>
      <c r="I27" s="24" t="str">
        <f t="shared" si="5"/>
        <v/>
      </c>
      <c r="K27" s="2">
        <f t="shared" si="42"/>
        <v>-13.5</v>
      </c>
      <c r="L27" s="4">
        <f t="shared" si="6"/>
        <v>-40.5</v>
      </c>
      <c r="M27" s="4">
        <f t="shared" si="7"/>
        <v>2.37</v>
      </c>
      <c r="P27" s="4">
        <f t="shared" si="8"/>
        <v>0</v>
      </c>
      <c r="Q27" s="13" t="str">
        <f t="shared" si="9"/>
        <v/>
      </c>
      <c r="R27" s="24" t="str">
        <f t="shared" si="10"/>
        <v/>
      </c>
      <c r="T27" s="2">
        <f t="shared" si="43"/>
        <v>-13.5</v>
      </c>
      <c r="U27" s="4">
        <f t="shared" si="11"/>
        <v>-40.5</v>
      </c>
      <c r="V27" s="4">
        <f t="shared" si="12"/>
        <v>2.37</v>
      </c>
      <c r="Y27" s="4">
        <f t="shared" si="13"/>
        <v>0</v>
      </c>
      <c r="Z27" s="13" t="str">
        <f t="shared" si="14"/>
        <v/>
      </c>
      <c r="AA27" s="24" t="str">
        <f t="shared" si="15"/>
        <v/>
      </c>
      <c r="AC27" s="2">
        <f t="shared" si="44"/>
        <v>-13.5</v>
      </c>
      <c r="AD27" s="4">
        <f t="shared" si="16"/>
        <v>-40.5</v>
      </c>
      <c r="AE27" s="4">
        <f t="shared" si="17"/>
        <v>2.37</v>
      </c>
      <c r="AH27" s="4">
        <f t="shared" si="18"/>
        <v>0</v>
      </c>
      <c r="AI27" s="13" t="str">
        <f t="shared" si="19"/>
        <v/>
      </c>
      <c r="AJ27" s="24" t="str">
        <f t="shared" si="20"/>
        <v/>
      </c>
      <c r="AK27" s="13"/>
      <c r="AL27" s="2">
        <f t="shared" si="45"/>
        <v>-13.5</v>
      </c>
      <c r="AM27" s="4">
        <f t="shared" si="21"/>
        <v>-40.5</v>
      </c>
      <c r="AN27" s="4">
        <f t="shared" si="22"/>
        <v>2.37</v>
      </c>
      <c r="AQ27" s="4">
        <f t="shared" si="23"/>
        <v>0</v>
      </c>
      <c r="AR27" s="13" t="str">
        <f t="shared" si="24"/>
        <v/>
      </c>
      <c r="AS27" s="24" t="str">
        <f t="shared" si="25"/>
        <v/>
      </c>
      <c r="AT27" s="13"/>
      <c r="AU27" s="2">
        <f t="shared" si="46"/>
        <v>-13.5</v>
      </c>
      <c r="AV27" s="4">
        <f t="shared" si="26"/>
        <v>-40.5</v>
      </c>
      <c r="AW27" s="4">
        <f t="shared" si="27"/>
        <v>2.37</v>
      </c>
      <c r="AZ27" s="4">
        <f t="shared" si="28"/>
        <v>0</v>
      </c>
      <c r="BA27" s="13" t="str">
        <f t="shared" si="29"/>
        <v/>
      </c>
      <c r="BB27" s="24" t="str">
        <f t="shared" si="30"/>
        <v/>
      </c>
      <c r="BC27" s="13"/>
      <c r="BD27" s="2">
        <f t="shared" si="47"/>
        <v>-13.5</v>
      </c>
      <c r="BE27" s="4">
        <f t="shared" si="31"/>
        <v>-40.5</v>
      </c>
      <c r="BF27" s="4">
        <f t="shared" si="32"/>
        <v>2.37</v>
      </c>
      <c r="BI27" s="4">
        <f t="shared" si="33"/>
        <v>0</v>
      </c>
      <c r="BJ27" s="13" t="str">
        <f t="shared" si="34"/>
        <v/>
      </c>
      <c r="BK27" s="24" t="str">
        <f t="shared" si="35"/>
        <v/>
      </c>
      <c r="BL27" s="13"/>
      <c r="BM27" s="2">
        <f t="shared" si="48"/>
        <v>-13.5</v>
      </c>
      <c r="BN27" s="4">
        <f t="shared" si="36"/>
        <v>-40.5</v>
      </c>
      <c r="BO27" s="4">
        <f t="shared" si="37"/>
        <v>2.37</v>
      </c>
      <c r="BR27" s="4">
        <f t="shared" si="38"/>
        <v>0</v>
      </c>
      <c r="BS27" s="13" t="str">
        <f t="shared" si="39"/>
        <v/>
      </c>
      <c r="BT27" s="24" t="str">
        <f t="shared" si="40"/>
        <v/>
      </c>
      <c r="BU27" s="25"/>
    </row>
    <row r="28">
      <c r="A28" s="2">
        <f t="shared" si="41"/>
        <v>-13</v>
      </c>
      <c r="B28" s="4">
        <f t="shared" si="1"/>
        <v>-39</v>
      </c>
      <c r="C28" s="4">
        <f t="shared" si="2"/>
        <v>2.34</v>
      </c>
      <c r="G28" s="29" t="str">
        <f t="shared" si="3"/>
        <v/>
      </c>
      <c r="H28" s="13" t="str">
        <f t="shared" si="4"/>
        <v/>
      </c>
      <c r="I28" s="24" t="str">
        <f t="shared" si="5"/>
        <v/>
      </c>
      <c r="K28" s="2">
        <f t="shared" si="42"/>
        <v>-13</v>
      </c>
      <c r="L28" s="4">
        <f t="shared" si="6"/>
        <v>-39</v>
      </c>
      <c r="M28" s="4">
        <f t="shared" si="7"/>
        <v>2.34</v>
      </c>
      <c r="P28" s="4">
        <f t="shared" si="8"/>
        <v>0</v>
      </c>
      <c r="Q28" s="13" t="str">
        <f t="shared" si="9"/>
        <v/>
      </c>
      <c r="R28" s="24" t="str">
        <f t="shared" si="10"/>
        <v/>
      </c>
      <c r="T28" s="2">
        <f t="shared" si="43"/>
        <v>-13</v>
      </c>
      <c r="U28" s="4">
        <f t="shared" si="11"/>
        <v>-39</v>
      </c>
      <c r="V28" s="4">
        <f t="shared" si="12"/>
        <v>2.34</v>
      </c>
      <c r="Y28" s="4">
        <f t="shared" si="13"/>
        <v>0</v>
      </c>
      <c r="Z28" s="13" t="str">
        <f t="shared" si="14"/>
        <v/>
      </c>
      <c r="AA28" s="24" t="str">
        <f t="shared" si="15"/>
        <v/>
      </c>
      <c r="AC28" s="2">
        <f t="shared" si="44"/>
        <v>-13</v>
      </c>
      <c r="AD28" s="4">
        <f t="shared" si="16"/>
        <v>-39</v>
      </c>
      <c r="AE28" s="4">
        <f t="shared" si="17"/>
        <v>2.34</v>
      </c>
      <c r="AH28" s="4">
        <f t="shared" si="18"/>
        <v>0</v>
      </c>
      <c r="AI28" s="13" t="str">
        <f t="shared" si="19"/>
        <v/>
      </c>
      <c r="AJ28" s="24" t="str">
        <f t="shared" si="20"/>
        <v/>
      </c>
      <c r="AK28" s="13"/>
      <c r="AL28" s="2">
        <f t="shared" si="45"/>
        <v>-13</v>
      </c>
      <c r="AM28" s="4">
        <f t="shared" si="21"/>
        <v>-39</v>
      </c>
      <c r="AN28" s="4">
        <f t="shared" si="22"/>
        <v>2.34</v>
      </c>
      <c r="AQ28" s="4">
        <f t="shared" si="23"/>
        <v>0</v>
      </c>
      <c r="AR28" s="13" t="str">
        <f t="shared" si="24"/>
        <v/>
      </c>
      <c r="AS28" s="24" t="str">
        <f t="shared" si="25"/>
        <v/>
      </c>
      <c r="AT28" s="13"/>
      <c r="AU28" s="2">
        <f t="shared" si="46"/>
        <v>-13</v>
      </c>
      <c r="AV28" s="4">
        <f t="shared" si="26"/>
        <v>-39</v>
      </c>
      <c r="AW28" s="4">
        <f t="shared" si="27"/>
        <v>2.34</v>
      </c>
      <c r="AZ28" s="4">
        <f t="shared" si="28"/>
        <v>0</v>
      </c>
      <c r="BA28" s="13" t="str">
        <f t="shared" si="29"/>
        <v/>
      </c>
      <c r="BB28" s="24" t="str">
        <f t="shared" si="30"/>
        <v/>
      </c>
      <c r="BC28" s="13"/>
      <c r="BD28" s="2">
        <f t="shared" si="47"/>
        <v>-13</v>
      </c>
      <c r="BE28" s="4">
        <f t="shared" si="31"/>
        <v>-39</v>
      </c>
      <c r="BF28" s="4">
        <f t="shared" si="32"/>
        <v>2.34</v>
      </c>
      <c r="BI28" s="4">
        <f t="shared" si="33"/>
        <v>0</v>
      </c>
      <c r="BJ28" s="13" t="str">
        <f t="shared" si="34"/>
        <v/>
      </c>
      <c r="BK28" s="24" t="str">
        <f t="shared" si="35"/>
        <v/>
      </c>
      <c r="BL28" s="13"/>
      <c r="BM28" s="2">
        <f t="shared" si="48"/>
        <v>-13</v>
      </c>
      <c r="BN28" s="4">
        <f t="shared" si="36"/>
        <v>-39</v>
      </c>
      <c r="BO28" s="4">
        <f t="shared" si="37"/>
        <v>2.34</v>
      </c>
      <c r="BR28" s="4">
        <f t="shared" si="38"/>
        <v>0</v>
      </c>
      <c r="BS28" s="13" t="str">
        <f t="shared" si="39"/>
        <v/>
      </c>
      <c r="BT28" s="24" t="str">
        <f t="shared" si="40"/>
        <v/>
      </c>
      <c r="BU28" s="25"/>
    </row>
    <row r="29">
      <c r="A29" s="2">
        <f t="shared" si="41"/>
        <v>-12.5</v>
      </c>
      <c r="B29" s="4">
        <f t="shared" si="1"/>
        <v>-37.5</v>
      </c>
      <c r="C29" s="4">
        <f t="shared" si="2"/>
        <v>2.31</v>
      </c>
      <c r="G29" s="29" t="str">
        <f t="shared" si="3"/>
        <v/>
      </c>
      <c r="H29" s="13" t="str">
        <f t="shared" si="4"/>
        <v/>
      </c>
      <c r="I29" s="24" t="str">
        <f t="shared" si="5"/>
        <v/>
      </c>
      <c r="K29" s="2">
        <f t="shared" si="42"/>
        <v>-12.5</v>
      </c>
      <c r="L29" s="4">
        <f t="shared" si="6"/>
        <v>-37.5</v>
      </c>
      <c r="M29" s="4">
        <f t="shared" si="7"/>
        <v>2.31</v>
      </c>
      <c r="P29" s="4">
        <f t="shared" si="8"/>
        <v>0</v>
      </c>
      <c r="Q29" s="13" t="str">
        <f t="shared" si="9"/>
        <v/>
      </c>
      <c r="R29" s="24" t="str">
        <f t="shared" si="10"/>
        <v/>
      </c>
      <c r="T29" s="2">
        <f t="shared" si="43"/>
        <v>-12.5</v>
      </c>
      <c r="U29" s="4">
        <f t="shared" si="11"/>
        <v>-37.5</v>
      </c>
      <c r="V29" s="4">
        <f t="shared" si="12"/>
        <v>2.31</v>
      </c>
      <c r="Y29" s="4">
        <f t="shared" si="13"/>
        <v>0</v>
      </c>
      <c r="Z29" s="13" t="str">
        <f t="shared" si="14"/>
        <v/>
      </c>
      <c r="AA29" s="24" t="str">
        <f t="shared" si="15"/>
        <v/>
      </c>
      <c r="AC29" s="2">
        <f t="shared" si="44"/>
        <v>-12.5</v>
      </c>
      <c r="AD29" s="4">
        <f t="shared" si="16"/>
        <v>-37.5</v>
      </c>
      <c r="AE29" s="4">
        <f t="shared" si="17"/>
        <v>2.31</v>
      </c>
      <c r="AH29" s="4">
        <f t="shared" si="18"/>
        <v>0</v>
      </c>
      <c r="AI29" s="13" t="str">
        <f t="shared" si="19"/>
        <v/>
      </c>
      <c r="AJ29" s="24" t="str">
        <f t="shared" si="20"/>
        <v/>
      </c>
      <c r="AK29" s="13"/>
      <c r="AL29" s="2">
        <f t="shared" si="45"/>
        <v>-12.5</v>
      </c>
      <c r="AM29" s="4">
        <f t="shared" si="21"/>
        <v>-37.5</v>
      </c>
      <c r="AN29" s="4">
        <f t="shared" si="22"/>
        <v>2.31</v>
      </c>
      <c r="AQ29" s="4">
        <f t="shared" si="23"/>
        <v>0</v>
      </c>
      <c r="AR29" s="13" t="str">
        <f t="shared" si="24"/>
        <v/>
      </c>
      <c r="AS29" s="24" t="str">
        <f t="shared" si="25"/>
        <v/>
      </c>
      <c r="AT29" s="13"/>
      <c r="AU29" s="2">
        <f t="shared" si="46"/>
        <v>-12.5</v>
      </c>
      <c r="AV29" s="4">
        <f t="shared" si="26"/>
        <v>-37.5</v>
      </c>
      <c r="AW29" s="4">
        <f t="shared" si="27"/>
        <v>2.31</v>
      </c>
      <c r="AZ29" s="4">
        <f t="shared" si="28"/>
        <v>0</v>
      </c>
      <c r="BA29" s="13" t="str">
        <f t="shared" si="29"/>
        <v/>
      </c>
      <c r="BB29" s="24" t="str">
        <f t="shared" si="30"/>
        <v/>
      </c>
      <c r="BC29" s="13"/>
      <c r="BD29" s="2">
        <f t="shared" si="47"/>
        <v>-12.5</v>
      </c>
      <c r="BE29" s="4">
        <f t="shared" si="31"/>
        <v>-37.5</v>
      </c>
      <c r="BF29" s="4">
        <f t="shared" si="32"/>
        <v>2.31</v>
      </c>
      <c r="BI29" s="4">
        <f t="shared" si="33"/>
        <v>0</v>
      </c>
      <c r="BJ29" s="13" t="str">
        <f t="shared" si="34"/>
        <v/>
      </c>
      <c r="BK29" s="24" t="str">
        <f t="shared" si="35"/>
        <v/>
      </c>
      <c r="BL29" s="13"/>
      <c r="BM29" s="2">
        <f t="shared" si="48"/>
        <v>-12.5</v>
      </c>
      <c r="BN29" s="4">
        <f t="shared" si="36"/>
        <v>-37.5</v>
      </c>
      <c r="BO29" s="4">
        <f t="shared" si="37"/>
        <v>2.31</v>
      </c>
      <c r="BR29" s="4">
        <f t="shared" si="38"/>
        <v>0</v>
      </c>
      <c r="BS29" s="13" t="str">
        <f t="shared" si="39"/>
        <v/>
      </c>
      <c r="BT29" s="24" t="str">
        <f t="shared" si="40"/>
        <v/>
      </c>
      <c r="BU29" s="25"/>
    </row>
    <row r="30">
      <c r="A30" s="2">
        <f t="shared" si="41"/>
        <v>-12</v>
      </c>
      <c r="B30" s="4">
        <f t="shared" si="1"/>
        <v>-36</v>
      </c>
      <c r="C30" s="4">
        <f t="shared" si="2"/>
        <v>2.28</v>
      </c>
      <c r="G30" s="29" t="str">
        <f t="shared" si="3"/>
        <v/>
      </c>
      <c r="H30" s="13" t="str">
        <f t="shared" si="4"/>
        <v/>
      </c>
      <c r="I30" s="24" t="str">
        <f t="shared" si="5"/>
        <v/>
      </c>
      <c r="K30" s="2">
        <f t="shared" si="42"/>
        <v>-12</v>
      </c>
      <c r="L30" s="4">
        <f t="shared" si="6"/>
        <v>-36</v>
      </c>
      <c r="M30" s="4">
        <f t="shared" si="7"/>
        <v>2.28</v>
      </c>
      <c r="P30" s="4">
        <f t="shared" si="8"/>
        <v>0</v>
      </c>
      <c r="Q30" s="13" t="str">
        <f t="shared" si="9"/>
        <v/>
      </c>
      <c r="R30" s="24" t="str">
        <f t="shared" si="10"/>
        <v/>
      </c>
      <c r="T30" s="2">
        <f t="shared" si="43"/>
        <v>-12</v>
      </c>
      <c r="U30" s="4">
        <f t="shared" si="11"/>
        <v>-36</v>
      </c>
      <c r="V30" s="4">
        <f t="shared" si="12"/>
        <v>2.28</v>
      </c>
      <c r="Y30" s="4">
        <f t="shared" si="13"/>
        <v>0</v>
      </c>
      <c r="Z30" s="13" t="str">
        <f t="shared" si="14"/>
        <v/>
      </c>
      <c r="AA30" s="24" t="str">
        <f t="shared" si="15"/>
        <v/>
      </c>
      <c r="AC30" s="2">
        <f t="shared" si="44"/>
        <v>-12</v>
      </c>
      <c r="AD30" s="4">
        <f t="shared" si="16"/>
        <v>-36</v>
      </c>
      <c r="AE30" s="4">
        <f t="shared" si="17"/>
        <v>2.28</v>
      </c>
      <c r="AH30" s="4">
        <f t="shared" si="18"/>
        <v>0</v>
      </c>
      <c r="AI30" s="13" t="str">
        <f t="shared" si="19"/>
        <v/>
      </c>
      <c r="AJ30" s="24" t="str">
        <f t="shared" si="20"/>
        <v/>
      </c>
      <c r="AK30" s="13"/>
      <c r="AL30" s="2">
        <f t="shared" si="45"/>
        <v>-12</v>
      </c>
      <c r="AM30" s="4">
        <f t="shared" si="21"/>
        <v>-36</v>
      </c>
      <c r="AN30" s="4">
        <f t="shared" si="22"/>
        <v>2.28</v>
      </c>
      <c r="AQ30" s="4">
        <f t="shared" si="23"/>
        <v>0</v>
      </c>
      <c r="AR30" s="13" t="str">
        <f t="shared" si="24"/>
        <v/>
      </c>
      <c r="AS30" s="24" t="str">
        <f t="shared" si="25"/>
        <v/>
      </c>
      <c r="AT30" s="13"/>
      <c r="AU30" s="2">
        <f t="shared" si="46"/>
        <v>-12</v>
      </c>
      <c r="AV30" s="4">
        <f t="shared" si="26"/>
        <v>-36</v>
      </c>
      <c r="AW30" s="4">
        <f t="shared" si="27"/>
        <v>2.28</v>
      </c>
      <c r="AZ30" s="4">
        <f t="shared" si="28"/>
        <v>0</v>
      </c>
      <c r="BA30" s="13" t="str">
        <f t="shared" si="29"/>
        <v/>
      </c>
      <c r="BB30" s="24" t="str">
        <f t="shared" si="30"/>
        <v/>
      </c>
      <c r="BC30" s="13"/>
      <c r="BD30" s="2">
        <f t="shared" si="47"/>
        <v>-12</v>
      </c>
      <c r="BE30" s="4">
        <f t="shared" si="31"/>
        <v>-36</v>
      </c>
      <c r="BF30" s="4">
        <f t="shared" si="32"/>
        <v>2.28</v>
      </c>
      <c r="BI30" s="4">
        <f t="shared" si="33"/>
        <v>0</v>
      </c>
      <c r="BJ30" s="13" t="str">
        <f t="shared" si="34"/>
        <v/>
      </c>
      <c r="BK30" s="24" t="str">
        <f t="shared" si="35"/>
        <v/>
      </c>
      <c r="BL30" s="13"/>
      <c r="BM30" s="2">
        <f t="shared" si="48"/>
        <v>-12</v>
      </c>
      <c r="BN30" s="4">
        <f t="shared" si="36"/>
        <v>-36</v>
      </c>
      <c r="BO30" s="4">
        <f t="shared" si="37"/>
        <v>2.28</v>
      </c>
      <c r="BR30" s="4">
        <f t="shared" si="38"/>
        <v>0</v>
      </c>
      <c r="BS30" s="13" t="str">
        <f t="shared" si="39"/>
        <v/>
      </c>
      <c r="BT30" s="24" t="str">
        <f t="shared" si="40"/>
        <v/>
      </c>
      <c r="BU30" s="25"/>
    </row>
    <row r="31">
      <c r="A31" s="2">
        <f t="shared" si="41"/>
        <v>-11.5</v>
      </c>
      <c r="B31" s="4">
        <f t="shared" si="1"/>
        <v>-34.5</v>
      </c>
      <c r="C31" s="4">
        <f t="shared" si="2"/>
        <v>2.25</v>
      </c>
      <c r="G31" s="29" t="str">
        <f t="shared" si="3"/>
        <v/>
      </c>
      <c r="H31" s="13" t="str">
        <f t="shared" si="4"/>
        <v/>
      </c>
      <c r="I31" s="24" t="str">
        <f t="shared" si="5"/>
        <v/>
      </c>
      <c r="K31" s="2">
        <f t="shared" si="42"/>
        <v>-11.5</v>
      </c>
      <c r="L31" s="4">
        <f t="shared" si="6"/>
        <v>-34.5</v>
      </c>
      <c r="M31" s="4">
        <f t="shared" si="7"/>
        <v>2.25</v>
      </c>
      <c r="P31" s="4">
        <f t="shared" si="8"/>
        <v>0</v>
      </c>
      <c r="Q31" s="13" t="str">
        <f t="shared" si="9"/>
        <v/>
      </c>
      <c r="R31" s="24" t="str">
        <f t="shared" si="10"/>
        <v/>
      </c>
      <c r="T31" s="2">
        <f t="shared" si="43"/>
        <v>-11.5</v>
      </c>
      <c r="U31" s="4">
        <f t="shared" si="11"/>
        <v>-34.5</v>
      </c>
      <c r="V31" s="4">
        <f t="shared" si="12"/>
        <v>2.25</v>
      </c>
      <c r="Y31" s="4">
        <f t="shared" si="13"/>
        <v>0</v>
      </c>
      <c r="Z31" s="13" t="str">
        <f t="shared" si="14"/>
        <v/>
      </c>
      <c r="AA31" s="24" t="str">
        <f t="shared" si="15"/>
        <v/>
      </c>
      <c r="AC31" s="2">
        <f t="shared" si="44"/>
        <v>-11.5</v>
      </c>
      <c r="AD31" s="4">
        <f t="shared" si="16"/>
        <v>-34.5</v>
      </c>
      <c r="AE31" s="4">
        <f t="shared" si="17"/>
        <v>2.25</v>
      </c>
      <c r="AH31" s="4">
        <f t="shared" si="18"/>
        <v>0</v>
      </c>
      <c r="AI31" s="13" t="str">
        <f t="shared" si="19"/>
        <v/>
      </c>
      <c r="AJ31" s="24" t="str">
        <f t="shared" si="20"/>
        <v/>
      </c>
      <c r="AK31" s="13"/>
      <c r="AL31" s="2">
        <f t="shared" si="45"/>
        <v>-11.5</v>
      </c>
      <c r="AM31" s="4">
        <f t="shared" si="21"/>
        <v>-34.5</v>
      </c>
      <c r="AN31" s="4">
        <f t="shared" si="22"/>
        <v>2.25</v>
      </c>
      <c r="AQ31" s="4">
        <f t="shared" si="23"/>
        <v>0</v>
      </c>
      <c r="AR31" s="13" t="str">
        <f t="shared" si="24"/>
        <v/>
      </c>
      <c r="AS31" s="24" t="str">
        <f t="shared" si="25"/>
        <v/>
      </c>
      <c r="AT31" s="13"/>
      <c r="AU31" s="2">
        <f t="shared" si="46"/>
        <v>-11.5</v>
      </c>
      <c r="AV31" s="4">
        <f t="shared" si="26"/>
        <v>-34.5</v>
      </c>
      <c r="AW31" s="4">
        <f t="shared" si="27"/>
        <v>2.25</v>
      </c>
      <c r="AZ31" s="4">
        <f t="shared" si="28"/>
        <v>0</v>
      </c>
      <c r="BA31" s="13" t="str">
        <f t="shared" si="29"/>
        <v/>
      </c>
      <c r="BB31" s="24" t="str">
        <f t="shared" si="30"/>
        <v/>
      </c>
      <c r="BC31" s="13"/>
      <c r="BD31" s="2">
        <f t="shared" si="47"/>
        <v>-11.5</v>
      </c>
      <c r="BE31" s="4">
        <f t="shared" si="31"/>
        <v>-34.5</v>
      </c>
      <c r="BF31" s="4">
        <f t="shared" si="32"/>
        <v>2.25</v>
      </c>
      <c r="BI31" s="4">
        <f t="shared" si="33"/>
        <v>0</v>
      </c>
      <c r="BJ31" s="13" t="str">
        <f t="shared" si="34"/>
        <v/>
      </c>
      <c r="BK31" s="24" t="str">
        <f t="shared" si="35"/>
        <v/>
      </c>
      <c r="BL31" s="13"/>
      <c r="BM31" s="2">
        <f t="shared" si="48"/>
        <v>-11.5</v>
      </c>
      <c r="BN31" s="4">
        <f t="shared" si="36"/>
        <v>-34.5</v>
      </c>
      <c r="BO31" s="4">
        <f t="shared" si="37"/>
        <v>2.25</v>
      </c>
      <c r="BR31" s="4">
        <f t="shared" si="38"/>
        <v>0</v>
      </c>
      <c r="BS31" s="13" t="str">
        <f t="shared" si="39"/>
        <v/>
      </c>
      <c r="BT31" s="24" t="str">
        <f t="shared" si="40"/>
        <v/>
      </c>
      <c r="BU31" s="25"/>
    </row>
    <row r="32">
      <c r="A32" s="2">
        <f t="shared" si="41"/>
        <v>-11</v>
      </c>
      <c r="B32" s="4">
        <f t="shared" si="1"/>
        <v>-33</v>
      </c>
      <c r="C32" s="4">
        <f t="shared" si="2"/>
        <v>2.22</v>
      </c>
      <c r="G32" s="29" t="str">
        <f t="shared" si="3"/>
        <v/>
      </c>
      <c r="H32" s="13" t="str">
        <f t="shared" si="4"/>
        <v/>
      </c>
      <c r="I32" s="24" t="str">
        <f t="shared" si="5"/>
        <v/>
      </c>
      <c r="K32" s="2">
        <f t="shared" si="42"/>
        <v>-11</v>
      </c>
      <c r="L32" s="4">
        <f t="shared" si="6"/>
        <v>-33</v>
      </c>
      <c r="M32" s="4">
        <f t="shared" si="7"/>
        <v>2.22</v>
      </c>
      <c r="P32" s="4">
        <f t="shared" si="8"/>
        <v>0</v>
      </c>
      <c r="Q32" s="13" t="str">
        <f t="shared" si="9"/>
        <v/>
      </c>
      <c r="R32" s="24" t="str">
        <f t="shared" si="10"/>
        <v/>
      </c>
      <c r="T32" s="2">
        <f t="shared" si="43"/>
        <v>-11</v>
      </c>
      <c r="U32" s="4">
        <f t="shared" si="11"/>
        <v>-33</v>
      </c>
      <c r="V32" s="4">
        <f t="shared" si="12"/>
        <v>2.22</v>
      </c>
      <c r="Y32" s="4">
        <f t="shared" si="13"/>
        <v>0</v>
      </c>
      <c r="Z32" s="13" t="str">
        <f t="shared" si="14"/>
        <v/>
      </c>
      <c r="AA32" s="24" t="str">
        <f t="shared" si="15"/>
        <v/>
      </c>
      <c r="AC32" s="2">
        <f t="shared" si="44"/>
        <v>-11</v>
      </c>
      <c r="AD32" s="4">
        <f t="shared" si="16"/>
        <v>-33</v>
      </c>
      <c r="AE32" s="4">
        <f t="shared" si="17"/>
        <v>2.22</v>
      </c>
      <c r="AH32" s="4">
        <f t="shared" si="18"/>
        <v>0</v>
      </c>
      <c r="AI32" s="13" t="str">
        <f t="shared" si="19"/>
        <v/>
      </c>
      <c r="AJ32" s="24" t="str">
        <f t="shared" si="20"/>
        <v/>
      </c>
      <c r="AK32" s="13"/>
      <c r="AL32" s="2">
        <f t="shared" si="45"/>
        <v>-11</v>
      </c>
      <c r="AM32" s="4">
        <f t="shared" si="21"/>
        <v>-33</v>
      </c>
      <c r="AN32" s="4">
        <f t="shared" si="22"/>
        <v>2.22</v>
      </c>
      <c r="AQ32" s="4">
        <f t="shared" si="23"/>
        <v>0</v>
      </c>
      <c r="AR32" s="13" t="str">
        <f t="shared" si="24"/>
        <v/>
      </c>
      <c r="AS32" s="24" t="str">
        <f t="shared" si="25"/>
        <v/>
      </c>
      <c r="AT32" s="13"/>
      <c r="AU32" s="2">
        <f t="shared" si="46"/>
        <v>-11</v>
      </c>
      <c r="AV32" s="4">
        <f t="shared" si="26"/>
        <v>-33</v>
      </c>
      <c r="AW32" s="4">
        <f t="shared" si="27"/>
        <v>2.22</v>
      </c>
      <c r="AZ32" s="4">
        <f t="shared" si="28"/>
        <v>0</v>
      </c>
      <c r="BA32" s="13" t="str">
        <f t="shared" si="29"/>
        <v/>
      </c>
      <c r="BB32" s="24" t="str">
        <f t="shared" si="30"/>
        <v/>
      </c>
      <c r="BC32" s="13"/>
      <c r="BD32" s="2">
        <f t="shared" si="47"/>
        <v>-11</v>
      </c>
      <c r="BE32" s="4">
        <f t="shared" si="31"/>
        <v>-33</v>
      </c>
      <c r="BF32" s="4">
        <f t="shared" si="32"/>
        <v>2.22</v>
      </c>
      <c r="BI32" s="4">
        <f t="shared" si="33"/>
        <v>0</v>
      </c>
      <c r="BJ32" s="13" t="str">
        <f t="shared" si="34"/>
        <v/>
      </c>
      <c r="BK32" s="24" t="str">
        <f t="shared" si="35"/>
        <v/>
      </c>
      <c r="BL32" s="13"/>
      <c r="BM32" s="2">
        <f t="shared" si="48"/>
        <v>-11</v>
      </c>
      <c r="BN32" s="4">
        <f t="shared" si="36"/>
        <v>-33</v>
      </c>
      <c r="BO32" s="4">
        <f t="shared" si="37"/>
        <v>2.22</v>
      </c>
      <c r="BR32" s="4">
        <f t="shared" si="38"/>
        <v>0</v>
      </c>
      <c r="BS32" s="13" t="str">
        <f t="shared" si="39"/>
        <v/>
      </c>
      <c r="BT32" s="24" t="str">
        <f t="shared" si="40"/>
        <v/>
      </c>
      <c r="BU32" s="25"/>
    </row>
    <row r="33">
      <c r="A33" s="2">
        <f t="shared" si="41"/>
        <v>-10.5</v>
      </c>
      <c r="B33" s="4">
        <f t="shared" si="1"/>
        <v>-31.5</v>
      </c>
      <c r="C33" s="4">
        <f t="shared" si="2"/>
        <v>2.19</v>
      </c>
      <c r="G33" s="29" t="str">
        <f t="shared" si="3"/>
        <v/>
      </c>
      <c r="H33" s="13" t="str">
        <f t="shared" si="4"/>
        <v/>
      </c>
      <c r="I33" s="24" t="str">
        <f t="shared" si="5"/>
        <v/>
      </c>
      <c r="K33" s="2">
        <f t="shared" si="42"/>
        <v>-10.5</v>
      </c>
      <c r="L33" s="4">
        <f t="shared" si="6"/>
        <v>-31.5</v>
      </c>
      <c r="M33" s="4">
        <f t="shared" si="7"/>
        <v>2.19</v>
      </c>
      <c r="P33" s="4">
        <f t="shared" si="8"/>
        <v>0</v>
      </c>
      <c r="Q33" s="13" t="str">
        <f t="shared" si="9"/>
        <v/>
      </c>
      <c r="R33" s="24" t="str">
        <f t="shared" si="10"/>
        <v/>
      </c>
      <c r="T33" s="2">
        <f t="shared" si="43"/>
        <v>-10.5</v>
      </c>
      <c r="U33" s="4">
        <f t="shared" si="11"/>
        <v>-31.5</v>
      </c>
      <c r="V33" s="4">
        <f t="shared" si="12"/>
        <v>2.19</v>
      </c>
      <c r="Y33" s="4">
        <f t="shared" si="13"/>
        <v>0</v>
      </c>
      <c r="Z33" s="13" t="str">
        <f t="shared" si="14"/>
        <v/>
      </c>
      <c r="AA33" s="24" t="str">
        <f t="shared" si="15"/>
        <v/>
      </c>
      <c r="AC33" s="2">
        <f t="shared" si="44"/>
        <v>-10.5</v>
      </c>
      <c r="AD33" s="4">
        <f t="shared" si="16"/>
        <v>-31.5</v>
      </c>
      <c r="AE33" s="4">
        <f t="shared" si="17"/>
        <v>2.19</v>
      </c>
      <c r="AH33" s="4">
        <f t="shared" si="18"/>
        <v>0</v>
      </c>
      <c r="AI33" s="13" t="str">
        <f t="shared" si="19"/>
        <v/>
      </c>
      <c r="AJ33" s="24" t="str">
        <f t="shared" si="20"/>
        <v/>
      </c>
      <c r="AK33" s="13"/>
      <c r="AL33" s="2">
        <f t="shared" si="45"/>
        <v>-10.5</v>
      </c>
      <c r="AM33" s="4">
        <f t="shared" si="21"/>
        <v>-31.5</v>
      </c>
      <c r="AN33" s="4">
        <f t="shared" si="22"/>
        <v>2.19</v>
      </c>
      <c r="AQ33" s="4">
        <f t="shared" si="23"/>
        <v>0</v>
      </c>
      <c r="AR33" s="13" t="str">
        <f t="shared" si="24"/>
        <v/>
      </c>
      <c r="AS33" s="24" t="str">
        <f t="shared" si="25"/>
        <v/>
      </c>
      <c r="AT33" s="13"/>
      <c r="AU33" s="2">
        <f t="shared" si="46"/>
        <v>-10.5</v>
      </c>
      <c r="AV33" s="4">
        <f t="shared" si="26"/>
        <v>-31.5</v>
      </c>
      <c r="AW33" s="4">
        <f t="shared" si="27"/>
        <v>2.19</v>
      </c>
      <c r="AZ33" s="4">
        <f t="shared" si="28"/>
        <v>0</v>
      </c>
      <c r="BA33" s="13" t="str">
        <f t="shared" si="29"/>
        <v/>
      </c>
      <c r="BB33" s="24" t="str">
        <f t="shared" si="30"/>
        <v/>
      </c>
      <c r="BC33" s="13"/>
      <c r="BD33" s="2">
        <f t="shared" si="47"/>
        <v>-10.5</v>
      </c>
      <c r="BE33" s="4">
        <f t="shared" si="31"/>
        <v>-31.5</v>
      </c>
      <c r="BF33" s="4">
        <f t="shared" si="32"/>
        <v>2.19</v>
      </c>
      <c r="BI33" s="4">
        <f t="shared" si="33"/>
        <v>0</v>
      </c>
      <c r="BJ33" s="13" t="str">
        <f t="shared" si="34"/>
        <v/>
      </c>
      <c r="BK33" s="24" t="str">
        <f t="shared" si="35"/>
        <v/>
      </c>
      <c r="BL33" s="13"/>
      <c r="BM33" s="2">
        <f t="shared" si="48"/>
        <v>-10.5</v>
      </c>
      <c r="BN33" s="4">
        <f t="shared" si="36"/>
        <v>-31.5</v>
      </c>
      <c r="BO33" s="4">
        <f t="shared" si="37"/>
        <v>2.19</v>
      </c>
      <c r="BR33" s="4">
        <f t="shared" si="38"/>
        <v>0</v>
      </c>
      <c r="BS33" s="13" t="str">
        <f t="shared" si="39"/>
        <v/>
      </c>
      <c r="BT33" s="24" t="str">
        <f t="shared" si="40"/>
        <v/>
      </c>
      <c r="BU33" s="25"/>
    </row>
    <row r="34">
      <c r="A34" s="2">
        <f t="shared" si="41"/>
        <v>-10</v>
      </c>
      <c r="B34" s="4">
        <f t="shared" si="1"/>
        <v>-30</v>
      </c>
      <c r="C34" s="4">
        <f t="shared" si="2"/>
        <v>2.16</v>
      </c>
      <c r="G34" s="29" t="str">
        <f t="shared" si="3"/>
        <v/>
      </c>
      <c r="H34" s="13" t="str">
        <f t="shared" si="4"/>
        <v/>
      </c>
      <c r="I34" s="24" t="str">
        <f t="shared" si="5"/>
        <v/>
      </c>
      <c r="K34" s="2">
        <f t="shared" si="42"/>
        <v>-10</v>
      </c>
      <c r="L34" s="4">
        <f t="shared" si="6"/>
        <v>-30</v>
      </c>
      <c r="M34" s="4">
        <f t="shared" si="7"/>
        <v>2.16</v>
      </c>
      <c r="P34" s="4">
        <f t="shared" si="8"/>
        <v>0</v>
      </c>
      <c r="Q34" s="13" t="str">
        <f t="shared" si="9"/>
        <v/>
      </c>
      <c r="R34" s="24" t="str">
        <f t="shared" si="10"/>
        <v/>
      </c>
      <c r="T34" s="2">
        <f t="shared" si="43"/>
        <v>-10</v>
      </c>
      <c r="U34" s="4">
        <f t="shared" si="11"/>
        <v>-30</v>
      </c>
      <c r="V34" s="4">
        <f t="shared" si="12"/>
        <v>2.16</v>
      </c>
      <c r="Y34" s="4">
        <f t="shared" si="13"/>
        <v>0</v>
      </c>
      <c r="Z34" s="13" t="str">
        <f t="shared" si="14"/>
        <v/>
      </c>
      <c r="AA34" s="24" t="str">
        <f t="shared" si="15"/>
        <v/>
      </c>
      <c r="AC34" s="2">
        <f t="shared" si="44"/>
        <v>-10</v>
      </c>
      <c r="AD34" s="4">
        <f t="shared" si="16"/>
        <v>-30</v>
      </c>
      <c r="AE34" s="4">
        <f t="shared" si="17"/>
        <v>2.16</v>
      </c>
      <c r="AH34" s="4">
        <f t="shared" si="18"/>
        <v>0</v>
      </c>
      <c r="AI34" s="13" t="str">
        <f t="shared" si="19"/>
        <v/>
      </c>
      <c r="AJ34" s="24" t="str">
        <f t="shared" si="20"/>
        <v/>
      </c>
      <c r="AK34" s="13"/>
      <c r="AL34" s="2">
        <f t="shared" si="45"/>
        <v>-10</v>
      </c>
      <c r="AM34" s="4">
        <f t="shared" si="21"/>
        <v>-30</v>
      </c>
      <c r="AN34" s="4">
        <f t="shared" si="22"/>
        <v>2.16</v>
      </c>
      <c r="AQ34" s="4">
        <f t="shared" si="23"/>
        <v>0</v>
      </c>
      <c r="AR34" s="13" t="str">
        <f t="shared" si="24"/>
        <v/>
      </c>
      <c r="AS34" s="24" t="str">
        <f t="shared" si="25"/>
        <v/>
      </c>
      <c r="AT34" s="13"/>
      <c r="AU34" s="2">
        <f t="shared" si="46"/>
        <v>-10</v>
      </c>
      <c r="AV34" s="4">
        <f t="shared" si="26"/>
        <v>-30</v>
      </c>
      <c r="AW34" s="4">
        <f t="shared" si="27"/>
        <v>2.16</v>
      </c>
      <c r="AZ34" s="4">
        <f t="shared" si="28"/>
        <v>0</v>
      </c>
      <c r="BA34" s="13" t="str">
        <f t="shared" si="29"/>
        <v/>
      </c>
      <c r="BB34" s="24" t="str">
        <f t="shared" si="30"/>
        <v/>
      </c>
      <c r="BC34" s="13"/>
      <c r="BD34" s="2">
        <f t="shared" si="47"/>
        <v>-10</v>
      </c>
      <c r="BE34" s="4">
        <f t="shared" si="31"/>
        <v>-30</v>
      </c>
      <c r="BF34" s="4">
        <f t="shared" si="32"/>
        <v>2.16</v>
      </c>
      <c r="BI34" s="4">
        <f t="shared" si="33"/>
        <v>0</v>
      </c>
      <c r="BJ34" s="13" t="str">
        <f t="shared" si="34"/>
        <v/>
      </c>
      <c r="BK34" s="24" t="str">
        <f t="shared" si="35"/>
        <v/>
      </c>
      <c r="BL34" s="13"/>
      <c r="BM34" s="2">
        <f t="shared" si="48"/>
        <v>-10</v>
      </c>
      <c r="BN34" s="4">
        <f t="shared" si="36"/>
        <v>-30</v>
      </c>
      <c r="BO34" s="4">
        <f t="shared" si="37"/>
        <v>2.16</v>
      </c>
      <c r="BR34" s="4">
        <f t="shared" si="38"/>
        <v>0</v>
      </c>
      <c r="BS34" s="13" t="str">
        <f t="shared" si="39"/>
        <v/>
      </c>
      <c r="BT34" s="24" t="str">
        <f t="shared" si="40"/>
        <v/>
      </c>
      <c r="BU34" s="25"/>
    </row>
    <row r="35">
      <c r="A35" s="2">
        <f t="shared" si="41"/>
        <v>-9.5</v>
      </c>
      <c r="B35" s="4">
        <f t="shared" si="1"/>
        <v>-28.5</v>
      </c>
      <c r="C35" s="4">
        <f t="shared" si="2"/>
        <v>2.13</v>
      </c>
      <c r="G35" s="29" t="str">
        <f t="shared" si="3"/>
        <v/>
      </c>
      <c r="H35" s="13" t="str">
        <f t="shared" si="4"/>
        <v/>
      </c>
      <c r="I35" s="24" t="str">
        <f t="shared" si="5"/>
        <v/>
      </c>
      <c r="K35" s="2">
        <f t="shared" si="42"/>
        <v>-9.5</v>
      </c>
      <c r="L35" s="4">
        <f t="shared" si="6"/>
        <v>-28.5</v>
      </c>
      <c r="M35" s="4">
        <f t="shared" si="7"/>
        <v>2.13</v>
      </c>
      <c r="P35" s="4">
        <f t="shared" si="8"/>
        <v>0</v>
      </c>
      <c r="Q35" s="13" t="str">
        <f t="shared" si="9"/>
        <v/>
      </c>
      <c r="R35" s="24" t="str">
        <f t="shared" si="10"/>
        <v/>
      </c>
      <c r="T35" s="2">
        <f t="shared" si="43"/>
        <v>-9.5</v>
      </c>
      <c r="U35" s="4">
        <f t="shared" si="11"/>
        <v>-28.5</v>
      </c>
      <c r="V35" s="4">
        <f t="shared" si="12"/>
        <v>2.13</v>
      </c>
      <c r="Y35" s="4">
        <f t="shared" si="13"/>
        <v>0</v>
      </c>
      <c r="Z35" s="13" t="str">
        <f t="shared" si="14"/>
        <v/>
      </c>
      <c r="AA35" s="24" t="str">
        <f t="shared" si="15"/>
        <v/>
      </c>
      <c r="AC35" s="2">
        <f t="shared" si="44"/>
        <v>-9.5</v>
      </c>
      <c r="AD35" s="4">
        <f t="shared" si="16"/>
        <v>-28.5</v>
      </c>
      <c r="AE35" s="4">
        <f t="shared" si="17"/>
        <v>2.13</v>
      </c>
      <c r="AH35" s="4">
        <f t="shared" si="18"/>
        <v>0</v>
      </c>
      <c r="AI35" s="13" t="str">
        <f t="shared" si="19"/>
        <v/>
      </c>
      <c r="AJ35" s="24" t="str">
        <f t="shared" si="20"/>
        <v/>
      </c>
      <c r="AK35" s="13"/>
      <c r="AL35" s="2">
        <f t="shared" si="45"/>
        <v>-9.5</v>
      </c>
      <c r="AM35" s="4">
        <f t="shared" si="21"/>
        <v>-28.5</v>
      </c>
      <c r="AN35" s="4">
        <f t="shared" si="22"/>
        <v>2.13</v>
      </c>
      <c r="AQ35" s="4">
        <f t="shared" si="23"/>
        <v>0</v>
      </c>
      <c r="AR35" s="13" t="str">
        <f t="shared" si="24"/>
        <v/>
      </c>
      <c r="AS35" s="24" t="str">
        <f t="shared" si="25"/>
        <v/>
      </c>
      <c r="AT35" s="13"/>
      <c r="AU35" s="2">
        <f t="shared" si="46"/>
        <v>-9.5</v>
      </c>
      <c r="AV35" s="4">
        <f t="shared" si="26"/>
        <v>-28.5</v>
      </c>
      <c r="AW35" s="4">
        <f t="shared" si="27"/>
        <v>2.13</v>
      </c>
      <c r="AZ35" s="4">
        <f t="shared" si="28"/>
        <v>0</v>
      </c>
      <c r="BA35" s="13" t="str">
        <f t="shared" si="29"/>
        <v/>
      </c>
      <c r="BB35" s="24" t="str">
        <f t="shared" si="30"/>
        <v/>
      </c>
      <c r="BC35" s="13"/>
      <c r="BD35" s="2">
        <f t="shared" si="47"/>
        <v>-9.5</v>
      </c>
      <c r="BE35" s="4">
        <f t="shared" si="31"/>
        <v>-28.5</v>
      </c>
      <c r="BF35" s="4">
        <f t="shared" si="32"/>
        <v>2.13</v>
      </c>
      <c r="BI35" s="4">
        <f t="shared" si="33"/>
        <v>0</v>
      </c>
      <c r="BJ35" s="13" t="str">
        <f t="shared" si="34"/>
        <v/>
      </c>
      <c r="BK35" s="24" t="str">
        <f t="shared" si="35"/>
        <v/>
      </c>
      <c r="BL35" s="13"/>
      <c r="BM35" s="2">
        <f t="shared" si="48"/>
        <v>-9.5</v>
      </c>
      <c r="BN35" s="4">
        <f t="shared" si="36"/>
        <v>-28.5</v>
      </c>
      <c r="BO35" s="4">
        <f t="shared" si="37"/>
        <v>2.13</v>
      </c>
      <c r="BR35" s="4">
        <f t="shared" si="38"/>
        <v>0</v>
      </c>
      <c r="BS35" s="13" t="str">
        <f t="shared" si="39"/>
        <v/>
      </c>
      <c r="BT35" s="24" t="str">
        <f t="shared" si="40"/>
        <v/>
      </c>
      <c r="BU35" s="25"/>
    </row>
    <row r="36">
      <c r="A36" s="2">
        <f t="shared" si="41"/>
        <v>-9</v>
      </c>
      <c r="B36" s="4">
        <f t="shared" si="1"/>
        <v>-27</v>
      </c>
      <c r="C36" s="4">
        <f t="shared" si="2"/>
        <v>2.1</v>
      </c>
      <c r="G36" s="29" t="str">
        <f t="shared" si="3"/>
        <v/>
      </c>
      <c r="H36" s="13" t="str">
        <f t="shared" si="4"/>
        <v/>
      </c>
      <c r="I36" s="24" t="str">
        <f t="shared" si="5"/>
        <v/>
      </c>
      <c r="K36" s="2">
        <f t="shared" si="42"/>
        <v>-9</v>
      </c>
      <c r="L36" s="4">
        <f t="shared" si="6"/>
        <v>-27</v>
      </c>
      <c r="M36" s="4">
        <f t="shared" si="7"/>
        <v>2.1</v>
      </c>
      <c r="P36" s="4">
        <f t="shared" si="8"/>
        <v>0</v>
      </c>
      <c r="Q36" s="13" t="str">
        <f t="shared" si="9"/>
        <v/>
      </c>
      <c r="R36" s="24" t="str">
        <f t="shared" si="10"/>
        <v/>
      </c>
      <c r="T36" s="2">
        <f t="shared" si="43"/>
        <v>-9</v>
      </c>
      <c r="U36" s="4">
        <f t="shared" si="11"/>
        <v>-27</v>
      </c>
      <c r="V36" s="4">
        <f t="shared" si="12"/>
        <v>2.1</v>
      </c>
      <c r="Y36" s="4">
        <f t="shared" si="13"/>
        <v>0</v>
      </c>
      <c r="Z36" s="13" t="str">
        <f t="shared" si="14"/>
        <v/>
      </c>
      <c r="AA36" s="24" t="str">
        <f t="shared" si="15"/>
        <v/>
      </c>
      <c r="AC36" s="2">
        <f t="shared" si="44"/>
        <v>-9</v>
      </c>
      <c r="AD36" s="4">
        <f t="shared" si="16"/>
        <v>-27</v>
      </c>
      <c r="AE36" s="4">
        <f t="shared" si="17"/>
        <v>2.1</v>
      </c>
      <c r="AH36" s="4">
        <f t="shared" si="18"/>
        <v>0</v>
      </c>
      <c r="AI36" s="13" t="str">
        <f t="shared" si="19"/>
        <v/>
      </c>
      <c r="AJ36" s="24" t="str">
        <f t="shared" si="20"/>
        <v/>
      </c>
      <c r="AK36" s="13"/>
      <c r="AL36" s="2">
        <f t="shared" si="45"/>
        <v>-9</v>
      </c>
      <c r="AM36" s="4">
        <f t="shared" si="21"/>
        <v>-27</v>
      </c>
      <c r="AN36" s="4">
        <f t="shared" si="22"/>
        <v>2.1</v>
      </c>
      <c r="AQ36" s="4">
        <f t="shared" si="23"/>
        <v>0</v>
      </c>
      <c r="AR36" s="13" t="str">
        <f t="shared" si="24"/>
        <v/>
      </c>
      <c r="AS36" s="24" t="str">
        <f t="shared" si="25"/>
        <v/>
      </c>
      <c r="AT36" s="13"/>
      <c r="AU36" s="2">
        <f t="shared" si="46"/>
        <v>-9</v>
      </c>
      <c r="AV36" s="4">
        <f t="shared" si="26"/>
        <v>-27</v>
      </c>
      <c r="AW36" s="4">
        <f t="shared" si="27"/>
        <v>2.1</v>
      </c>
      <c r="AZ36" s="4">
        <f t="shared" si="28"/>
        <v>0</v>
      </c>
      <c r="BA36" s="13" t="str">
        <f t="shared" si="29"/>
        <v/>
      </c>
      <c r="BB36" s="24" t="str">
        <f t="shared" si="30"/>
        <v/>
      </c>
      <c r="BC36" s="13"/>
      <c r="BD36" s="2">
        <f t="shared" si="47"/>
        <v>-9</v>
      </c>
      <c r="BE36" s="4">
        <f t="shared" si="31"/>
        <v>-27</v>
      </c>
      <c r="BF36" s="4">
        <f t="shared" si="32"/>
        <v>2.1</v>
      </c>
      <c r="BI36" s="4">
        <f t="shared" si="33"/>
        <v>0</v>
      </c>
      <c r="BJ36" s="13" t="str">
        <f t="shared" si="34"/>
        <v/>
      </c>
      <c r="BK36" s="24" t="str">
        <f t="shared" si="35"/>
        <v/>
      </c>
      <c r="BL36" s="13"/>
      <c r="BM36" s="2">
        <f t="shared" si="48"/>
        <v>-9</v>
      </c>
      <c r="BN36" s="4">
        <f t="shared" si="36"/>
        <v>-27</v>
      </c>
      <c r="BO36" s="4">
        <f t="shared" si="37"/>
        <v>2.1</v>
      </c>
      <c r="BR36" s="4">
        <f t="shared" si="38"/>
        <v>0</v>
      </c>
      <c r="BS36" s="13" t="str">
        <f t="shared" si="39"/>
        <v/>
      </c>
      <c r="BT36" s="24" t="str">
        <f t="shared" si="40"/>
        <v/>
      </c>
      <c r="BU36" s="25"/>
    </row>
    <row r="37">
      <c r="A37" s="2">
        <f t="shared" si="41"/>
        <v>-8.5</v>
      </c>
      <c r="B37" s="4">
        <f t="shared" si="1"/>
        <v>-25.5</v>
      </c>
      <c r="C37" s="4">
        <f t="shared" si="2"/>
        <v>2.07</v>
      </c>
      <c r="G37" s="29" t="str">
        <f t="shared" si="3"/>
        <v/>
      </c>
      <c r="H37" s="13" t="str">
        <f t="shared" si="4"/>
        <v/>
      </c>
      <c r="I37" s="24" t="str">
        <f t="shared" si="5"/>
        <v/>
      </c>
      <c r="K37" s="2">
        <f t="shared" si="42"/>
        <v>-8.5</v>
      </c>
      <c r="L37" s="4">
        <f t="shared" si="6"/>
        <v>-25.5</v>
      </c>
      <c r="M37" s="4">
        <f t="shared" si="7"/>
        <v>2.07</v>
      </c>
      <c r="P37" s="4">
        <f t="shared" si="8"/>
        <v>0</v>
      </c>
      <c r="Q37" s="13" t="str">
        <f t="shared" si="9"/>
        <v/>
      </c>
      <c r="R37" s="24" t="str">
        <f t="shared" si="10"/>
        <v/>
      </c>
      <c r="T37" s="2">
        <f t="shared" si="43"/>
        <v>-8.5</v>
      </c>
      <c r="U37" s="4">
        <f t="shared" si="11"/>
        <v>-25.5</v>
      </c>
      <c r="V37" s="4">
        <f t="shared" si="12"/>
        <v>2.07</v>
      </c>
      <c r="Y37" s="4">
        <f t="shared" si="13"/>
        <v>0</v>
      </c>
      <c r="Z37" s="13" t="str">
        <f t="shared" si="14"/>
        <v/>
      </c>
      <c r="AA37" s="24" t="str">
        <f t="shared" si="15"/>
        <v/>
      </c>
      <c r="AC37" s="2">
        <f t="shared" si="44"/>
        <v>-8.5</v>
      </c>
      <c r="AD37" s="4">
        <f t="shared" si="16"/>
        <v>-25.5</v>
      </c>
      <c r="AE37" s="4">
        <f t="shared" si="17"/>
        <v>2.07</v>
      </c>
      <c r="AH37" s="4">
        <f t="shared" si="18"/>
        <v>0</v>
      </c>
      <c r="AI37" s="13" t="str">
        <f t="shared" si="19"/>
        <v/>
      </c>
      <c r="AJ37" s="24" t="str">
        <f t="shared" si="20"/>
        <v/>
      </c>
      <c r="AK37" s="13"/>
      <c r="AL37" s="2">
        <f t="shared" si="45"/>
        <v>-8.5</v>
      </c>
      <c r="AM37" s="4">
        <f t="shared" si="21"/>
        <v>-25.5</v>
      </c>
      <c r="AN37" s="4">
        <f t="shared" si="22"/>
        <v>2.07</v>
      </c>
      <c r="AQ37" s="4">
        <f t="shared" si="23"/>
        <v>0</v>
      </c>
      <c r="AR37" s="13" t="str">
        <f t="shared" si="24"/>
        <v/>
      </c>
      <c r="AS37" s="24" t="str">
        <f t="shared" si="25"/>
        <v/>
      </c>
      <c r="AT37" s="13"/>
      <c r="AU37" s="2">
        <f t="shared" si="46"/>
        <v>-8.5</v>
      </c>
      <c r="AV37" s="4">
        <f t="shared" si="26"/>
        <v>-25.5</v>
      </c>
      <c r="AW37" s="4">
        <f t="shared" si="27"/>
        <v>2.07</v>
      </c>
      <c r="AZ37" s="4">
        <f t="shared" si="28"/>
        <v>0</v>
      </c>
      <c r="BA37" s="13" t="str">
        <f t="shared" si="29"/>
        <v/>
      </c>
      <c r="BB37" s="24" t="str">
        <f t="shared" si="30"/>
        <v/>
      </c>
      <c r="BC37" s="13"/>
      <c r="BD37" s="2">
        <f t="shared" si="47"/>
        <v>-8.5</v>
      </c>
      <c r="BE37" s="4">
        <f t="shared" si="31"/>
        <v>-25.5</v>
      </c>
      <c r="BF37" s="4">
        <f t="shared" si="32"/>
        <v>2.07</v>
      </c>
      <c r="BI37" s="4">
        <f t="shared" si="33"/>
        <v>0</v>
      </c>
      <c r="BJ37" s="13" t="str">
        <f t="shared" si="34"/>
        <v/>
      </c>
      <c r="BK37" s="24" t="str">
        <f t="shared" si="35"/>
        <v/>
      </c>
      <c r="BL37" s="13"/>
      <c r="BM37" s="2">
        <f t="shared" si="48"/>
        <v>-8.5</v>
      </c>
      <c r="BN37" s="4">
        <f t="shared" si="36"/>
        <v>-25.5</v>
      </c>
      <c r="BO37" s="4">
        <f t="shared" si="37"/>
        <v>2.07</v>
      </c>
      <c r="BR37" s="4">
        <f t="shared" si="38"/>
        <v>0</v>
      </c>
      <c r="BS37" s="13" t="str">
        <f t="shared" si="39"/>
        <v/>
      </c>
      <c r="BT37" s="24" t="str">
        <f t="shared" si="40"/>
        <v/>
      </c>
      <c r="BU37" s="25"/>
    </row>
    <row r="38">
      <c r="A38" s="2">
        <f t="shared" si="41"/>
        <v>-8</v>
      </c>
      <c r="B38" s="4">
        <f t="shared" si="1"/>
        <v>-24</v>
      </c>
      <c r="C38" s="4">
        <f t="shared" si="2"/>
        <v>2.04</v>
      </c>
      <c r="G38" s="29" t="str">
        <f t="shared" si="3"/>
        <v/>
      </c>
      <c r="H38" s="13" t="str">
        <f t="shared" si="4"/>
        <v/>
      </c>
      <c r="I38" s="24" t="str">
        <f t="shared" si="5"/>
        <v/>
      </c>
      <c r="K38" s="2">
        <f t="shared" si="42"/>
        <v>-8</v>
      </c>
      <c r="L38" s="4">
        <f t="shared" si="6"/>
        <v>-24</v>
      </c>
      <c r="M38" s="4">
        <f t="shared" si="7"/>
        <v>2.04</v>
      </c>
      <c r="P38" s="4">
        <f t="shared" si="8"/>
        <v>0</v>
      </c>
      <c r="Q38" s="13" t="str">
        <f t="shared" si="9"/>
        <v/>
      </c>
      <c r="R38" s="24" t="str">
        <f t="shared" si="10"/>
        <v/>
      </c>
      <c r="T38" s="2">
        <f t="shared" si="43"/>
        <v>-8</v>
      </c>
      <c r="U38" s="4">
        <f t="shared" si="11"/>
        <v>-24</v>
      </c>
      <c r="V38" s="4">
        <f t="shared" si="12"/>
        <v>2.04</v>
      </c>
      <c r="Y38" s="4">
        <f t="shared" si="13"/>
        <v>0</v>
      </c>
      <c r="Z38" s="13" t="str">
        <f t="shared" si="14"/>
        <v/>
      </c>
      <c r="AA38" s="24" t="str">
        <f t="shared" si="15"/>
        <v/>
      </c>
      <c r="AC38" s="2">
        <f t="shared" si="44"/>
        <v>-8</v>
      </c>
      <c r="AD38" s="4">
        <f t="shared" si="16"/>
        <v>-24</v>
      </c>
      <c r="AE38" s="4">
        <f t="shared" si="17"/>
        <v>2.04</v>
      </c>
      <c r="AH38" s="4">
        <f t="shared" si="18"/>
        <v>0</v>
      </c>
      <c r="AI38" s="13" t="str">
        <f t="shared" si="19"/>
        <v/>
      </c>
      <c r="AJ38" s="24" t="str">
        <f t="shared" si="20"/>
        <v/>
      </c>
      <c r="AK38" s="13"/>
      <c r="AL38" s="2">
        <f t="shared" si="45"/>
        <v>-8</v>
      </c>
      <c r="AM38" s="4">
        <f t="shared" si="21"/>
        <v>-24</v>
      </c>
      <c r="AN38" s="4">
        <f t="shared" si="22"/>
        <v>2.04</v>
      </c>
      <c r="AQ38" s="4">
        <f t="shared" si="23"/>
        <v>0</v>
      </c>
      <c r="AR38" s="13" t="str">
        <f t="shared" si="24"/>
        <v/>
      </c>
      <c r="AS38" s="24" t="str">
        <f t="shared" si="25"/>
        <v/>
      </c>
      <c r="AT38" s="13"/>
      <c r="AU38" s="2">
        <f t="shared" si="46"/>
        <v>-8</v>
      </c>
      <c r="AV38" s="4">
        <f t="shared" si="26"/>
        <v>-24</v>
      </c>
      <c r="AW38" s="4">
        <f t="shared" si="27"/>
        <v>2.04</v>
      </c>
      <c r="AZ38" s="4">
        <f t="shared" si="28"/>
        <v>0</v>
      </c>
      <c r="BA38" s="13" t="str">
        <f t="shared" si="29"/>
        <v/>
      </c>
      <c r="BB38" s="24" t="str">
        <f t="shared" si="30"/>
        <v/>
      </c>
      <c r="BC38" s="13"/>
      <c r="BD38" s="2">
        <f t="shared" si="47"/>
        <v>-8</v>
      </c>
      <c r="BE38" s="4">
        <f t="shared" si="31"/>
        <v>-24</v>
      </c>
      <c r="BF38" s="4">
        <f t="shared" si="32"/>
        <v>2.04</v>
      </c>
      <c r="BI38" s="4">
        <f t="shared" si="33"/>
        <v>0</v>
      </c>
      <c r="BJ38" s="13" t="str">
        <f t="shared" si="34"/>
        <v/>
      </c>
      <c r="BK38" s="24" t="str">
        <f t="shared" si="35"/>
        <v/>
      </c>
      <c r="BL38" s="13"/>
      <c r="BM38" s="2">
        <f t="shared" si="48"/>
        <v>-8</v>
      </c>
      <c r="BN38" s="4">
        <f t="shared" si="36"/>
        <v>-24</v>
      </c>
      <c r="BO38" s="4">
        <f t="shared" si="37"/>
        <v>2.04</v>
      </c>
      <c r="BR38" s="4">
        <f t="shared" si="38"/>
        <v>0</v>
      </c>
      <c r="BS38" s="13" t="str">
        <f t="shared" si="39"/>
        <v/>
      </c>
      <c r="BT38" s="24" t="str">
        <f t="shared" si="40"/>
        <v/>
      </c>
      <c r="BU38" s="25"/>
    </row>
    <row r="39">
      <c r="A39" s="2">
        <f t="shared" si="41"/>
        <v>-7.5</v>
      </c>
      <c r="B39" s="4">
        <f t="shared" si="1"/>
        <v>-22.5</v>
      </c>
      <c r="C39" s="4">
        <f t="shared" si="2"/>
        <v>2.01</v>
      </c>
      <c r="G39" s="29" t="str">
        <f t="shared" si="3"/>
        <v/>
      </c>
      <c r="H39" s="13" t="str">
        <f t="shared" si="4"/>
        <v/>
      </c>
      <c r="I39" s="24" t="str">
        <f t="shared" si="5"/>
        <v/>
      </c>
      <c r="K39" s="2">
        <f t="shared" si="42"/>
        <v>-7.5</v>
      </c>
      <c r="L39" s="4">
        <f t="shared" si="6"/>
        <v>-22.5</v>
      </c>
      <c r="M39" s="4">
        <f t="shared" si="7"/>
        <v>2.01</v>
      </c>
      <c r="P39" s="4">
        <f t="shared" si="8"/>
        <v>0</v>
      </c>
      <c r="Q39" s="13" t="str">
        <f t="shared" si="9"/>
        <v/>
      </c>
      <c r="R39" s="24" t="str">
        <f t="shared" si="10"/>
        <v/>
      </c>
      <c r="T39" s="2">
        <f t="shared" si="43"/>
        <v>-7.5</v>
      </c>
      <c r="U39" s="4">
        <f t="shared" si="11"/>
        <v>-22.5</v>
      </c>
      <c r="V39" s="4">
        <f t="shared" si="12"/>
        <v>2.01</v>
      </c>
      <c r="Y39" s="4">
        <f t="shared" si="13"/>
        <v>0</v>
      </c>
      <c r="Z39" s="13" t="str">
        <f t="shared" si="14"/>
        <v/>
      </c>
      <c r="AA39" s="24" t="str">
        <f t="shared" si="15"/>
        <v/>
      </c>
      <c r="AC39" s="2">
        <f t="shared" si="44"/>
        <v>-7.5</v>
      </c>
      <c r="AD39" s="4">
        <f t="shared" si="16"/>
        <v>-22.5</v>
      </c>
      <c r="AE39" s="4">
        <f t="shared" si="17"/>
        <v>2.01</v>
      </c>
      <c r="AH39" s="4">
        <f t="shared" si="18"/>
        <v>0</v>
      </c>
      <c r="AI39" s="13" t="str">
        <f t="shared" si="19"/>
        <v/>
      </c>
      <c r="AJ39" s="24" t="str">
        <f t="shared" si="20"/>
        <v/>
      </c>
      <c r="AK39" s="13"/>
      <c r="AL39" s="2">
        <f t="shared" si="45"/>
        <v>-7.5</v>
      </c>
      <c r="AM39" s="4">
        <f t="shared" si="21"/>
        <v>-22.5</v>
      </c>
      <c r="AN39" s="4">
        <f t="shared" si="22"/>
        <v>2.01</v>
      </c>
      <c r="AQ39" s="4">
        <f t="shared" si="23"/>
        <v>0</v>
      </c>
      <c r="AR39" s="13" t="str">
        <f t="shared" si="24"/>
        <v/>
      </c>
      <c r="AS39" s="24" t="str">
        <f t="shared" si="25"/>
        <v/>
      </c>
      <c r="AT39" s="13"/>
      <c r="AU39" s="2">
        <f t="shared" si="46"/>
        <v>-7.5</v>
      </c>
      <c r="AV39" s="4">
        <f t="shared" si="26"/>
        <v>-22.5</v>
      </c>
      <c r="AW39" s="4">
        <f t="shared" si="27"/>
        <v>2.01</v>
      </c>
      <c r="AZ39" s="4">
        <f t="shared" si="28"/>
        <v>0</v>
      </c>
      <c r="BA39" s="13" t="str">
        <f t="shared" si="29"/>
        <v/>
      </c>
      <c r="BB39" s="24" t="str">
        <f t="shared" si="30"/>
        <v/>
      </c>
      <c r="BC39" s="13"/>
      <c r="BD39" s="2">
        <f t="shared" si="47"/>
        <v>-7.5</v>
      </c>
      <c r="BE39" s="4">
        <f t="shared" si="31"/>
        <v>-22.5</v>
      </c>
      <c r="BF39" s="4">
        <f t="shared" si="32"/>
        <v>2.01</v>
      </c>
      <c r="BI39" s="4">
        <f t="shared" si="33"/>
        <v>0</v>
      </c>
      <c r="BJ39" s="13" t="str">
        <f t="shared" si="34"/>
        <v/>
      </c>
      <c r="BK39" s="24" t="str">
        <f t="shared" si="35"/>
        <v/>
      </c>
      <c r="BL39" s="13"/>
      <c r="BM39" s="2">
        <f t="shared" si="48"/>
        <v>-7.5</v>
      </c>
      <c r="BN39" s="4">
        <f t="shared" si="36"/>
        <v>-22.5</v>
      </c>
      <c r="BO39" s="4">
        <f t="shared" si="37"/>
        <v>2.01</v>
      </c>
      <c r="BR39" s="4">
        <f t="shared" si="38"/>
        <v>0</v>
      </c>
      <c r="BS39" s="13" t="str">
        <f t="shared" si="39"/>
        <v/>
      </c>
      <c r="BT39" s="24" t="str">
        <f t="shared" si="40"/>
        <v/>
      </c>
      <c r="BU39" s="25"/>
    </row>
    <row r="40">
      <c r="A40" s="2">
        <f t="shared" si="41"/>
        <v>-7</v>
      </c>
      <c r="B40" s="4">
        <f t="shared" si="1"/>
        <v>-21</v>
      </c>
      <c r="C40" s="4">
        <f t="shared" si="2"/>
        <v>1.98</v>
      </c>
      <c r="G40" s="29" t="str">
        <f t="shared" si="3"/>
        <v/>
      </c>
      <c r="H40" s="13" t="str">
        <f t="shared" si="4"/>
        <v/>
      </c>
      <c r="I40" s="24" t="str">
        <f t="shared" si="5"/>
        <v/>
      </c>
      <c r="K40" s="2">
        <f t="shared" si="42"/>
        <v>-7</v>
      </c>
      <c r="L40" s="4">
        <f t="shared" si="6"/>
        <v>-21</v>
      </c>
      <c r="M40" s="4">
        <f t="shared" si="7"/>
        <v>1.98</v>
      </c>
      <c r="P40" s="4">
        <f t="shared" si="8"/>
        <v>0</v>
      </c>
      <c r="Q40" s="13" t="str">
        <f t="shared" si="9"/>
        <v/>
      </c>
      <c r="R40" s="24" t="str">
        <f t="shared" si="10"/>
        <v/>
      </c>
      <c r="T40" s="2">
        <f t="shared" si="43"/>
        <v>-7</v>
      </c>
      <c r="U40" s="4">
        <f t="shared" si="11"/>
        <v>-21</v>
      </c>
      <c r="V40" s="4">
        <f t="shared" si="12"/>
        <v>1.98</v>
      </c>
      <c r="Y40" s="4">
        <f t="shared" si="13"/>
        <v>0</v>
      </c>
      <c r="Z40" s="13" t="str">
        <f t="shared" si="14"/>
        <v/>
      </c>
      <c r="AA40" s="24" t="str">
        <f t="shared" si="15"/>
        <v/>
      </c>
      <c r="AC40" s="2">
        <f t="shared" si="44"/>
        <v>-7</v>
      </c>
      <c r="AD40" s="4">
        <f t="shared" si="16"/>
        <v>-21</v>
      </c>
      <c r="AE40" s="4">
        <f t="shared" si="17"/>
        <v>1.98</v>
      </c>
      <c r="AH40" s="4">
        <f t="shared" si="18"/>
        <v>0</v>
      </c>
      <c r="AI40" s="13" t="str">
        <f t="shared" si="19"/>
        <v/>
      </c>
      <c r="AJ40" s="24" t="str">
        <f t="shared" si="20"/>
        <v/>
      </c>
      <c r="AK40" s="13"/>
      <c r="AL40" s="2">
        <f t="shared" si="45"/>
        <v>-7</v>
      </c>
      <c r="AM40" s="4">
        <f t="shared" si="21"/>
        <v>-21</v>
      </c>
      <c r="AN40" s="4">
        <f t="shared" si="22"/>
        <v>1.98</v>
      </c>
      <c r="AQ40" s="4">
        <f t="shared" si="23"/>
        <v>0</v>
      </c>
      <c r="AR40" s="13" t="str">
        <f t="shared" si="24"/>
        <v/>
      </c>
      <c r="AS40" s="24" t="str">
        <f t="shared" si="25"/>
        <v/>
      </c>
      <c r="AT40" s="13"/>
      <c r="AU40" s="2">
        <f t="shared" si="46"/>
        <v>-7</v>
      </c>
      <c r="AV40" s="4">
        <f t="shared" si="26"/>
        <v>-21</v>
      </c>
      <c r="AW40" s="4">
        <f t="shared" si="27"/>
        <v>1.98</v>
      </c>
      <c r="AZ40" s="4">
        <f t="shared" si="28"/>
        <v>0</v>
      </c>
      <c r="BA40" s="13" t="str">
        <f t="shared" si="29"/>
        <v/>
      </c>
      <c r="BB40" s="24" t="str">
        <f t="shared" si="30"/>
        <v/>
      </c>
      <c r="BC40" s="13"/>
      <c r="BD40" s="2">
        <f t="shared" si="47"/>
        <v>-7</v>
      </c>
      <c r="BE40" s="4">
        <f t="shared" si="31"/>
        <v>-21</v>
      </c>
      <c r="BF40" s="4">
        <f t="shared" si="32"/>
        <v>1.98</v>
      </c>
      <c r="BI40" s="4">
        <f t="shared" si="33"/>
        <v>0</v>
      </c>
      <c r="BJ40" s="13" t="str">
        <f t="shared" si="34"/>
        <v/>
      </c>
      <c r="BK40" s="24" t="str">
        <f t="shared" si="35"/>
        <v/>
      </c>
      <c r="BL40" s="13"/>
      <c r="BM40" s="2">
        <f t="shared" si="48"/>
        <v>-7</v>
      </c>
      <c r="BN40" s="4">
        <f t="shared" si="36"/>
        <v>-21</v>
      </c>
      <c r="BO40" s="4">
        <f t="shared" si="37"/>
        <v>1.98</v>
      </c>
      <c r="BR40" s="4">
        <f t="shared" si="38"/>
        <v>0</v>
      </c>
      <c r="BS40" s="13" t="str">
        <f t="shared" si="39"/>
        <v/>
      </c>
      <c r="BT40" s="24" t="str">
        <f t="shared" si="40"/>
        <v/>
      </c>
      <c r="BU40" s="25"/>
    </row>
    <row r="41">
      <c r="A41" s="2">
        <f t="shared" si="41"/>
        <v>-6.5</v>
      </c>
      <c r="B41" s="4">
        <f t="shared" si="1"/>
        <v>-19.5</v>
      </c>
      <c r="C41" s="4">
        <f t="shared" si="2"/>
        <v>1.95</v>
      </c>
      <c r="G41" s="29" t="str">
        <f t="shared" si="3"/>
        <v/>
      </c>
      <c r="H41" s="13" t="str">
        <f t="shared" si="4"/>
        <v/>
      </c>
      <c r="I41" s="24" t="str">
        <f t="shared" si="5"/>
        <v/>
      </c>
      <c r="K41" s="2">
        <f t="shared" si="42"/>
        <v>-6.5</v>
      </c>
      <c r="L41" s="4">
        <f t="shared" si="6"/>
        <v>-19.5</v>
      </c>
      <c r="M41" s="4">
        <f t="shared" si="7"/>
        <v>1.95</v>
      </c>
      <c r="P41" s="4">
        <f t="shared" si="8"/>
        <v>0</v>
      </c>
      <c r="Q41" s="13" t="str">
        <f t="shared" si="9"/>
        <v/>
      </c>
      <c r="R41" s="24" t="str">
        <f t="shared" si="10"/>
        <v/>
      </c>
      <c r="T41" s="2">
        <f t="shared" si="43"/>
        <v>-6.5</v>
      </c>
      <c r="U41" s="4">
        <f t="shared" si="11"/>
        <v>-19.5</v>
      </c>
      <c r="V41" s="4">
        <f t="shared" si="12"/>
        <v>1.95</v>
      </c>
      <c r="Y41" s="4">
        <f t="shared" si="13"/>
        <v>0</v>
      </c>
      <c r="Z41" s="13" t="str">
        <f t="shared" si="14"/>
        <v/>
      </c>
      <c r="AA41" s="24" t="str">
        <f t="shared" si="15"/>
        <v/>
      </c>
      <c r="AC41" s="2">
        <f t="shared" si="44"/>
        <v>-6.5</v>
      </c>
      <c r="AD41" s="4">
        <f t="shared" si="16"/>
        <v>-19.5</v>
      </c>
      <c r="AE41" s="4">
        <f t="shared" si="17"/>
        <v>1.95</v>
      </c>
      <c r="AH41" s="4">
        <f t="shared" si="18"/>
        <v>0</v>
      </c>
      <c r="AI41" s="13" t="str">
        <f t="shared" si="19"/>
        <v/>
      </c>
      <c r="AJ41" s="24" t="str">
        <f t="shared" si="20"/>
        <v/>
      </c>
      <c r="AK41" s="13"/>
      <c r="AL41" s="2">
        <f t="shared" si="45"/>
        <v>-6.5</v>
      </c>
      <c r="AM41" s="4">
        <f t="shared" si="21"/>
        <v>-19.5</v>
      </c>
      <c r="AN41" s="4">
        <f t="shared" si="22"/>
        <v>1.95</v>
      </c>
      <c r="AQ41" s="4">
        <f t="shared" si="23"/>
        <v>0</v>
      </c>
      <c r="AR41" s="13" t="str">
        <f t="shared" si="24"/>
        <v/>
      </c>
      <c r="AS41" s="24" t="str">
        <f t="shared" si="25"/>
        <v/>
      </c>
      <c r="AT41" s="13"/>
      <c r="AU41" s="2">
        <f t="shared" si="46"/>
        <v>-6.5</v>
      </c>
      <c r="AV41" s="4">
        <f t="shared" si="26"/>
        <v>-19.5</v>
      </c>
      <c r="AW41" s="4">
        <f t="shared" si="27"/>
        <v>1.95</v>
      </c>
      <c r="AZ41" s="4">
        <f t="shared" si="28"/>
        <v>0</v>
      </c>
      <c r="BA41" s="13" t="str">
        <f t="shared" si="29"/>
        <v/>
      </c>
      <c r="BB41" s="24" t="str">
        <f t="shared" si="30"/>
        <v/>
      </c>
      <c r="BC41" s="13"/>
      <c r="BD41" s="2">
        <f t="shared" si="47"/>
        <v>-6.5</v>
      </c>
      <c r="BE41" s="4">
        <f t="shared" si="31"/>
        <v>-19.5</v>
      </c>
      <c r="BF41" s="4">
        <f t="shared" si="32"/>
        <v>1.95</v>
      </c>
      <c r="BI41" s="4">
        <f t="shared" si="33"/>
        <v>0</v>
      </c>
      <c r="BJ41" s="13" t="str">
        <f t="shared" si="34"/>
        <v/>
      </c>
      <c r="BK41" s="24" t="str">
        <f t="shared" si="35"/>
        <v/>
      </c>
      <c r="BL41" s="13"/>
      <c r="BM41" s="2">
        <f t="shared" si="48"/>
        <v>-6.5</v>
      </c>
      <c r="BN41" s="4">
        <f t="shared" si="36"/>
        <v>-19.5</v>
      </c>
      <c r="BO41" s="4">
        <f t="shared" si="37"/>
        <v>1.95</v>
      </c>
      <c r="BR41" s="4">
        <f t="shared" si="38"/>
        <v>0</v>
      </c>
      <c r="BS41" s="13" t="str">
        <f t="shared" si="39"/>
        <v/>
      </c>
      <c r="BT41" s="24" t="str">
        <f t="shared" si="40"/>
        <v/>
      </c>
      <c r="BU41" s="25"/>
    </row>
    <row r="42">
      <c r="A42" s="2">
        <f t="shared" si="41"/>
        <v>-6</v>
      </c>
      <c r="B42" s="4">
        <f t="shared" si="1"/>
        <v>-18</v>
      </c>
      <c r="C42" s="4">
        <f t="shared" si="2"/>
        <v>1.92</v>
      </c>
      <c r="G42" s="29" t="str">
        <f t="shared" si="3"/>
        <v/>
      </c>
      <c r="H42" s="13" t="str">
        <f t="shared" si="4"/>
        <v/>
      </c>
      <c r="I42" s="24" t="str">
        <f t="shared" si="5"/>
        <v/>
      </c>
      <c r="K42" s="2">
        <f t="shared" si="42"/>
        <v>-6</v>
      </c>
      <c r="L42" s="4">
        <f t="shared" si="6"/>
        <v>-18</v>
      </c>
      <c r="M42" s="4">
        <f t="shared" si="7"/>
        <v>1.92</v>
      </c>
      <c r="P42" s="4">
        <f t="shared" si="8"/>
        <v>0</v>
      </c>
      <c r="Q42" s="13" t="str">
        <f t="shared" si="9"/>
        <v/>
      </c>
      <c r="R42" s="24" t="str">
        <f t="shared" si="10"/>
        <v/>
      </c>
      <c r="T42" s="2">
        <f t="shared" si="43"/>
        <v>-6</v>
      </c>
      <c r="U42" s="4">
        <f t="shared" si="11"/>
        <v>-18</v>
      </c>
      <c r="V42" s="4">
        <f t="shared" si="12"/>
        <v>1.92</v>
      </c>
      <c r="Y42" s="4">
        <f t="shared" si="13"/>
        <v>0</v>
      </c>
      <c r="Z42" s="13" t="str">
        <f t="shared" si="14"/>
        <v/>
      </c>
      <c r="AA42" s="24" t="str">
        <f t="shared" si="15"/>
        <v/>
      </c>
      <c r="AC42" s="2">
        <f t="shared" si="44"/>
        <v>-6</v>
      </c>
      <c r="AD42" s="4">
        <f t="shared" si="16"/>
        <v>-18</v>
      </c>
      <c r="AE42" s="4">
        <f t="shared" si="17"/>
        <v>1.92</v>
      </c>
      <c r="AH42" s="4">
        <f t="shared" si="18"/>
        <v>0</v>
      </c>
      <c r="AI42" s="13" t="str">
        <f t="shared" si="19"/>
        <v/>
      </c>
      <c r="AJ42" s="24" t="str">
        <f t="shared" si="20"/>
        <v/>
      </c>
      <c r="AK42" s="13"/>
      <c r="AL42" s="2">
        <f t="shared" si="45"/>
        <v>-6</v>
      </c>
      <c r="AM42" s="4">
        <f t="shared" si="21"/>
        <v>-18</v>
      </c>
      <c r="AN42" s="4">
        <f t="shared" si="22"/>
        <v>1.92</v>
      </c>
      <c r="AQ42" s="4">
        <f t="shared" si="23"/>
        <v>0</v>
      </c>
      <c r="AR42" s="13" t="str">
        <f t="shared" si="24"/>
        <v/>
      </c>
      <c r="AS42" s="24" t="str">
        <f t="shared" si="25"/>
        <v/>
      </c>
      <c r="AT42" s="13"/>
      <c r="AU42" s="2">
        <f t="shared" si="46"/>
        <v>-6</v>
      </c>
      <c r="AV42" s="4">
        <f t="shared" si="26"/>
        <v>-18</v>
      </c>
      <c r="AW42" s="4">
        <f t="shared" si="27"/>
        <v>1.92</v>
      </c>
      <c r="AZ42" s="4">
        <f t="shared" si="28"/>
        <v>0</v>
      </c>
      <c r="BA42" s="13" t="str">
        <f t="shared" si="29"/>
        <v/>
      </c>
      <c r="BB42" s="24" t="str">
        <f t="shared" si="30"/>
        <v/>
      </c>
      <c r="BC42" s="13"/>
      <c r="BD42" s="2">
        <f t="shared" si="47"/>
        <v>-6</v>
      </c>
      <c r="BE42" s="4">
        <f t="shared" si="31"/>
        <v>-18</v>
      </c>
      <c r="BF42" s="4">
        <f t="shared" si="32"/>
        <v>1.92</v>
      </c>
      <c r="BI42" s="4">
        <f t="shared" si="33"/>
        <v>0</v>
      </c>
      <c r="BJ42" s="13" t="str">
        <f t="shared" si="34"/>
        <v/>
      </c>
      <c r="BK42" s="24" t="str">
        <f t="shared" si="35"/>
        <v/>
      </c>
      <c r="BL42" s="13"/>
      <c r="BM42" s="2">
        <f t="shared" si="48"/>
        <v>-6</v>
      </c>
      <c r="BN42" s="4">
        <f t="shared" si="36"/>
        <v>-18</v>
      </c>
      <c r="BO42" s="4">
        <f t="shared" si="37"/>
        <v>1.92</v>
      </c>
      <c r="BR42" s="4">
        <f t="shared" si="38"/>
        <v>0</v>
      </c>
      <c r="BS42" s="13" t="str">
        <f t="shared" si="39"/>
        <v/>
      </c>
      <c r="BT42" s="24" t="str">
        <f t="shared" si="40"/>
        <v/>
      </c>
      <c r="BU42" s="25"/>
    </row>
    <row r="43">
      <c r="A43" s="2">
        <f t="shared" si="41"/>
        <v>-5.5</v>
      </c>
      <c r="B43" s="4">
        <f t="shared" si="1"/>
        <v>-16.5</v>
      </c>
      <c r="C43" s="4">
        <f t="shared" si="2"/>
        <v>1.89</v>
      </c>
      <c r="G43" s="29" t="str">
        <f t="shared" si="3"/>
        <v/>
      </c>
      <c r="H43" s="13" t="str">
        <f t="shared" si="4"/>
        <v/>
      </c>
      <c r="I43" s="24" t="str">
        <f t="shared" si="5"/>
        <v/>
      </c>
      <c r="K43" s="2">
        <f t="shared" si="42"/>
        <v>-5.5</v>
      </c>
      <c r="L43" s="4">
        <f t="shared" si="6"/>
        <v>-16.5</v>
      </c>
      <c r="M43" s="4">
        <f t="shared" si="7"/>
        <v>1.89</v>
      </c>
      <c r="P43" s="4">
        <f t="shared" si="8"/>
        <v>0</v>
      </c>
      <c r="Q43" s="13" t="str">
        <f t="shared" si="9"/>
        <v/>
      </c>
      <c r="R43" s="24" t="str">
        <f t="shared" si="10"/>
        <v/>
      </c>
      <c r="T43" s="2">
        <f t="shared" si="43"/>
        <v>-5.5</v>
      </c>
      <c r="U43" s="4">
        <f t="shared" si="11"/>
        <v>-16.5</v>
      </c>
      <c r="V43" s="4">
        <f t="shared" si="12"/>
        <v>1.89</v>
      </c>
      <c r="Y43" s="4">
        <f t="shared" si="13"/>
        <v>0</v>
      </c>
      <c r="Z43" s="13" t="str">
        <f t="shared" si="14"/>
        <v/>
      </c>
      <c r="AA43" s="24" t="str">
        <f t="shared" si="15"/>
        <v/>
      </c>
      <c r="AC43" s="2">
        <f t="shared" si="44"/>
        <v>-5.5</v>
      </c>
      <c r="AD43" s="4">
        <f t="shared" si="16"/>
        <v>-16.5</v>
      </c>
      <c r="AE43" s="4">
        <f t="shared" si="17"/>
        <v>1.89</v>
      </c>
      <c r="AH43" s="4">
        <f t="shared" si="18"/>
        <v>0</v>
      </c>
      <c r="AI43" s="13" t="str">
        <f t="shared" si="19"/>
        <v/>
      </c>
      <c r="AJ43" s="24" t="str">
        <f t="shared" si="20"/>
        <v/>
      </c>
      <c r="AK43" s="13"/>
      <c r="AL43" s="2">
        <f t="shared" si="45"/>
        <v>-5.5</v>
      </c>
      <c r="AM43" s="4">
        <f t="shared" si="21"/>
        <v>-16.5</v>
      </c>
      <c r="AN43" s="4">
        <f t="shared" si="22"/>
        <v>1.89</v>
      </c>
      <c r="AQ43" s="4">
        <f t="shared" si="23"/>
        <v>0</v>
      </c>
      <c r="AR43" s="13" t="str">
        <f t="shared" si="24"/>
        <v/>
      </c>
      <c r="AS43" s="24" t="str">
        <f t="shared" si="25"/>
        <v/>
      </c>
      <c r="AT43" s="13"/>
      <c r="AU43" s="2">
        <f t="shared" si="46"/>
        <v>-5.5</v>
      </c>
      <c r="AV43" s="4">
        <f t="shared" si="26"/>
        <v>-16.5</v>
      </c>
      <c r="AW43" s="4">
        <f t="shared" si="27"/>
        <v>1.89</v>
      </c>
      <c r="AZ43" s="4">
        <f t="shared" si="28"/>
        <v>0</v>
      </c>
      <c r="BA43" s="13" t="str">
        <f t="shared" si="29"/>
        <v/>
      </c>
      <c r="BB43" s="24" t="str">
        <f t="shared" si="30"/>
        <v/>
      </c>
      <c r="BC43" s="13"/>
      <c r="BD43" s="2">
        <f t="shared" si="47"/>
        <v>-5.5</v>
      </c>
      <c r="BE43" s="4">
        <f t="shared" si="31"/>
        <v>-16.5</v>
      </c>
      <c r="BF43" s="4">
        <f t="shared" si="32"/>
        <v>1.89</v>
      </c>
      <c r="BI43" s="4">
        <f t="shared" si="33"/>
        <v>0</v>
      </c>
      <c r="BJ43" s="13" t="str">
        <f t="shared" si="34"/>
        <v/>
      </c>
      <c r="BK43" s="24" t="str">
        <f t="shared" si="35"/>
        <v/>
      </c>
      <c r="BL43" s="13"/>
      <c r="BM43" s="2">
        <f t="shared" si="48"/>
        <v>-5.5</v>
      </c>
      <c r="BN43" s="4">
        <f t="shared" si="36"/>
        <v>-16.5</v>
      </c>
      <c r="BO43" s="4">
        <f t="shared" si="37"/>
        <v>1.89</v>
      </c>
      <c r="BR43" s="4">
        <f t="shared" si="38"/>
        <v>0</v>
      </c>
      <c r="BS43" s="13" t="str">
        <f t="shared" si="39"/>
        <v/>
      </c>
      <c r="BT43" s="24" t="str">
        <f t="shared" si="40"/>
        <v/>
      </c>
      <c r="BU43" s="25"/>
    </row>
    <row r="44">
      <c r="A44" s="2">
        <f t="shared" si="41"/>
        <v>-5</v>
      </c>
      <c r="B44" s="4">
        <f t="shared" si="1"/>
        <v>-15</v>
      </c>
      <c r="C44" s="4">
        <f t="shared" si="2"/>
        <v>1.86</v>
      </c>
      <c r="G44" s="29" t="str">
        <f t="shared" si="3"/>
        <v/>
      </c>
      <c r="H44" s="13" t="str">
        <f t="shared" si="4"/>
        <v/>
      </c>
      <c r="I44" s="24" t="str">
        <f t="shared" si="5"/>
        <v/>
      </c>
      <c r="K44" s="2">
        <f t="shared" si="42"/>
        <v>-5</v>
      </c>
      <c r="L44" s="4">
        <f t="shared" si="6"/>
        <v>-15</v>
      </c>
      <c r="M44" s="4">
        <f t="shared" si="7"/>
        <v>1.86</v>
      </c>
      <c r="P44" s="4">
        <f t="shared" si="8"/>
        <v>0</v>
      </c>
      <c r="Q44" s="13" t="str">
        <f t="shared" si="9"/>
        <v/>
      </c>
      <c r="R44" s="24" t="str">
        <f t="shared" si="10"/>
        <v/>
      </c>
      <c r="T44" s="2">
        <f t="shared" si="43"/>
        <v>-5</v>
      </c>
      <c r="U44" s="4">
        <f t="shared" si="11"/>
        <v>-15</v>
      </c>
      <c r="V44" s="4">
        <f t="shared" si="12"/>
        <v>1.86</v>
      </c>
      <c r="Y44" s="4">
        <f t="shared" si="13"/>
        <v>0</v>
      </c>
      <c r="Z44" s="13" t="str">
        <f t="shared" si="14"/>
        <v/>
      </c>
      <c r="AA44" s="24" t="str">
        <f t="shared" si="15"/>
        <v/>
      </c>
      <c r="AC44" s="2">
        <f t="shared" si="44"/>
        <v>-5</v>
      </c>
      <c r="AD44" s="4">
        <f t="shared" si="16"/>
        <v>-15</v>
      </c>
      <c r="AE44" s="4">
        <f t="shared" si="17"/>
        <v>1.86</v>
      </c>
      <c r="AH44" s="4">
        <f t="shared" si="18"/>
        <v>0</v>
      </c>
      <c r="AI44" s="13" t="str">
        <f t="shared" si="19"/>
        <v/>
      </c>
      <c r="AJ44" s="24" t="str">
        <f t="shared" si="20"/>
        <v/>
      </c>
      <c r="AK44" s="13"/>
      <c r="AL44" s="2">
        <f t="shared" si="45"/>
        <v>-5</v>
      </c>
      <c r="AM44" s="4">
        <f t="shared" si="21"/>
        <v>-15</v>
      </c>
      <c r="AN44" s="4">
        <f t="shared" si="22"/>
        <v>1.86</v>
      </c>
      <c r="AQ44" s="4">
        <f t="shared" si="23"/>
        <v>0</v>
      </c>
      <c r="AR44" s="13" t="str">
        <f t="shared" si="24"/>
        <v/>
      </c>
      <c r="AS44" s="24" t="str">
        <f t="shared" si="25"/>
        <v/>
      </c>
      <c r="AT44" s="13"/>
      <c r="AU44" s="2">
        <f t="shared" si="46"/>
        <v>-5</v>
      </c>
      <c r="AV44" s="4">
        <f t="shared" si="26"/>
        <v>-15</v>
      </c>
      <c r="AW44" s="4">
        <f t="shared" si="27"/>
        <v>1.86</v>
      </c>
      <c r="AZ44" s="4">
        <f t="shared" si="28"/>
        <v>0</v>
      </c>
      <c r="BA44" s="13" t="str">
        <f t="shared" si="29"/>
        <v/>
      </c>
      <c r="BB44" s="24" t="str">
        <f t="shared" si="30"/>
        <v/>
      </c>
      <c r="BC44" s="13"/>
      <c r="BD44" s="2">
        <f t="shared" si="47"/>
        <v>-5</v>
      </c>
      <c r="BE44" s="4">
        <f t="shared" si="31"/>
        <v>-15</v>
      </c>
      <c r="BF44" s="4">
        <f t="shared" si="32"/>
        <v>1.86</v>
      </c>
      <c r="BI44" s="4">
        <f t="shared" si="33"/>
        <v>0</v>
      </c>
      <c r="BJ44" s="13" t="str">
        <f t="shared" si="34"/>
        <v/>
      </c>
      <c r="BK44" s="24" t="str">
        <f t="shared" si="35"/>
        <v/>
      </c>
      <c r="BL44" s="13"/>
      <c r="BM44" s="2">
        <f t="shared" si="48"/>
        <v>-5</v>
      </c>
      <c r="BN44" s="4">
        <f t="shared" si="36"/>
        <v>-15</v>
      </c>
      <c r="BO44" s="4">
        <f t="shared" si="37"/>
        <v>1.86</v>
      </c>
      <c r="BR44" s="4">
        <f t="shared" si="38"/>
        <v>0</v>
      </c>
      <c r="BS44" s="13" t="str">
        <f t="shared" si="39"/>
        <v/>
      </c>
      <c r="BT44" s="24" t="str">
        <f t="shared" si="40"/>
        <v/>
      </c>
      <c r="BU44" s="25"/>
    </row>
    <row r="45">
      <c r="A45" s="2">
        <f t="shared" si="41"/>
        <v>-4.5</v>
      </c>
      <c r="B45" s="4">
        <f t="shared" si="1"/>
        <v>-13.5</v>
      </c>
      <c r="C45" s="4">
        <f t="shared" si="2"/>
        <v>1.83</v>
      </c>
      <c r="G45" s="29" t="str">
        <f t="shared" si="3"/>
        <v/>
      </c>
      <c r="H45" s="13" t="str">
        <f t="shared" si="4"/>
        <v/>
      </c>
      <c r="I45" s="24" t="str">
        <f t="shared" si="5"/>
        <v/>
      </c>
      <c r="K45" s="2">
        <f t="shared" si="42"/>
        <v>-4.5</v>
      </c>
      <c r="L45" s="4">
        <f t="shared" si="6"/>
        <v>-13.5</v>
      </c>
      <c r="M45" s="4">
        <f t="shared" si="7"/>
        <v>1.83</v>
      </c>
      <c r="P45" s="4">
        <f t="shared" si="8"/>
        <v>0</v>
      </c>
      <c r="Q45" s="13" t="str">
        <f t="shared" si="9"/>
        <v/>
      </c>
      <c r="R45" s="24" t="str">
        <f t="shared" si="10"/>
        <v/>
      </c>
      <c r="T45" s="2">
        <f t="shared" si="43"/>
        <v>-4.5</v>
      </c>
      <c r="U45" s="4">
        <f t="shared" si="11"/>
        <v>-13.5</v>
      </c>
      <c r="V45" s="4">
        <f t="shared" si="12"/>
        <v>1.83</v>
      </c>
      <c r="Y45" s="4">
        <f t="shared" si="13"/>
        <v>0</v>
      </c>
      <c r="Z45" s="13" t="str">
        <f t="shared" si="14"/>
        <v/>
      </c>
      <c r="AA45" s="24" t="str">
        <f t="shared" si="15"/>
        <v/>
      </c>
      <c r="AC45" s="2">
        <f t="shared" si="44"/>
        <v>-4.5</v>
      </c>
      <c r="AD45" s="4">
        <f t="shared" si="16"/>
        <v>-13.5</v>
      </c>
      <c r="AE45" s="4">
        <f t="shared" si="17"/>
        <v>1.83</v>
      </c>
      <c r="AH45" s="4">
        <f t="shared" si="18"/>
        <v>0</v>
      </c>
      <c r="AI45" s="13" t="str">
        <f t="shared" si="19"/>
        <v/>
      </c>
      <c r="AJ45" s="24" t="str">
        <f t="shared" si="20"/>
        <v/>
      </c>
      <c r="AK45" s="13"/>
      <c r="AL45" s="2">
        <f t="shared" si="45"/>
        <v>-4.5</v>
      </c>
      <c r="AM45" s="4">
        <f t="shared" si="21"/>
        <v>-13.5</v>
      </c>
      <c r="AN45" s="4">
        <f t="shared" si="22"/>
        <v>1.83</v>
      </c>
      <c r="AQ45" s="4">
        <f t="shared" si="23"/>
        <v>0</v>
      </c>
      <c r="AR45" s="13" t="str">
        <f t="shared" si="24"/>
        <v/>
      </c>
      <c r="AS45" s="24" t="str">
        <f t="shared" si="25"/>
        <v/>
      </c>
      <c r="AT45" s="13"/>
      <c r="AU45" s="2">
        <f t="shared" si="46"/>
        <v>-4.5</v>
      </c>
      <c r="AV45" s="4">
        <f t="shared" si="26"/>
        <v>-13.5</v>
      </c>
      <c r="AW45" s="4">
        <f t="shared" si="27"/>
        <v>1.83</v>
      </c>
      <c r="AZ45" s="4">
        <f t="shared" si="28"/>
        <v>0</v>
      </c>
      <c r="BA45" s="13" t="str">
        <f t="shared" si="29"/>
        <v/>
      </c>
      <c r="BB45" s="24" t="str">
        <f t="shared" si="30"/>
        <v/>
      </c>
      <c r="BC45" s="13"/>
      <c r="BD45" s="2">
        <f t="shared" si="47"/>
        <v>-4.5</v>
      </c>
      <c r="BE45" s="4">
        <f t="shared" si="31"/>
        <v>-13.5</v>
      </c>
      <c r="BF45" s="4">
        <f t="shared" si="32"/>
        <v>1.83</v>
      </c>
      <c r="BI45" s="4">
        <f t="shared" si="33"/>
        <v>0</v>
      </c>
      <c r="BJ45" s="13" t="str">
        <f t="shared" si="34"/>
        <v/>
      </c>
      <c r="BK45" s="24" t="str">
        <f t="shared" si="35"/>
        <v/>
      </c>
      <c r="BL45" s="13"/>
      <c r="BM45" s="2">
        <f t="shared" si="48"/>
        <v>-4.5</v>
      </c>
      <c r="BN45" s="4">
        <f t="shared" si="36"/>
        <v>-13.5</v>
      </c>
      <c r="BO45" s="4">
        <f t="shared" si="37"/>
        <v>1.83</v>
      </c>
      <c r="BR45" s="4">
        <f t="shared" si="38"/>
        <v>0</v>
      </c>
      <c r="BS45" s="13" t="str">
        <f t="shared" si="39"/>
        <v/>
      </c>
      <c r="BT45" s="24" t="str">
        <f t="shared" si="40"/>
        <v/>
      </c>
      <c r="BU45" s="25"/>
    </row>
    <row r="46">
      <c r="A46" s="2">
        <f t="shared" si="41"/>
        <v>-4</v>
      </c>
      <c r="B46" s="4">
        <f t="shared" si="1"/>
        <v>-12</v>
      </c>
      <c r="C46" s="4">
        <f t="shared" si="2"/>
        <v>1.8</v>
      </c>
      <c r="G46" s="29" t="str">
        <f t="shared" si="3"/>
        <v/>
      </c>
      <c r="H46" s="13" t="str">
        <f t="shared" si="4"/>
        <v/>
      </c>
      <c r="I46" s="24" t="str">
        <f t="shared" si="5"/>
        <v/>
      </c>
      <c r="K46" s="2">
        <f t="shared" si="42"/>
        <v>-4</v>
      </c>
      <c r="L46" s="4">
        <f t="shared" si="6"/>
        <v>-12</v>
      </c>
      <c r="M46" s="4">
        <f t="shared" si="7"/>
        <v>1.8</v>
      </c>
      <c r="P46" s="4">
        <f t="shared" si="8"/>
        <v>0</v>
      </c>
      <c r="Q46" s="13" t="str">
        <f t="shared" si="9"/>
        <v/>
      </c>
      <c r="R46" s="24" t="str">
        <f t="shared" si="10"/>
        <v/>
      </c>
      <c r="T46" s="2">
        <f t="shared" si="43"/>
        <v>-4</v>
      </c>
      <c r="U46" s="4">
        <f t="shared" si="11"/>
        <v>-12</v>
      </c>
      <c r="V46" s="4">
        <f t="shared" si="12"/>
        <v>1.8</v>
      </c>
      <c r="Y46" s="4">
        <f t="shared" si="13"/>
        <v>0</v>
      </c>
      <c r="Z46" s="13" t="str">
        <f t="shared" si="14"/>
        <v/>
      </c>
      <c r="AA46" s="24" t="str">
        <f t="shared" si="15"/>
        <v/>
      </c>
      <c r="AC46" s="2">
        <f t="shared" si="44"/>
        <v>-4</v>
      </c>
      <c r="AD46" s="4">
        <f t="shared" si="16"/>
        <v>-12</v>
      </c>
      <c r="AE46" s="4">
        <f t="shared" si="17"/>
        <v>1.8</v>
      </c>
      <c r="AH46" s="4">
        <f t="shared" si="18"/>
        <v>0</v>
      </c>
      <c r="AI46" s="13" t="str">
        <f t="shared" si="19"/>
        <v/>
      </c>
      <c r="AJ46" s="24" t="str">
        <f t="shared" si="20"/>
        <v/>
      </c>
      <c r="AK46" s="13"/>
      <c r="AL46" s="2">
        <f t="shared" si="45"/>
        <v>-4</v>
      </c>
      <c r="AM46" s="4">
        <f t="shared" si="21"/>
        <v>-12</v>
      </c>
      <c r="AN46" s="4">
        <f t="shared" si="22"/>
        <v>1.8</v>
      </c>
      <c r="AQ46" s="4">
        <f t="shared" si="23"/>
        <v>0</v>
      </c>
      <c r="AR46" s="13" t="str">
        <f t="shared" si="24"/>
        <v/>
      </c>
      <c r="AS46" s="24" t="str">
        <f t="shared" si="25"/>
        <v/>
      </c>
      <c r="AT46" s="13"/>
      <c r="AU46" s="2">
        <f t="shared" si="46"/>
        <v>-4</v>
      </c>
      <c r="AV46" s="4">
        <f t="shared" si="26"/>
        <v>-12</v>
      </c>
      <c r="AW46" s="4">
        <f t="shared" si="27"/>
        <v>1.8</v>
      </c>
      <c r="AZ46" s="4">
        <f t="shared" si="28"/>
        <v>0</v>
      </c>
      <c r="BA46" s="13" t="str">
        <f t="shared" si="29"/>
        <v/>
      </c>
      <c r="BB46" s="24" t="str">
        <f t="shared" si="30"/>
        <v/>
      </c>
      <c r="BC46" s="13"/>
      <c r="BD46" s="2">
        <f t="shared" si="47"/>
        <v>-4</v>
      </c>
      <c r="BE46" s="4">
        <f t="shared" si="31"/>
        <v>-12</v>
      </c>
      <c r="BF46" s="4">
        <f t="shared" si="32"/>
        <v>1.8</v>
      </c>
      <c r="BI46" s="4">
        <f t="shared" si="33"/>
        <v>0</v>
      </c>
      <c r="BJ46" s="13" t="str">
        <f t="shared" si="34"/>
        <v/>
      </c>
      <c r="BK46" s="24" t="str">
        <f t="shared" si="35"/>
        <v/>
      </c>
      <c r="BL46" s="13"/>
      <c r="BM46" s="2">
        <f t="shared" si="48"/>
        <v>-4</v>
      </c>
      <c r="BN46" s="4">
        <f t="shared" si="36"/>
        <v>-12</v>
      </c>
      <c r="BO46" s="4">
        <f t="shared" si="37"/>
        <v>1.8</v>
      </c>
      <c r="BR46" s="4">
        <f t="shared" si="38"/>
        <v>0</v>
      </c>
      <c r="BS46" s="13" t="str">
        <f t="shared" si="39"/>
        <v/>
      </c>
      <c r="BT46" s="24" t="str">
        <f t="shared" si="40"/>
        <v/>
      </c>
      <c r="BU46" s="25"/>
    </row>
    <row r="47">
      <c r="A47" s="2">
        <f t="shared" si="41"/>
        <v>-3.5</v>
      </c>
      <c r="B47" s="4">
        <f t="shared" si="1"/>
        <v>-10.5</v>
      </c>
      <c r="C47" s="4">
        <f t="shared" si="2"/>
        <v>1.77</v>
      </c>
      <c r="G47" s="29" t="str">
        <f t="shared" si="3"/>
        <v/>
      </c>
      <c r="H47" s="13" t="str">
        <f t="shared" si="4"/>
        <v/>
      </c>
      <c r="I47" s="24" t="str">
        <f t="shared" si="5"/>
        <v/>
      </c>
      <c r="K47" s="2">
        <f t="shared" si="42"/>
        <v>-3.5</v>
      </c>
      <c r="L47" s="4">
        <f t="shared" si="6"/>
        <v>-10.5</v>
      </c>
      <c r="M47" s="4">
        <f t="shared" si="7"/>
        <v>1.77</v>
      </c>
      <c r="P47" s="4">
        <f t="shared" si="8"/>
        <v>0</v>
      </c>
      <c r="Q47" s="13" t="str">
        <f t="shared" si="9"/>
        <v/>
      </c>
      <c r="R47" s="24" t="str">
        <f t="shared" si="10"/>
        <v/>
      </c>
      <c r="T47" s="2">
        <f t="shared" si="43"/>
        <v>-3.5</v>
      </c>
      <c r="U47" s="4">
        <f t="shared" si="11"/>
        <v>-10.5</v>
      </c>
      <c r="V47" s="4">
        <f t="shared" si="12"/>
        <v>1.77</v>
      </c>
      <c r="Y47" s="4">
        <f t="shared" si="13"/>
        <v>0</v>
      </c>
      <c r="Z47" s="13" t="str">
        <f t="shared" si="14"/>
        <v/>
      </c>
      <c r="AA47" s="24" t="str">
        <f t="shared" si="15"/>
        <v/>
      </c>
      <c r="AC47" s="2">
        <f t="shared" si="44"/>
        <v>-3.5</v>
      </c>
      <c r="AD47" s="4">
        <f t="shared" si="16"/>
        <v>-10.5</v>
      </c>
      <c r="AE47" s="4">
        <f t="shared" si="17"/>
        <v>1.77</v>
      </c>
      <c r="AH47" s="4">
        <f t="shared" si="18"/>
        <v>0</v>
      </c>
      <c r="AI47" s="13" t="str">
        <f t="shared" si="19"/>
        <v/>
      </c>
      <c r="AJ47" s="24" t="str">
        <f t="shared" si="20"/>
        <v/>
      </c>
      <c r="AK47" s="13"/>
      <c r="AL47" s="2">
        <f t="shared" si="45"/>
        <v>-3.5</v>
      </c>
      <c r="AM47" s="4">
        <f t="shared" si="21"/>
        <v>-10.5</v>
      </c>
      <c r="AN47" s="4">
        <f t="shared" si="22"/>
        <v>1.77</v>
      </c>
      <c r="AQ47" s="4">
        <f t="shared" si="23"/>
        <v>0</v>
      </c>
      <c r="AR47" s="13" t="str">
        <f t="shared" si="24"/>
        <v/>
      </c>
      <c r="AS47" s="24" t="str">
        <f t="shared" si="25"/>
        <v/>
      </c>
      <c r="AT47" s="13"/>
      <c r="AU47" s="2">
        <f t="shared" si="46"/>
        <v>-3.5</v>
      </c>
      <c r="AV47" s="4">
        <f t="shared" si="26"/>
        <v>-10.5</v>
      </c>
      <c r="AW47" s="4">
        <f t="shared" si="27"/>
        <v>1.77</v>
      </c>
      <c r="AZ47" s="4">
        <f t="shared" si="28"/>
        <v>0</v>
      </c>
      <c r="BA47" s="13" t="str">
        <f t="shared" si="29"/>
        <v/>
      </c>
      <c r="BB47" s="24" t="str">
        <f t="shared" si="30"/>
        <v/>
      </c>
      <c r="BC47" s="13"/>
      <c r="BD47" s="2">
        <f t="shared" si="47"/>
        <v>-3.5</v>
      </c>
      <c r="BE47" s="4">
        <f t="shared" si="31"/>
        <v>-10.5</v>
      </c>
      <c r="BF47" s="4">
        <f t="shared" si="32"/>
        <v>1.77</v>
      </c>
      <c r="BI47" s="4">
        <f t="shared" si="33"/>
        <v>0</v>
      </c>
      <c r="BJ47" s="13" t="str">
        <f t="shared" si="34"/>
        <v/>
      </c>
      <c r="BK47" s="24" t="str">
        <f t="shared" si="35"/>
        <v/>
      </c>
      <c r="BL47" s="13"/>
      <c r="BM47" s="2">
        <f t="shared" si="48"/>
        <v>-3.5</v>
      </c>
      <c r="BN47" s="4">
        <f t="shared" si="36"/>
        <v>-10.5</v>
      </c>
      <c r="BO47" s="4">
        <f t="shared" si="37"/>
        <v>1.77</v>
      </c>
      <c r="BR47" s="4">
        <f t="shared" si="38"/>
        <v>0</v>
      </c>
      <c r="BS47" s="13" t="str">
        <f t="shared" si="39"/>
        <v/>
      </c>
      <c r="BT47" s="24" t="str">
        <f t="shared" si="40"/>
        <v/>
      </c>
      <c r="BU47" s="25"/>
    </row>
    <row r="48">
      <c r="A48" s="2">
        <f t="shared" si="41"/>
        <v>-3</v>
      </c>
      <c r="B48" s="4">
        <f t="shared" si="1"/>
        <v>-9</v>
      </c>
      <c r="C48" s="4">
        <f t="shared" si="2"/>
        <v>1.74</v>
      </c>
      <c r="G48" s="29" t="str">
        <f t="shared" si="3"/>
        <v/>
      </c>
      <c r="H48" s="13" t="str">
        <f t="shared" si="4"/>
        <v/>
      </c>
      <c r="I48" s="24" t="str">
        <f t="shared" si="5"/>
        <v/>
      </c>
      <c r="K48" s="2">
        <f t="shared" si="42"/>
        <v>-3</v>
      </c>
      <c r="L48" s="4">
        <f t="shared" si="6"/>
        <v>-9</v>
      </c>
      <c r="M48" s="4">
        <f t="shared" si="7"/>
        <v>1.74</v>
      </c>
      <c r="P48" s="4">
        <f t="shared" si="8"/>
        <v>0</v>
      </c>
      <c r="Q48" s="13" t="str">
        <f t="shared" si="9"/>
        <v/>
      </c>
      <c r="R48" s="24" t="str">
        <f t="shared" si="10"/>
        <v/>
      </c>
      <c r="T48" s="2">
        <f t="shared" si="43"/>
        <v>-3</v>
      </c>
      <c r="U48" s="4">
        <f t="shared" si="11"/>
        <v>-9</v>
      </c>
      <c r="V48" s="4">
        <f t="shared" si="12"/>
        <v>1.74</v>
      </c>
      <c r="Y48" s="4">
        <f t="shared" si="13"/>
        <v>0</v>
      </c>
      <c r="Z48" s="13" t="str">
        <f t="shared" si="14"/>
        <v/>
      </c>
      <c r="AA48" s="24" t="str">
        <f t="shared" si="15"/>
        <v/>
      </c>
      <c r="AC48" s="2">
        <f t="shared" si="44"/>
        <v>-3</v>
      </c>
      <c r="AD48" s="4">
        <f t="shared" si="16"/>
        <v>-9</v>
      </c>
      <c r="AE48" s="4">
        <f t="shared" si="17"/>
        <v>1.74</v>
      </c>
      <c r="AH48" s="4">
        <f t="shared" si="18"/>
        <v>0</v>
      </c>
      <c r="AI48" s="13" t="str">
        <f t="shared" si="19"/>
        <v/>
      </c>
      <c r="AJ48" s="24" t="str">
        <f t="shared" si="20"/>
        <v/>
      </c>
      <c r="AK48" s="13"/>
      <c r="AL48" s="2">
        <f t="shared" si="45"/>
        <v>-3</v>
      </c>
      <c r="AM48" s="4">
        <f t="shared" si="21"/>
        <v>-9</v>
      </c>
      <c r="AN48" s="4">
        <f t="shared" si="22"/>
        <v>1.74</v>
      </c>
      <c r="AQ48" s="4">
        <f t="shared" si="23"/>
        <v>0</v>
      </c>
      <c r="AR48" s="13" t="str">
        <f t="shared" si="24"/>
        <v/>
      </c>
      <c r="AS48" s="24" t="str">
        <f t="shared" si="25"/>
        <v/>
      </c>
      <c r="AT48" s="13"/>
      <c r="AU48" s="2">
        <f t="shared" si="46"/>
        <v>-3</v>
      </c>
      <c r="AV48" s="4">
        <f t="shared" si="26"/>
        <v>-9</v>
      </c>
      <c r="AW48" s="4">
        <f t="shared" si="27"/>
        <v>1.74</v>
      </c>
      <c r="AZ48" s="4">
        <f t="shared" si="28"/>
        <v>0</v>
      </c>
      <c r="BA48" s="13" t="str">
        <f t="shared" si="29"/>
        <v/>
      </c>
      <c r="BB48" s="24" t="str">
        <f t="shared" si="30"/>
        <v/>
      </c>
      <c r="BC48" s="13"/>
      <c r="BD48" s="2">
        <f t="shared" si="47"/>
        <v>-3</v>
      </c>
      <c r="BE48" s="4">
        <f t="shared" si="31"/>
        <v>-9</v>
      </c>
      <c r="BF48" s="4">
        <f t="shared" si="32"/>
        <v>1.74</v>
      </c>
      <c r="BI48" s="4">
        <f t="shared" si="33"/>
        <v>0</v>
      </c>
      <c r="BJ48" s="13" t="str">
        <f t="shared" si="34"/>
        <v/>
      </c>
      <c r="BK48" s="24" t="str">
        <f t="shared" si="35"/>
        <v/>
      </c>
      <c r="BL48" s="13"/>
      <c r="BM48" s="2">
        <f t="shared" si="48"/>
        <v>-3</v>
      </c>
      <c r="BN48" s="4">
        <f t="shared" si="36"/>
        <v>-9</v>
      </c>
      <c r="BO48" s="4">
        <f t="shared" si="37"/>
        <v>1.74</v>
      </c>
      <c r="BR48" s="4">
        <f t="shared" si="38"/>
        <v>0</v>
      </c>
      <c r="BS48" s="13" t="str">
        <f t="shared" si="39"/>
        <v/>
      </c>
      <c r="BT48" s="24" t="str">
        <f t="shared" si="40"/>
        <v/>
      </c>
      <c r="BU48" s="25"/>
    </row>
    <row r="49">
      <c r="A49" s="2">
        <f t="shared" si="41"/>
        <v>-2.5</v>
      </c>
      <c r="B49" s="4">
        <f t="shared" si="1"/>
        <v>-7.5</v>
      </c>
      <c r="C49" s="4">
        <f t="shared" si="2"/>
        <v>1.71</v>
      </c>
      <c r="G49" s="29" t="str">
        <f t="shared" si="3"/>
        <v/>
      </c>
      <c r="H49" s="13" t="str">
        <f t="shared" si="4"/>
        <v/>
      </c>
      <c r="I49" s="24" t="str">
        <f t="shared" si="5"/>
        <v/>
      </c>
      <c r="K49" s="2">
        <f t="shared" si="42"/>
        <v>-2.5</v>
      </c>
      <c r="L49" s="4">
        <f t="shared" si="6"/>
        <v>-7.5</v>
      </c>
      <c r="M49" s="4">
        <f t="shared" si="7"/>
        <v>1.71</v>
      </c>
      <c r="P49" s="4">
        <f t="shared" si="8"/>
        <v>0</v>
      </c>
      <c r="Q49" s="13" t="str">
        <f t="shared" si="9"/>
        <v/>
      </c>
      <c r="R49" s="24" t="str">
        <f t="shared" si="10"/>
        <v/>
      </c>
      <c r="T49" s="2">
        <f t="shared" si="43"/>
        <v>-2.5</v>
      </c>
      <c r="U49" s="4">
        <f t="shared" si="11"/>
        <v>-7.5</v>
      </c>
      <c r="V49" s="4">
        <f t="shared" si="12"/>
        <v>1.71</v>
      </c>
      <c r="Y49" s="4">
        <f t="shared" si="13"/>
        <v>0</v>
      </c>
      <c r="Z49" s="13" t="str">
        <f t="shared" si="14"/>
        <v/>
      </c>
      <c r="AA49" s="24" t="str">
        <f t="shared" si="15"/>
        <v/>
      </c>
      <c r="AC49" s="2">
        <f t="shared" si="44"/>
        <v>-2.5</v>
      </c>
      <c r="AD49" s="4">
        <f t="shared" si="16"/>
        <v>-7.5</v>
      </c>
      <c r="AE49" s="4">
        <f t="shared" si="17"/>
        <v>1.71</v>
      </c>
      <c r="AH49" s="4">
        <f t="shared" si="18"/>
        <v>0</v>
      </c>
      <c r="AI49" s="13" t="str">
        <f t="shared" si="19"/>
        <v/>
      </c>
      <c r="AJ49" s="24" t="str">
        <f t="shared" si="20"/>
        <v/>
      </c>
      <c r="AK49" s="13"/>
      <c r="AL49" s="2">
        <f t="shared" si="45"/>
        <v>-2.5</v>
      </c>
      <c r="AM49" s="4">
        <f t="shared" si="21"/>
        <v>-7.5</v>
      </c>
      <c r="AN49" s="4">
        <f t="shared" si="22"/>
        <v>1.71</v>
      </c>
      <c r="AQ49" s="4">
        <f t="shared" si="23"/>
        <v>0</v>
      </c>
      <c r="AR49" s="13" t="str">
        <f t="shared" si="24"/>
        <v/>
      </c>
      <c r="AS49" s="24" t="str">
        <f t="shared" si="25"/>
        <v/>
      </c>
      <c r="AT49" s="13"/>
      <c r="AU49" s="2">
        <f t="shared" si="46"/>
        <v>-2.5</v>
      </c>
      <c r="AV49" s="4">
        <f t="shared" si="26"/>
        <v>-7.5</v>
      </c>
      <c r="AW49" s="4">
        <f t="shared" si="27"/>
        <v>1.71</v>
      </c>
      <c r="AZ49" s="4">
        <f t="shared" si="28"/>
        <v>0</v>
      </c>
      <c r="BA49" s="13" t="str">
        <f t="shared" si="29"/>
        <v/>
      </c>
      <c r="BB49" s="24" t="str">
        <f t="shared" si="30"/>
        <v/>
      </c>
      <c r="BC49" s="13"/>
      <c r="BD49" s="2">
        <f t="shared" si="47"/>
        <v>-2.5</v>
      </c>
      <c r="BE49" s="4">
        <f t="shared" si="31"/>
        <v>-7.5</v>
      </c>
      <c r="BF49" s="4">
        <f t="shared" si="32"/>
        <v>1.71</v>
      </c>
      <c r="BI49" s="4">
        <f t="shared" si="33"/>
        <v>0</v>
      </c>
      <c r="BJ49" s="13" t="str">
        <f t="shared" si="34"/>
        <v/>
      </c>
      <c r="BK49" s="24" t="str">
        <f t="shared" si="35"/>
        <v/>
      </c>
      <c r="BL49" s="13"/>
      <c r="BM49" s="2">
        <f t="shared" si="48"/>
        <v>-2.5</v>
      </c>
      <c r="BN49" s="4">
        <f t="shared" si="36"/>
        <v>-7.5</v>
      </c>
      <c r="BO49" s="4">
        <f t="shared" si="37"/>
        <v>1.71</v>
      </c>
      <c r="BR49" s="4">
        <f t="shared" si="38"/>
        <v>0</v>
      </c>
      <c r="BS49" s="13" t="str">
        <f t="shared" si="39"/>
        <v/>
      </c>
      <c r="BT49" s="24" t="str">
        <f t="shared" si="40"/>
        <v/>
      </c>
      <c r="BU49" s="25"/>
    </row>
    <row r="50">
      <c r="A50" s="2">
        <f t="shared" si="41"/>
        <v>-2</v>
      </c>
      <c r="B50" s="4">
        <f t="shared" si="1"/>
        <v>-6</v>
      </c>
      <c r="C50" s="4">
        <f t="shared" si="2"/>
        <v>1.68</v>
      </c>
      <c r="G50" s="29" t="str">
        <f t="shared" si="3"/>
        <v/>
      </c>
      <c r="H50" s="13" t="str">
        <f t="shared" si="4"/>
        <v/>
      </c>
      <c r="I50" s="24" t="str">
        <f t="shared" si="5"/>
        <v/>
      </c>
      <c r="K50" s="2">
        <f t="shared" si="42"/>
        <v>-2</v>
      </c>
      <c r="L50" s="4">
        <f t="shared" si="6"/>
        <v>-6</v>
      </c>
      <c r="M50" s="4">
        <f t="shared" si="7"/>
        <v>1.68</v>
      </c>
      <c r="P50" s="4">
        <f t="shared" si="8"/>
        <v>0</v>
      </c>
      <c r="Q50" s="13" t="str">
        <f t="shared" si="9"/>
        <v/>
      </c>
      <c r="R50" s="24" t="str">
        <f t="shared" si="10"/>
        <v/>
      </c>
      <c r="T50" s="2">
        <f t="shared" si="43"/>
        <v>-2</v>
      </c>
      <c r="U50" s="4">
        <f t="shared" si="11"/>
        <v>-6</v>
      </c>
      <c r="V50" s="4">
        <f t="shared" si="12"/>
        <v>1.68</v>
      </c>
      <c r="Y50" s="4">
        <f t="shared" si="13"/>
        <v>0</v>
      </c>
      <c r="Z50" s="13" t="str">
        <f t="shared" si="14"/>
        <v/>
      </c>
      <c r="AA50" s="24" t="str">
        <f t="shared" si="15"/>
        <v/>
      </c>
      <c r="AC50" s="2">
        <f t="shared" si="44"/>
        <v>-2</v>
      </c>
      <c r="AD50" s="4">
        <f t="shared" si="16"/>
        <v>-6</v>
      </c>
      <c r="AE50" s="4">
        <f t="shared" si="17"/>
        <v>1.68</v>
      </c>
      <c r="AH50" s="4">
        <f t="shared" si="18"/>
        <v>0</v>
      </c>
      <c r="AI50" s="13" t="str">
        <f t="shared" si="19"/>
        <v/>
      </c>
      <c r="AJ50" s="24" t="str">
        <f t="shared" si="20"/>
        <v/>
      </c>
      <c r="AK50" s="13"/>
      <c r="AL50" s="2">
        <f t="shared" si="45"/>
        <v>-2</v>
      </c>
      <c r="AM50" s="4">
        <f t="shared" si="21"/>
        <v>-6</v>
      </c>
      <c r="AN50" s="4">
        <f t="shared" si="22"/>
        <v>1.68</v>
      </c>
      <c r="AQ50" s="4">
        <f t="shared" si="23"/>
        <v>0</v>
      </c>
      <c r="AR50" s="13" t="str">
        <f t="shared" si="24"/>
        <v/>
      </c>
      <c r="AS50" s="24" t="str">
        <f t="shared" si="25"/>
        <v/>
      </c>
      <c r="AT50" s="13"/>
      <c r="AU50" s="2">
        <f t="shared" si="46"/>
        <v>-2</v>
      </c>
      <c r="AV50" s="4">
        <f t="shared" si="26"/>
        <v>-6</v>
      </c>
      <c r="AW50" s="4">
        <f t="shared" si="27"/>
        <v>1.68</v>
      </c>
      <c r="AZ50" s="4">
        <f t="shared" si="28"/>
        <v>0</v>
      </c>
      <c r="BA50" s="13" t="str">
        <f t="shared" si="29"/>
        <v/>
      </c>
      <c r="BB50" s="24" t="str">
        <f t="shared" si="30"/>
        <v/>
      </c>
      <c r="BC50" s="13"/>
      <c r="BD50" s="2">
        <f t="shared" si="47"/>
        <v>-2</v>
      </c>
      <c r="BE50" s="4">
        <f t="shared" si="31"/>
        <v>-6</v>
      </c>
      <c r="BF50" s="4">
        <f t="shared" si="32"/>
        <v>1.68</v>
      </c>
      <c r="BI50" s="4">
        <f t="shared" si="33"/>
        <v>0</v>
      </c>
      <c r="BJ50" s="13" t="str">
        <f t="shared" si="34"/>
        <v/>
      </c>
      <c r="BK50" s="24" t="str">
        <f t="shared" si="35"/>
        <v/>
      </c>
      <c r="BL50" s="13"/>
      <c r="BM50" s="2">
        <f t="shared" si="48"/>
        <v>-2</v>
      </c>
      <c r="BN50" s="4">
        <f t="shared" si="36"/>
        <v>-6</v>
      </c>
      <c r="BO50" s="4">
        <f t="shared" si="37"/>
        <v>1.68</v>
      </c>
      <c r="BR50" s="4">
        <f t="shared" si="38"/>
        <v>0</v>
      </c>
      <c r="BS50" s="13" t="str">
        <f t="shared" si="39"/>
        <v/>
      </c>
      <c r="BT50" s="24" t="str">
        <f t="shared" si="40"/>
        <v/>
      </c>
      <c r="BU50" s="25"/>
    </row>
    <row r="51">
      <c r="A51" s="2">
        <f t="shared" si="41"/>
        <v>-1.5</v>
      </c>
      <c r="B51" s="4">
        <f t="shared" si="1"/>
        <v>-4.5</v>
      </c>
      <c r="C51" s="4">
        <f t="shared" si="2"/>
        <v>1.65</v>
      </c>
      <c r="G51" s="29" t="str">
        <f t="shared" si="3"/>
        <v/>
      </c>
      <c r="H51" s="13" t="str">
        <f t="shared" si="4"/>
        <v/>
      </c>
      <c r="I51" s="24" t="str">
        <f t="shared" si="5"/>
        <v/>
      </c>
      <c r="K51" s="2">
        <f t="shared" si="42"/>
        <v>-1.5</v>
      </c>
      <c r="L51" s="4">
        <f t="shared" si="6"/>
        <v>-4.5</v>
      </c>
      <c r="M51" s="4">
        <f t="shared" si="7"/>
        <v>1.65</v>
      </c>
      <c r="P51" s="4">
        <f t="shared" si="8"/>
        <v>0</v>
      </c>
      <c r="Q51" s="13" t="str">
        <f t="shared" si="9"/>
        <v/>
      </c>
      <c r="R51" s="24" t="str">
        <f t="shared" si="10"/>
        <v/>
      </c>
      <c r="T51" s="2">
        <f t="shared" si="43"/>
        <v>-1.5</v>
      </c>
      <c r="U51" s="4">
        <f t="shared" si="11"/>
        <v>-4.5</v>
      </c>
      <c r="V51" s="4">
        <f t="shared" si="12"/>
        <v>1.65</v>
      </c>
      <c r="Y51" s="4">
        <f t="shared" si="13"/>
        <v>0</v>
      </c>
      <c r="Z51" s="13" t="str">
        <f t="shared" si="14"/>
        <v/>
      </c>
      <c r="AA51" s="24" t="str">
        <f t="shared" si="15"/>
        <v/>
      </c>
      <c r="AC51" s="2">
        <f t="shared" si="44"/>
        <v>-1.5</v>
      </c>
      <c r="AD51" s="4">
        <f t="shared" si="16"/>
        <v>-4.5</v>
      </c>
      <c r="AE51" s="4">
        <f t="shared" si="17"/>
        <v>1.65</v>
      </c>
      <c r="AH51" s="4">
        <f t="shared" si="18"/>
        <v>0</v>
      </c>
      <c r="AI51" s="13" t="str">
        <f t="shared" si="19"/>
        <v/>
      </c>
      <c r="AJ51" s="24" t="str">
        <f t="shared" si="20"/>
        <v/>
      </c>
      <c r="AK51" s="13"/>
      <c r="AL51" s="2">
        <f t="shared" si="45"/>
        <v>-1.5</v>
      </c>
      <c r="AM51" s="4">
        <f t="shared" si="21"/>
        <v>-4.5</v>
      </c>
      <c r="AN51" s="4">
        <f t="shared" si="22"/>
        <v>1.65</v>
      </c>
      <c r="AQ51" s="4">
        <f t="shared" si="23"/>
        <v>0</v>
      </c>
      <c r="AR51" s="13" t="str">
        <f t="shared" si="24"/>
        <v/>
      </c>
      <c r="AS51" s="24" t="str">
        <f t="shared" si="25"/>
        <v/>
      </c>
      <c r="AT51" s="13"/>
      <c r="AU51" s="2">
        <f t="shared" si="46"/>
        <v>-1.5</v>
      </c>
      <c r="AV51" s="4">
        <f t="shared" si="26"/>
        <v>-4.5</v>
      </c>
      <c r="AW51" s="4">
        <f t="shared" si="27"/>
        <v>1.65</v>
      </c>
      <c r="AZ51" s="4">
        <f t="shared" si="28"/>
        <v>0</v>
      </c>
      <c r="BA51" s="13" t="str">
        <f t="shared" si="29"/>
        <v/>
      </c>
      <c r="BB51" s="24" t="str">
        <f t="shared" si="30"/>
        <v/>
      </c>
      <c r="BC51" s="13"/>
      <c r="BD51" s="2">
        <f t="shared" si="47"/>
        <v>-1.5</v>
      </c>
      <c r="BE51" s="4">
        <f t="shared" si="31"/>
        <v>-4.5</v>
      </c>
      <c r="BF51" s="4">
        <f t="shared" si="32"/>
        <v>1.65</v>
      </c>
      <c r="BI51" s="4">
        <f t="shared" si="33"/>
        <v>0</v>
      </c>
      <c r="BJ51" s="13" t="str">
        <f t="shared" si="34"/>
        <v/>
      </c>
      <c r="BK51" s="24" t="str">
        <f t="shared" si="35"/>
        <v/>
      </c>
      <c r="BL51" s="13"/>
      <c r="BM51" s="2">
        <f t="shared" si="48"/>
        <v>-1.5</v>
      </c>
      <c r="BN51" s="4">
        <f t="shared" si="36"/>
        <v>-4.5</v>
      </c>
      <c r="BO51" s="4">
        <f t="shared" si="37"/>
        <v>1.65</v>
      </c>
      <c r="BR51" s="4">
        <f t="shared" si="38"/>
        <v>0</v>
      </c>
      <c r="BS51" s="13" t="str">
        <f t="shared" si="39"/>
        <v/>
      </c>
      <c r="BT51" s="24" t="str">
        <f t="shared" si="40"/>
        <v/>
      </c>
      <c r="BU51" s="25"/>
    </row>
    <row r="52">
      <c r="A52" s="2">
        <f t="shared" si="41"/>
        <v>-1</v>
      </c>
      <c r="B52" s="4">
        <f t="shared" si="1"/>
        <v>-3</v>
      </c>
      <c r="C52" s="4">
        <f t="shared" si="2"/>
        <v>1.62</v>
      </c>
      <c r="G52" s="29" t="str">
        <f t="shared" si="3"/>
        <v/>
      </c>
      <c r="H52" s="13" t="str">
        <f t="shared" si="4"/>
        <v/>
      </c>
      <c r="I52" s="24" t="str">
        <f t="shared" si="5"/>
        <v/>
      </c>
      <c r="K52" s="2">
        <f t="shared" si="42"/>
        <v>-1</v>
      </c>
      <c r="L52" s="4">
        <f t="shared" si="6"/>
        <v>-3</v>
      </c>
      <c r="M52" s="4">
        <f t="shared" si="7"/>
        <v>1.62</v>
      </c>
      <c r="P52" s="4">
        <f t="shared" si="8"/>
        <v>0</v>
      </c>
      <c r="Q52" s="13" t="str">
        <f t="shared" si="9"/>
        <v/>
      </c>
      <c r="R52" s="24" t="str">
        <f t="shared" si="10"/>
        <v/>
      </c>
      <c r="T52" s="2">
        <f t="shared" si="43"/>
        <v>-1</v>
      </c>
      <c r="U52" s="4">
        <f t="shared" si="11"/>
        <v>-3</v>
      </c>
      <c r="V52" s="4">
        <f t="shared" si="12"/>
        <v>1.62</v>
      </c>
      <c r="Y52" s="4">
        <f t="shared" si="13"/>
        <v>0</v>
      </c>
      <c r="Z52" s="13" t="str">
        <f t="shared" si="14"/>
        <v/>
      </c>
      <c r="AA52" s="24" t="str">
        <f t="shared" si="15"/>
        <v/>
      </c>
      <c r="AC52" s="2">
        <f t="shared" si="44"/>
        <v>-1</v>
      </c>
      <c r="AD52" s="4">
        <f t="shared" si="16"/>
        <v>-3</v>
      </c>
      <c r="AE52" s="4">
        <f t="shared" si="17"/>
        <v>1.62</v>
      </c>
      <c r="AH52" s="4">
        <f t="shared" si="18"/>
        <v>0</v>
      </c>
      <c r="AI52" s="13" t="str">
        <f t="shared" si="19"/>
        <v/>
      </c>
      <c r="AJ52" s="24" t="str">
        <f t="shared" si="20"/>
        <v/>
      </c>
      <c r="AK52" s="13"/>
      <c r="AL52" s="2">
        <f t="shared" si="45"/>
        <v>-1</v>
      </c>
      <c r="AM52" s="4">
        <f t="shared" si="21"/>
        <v>-3</v>
      </c>
      <c r="AN52" s="4">
        <f t="shared" si="22"/>
        <v>1.62</v>
      </c>
      <c r="AQ52" s="4">
        <f t="shared" si="23"/>
        <v>0</v>
      </c>
      <c r="AR52" s="13" t="str">
        <f t="shared" si="24"/>
        <v/>
      </c>
      <c r="AS52" s="24" t="str">
        <f t="shared" si="25"/>
        <v/>
      </c>
      <c r="AT52" s="13"/>
      <c r="AU52" s="2">
        <f t="shared" si="46"/>
        <v>-1</v>
      </c>
      <c r="AV52" s="4">
        <f t="shared" si="26"/>
        <v>-3</v>
      </c>
      <c r="AW52" s="4">
        <f t="shared" si="27"/>
        <v>1.62</v>
      </c>
      <c r="AZ52" s="4">
        <f t="shared" si="28"/>
        <v>0</v>
      </c>
      <c r="BA52" s="13" t="str">
        <f t="shared" si="29"/>
        <v/>
      </c>
      <c r="BB52" s="24" t="str">
        <f t="shared" si="30"/>
        <v/>
      </c>
      <c r="BC52" s="13"/>
      <c r="BD52" s="2">
        <f t="shared" si="47"/>
        <v>-1</v>
      </c>
      <c r="BE52" s="4">
        <f t="shared" si="31"/>
        <v>-3</v>
      </c>
      <c r="BF52" s="4">
        <f t="shared" si="32"/>
        <v>1.62</v>
      </c>
      <c r="BI52" s="4">
        <f t="shared" si="33"/>
        <v>0</v>
      </c>
      <c r="BJ52" s="13" t="str">
        <f t="shared" si="34"/>
        <v/>
      </c>
      <c r="BK52" s="24" t="str">
        <f t="shared" si="35"/>
        <v/>
      </c>
      <c r="BL52" s="13"/>
      <c r="BM52" s="2">
        <f t="shared" si="48"/>
        <v>-1</v>
      </c>
      <c r="BN52" s="4">
        <f t="shared" si="36"/>
        <v>-3</v>
      </c>
      <c r="BO52" s="4">
        <f t="shared" si="37"/>
        <v>1.62</v>
      </c>
      <c r="BR52" s="4">
        <f t="shared" si="38"/>
        <v>0</v>
      </c>
      <c r="BS52" s="13" t="str">
        <f t="shared" si="39"/>
        <v/>
      </c>
      <c r="BT52" s="24" t="str">
        <f t="shared" si="40"/>
        <v/>
      </c>
      <c r="BU52" s="25"/>
    </row>
    <row r="53">
      <c r="A53" s="2">
        <f t="shared" si="41"/>
        <v>-0.5</v>
      </c>
      <c r="B53" s="4">
        <f t="shared" si="1"/>
        <v>-1.5</v>
      </c>
      <c r="C53" s="4">
        <f t="shared" si="2"/>
        <v>1.59</v>
      </c>
      <c r="G53" s="29" t="str">
        <f t="shared" si="3"/>
        <v/>
      </c>
      <c r="H53" s="13" t="str">
        <f t="shared" si="4"/>
        <v/>
      </c>
      <c r="I53" s="24" t="str">
        <f t="shared" si="5"/>
        <v/>
      </c>
      <c r="K53" s="2">
        <f t="shared" si="42"/>
        <v>-0.5</v>
      </c>
      <c r="L53" s="4">
        <f t="shared" si="6"/>
        <v>-1.5</v>
      </c>
      <c r="M53" s="4">
        <f t="shared" si="7"/>
        <v>1.59</v>
      </c>
      <c r="P53" s="4">
        <f t="shared" si="8"/>
        <v>0</v>
      </c>
      <c r="Q53" s="13" t="str">
        <f t="shared" si="9"/>
        <v/>
      </c>
      <c r="R53" s="24" t="str">
        <f t="shared" si="10"/>
        <v/>
      </c>
      <c r="T53" s="2">
        <f t="shared" si="43"/>
        <v>-0.5</v>
      </c>
      <c r="U53" s="4">
        <f t="shared" si="11"/>
        <v>-1.5</v>
      </c>
      <c r="V53" s="4">
        <f t="shared" si="12"/>
        <v>1.59</v>
      </c>
      <c r="Y53" s="4">
        <f t="shared" si="13"/>
        <v>0</v>
      </c>
      <c r="Z53" s="13" t="str">
        <f t="shared" si="14"/>
        <v/>
      </c>
      <c r="AA53" s="24" t="str">
        <f t="shared" si="15"/>
        <v/>
      </c>
      <c r="AC53" s="2">
        <f t="shared" si="44"/>
        <v>-0.5</v>
      </c>
      <c r="AD53" s="4">
        <f t="shared" si="16"/>
        <v>-1.5</v>
      </c>
      <c r="AE53" s="4">
        <f t="shared" si="17"/>
        <v>1.59</v>
      </c>
      <c r="AH53" s="4">
        <f t="shared" si="18"/>
        <v>0</v>
      </c>
      <c r="AI53" s="13" t="str">
        <f t="shared" si="19"/>
        <v/>
      </c>
      <c r="AJ53" s="24" t="str">
        <f t="shared" si="20"/>
        <v/>
      </c>
      <c r="AK53" s="13"/>
      <c r="AL53" s="2">
        <f t="shared" si="45"/>
        <v>-0.5</v>
      </c>
      <c r="AM53" s="4">
        <f t="shared" si="21"/>
        <v>-1.5</v>
      </c>
      <c r="AN53" s="4">
        <f t="shared" si="22"/>
        <v>1.59</v>
      </c>
      <c r="AQ53" s="4">
        <f t="shared" si="23"/>
        <v>0</v>
      </c>
      <c r="AR53" s="13" t="str">
        <f t="shared" si="24"/>
        <v/>
      </c>
      <c r="AS53" s="24" t="str">
        <f t="shared" si="25"/>
        <v/>
      </c>
      <c r="AT53" s="13"/>
      <c r="AU53" s="2">
        <f t="shared" si="46"/>
        <v>-0.5</v>
      </c>
      <c r="AV53" s="4">
        <f t="shared" si="26"/>
        <v>-1.5</v>
      </c>
      <c r="AW53" s="4">
        <f t="shared" si="27"/>
        <v>1.59</v>
      </c>
      <c r="AZ53" s="4">
        <f t="shared" si="28"/>
        <v>0</v>
      </c>
      <c r="BA53" s="13" t="str">
        <f t="shared" si="29"/>
        <v/>
      </c>
      <c r="BB53" s="24" t="str">
        <f t="shared" si="30"/>
        <v/>
      </c>
      <c r="BC53" s="13"/>
      <c r="BD53" s="2">
        <f t="shared" si="47"/>
        <v>-0.5</v>
      </c>
      <c r="BE53" s="4">
        <f t="shared" si="31"/>
        <v>-1.5</v>
      </c>
      <c r="BF53" s="4">
        <f t="shared" si="32"/>
        <v>1.59</v>
      </c>
      <c r="BI53" s="4">
        <f t="shared" si="33"/>
        <v>0</v>
      </c>
      <c r="BJ53" s="13" t="str">
        <f t="shared" si="34"/>
        <v/>
      </c>
      <c r="BK53" s="24" t="str">
        <f t="shared" si="35"/>
        <v/>
      </c>
      <c r="BL53" s="13"/>
      <c r="BM53" s="2">
        <f t="shared" si="48"/>
        <v>-0.5</v>
      </c>
      <c r="BN53" s="4">
        <f t="shared" si="36"/>
        <v>-1.5</v>
      </c>
      <c r="BO53" s="4">
        <f t="shared" si="37"/>
        <v>1.59</v>
      </c>
      <c r="BR53" s="4">
        <f t="shared" si="38"/>
        <v>0</v>
      </c>
      <c r="BS53" s="13" t="str">
        <f t="shared" si="39"/>
        <v/>
      </c>
      <c r="BT53" s="24" t="str">
        <f t="shared" si="40"/>
        <v/>
      </c>
      <c r="BU53" s="25"/>
    </row>
    <row r="54">
      <c r="A54" s="2">
        <f t="shared" si="41"/>
        <v>0</v>
      </c>
      <c r="B54" s="4">
        <f t="shared" si="1"/>
        <v>0</v>
      </c>
      <c r="C54" s="4">
        <f t="shared" si="2"/>
        <v>1.56</v>
      </c>
      <c r="G54" s="29" t="str">
        <f t="shared" si="3"/>
        <v/>
      </c>
      <c r="H54" s="13" t="str">
        <f t="shared" si="4"/>
        <v/>
      </c>
      <c r="I54" s="24" t="str">
        <f t="shared" si="5"/>
        <v/>
      </c>
      <c r="K54" s="2">
        <f t="shared" si="42"/>
        <v>0</v>
      </c>
      <c r="L54" s="4">
        <f t="shared" si="6"/>
        <v>0</v>
      </c>
      <c r="M54" s="4">
        <f t="shared" si="7"/>
        <v>1.56</v>
      </c>
      <c r="P54" s="4">
        <f t="shared" si="8"/>
        <v>0</v>
      </c>
      <c r="Q54" s="13" t="str">
        <f t="shared" si="9"/>
        <v/>
      </c>
      <c r="R54" s="24" t="str">
        <f t="shared" si="10"/>
        <v/>
      </c>
      <c r="T54" s="2">
        <f t="shared" si="43"/>
        <v>0</v>
      </c>
      <c r="U54" s="4">
        <f t="shared" si="11"/>
        <v>0</v>
      </c>
      <c r="V54" s="4">
        <f t="shared" si="12"/>
        <v>1.56</v>
      </c>
      <c r="Y54" s="4">
        <f t="shared" si="13"/>
        <v>0</v>
      </c>
      <c r="Z54" s="13" t="str">
        <f t="shared" si="14"/>
        <v/>
      </c>
      <c r="AA54" s="24" t="str">
        <f t="shared" si="15"/>
        <v/>
      </c>
      <c r="AC54" s="2">
        <f t="shared" si="44"/>
        <v>0</v>
      </c>
      <c r="AD54" s="4">
        <f t="shared" si="16"/>
        <v>0</v>
      </c>
      <c r="AE54" s="4">
        <f t="shared" si="17"/>
        <v>1.56</v>
      </c>
      <c r="AH54" s="4">
        <f t="shared" si="18"/>
        <v>0</v>
      </c>
      <c r="AI54" s="13" t="str">
        <f t="shared" si="19"/>
        <v/>
      </c>
      <c r="AJ54" s="24" t="str">
        <f t="shared" si="20"/>
        <v/>
      </c>
      <c r="AK54" s="13"/>
      <c r="AL54" s="2">
        <f t="shared" si="45"/>
        <v>0</v>
      </c>
      <c r="AM54" s="4">
        <f t="shared" si="21"/>
        <v>0</v>
      </c>
      <c r="AN54" s="4">
        <f t="shared" si="22"/>
        <v>1.56</v>
      </c>
      <c r="AQ54" s="4">
        <f t="shared" si="23"/>
        <v>0</v>
      </c>
      <c r="AR54" s="13" t="str">
        <f t="shared" si="24"/>
        <v/>
      </c>
      <c r="AS54" s="24" t="str">
        <f t="shared" si="25"/>
        <v/>
      </c>
      <c r="AT54" s="13"/>
      <c r="AU54" s="2">
        <f t="shared" si="46"/>
        <v>0</v>
      </c>
      <c r="AV54" s="4">
        <f t="shared" si="26"/>
        <v>0</v>
      </c>
      <c r="AW54" s="4">
        <f t="shared" si="27"/>
        <v>1.56</v>
      </c>
      <c r="AZ54" s="4">
        <f t="shared" si="28"/>
        <v>0</v>
      </c>
      <c r="BA54" s="13" t="str">
        <f t="shared" si="29"/>
        <v/>
      </c>
      <c r="BB54" s="24" t="str">
        <f t="shared" si="30"/>
        <v/>
      </c>
      <c r="BC54" s="13"/>
      <c r="BD54" s="2">
        <f t="shared" si="47"/>
        <v>0</v>
      </c>
      <c r="BE54" s="4">
        <f t="shared" si="31"/>
        <v>0</v>
      </c>
      <c r="BF54" s="4">
        <f t="shared" si="32"/>
        <v>1.56</v>
      </c>
      <c r="BI54" s="4">
        <f t="shared" si="33"/>
        <v>0</v>
      </c>
      <c r="BJ54" s="13" t="str">
        <f t="shared" si="34"/>
        <v/>
      </c>
      <c r="BK54" s="24" t="str">
        <f t="shared" si="35"/>
        <v/>
      </c>
      <c r="BL54" s="13"/>
      <c r="BM54" s="2">
        <f t="shared" si="48"/>
        <v>0</v>
      </c>
      <c r="BN54" s="4">
        <f t="shared" si="36"/>
        <v>0</v>
      </c>
      <c r="BO54" s="4">
        <f t="shared" si="37"/>
        <v>1.56</v>
      </c>
      <c r="BR54" s="4">
        <f t="shared" si="38"/>
        <v>0</v>
      </c>
      <c r="BS54" s="13" t="str">
        <f t="shared" si="39"/>
        <v/>
      </c>
      <c r="BT54" s="24" t="str">
        <f t="shared" si="40"/>
        <v/>
      </c>
      <c r="BU54" s="25"/>
    </row>
    <row r="55">
      <c r="A55" s="2">
        <f t="shared" si="41"/>
        <v>0.5</v>
      </c>
      <c r="B55" s="4">
        <f t="shared" si="1"/>
        <v>1.5</v>
      </c>
      <c r="C55" s="4">
        <f t="shared" si="2"/>
        <v>1.53</v>
      </c>
      <c r="G55" s="29" t="str">
        <f t="shared" si="3"/>
        <v/>
      </c>
      <c r="H55" s="13" t="str">
        <f t="shared" si="4"/>
        <v/>
      </c>
      <c r="I55" s="24" t="str">
        <f t="shared" si="5"/>
        <v/>
      </c>
      <c r="K55" s="2">
        <f t="shared" si="42"/>
        <v>0.5</v>
      </c>
      <c r="L55" s="4">
        <f t="shared" si="6"/>
        <v>1.5</v>
      </c>
      <c r="M55" s="4">
        <f t="shared" si="7"/>
        <v>1.53</v>
      </c>
      <c r="P55" s="4">
        <f t="shared" si="8"/>
        <v>0</v>
      </c>
      <c r="Q55" s="13" t="str">
        <f t="shared" si="9"/>
        <v/>
      </c>
      <c r="R55" s="24" t="str">
        <f t="shared" si="10"/>
        <v/>
      </c>
      <c r="T55" s="2">
        <f t="shared" si="43"/>
        <v>0.5</v>
      </c>
      <c r="U55" s="4">
        <f t="shared" si="11"/>
        <v>1.5</v>
      </c>
      <c r="V55" s="4">
        <f t="shared" si="12"/>
        <v>1.53</v>
      </c>
      <c r="Y55" s="4">
        <f t="shared" si="13"/>
        <v>0</v>
      </c>
      <c r="Z55" s="13" t="str">
        <f t="shared" si="14"/>
        <v/>
      </c>
      <c r="AA55" s="24" t="str">
        <f t="shared" si="15"/>
        <v/>
      </c>
      <c r="AC55" s="2">
        <f t="shared" si="44"/>
        <v>0.5</v>
      </c>
      <c r="AD55" s="4">
        <f t="shared" si="16"/>
        <v>1.5</v>
      </c>
      <c r="AE55" s="4">
        <f t="shared" si="17"/>
        <v>1.53</v>
      </c>
      <c r="AH55" s="4">
        <f t="shared" si="18"/>
        <v>0</v>
      </c>
      <c r="AI55" s="13" t="str">
        <f t="shared" si="19"/>
        <v/>
      </c>
      <c r="AJ55" s="24" t="str">
        <f t="shared" si="20"/>
        <v/>
      </c>
      <c r="AK55" s="13"/>
      <c r="AL55" s="2">
        <f t="shared" si="45"/>
        <v>0.5</v>
      </c>
      <c r="AM55" s="4">
        <f t="shared" si="21"/>
        <v>1.5</v>
      </c>
      <c r="AN55" s="4">
        <f t="shared" si="22"/>
        <v>1.53</v>
      </c>
      <c r="AQ55" s="4">
        <f t="shared" si="23"/>
        <v>0</v>
      </c>
      <c r="AR55" s="13" t="str">
        <f t="shared" si="24"/>
        <v/>
      </c>
      <c r="AS55" s="24" t="str">
        <f t="shared" si="25"/>
        <v/>
      </c>
      <c r="AT55" s="13"/>
      <c r="AU55" s="2">
        <f t="shared" si="46"/>
        <v>0.5</v>
      </c>
      <c r="AV55" s="4">
        <f t="shared" si="26"/>
        <v>1.5</v>
      </c>
      <c r="AW55" s="4">
        <f t="shared" si="27"/>
        <v>1.53</v>
      </c>
      <c r="AZ55" s="4">
        <f t="shared" si="28"/>
        <v>0</v>
      </c>
      <c r="BA55" s="13" t="str">
        <f t="shared" si="29"/>
        <v/>
      </c>
      <c r="BB55" s="24" t="str">
        <f t="shared" si="30"/>
        <v/>
      </c>
      <c r="BC55" s="13"/>
      <c r="BD55" s="2">
        <f t="shared" si="47"/>
        <v>0.5</v>
      </c>
      <c r="BE55" s="4">
        <f t="shared" si="31"/>
        <v>1.5</v>
      </c>
      <c r="BF55" s="4">
        <f t="shared" si="32"/>
        <v>1.53</v>
      </c>
      <c r="BI55" s="4">
        <f t="shared" si="33"/>
        <v>0</v>
      </c>
      <c r="BJ55" s="13" t="str">
        <f t="shared" si="34"/>
        <v/>
      </c>
      <c r="BK55" s="24" t="str">
        <f t="shared" si="35"/>
        <v/>
      </c>
      <c r="BL55" s="13"/>
      <c r="BM55" s="2">
        <f t="shared" si="48"/>
        <v>0.5</v>
      </c>
      <c r="BN55" s="4">
        <f t="shared" si="36"/>
        <v>1.5</v>
      </c>
      <c r="BO55" s="4">
        <f t="shared" si="37"/>
        <v>1.53</v>
      </c>
      <c r="BR55" s="4">
        <f t="shared" si="38"/>
        <v>0</v>
      </c>
      <c r="BS55" s="13" t="str">
        <f t="shared" si="39"/>
        <v/>
      </c>
      <c r="BT55" s="24" t="str">
        <f t="shared" si="40"/>
        <v/>
      </c>
      <c r="BU55" s="25"/>
    </row>
    <row r="56">
      <c r="A56" s="2">
        <f t="shared" si="41"/>
        <v>1</v>
      </c>
      <c r="B56" s="4">
        <f t="shared" si="1"/>
        <v>3</v>
      </c>
      <c r="C56" s="4">
        <f t="shared" si="2"/>
        <v>1.5</v>
      </c>
      <c r="G56" s="29" t="str">
        <f t="shared" si="3"/>
        <v/>
      </c>
      <c r="H56" s="13" t="str">
        <f t="shared" si="4"/>
        <v/>
      </c>
      <c r="I56" s="24" t="str">
        <f t="shared" si="5"/>
        <v/>
      </c>
      <c r="K56" s="2">
        <f t="shared" si="42"/>
        <v>1</v>
      </c>
      <c r="L56" s="4">
        <f t="shared" si="6"/>
        <v>3</v>
      </c>
      <c r="M56" s="4">
        <f t="shared" si="7"/>
        <v>1.5</v>
      </c>
      <c r="P56" s="4">
        <f t="shared" si="8"/>
        <v>0</v>
      </c>
      <c r="Q56" s="13" t="str">
        <f t="shared" si="9"/>
        <v/>
      </c>
      <c r="R56" s="24" t="str">
        <f t="shared" si="10"/>
        <v/>
      </c>
      <c r="T56" s="2">
        <f t="shared" si="43"/>
        <v>1</v>
      </c>
      <c r="U56" s="4">
        <f t="shared" si="11"/>
        <v>3</v>
      </c>
      <c r="V56" s="4">
        <f t="shared" si="12"/>
        <v>1.5</v>
      </c>
      <c r="Y56" s="4">
        <f t="shared" si="13"/>
        <v>0</v>
      </c>
      <c r="Z56" s="13" t="str">
        <f t="shared" si="14"/>
        <v/>
      </c>
      <c r="AA56" s="24" t="str">
        <f t="shared" si="15"/>
        <v/>
      </c>
      <c r="AC56" s="2">
        <f t="shared" si="44"/>
        <v>1</v>
      </c>
      <c r="AD56" s="4">
        <f t="shared" si="16"/>
        <v>3</v>
      </c>
      <c r="AE56" s="4">
        <f t="shared" si="17"/>
        <v>1.5</v>
      </c>
      <c r="AH56" s="4">
        <f t="shared" si="18"/>
        <v>0</v>
      </c>
      <c r="AI56" s="13" t="str">
        <f t="shared" si="19"/>
        <v/>
      </c>
      <c r="AJ56" s="24" t="str">
        <f t="shared" si="20"/>
        <v/>
      </c>
      <c r="AK56" s="13"/>
      <c r="AL56" s="2">
        <f t="shared" si="45"/>
        <v>1</v>
      </c>
      <c r="AM56" s="4">
        <f t="shared" si="21"/>
        <v>3</v>
      </c>
      <c r="AN56" s="4">
        <f t="shared" si="22"/>
        <v>1.5</v>
      </c>
      <c r="AQ56" s="4">
        <f t="shared" si="23"/>
        <v>0</v>
      </c>
      <c r="AR56" s="13" t="str">
        <f t="shared" si="24"/>
        <v/>
      </c>
      <c r="AS56" s="24" t="str">
        <f t="shared" si="25"/>
        <v/>
      </c>
      <c r="AT56" s="13"/>
      <c r="AU56" s="2">
        <f t="shared" si="46"/>
        <v>1</v>
      </c>
      <c r="AV56" s="4">
        <f t="shared" si="26"/>
        <v>3</v>
      </c>
      <c r="AW56" s="4">
        <f t="shared" si="27"/>
        <v>1.5</v>
      </c>
      <c r="AZ56" s="4">
        <f t="shared" si="28"/>
        <v>0</v>
      </c>
      <c r="BA56" s="13" t="str">
        <f t="shared" si="29"/>
        <v/>
      </c>
      <c r="BB56" s="24" t="str">
        <f t="shared" si="30"/>
        <v/>
      </c>
      <c r="BC56" s="13"/>
      <c r="BD56" s="2">
        <f t="shared" si="47"/>
        <v>1</v>
      </c>
      <c r="BE56" s="4">
        <f t="shared" si="31"/>
        <v>3</v>
      </c>
      <c r="BF56" s="4">
        <f t="shared" si="32"/>
        <v>1.5</v>
      </c>
      <c r="BI56" s="4">
        <f t="shared" si="33"/>
        <v>0</v>
      </c>
      <c r="BJ56" s="13" t="str">
        <f t="shared" si="34"/>
        <v/>
      </c>
      <c r="BK56" s="24" t="str">
        <f t="shared" si="35"/>
        <v/>
      </c>
      <c r="BL56" s="13"/>
      <c r="BM56" s="2">
        <f t="shared" si="48"/>
        <v>1</v>
      </c>
      <c r="BN56" s="4">
        <f t="shared" si="36"/>
        <v>3</v>
      </c>
      <c r="BO56" s="4">
        <f t="shared" si="37"/>
        <v>1.5</v>
      </c>
      <c r="BR56" s="4">
        <f t="shared" si="38"/>
        <v>0</v>
      </c>
      <c r="BS56" s="13" t="str">
        <f t="shared" si="39"/>
        <v/>
      </c>
      <c r="BT56" s="24" t="str">
        <f t="shared" si="40"/>
        <v/>
      </c>
      <c r="BU56" s="25"/>
    </row>
    <row r="57">
      <c r="A57" s="2">
        <f t="shared" si="41"/>
        <v>1.5</v>
      </c>
      <c r="B57" s="4">
        <f t="shared" si="1"/>
        <v>4.5</v>
      </c>
      <c r="C57" s="4">
        <f t="shared" si="2"/>
        <v>1.47</v>
      </c>
      <c r="G57" s="29" t="str">
        <f t="shared" si="3"/>
        <v/>
      </c>
      <c r="H57" s="13" t="str">
        <f t="shared" si="4"/>
        <v/>
      </c>
      <c r="I57" s="24" t="str">
        <f t="shared" si="5"/>
        <v/>
      </c>
      <c r="K57" s="2">
        <f t="shared" si="42"/>
        <v>1.5</v>
      </c>
      <c r="L57" s="4">
        <f t="shared" si="6"/>
        <v>4.5</v>
      </c>
      <c r="M57" s="4">
        <f t="shared" si="7"/>
        <v>1.47</v>
      </c>
      <c r="P57" s="4">
        <f t="shared" si="8"/>
        <v>0</v>
      </c>
      <c r="Q57" s="13" t="str">
        <f t="shared" si="9"/>
        <v/>
      </c>
      <c r="R57" s="24" t="str">
        <f t="shared" si="10"/>
        <v/>
      </c>
      <c r="T57" s="2">
        <f t="shared" si="43"/>
        <v>1.5</v>
      </c>
      <c r="U57" s="4">
        <f t="shared" si="11"/>
        <v>4.5</v>
      </c>
      <c r="V57" s="4">
        <f t="shared" si="12"/>
        <v>1.47</v>
      </c>
      <c r="Y57" s="4">
        <f t="shared" si="13"/>
        <v>0</v>
      </c>
      <c r="Z57" s="13" t="str">
        <f t="shared" si="14"/>
        <v/>
      </c>
      <c r="AA57" s="24" t="str">
        <f t="shared" si="15"/>
        <v/>
      </c>
      <c r="AC57" s="2">
        <f t="shared" si="44"/>
        <v>1.5</v>
      </c>
      <c r="AD57" s="4">
        <f t="shared" si="16"/>
        <v>4.5</v>
      </c>
      <c r="AE57" s="4">
        <f t="shared" si="17"/>
        <v>1.47</v>
      </c>
      <c r="AH57" s="4">
        <f t="shared" si="18"/>
        <v>0</v>
      </c>
      <c r="AI57" s="13" t="str">
        <f t="shared" si="19"/>
        <v/>
      </c>
      <c r="AJ57" s="24" t="str">
        <f t="shared" si="20"/>
        <v/>
      </c>
      <c r="AK57" s="13"/>
      <c r="AL57" s="2">
        <f t="shared" si="45"/>
        <v>1.5</v>
      </c>
      <c r="AM57" s="4">
        <f t="shared" si="21"/>
        <v>4.5</v>
      </c>
      <c r="AN57" s="4">
        <f t="shared" si="22"/>
        <v>1.47</v>
      </c>
      <c r="AQ57" s="4">
        <f t="shared" si="23"/>
        <v>0</v>
      </c>
      <c r="AR57" s="13" t="str">
        <f t="shared" si="24"/>
        <v/>
      </c>
      <c r="AS57" s="24" t="str">
        <f t="shared" si="25"/>
        <v/>
      </c>
      <c r="AT57" s="13"/>
      <c r="AU57" s="2">
        <f t="shared" si="46"/>
        <v>1.5</v>
      </c>
      <c r="AV57" s="4">
        <f t="shared" si="26"/>
        <v>4.5</v>
      </c>
      <c r="AW57" s="4">
        <f t="shared" si="27"/>
        <v>1.47</v>
      </c>
      <c r="AZ57" s="4">
        <f t="shared" si="28"/>
        <v>0</v>
      </c>
      <c r="BA57" s="13" t="str">
        <f t="shared" si="29"/>
        <v/>
      </c>
      <c r="BB57" s="24" t="str">
        <f t="shared" si="30"/>
        <v/>
      </c>
      <c r="BC57" s="13"/>
      <c r="BD57" s="2">
        <f t="shared" si="47"/>
        <v>1.5</v>
      </c>
      <c r="BE57" s="4">
        <f t="shared" si="31"/>
        <v>4.5</v>
      </c>
      <c r="BF57" s="4">
        <f t="shared" si="32"/>
        <v>1.47</v>
      </c>
      <c r="BI57" s="4">
        <f t="shared" si="33"/>
        <v>0</v>
      </c>
      <c r="BJ57" s="13" t="str">
        <f t="shared" si="34"/>
        <v/>
      </c>
      <c r="BK57" s="24" t="str">
        <f t="shared" si="35"/>
        <v/>
      </c>
      <c r="BL57" s="13"/>
      <c r="BM57" s="2">
        <f t="shared" si="48"/>
        <v>1.5</v>
      </c>
      <c r="BN57" s="4">
        <f t="shared" si="36"/>
        <v>4.5</v>
      </c>
      <c r="BO57" s="4">
        <f t="shared" si="37"/>
        <v>1.47</v>
      </c>
      <c r="BR57" s="4">
        <f t="shared" si="38"/>
        <v>0</v>
      </c>
      <c r="BS57" s="13" t="str">
        <f t="shared" si="39"/>
        <v/>
      </c>
      <c r="BT57" s="24" t="str">
        <f t="shared" si="40"/>
        <v/>
      </c>
      <c r="BU57" s="25"/>
    </row>
    <row r="58">
      <c r="A58" s="2">
        <f t="shared" si="41"/>
        <v>2</v>
      </c>
      <c r="B58" s="4">
        <f t="shared" si="1"/>
        <v>6</v>
      </c>
      <c r="C58" s="4">
        <f t="shared" si="2"/>
        <v>1.44</v>
      </c>
      <c r="G58" s="29" t="str">
        <f t="shared" si="3"/>
        <v/>
      </c>
      <c r="H58" s="13" t="str">
        <f t="shared" si="4"/>
        <v/>
      </c>
      <c r="I58" s="24" t="str">
        <f t="shared" si="5"/>
        <v/>
      </c>
      <c r="K58" s="2">
        <f t="shared" si="42"/>
        <v>2</v>
      </c>
      <c r="L58" s="4">
        <f t="shared" si="6"/>
        <v>6</v>
      </c>
      <c r="M58" s="4">
        <f t="shared" si="7"/>
        <v>1.44</v>
      </c>
      <c r="P58" s="4">
        <f t="shared" si="8"/>
        <v>0</v>
      </c>
      <c r="Q58" s="13" t="str">
        <f t="shared" si="9"/>
        <v/>
      </c>
      <c r="R58" s="24" t="str">
        <f t="shared" si="10"/>
        <v/>
      </c>
      <c r="T58" s="2">
        <f t="shared" si="43"/>
        <v>2</v>
      </c>
      <c r="U58" s="4">
        <f t="shared" si="11"/>
        <v>6</v>
      </c>
      <c r="V58" s="4">
        <f t="shared" si="12"/>
        <v>1.44</v>
      </c>
      <c r="Y58" s="4">
        <f t="shared" si="13"/>
        <v>0</v>
      </c>
      <c r="Z58" s="13" t="str">
        <f t="shared" si="14"/>
        <v/>
      </c>
      <c r="AA58" s="24" t="str">
        <f t="shared" si="15"/>
        <v/>
      </c>
      <c r="AC58" s="2">
        <f t="shared" si="44"/>
        <v>2</v>
      </c>
      <c r="AD58" s="4">
        <f t="shared" si="16"/>
        <v>6</v>
      </c>
      <c r="AE58" s="4">
        <f t="shared" si="17"/>
        <v>1.44</v>
      </c>
      <c r="AH58" s="4">
        <f t="shared" si="18"/>
        <v>0</v>
      </c>
      <c r="AI58" s="13" t="str">
        <f t="shared" si="19"/>
        <v/>
      </c>
      <c r="AJ58" s="24" t="str">
        <f t="shared" si="20"/>
        <v/>
      </c>
      <c r="AK58" s="13"/>
      <c r="AL58" s="2">
        <f t="shared" si="45"/>
        <v>2</v>
      </c>
      <c r="AM58" s="4">
        <f t="shared" si="21"/>
        <v>6</v>
      </c>
      <c r="AN58" s="4">
        <f t="shared" si="22"/>
        <v>1.44</v>
      </c>
      <c r="AQ58" s="4">
        <f t="shared" si="23"/>
        <v>0</v>
      </c>
      <c r="AR58" s="13" t="str">
        <f t="shared" si="24"/>
        <v/>
      </c>
      <c r="AS58" s="24" t="str">
        <f t="shared" si="25"/>
        <v/>
      </c>
      <c r="AT58" s="13"/>
      <c r="AU58" s="2">
        <f t="shared" si="46"/>
        <v>2</v>
      </c>
      <c r="AV58" s="4">
        <f t="shared" si="26"/>
        <v>6</v>
      </c>
      <c r="AW58" s="4">
        <f t="shared" si="27"/>
        <v>1.44</v>
      </c>
      <c r="AZ58" s="4">
        <f t="shared" si="28"/>
        <v>0</v>
      </c>
      <c r="BA58" s="13" t="str">
        <f t="shared" si="29"/>
        <v/>
      </c>
      <c r="BB58" s="24" t="str">
        <f t="shared" si="30"/>
        <v/>
      </c>
      <c r="BC58" s="13"/>
      <c r="BD58" s="2">
        <f t="shared" si="47"/>
        <v>2</v>
      </c>
      <c r="BE58" s="4">
        <f t="shared" si="31"/>
        <v>6</v>
      </c>
      <c r="BF58" s="4">
        <f t="shared" si="32"/>
        <v>1.44</v>
      </c>
      <c r="BI58" s="4">
        <f t="shared" si="33"/>
        <v>0</v>
      </c>
      <c r="BJ58" s="13" t="str">
        <f t="shared" si="34"/>
        <v/>
      </c>
      <c r="BK58" s="24" t="str">
        <f t="shared" si="35"/>
        <v/>
      </c>
      <c r="BL58" s="13"/>
      <c r="BM58" s="2">
        <f t="shared" si="48"/>
        <v>2</v>
      </c>
      <c r="BN58" s="4">
        <f t="shared" si="36"/>
        <v>6</v>
      </c>
      <c r="BO58" s="4">
        <f t="shared" si="37"/>
        <v>1.44</v>
      </c>
      <c r="BR58" s="4">
        <f t="shared" si="38"/>
        <v>0</v>
      </c>
      <c r="BS58" s="13" t="str">
        <f t="shared" si="39"/>
        <v/>
      </c>
      <c r="BT58" s="24" t="str">
        <f t="shared" si="40"/>
        <v/>
      </c>
      <c r="BU58" s="25"/>
    </row>
    <row r="59">
      <c r="A59" s="2">
        <f t="shared" si="41"/>
        <v>2.5</v>
      </c>
      <c r="B59" s="4">
        <f t="shared" si="1"/>
        <v>7.5</v>
      </c>
      <c r="C59" s="4">
        <f t="shared" si="2"/>
        <v>1.41</v>
      </c>
      <c r="G59" s="29" t="str">
        <f t="shared" si="3"/>
        <v/>
      </c>
      <c r="H59" s="13" t="str">
        <f t="shared" si="4"/>
        <v/>
      </c>
      <c r="I59" s="24" t="str">
        <f t="shared" si="5"/>
        <v/>
      </c>
      <c r="K59" s="2">
        <f t="shared" si="42"/>
        <v>2.5</v>
      </c>
      <c r="L59" s="4">
        <f t="shared" si="6"/>
        <v>7.5</v>
      </c>
      <c r="M59" s="4">
        <f t="shared" si="7"/>
        <v>1.41</v>
      </c>
      <c r="P59" s="4">
        <f t="shared" si="8"/>
        <v>0</v>
      </c>
      <c r="Q59" s="13" t="str">
        <f t="shared" si="9"/>
        <v/>
      </c>
      <c r="R59" s="24" t="str">
        <f t="shared" si="10"/>
        <v/>
      </c>
      <c r="T59" s="2">
        <f t="shared" si="43"/>
        <v>2.5</v>
      </c>
      <c r="U59" s="4">
        <f t="shared" si="11"/>
        <v>7.5</v>
      </c>
      <c r="V59" s="4">
        <f t="shared" si="12"/>
        <v>1.41</v>
      </c>
      <c r="Y59" s="4">
        <f t="shared" si="13"/>
        <v>0</v>
      </c>
      <c r="Z59" s="13" t="str">
        <f t="shared" si="14"/>
        <v/>
      </c>
      <c r="AA59" s="24" t="str">
        <f t="shared" si="15"/>
        <v/>
      </c>
      <c r="AC59" s="2">
        <f t="shared" si="44"/>
        <v>2.5</v>
      </c>
      <c r="AD59" s="4">
        <f t="shared" si="16"/>
        <v>7.5</v>
      </c>
      <c r="AE59" s="4">
        <f t="shared" si="17"/>
        <v>1.41</v>
      </c>
      <c r="AH59" s="4">
        <f t="shared" si="18"/>
        <v>0</v>
      </c>
      <c r="AI59" s="13" t="str">
        <f t="shared" si="19"/>
        <v/>
      </c>
      <c r="AJ59" s="24" t="str">
        <f t="shared" si="20"/>
        <v/>
      </c>
      <c r="AK59" s="13"/>
      <c r="AL59" s="2">
        <f t="shared" si="45"/>
        <v>2.5</v>
      </c>
      <c r="AM59" s="4">
        <f t="shared" si="21"/>
        <v>7.5</v>
      </c>
      <c r="AN59" s="4">
        <f t="shared" si="22"/>
        <v>1.41</v>
      </c>
      <c r="AQ59" s="4">
        <f t="shared" si="23"/>
        <v>0</v>
      </c>
      <c r="AR59" s="13" t="str">
        <f t="shared" si="24"/>
        <v/>
      </c>
      <c r="AS59" s="24" t="str">
        <f t="shared" si="25"/>
        <v/>
      </c>
      <c r="AT59" s="13"/>
      <c r="AU59" s="2">
        <f t="shared" si="46"/>
        <v>2.5</v>
      </c>
      <c r="AV59" s="4">
        <f t="shared" si="26"/>
        <v>7.5</v>
      </c>
      <c r="AW59" s="4">
        <f t="shared" si="27"/>
        <v>1.41</v>
      </c>
      <c r="AZ59" s="4">
        <f t="shared" si="28"/>
        <v>0</v>
      </c>
      <c r="BA59" s="13" t="str">
        <f t="shared" si="29"/>
        <v/>
      </c>
      <c r="BB59" s="24" t="str">
        <f t="shared" si="30"/>
        <v/>
      </c>
      <c r="BC59" s="13"/>
      <c r="BD59" s="2">
        <f t="shared" si="47"/>
        <v>2.5</v>
      </c>
      <c r="BE59" s="4">
        <f t="shared" si="31"/>
        <v>7.5</v>
      </c>
      <c r="BF59" s="4">
        <f t="shared" si="32"/>
        <v>1.41</v>
      </c>
      <c r="BI59" s="4">
        <f t="shared" si="33"/>
        <v>0</v>
      </c>
      <c r="BJ59" s="13" t="str">
        <f t="shared" si="34"/>
        <v/>
      </c>
      <c r="BK59" s="24" t="str">
        <f t="shared" si="35"/>
        <v/>
      </c>
      <c r="BL59" s="13"/>
      <c r="BM59" s="2">
        <f t="shared" si="48"/>
        <v>2.5</v>
      </c>
      <c r="BN59" s="4">
        <f t="shared" si="36"/>
        <v>7.5</v>
      </c>
      <c r="BO59" s="4">
        <f t="shared" si="37"/>
        <v>1.41</v>
      </c>
      <c r="BR59" s="4">
        <f t="shared" si="38"/>
        <v>0</v>
      </c>
      <c r="BS59" s="13" t="str">
        <f t="shared" si="39"/>
        <v/>
      </c>
      <c r="BT59" s="24" t="str">
        <f t="shared" si="40"/>
        <v/>
      </c>
      <c r="BU59" s="25"/>
    </row>
    <row r="60">
      <c r="A60" s="2">
        <f t="shared" si="41"/>
        <v>3</v>
      </c>
      <c r="B60" s="4">
        <f t="shared" si="1"/>
        <v>9</v>
      </c>
      <c r="C60" s="4">
        <f t="shared" si="2"/>
        <v>1.38</v>
      </c>
      <c r="G60" s="29" t="str">
        <f t="shared" si="3"/>
        <v/>
      </c>
      <c r="H60" s="13" t="str">
        <f t="shared" si="4"/>
        <v/>
      </c>
      <c r="I60" s="24" t="str">
        <f t="shared" si="5"/>
        <v/>
      </c>
      <c r="K60" s="2">
        <f t="shared" si="42"/>
        <v>3</v>
      </c>
      <c r="L60" s="4">
        <f t="shared" si="6"/>
        <v>9</v>
      </c>
      <c r="M60" s="4">
        <f t="shared" si="7"/>
        <v>1.38</v>
      </c>
      <c r="P60" s="4">
        <f t="shared" si="8"/>
        <v>0</v>
      </c>
      <c r="Q60" s="13" t="str">
        <f t="shared" si="9"/>
        <v/>
      </c>
      <c r="R60" s="24" t="str">
        <f t="shared" si="10"/>
        <v/>
      </c>
      <c r="T60" s="2">
        <f t="shared" si="43"/>
        <v>3</v>
      </c>
      <c r="U60" s="4">
        <f t="shared" si="11"/>
        <v>9</v>
      </c>
      <c r="V60" s="4">
        <f t="shared" si="12"/>
        <v>1.38</v>
      </c>
      <c r="Y60" s="4">
        <f t="shared" si="13"/>
        <v>0</v>
      </c>
      <c r="Z60" s="13" t="str">
        <f t="shared" si="14"/>
        <v/>
      </c>
      <c r="AA60" s="24" t="str">
        <f t="shared" si="15"/>
        <v/>
      </c>
      <c r="AC60" s="2">
        <f t="shared" si="44"/>
        <v>3</v>
      </c>
      <c r="AD60" s="4">
        <f t="shared" si="16"/>
        <v>9</v>
      </c>
      <c r="AE60" s="4">
        <f t="shared" si="17"/>
        <v>1.38</v>
      </c>
      <c r="AH60" s="4">
        <f t="shared" si="18"/>
        <v>0</v>
      </c>
      <c r="AI60" s="13" t="str">
        <f t="shared" si="19"/>
        <v/>
      </c>
      <c r="AJ60" s="24" t="str">
        <f t="shared" si="20"/>
        <v/>
      </c>
      <c r="AK60" s="13"/>
      <c r="AL60" s="2">
        <f t="shared" si="45"/>
        <v>3</v>
      </c>
      <c r="AM60" s="4">
        <f t="shared" si="21"/>
        <v>9</v>
      </c>
      <c r="AN60" s="4">
        <f t="shared" si="22"/>
        <v>1.38</v>
      </c>
      <c r="AQ60" s="4">
        <f t="shared" si="23"/>
        <v>0</v>
      </c>
      <c r="AR60" s="13" t="str">
        <f t="shared" si="24"/>
        <v/>
      </c>
      <c r="AS60" s="24" t="str">
        <f t="shared" si="25"/>
        <v/>
      </c>
      <c r="AT60" s="13"/>
      <c r="AU60" s="2">
        <f t="shared" si="46"/>
        <v>3</v>
      </c>
      <c r="AV60" s="4">
        <f t="shared" si="26"/>
        <v>9</v>
      </c>
      <c r="AW60" s="4">
        <f t="shared" si="27"/>
        <v>1.38</v>
      </c>
      <c r="AZ60" s="4">
        <f t="shared" si="28"/>
        <v>0</v>
      </c>
      <c r="BA60" s="13" t="str">
        <f t="shared" si="29"/>
        <v/>
      </c>
      <c r="BB60" s="24" t="str">
        <f t="shared" si="30"/>
        <v/>
      </c>
      <c r="BC60" s="13"/>
      <c r="BD60" s="2">
        <f t="shared" si="47"/>
        <v>3</v>
      </c>
      <c r="BE60" s="4">
        <f t="shared" si="31"/>
        <v>9</v>
      </c>
      <c r="BF60" s="4">
        <f t="shared" si="32"/>
        <v>1.38</v>
      </c>
      <c r="BI60" s="4">
        <f t="shared" si="33"/>
        <v>0</v>
      </c>
      <c r="BJ60" s="13" t="str">
        <f t="shared" si="34"/>
        <v/>
      </c>
      <c r="BK60" s="24" t="str">
        <f t="shared" si="35"/>
        <v/>
      </c>
      <c r="BL60" s="13"/>
      <c r="BM60" s="2">
        <f t="shared" si="48"/>
        <v>3</v>
      </c>
      <c r="BN60" s="4">
        <f t="shared" si="36"/>
        <v>9</v>
      </c>
      <c r="BO60" s="4">
        <f t="shared" si="37"/>
        <v>1.38</v>
      </c>
      <c r="BR60" s="4">
        <f t="shared" si="38"/>
        <v>0</v>
      </c>
      <c r="BS60" s="13" t="str">
        <f t="shared" si="39"/>
        <v/>
      </c>
      <c r="BT60" s="24" t="str">
        <f t="shared" si="40"/>
        <v/>
      </c>
      <c r="BU60" s="25"/>
    </row>
    <row r="61">
      <c r="A61" s="2">
        <f t="shared" si="41"/>
        <v>3.5</v>
      </c>
      <c r="B61" s="4">
        <f t="shared" si="1"/>
        <v>10.5</v>
      </c>
      <c r="C61" s="4">
        <f t="shared" si="2"/>
        <v>1.35</v>
      </c>
      <c r="G61" s="29" t="str">
        <f t="shared" si="3"/>
        <v/>
      </c>
      <c r="H61" s="13" t="str">
        <f t="shared" si="4"/>
        <v/>
      </c>
      <c r="I61" s="24" t="str">
        <f t="shared" si="5"/>
        <v/>
      </c>
      <c r="K61" s="2">
        <f t="shared" si="42"/>
        <v>3.5</v>
      </c>
      <c r="L61" s="4">
        <f t="shared" si="6"/>
        <v>10.5</v>
      </c>
      <c r="M61" s="4">
        <f t="shared" si="7"/>
        <v>1.35</v>
      </c>
      <c r="P61" s="4">
        <f t="shared" si="8"/>
        <v>0</v>
      </c>
      <c r="Q61" s="13" t="str">
        <f t="shared" si="9"/>
        <v/>
      </c>
      <c r="R61" s="24" t="str">
        <f t="shared" si="10"/>
        <v/>
      </c>
      <c r="T61" s="2">
        <f t="shared" si="43"/>
        <v>3.5</v>
      </c>
      <c r="U61" s="4">
        <f t="shared" si="11"/>
        <v>10.5</v>
      </c>
      <c r="V61" s="4">
        <f t="shared" si="12"/>
        <v>1.35</v>
      </c>
      <c r="Y61" s="4">
        <f t="shared" si="13"/>
        <v>0</v>
      </c>
      <c r="Z61" s="13" t="str">
        <f t="shared" si="14"/>
        <v/>
      </c>
      <c r="AA61" s="24" t="str">
        <f t="shared" si="15"/>
        <v/>
      </c>
      <c r="AC61" s="2">
        <f t="shared" si="44"/>
        <v>3.5</v>
      </c>
      <c r="AD61" s="4">
        <f t="shared" si="16"/>
        <v>10.5</v>
      </c>
      <c r="AE61" s="4">
        <f t="shared" si="17"/>
        <v>1.35</v>
      </c>
      <c r="AH61" s="4">
        <f t="shared" si="18"/>
        <v>0</v>
      </c>
      <c r="AI61" s="13" t="str">
        <f t="shared" si="19"/>
        <v/>
      </c>
      <c r="AJ61" s="24" t="str">
        <f t="shared" si="20"/>
        <v/>
      </c>
      <c r="AK61" s="13"/>
      <c r="AL61" s="2">
        <f t="shared" si="45"/>
        <v>3.5</v>
      </c>
      <c r="AM61" s="4">
        <f t="shared" si="21"/>
        <v>10.5</v>
      </c>
      <c r="AN61" s="4">
        <f t="shared" si="22"/>
        <v>1.35</v>
      </c>
      <c r="AQ61" s="4">
        <f t="shared" si="23"/>
        <v>0</v>
      </c>
      <c r="AR61" s="13" t="str">
        <f t="shared" si="24"/>
        <v/>
      </c>
      <c r="AS61" s="24" t="str">
        <f t="shared" si="25"/>
        <v/>
      </c>
      <c r="AT61" s="13"/>
      <c r="AU61" s="2">
        <f t="shared" si="46"/>
        <v>3.5</v>
      </c>
      <c r="AV61" s="4">
        <f t="shared" si="26"/>
        <v>10.5</v>
      </c>
      <c r="AW61" s="4">
        <f t="shared" si="27"/>
        <v>1.35</v>
      </c>
      <c r="AZ61" s="4">
        <f t="shared" si="28"/>
        <v>0</v>
      </c>
      <c r="BA61" s="13" t="str">
        <f t="shared" si="29"/>
        <v/>
      </c>
      <c r="BB61" s="24" t="str">
        <f t="shared" si="30"/>
        <v/>
      </c>
      <c r="BC61" s="13"/>
      <c r="BD61" s="2">
        <f t="shared" si="47"/>
        <v>3.5</v>
      </c>
      <c r="BE61" s="4">
        <f t="shared" si="31"/>
        <v>10.5</v>
      </c>
      <c r="BF61" s="4">
        <f t="shared" si="32"/>
        <v>1.35</v>
      </c>
      <c r="BI61" s="4">
        <f t="shared" si="33"/>
        <v>0</v>
      </c>
      <c r="BJ61" s="13" t="str">
        <f t="shared" si="34"/>
        <v/>
      </c>
      <c r="BK61" s="24" t="str">
        <f t="shared" si="35"/>
        <v/>
      </c>
      <c r="BL61" s="13"/>
      <c r="BM61" s="2">
        <f t="shared" si="48"/>
        <v>3.5</v>
      </c>
      <c r="BN61" s="4">
        <f t="shared" si="36"/>
        <v>10.5</v>
      </c>
      <c r="BO61" s="4">
        <f t="shared" si="37"/>
        <v>1.35</v>
      </c>
      <c r="BR61" s="4">
        <f t="shared" si="38"/>
        <v>0</v>
      </c>
      <c r="BS61" s="13" t="str">
        <f t="shared" si="39"/>
        <v/>
      </c>
      <c r="BT61" s="24" t="str">
        <f t="shared" si="40"/>
        <v/>
      </c>
      <c r="BU61" s="25"/>
    </row>
    <row r="62">
      <c r="A62" s="2">
        <f t="shared" si="41"/>
        <v>4</v>
      </c>
      <c r="B62" s="4">
        <f t="shared" si="1"/>
        <v>12</v>
      </c>
      <c r="C62" s="4">
        <f t="shared" si="2"/>
        <v>1.32</v>
      </c>
      <c r="G62" s="29" t="str">
        <f t="shared" si="3"/>
        <v/>
      </c>
      <c r="H62" s="13" t="str">
        <f t="shared" si="4"/>
        <v/>
      </c>
      <c r="I62" s="24" t="str">
        <f t="shared" si="5"/>
        <v/>
      </c>
      <c r="K62" s="2">
        <f t="shared" si="42"/>
        <v>4</v>
      </c>
      <c r="L62" s="4">
        <f t="shared" si="6"/>
        <v>12</v>
      </c>
      <c r="M62" s="4">
        <f t="shared" si="7"/>
        <v>1.32</v>
      </c>
      <c r="P62" s="4">
        <f t="shared" si="8"/>
        <v>0</v>
      </c>
      <c r="Q62" s="13" t="str">
        <f t="shared" si="9"/>
        <v/>
      </c>
      <c r="R62" s="24" t="str">
        <f t="shared" si="10"/>
        <v/>
      </c>
      <c r="T62" s="2">
        <f t="shared" si="43"/>
        <v>4</v>
      </c>
      <c r="U62" s="4">
        <f t="shared" si="11"/>
        <v>12</v>
      </c>
      <c r="V62" s="4">
        <f t="shared" si="12"/>
        <v>1.32</v>
      </c>
      <c r="Y62" s="4">
        <f t="shared" si="13"/>
        <v>0</v>
      </c>
      <c r="Z62" s="13" t="str">
        <f t="shared" si="14"/>
        <v/>
      </c>
      <c r="AA62" s="24" t="str">
        <f t="shared" si="15"/>
        <v/>
      </c>
      <c r="AC62" s="2">
        <f t="shared" si="44"/>
        <v>4</v>
      </c>
      <c r="AD62" s="4">
        <f t="shared" si="16"/>
        <v>12</v>
      </c>
      <c r="AE62" s="4">
        <f t="shared" si="17"/>
        <v>1.32</v>
      </c>
      <c r="AH62" s="4">
        <f t="shared" si="18"/>
        <v>0</v>
      </c>
      <c r="AI62" s="13" t="str">
        <f t="shared" si="19"/>
        <v/>
      </c>
      <c r="AJ62" s="24" t="str">
        <f t="shared" si="20"/>
        <v/>
      </c>
      <c r="AK62" s="13"/>
      <c r="AL62" s="2">
        <f t="shared" si="45"/>
        <v>4</v>
      </c>
      <c r="AM62" s="4">
        <f t="shared" si="21"/>
        <v>12</v>
      </c>
      <c r="AN62" s="4">
        <f t="shared" si="22"/>
        <v>1.32</v>
      </c>
      <c r="AQ62" s="4">
        <f t="shared" si="23"/>
        <v>0</v>
      </c>
      <c r="AR62" s="13" t="str">
        <f t="shared" si="24"/>
        <v/>
      </c>
      <c r="AS62" s="24" t="str">
        <f t="shared" si="25"/>
        <v/>
      </c>
      <c r="AT62" s="13"/>
      <c r="AU62" s="2">
        <f t="shared" si="46"/>
        <v>4</v>
      </c>
      <c r="AV62" s="4">
        <f t="shared" si="26"/>
        <v>12</v>
      </c>
      <c r="AW62" s="4">
        <f t="shared" si="27"/>
        <v>1.32</v>
      </c>
      <c r="AZ62" s="4">
        <f t="shared" si="28"/>
        <v>0</v>
      </c>
      <c r="BA62" s="13" t="str">
        <f t="shared" si="29"/>
        <v/>
      </c>
      <c r="BB62" s="24" t="str">
        <f t="shared" si="30"/>
        <v/>
      </c>
      <c r="BC62" s="13"/>
      <c r="BD62" s="2">
        <f t="shared" si="47"/>
        <v>4</v>
      </c>
      <c r="BE62" s="4">
        <f t="shared" si="31"/>
        <v>12</v>
      </c>
      <c r="BF62" s="4">
        <f t="shared" si="32"/>
        <v>1.32</v>
      </c>
      <c r="BI62" s="4">
        <f t="shared" si="33"/>
        <v>0</v>
      </c>
      <c r="BJ62" s="13" t="str">
        <f t="shared" si="34"/>
        <v/>
      </c>
      <c r="BK62" s="24" t="str">
        <f t="shared" si="35"/>
        <v/>
      </c>
      <c r="BL62" s="13"/>
      <c r="BM62" s="2">
        <f t="shared" si="48"/>
        <v>4</v>
      </c>
      <c r="BN62" s="4">
        <f t="shared" si="36"/>
        <v>12</v>
      </c>
      <c r="BO62" s="4">
        <f t="shared" si="37"/>
        <v>1.32</v>
      </c>
      <c r="BR62" s="4">
        <f t="shared" si="38"/>
        <v>0</v>
      </c>
      <c r="BS62" s="13" t="str">
        <f t="shared" si="39"/>
        <v/>
      </c>
      <c r="BT62" s="24" t="str">
        <f t="shared" si="40"/>
        <v/>
      </c>
      <c r="BU62" s="25"/>
    </row>
    <row r="63">
      <c r="A63" s="2">
        <f t="shared" si="41"/>
        <v>4.5</v>
      </c>
      <c r="B63" s="4">
        <f t="shared" si="1"/>
        <v>13.5</v>
      </c>
      <c r="C63" s="4">
        <f t="shared" si="2"/>
        <v>1.29</v>
      </c>
      <c r="G63" s="29" t="str">
        <f t="shared" si="3"/>
        <v/>
      </c>
      <c r="H63" s="13" t="str">
        <f t="shared" si="4"/>
        <v/>
      </c>
      <c r="I63" s="24" t="str">
        <f t="shared" si="5"/>
        <v/>
      </c>
      <c r="K63" s="2">
        <f t="shared" si="42"/>
        <v>4.5</v>
      </c>
      <c r="L63" s="4">
        <f t="shared" si="6"/>
        <v>13.5</v>
      </c>
      <c r="M63" s="4">
        <f t="shared" si="7"/>
        <v>1.29</v>
      </c>
      <c r="P63" s="4">
        <f t="shared" si="8"/>
        <v>0</v>
      </c>
      <c r="Q63" s="13" t="str">
        <f t="shared" si="9"/>
        <v/>
      </c>
      <c r="R63" s="24" t="str">
        <f t="shared" si="10"/>
        <v/>
      </c>
      <c r="T63" s="2">
        <f t="shared" si="43"/>
        <v>4.5</v>
      </c>
      <c r="U63" s="4">
        <f t="shared" si="11"/>
        <v>13.5</v>
      </c>
      <c r="V63" s="4">
        <f t="shared" si="12"/>
        <v>1.29</v>
      </c>
      <c r="Y63" s="4">
        <f t="shared" si="13"/>
        <v>0</v>
      </c>
      <c r="Z63" s="13" t="str">
        <f t="shared" si="14"/>
        <v/>
      </c>
      <c r="AA63" s="24" t="str">
        <f t="shared" si="15"/>
        <v/>
      </c>
      <c r="AC63" s="2">
        <f t="shared" si="44"/>
        <v>4.5</v>
      </c>
      <c r="AD63" s="4">
        <f t="shared" si="16"/>
        <v>13.5</v>
      </c>
      <c r="AE63" s="4">
        <f t="shared" si="17"/>
        <v>1.29</v>
      </c>
      <c r="AH63" s="4">
        <f t="shared" si="18"/>
        <v>0</v>
      </c>
      <c r="AI63" s="13" t="str">
        <f t="shared" si="19"/>
        <v/>
      </c>
      <c r="AJ63" s="24" t="str">
        <f t="shared" si="20"/>
        <v/>
      </c>
      <c r="AK63" s="13"/>
      <c r="AL63" s="2">
        <f t="shared" si="45"/>
        <v>4.5</v>
      </c>
      <c r="AM63" s="4">
        <f t="shared" si="21"/>
        <v>13.5</v>
      </c>
      <c r="AN63" s="4">
        <f t="shared" si="22"/>
        <v>1.29</v>
      </c>
      <c r="AQ63" s="4">
        <f t="shared" si="23"/>
        <v>0</v>
      </c>
      <c r="AR63" s="13" t="str">
        <f t="shared" si="24"/>
        <v/>
      </c>
      <c r="AS63" s="24" t="str">
        <f t="shared" si="25"/>
        <v/>
      </c>
      <c r="AT63" s="13"/>
      <c r="AU63" s="2">
        <f t="shared" si="46"/>
        <v>4.5</v>
      </c>
      <c r="AV63" s="4">
        <f t="shared" si="26"/>
        <v>13.5</v>
      </c>
      <c r="AW63" s="4">
        <f t="shared" si="27"/>
        <v>1.29</v>
      </c>
      <c r="AZ63" s="4">
        <f t="shared" si="28"/>
        <v>0</v>
      </c>
      <c r="BA63" s="13" t="str">
        <f t="shared" si="29"/>
        <v/>
      </c>
      <c r="BB63" s="24" t="str">
        <f t="shared" si="30"/>
        <v/>
      </c>
      <c r="BC63" s="13"/>
      <c r="BD63" s="2">
        <f t="shared" si="47"/>
        <v>4.5</v>
      </c>
      <c r="BE63" s="4">
        <f t="shared" si="31"/>
        <v>13.5</v>
      </c>
      <c r="BF63" s="4">
        <f t="shared" si="32"/>
        <v>1.29</v>
      </c>
      <c r="BI63" s="4">
        <f t="shared" si="33"/>
        <v>0</v>
      </c>
      <c r="BJ63" s="13" t="str">
        <f t="shared" si="34"/>
        <v/>
      </c>
      <c r="BK63" s="24" t="str">
        <f t="shared" si="35"/>
        <v/>
      </c>
      <c r="BL63" s="13"/>
      <c r="BM63" s="2">
        <f t="shared" si="48"/>
        <v>4.5</v>
      </c>
      <c r="BN63" s="4">
        <f t="shared" si="36"/>
        <v>13.5</v>
      </c>
      <c r="BO63" s="4">
        <f t="shared" si="37"/>
        <v>1.29</v>
      </c>
      <c r="BR63" s="4">
        <f t="shared" si="38"/>
        <v>0</v>
      </c>
      <c r="BS63" s="13" t="str">
        <f t="shared" si="39"/>
        <v/>
      </c>
      <c r="BT63" s="24" t="str">
        <f t="shared" si="40"/>
        <v/>
      </c>
      <c r="BU63" s="25"/>
    </row>
    <row r="64">
      <c r="A64" s="2">
        <f t="shared" si="41"/>
        <v>5</v>
      </c>
      <c r="B64" s="4">
        <f t="shared" si="1"/>
        <v>15</v>
      </c>
      <c r="C64" s="4">
        <f t="shared" si="2"/>
        <v>1.26</v>
      </c>
      <c r="G64" s="29" t="str">
        <f t="shared" si="3"/>
        <v/>
      </c>
      <c r="H64" s="13" t="str">
        <f t="shared" si="4"/>
        <v/>
      </c>
      <c r="I64" s="24" t="str">
        <f t="shared" si="5"/>
        <v/>
      </c>
      <c r="K64" s="2">
        <f t="shared" si="42"/>
        <v>5</v>
      </c>
      <c r="L64" s="4">
        <f t="shared" si="6"/>
        <v>15</v>
      </c>
      <c r="M64" s="4">
        <f t="shared" si="7"/>
        <v>1.26</v>
      </c>
      <c r="P64" s="4">
        <f t="shared" si="8"/>
        <v>0</v>
      </c>
      <c r="Q64" s="13" t="str">
        <f t="shared" si="9"/>
        <v/>
      </c>
      <c r="R64" s="24" t="str">
        <f t="shared" si="10"/>
        <v/>
      </c>
      <c r="T64" s="2">
        <f t="shared" si="43"/>
        <v>5</v>
      </c>
      <c r="U64" s="4">
        <f t="shared" si="11"/>
        <v>15</v>
      </c>
      <c r="V64" s="4">
        <f t="shared" si="12"/>
        <v>1.26</v>
      </c>
      <c r="Y64" s="4">
        <f t="shared" si="13"/>
        <v>0</v>
      </c>
      <c r="Z64" s="13" t="str">
        <f t="shared" si="14"/>
        <v/>
      </c>
      <c r="AA64" s="24" t="str">
        <f t="shared" si="15"/>
        <v/>
      </c>
      <c r="AC64" s="2">
        <f t="shared" si="44"/>
        <v>5</v>
      </c>
      <c r="AD64" s="4">
        <f t="shared" si="16"/>
        <v>15</v>
      </c>
      <c r="AE64" s="4">
        <f t="shared" si="17"/>
        <v>1.26</v>
      </c>
      <c r="AH64" s="4">
        <f t="shared" si="18"/>
        <v>0</v>
      </c>
      <c r="AI64" s="13" t="str">
        <f t="shared" si="19"/>
        <v/>
      </c>
      <c r="AJ64" s="24" t="str">
        <f t="shared" si="20"/>
        <v/>
      </c>
      <c r="AK64" s="13"/>
      <c r="AL64" s="2">
        <f t="shared" si="45"/>
        <v>5</v>
      </c>
      <c r="AM64" s="4">
        <f t="shared" si="21"/>
        <v>15</v>
      </c>
      <c r="AN64" s="4">
        <f t="shared" si="22"/>
        <v>1.26</v>
      </c>
      <c r="AQ64" s="4">
        <f t="shared" si="23"/>
        <v>0</v>
      </c>
      <c r="AR64" s="13" t="str">
        <f t="shared" si="24"/>
        <v/>
      </c>
      <c r="AS64" s="24" t="str">
        <f t="shared" si="25"/>
        <v/>
      </c>
      <c r="AT64" s="13"/>
      <c r="AU64" s="2">
        <f t="shared" si="46"/>
        <v>5</v>
      </c>
      <c r="AV64" s="4">
        <f t="shared" si="26"/>
        <v>15</v>
      </c>
      <c r="AW64" s="4">
        <f t="shared" si="27"/>
        <v>1.26</v>
      </c>
      <c r="AZ64" s="4">
        <f t="shared" si="28"/>
        <v>0</v>
      </c>
      <c r="BA64" s="13" t="str">
        <f t="shared" si="29"/>
        <v/>
      </c>
      <c r="BB64" s="24" t="str">
        <f t="shared" si="30"/>
        <v/>
      </c>
      <c r="BC64" s="13"/>
      <c r="BD64" s="2">
        <f t="shared" si="47"/>
        <v>5</v>
      </c>
      <c r="BE64" s="4">
        <f t="shared" si="31"/>
        <v>15</v>
      </c>
      <c r="BF64" s="4">
        <f t="shared" si="32"/>
        <v>1.26</v>
      </c>
      <c r="BI64" s="4">
        <f t="shared" si="33"/>
        <v>0</v>
      </c>
      <c r="BJ64" s="13" t="str">
        <f t="shared" si="34"/>
        <v/>
      </c>
      <c r="BK64" s="24" t="str">
        <f t="shared" si="35"/>
        <v/>
      </c>
      <c r="BL64" s="13"/>
      <c r="BM64" s="2">
        <f t="shared" si="48"/>
        <v>5</v>
      </c>
      <c r="BN64" s="4">
        <f t="shared" si="36"/>
        <v>15</v>
      </c>
      <c r="BO64" s="4">
        <f t="shared" si="37"/>
        <v>1.26</v>
      </c>
      <c r="BR64" s="4">
        <f t="shared" si="38"/>
        <v>0</v>
      </c>
      <c r="BS64" s="13" t="str">
        <f t="shared" si="39"/>
        <v/>
      </c>
      <c r="BT64" s="24" t="str">
        <f t="shared" si="40"/>
        <v/>
      </c>
      <c r="BU64" s="25"/>
    </row>
    <row r="65">
      <c r="A65" s="2">
        <f t="shared" si="41"/>
        <v>5.5</v>
      </c>
      <c r="B65" s="4">
        <f t="shared" si="1"/>
        <v>16.5</v>
      </c>
      <c r="C65" s="4">
        <f t="shared" si="2"/>
        <v>1.23</v>
      </c>
      <c r="G65" s="29" t="str">
        <f t="shared" si="3"/>
        <v/>
      </c>
      <c r="H65" s="13" t="str">
        <f t="shared" si="4"/>
        <v/>
      </c>
      <c r="I65" s="24" t="str">
        <f t="shared" si="5"/>
        <v/>
      </c>
      <c r="K65" s="2">
        <f t="shared" si="42"/>
        <v>5.5</v>
      </c>
      <c r="L65" s="4">
        <f t="shared" si="6"/>
        <v>16.5</v>
      </c>
      <c r="M65" s="4">
        <f t="shared" si="7"/>
        <v>1.23</v>
      </c>
      <c r="P65" s="4">
        <f t="shared" si="8"/>
        <v>0</v>
      </c>
      <c r="Q65" s="13" t="str">
        <f t="shared" si="9"/>
        <v/>
      </c>
      <c r="R65" s="24" t="str">
        <f t="shared" si="10"/>
        <v/>
      </c>
      <c r="T65" s="2">
        <f t="shared" si="43"/>
        <v>5.5</v>
      </c>
      <c r="U65" s="4">
        <f t="shared" si="11"/>
        <v>16.5</v>
      </c>
      <c r="V65" s="4">
        <f t="shared" si="12"/>
        <v>1.23</v>
      </c>
      <c r="Y65" s="4">
        <f t="shared" si="13"/>
        <v>0</v>
      </c>
      <c r="Z65" s="13" t="str">
        <f t="shared" si="14"/>
        <v/>
      </c>
      <c r="AA65" s="24" t="str">
        <f t="shared" si="15"/>
        <v/>
      </c>
      <c r="AC65" s="2">
        <f t="shared" si="44"/>
        <v>5.5</v>
      </c>
      <c r="AD65" s="4">
        <f t="shared" si="16"/>
        <v>16.5</v>
      </c>
      <c r="AE65" s="4">
        <f t="shared" si="17"/>
        <v>1.23</v>
      </c>
      <c r="AH65" s="4">
        <f t="shared" si="18"/>
        <v>0</v>
      </c>
      <c r="AI65" s="13" t="str">
        <f t="shared" si="19"/>
        <v/>
      </c>
      <c r="AJ65" s="24" t="str">
        <f t="shared" si="20"/>
        <v/>
      </c>
      <c r="AK65" s="13"/>
      <c r="AL65" s="2">
        <f t="shared" si="45"/>
        <v>5.5</v>
      </c>
      <c r="AM65" s="4">
        <f t="shared" si="21"/>
        <v>16.5</v>
      </c>
      <c r="AN65" s="4">
        <f t="shared" si="22"/>
        <v>1.23</v>
      </c>
      <c r="AQ65" s="4">
        <f t="shared" si="23"/>
        <v>0</v>
      </c>
      <c r="AR65" s="13" t="str">
        <f t="shared" si="24"/>
        <v/>
      </c>
      <c r="AS65" s="24" t="str">
        <f t="shared" si="25"/>
        <v/>
      </c>
      <c r="AT65" s="13"/>
      <c r="AU65" s="2">
        <f t="shared" si="46"/>
        <v>5.5</v>
      </c>
      <c r="AV65" s="4">
        <f t="shared" si="26"/>
        <v>16.5</v>
      </c>
      <c r="AW65" s="4">
        <f t="shared" si="27"/>
        <v>1.23</v>
      </c>
      <c r="AZ65" s="4">
        <f t="shared" si="28"/>
        <v>0</v>
      </c>
      <c r="BA65" s="13" t="str">
        <f t="shared" si="29"/>
        <v/>
      </c>
      <c r="BB65" s="24" t="str">
        <f t="shared" si="30"/>
        <v/>
      </c>
      <c r="BC65" s="13"/>
      <c r="BD65" s="2">
        <f t="shared" si="47"/>
        <v>5.5</v>
      </c>
      <c r="BE65" s="4">
        <f t="shared" si="31"/>
        <v>16.5</v>
      </c>
      <c r="BF65" s="4">
        <f t="shared" si="32"/>
        <v>1.23</v>
      </c>
      <c r="BI65" s="4">
        <f t="shared" si="33"/>
        <v>0</v>
      </c>
      <c r="BJ65" s="13" t="str">
        <f t="shared" si="34"/>
        <v/>
      </c>
      <c r="BK65" s="24" t="str">
        <f t="shared" si="35"/>
        <v/>
      </c>
      <c r="BL65" s="13"/>
      <c r="BM65" s="2">
        <f t="shared" si="48"/>
        <v>5.5</v>
      </c>
      <c r="BN65" s="4">
        <f t="shared" si="36"/>
        <v>16.5</v>
      </c>
      <c r="BO65" s="4">
        <f t="shared" si="37"/>
        <v>1.23</v>
      </c>
      <c r="BR65" s="4">
        <f t="shared" si="38"/>
        <v>0</v>
      </c>
      <c r="BS65" s="13" t="str">
        <f t="shared" si="39"/>
        <v/>
      </c>
      <c r="BT65" s="24" t="str">
        <f t="shared" si="40"/>
        <v/>
      </c>
      <c r="BU65" s="25"/>
    </row>
    <row r="66">
      <c r="A66" s="2">
        <f t="shared" si="41"/>
        <v>6</v>
      </c>
      <c r="B66" s="4">
        <f t="shared" si="1"/>
        <v>18</v>
      </c>
      <c r="C66" s="4">
        <f t="shared" si="2"/>
        <v>1.2</v>
      </c>
      <c r="G66" s="29" t="str">
        <f t="shared" si="3"/>
        <v/>
      </c>
      <c r="H66" s="13" t="str">
        <f t="shared" si="4"/>
        <v/>
      </c>
      <c r="I66" s="24" t="str">
        <f t="shared" si="5"/>
        <v/>
      </c>
      <c r="K66" s="2">
        <f t="shared" si="42"/>
        <v>6</v>
      </c>
      <c r="L66" s="4">
        <f t="shared" si="6"/>
        <v>18</v>
      </c>
      <c r="M66" s="4">
        <f t="shared" si="7"/>
        <v>1.2</v>
      </c>
      <c r="P66" s="4">
        <f t="shared" si="8"/>
        <v>0</v>
      </c>
      <c r="Q66" s="13" t="str">
        <f t="shared" si="9"/>
        <v/>
      </c>
      <c r="R66" s="24" t="str">
        <f t="shared" si="10"/>
        <v/>
      </c>
      <c r="T66" s="2">
        <f t="shared" si="43"/>
        <v>6</v>
      </c>
      <c r="U66" s="4">
        <f t="shared" si="11"/>
        <v>18</v>
      </c>
      <c r="V66" s="4">
        <f t="shared" si="12"/>
        <v>1.2</v>
      </c>
      <c r="Y66" s="4">
        <f t="shared" si="13"/>
        <v>0</v>
      </c>
      <c r="Z66" s="13" t="str">
        <f t="shared" si="14"/>
        <v/>
      </c>
      <c r="AA66" s="24" t="str">
        <f t="shared" si="15"/>
        <v/>
      </c>
      <c r="AC66" s="2">
        <f t="shared" si="44"/>
        <v>6</v>
      </c>
      <c r="AD66" s="4">
        <f t="shared" si="16"/>
        <v>18</v>
      </c>
      <c r="AE66" s="4">
        <f t="shared" si="17"/>
        <v>1.2</v>
      </c>
      <c r="AH66" s="4">
        <f t="shared" si="18"/>
        <v>0</v>
      </c>
      <c r="AI66" s="13" t="str">
        <f t="shared" si="19"/>
        <v/>
      </c>
      <c r="AJ66" s="24" t="str">
        <f t="shared" si="20"/>
        <v/>
      </c>
      <c r="AK66" s="13"/>
      <c r="AL66" s="2">
        <f t="shared" si="45"/>
        <v>6</v>
      </c>
      <c r="AM66" s="4">
        <f t="shared" si="21"/>
        <v>18</v>
      </c>
      <c r="AN66" s="4">
        <f t="shared" si="22"/>
        <v>1.2</v>
      </c>
      <c r="AQ66" s="4">
        <f t="shared" si="23"/>
        <v>0</v>
      </c>
      <c r="AR66" s="13" t="str">
        <f t="shared" si="24"/>
        <v/>
      </c>
      <c r="AS66" s="24" t="str">
        <f t="shared" si="25"/>
        <v/>
      </c>
      <c r="AT66" s="13"/>
      <c r="AU66" s="2">
        <f t="shared" si="46"/>
        <v>6</v>
      </c>
      <c r="AV66" s="4">
        <f t="shared" si="26"/>
        <v>18</v>
      </c>
      <c r="AW66" s="4">
        <f t="shared" si="27"/>
        <v>1.2</v>
      </c>
      <c r="AZ66" s="4">
        <f t="shared" si="28"/>
        <v>0</v>
      </c>
      <c r="BA66" s="13" t="str">
        <f t="shared" si="29"/>
        <v/>
      </c>
      <c r="BB66" s="24" t="str">
        <f t="shared" si="30"/>
        <v/>
      </c>
      <c r="BC66" s="13"/>
      <c r="BD66" s="2">
        <f t="shared" si="47"/>
        <v>6</v>
      </c>
      <c r="BE66" s="4">
        <f t="shared" si="31"/>
        <v>18</v>
      </c>
      <c r="BF66" s="4">
        <f t="shared" si="32"/>
        <v>1.2</v>
      </c>
      <c r="BI66" s="4">
        <f t="shared" si="33"/>
        <v>0</v>
      </c>
      <c r="BJ66" s="13" t="str">
        <f t="shared" si="34"/>
        <v/>
      </c>
      <c r="BK66" s="24" t="str">
        <f t="shared" si="35"/>
        <v/>
      </c>
      <c r="BL66" s="13"/>
      <c r="BM66" s="2">
        <f t="shared" si="48"/>
        <v>6</v>
      </c>
      <c r="BN66" s="4">
        <f t="shared" si="36"/>
        <v>18</v>
      </c>
      <c r="BO66" s="4">
        <f t="shared" si="37"/>
        <v>1.2</v>
      </c>
      <c r="BR66" s="4">
        <f t="shared" si="38"/>
        <v>0</v>
      </c>
      <c r="BS66" s="13" t="str">
        <f t="shared" si="39"/>
        <v/>
      </c>
      <c r="BT66" s="24" t="str">
        <f t="shared" si="40"/>
        <v/>
      </c>
      <c r="BU66" s="25"/>
    </row>
    <row r="67">
      <c r="A67" s="2">
        <f t="shared" si="41"/>
        <v>6.5</v>
      </c>
      <c r="B67" s="4">
        <f t="shared" si="1"/>
        <v>19.5</v>
      </c>
      <c r="C67" s="4">
        <f t="shared" si="2"/>
        <v>1.17</v>
      </c>
      <c r="G67" s="29" t="str">
        <f t="shared" si="3"/>
        <v/>
      </c>
      <c r="H67" s="13" t="str">
        <f t="shared" si="4"/>
        <v/>
      </c>
      <c r="I67" s="24" t="str">
        <f t="shared" si="5"/>
        <v/>
      </c>
      <c r="K67" s="2">
        <f t="shared" si="42"/>
        <v>6.5</v>
      </c>
      <c r="L67" s="4">
        <f t="shared" si="6"/>
        <v>19.5</v>
      </c>
      <c r="M67" s="4">
        <f t="shared" si="7"/>
        <v>1.17</v>
      </c>
      <c r="P67" s="4">
        <f t="shared" si="8"/>
        <v>0</v>
      </c>
      <c r="Q67" s="13" t="str">
        <f t="shared" si="9"/>
        <v/>
      </c>
      <c r="R67" s="24" t="str">
        <f t="shared" si="10"/>
        <v/>
      </c>
      <c r="T67" s="2">
        <f t="shared" si="43"/>
        <v>6.5</v>
      </c>
      <c r="U67" s="4">
        <f t="shared" si="11"/>
        <v>19.5</v>
      </c>
      <c r="V67" s="4">
        <f t="shared" si="12"/>
        <v>1.17</v>
      </c>
      <c r="Y67" s="4">
        <f t="shared" si="13"/>
        <v>0</v>
      </c>
      <c r="Z67" s="13" t="str">
        <f t="shared" si="14"/>
        <v/>
      </c>
      <c r="AA67" s="24" t="str">
        <f t="shared" si="15"/>
        <v/>
      </c>
      <c r="AC67" s="2">
        <f t="shared" si="44"/>
        <v>6.5</v>
      </c>
      <c r="AD67" s="4">
        <f t="shared" si="16"/>
        <v>19.5</v>
      </c>
      <c r="AE67" s="4">
        <f t="shared" si="17"/>
        <v>1.17</v>
      </c>
      <c r="AH67" s="4">
        <f t="shared" si="18"/>
        <v>0</v>
      </c>
      <c r="AI67" s="13" t="str">
        <f t="shared" si="19"/>
        <v/>
      </c>
      <c r="AJ67" s="24" t="str">
        <f t="shared" si="20"/>
        <v/>
      </c>
      <c r="AK67" s="13"/>
      <c r="AL67" s="2">
        <f t="shared" si="45"/>
        <v>6.5</v>
      </c>
      <c r="AM67" s="4">
        <f t="shared" si="21"/>
        <v>19.5</v>
      </c>
      <c r="AN67" s="4">
        <f t="shared" si="22"/>
        <v>1.17</v>
      </c>
      <c r="AQ67" s="4">
        <f t="shared" si="23"/>
        <v>0</v>
      </c>
      <c r="AR67" s="13" t="str">
        <f t="shared" si="24"/>
        <v/>
      </c>
      <c r="AS67" s="24" t="str">
        <f t="shared" si="25"/>
        <v/>
      </c>
      <c r="AT67" s="13"/>
      <c r="AU67" s="2">
        <f t="shared" si="46"/>
        <v>6.5</v>
      </c>
      <c r="AV67" s="4">
        <f t="shared" si="26"/>
        <v>19.5</v>
      </c>
      <c r="AW67" s="4">
        <f t="shared" si="27"/>
        <v>1.17</v>
      </c>
      <c r="AZ67" s="4">
        <f t="shared" si="28"/>
        <v>0</v>
      </c>
      <c r="BA67" s="13" t="str">
        <f t="shared" si="29"/>
        <v/>
      </c>
      <c r="BB67" s="24" t="str">
        <f t="shared" si="30"/>
        <v/>
      </c>
      <c r="BC67" s="13"/>
      <c r="BD67" s="2">
        <f t="shared" si="47"/>
        <v>6.5</v>
      </c>
      <c r="BE67" s="4">
        <f t="shared" si="31"/>
        <v>19.5</v>
      </c>
      <c r="BF67" s="4">
        <f t="shared" si="32"/>
        <v>1.17</v>
      </c>
      <c r="BI67" s="4">
        <f t="shared" si="33"/>
        <v>0</v>
      </c>
      <c r="BJ67" s="13" t="str">
        <f t="shared" si="34"/>
        <v/>
      </c>
      <c r="BK67" s="24" t="str">
        <f t="shared" si="35"/>
        <v/>
      </c>
      <c r="BL67" s="13"/>
      <c r="BM67" s="2">
        <f t="shared" si="48"/>
        <v>6.5</v>
      </c>
      <c r="BN67" s="4">
        <f t="shared" si="36"/>
        <v>19.5</v>
      </c>
      <c r="BO67" s="4">
        <f t="shared" si="37"/>
        <v>1.17</v>
      </c>
      <c r="BR67" s="4">
        <f t="shared" si="38"/>
        <v>0</v>
      </c>
      <c r="BS67" s="13" t="str">
        <f t="shared" si="39"/>
        <v/>
      </c>
      <c r="BT67" s="24" t="str">
        <f t="shared" si="40"/>
        <v/>
      </c>
      <c r="BU67" s="25"/>
    </row>
    <row r="68">
      <c r="A68" s="2">
        <f t="shared" si="41"/>
        <v>7</v>
      </c>
      <c r="B68" s="4">
        <f t="shared" si="1"/>
        <v>21</v>
      </c>
      <c r="C68" s="4">
        <f t="shared" si="2"/>
        <v>1.14</v>
      </c>
      <c r="G68" s="29" t="str">
        <f t="shared" si="3"/>
        <v/>
      </c>
      <c r="H68" s="13" t="str">
        <f t="shared" si="4"/>
        <v/>
      </c>
      <c r="I68" s="24" t="str">
        <f t="shared" si="5"/>
        <v/>
      </c>
      <c r="K68" s="2">
        <f t="shared" si="42"/>
        <v>7</v>
      </c>
      <c r="L68" s="4">
        <f t="shared" si="6"/>
        <v>21</v>
      </c>
      <c r="M68" s="4">
        <f t="shared" si="7"/>
        <v>1.14</v>
      </c>
      <c r="P68" s="4">
        <f t="shared" si="8"/>
        <v>0</v>
      </c>
      <c r="Q68" s="13" t="str">
        <f t="shared" si="9"/>
        <v/>
      </c>
      <c r="R68" s="24" t="str">
        <f t="shared" si="10"/>
        <v/>
      </c>
      <c r="T68" s="2">
        <f t="shared" si="43"/>
        <v>7</v>
      </c>
      <c r="U68" s="4">
        <f t="shared" si="11"/>
        <v>21</v>
      </c>
      <c r="V68" s="4">
        <f t="shared" si="12"/>
        <v>1.14</v>
      </c>
      <c r="Y68" s="4">
        <f t="shared" si="13"/>
        <v>0</v>
      </c>
      <c r="Z68" s="13" t="str">
        <f t="shared" si="14"/>
        <v/>
      </c>
      <c r="AA68" s="24" t="str">
        <f t="shared" si="15"/>
        <v/>
      </c>
      <c r="AC68" s="2">
        <f t="shared" si="44"/>
        <v>7</v>
      </c>
      <c r="AD68" s="4">
        <f t="shared" si="16"/>
        <v>21</v>
      </c>
      <c r="AE68" s="4">
        <f t="shared" si="17"/>
        <v>1.14</v>
      </c>
      <c r="AH68" s="4">
        <f t="shared" si="18"/>
        <v>0</v>
      </c>
      <c r="AI68" s="13" t="str">
        <f t="shared" si="19"/>
        <v/>
      </c>
      <c r="AJ68" s="24" t="str">
        <f t="shared" si="20"/>
        <v/>
      </c>
      <c r="AK68" s="13"/>
      <c r="AL68" s="2">
        <f t="shared" si="45"/>
        <v>7</v>
      </c>
      <c r="AM68" s="4">
        <f t="shared" si="21"/>
        <v>21</v>
      </c>
      <c r="AN68" s="4">
        <f t="shared" si="22"/>
        <v>1.14</v>
      </c>
      <c r="AQ68" s="4">
        <f t="shared" si="23"/>
        <v>0</v>
      </c>
      <c r="AR68" s="13" t="str">
        <f t="shared" si="24"/>
        <v/>
      </c>
      <c r="AS68" s="24" t="str">
        <f t="shared" si="25"/>
        <v/>
      </c>
      <c r="AT68" s="13"/>
      <c r="AU68" s="2">
        <f t="shared" si="46"/>
        <v>7</v>
      </c>
      <c r="AV68" s="4">
        <f t="shared" si="26"/>
        <v>21</v>
      </c>
      <c r="AW68" s="4">
        <f t="shared" si="27"/>
        <v>1.14</v>
      </c>
      <c r="AZ68" s="4">
        <f t="shared" si="28"/>
        <v>0</v>
      </c>
      <c r="BA68" s="13" t="str">
        <f t="shared" si="29"/>
        <v/>
      </c>
      <c r="BB68" s="24" t="str">
        <f t="shared" si="30"/>
        <v/>
      </c>
      <c r="BC68" s="13"/>
      <c r="BD68" s="2">
        <f t="shared" si="47"/>
        <v>7</v>
      </c>
      <c r="BE68" s="4">
        <f t="shared" si="31"/>
        <v>21</v>
      </c>
      <c r="BF68" s="4">
        <f t="shared" si="32"/>
        <v>1.14</v>
      </c>
      <c r="BI68" s="4">
        <f t="shared" si="33"/>
        <v>0</v>
      </c>
      <c r="BJ68" s="13" t="str">
        <f t="shared" si="34"/>
        <v/>
      </c>
      <c r="BK68" s="24" t="str">
        <f t="shared" si="35"/>
        <v/>
      </c>
      <c r="BL68" s="13"/>
      <c r="BM68" s="2">
        <f t="shared" si="48"/>
        <v>7</v>
      </c>
      <c r="BN68" s="4">
        <f t="shared" si="36"/>
        <v>21</v>
      </c>
      <c r="BO68" s="4">
        <f t="shared" si="37"/>
        <v>1.14</v>
      </c>
      <c r="BR68" s="4">
        <f t="shared" si="38"/>
        <v>0</v>
      </c>
      <c r="BS68" s="13" t="str">
        <f t="shared" si="39"/>
        <v/>
      </c>
      <c r="BT68" s="24" t="str">
        <f t="shared" si="40"/>
        <v/>
      </c>
      <c r="BU68" s="25"/>
    </row>
    <row r="69">
      <c r="A69" s="2">
        <f t="shared" si="41"/>
        <v>7.5</v>
      </c>
      <c r="B69" s="4">
        <f t="shared" si="1"/>
        <v>22.5</v>
      </c>
      <c r="C69" s="4">
        <f t="shared" si="2"/>
        <v>1.11</v>
      </c>
      <c r="G69" s="29" t="str">
        <f t="shared" si="3"/>
        <v/>
      </c>
      <c r="H69" s="13" t="str">
        <f t="shared" si="4"/>
        <v/>
      </c>
      <c r="I69" s="24" t="str">
        <f t="shared" si="5"/>
        <v/>
      </c>
      <c r="K69" s="2">
        <f t="shared" si="42"/>
        <v>7.5</v>
      </c>
      <c r="L69" s="4">
        <f t="shared" si="6"/>
        <v>22.5</v>
      </c>
      <c r="M69" s="4">
        <f t="shared" si="7"/>
        <v>1.11</v>
      </c>
      <c r="P69" s="4">
        <f t="shared" si="8"/>
        <v>0</v>
      </c>
      <c r="Q69" s="13" t="str">
        <f t="shared" si="9"/>
        <v/>
      </c>
      <c r="R69" s="24" t="str">
        <f t="shared" si="10"/>
        <v/>
      </c>
      <c r="T69" s="2">
        <f t="shared" si="43"/>
        <v>7.5</v>
      </c>
      <c r="U69" s="4">
        <f t="shared" si="11"/>
        <v>22.5</v>
      </c>
      <c r="V69" s="4">
        <f t="shared" si="12"/>
        <v>1.11</v>
      </c>
      <c r="Y69" s="4">
        <f t="shared" si="13"/>
        <v>0</v>
      </c>
      <c r="Z69" s="13" t="str">
        <f t="shared" si="14"/>
        <v/>
      </c>
      <c r="AA69" s="24" t="str">
        <f t="shared" si="15"/>
        <v/>
      </c>
      <c r="AC69" s="2">
        <f t="shared" si="44"/>
        <v>7.5</v>
      </c>
      <c r="AD69" s="4">
        <f t="shared" si="16"/>
        <v>22.5</v>
      </c>
      <c r="AE69" s="4">
        <f t="shared" si="17"/>
        <v>1.11</v>
      </c>
      <c r="AH69" s="4">
        <f t="shared" si="18"/>
        <v>0</v>
      </c>
      <c r="AI69" s="13" t="str">
        <f t="shared" si="19"/>
        <v/>
      </c>
      <c r="AJ69" s="24" t="str">
        <f t="shared" si="20"/>
        <v/>
      </c>
      <c r="AK69" s="13"/>
      <c r="AL69" s="2">
        <f t="shared" si="45"/>
        <v>7.5</v>
      </c>
      <c r="AM69" s="4">
        <f t="shared" si="21"/>
        <v>22.5</v>
      </c>
      <c r="AN69" s="4">
        <f t="shared" si="22"/>
        <v>1.11</v>
      </c>
      <c r="AQ69" s="4">
        <f t="shared" si="23"/>
        <v>0</v>
      </c>
      <c r="AR69" s="13" t="str">
        <f t="shared" si="24"/>
        <v/>
      </c>
      <c r="AS69" s="24" t="str">
        <f t="shared" si="25"/>
        <v/>
      </c>
      <c r="AT69" s="13"/>
      <c r="AU69" s="2">
        <f t="shared" si="46"/>
        <v>7.5</v>
      </c>
      <c r="AV69" s="4">
        <f t="shared" si="26"/>
        <v>22.5</v>
      </c>
      <c r="AW69" s="4">
        <f t="shared" si="27"/>
        <v>1.11</v>
      </c>
      <c r="AZ69" s="4">
        <f t="shared" si="28"/>
        <v>0</v>
      </c>
      <c r="BA69" s="13" t="str">
        <f t="shared" si="29"/>
        <v/>
      </c>
      <c r="BB69" s="24" t="str">
        <f t="shared" si="30"/>
        <v/>
      </c>
      <c r="BC69" s="13"/>
      <c r="BD69" s="2">
        <f t="shared" si="47"/>
        <v>7.5</v>
      </c>
      <c r="BE69" s="4">
        <f t="shared" si="31"/>
        <v>22.5</v>
      </c>
      <c r="BF69" s="4">
        <f t="shared" si="32"/>
        <v>1.11</v>
      </c>
      <c r="BI69" s="4">
        <f t="shared" si="33"/>
        <v>0</v>
      </c>
      <c r="BJ69" s="13" t="str">
        <f t="shared" si="34"/>
        <v/>
      </c>
      <c r="BK69" s="24" t="str">
        <f t="shared" si="35"/>
        <v/>
      </c>
      <c r="BL69" s="13"/>
      <c r="BM69" s="2">
        <f t="shared" si="48"/>
        <v>7.5</v>
      </c>
      <c r="BN69" s="4">
        <f t="shared" si="36"/>
        <v>22.5</v>
      </c>
      <c r="BO69" s="4">
        <f t="shared" si="37"/>
        <v>1.11</v>
      </c>
      <c r="BR69" s="4">
        <f t="shared" si="38"/>
        <v>0</v>
      </c>
      <c r="BS69" s="13" t="str">
        <f t="shared" si="39"/>
        <v/>
      </c>
      <c r="BT69" s="24" t="str">
        <f t="shared" si="40"/>
        <v/>
      </c>
      <c r="BU69" s="25"/>
    </row>
    <row r="70">
      <c r="A70" s="2">
        <f t="shared" si="41"/>
        <v>8</v>
      </c>
      <c r="B70" s="4">
        <f t="shared" si="1"/>
        <v>24</v>
      </c>
      <c r="C70" s="4">
        <f t="shared" si="2"/>
        <v>1.08</v>
      </c>
      <c r="G70" s="29" t="str">
        <f t="shared" si="3"/>
        <v/>
      </c>
      <c r="H70" s="13" t="str">
        <f t="shared" si="4"/>
        <v/>
      </c>
      <c r="I70" s="24" t="str">
        <f t="shared" si="5"/>
        <v/>
      </c>
      <c r="K70" s="2">
        <f t="shared" si="42"/>
        <v>8</v>
      </c>
      <c r="L70" s="4">
        <f t="shared" si="6"/>
        <v>24</v>
      </c>
      <c r="M70" s="4">
        <f t="shared" si="7"/>
        <v>1.08</v>
      </c>
      <c r="P70" s="4">
        <f t="shared" si="8"/>
        <v>0</v>
      </c>
      <c r="Q70" s="13" t="str">
        <f t="shared" si="9"/>
        <v/>
      </c>
      <c r="R70" s="24" t="str">
        <f t="shared" si="10"/>
        <v/>
      </c>
      <c r="T70" s="2">
        <f t="shared" si="43"/>
        <v>8</v>
      </c>
      <c r="U70" s="4">
        <f t="shared" si="11"/>
        <v>24</v>
      </c>
      <c r="V70" s="4">
        <f t="shared" si="12"/>
        <v>1.08</v>
      </c>
      <c r="Y70" s="4">
        <f t="shared" si="13"/>
        <v>0</v>
      </c>
      <c r="Z70" s="13" t="str">
        <f t="shared" si="14"/>
        <v/>
      </c>
      <c r="AA70" s="24" t="str">
        <f t="shared" si="15"/>
        <v/>
      </c>
      <c r="AC70" s="2">
        <f t="shared" si="44"/>
        <v>8</v>
      </c>
      <c r="AD70" s="4">
        <f t="shared" si="16"/>
        <v>24</v>
      </c>
      <c r="AE70" s="4">
        <f t="shared" si="17"/>
        <v>1.08</v>
      </c>
      <c r="AH70" s="4">
        <f t="shared" si="18"/>
        <v>0</v>
      </c>
      <c r="AI70" s="13" t="str">
        <f t="shared" si="19"/>
        <v/>
      </c>
      <c r="AJ70" s="24" t="str">
        <f t="shared" si="20"/>
        <v/>
      </c>
      <c r="AK70" s="13"/>
      <c r="AL70" s="2">
        <f t="shared" si="45"/>
        <v>8</v>
      </c>
      <c r="AM70" s="4">
        <f t="shared" si="21"/>
        <v>24</v>
      </c>
      <c r="AN70" s="4">
        <f t="shared" si="22"/>
        <v>1.08</v>
      </c>
      <c r="AQ70" s="4">
        <f t="shared" si="23"/>
        <v>0</v>
      </c>
      <c r="AR70" s="13" t="str">
        <f t="shared" si="24"/>
        <v/>
      </c>
      <c r="AS70" s="24" t="str">
        <f t="shared" si="25"/>
        <v/>
      </c>
      <c r="AT70" s="13"/>
      <c r="AU70" s="2">
        <f t="shared" si="46"/>
        <v>8</v>
      </c>
      <c r="AV70" s="4">
        <f t="shared" si="26"/>
        <v>24</v>
      </c>
      <c r="AW70" s="4">
        <f t="shared" si="27"/>
        <v>1.08</v>
      </c>
      <c r="AZ70" s="4">
        <f t="shared" si="28"/>
        <v>0</v>
      </c>
      <c r="BA70" s="13" t="str">
        <f t="shared" si="29"/>
        <v/>
      </c>
      <c r="BB70" s="24" t="str">
        <f t="shared" si="30"/>
        <v/>
      </c>
      <c r="BC70" s="13"/>
      <c r="BD70" s="2">
        <f t="shared" si="47"/>
        <v>8</v>
      </c>
      <c r="BE70" s="4">
        <f t="shared" si="31"/>
        <v>24</v>
      </c>
      <c r="BF70" s="4">
        <f t="shared" si="32"/>
        <v>1.08</v>
      </c>
      <c r="BI70" s="4">
        <f t="shared" si="33"/>
        <v>0</v>
      </c>
      <c r="BJ70" s="13" t="str">
        <f t="shared" si="34"/>
        <v/>
      </c>
      <c r="BK70" s="24" t="str">
        <f t="shared" si="35"/>
        <v/>
      </c>
      <c r="BL70" s="13"/>
      <c r="BM70" s="2">
        <f t="shared" si="48"/>
        <v>8</v>
      </c>
      <c r="BN70" s="4">
        <f t="shared" si="36"/>
        <v>24</v>
      </c>
      <c r="BO70" s="4">
        <f t="shared" si="37"/>
        <v>1.08</v>
      </c>
      <c r="BR70" s="4">
        <f t="shared" si="38"/>
        <v>0</v>
      </c>
      <c r="BS70" s="13" t="str">
        <f t="shared" si="39"/>
        <v/>
      </c>
      <c r="BT70" s="24" t="str">
        <f t="shared" si="40"/>
        <v/>
      </c>
      <c r="BU70" s="25"/>
    </row>
    <row r="71">
      <c r="A71" s="2">
        <f t="shared" si="41"/>
        <v>8.5</v>
      </c>
      <c r="B71" s="4">
        <f t="shared" si="1"/>
        <v>25.5</v>
      </c>
      <c r="C71" s="4">
        <f t="shared" si="2"/>
        <v>1.05</v>
      </c>
      <c r="G71" s="29" t="str">
        <f t="shared" si="3"/>
        <v/>
      </c>
      <c r="H71" s="13" t="str">
        <f t="shared" si="4"/>
        <v/>
      </c>
      <c r="I71" s="24" t="str">
        <f t="shared" si="5"/>
        <v/>
      </c>
      <c r="K71" s="2">
        <f t="shared" si="42"/>
        <v>8.5</v>
      </c>
      <c r="L71" s="4">
        <f t="shared" si="6"/>
        <v>25.5</v>
      </c>
      <c r="M71" s="4">
        <f t="shared" si="7"/>
        <v>1.05</v>
      </c>
      <c r="P71" s="4">
        <f t="shared" si="8"/>
        <v>0</v>
      </c>
      <c r="Q71" s="26"/>
      <c r="R71" s="24" t="str">
        <f t="shared" si="10"/>
        <v/>
      </c>
      <c r="T71" s="2">
        <f t="shared" si="43"/>
        <v>8.5</v>
      </c>
      <c r="U71" s="4">
        <f t="shared" si="11"/>
        <v>25.5</v>
      </c>
      <c r="V71" s="4">
        <f t="shared" si="12"/>
        <v>1.05</v>
      </c>
      <c r="Y71" s="4">
        <f t="shared" si="13"/>
        <v>0</v>
      </c>
      <c r="Z71" s="26"/>
      <c r="AA71" s="24" t="str">
        <f t="shared" si="15"/>
        <v/>
      </c>
      <c r="AC71" s="2">
        <f t="shared" si="44"/>
        <v>8.5</v>
      </c>
      <c r="AD71" s="4">
        <f t="shared" si="16"/>
        <v>25.5</v>
      </c>
      <c r="AE71" s="4">
        <f t="shared" si="17"/>
        <v>1.05</v>
      </c>
      <c r="AH71" s="4">
        <f t="shared" si="18"/>
        <v>0</v>
      </c>
      <c r="AI71" s="26"/>
      <c r="AJ71" s="24" t="str">
        <f t="shared" si="20"/>
        <v/>
      </c>
      <c r="AK71" s="13"/>
      <c r="AL71" s="2">
        <f t="shared" si="45"/>
        <v>8.5</v>
      </c>
      <c r="AM71" s="4">
        <f t="shared" si="21"/>
        <v>25.5</v>
      </c>
      <c r="AN71" s="4">
        <f t="shared" si="22"/>
        <v>1.05</v>
      </c>
      <c r="AQ71" s="4">
        <f t="shared" si="23"/>
        <v>0</v>
      </c>
      <c r="AR71" s="26"/>
      <c r="AS71" s="24" t="str">
        <f t="shared" si="25"/>
        <v/>
      </c>
      <c r="AT71" s="13"/>
      <c r="AU71" s="2">
        <f t="shared" si="46"/>
        <v>8.5</v>
      </c>
      <c r="AV71" s="4">
        <f t="shared" si="26"/>
        <v>25.5</v>
      </c>
      <c r="AW71" s="4">
        <f t="shared" si="27"/>
        <v>1.05</v>
      </c>
      <c r="AZ71" s="4">
        <f t="shared" si="28"/>
        <v>0</v>
      </c>
      <c r="BA71" s="26"/>
      <c r="BB71" s="24" t="str">
        <f t="shared" si="30"/>
        <v/>
      </c>
      <c r="BC71" s="13"/>
      <c r="BD71" s="2">
        <f t="shared" si="47"/>
        <v>8.5</v>
      </c>
      <c r="BE71" s="4">
        <f t="shared" si="31"/>
        <v>25.5</v>
      </c>
      <c r="BF71" s="4">
        <f t="shared" si="32"/>
        <v>1.05</v>
      </c>
      <c r="BI71" s="4">
        <f t="shared" si="33"/>
        <v>0</v>
      </c>
      <c r="BJ71" s="26"/>
      <c r="BK71" s="24" t="str">
        <f t="shared" si="35"/>
        <v/>
      </c>
      <c r="BL71" s="13"/>
      <c r="BM71" s="2">
        <f t="shared" si="48"/>
        <v>8.5</v>
      </c>
      <c r="BN71" s="4">
        <f t="shared" si="36"/>
        <v>25.5</v>
      </c>
      <c r="BO71" s="4">
        <f t="shared" si="37"/>
        <v>1.05</v>
      </c>
      <c r="BR71" s="4">
        <f t="shared" si="38"/>
        <v>0</v>
      </c>
      <c r="BS71" s="26"/>
      <c r="BT71" s="24" t="str">
        <f t="shared" si="40"/>
        <v/>
      </c>
      <c r="BU71" s="25"/>
    </row>
    <row r="72">
      <c r="A72" s="2">
        <f t="shared" si="41"/>
        <v>9</v>
      </c>
      <c r="B72" s="4">
        <f t="shared" si="1"/>
        <v>27</v>
      </c>
      <c r="C72" s="4">
        <f t="shared" si="2"/>
        <v>1.02</v>
      </c>
      <c r="G72" s="29" t="str">
        <f t="shared" si="3"/>
        <v/>
      </c>
      <c r="H72" s="13" t="str">
        <f t="shared" si="4"/>
        <v/>
      </c>
      <c r="I72" s="24" t="str">
        <f t="shared" si="5"/>
        <v/>
      </c>
      <c r="K72" s="2">
        <f t="shared" si="42"/>
        <v>9</v>
      </c>
      <c r="L72" s="4">
        <f t="shared" si="6"/>
        <v>27</v>
      </c>
      <c r="M72" s="4">
        <f t="shared" si="7"/>
        <v>1.02</v>
      </c>
      <c r="P72" s="4">
        <f t="shared" si="8"/>
        <v>0</v>
      </c>
      <c r="Q72" s="13" t="str">
        <f t="shared" ref="Q72:Q174" si="49">if(ISBLANK(O72), , if(O72&lt;N72,-sqrt(-P72/L$18), sqrt(P72/L$18)))</f>
        <v/>
      </c>
      <c r="R72" s="24" t="str">
        <f t="shared" si="10"/>
        <v/>
      </c>
      <c r="T72" s="2">
        <f t="shared" si="43"/>
        <v>9</v>
      </c>
      <c r="U72" s="4">
        <f t="shared" si="11"/>
        <v>27</v>
      </c>
      <c r="V72" s="4">
        <f t="shared" si="12"/>
        <v>1.02</v>
      </c>
      <c r="Y72" s="4">
        <f t="shared" si="13"/>
        <v>0</v>
      </c>
      <c r="Z72" s="13" t="str">
        <f t="shared" ref="Z72:Z174" si="50">if(ISBLANK(X72), , if(X72&lt;W72,-sqrt(-Y72/U$18), sqrt(Y72/U$18)))</f>
        <v/>
      </c>
      <c r="AA72" s="24" t="str">
        <f t="shared" si="15"/>
        <v/>
      </c>
      <c r="AC72" s="2">
        <f t="shared" si="44"/>
        <v>9</v>
      </c>
      <c r="AD72" s="4">
        <f t="shared" si="16"/>
        <v>27</v>
      </c>
      <c r="AE72" s="4">
        <f t="shared" si="17"/>
        <v>1.02</v>
      </c>
      <c r="AH72" s="4">
        <f t="shared" si="18"/>
        <v>0</v>
      </c>
      <c r="AI72" s="13" t="str">
        <f t="shared" ref="AI72:AI174" si="51">if(ISBLANK(AG72), , if(AG72&lt;AF72,-sqrt(-AH72/AD$18), sqrt(AH72/AD$18)))</f>
        <v/>
      </c>
      <c r="AJ72" s="24" t="str">
        <f t="shared" si="20"/>
        <v/>
      </c>
      <c r="AK72" s="13"/>
      <c r="AL72" s="2">
        <f t="shared" si="45"/>
        <v>9</v>
      </c>
      <c r="AM72" s="4">
        <f t="shared" si="21"/>
        <v>27</v>
      </c>
      <c r="AN72" s="4">
        <f t="shared" si="22"/>
        <v>1.02</v>
      </c>
      <c r="AQ72" s="4">
        <f t="shared" si="23"/>
        <v>0</v>
      </c>
      <c r="AR72" s="13" t="str">
        <f t="shared" ref="AR72:AR174" si="52">if(ISBLANK(AP72), , if(AP72&lt;AO72,-sqrt(-AQ72/AM$18), sqrt(AQ72/AM$18)))</f>
        <v/>
      </c>
      <c r="AS72" s="24" t="str">
        <f t="shared" si="25"/>
        <v/>
      </c>
      <c r="AT72" s="13"/>
      <c r="AU72" s="2">
        <f t="shared" si="46"/>
        <v>9</v>
      </c>
      <c r="AV72" s="4">
        <f t="shared" si="26"/>
        <v>27</v>
      </c>
      <c r="AW72" s="4">
        <f t="shared" si="27"/>
        <v>1.02</v>
      </c>
      <c r="AZ72" s="4">
        <f t="shared" si="28"/>
        <v>0</v>
      </c>
      <c r="BA72" s="13" t="str">
        <f t="shared" ref="BA72:BA174" si="53">if(ISBLANK(AY72), , if(AY72&lt;AX72,-sqrt(-AZ72/AV$18), sqrt(AZ72/AV$18)))</f>
        <v/>
      </c>
      <c r="BB72" s="24" t="str">
        <f t="shared" si="30"/>
        <v/>
      </c>
      <c r="BC72" s="13"/>
      <c r="BD72" s="2">
        <f t="shared" si="47"/>
        <v>9</v>
      </c>
      <c r="BE72" s="4">
        <f t="shared" si="31"/>
        <v>27</v>
      </c>
      <c r="BF72" s="4">
        <f t="shared" si="32"/>
        <v>1.02</v>
      </c>
      <c r="BI72" s="4">
        <f t="shared" si="33"/>
        <v>0</v>
      </c>
      <c r="BJ72" s="13" t="str">
        <f t="shared" ref="BJ72:BJ174" si="54">if(ISBLANK(BH72), , if(BH72&lt;BG72,-sqrt(-BI72/BE$18), sqrt(BI72/BE$18)))</f>
        <v/>
      </c>
      <c r="BK72" s="24" t="str">
        <f t="shared" si="35"/>
        <v/>
      </c>
      <c r="BL72" s="13"/>
      <c r="BM72" s="2">
        <f t="shared" si="48"/>
        <v>9</v>
      </c>
      <c r="BN72" s="4">
        <f t="shared" si="36"/>
        <v>27</v>
      </c>
      <c r="BO72" s="4">
        <f t="shared" si="37"/>
        <v>1.02</v>
      </c>
      <c r="BR72" s="4">
        <f t="shared" si="38"/>
        <v>0</v>
      </c>
      <c r="BS72" s="13" t="str">
        <f t="shared" ref="BS72:BS174" si="55">if(ISBLANK(BQ72), , if(BQ72&lt;BP72,-sqrt(-BR72/BN$18), sqrt(BR72/BN$18)))</f>
        <v/>
      </c>
      <c r="BT72" s="24" t="str">
        <f t="shared" si="40"/>
        <v/>
      </c>
      <c r="BU72" s="25"/>
    </row>
    <row r="73">
      <c r="A73" s="2">
        <f t="shared" si="41"/>
        <v>9.5</v>
      </c>
      <c r="B73" s="4">
        <f t="shared" si="1"/>
        <v>28.5</v>
      </c>
      <c r="C73" s="4">
        <f t="shared" si="2"/>
        <v>0.99</v>
      </c>
      <c r="G73" s="29" t="str">
        <f t="shared" si="3"/>
        <v/>
      </c>
      <c r="H73" s="13" t="str">
        <f t="shared" si="4"/>
        <v/>
      </c>
      <c r="I73" s="24" t="str">
        <f t="shared" si="5"/>
        <v/>
      </c>
      <c r="K73" s="2">
        <f t="shared" si="42"/>
        <v>9.5</v>
      </c>
      <c r="L73" s="4">
        <f t="shared" si="6"/>
        <v>28.5</v>
      </c>
      <c r="M73" s="4">
        <f t="shared" si="7"/>
        <v>0.99</v>
      </c>
      <c r="P73" s="4">
        <f t="shared" si="8"/>
        <v>0</v>
      </c>
      <c r="Q73" s="13" t="str">
        <f t="shared" si="49"/>
        <v/>
      </c>
      <c r="R73" s="24" t="str">
        <f t="shared" si="10"/>
        <v/>
      </c>
      <c r="T73" s="2">
        <f t="shared" si="43"/>
        <v>9.5</v>
      </c>
      <c r="U73" s="4">
        <f t="shared" si="11"/>
        <v>28.5</v>
      </c>
      <c r="V73" s="4">
        <f t="shared" si="12"/>
        <v>0.99</v>
      </c>
      <c r="Y73" s="4">
        <f t="shared" si="13"/>
        <v>0</v>
      </c>
      <c r="Z73" s="13" t="str">
        <f t="shared" si="50"/>
        <v/>
      </c>
      <c r="AA73" s="24" t="str">
        <f t="shared" si="15"/>
        <v/>
      </c>
      <c r="AC73" s="2">
        <f t="shared" si="44"/>
        <v>9.5</v>
      </c>
      <c r="AD73" s="4">
        <f t="shared" si="16"/>
        <v>28.5</v>
      </c>
      <c r="AE73" s="4">
        <f t="shared" si="17"/>
        <v>0.99</v>
      </c>
      <c r="AH73" s="4">
        <f t="shared" si="18"/>
        <v>0</v>
      </c>
      <c r="AI73" s="13" t="str">
        <f t="shared" si="51"/>
        <v/>
      </c>
      <c r="AJ73" s="24" t="str">
        <f t="shared" si="20"/>
        <v/>
      </c>
      <c r="AK73" s="13"/>
      <c r="AL73" s="2">
        <f t="shared" si="45"/>
        <v>9.5</v>
      </c>
      <c r="AM73" s="4">
        <f t="shared" si="21"/>
        <v>28.5</v>
      </c>
      <c r="AN73" s="4">
        <f t="shared" si="22"/>
        <v>0.99</v>
      </c>
      <c r="AQ73" s="4">
        <f t="shared" si="23"/>
        <v>0</v>
      </c>
      <c r="AR73" s="13" t="str">
        <f t="shared" si="52"/>
        <v/>
      </c>
      <c r="AS73" s="24" t="str">
        <f t="shared" si="25"/>
        <v/>
      </c>
      <c r="AT73" s="13"/>
      <c r="AU73" s="2">
        <f t="shared" si="46"/>
        <v>9.5</v>
      </c>
      <c r="AV73" s="4">
        <f t="shared" si="26"/>
        <v>28.5</v>
      </c>
      <c r="AW73" s="4">
        <f t="shared" si="27"/>
        <v>0.99</v>
      </c>
      <c r="AZ73" s="4">
        <f t="shared" si="28"/>
        <v>0</v>
      </c>
      <c r="BA73" s="13" t="str">
        <f t="shared" si="53"/>
        <v/>
      </c>
      <c r="BB73" s="24" t="str">
        <f t="shared" si="30"/>
        <v/>
      </c>
      <c r="BC73" s="13"/>
      <c r="BD73" s="2">
        <f t="shared" si="47"/>
        <v>9.5</v>
      </c>
      <c r="BE73" s="4">
        <f t="shared" si="31"/>
        <v>28.5</v>
      </c>
      <c r="BF73" s="4">
        <f t="shared" si="32"/>
        <v>0.99</v>
      </c>
      <c r="BI73" s="4">
        <f t="shared" si="33"/>
        <v>0</v>
      </c>
      <c r="BJ73" s="13" t="str">
        <f t="shared" si="54"/>
        <v/>
      </c>
      <c r="BK73" s="24" t="str">
        <f t="shared" si="35"/>
        <v/>
      </c>
      <c r="BL73" s="13"/>
      <c r="BM73" s="2">
        <f t="shared" si="48"/>
        <v>9.5</v>
      </c>
      <c r="BN73" s="4">
        <f t="shared" si="36"/>
        <v>28.5</v>
      </c>
      <c r="BO73" s="4">
        <f t="shared" si="37"/>
        <v>0.99</v>
      </c>
      <c r="BR73" s="4">
        <f t="shared" si="38"/>
        <v>0</v>
      </c>
      <c r="BS73" s="13" t="str">
        <f t="shared" si="55"/>
        <v/>
      </c>
      <c r="BT73" s="24" t="str">
        <f t="shared" si="40"/>
        <v/>
      </c>
      <c r="BU73" s="25"/>
    </row>
    <row r="74">
      <c r="A74" s="2">
        <f t="shared" si="41"/>
        <v>10</v>
      </c>
      <c r="B74" s="4">
        <f t="shared" si="1"/>
        <v>30</v>
      </c>
      <c r="C74" s="4">
        <f t="shared" si="2"/>
        <v>0.96</v>
      </c>
      <c r="G74" s="29" t="str">
        <f t="shared" si="3"/>
        <v/>
      </c>
      <c r="H74" s="13" t="str">
        <f t="shared" si="4"/>
        <v/>
      </c>
      <c r="I74" s="24" t="str">
        <f t="shared" si="5"/>
        <v/>
      </c>
      <c r="K74" s="2">
        <f t="shared" si="42"/>
        <v>10</v>
      </c>
      <c r="L74" s="4">
        <f t="shared" si="6"/>
        <v>30</v>
      </c>
      <c r="M74" s="4">
        <f t="shared" si="7"/>
        <v>0.96</v>
      </c>
      <c r="P74" s="4">
        <f t="shared" si="8"/>
        <v>0</v>
      </c>
      <c r="Q74" s="13" t="str">
        <f t="shared" si="49"/>
        <v/>
      </c>
      <c r="R74" s="24" t="str">
        <f t="shared" si="10"/>
        <v/>
      </c>
      <c r="T74" s="2">
        <f t="shared" si="43"/>
        <v>10</v>
      </c>
      <c r="U74" s="4">
        <f t="shared" si="11"/>
        <v>30</v>
      </c>
      <c r="V74" s="4">
        <f t="shared" si="12"/>
        <v>0.96</v>
      </c>
      <c r="Y74" s="4">
        <f t="shared" si="13"/>
        <v>0</v>
      </c>
      <c r="Z74" s="13" t="str">
        <f t="shared" si="50"/>
        <v/>
      </c>
      <c r="AA74" s="24" t="str">
        <f t="shared" si="15"/>
        <v/>
      </c>
      <c r="AC74" s="2">
        <f t="shared" si="44"/>
        <v>10</v>
      </c>
      <c r="AD74" s="4">
        <f t="shared" si="16"/>
        <v>30</v>
      </c>
      <c r="AE74" s="4">
        <f t="shared" si="17"/>
        <v>0.96</v>
      </c>
      <c r="AH74" s="4">
        <f t="shared" si="18"/>
        <v>0</v>
      </c>
      <c r="AI74" s="13" t="str">
        <f t="shared" si="51"/>
        <v/>
      </c>
      <c r="AJ74" s="24" t="str">
        <f t="shared" si="20"/>
        <v/>
      </c>
      <c r="AK74" s="13"/>
      <c r="AL74" s="2">
        <f t="shared" si="45"/>
        <v>10</v>
      </c>
      <c r="AM74" s="4">
        <f t="shared" si="21"/>
        <v>30</v>
      </c>
      <c r="AN74" s="4">
        <f t="shared" si="22"/>
        <v>0.96</v>
      </c>
      <c r="AQ74" s="4">
        <f t="shared" si="23"/>
        <v>0</v>
      </c>
      <c r="AR74" s="13" t="str">
        <f t="shared" si="52"/>
        <v/>
      </c>
      <c r="AS74" s="24" t="str">
        <f t="shared" si="25"/>
        <v/>
      </c>
      <c r="AT74" s="13"/>
      <c r="AU74" s="2">
        <f t="shared" si="46"/>
        <v>10</v>
      </c>
      <c r="AV74" s="4">
        <f t="shared" si="26"/>
        <v>30</v>
      </c>
      <c r="AW74" s="4">
        <f t="shared" si="27"/>
        <v>0.96</v>
      </c>
      <c r="AZ74" s="4">
        <f t="shared" si="28"/>
        <v>0</v>
      </c>
      <c r="BA74" s="13" t="str">
        <f t="shared" si="53"/>
        <v/>
      </c>
      <c r="BB74" s="24" t="str">
        <f t="shared" si="30"/>
        <v/>
      </c>
      <c r="BC74" s="13"/>
      <c r="BD74" s="2">
        <f t="shared" si="47"/>
        <v>10</v>
      </c>
      <c r="BE74" s="4">
        <f t="shared" si="31"/>
        <v>30</v>
      </c>
      <c r="BF74" s="4">
        <f t="shared" si="32"/>
        <v>0.96</v>
      </c>
      <c r="BI74" s="4">
        <f t="shared" si="33"/>
        <v>0</v>
      </c>
      <c r="BJ74" s="13" t="str">
        <f t="shared" si="54"/>
        <v/>
      </c>
      <c r="BK74" s="24" t="str">
        <f t="shared" si="35"/>
        <v/>
      </c>
      <c r="BL74" s="13"/>
      <c r="BM74" s="2">
        <f t="shared" si="48"/>
        <v>10</v>
      </c>
      <c r="BN74" s="4">
        <f t="shared" si="36"/>
        <v>30</v>
      </c>
      <c r="BO74" s="4">
        <f t="shared" si="37"/>
        <v>0.96</v>
      </c>
      <c r="BR74" s="4">
        <f t="shared" si="38"/>
        <v>0</v>
      </c>
      <c r="BS74" s="13" t="str">
        <f t="shared" si="55"/>
        <v/>
      </c>
      <c r="BT74" s="24" t="str">
        <f t="shared" si="40"/>
        <v/>
      </c>
      <c r="BU74" s="25"/>
    </row>
    <row r="75">
      <c r="A75" s="2">
        <f t="shared" si="41"/>
        <v>10.5</v>
      </c>
      <c r="B75" s="4">
        <f t="shared" si="1"/>
        <v>31.5</v>
      </c>
      <c r="C75" s="4">
        <f t="shared" si="2"/>
        <v>0.93</v>
      </c>
      <c r="G75" s="29" t="str">
        <f t="shared" si="3"/>
        <v/>
      </c>
      <c r="H75" s="13" t="str">
        <f t="shared" si="4"/>
        <v/>
      </c>
      <c r="I75" s="24" t="str">
        <f t="shared" si="5"/>
        <v/>
      </c>
      <c r="K75" s="2">
        <f t="shared" si="42"/>
        <v>10.5</v>
      </c>
      <c r="L75" s="4">
        <f t="shared" si="6"/>
        <v>31.5</v>
      </c>
      <c r="M75" s="4">
        <f t="shared" si="7"/>
        <v>0.93</v>
      </c>
      <c r="P75" s="4">
        <f t="shared" si="8"/>
        <v>0</v>
      </c>
      <c r="Q75" s="13" t="str">
        <f t="shared" si="49"/>
        <v/>
      </c>
      <c r="R75" s="24" t="str">
        <f t="shared" si="10"/>
        <v/>
      </c>
      <c r="T75" s="2">
        <f t="shared" si="43"/>
        <v>10.5</v>
      </c>
      <c r="U75" s="4">
        <f t="shared" si="11"/>
        <v>31.5</v>
      </c>
      <c r="V75" s="4">
        <f t="shared" si="12"/>
        <v>0.93</v>
      </c>
      <c r="Y75" s="4">
        <f t="shared" si="13"/>
        <v>0</v>
      </c>
      <c r="Z75" s="13" t="str">
        <f t="shared" si="50"/>
        <v/>
      </c>
      <c r="AA75" s="24" t="str">
        <f t="shared" si="15"/>
        <v/>
      </c>
      <c r="AC75" s="2">
        <f t="shared" si="44"/>
        <v>10.5</v>
      </c>
      <c r="AD75" s="4">
        <f t="shared" si="16"/>
        <v>31.5</v>
      </c>
      <c r="AE75" s="4">
        <f t="shared" si="17"/>
        <v>0.93</v>
      </c>
      <c r="AH75" s="4">
        <f t="shared" si="18"/>
        <v>0</v>
      </c>
      <c r="AI75" s="13" t="str">
        <f t="shared" si="51"/>
        <v/>
      </c>
      <c r="AJ75" s="24" t="str">
        <f t="shared" si="20"/>
        <v/>
      </c>
      <c r="AK75" s="13"/>
      <c r="AL75" s="2">
        <f t="shared" si="45"/>
        <v>10.5</v>
      </c>
      <c r="AM75" s="4">
        <f t="shared" si="21"/>
        <v>31.5</v>
      </c>
      <c r="AN75" s="4">
        <f t="shared" si="22"/>
        <v>0.93</v>
      </c>
      <c r="AQ75" s="4">
        <f t="shared" si="23"/>
        <v>0</v>
      </c>
      <c r="AR75" s="13" t="str">
        <f t="shared" si="52"/>
        <v/>
      </c>
      <c r="AS75" s="24" t="str">
        <f t="shared" si="25"/>
        <v/>
      </c>
      <c r="AT75" s="13"/>
      <c r="AU75" s="2">
        <f t="shared" si="46"/>
        <v>10.5</v>
      </c>
      <c r="AV75" s="4">
        <f t="shared" si="26"/>
        <v>31.5</v>
      </c>
      <c r="AW75" s="4">
        <f t="shared" si="27"/>
        <v>0.93</v>
      </c>
      <c r="AZ75" s="4">
        <f t="shared" si="28"/>
        <v>0</v>
      </c>
      <c r="BA75" s="13" t="str">
        <f t="shared" si="53"/>
        <v/>
      </c>
      <c r="BB75" s="24" t="str">
        <f t="shared" si="30"/>
        <v/>
      </c>
      <c r="BC75" s="13"/>
      <c r="BD75" s="2">
        <f t="shared" si="47"/>
        <v>10.5</v>
      </c>
      <c r="BE75" s="4">
        <f t="shared" si="31"/>
        <v>31.5</v>
      </c>
      <c r="BF75" s="4">
        <f t="shared" si="32"/>
        <v>0.93</v>
      </c>
      <c r="BI75" s="4">
        <f t="shared" si="33"/>
        <v>0</v>
      </c>
      <c r="BJ75" s="13" t="str">
        <f t="shared" si="54"/>
        <v/>
      </c>
      <c r="BK75" s="24" t="str">
        <f t="shared" si="35"/>
        <v/>
      </c>
      <c r="BL75" s="13"/>
      <c r="BM75" s="2">
        <f t="shared" si="48"/>
        <v>10.5</v>
      </c>
      <c r="BN75" s="4">
        <f t="shared" si="36"/>
        <v>31.5</v>
      </c>
      <c r="BO75" s="4">
        <f t="shared" si="37"/>
        <v>0.93</v>
      </c>
      <c r="BR75" s="4">
        <f t="shared" si="38"/>
        <v>0</v>
      </c>
      <c r="BS75" s="13" t="str">
        <f t="shared" si="55"/>
        <v/>
      </c>
      <c r="BT75" s="24" t="str">
        <f t="shared" si="40"/>
        <v/>
      </c>
      <c r="BU75" s="25"/>
    </row>
    <row r="76">
      <c r="A76" s="2">
        <f t="shared" si="41"/>
        <v>11</v>
      </c>
      <c r="B76" s="4">
        <f t="shared" si="1"/>
        <v>33</v>
      </c>
      <c r="C76" s="4">
        <f t="shared" si="2"/>
        <v>0.9</v>
      </c>
      <c r="G76" s="29" t="str">
        <f t="shared" si="3"/>
        <v/>
      </c>
      <c r="H76" s="13" t="str">
        <f t="shared" si="4"/>
        <v/>
      </c>
      <c r="I76" s="24" t="str">
        <f t="shared" si="5"/>
        <v/>
      </c>
      <c r="K76" s="2">
        <f t="shared" si="42"/>
        <v>11</v>
      </c>
      <c r="L76" s="4">
        <f t="shared" si="6"/>
        <v>33</v>
      </c>
      <c r="M76" s="4">
        <f t="shared" si="7"/>
        <v>0.9</v>
      </c>
      <c r="P76" s="4">
        <f t="shared" si="8"/>
        <v>0</v>
      </c>
      <c r="Q76" s="13" t="str">
        <f t="shared" si="49"/>
        <v/>
      </c>
      <c r="R76" s="24" t="str">
        <f t="shared" si="10"/>
        <v/>
      </c>
      <c r="T76" s="2">
        <f t="shared" si="43"/>
        <v>11</v>
      </c>
      <c r="U76" s="4">
        <f t="shared" si="11"/>
        <v>33</v>
      </c>
      <c r="V76" s="4">
        <f t="shared" si="12"/>
        <v>0.9</v>
      </c>
      <c r="Y76" s="4">
        <f t="shared" si="13"/>
        <v>0</v>
      </c>
      <c r="Z76" s="13" t="str">
        <f t="shared" si="50"/>
        <v/>
      </c>
      <c r="AA76" s="24" t="str">
        <f t="shared" si="15"/>
        <v/>
      </c>
      <c r="AC76" s="2">
        <f t="shared" si="44"/>
        <v>11</v>
      </c>
      <c r="AD76" s="4">
        <f t="shared" si="16"/>
        <v>33</v>
      </c>
      <c r="AE76" s="4">
        <f t="shared" si="17"/>
        <v>0.9</v>
      </c>
      <c r="AH76" s="4">
        <f t="shared" si="18"/>
        <v>0</v>
      </c>
      <c r="AI76" s="13" t="str">
        <f t="shared" si="51"/>
        <v/>
      </c>
      <c r="AJ76" s="24" t="str">
        <f t="shared" si="20"/>
        <v/>
      </c>
      <c r="AK76" s="13"/>
      <c r="AL76" s="2">
        <f t="shared" si="45"/>
        <v>11</v>
      </c>
      <c r="AM76" s="4">
        <f t="shared" si="21"/>
        <v>33</v>
      </c>
      <c r="AN76" s="4">
        <f t="shared" si="22"/>
        <v>0.9</v>
      </c>
      <c r="AQ76" s="4">
        <f t="shared" si="23"/>
        <v>0</v>
      </c>
      <c r="AR76" s="13" t="str">
        <f t="shared" si="52"/>
        <v/>
      </c>
      <c r="AS76" s="24" t="str">
        <f t="shared" si="25"/>
        <v/>
      </c>
      <c r="AT76" s="13"/>
      <c r="AU76" s="2">
        <f t="shared" si="46"/>
        <v>11</v>
      </c>
      <c r="AV76" s="4">
        <f t="shared" si="26"/>
        <v>33</v>
      </c>
      <c r="AW76" s="4">
        <f t="shared" si="27"/>
        <v>0.9</v>
      </c>
      <c r="AZ76" s="4">
        <f t="shared" si="28"/>
        <v>0</v>
      </c>
      <c r="BA76" s="13" t="str">
        <f t="shared" si="53"/>
        <v/>
      </c>
      <c r="BB76" s="24" t="str">
        <f t="shared" si="30"/>
        <v/>
      </c>
      <c r="BC76" s="13"/>
      <c r="BD76" s="2">
        <f t="shared" si="47"/>
        <v>11</v>
      </c>
      <c r="BE76" s="4">
        <f t="shared" si="31"/>
        <v>33</v>
      </c>
      <c r="BF76" s="4">
        <f t="shared" si="32"/>
        <v>0.9</v>
      </c>
      <c r="BI76" s="4">
        <f t="shared" si="33"/>
        <v>0</v>
      </c>
      <c r="BJ76" s="13" t="str">
        <f t="shared" si="54"/>
        <v/>
      </c>
      <c r="BK76" s="24" t="str">
        <f t="shared" si="35"/>
        <v/>
      </c>
      <c r="BL76" s="13"/>
      <c r="BM76" s="2">
        <f t="shared" si="48"/>
        <v>11</v>
      </c>
      <c r="BN76" s="4">
        <f t="shared" si="36"/>
        <v>33</v>
      </c>
      <c r="BO76" s="4">
        <f t="shared" si="37"/>
        <v>0.9</v>
      </c>
      <c r="BR76" s="4">
        <f t="shared" si="38"/>
        <v>0</v>
      </c>
      <c r="BS76" s="13" t="str">
        <f t="shared" si="55"/>
        <v/>
      </c>
      <c r="BT76" s="24" t="str">
        <f t="shared" si="40"/>
        <v/>
      </c>
      <c r="BU76" s="25"/>
    </row>
    <row r="77">
      <c r="A77" s="2">
        <f t="shared" si="41"/>
        <v>11.5</v>
      </c>
      <c r="B77" s="4">
        <f t="shared" si="1"/>
        <v>34.5</v>
      </c>
      <c r="C77" s="4">
        <f t="shared" si="2"/>
        <v>0.87</v>
      </c>
      <c r="G77" s="29" t="str">
        <f t="shared" si="3"/>
        <v/>
      </c>
      <c r="H77" s="13" t="str">
        <f t="shared" si="4"/>
        <v/>
      </c>
      <c r="I77" s="24" t="str">
        <f t="shared" si="5"/>
        <v/>
      </c>
      <c r="K77" s="2">
        <f t="shared" si="42"/>
        <v>11.5</v>
      </c>
      <c r="L77" s="4">
        <f t="shared" si="6"/>
        <v>34.5</v>
      </c>
      <c r="M77" s="4">
        <f t="shared" si="7"/>
        <v>0.87</v>
      </c>
      <c r="P77" s="4">
        <f t="shared" si="8"/>
        <v>0</v>
      </c>
      <c r="Q77" s="13" t="str">
        <f t="shared" si="49"/>
        <v/>
      </c>
      <c r="R77" s="24" t="str">
        <f t="shared" si="10"/>
        <v/>
      </c>
      <c r="T77" s="2">
        <f t="shared" si="43"/>
        <v>11.5</v>
      </c>
      <c r="U77" s="4">
        <f t="shared" si="11"/>
        <v>34.5</v>
      </c>
      <c r="V77" s="4">
        <f t="shared" si="12"/>
        <v>0.87</v>
      </c>
      <c r="Y77" s="4">
        <f t="shared" si="13"/>
        <v>0</v>
      </c>
      <c r="Z77" s="13" t="str">
        <f t="shared" si="50"/>
        <v/>
      </c>
      <c r="AA77" s="24" t="str">
        <f t="shared" si="15"/>
        <v/>
      </c>
      <c r="AC77" s="2">
        <f t="shared" si="44"/>
        <v>11.5</v>
      </c>
      <c r="AD77" s="4">
        <f t="shared" si="16"/>
        <v>34.5</v>
      </c>
      <c r="AE77" s="4">
        <f t="shared" si="17"/>
        <v>0.87</v>
      </c>
      <c r="AH77" s="4">
        <f t="shared" si="18"/>
        <v>0</v>
      </c>
      <c r="AI77" s="13" t="str">
        <f t="shared" si="51"/>
        <v/>
      </c>
      <c r="AJ77" s="24" t="str">
        <f t="shared" si="20"/>
        <v/>
      </c>
      <c r="AK77" s="13"/>
      <c r="AL77" s="2">
        <f t="shared" si="45"/>
        <v>11.5</v>
      </c>
      <c r="AM77" s="4">
        <f t="shared" si="21"/>
        <v>34.5</v>
      </c>
      <c r="AN77" s="4">
        <f t="shared" si="22"/>
        <v>0.87</v>
      </c>
      <c r="AQ77" s="4">
        <f t="shared" si="23"/>
        <v>0</v>
      </c>
      <c r="AR77" s="13" t="str">
        <f t="shared" si="52"/>
        <v/>
      </c>
      <c r="AS77" s="24" t="str">
        <f t="shared" si="25"/>
        <v/>
      </c>
      <c r="AT77" s="13"/>
      <c r="AU77" s="2">
        <f t="shared" si="46"/>
        <v>11.5</v>
      </c>
      <c r="AV77" s="4">
        <f t="shared" si="26"/>
        <v>34.5</v>
      </c>
      <c r="AW77" s="4">
        <f t="shared" si="27"/>
        <v>0.87</v>
      </c>
      <c r="AZ77" s="4">
        <f t="shared" si="28"/>
        <v>0</v>
      </c>
      <c r="BA77" s="13" t="str">
        <f t="shared" si="53"/>
        <v/>
      </c>
      <c r="BB77" s="24" t="str">
        <f t="shared" si="30"/>
        <v/>
      </c>
      <c r="BC77" s="13"/>
      <c r="BD77" s="2">
        <f t="shared" si="47"/>
        <v>11.5</v>
      </c>
      <c r="BE77" s="4">
        <f t="shared" si="31"/>
        <v>34.5</v>
      </c>
      <c r="BF77" s="4">
        <f t="shared" si="32"/>
        <v>0.87</v>
      </c>
      <c r="BI77" s="4">
        <f t="shared" si="33"/>
        <v>0</v>
      </c>
      <c r="BJ77" s="13" t="str">
        <f t="shared" si="54"/>
        <v/>
      </c>
      <c r="BK77" s="24" t="str">
        <f t="shared" si="35"/>
        <v/>
      </c>
      <c r="BL77" s="13"/>
      <c r="BM77" s="2">
        <f t="shared" si="48"/>
        <v>11.5</v>
      </c>
      <c r="BN77" s="4">
        <f t="shared" si="36"/>
        <v>34.5</v>
      </c>
      <c r="BO77" s="4">
        <f t="shared" si="37"/>
        <v>0.87</v>
      </c>
      <c r="BR77" s="4">
        <f t="shared" si="38"/>
        <v>0</v>
      </c>
      <c r="BS77" s="13" t="str">
        <f t="shared" si="55"/>
        <v/>
      </c>
      <c r="BT77" s="24" t="str">
        <f t="shared" si="40"/>
        <v/>
      </c>
      <c r="BU77" s="25"/>
    </row>
    <row r="78">
      <c r="A78" s="2">
        <f t="shared" si="41"/>
        <v>12</v>
      </c>
      <c r="B78" s="4">
        <f t="shared" si="1"/>
        <v>36</v>
      </c>
      <c r="C78" s="4">
        <f t="shared" si="2"/>
        <v>0.84</v>
      </c>
      <c r="G78" s="29" t="str">
        <f t="shared" si="3"/>
        <v/>
      </c>
      <c r="H78" s="13" t="str">
        <f t="shared" si="4"/>
        <v/>
      </c>
      <c r="I78" s="24" t="str">
        <f t="shared" si="5"/>
        <v/>
      </c>
      <c r="K78" s="2">
        <f t="shared" si="42"/>
        <v>12</v>
      </c>
      <c r="L78" s="4">
        <f t="shared" si="6"/>
        <v>36</v>
      </c>
      <c r="M78" s="4">
        <f t="shared" si="7"/>
        <v>0.84</v>
      </c>
      <c r="P78" s="4">
        <f t="shared" si="8"/>
        <v>0</v>
      </c>
      <c r="Q78" s="13" t="str">
        <f t="shared" si="49"/>
        <v/>
      </c>
      <c r="R78" s="24" t="str">
        <f t="shared" si="10"/>
        <v/>
      </c>
      <c r="T78" s="2">
        <f t="shared" si="43"/>
        <v>12</v>
      </c>
      <c r="U78" s="4">
        <f t="shared" si="11"/>
        <v>36</v>
      </c>
      <c r="V78" s="4">
        <f t="shared" si="12"/>
        <v>0.84</v>
      </c>
      <c r="Y78" s="4">
        <f t="shared" si="13"/>
        <v>0</v>
      </c>
      <c r="Z78" s="13" t="str">
        <f t="shared" si="50"/>
        <v/>
      </c>
      <c r="AA78" s="24" t="str">
        <f t="shared" si="15"/>
        <v/>
      </c>
      <c r="AC78" s="2">
        <f t="shared" si="44"/>
        <v>12</v>
      </c>
      <c r="AD78" s="4">
        <f t="shared" si="16"/>
        <v>36</v>
      </c>
      <c r="AE78" s="4">
        <f t="shared" si="17"/>
        <v>0.84</v>
      </c>
      <c r="AH78" s="4">
        <f t="shared" si="18"/>
        <v>0</v>
      </c>
      <c r="AI78" s="13" t="str">
        <f t="shared" si="51"/>
        <v/>
      </c>
      <c r="AJ78" s="24" t="str">
        <f t="shared" si="20"/>
        <v/>
      </c>
      <c r="AK78" s="13"/>
      <c r="AL78" s="2">
        <f t="shared" si="45"/>
        <v>12</v>
      </c>
      <c r="AM78" s="4">
        <f t="shared" si="21"/>
        <v>36</v>
      </c>
      <c r="AN78" s="4">
        <f t="shared" si="22"/>
        <v>0.84</v>
      </c>
      <c r="AQ78" s="4">
        <f t="shared" si="23"/>
        <v>0</v>
      </c>
      <c r="AR78" s="13" t="str">
        <f t="shared" si="52"/>
        <v/>
      </c>
      <c r="AS78" s="24" t="str">
        <f t="shared" si="25"/>
        <v/>
      </c>
      <c r="AT78" s="13"/>
      <c r="AU78" s="2">
        <f t="shared" si="46"/>
        <v>12</v>
      </c>
      <c r="AV78" s="4">
        <f t="shared" si="26"/>
        <v>36</v>
      </c>
      <c r="AW78" s="4">
        <f t="shared" si="27"/>
        <v>0.84</v>
      </c>
      <c r="AZ78" s="4">
        <f t="shared" si="28"/>
        <v>0</v>
      </c>
      <c r="BA78" s="13" t="str">
        <f t="shared" si="53"/>
        <v/>
      </c>
      <c r="BB78" s="24" t="str">
        <f t="shared" si="30"/>
        <v/>
      </c>
      <c r="BC78" s="13"/>
      <c r="BD78" s="2">
        <f t="shared" si="47"/>
        <v>12</v>
      </c>
      <c r="BE78" s="4">
        <f t="shared" si="31"/>
        <v>36</v>
      </c>
      <c r="BF78" s="4">
        <f t="shared" si="32"/>
        <v>0.84</v>
      </c>
      <c r="BI78" s="4">
        <f t="shared" si="33"/>
        <v>0</v>
      </c>
      <c r="BJ78" s="13" t="str">
        <f t="shared" si="54"/>
        <v/>
      </c>
      <c r="BK78" s="24" t="str">
        <f t="shared" si="35"/>
        <v/>
      </c>
      <c r="BL78" s="13"/>
      <c r="BM78" s="2">
        <f t="shared" si="48"/>
        <v>12</v>
      </c>
      <c r="BN78" s="4">
        <f t="shared" si="36"/>
        <v>36</v>
      </c>
      <c r="BO78" s="4">
        <f t="shared" si="37"/>
        <v>0.84</v>
      </c>
      <c r="BR78" s="4">
        <f t="shared" si="38"/>
        <v>0</v>
      </c>
      <c r="BS78" s="13" t="str">
        <f t="shared" si="55"/>
        <v/>
      </c>
      <c r="BT78" s="24" t="str">
        <f t="shared" si="40"/>
        <v/>
      </c>
      <c r="BU78" s="25"/>
    </row>
    <row r="79">
      <c r="A79" s="2">
        <f t="shared" si="41"/>
        <v>12.5</v>
      </c>
      <c r="B79" s="4">
        <f t="shared" si="1"/>
        <v>37.5</v>
      </c>
      <c r="C79" s="4">
        <f t="shared" si="2"/>
        <v>0.81</v>
      </c>
      <c r="G79" s="29" t="str">
        <f t="shared" si="3"/>
        <v/>
      </c>
      <c r="H79" s="13" t="str">
        <f t="shared" si="4"/>
        <v/>
      </c>
      <c r="I79" s="24" t="str">
        <f t="shared" si="5"/>
        <v/>
      </c>
      <c r="K79" s="2">
        <f t="shared" si="42"/>
        <v>12.5</v>
      </c>
      <c r="L79" s="4">
        <f t="shared" si="6"/>
        <v>37.5</v>
      </c>
      <c r="M79" s="4">
        <f t="shared" si="7"/>
        <v>0.81</v>
      </c>
      <c r="P79" s="4">
        <f t="shared" si="8"/>
        <v>0</v>
      </c>
      <c r="Q79" s="13" t="str">
        <f t="shared" si="49"/>
        <v/>
      </c>
      <c r="R79" s="24" t="str">
        <f t="shared" si="10"/>
        <v/>
      </c>
      <c r="T79" s="2">
        <f t="shared" si="43"/>
        <v>12.5</v>
      </c>
      <c r="U79" s="4">
        <f t="shared" si="11"/>
        <v>37.5</v>
      </c>
      <c r="V79" s="4">
        <f t="shared" si="12"/>
        <v>0.81</v>
      </c>
      <c r="Y79" s="4">
        <f t="shared" si="13"/>
        <v>0</v>
      </c>
      <c r="Z79" s="13" t="str">
        <f t="shared" si="50"/>
        <v/>
      </c>
      <c r="AA79" s="24" t="str">
        <f t="shared" si="15"/>
        <v/>
      </c>
      <c r="AC79" s="2">
        <f t="shared" si="44"/>
        <v>12.5</v>
      </c>
      <c r="AD79" s="4">
        <f t="shared" si="16"/>
        <v>37.5</v>
      </c>
      <c r="AE79" s="4">
        <f t="shared" si="17"/>
        <v>0.81</v>
      </c>
      <c r="AH79" s="4">
        <f t="shared" si="18"/>
        <v>0</v>
      </c>
      <c r="AI79" s="13" t="str">
        <f t="shared" si="51"/>
        <v/>
      </c>
      <c r="AJ79" s="24" t="str">
        <f t="shared" si="20"/>
        <v/>
      </c>
      <c r="AK79" s="13"/>
      <c r="AL79" s="2">
        <f t="shared" si="45"/>
        <v>12.5</v>
      </c>
      <c r="AM79" s="4">
        <f t="shared" si="21"/>
        <v>37.5</v>
      </c>
      <c r="AN79" s="4">
        <f t="shared" si="22"/>
        <v>0.81</v>
      </c>
      <c r="AQ79" s="4">
        <f t="shared" si="23"/>
        <v>0</v>
      </c>
      <c r="AR79" s="13" t="str">
        <f t="shared" si="52"/>
        <v/>
      </c>
      <c r="AS79" s="24" t="str">
        <f t="shared" si="25"/>
        <v/>
      </c>
      <c r="AT79" s="13"/>
      <c r="AU79" s="2">
        <f t="shared" si="46"/>
        <v>12.5</v>
      </c>
      <c r="AV79" s="4">
        <f t="shared" si="26"/>
        <v>37.5</v>
      </c>
      <c r="AW79" s="4">
        <f t="shared" si="27"/>
        <v>0.81</v>
      </c>
      <c r="AZ79" s="4">
        <f t="shared" si="28"/>
        <v>0</v>
      </c>
      <c r="BA79" s="13" t="str">
        <f t="shared" si="53"/>
        <v/>
      </c>
      <c r="BB79" s="24" t="str">
        <f t="shared" si="30"/>
        <v/>
      </c>
      <c r="BC79" s="13"/>
      <c r="BD79" s="2">
        <f t="shared" si="47"/>
        <v>12.5</v>
      </c>
      <c r="BE79" s="4">
        <f t="shared" si="31"/>
        <v>37.5</v>
      </c>
      <c r="BF79" s="4">
        <f t="shared" si="32"/>
        <v>0.81</v>
      </c>
      <c r="BI79" s="4">
        <f t="shared" si="33"/>
        <v>0</v>
      </c>
      <c r="BJ79" s="13" t="str">
        <f t="shared" si="54"/>
        <v/>
      </c>
      <c r="BK79" s="24" t="str">
        <f t="shared" si="35"/>
        <v/>
      </c>
      <c r="BL79" s="13"/>
      <c r="BM79" s="2">
        <f t="shared" si="48"/>
        <v>12.5</v>
      </c>
      <c r="BN79" s="4">
        <f t="shared" si="36"/>
        <v>37.5</v>
      </c>
      <c r="BO79" s="4">
        <f t="shared" si="37"/>
        <v>0.81</v>
      </c>
      <c r="BR79" s="4">
        <f t="shared" si="38"/>
        <v>0</v>
      </c>
      <c r="BS79" s="13" t="str">
        <f t="shared" si="55"/>
        <v/>
      </c>
      <c r="BT79" s="24" t="str">
        <f t="shared" si="40"/>
        <v/>
      </c>
      <c r="BU79" s="25"/>
    </row>
    <row r="80">
      <c r="A80" s="2">
        <f t="shared" si="41"/>
        <v>13</v>
      </c>
      <c r="B80" s="4">
        <f t="shared" si="1"/>
        <v>39</v>
      </c>
      <c r="C80" s="4">
        <f t="shared" si="2"/>
        <v>0.78</v>
      </c>
      <c r="G80" s="29" t="str">
        <f t="shared" si="3"/>
        <v/>
      </c>
      <c r="H80" s="13" t="str">
        <f t="shared" si="4"/>
        <v/>
      </c>
      <c r="I80" s="24" t="str">
        <f t="shared" si="5"/>
        <v/>
      </c>
      <c r="K80" s="2">
        <f t="shared" si="42"/>
        <v>13</v>
      </c>
      <c r="L80" s="4">
        <f t="shared" si="6"/>
        <v>39</v>
      </c>
      <c r="M80" s="4">
        <f t="shared" si="7"/>
        <v>0.78</v>
      </c>
      <c r="P80" s="4">
        <f t="shared" si="8"/>
        <v>0</v>
      </c>
      <c r="Q80" s="13" t="str">
        <f t="shared" si="49"/>
        <v/>
      </c>
      <c r="R80" s="24" t="str">
        <f t="shared" si="10"/>
        <v/>
      </c>
      <c r="T80" s="2">
        <f t="shared" si="43"/>
        <v>13</v>
      </c>
      <c r="U80" s="4">
        <f t="shared" si="11"/>
        <v>39</v>
      </c>
      <c r="V80" s="4">
        <f t="shared" si="12"/>
        <v>0.78</v>
      </c>
      <c r="Y80" s="4">
        <f t="shared" si="13"/>
        <v>0</v>
      </c>
      <c r="Z80" s="13" t="str">
        <f t="shared" si="50"/>
        <v/>
      </c>
      <c r="AA80" s="24" t="str">
        <f t="shared" si="15"/>
        <v/>
      </c>
      <c r="AC80" s="2">
        <f t="shared" si="44"/>
        <v>13</v>
      </c>
      <c r="AD80" s="4">
        <f t="shared" si="16"/>
        <v>39</v>
      </c>
      <c r="AE80" s="4">
        <f t="shared" si="17"/>
        <v>0.78</v>
      </c>
      <c r="AH80" s="4">
        <f t="shared" si="18"/>
        <v>0</v>
      </c>
      <c r="AI80" s="13" t="str">
        <f t="shared" si="51"/>
        <v/>
      </c>
      <c r="AJ80" s="24" t="str">
        <f t="shared" si="20"/>
        <v/>
      </c>
      <c r="AK80" s="13"/>
      <c r="AL80" s="2">
        <f t="shared" si="45"/>
        <v>13</v>
      </c>
      <c r="AM80" s="4">
        <f t="shared" si="21"/>
        <v>39</v>
      </c>
      <c r="AN80" s="4">
        <f t="shared" si="22"/>
        <v>0.78</v>
      </c>
      <c r="AQ80" s="4">
        <f t="shared" si="23"/>
        <v>0</v>
      </c>
      <c r="AR80" s="13" t="str">
        <f t="shared" si="52"/>
        <v/>
      </c>
      <c r="AS80" s="24" t="str">
        <f t="shared" si="25"/>
        <v/>
      </c>
      <c r="AT80" s="13"/>
      <c r="AU80" s="2">
        <f t="shared" si="46"/>
        <v>13</v>
      </c>
      <c r="AV80" s="4">
        <f t="shared" si="26"/>
        <v>39</v>
      </c>
      <c r="AW80" s="4">
        <f t="shared" si="27"/>
        <v>0.78</v>
      </c>
      <c r="AZ80" s="4">
        <f t="shared" si="28"/>
        <v>0</v>
      </c>
      <c r="BA80" s="13" t="str">
        <f t="shared" si="53"/>
        <v/>
      </c>
      <c r="BB80" s="24" t="str">
        <f t="shared" si="30"/>
        <v/>
      </c>
      <c r="BC80" s="13"/>
      <c r="BD80" s="2">
        <f t="shared" si="47"/>
        <v>13</v>
      </c>
      <c r="BE80" s="4">
        <f t="shared" si="31"/>
        <v>39</v>
      </c>
      <c r="BF80" s="4">
        <f t="shared" si="32"/>
        <v>0.78</v>
      </c>
      <c r="BI80" s="4">
        <f t="shared" si="33"/>
        <v>0</v>
      </c>
      <c r="BJ80" s="13" t="str">
        <f t="shared" si="54"/>
        <v/>
      </c>
      <c r="BK80" s="24" t="str">
        <f t="shared" si="35"/>
        <v/>
      </c>
      <c r="BL80" s="13"/>
      <c r="BM80" s="2">
        <f t="shared" si="48"/>
        <v>13</v>
      </c>
      <c r="BN80" s="4">
        <f t="shared" si="36"/>
        <v>39</v>
      </c>
      <c r="BO80" s="4">
        <f t="shared" si="37"/>
        <v>0.78</v>
      </c>
      <c r="BR80" s="4">
        <f t="shared" si="38"/>
        <v>0</v>
      </c>
      <c r="BS80" s="13" t="str">
        <f t="shared" si="55"/>
        <v/>
      </c>
      <c r="BT80" s="24" t="str">
        <f t="shared" si="40"/>
        <v/>
      </c>
      <c r="BU80" s="25"/>
    </row>
    <row r="81">
      <c r="A81" s="2">
        <f t="shared" si="41"/>
        <v>13.5</v>
      </c>
      <c r="B81" s="4">
        <f t="shared" si="1"/>
        <v>40.5</v>
      </c>
      <c r="C81" s="4">
        <f t="shared" si="2"/>
        <v>0.75</v>
      </c>
      <c r="G81" s="29" t="str">
        <f t="shared" si="3"/>
        <v/>
      </c>
      <c r="H81" s="13" t="str">
        <f t="shared" si="4"/>
        <v/>
      </c>
      <c r="I81" s="24" t="str">
        <f t="shared" si="5"/>
        <v/>
      </c>
      <c r="K81" s="2">
        <f t="shared" si="42"/>
        <v>13.5</v>
      </c>
      <c r="L81" s="4">
        <f t="shared" si="6"/>
        <v>40.5</v>
      </c>
      <c r="M81" s="4">
        <f t="shared" si="7"/>
        <v>0.75</v>
      </c>
      <c r="P81" s="4">
        <f t="shared" si="8"/>
        <v>0</v>
      </c>
      <c r="Q81" s="13" t="str">
        <f t="shared" si="49"/>
        <v/>
      </c>
      <c r="R81" s="24" t="str">
        <f t="shared" si="10"/>
        <v/>
      </c>
      <c r="T81" s="2">
        <f t="shared" si="43"/>
        <v>13.5</v>
      </c>
      <c r="U81" s="4">
        <f t="shared" si="11"/>
        <v>40.5</v>
      </c>
      <c r="V81" s="4">
        <f t="shared" si="12"/>
        <v>0.75</v>
      </c>
      <c r="Y81" s="4">
        <f t="shared" si="13"/>
        <v>0</v>
      </c>
      <c r="Z81" s="13" t="str">
        <f t="shared" si="50"/>
        <v/>
      </c>
      <c r="AA81" s="24" t="str">
        <f t="shared" si="15"/>
        <v/>
      </c>
      <c r="AC81" s="2">
        <f t="shared" si="44"/>
        <v>13.5</v>
      </c>
      <c r="AD81" s="4">
        <f t="shared" si="16"/>
        <v>40.5</v>
      </c>
      <c r="AE81" s="4">
        <f t="shared" si="17"/>
        <v>0.75</v>
      </c>
      <c r="AH81" s="4">
        <f t="shared" si="18"/>
        <v>0</v>
      </c>
      <c r="AI81" s="13" t="str">
        <f t="shared" si="51"/>
        <v/>
      </c>
      <c r="AJ81" s="24" t="str">
        <f t="shared" si="20"/>
        <v/>
      </c>
      <c r="AK81" s="13"/>
      <c r="AL81" s="2">
        <f t="shared" si="45"/>
        <v>13.5</v>
      </c>
      <c r="AM81" s="4">
        <f t="shared" si="21"/>
        <v>40.5</v>
      </c>
      <c r="AN81" s="4">
        <f t="shared" si="22"/>
        <v>0.75</v>
      </c>
      <c r="AQ81" s="4">
        <f t="shared" si="23"/>
        <v>0</v>
      </c>
      <c r="AR81" s="13" t="str">
        <f t="shared" si="52"/>
        <v/>
      </c>
      <c r="AS81" s="24" t="str">
        <f t="shared" si="25"/>
        <v/>
      </c>
      <c r="AT81" s="13"/>
      <c r="AU81" s="2">
        <f t="shared" si="46"/>
        <v>13.5</v>
      </c>
      <c r="AV81" s="4">
        <f t="shared" si="26"/>
        <v>40.5</v>
      </c>
      <c r="AW81" s="4">
        <f t="shared" si="27"/>
        <v>0.75</v>
      </c>
      <c r="AZ81" s="4">
        <f t="shared" si="28"/>
        <v>0</v>
      </c>
      <c r="BA81" s="13" t="str">
        <f t="shared" si="53"/>
        <v/>
      </c>
      <c r="BB81" s="24" t="str">
        <f t="shared" si="30"/>
        <v/>
      </c>
      <c r="BC81" s="13"/>
      <c r="BD81" s="2">
        <f t="shared" si="47"/>
        <v>13.5</v>
      </c>
      <c r="BE81" s="4">
        <f t="shared" si="31"/>
        <v>40.5</v>
      </c>
      <c r="BF81" s="4">
        <f t="shared" si="32"/>
        <v>0.75</v>
      </c>
      <c r="BI81" s="4">
        <f t="shared" si="33"/>
        <v>0</v>
      </c>
      <c r="BJ81" s="13" t="str">
        <f t="shared" si="54"/>
        <v/>
      </c>
      <c r="BK81" s="24" t="str">
        <f t="shared" si="35"/>
        <v/>
      </c>
      <c r="BL81" s="13"/>
      <c r="BM81" s="2">
        <f t="shared" si="48"/>
        <v>13.5</v>
      </c>
      <c r="BN81" s="4">
        <f t="shared" si="36"/>
        <v>40.5</v>
      </c>
      <c r="BO81" s="4">
        <f t="shared" si="37"/>
        <v>0.75</v>
      </c>
      <c r="BR81" s="4">
        <f t="shared" si="38"/>
        <v>0</v>
      </c>
      <c r="BS81" s="13" t="str">
        <f t="shared" si="55"/>
        <v/>
      </c>
      <c r="BT81" s="24" t="str">
        <f t="shared" si="40"/>
        <v/>
      </c>
      <c r="BU81" s="25"/>
    </row>
    <row r="82">
      <c r="A82" s="2">
        <f t="shared" si="41"/>
        <v>14</v>
      </c>
      <c r="B82" s="4">
        <f t="shared" si="1"/>
        <v>42</v>
      </c>
      <c r="C82" s="4">
        <f t="shared" si="2"/>
        <v>0.72</v>
      </c>
      <c r="G82" s="29" t="str">
        <f t="shared" si="3"/>
        <v/>
      </c>
      <c r="H82" s="13" t="str">
        <f t="shared" si="4"/>
        <v/>
      </c>
      <c r="I82" s="24" t="str">
        <f t="shared" si="5"/>
        <v/>
      </c>
      <c r="K82" s="2">
        <f t="shared" si="42"/>
        <v>14</v>
      </c>
      <c r="L82" s="4">
        <f t="shared" si="6"/>
        <v>42</v>
      </c>
      <c r="M82" s="4">
        <f t="shared" si="7"/>
        <v>0.72</v>
      </c>
      <c r="P82" s="4">
        <f t="shared" si="8"/>
        <v>0</v>
      </c>
      <c r="Q82" s="13" t="str">
        <f t="shared" si="49"/>
        <v/>
      </c>
      <c r="R82" s="24" t="str">
        <f t="shared" si="10"/>
        <v/>
      </c>
      <c r="T82" s="2">
        <f t="shared" si="43"/>
        <v>14</v>
      </c>
      <c r="U82" s="4">
        <f t="shared" si="11"/>
        <v>42</v>
      </c>
      <c r="V82" s="4">
        <f t="shared" si="12"/>
        <v>0.72</v>
      </c>
      <c r="Y82" s="4">
        <f t="shared" si="13"/>
        <v>0</v>
      </c>
      <c r="Z82" s="13" t="str">
        <f t="shared" si="50"/>
        <v/>
      </c>
      <c r="AA82" s="24" t="str">
        <f t="shared" si="15"/>
        <v/>
      </c>
      <c r="AC82" s="2">
        <f t="shared" si="44"/>
        <v>14</v>
      </c>
      <c r="AD82" s="4">
        <f t="shared" si="16"/>
        <v>42</v>
      </c>
      <c r="AE82" s="4">
        <f t="shared" si="17"/>
        <v>0.72</v>
      </c>
      <c r="AH82" s="4">
        <f t="shared" si="18"/>
        <v>0</v>
      </c>
      <c r="AI82" s="13" t="str">
        <f t="shared" si="51"/>
        <v/>
      </c>
      <c r="AJ82" s="24" t="str">
        <f t="shared" si="20"/>
        <v/>
      </c>
      <c r="AK82" s="13"/>
      <c r="AL82" s="2">
        <f t="shared" si="45"/>
        <v>14</v>
      </c>
      <c r="AM82" s="4">
        <f t="shared" si="21"/>
        <v>42</v>
      </c>
      <c r="AN82" s="4">
        <f t="shared" si="22"/>
        <v>0.72</v>
      </c>
      <c r="AQ82" s="4">
        <f t="shared" si="23"/>
        <v>0</v>
      </c>
      <c r="AR82" s="13" t="str">
        <f t="shared" si="52"/>
        <v/>
      </c>
      <c r="AS82" s="24" t="str">
        <f t="shared" si="25"/>
        <v/>
      </c>
      <c r="AT82" s="13"/>
      <c r="AU82" s="2">
        <f t="shared" si="46"/>
        <v>14</v>
      </c>
      <c r="AV82" s="4">
        <f t="shared" si="26"/>
        <v>42</v>
      </c>
      <c r="AW82" s="4">
        <f t="shared" si="27"/>
        <v>0.72</v>
      </c>
      <c r="AZ82" s="4">
        <f t="shared" si="28"/>
        <v>0</v>
      </c>
      <c r="BA82" s="13" t="str">
        <f t="shared" si="53"/>
        <v/>
      </c>
      <c r="BB82" s="24" t="str">
        <f t="shared" si="30"/>
        <v/>
      </c>
      <c r="BC82" s="13"/>
      <c r="BD82" s="2">
        <f t="shared" si="47"/>
        <v>14</v>
      </c>
      <c r="BE82" s="4">
        <f t="shared" si="31"/>
        <v>42</v>
      </c>
      <c r="BF82" s="4">
        <f t="shared" si="32"/>
        <v>0.72</v>
      </c>
      <c r="BI82" s="4">
        <f t="shared" si="33"/>
        <v>0</v>
      </c>
      <c r="BJ82" s="13" t="str">
        <f t="shared" si="54"/>
        <v/>
      </c>
      <c r="BK82" s="24" t="str">
        <f t="shared" si="35"/>
        <v/>
      </c>
      <c r="BL82" s="13"/>
      <c r="BM82" s="2">
        <f t="shared" si="48"/>
        <v>14</v>
      </c>
      <c r="BN82" s="4">
        <f t="shared" si="36"/>
        <v>42</v>
      </c>
      <c r="BO82" s="4">
        <f t="shared" si="37"/>
        <v>0.72</v>
      </c>
      <c r="BR82" s="4">
        <f t="shared" si="38"/>
        <v>0</v>
      </c>
      <c r="BS82" s="13" t="str">
        <f t="shared" si="55"/>
        <v/>
      </c>
      <c r="BT82" s="24" t="str">
        <f t="shared" si="40"/>
        <v/>
      </c>
      <c r="BU82" s="25"/>
    </row>
    <row r="83">
      <c r="A83" s="2">
        <f t="shared" si="41"/>
        <v>14.5</v>
      </c>
      <c r="B83" s="4">
        <f t="shared" si="1"/>
        <v>43.5</v>
      </c>
      <c r="C83" s="4">
        <f t="shared" si="2"/>
        <v>0.69</v>
      </c>
      <c r="G83" s="29" t="str">
        <f t="shared" si="3"/>
        <v/>
      </c>
      <c r="H83" s="13" t="str">
        <f t="shared" si="4"/>
        <v/>
      </c>
      <c r="I83" s="24" t="str">
        <f t="shared" si="5"/>
        <v/>
      </c>
      <c r="K83" s="2">
        <f t="shared" si="42"/>
        <v>14.5</v>
      </c>
      <c r="L83" s="4">
        <f t="shared" si="6"/>
        <v>43.5</v>
      </c>
      <c r="M83" s="4">
        <f t="shared" si="7"/>
        <v>0.69</v>
      </c>
      <c r="P83" s="4">
        <f t="shared" si="8"/>
        <v>0</v>
      </c>
      <c r="Q83" s="13" t="str">
        <f t="shared" si="49"/>
        <v/>
      </c>
      <c r="R83" s="24" t="str">
        <f t="shared" si="10"/>
        <v/>
      </c>
      <c r="T83" s="2">
        <f t="shared" si="43"/>
        <v>14.5</v>
      </c>
      <c r="U83" s="4">
        <f t="shared" si="11"/>
        <v>43.5</v>
      </c>
      <c r="V83" s="4">
        <f t="shared" si="12"/>
        <v>0.69</v>
      </c>
      <c r="Y83" s="4">
        <f t="shared" si="13"/>
        <v>0</v>
      </c>
      <c r="Z83" s="13" t="str">
        <f t="shared" si="50"/>
        <v/>
      </c>
      <c r="AA83" s="24" t="str">
        <f t="shared" si="15"/>
        <v/>
      </c>
      <c r="AC83" s="2">
        <f t="shared" si="44"/>
        <v>14.5</v>
      </c>
      <c r="AD83" s="4">
        <f t="shared" si="16"/>
        <v>43.5</v>
      </c>
      <c r="AE83" s="4">
        <f t="shared" si="17"/>
        <v>0.69</v>
      </c>
      <c r="AH83" s="4">
        <f t="shared" si="18"/>
        <v>0</v>
      </c>
      <c r="AI83" s="13" t="str">
        <f t="shared" si="51"/>
        <v/>
      </c>
      <c r="AJ83" s="24" t="str">
        <f t="shared" si="20"/>
        <v/>
      </c>
      <c r="AK83" s="13"/>
      <c r="AL83" s="2">
        <f t="shared" si="45"/>
        <v>14.5</v>
      </c>
      <c r="AM83" s="4">
        <f t="shared" si="21"/>
        <v>43.5</v>
      </c>
      <c r="AN83" s="4">
        <f t="shared" si="22"/>
        <v>0.69</v>
      </c>
      <c r="AQ83" s="4">
        <f t="shared" si="23"/>
        <v>0</v>
      </c>
      <c r="AR83" s="13" t="str">
        <f t="shared" si="52"/>
        <v/>
      </c>
      <c r="AS83" s="24" t="str">
        <f t="shared" si="25"/>
        <v/>
      </c>
      <c r="AT83" s="13"/>
      <c r="AU83" s="2">
        <f t="shared" si="46"/>
        <v>14.5</v>
      </c>
      <c r="AV83" s="4">
        <f t="shared" si="26"/>
        <v>43.5</v>
      </c>
      <c r="AW83" s="4">
        <f t="shared" si="27"/>
        <v>0.69</v>
      </c>
      <c r="AZ83" s="4">
        <f t="shared" si="28"/>
        <v>0</v>
      </c>
      <c r="BA83" s="13" t="str">
        <f t="shared" si="53"/>
        <v/>
      </c>
      <c r="BB83" s="24" t="str">
        <f t="shared" si="30"/>
        <v/>
      </c>
      <c r="BC83" s="13"/>
      <c r="BD83" s="2">
        <f t="shared" si="47"/>
        <v>14.5</v>
      </c>
      <c r="BE83" s="4">
        <f t="shared" si="31"/>
        <v>43.5</v>
      </c>
      <c r="BF83" s="4">
        <f t="shared" si="32"/>
        <v>0.69</v>
      </c>
      <c r="BI83" s="4">
        <f t="shared" si="33"/>
        <v>0</v>
      </c>
      <c r="BJ83" s="13" t="str">
        <f t="shared" si="54"/>
        <v/>
      </c>
      <c r="BK83" s="24" t="str">
        <f t="shared" si="35"/>
        <v/>
      </c>
      <c r="BL83" s="13"/>
      <c r="BM83" s="2">
        <f t="shared" si="48"/>
        <v>14.5</v>
      </c>
      <c r="BN83" s="4">
        <f t="shared" si="36"/>
        <v>43.5</v>
      </c>
      <c r="BO83" s="4">
        <f t="shared" si="37"/>
        <v>0.69</v>
      </c>
      <c r="BR83" s="4">
        <f t="shared" si="38"/>
        <v>0</v>
      </c>
      <c r="BS83" s="13" t="str">
        <f t="shared" si="55"/>
        <v/>
      </c>
      <c r="BT83" s="24" t="str">
        <f t="shared" si="40"/>
        <v/>
      </c>
      <c r="BU83" s="25"/>
    </row>
    <row r="84">
      <c r="A84" s="2">
        <f t="shared" si="41"/>
        <v>15</v>
      </c>
      <c r="B84" s="4">
        <f t="shared" si="1"/>
        <v>45</v>
      </c>
      <c r="C84" s="4">
        <f t="shared" si="2"/>
        <v>0.66</v>
      </c>
      <c r="G84" s="29" t="str">
        <f t="shared" si="3"/>
        <v/>
      </c>
      <c r="H84" s="13" t="str">
        <f t="shared" si="4"/>
        <v/>
      </c>
      <c r="I84" s="24" t="str">
        <f t="shared" si="5"/>
        <v/>
      </c>
      <c r="K84" s="2">
        <f t="shared" si="42"/>
        <v>15</v>
      </c>
      <c r="L84" s="4">
        <f t="shared" si="6"/>
        <v>45</v>
      </c>
      <c r="M84" s="4">
        <f t="shared" si="7"/>
        <v>0.66</v>
      </c>
      <c r="P84" s="4">
        <f t="shared" si="8"/>
        <v>0</v>
      </c>
      <c r="Q84" s="13" t="str">
        <f t="shared" si="49"/>
        <v/>
      </c>
      <c r="R84" s="24" t="str">
        <f t="shared" si="10"/>
        <v/>
      </c>
      <c r="T84" s="2">
        <f t="shared" si="43"/>
        <v>15</v>
      </c>
      <c r="U84" s="4">
        <f t="shared" si="11"/>
        <v>45</v>
      </c>
      <c r="V84" s="4">
        <f t="shared" si="12"/>
        <v>0.66</v>
      </c>
      <c r="Y84" s="4">
        <f t="shared" si="13"/>
        <v>0</v>
      </c>
      <c r="Z84" s="13" t="str">
        <f t="shared" si="50"/>
        <v/>
      </c>
      <c r="AA84" s="24" t="str">
        <f t="shared" si="15"/>
        <v/>
      </c>
      <c r="AC84" s="2">
        <f t="shared" si="44"/>
        <v>15</v>
      </c>
      <c r="AD84" s="4">
        <f t="shared" si="16"/>
        <v>45</v>
      </c>
      <c r="AE84" s="4">
        <f t="shared" si="17"/>
        <v>0.66</v>
      </c>
      <c r="AH84" s="4">
        <f t="shared" si="18"/>
        <v>0</v>
      </c>
      <c r="AI84" s="13" t="str">
        <f t="shared" si="51"/>
        <v/>
      </c>
      <c r="AJ84" s="24" t="str">
        <f t="shared" si="20"/>
        <v/>
      </c>
      <c r="AK84" s="13"/>
      <c r="AL84" s="2">
        <f t="shared" si="45"/>
        <v>15</v>
      </c>
      <c r="AM84" s="4">
        <f t="shared" si="21"/>
        <v>45</v>
      </c>
      <c r="AN84" s="4">
        <f t="shared" si="22"/>
        <v>0.66</v>
      </c>
      <c r="AQ84" s="4">
        <f t="shared" si="23"/>
        <v>0</v>
      </c>
      <c r="AR84" s="13" t="str">
        <f t="shared" si="52"/>
        <v/>
      </c>
      <c r="AS84" s="24" t="str">
        <f t="shared" si="25"/>
        <v/>
      </c>
      <c r="AT84" s="13"/>
      <c r="AU84" s="2">
        <f t="shared" si="46"/>
        <v>15</v>
      </c>
      <c r="AV84" s="4">
        <f t="shared" si="26"/>
        <v>45</v>
      </c>
      <c r="AW84" s="4">
        <f t="shared" si="27"/>
        <v>0.66</v>
      </c>
      <c r="AZ84" s="4">
        <f t="shared" si="28"/>
        <v>0</v>
      </c>
      <c r="BA84" s="13" t="str">
        <f t="shared" si="53"/>
        <v/>
      </c>
      <c r="BB84" s="24" t="str">
        <f t="shared" si="30"/>
        <v/>
      </c>
      <c r="BC84" s="13"/>
      <c r="BD84" s="2">
        <f t="shared" si="47"/>
        <v>15</v>
      </c>
      <c r="BE84" s="4">
        <f t="shared" si="31"/>
        <v>45</v>
      </c>
      <c r="BF84" s="4">
        <f t="shared" si="32"/>
        <v>0.66</v>
      </c>
      <c r="BI84" s="4">
        <f t="shared" si="33"/>
        <v>0</v>
      </c>
      <c r="BJ84" s="13" t="str">
        <f t="shared" si="54"/>
        <v/>
      </c>
      <c r="BK84" s="24" t="str">
        <f t="shared" si="35"/>
        <v/>
      </c>
      <c r="BL84" s="13"/>
      <c r="BM84" s="2">
        <f t="shared" si="48"/>
        <v>15</v>
      </c>
      <c r="BN84" s="4">
        <f t="shared" si="36"/>
        <v>45</v>
      </c>
      <c r="BO84" s="4">
        <f t="shared" si="37"/>
        <v>0.66</v>
      </c>
      <c r="BR84" s="4">
        <f t="shared" si="38"/>
        <v>0</v>
      </c>
      <c r="BS84" s="13" t="str">
        <f t="shared" si="55"/>
        <v/>
      </c>
      <c r="BT84" s="24" t="str">
        <f t="shared" si="40"/>
        <v/>
      </c>
      <c r="BU84" s="25"/>
    </row>
    <row r="85">
      <c r="A85" s="2">
        <f t="shared" si="41"/>
        <v>15.5</v>
      </c>
      <c r="B85" s="4">
        <f t="shared" si="1"/>
        <v>46.5</v>
      </c>
      <c r="C85" s="4">
        <f t="shared" si="2"/>
        <v>0.63</v>
      </c>
      <c r="G85" s="29" t="str">
        <f t="shared" si="3"/>
        <v/>
      </c>
      <c r="H85" s="13" t="str">
        <f t="shared" si="4"/>
        <v/>
      </c>
      <c r="I85" s="24" t="str">
        <f t="shared" si="5"/>
        <v/>
      </c>
      <c r="K85" s="2">
        <f t="shared" si="42"/>
        <v>15.5</v>
      </c>
      <c r="L85" s="4">
        <f t="shared" si="6"/>
        <v>46.5</v>
      </c>
      <c r="M85" s="4">
        <f t="shared" si="7"/>
        <v>0.63</v>
      </c>
      <c r="P85" s="4">
        <f t="shared" si="8"/>
        <v>0</v>
      </c>
      <c r="Q85" s="13" t="str">
        <f t="shared" si="49"/>
        <v/>
      </c>
      <c r="R85" s="24" t="str">
        <f t="shared" si="10"/>
        <v/>
      </c>
      <c r="T85" s="2">
        <f t="shared" si="43"/>
        <v>15.5</v>
      </c>
      <c r="U85" s="4">
        <f t="shared" si="11"/>
        <v>46.5</v>
      </c>
      <c r="V85" s="4">
        <f t="shared" si="12"/>
        <v>0.63</v>
      </c>
      <c r="Y85" s="4">
        <f t="shared" si="13"/>
        <v>0</v>
      </c>
      <c r="Z85" s="13" t="str">
        <f t="shared" si="50"/>
        <v/>
      </c>
      <c r="AA85" s="24" t="str">
        <f t="shared" si="15"/>
        <v/>
      </c>
      <c r="AC85" s="2">
        <f t="shared" si="44"/>
        <v>15.5</v>
      </c>
      <c r="AD85" s="4">
        <f t="shared" si="16"/>
        <v>46.5</v>
      </c>
      <c r="AE85" s="4">
        <f t="shared" si="17"/>
        <v>0.63</v>
      </c>
      <c r="AH85" s="4">
        <f t="shared" si="18"/>
        <v>0</v>
      </c>
      <c r="AI85" s="13" t="str">
        <f t="shared" si="51"/>
        <v/>
      </c>
      <c r="AJ85" s="24" t="str">
        <f t="shared" si="20"/>
        <v/>
      </c>
      <c r="AK85" s="13"/>
      <c r="AL85" s="2">
        <f t="shared" si="45"/>
        <v>15.5</v>
      </c>
      <c r="AM85" s="4">
        <f t="shared" si="21"/>
        <v>46.5</v>
      </c>
      <c r="AN85" s="4">
        <f t="shared" si="22"/>
        <v>0.63</v>
      </c>
      <c r="AQ85" s="4">
        <f t="shared" si="23"/>
        <v>0</v>
      </c>
      <c r="AR85" s="13" t="str">
        <f t="shared" si="52"/>
        <v/>
      </c>
      <c r="AS85" s="24" t="str">
        <f t="shared" si="25"/>
        <v/>
      </c>
      <c r="AT85" s="13"/>
      <c r="AU85" s="2">
        <f t="shared" si="46"/>
        <v>15.5</v>
      </c>
      <c r="AV85" s="4">
        <f t="shared" si="26"/>
        <v>46.5</v>
      </c>
      <c r="AW85" s="4">
        <f t="shared" si="27"/>
        <v>0.63</v>
      </c>
      <c r="AZ85" s="4">
        <f t="shared" si="28"/>
        <v>0</v>
      </c>
      <c r="BA85" s="13" t="str">
        <f t="shared" si="53"/>
        <v/>
      </c>
      <c r="BB85" s="24" t="str">
        <f t="shared" si="30"/>
        <v/>
      </c>
      <c r="BC85" s="13"/>
      <c r="BD85" s="2">
        <f t="shared" si="47"/>
        <v>15.5</v>
      </c>
      <c r="BE85" s="4">
        <f t="shared" si="31"/>
        <v>46.5</v>
      </c>
      <c r="BF85" s="4">
        <f t="shared" si="32"/>
        <v>0.63</v>
      </c>
      <c r="BI85" s="4">
        <f t="shared" si="33"/>
        <v>0</v>
      </c>
      <c r="BJ85" s="13" t="str">
        <f t="shared" si="54"/>
        <v/>
      </c>
      <c r="BK85" s="24" t="str">
        <f t="shared" si="35"/>
        <v/>
      </c>
      <c r="BL85" s="13"/>
      <c r="BM85" s="2">
        <f t="shared" si="48"/>
        <v>15.5</v>
      </c>
      <c r="BN85" s="4">
        <f t="shared" si="36"/>
        <v>46.5</v>
      </c>
      <c r="BO85" s="4">
        <f t="shared" si="37"/>
        <v>0.63</v>
      </c>
      <c r="BR85" s="4">
        <f t="shared" si="38"/>
        <v>0</v>
      </c>
      <c r="BS85" s="13" t="str">
        <f t="shared" si="55"/>
        <v/>
      </c>
      <c r="BT85" s="24" t="str">
        <f t="shared" si="40"/>
        <v/>
      </c>
      <c r="BU85" s="25"/>
    </row>
    <row r="86">
      <c r="A86" s="2">
        <f t="shared" si="41"/>
        <v>16</v>
      </c>
      <c r="B86" s="4">
        <f t="shared" si="1"/>
        <v>48</v>
      </c>
      <c r="C86" s="4">
        <f t="shared" si="2"/>
        <v>0.6</v>
      </c>
      <c r="G86" s="29" t="str">
        <f t="shared" si="3"/>
        <v/>
      </c>
      <c r="H86" s="13" t="str">
        <f t="shared" si="4"/>
        <v/>
      </c>
      <c r="I86" s="24" t="str">
        <f t="shared" si="5"/>
        <v/>
      </c>
      <c r="K86" s="2">
        <f t="shared" si="42"/>
        <v>16</v>
      </c>
      <c r="L86" s="4">
        <f t="shared" si="6"/>
        <v>48</v>
      </c>
      <c r="M86" s="4">
        <f t="shared" si="7"/>
        <v>0.6</v>
      </c>
      <c r="P86" s="4">
        <f t="shared" si="8"/>
        <v>0</v>
      </c>
      <c r="Q86" s="13" t="str">
        <f t="shared" si="49"/>
        <v/>
      </c>
      <c r="R86" s="24" t="str">
        <f t="shared" si="10"/>
        <v/>
      </c>
      <c r="T86" s="2">
        <f t="shared" si="43"/>
        <v>16</v>
      </c>
      <c r="U86" s="4">
        <f t="shared" si="11"/>
        <v>48</v>
      </c>
      <c r="V86" s="4">
        <f t="shared" si="12"/>
        <v>0.6</v>
      </c>
      <c r="Y86" s="4">
        <f t="shared" si="13"/>
        <v>0</v>
      </c>
      <c r="Z86" s="13" t="str">
        <f t="shared" si="50"/>
        <v/>
      </c>
      <c r="AA86" s="24" t="str">
        <f t="shared" si="15"/>
        <v/>
      </c>
      <c r="AC86" s="2">
        <f t="shared" si="44"/>
        <v>16</v>
      </c>
      <c r="AD86" s="4">
        <f t="shared" si="16"/>
        <v>48</v>
      </c>
      <c r="AE86" s="4">
        <f t="shared" si="17"/>
        <v>0.6</v>
      </c>
      <c r="AH86" s="4">
        <f t="shared" si="18"/>
        <v>0</v>
      </c>
      <c r="AI86" s="13" t="str">
        <f t="shared" si="51"/>
        <v/>
      </c>
      <c r="AJ86" s="24" t="str">
        <f t="shared" si="20"/>
        <v/>
      </c>
      <c r="AK86" s="13"/>
      <c r="AL86" s="2">
        <f t="shared" si="45"/>
        <v>16</v>
      </c>
      <c r="AM86" s="4">
        <f t="shared" si="21"/>
        <v>48</v>
      </c>
      <c r="AN86" s="4">
        <f t="shared" si="22"/>
        <v>0.6</v>
      </c>
      <c r="AQ86" s="4">
        <f t="shared" si="23"/>
        <v>0</v>
      </c>
      <c r="AR86" s="13" t="str">
        <f t="shared" si="52"/>
        <v/>
      </c>
      <c r="AS86" s="24" t="str">
        <f t="shared" si="25"/>
        <v/>
      </c>
      <c r="AT86" s="13"/>
      <c r="AU86" s="2">
        <f t="shared" si="46"/>
        <v>16</v>
      </c>
      <c r="AV86" s="4">
        <f t="shared" si="26"/>
        <v>48</v>
      </c>
      <c r="AW86" s="4">
        <f t="shared" si="27"/>
        <v>0.6</v>
      </c>
      <c r="AZ86" s="4">
        <f t="shared" si="28"/>
        <v>0</v>
      </c>
      <c r="BA86" s="13" t="str">
        <f t="shared" si="53"/>
        <v/>
      </c>
      <c r="BB86" s="24" t="str">
        <f t="shared" si="30"/>
        <v/>
      </c>
      <c r="BC86" s="13"/>
      <c r="BD86" s="2">
        <f t="shared" si="47"/>
        <v>16</v>
      </c>
      <c r="BE86" s="4">
        <f t="shared" si="31"/>
        <v>48</v>
      </c>
      <c r="BF86" s="4">
        <f t="shared" si="32"/>
        <v>0.6</v>
      </c>
      <c r="BI86" s="4">
        <f t="shared" si="33"/>
        <v>0</v>
      </c>
      <c r="BJ86" s="13" t="str">
        <f t="shared" si="54"/>
        <v/>
      </c>
      <c r="BK86" s="24" t="str">
        <f t="shared" si="35"/>
        <v/>
      </c>
      <c r="BL86" s="13"/>
      <c r="BM86" s="2">
        <f t="shared" si="48"/>
        <v>16</v>
      </c>
      <c r="BN86" s="4">
        <f t="shared" si="36"/>
        <v>48</v>
      </c>
      <c r="BO86" s="4">
        <f t="shared" si="37"/>
        <v>0.6</v>
      </c>
      <c r="BR86" s="4">
        <f t="shared" si="38"/>
        <v>0</v>
      </c>
      <c r="BS86" s="13" t="str">
        <f t="shared" si="55"/>
        <v/>
      </c>
      <c r="BT86" s="24" t="str">
        <f t="shared" si="40"/>
        <v/>
      </c>
      <c r="BU86" s="25"/>
    </row>
    <row r="87">
      <c r="A87" s="2">
        <f t="shared" si="41"/>
        <v>16.5</v>
      </c>
      <c r="B87" s="4">
        <f t="shared" si="1"/>
        <v>49.5</v>
      </c>
      <c r="C87" s="4">
        <f t="shared" si="2"/>
        <v>0.57</v>
      </c>
      <c r="G87" s="29" t="str">
        <f t="shared" si="3"/>
        <v/>
      </c>
      <c r="H87" s="13" t="str">
        <f t="shared" si="4"/>
        <v/>
      </c>
      <c r="I87" s="24" t="str">
        <f t="shared" si="5"/>
        <v/>
      </c>
      <c r="K87" s="2">
        <f t="shared" si="42"/>
        <v>16.5</v>
      </c>
      <c r="L87" s="4">
        <f t="shared" si="6"/>
        <v>49.5</v>
      </c>
      <c r="M87" s="4">
        <f t="shared" si="7"/>
        <v>0.57</v>
      </c>
      <c r="P87" s="4">
        <f t="shared" si="8"/>
        <v>0</v>
      </c>
      <c r="Q87" s="13" t="str">
        <f t="shared" si="49"/>
        <v/>
      </c>
      <c r="R87" s="24" t="str">
        <f t="shared" si="10"/>
        <v/>
      </c>
      <c r="T87" s="2">
        <f t="shared" si="43"/>
        <v>16.5</v>
      </c>
      <c r="U87" s="4">
        <f t="shared" si="11"/>
        <v>49.5</v>
      </c>
      <c r="V87" s="4">
        <f t="shared" si="12"/>
        <v>0.57</v>
      </c>
      <c r="Y87" s="4">
        <f t="shared" si="13"/>
        <v>0</v>
      </c>
      <c r="Z87" s="13" t="str">
        <f t="shared" si="50"/>
        <v/>
      </c>
      <c r="AA87" s="24" t="str">
        <f t="shared" si="15"/>
        <v/>
      </c>
      <c r="AC87" s="2">
        <f t="shared" si="44"/>
        <v>16.5</v>
      </c>
      <c r="AD87" s="4">
        <f t="shared" si="16"/>
        <v>49.5</v>
      </c>
      <c r="AE87" s="4">
        <f t="shared" si="17"/>
        <v>0.57</v>
      </c>
      <c r="AH87" s="4">
        <f t="shared" si="18"/>
        <v>0</v>
      </c>
      <c r="AI87" s="13" t="str">
        <f t="shared" si="51"/>
        <v/>
      </c>
      <c r="AJ87" s="24" t="str">
        <f t="shared" si="20"/>
        <v/>
      </c>
      <c r="AK87" s="13"/>
      <c r="AL87" s="2">
        <f t="shared" si="45"/>
        <v>16.5</v>
      </c>
      <c r="AM87" s="4">
        <f t="shared" si="21"/>
        <v>49.5</v>
      </c>
      <c r="AN87" s="4">
        <f t="shared" si="22"/>
        <v>0.57</v>
      </c>
      <c r="AQ87" s="4">
        <f t="shared" si="23"/>
        <v>0</v>
      </c>
      <c r="AR87" s="13" t="str">
        <f t="shared" si="52"/>
        <v/>
      </c>
      <c r="AS87" s="24" t="str">
        <f t="shared" si="25"/>
        <v/>
      </c>
      <c r="AT87" s="13"/>
      <c r="AU87" s="2">
        <f t="shared" si="46"/>
        <v>16.5</v>
      </c>
      <c r="AV87" s="4">
        <f t="shared" si="26"/>
        <v>49.5</v>
      </c>
      <c r="AW87" s="4">
        <f t="shared" si="27"/>
        <v>0.57</v>
      </c>
      <c r="AZ87" s="4">
        <f t="shared" si="28"/>
        <v>0</v>
      </c>
      <c r="BA87" s="13" t="str">
        <f t="shared" si="53"/>
        <v/>
      </c>
      <c r="BB87" s="24" t="str">
        <f t="shared" si="30"/>
        <v/>
      </c>
      <c r="BC87" s="13"/>
      <c r="BD87" s="2">
        <f t="shared" si="47"/>
        <v>16.5</v>
      </c>
      <c r="BE87" s="4">
        <f t="shared" si="31"/>
        <v>49.5</v>
      </c>
      <c r="BF87" s="4">
        <f t="shared" si="32"/>
        <v>0.57</v>
      </c>
      <c r="BI87" s="4">
        <f t="shared" si="33"/>
        <v>0</v>
      </c>
      <c r="BJ87" s="13" t="str">
        <f t="shared" si="54"/>
        <v/>
      </c>
      <c r="BK87" s="24" t="str">
        <f t="shared" si="35"/>
        <v/>
      </c>
      <c r="BL87" s="13"/>
      <c r="BM87" s="2">
        <f t="shared" si="48"/>
        <v>16.5</v>
      </c>
      <c r="BN87" s="4">
        <f t="shared" si="36"/>
        <v>49.5</v>
      </c>
      <c r="BO87" s="4">
        <f t="shared" si="37"/>
        <v>0.57</v>
      </c>
      <c r="BR87" s="4">
        <f t="shared" si="38"/>
        <v>0</v>
      </c>
      <c r="BS87" s="13" t="str">
        <f t="shared" si="55"/>
        <v/>
      </c>
      <c r="BT87" s="24" t="str">
        <f t="shared" si="40"/>
        <v/>
      </c>
      <c r="BU87" s="25"/>
    </row>
    <row r="88">
      <c r="A88" s="2">
        <f t="shared" si="41"/>
        <v>17</v>
      </c>
      <c r="B88" s="4">
        <f t="shared" si="1"/>
        <v>51</v>
      </c>
      <c r="C88" s="4">
        <f t="shared" si="2"/>
        <v>0.54</v>
      </c>
      <c r="G88" s="29" t="str">
        <f t="shared" si="3"/>
        <v/>
      </c>
      <c r="H88" s="13" t="str">
        <f t="shared" si="4"/>
        <v/>
      </c>
      <c r="I88" s="24" t="str">
        <f t="shared" si="5"/>
        <v/>
      </c>
      <c r="K88" s="2">
        <f t="shared" si="42"/>
        <v>17</v>
      </c>
      <c r="L88" s="4">
        <f t="shared" si="6"/>
        <v>51</v>
      </c>
      <c r="M88" s="4">
        <f t="shared" si="7"/>
        <v>0.54</v>
      </c>
      <c r="P88" s="4">
        <f t="shared" si="8"/>
        <v>0</v>
      </c>
      <c r="Q88" s="13" t="str">
        <f t="shared" si="49"/>
        <v/>
      </c>
      <c r="R88" s="24" t="str">
        <f t="shared" si="10"/>
        <v/>
      </c>
      <c r="T88" s="2">
        <f t="shared" si="43"/>
        <v>17</v>
      </c>
      <c r="U88" s="4">
        <f t="shared" si="11"/>
        <v>51</v>
      </c>
      <c r="V88" s="4">
        <f t="shared" si="12"/>
        <v>0.54</v>
      </c>
      <c r="Y88" s="4">
        <f t="shared" si="13"/>
        <v>0</v>
      </c>
      <c r="Z88" s="13" t="str">
        <f t="shared" si="50"/>
        <v/>
      </c>
      <c r="AA88" s="24" t="str">
        <f t="shared" si="15"/>
        <v/>
      </c>
      <c r="AC88" s="2">
        <f t="shared" si="44"/>
        <v>17</v>
      </c>
      <c r="AD88" s="4">
        <f t="shared" si="16"/>
        <v>51</v>
      </c>
      <c r="AE88" s="4">
        <f t="shared" si="17"/>
        <v>0.54</v>
      </c>
      <c r="AH88" s="4">
        <f t="shared" si="18"/>
        <v>0</v>
      </c>
      <c r="AI88" s="13" t="str">
        <f t="shared" si="51"/>
        <v/>
      </c>
      <c r="AJ88" s="24" t="str">
        <f t="shared" si="20"/>
        <v/>
      </c>
      <c r="AK88" s="13"/>
      <c r="AL88" s="2">
        <f t="shared" si="45"/>
        <v>17</v>
      </c>
      <c r="AM88" s="4">
        <f t="shared" si="21"/>
        <v>51</v>
      </c>
      <c r="AN88" s="4">
        <f t="shared" si="22"/>
        <v>0.54</v>
      </c>
      <c r="AQ88" s="4">
        <f t="shared" si="23"/>
        <v>0</v>
      </c>
      <c r="AR88" s="13" t="str">
        <f t="shared" si="52"/>
        <v/>
      </c>
      <c r="AS88" s="24" t="str">
        <f t="shared" si="25"/>
        <v/>
      </c>
      <c r="AT88" s="13"/>
      <c r="AU88" s="2">
        <f t="shared" si="46"/>
        <v>17</v>
      </c>
      <c r="AV88" s="4">
        <f t="shared" si="26"/>
        <v>51</v>
      </c>
      <c r="AW88" s="4">
        <f t="shared" si="27"/>
        <v>0.54</v>
      </c>
      <c r="AZ88" s="4">
        <f t="shared" si="28"/>
        <v>0</v>
      </c>
      <c r="BA88" s="13" t="str">
        <f t="shared" si="53"/>
        <v/>
      </c>
      <c r="BB88" s="24" t="str">
        <f t="shared" si="30"/>
        <v/>
      </c>
      <c r="BC88" s="13"/>
      <c r="BD88" s="2">
        <f t="shared" si="47"/>
        <v>17</v>
      </c>
      <c r="BE88" s="4">
        <f t="shared" si="31"/>
        <v>51</v>
      </c>
      <c r="BF88" s="4">
        <f t="shared" si="32"/>
        <v>0.54</v>
      </c>
      <c r="BI88" s="4">
        <f t="shared" si="33"/>
        <v>0</v>
      </c>
      <c r="BJ88" s="13" t="str">
        <f t="shared" si="54"/>
        <v/>
      </c>
      <c r="BK88" s="24" t="str">
        <f t="shared" si="35"/>
        <v/>
      </c>
      <c r="BL88" s="13"/>
      <c r="BM88" s="2">
        <f t="shared" si="48"/>
        <v>17</v>
      </c>
      <c r="BN88" s="4">
        <f t="shared" si="36"/>
        <v>51</v>
      </c>
      <c r="BO88" s="4">
        <f t="shared" si="37"/>
        <v>0.54</v>
      </c>
      <c r="BR88" s="4">
        <f t="shared" si="38"/>
        <v>0</v>
      </c>
      <c r="BS88" s="13" t="str">
        <f t="shared" si="55"/>
        <v/>
      </c>
      <c r="BT88" s="24" t="str">
        <f t="shared" si="40"/>
        <v/>
      </c>
      <c r="BU88" s="25"/>
    </row>
    <row r="89">
      <c r="A89" s="2">
        <f t="shared" si="41"/>
        <v>17.5</v>
      </c>
      <c r="B89" s="4">
        <f t="shared" si="1"/>
        <v>52.5</v>
      </c>
      <c r="C89" s="4">
        <f t="shared" si="2"/>
        <v>0.51</v>
      </c>
      <c r="D89" s="4">
        <f t="shared" ref="D89:D173" si="56">D90-0.5</f>
        <v>3</v>
      </c>
      <c r="F89" s="2">
        <v>26.0</v>
      </c>
      <c r="G89" s="29">
        <f t="shared" si="3"/>
        <v>4.25</v>
      </c>
      <c r="H89" s="13">
        <f t="shared" si="4"/>
        <v>1.007435047</v>
      </c>
      <c r="I89" s="24">
        <f t="shared" si="5"/>
        <v>0</v>
      </c>
      <c r="K89" s="2">
        <f t="shared" si="42"/>
        <v>17.5</v>
      </c>
      <c r="L89" s="4">
        <f t="shared" si="6"/>
        <v>52.5</v>
      </c>
      <c r="M89" s="4">
        <f t="shared" si="7"/>
        <v>0.51</v>
      </c>
      <c r="P89" s="4">
        <f t="shared" si="8"/>
        <v>0</v>
      </c>
      <c r="Q89" s="13" t="str">
        <f t="shared" si="49"/>
        <v/>
      </c>
      <c r="R89" s="24" t="str">
        <f t="shared" si="10"/>
        <v/>
      </c>
      <c r="T89" s="2">
        <f t="shared" si="43"/>
        <v>17.5</v>
      </c>
      <c r="U89" s="4">
        <f t="shared" si="11"/>
        <v>52.5</v>
      </c>
      <c r="V89" s="4">
        <f t="shared" si="12"/>
        <v>0.51</v>
      </c>
      <c r="Y89" s="4">
        <f t="shared" si="13"/>
        <v>0</v>
      </c>
      <c r="Z89" s="13" t="str">
        <f t="shared" si="50"/>
        <v/>
      </c>
      <c r="AA89" s="24" t="str">
        <f t="shared" si="15"/>
        <v/>
      </c>
      <c r="AC89" s="2">
        <f t="shared" si="44"/>
        <v>17.5</v>
      </c>
      <c r="AD89" s="4">
        <f t="shared" si="16"/>
        <v>52.5</v>
      </c>
      <c r="AE89" s="4">
        <f t="shared" si="17"/>
        <v>0.51</v>
      </c>
      <c r="AH89" s="4">
        <f t="shared" si="18"/>
        <v>0</v>
      </c>
      <c r="AI89" s="13" t="str">
        <f t="shared" si="51"/>
        <v/>
      </c>
      <c r="AJ89" s="24" t="str">
        <f t="shared" si="20"/>
        <v/>
      </c>
      <c r="AK89" s="13"/>
      <c r="AL89" s="2">
        <f t="shared" si="45"/>
        <v>17.5</v>
      </c>
      <c r="AM89" s="4">
        <f t="shared" si="21"/>
        <v>52.5</v>
      </c>
      <c r="AN89" s="4">
        <f t="shared" si="22"/>
        <v>0.51</v>
      </c>
      <c r="AQ89" s="4">
        <f t="shared" si="23"/>
        <v>0</v>
      </c>
      <c r="AR89" s="13" t="str">
        <f t="shared" si="52"/>
        <v/>
      </c>
      <c r="AS89" s="24" t="str">
        <f t="shared" si="25"/>
        <v/>
      </c>
      <c r="AT89" s="13"/>
      <c r="AU89" s="2">
        <f t="shared" si="46"/>
        <v>17.5</v>
      </c>
      <c r="AV89" s="4">
        <f t="shared" si="26"/>
        <v>52.5</v>
      </c>
      <c r="AW89" s="4">
        <f t="shared" si="27"/>
        <v>0.51</v>
      </c>
      <c r="AZ89" s="4">
        <f t="shared" si="28"/>
        <v>0</v>
      </c>
      <c r="BA89" s="13" t="str">
        <f t="shared" si="53"/>
        <v/>
      </c>
      <c r="BB89" s="24" t="str">
        <f t="shared" si="30"/>
        <v/>
      </c>
      <c r="BC89" s="13"/>
      <c r="BD89" s="2">
        <f t="shared" si="47"/>
        <v>17.5</v>
      </c>
      <c r="BE89" s="4">
        <f t="shared" si="31"/>
        <v>52.5</v>
      </c>
      <c r="BF89" s="4">
        <f t="shared" si="32"/>
        <v>0.51</v>
      </c>
      <c r="BI89" s="4">
        <f t="shared" si="33"/>
        <v>0</v>
      </c>
      <c r="BJ89" s="13" t="str">
        <f t="shared" si="54"/>
        <v/>
      </c>
      <c r="BK89" s="24" t="str">
        <f t="shared" si="35"/>
        <v/>
      </c>
      <c r="BL89" s="13"/>
      <c r="BM89" s="2">
        <f t="shared" si="48"/>
        <v>17.5</v>
      </c>
      <c r="BN89" s="4">
        <f t="shared" si="36"/>
        <v>52.5</v>
      </c>
      <c r="BO89" s="4">
        <f t="shared" si="37"/>
        <v>0.51</v>
      </c>
      <c r="BR89" s="4">
        <f t="shared" si="38"/>
        <v>0</v>
      </c>
      <c r="BS89" s="13" t="str">
        <f t="shared" si="55"/>
        <v/>
      </c>
      <c r="BT89" s="24" t="str">
        <f t="shared" si="40"/>
        <v/>
      </c>
      <c r="BU89" s="25"/>
    </row>
    <row r="90">
      <c r="A90" s="2">
        <f t="shared" si="41"/>
        <v>18</v>
      </c>
      <c r="B90" s="4">
        <f t="shared" si="1"/>
        <v>54</v>
      </c>
      <c r="C90" s="4">
        <f t="shared" si="2"/>
        <v>0.48</v>
      </c>
      <c r="D90" s="4">
        <f t="shared" si="56"/>
        <v>3.5</v>
      </c>
      <c r="F90" s="2">
        <v>26.0</v>
      </c>
      <c r="G90" s="29">
        <f t="shared" si="3"/>
        <v>4.25</v>
      </c>
      <c r="H90" s="13">
        <f t="shared" si="4"/>
        <v>1.007435047</v>
      </c>
      <c r="I90" s="24">
        <f t="shared" si="5"/>
        <v>0</v>
      </c>
      <c r="K90" s="2">
        <f t="shared" si="42"/>
        <v>18</v>
      </c>
      <c r="L90" s="4">
        <f t="shared" si="6"/>
        <v>54</v>
      </c>
      <c r="M90" s="4">
        <f t="shared" si="7"/>
        <v>0.48</v>
      </c>
      <c r="P90" s="4">
        <f t="shared" si="8"/>
        <v>0</v>
      </c>
      <c r="Q90" s="13" t="str">
        <f t="shared" si="49"/>
        <v/>
      </c>
      <c r="R90" s="24" t="str">
        <f t="shared" si="10"/>
        <v/>
      </c>
      <c r="T90" s="2">
        <f t="shared" si="43"/>
        <v>18</v>
      </c>
      <c r="U90" s="4">
        <f t="shared" si="11"/>
        <v>54</v>
      </c>
      <c r="V90" s="4">
        <f t="shared" si="12"/>
        <v>0.48</v>
      </c>
      <c r="Y90" s="4">
        <f t="shared" si="13"/>
        <v>0</v>
      </c>
      <c r="Z90" s="13" t="str">
        <f t="shared" si="50"/>
        <v/>
      </c>
      <c r="AA90" s="24" t="str">
        <f t="shared" si="15"/>
        <v/>
      </c>
      <c r="AC90" s="2">
        <f t="shared" si="44"/>
        <v>18</v>
      </c>
      <c r="AD90" s="4">
        <f t="shared" si="16"/>
        <v>54</v>
      </c>
      <c r="AE90" s="4">
        <f t="shared" si="17"/>
        <v>0.48</v>
      </c>
      <c r="AH90" s="4">
        <f t="shared" si="18"/>
        <v>0</v>
      </c>
      <c r="AI90" s="13" t="str">
        <f t="shared" si="51"/>
        <v/>
      </c>
      <c r="AJ90" s="24" t="str">
        <f t="shared" si="20"/>
        <v/>
      </c>
      <c r="AK90" s="13"/>
      <c r="AL90" s="2">
        <f t="shared" si="45"/>
        <v>18</v>
      </c>
      <c r="AM90" s="4">
        <f t="shared" si="21"/>
        <v>54</v>
      </c>
      <c r="AN90" s="4">
        <f t="shared" si="22"/>
        <v>0.48</v>
      </c>
      <c r="AQ90" s="4">
        <f t="shared" si="23"/>
        <v>0</v>
      </c>
      <c r="AR90" s="13" t="str">
        <f t="shared" si="52"/>
        <v/>
      </c>
      <c r="AS90" s="24" t="str">
        <f t="shared" si="25"/>
        <v/>
      </c>
      <c r="AT90" s="13"/>
      <c r="AU90" s="2">
        <f t="shared" si="46"/>
        <v>18</v>
      </c>
      <c r="AV90" s="4">
        <f t="shared" si="26"/>
        <v>54</v>
      </c>
      <c r="AW90" s="4">
        <f t="shared" si="27"/>
        <v>0.48</v>
      </c>
      <c r="AZ90" s="4">
        <f t="shared" si="28"/>
        <v>0</v>
      </c>
      <c r="BA90" s="13" t="str">
        <f t="shared" si="53"/>
        <v/>
      </c>
      <c r="BB90" s="24" t="str">
        <f t="shared" si="30"/>
        <v/>
      </c>
      <c r="BC90" s="13"/>
      <c r="BD90" s="2">
        <f t="shared" si="47"/>
        <v>18</v>
      </c>
      <c r="BE90" s="4">
        <f t="shared" si="31"/>
        <v>54</v>
      </c>
      <c r="BF90" s="4">
        <f t="shared" si="32"/>
        <v>0.48</v>
      </c>
      <c r="BI90" s="4">
        <f t="shared" si="33"/>
        <v>0</v>
      </c>
      <c r="BJ90" s="13" t="str">
        <f t="shared" si="54"/>
        <v/>
      </c>
      <c r="BK90" s="24" t="str">
        <f t="shared" si="35"/>
        <v/>
      </c>
      <c r="BL90" s="13"/>
      <c r="BM90" s="2">
        <f t="shared" si="48"/>
        <v>18</v>
      </c>
      <c r="BN90" s="4">
        <f t="shared" si="36"/>
        <v>54</v>
      </c>
      <c r="BO90" s="4">
        <f t="shared" si="37"/>
        <v>0.48</v>
      </c>
      <c r="BR90" s="4">
        <f t="shared" si="38"/>
        <v>0</v>
      </c>
      <c r="BS90" s="13" t="str">
        <f t="shared" si="55"/>
        <v/>
      </c>
      <c r="BT90" s="24" t="str">
        <f t="shared" si="40"/>
        <v/>
      </c>
      <c r="BU90" s="25"/>
    </row>
    <row r="91">
      <c r="A91" s="2">
        <f t="shared" si="41"/>
        <v>18.5</v>
      </c>
      <c r="B91" s="4">
        <f t="shared" si="1"/>
        <v>55.5</v>
      </c>
      <c r="C91" s="4">
        <f t="shared" si="2"/>
        <v>0.45</v>
      </c>
      <c r="D91" s="4">
        <f t="shared" si="56"/>
        <v>4</v>
      </c>
      <c r="F91" s="2">
        <v>26.0</v>
      </c>
      <c r="G91" s="29">
        <f t="shared" si="3"/>
        <v>4.25</v>
      </c>
      <c r="H91" s="13">
        <f t="shared" si="4"/>
        <v>1.007435047</v>
      </c>
      <c r="I91" s="24">
        <f t="shared" si="5"/>
        <v>0</v>
      </c>
      <c r="K91" s="2">
        <f t="shared" si="42"/>
        <v>18.5</v>
      </c>
      <c r="L91" s="4">
        <f t="shared" si="6"/>
        <v>55.5</v>
      </c>
      <c r="M91" s="4">
        <f t="shared" si="7"/>
        <v>0.45</v>
      </c>
      <c r="P91" s="4">
        <f t="shared" si="8"/>
        <v>0</v>
      </c>
      <c r="Q91" s="13" t="str">
        <f t="shared" si="49"/>
        <v/>
      </c>
      <c r="R91" s="24" t="str">
        <f t="shared" si="10"/>
        <v/>
      </c>
      <c r="T91" s="2">
        <f t="shared" si="43"/>
        <v>18.5</v>
      </c>
      <c r="U91" s="4">
        <f t="shared" si="11"/>
        <v>55.5</v>
      </c>
      <c r="V91" s="4">
        <f t="shared" si="12"/>
        <v>0.45</v>
      </c>
      <c r="Y91" s="4">
        <f t="shared" si="13"/>
        <v>0</v>
      </c>
      <c r="Z91" s="13" t="str">
        <f t="shared" si="50"/>
        <v/>
      </c>
      <c r="AA91" s="24" t="str">
        <f t="shared" si="15"/>
        <v/>
      </c>
      <c r="AC91" s="2">
        <f t="shared" si="44"/>
        <v>18.5</v>
      </c>
      <c r="AD91" s="4">
        <f t="shared" si="16"/>
        <v>55.5</v>
      </c>
      <c r="AE91" s="4">
        <f t="shared" si="17"/>
        <v>0.45</v>
      </c>
      <c r="AH91" s="4">
        <f t="shared" si="18"/>
        <v>0</v>
      </c>
      <c r="AI91" s="13" t="str">
        <f t="shared" si="51"/>
        <v/>
      </c>
      <c r="AJ91" s="24" t="str">
        <f t="shared" si="20"/>
        <v/>
      </c>
      <c r="AK91" s="13"/>
      <c r="AL91" s="2">
        <f t="shared" si="45"/>
        <v>18.5</v>
      </c>
      <c r="AM91" s="4">
        <f t="shared" si="21"/>
        <v>55.5</v>
      </c>
      <c r="AN91" s="4">
        <f t="shared" si="22"/>
        <v>0.45</v>
      </c>
      <c r="AQ91" s="4">
        <f t="shared" si="23"/>
        <v>0</v>
      </c>
      <c r="AR91" s="13" t="str">
        <f t="shared" si="52"/>
        <v/>
      </c>
      <c r="AS91" s="24" t="str">
        <f t="shared" si="25"/>
        <v/>
      </c>
      <c r="AT91" s="13"/>
      <c r="AU91" s="2">
        <f t="shared" si="46"/>
        <v>18.5</v>
      </c>
      <c r="AV91" s="4">
        <f t="shared" si="26"/>
        <v>55.5</v>
      </c>
      <c r="AW91" s="4">
        <f t="shared" si="27"/>
        <v>0.45</v>
      </c>
      <c r="AZ91" s="4">
        <f t="shared" si="28"/>
        <v>0</v>
      </c>
      <c r="BA91" s="13" t="str">
        <f t="shared" si="53"/>
        <v/>
      </c>
      <c r="BB91" s="24" t="str">
        <f t="shared" si="30"/>
        <v/>
      </c>
      <c r="BC91" s="13"/>
      <c r="BD91" s="2">
        <f t="shared" si="47"/>
        <v>18.5</v>
      </c>
      <c r="BE91" s="4">
        <f t="shared" si="31"/>
        <v>55.5</v>
      </c>
      <c r="BF91" s="4">
        <f t="shared" si="32"/>
        <v>0.45</v>
      </c>
      <c r="BI91" s="4">
        <f t="shared" si="33"/>
        <v>0</v>
      </c>
      <c r="BJ91" s="13" t="str">
        <f t="shared" si="54"/>
        <v/>
      </c>
      <c r="BK91" s="24" t="str">
        <f t="shared" si="35"/>
        <v/>
      </c>
      <c r="BL91" s="13"/>
      <c r="BM91" s="2">
        <f t="shared" si="48"/>
        <v>18.5</v>
      </c>
      <c r="BN91" s="4">
        <f t="shared" si="36"/>
        <v>55.5</v>
      </c>
      <c r="BO91" s="4">
        <f t="shared" si="37"/>
        <v>0.45</v>
      </c>
      <c r="BR91" s="4">
        <f t="shared" si="38"/>
        <v>0</v>
      </c>
      <c r="BS91" s="13" t="str">
        <f t="shared" si="55"/>
        <v/>
      </c>
      <c r="BT91" s="24" t="str">
        <f t="shared" si="40"/>
        <v/>
      </c>
      <c r="BU91" s="25"/>
    </row>
    <row r="92">
      <c r="A92" s="2">
        <f t="shared" si="41"/>
        <v>19</v>
      </c>
      <c r="B92" s="4">
        <f t="shared" si="1"/>
        <v>57</v>
      </c>
      <c r="C92" s="4">
        <f t="shared" si="2"/>
        <v>0.42</v>
      </c>
      <c r="D92" s="4">
        <f t="shared" si="56"/>
        <v>4.5</v>
      </c>
      <c r="F92" s="2">
        <v>26.0</v>
      </c>
      <c r="G92" s="29">
        <f t="shared" si="3"/>
        <v>4.25</v>
      </c>
      <c r="H92" s="13">
        <f t="shared" si="4"/>
        <v>1.007435047</v>
      </c>
      <c r="I92" s="24">
        <f t="shared" si="5"/>
        <v>0</v>
      </c>
      <c r="K92" s="2">
        <f t="shared" si="42"/>
        <v>19</v>
      </c>
      <c r="L92" s="4">
        <f t="shared" si="6"/>
        <v>57</v>
      </c>
      <c r="M92" s="4">
        <f t="shared" si="7"/>
        <v>0.42</v>
      </c>
      <c r="P92" s="4">
        <f t="shared" si="8"/>
        <v>0</v>
      </c>
      <c r="Q92" s="13" t="str">
        <f t="shared" si="49"/>
        <v/>
      </c>
      <c r="R92" s="24" t="str">
        <f t="shared" si="10"/>
        <v/>
      </c>
      <c r="T92" s="2">
        <f t="shared" si="43"/>
        <v>19</v>
      </c>
      <c r="U92" s="4">
        <f t="shared" si="11"/>
        <v>57</v>
      </c>
      <c r="V92" s="4">
        <f t="shared" si="12"/>
        <v>0.42</v>
      </c>
      <c r="Y92" s="4">
        <f t="shared" si="13"/>
        <v>0</v>
      </c>
      <c r="Z92" s="13" t="str">
        <f t="shared" si="50"/>
        <v/>
      </c>
      <c r="AA92" s="24" t="str">
        <f t="shared" si="15"/>
        <v/>
      </c>
      <c r="AC92" s="2">
        <f t="shared" si="44"/>
        <v>19</v>
      </c>
      <c r="AD92" s="4">
        <f t="shared" si="16"/>
        <v>57</v>
      </c>
      <c r="AE92" s="4">
        <f t="shared" si="17"/>
        <v>0.42</v>
      </c>
      <c r="AH92" s="4">
        <f t="shared" si="18"/>
        <v>0</v>
      </c>
      <c r="AI92" s="13" t="str">
        <f t="shared" si="51"/>
        <v/>
      </c>
      <c r="AJ92" s="24" t="str">
        <f t="shared" si="20"/>
        <v/>
      </c>
      <c r="AK92" s="13"/>
      <c r="AL92" s="2">
        <f t="shared" si="45"/>
        <v>19</v>
      </c>
      <c r="AM92" s="4">
        <f t="shared" si="21"/>
        <v>57</v>
      </c>
      <c r="AN92" s="4">
        <f t="shared" si="22"/>
        <v>0.42</v>
      </c>
      <c r="AQ92" s="4">
        <f t="shared" si="23"/>
        <v>0</v>
      </c>
      <c r="AR92" s="13" t="str">
        <f t="shared" si="52"/>
        <v/>
      </c>
      <c r="AS92" s="24" t="str">
        <f t="shared" si="25"/>
        <v/>
      </c>
      <c r="AT92" s="13"/>
      <c r="AU92" s="2">
        <f t="shared" si="46"/>
        <v>19</v>
      </c>
      <c r="AV92" s="4">
        <f t="shared" si="26"/>
        <v>57</v>
      </c>
      <c r="AW92" s="4">
        <f t="shared" si="27"/>
        <v>0.42</v>
      </c>
      <c r="AZ92" s="4">
        <f t="shared" si="28"/>
        <v>0</v>
      </c>
      <c r="BA92" s="13" t="str">
        <f t="shared" si="53"/>
        <v/>
      </c>
      <c r="BB92" s="24" t="str">
        <f t="shared" si="30"/>
        <v/>
      </c>
      <c r="BC92" s="13"/>
      <c r="BD92" s="2">
        <f t="shared" si="47"/>
        <v>19</v>
      </c>
      <c r="BE92" s="4">
        <f t="shared" si="31"/>
        <v>57</v>
      </c>
      <c r="BF92" s="4">
        <f t="shared" si="32"/>
        <v>0.42</v>
      </c>
      <c r="BI92" s="4">
        <f t="shared" si="33"/>
        <v>0</v>
      </c>
      <c r="BJ92" s="13" t="str">
        <f t="shared" si="54"/>
        <v/>
      </c>
      <c r="BK92" s="24" t="str">
        <f t="shared" si="35"/>
        <v/>
      </c>
      <c r="BL92" s="13"/>
      <c r="BM92" s="2">
        <f t="shared" si="48"/>
        <v>19</v>
      </c>
      <c r="BN92" s="4">
        <f t="shared" si="36"/>
        <v>57</v>
      </c>
      <c r="BO92" s="4">
        <f t="shared" si="37"/>
        <v>0.42</v>
      </c>
      <c r="BR92" s="4">
        <f t="shared" si="38"/>
        <v>0</v>
      </c>
      <c r="BS92" s="13" t="str">
        <f t="shared" si="55"/>
        <v/>
      </c>
      <c r="BT92" s="24" t="str">
        <f t="shared" si="40"/>
        <v/>
      </c>
      <c r="BU92" s="25"/>
    </row>
    <row r="93">
      <c r="A93" s="2">
        <f t="shared" si="41"/>
        <v>19.5</v>
      </c>
      <c r="B93" s="4">
        <f t="shared" si="1"/>
        <v>58.5</v>
      </c>
      <c r="C93" s="4">
        <f t="shared" si="2"/>
        <v>0.39</v>
      </c>
      <c r="D93" s="4">
        <f t="shared" si="56"/>
        <v>5</v>
      </c>
      <c r="F93" s="2">
        <v>26.0</v>
      </c>
      <c r="G93" s="29">
        <f t="shared" si="3"/>
        <v>4.25</v>
      </c>
      <c r="H93" s="13">
        <f t="shared" si="4"/>
        <v>1.007435047</v>
      </c>
      <c r="I93" s="24">
        <f t="shared" si="5"/>
        <v>0</v>
      </c>
      <c r="K93" s="2">
        <f t="shared" si="42"/>
        <v>19.5</v>
      </c>
      <c r="L93" s="4">
        <f t="shared" si="6"/>
        <v>58.5</v>
      </c>
      <c r="M93" s="4">
        <f t="shared" si="7"/>
        <v>0.39</v>
      </c>
      <c r="P93" s="4">
        <f t="shared" si="8"/>
        <v>0</v>
      </c>
      <c r="Q93" s="13" t="str">
        <f t="shared" si="49"/>
        <v/>
      </c>
      <c r="R93" s="24" t="str">
        <f t="shared" si="10"/>
        <v/>
      </c>
      <c r="T93" s="2">
        <f t="shared" si="43"/>
        <v>19.5</v>
      </c>
      <c r="U93" s="4">
        <f t="shared" si="11"/>
        <v>58.5</v>
      </c>
      <c r="V93" s="4">
        <f t="shared" si="12"/>
        <v>0.39</v>
      </c>
      <c r="Y93" s="4">
        <f t="shared" si="13"/>
        <v>0</v>
      </c>
      <c r="Z93" s="13" t="str">
        <f t="shared" si="50"/>
        <v/>
      </c>
      <c r="AA93" s="24" t="str">
        <f t="shared" si="15"/>
        <v/>
      </c>
      <c r="AC93" s="2">
        <f t="shared" si="44"/>
        <v>19.5</v>
      </c>
      <c r="AD93" s="4">
        <f t="shared" si="16"/>
        <v>58.5</v>
      </c>
      <c r="AE93" s="4">
        <f t="shared" si="17"/>
        <v>0.39</v>
      </c>
      <c r="AH93" s="4">
        <f t="shared" si="18"/>
        <v>0</v>
      </c>
      <c r="AI93" s="13" t="str">
        <f t="shared" si="51"/>
        <v/>
      </c>
      <c r="AJ93" s="24" t="str">
        <f t="shared" si="20"/>
        <v/>
      </c>
      <c r="AK93" s="13"/>
      <c r="AL93" s="2">
        <f t="shared" si="45"/>
        <v>19.5</v>
      </c>
      <c r="AM93" s="4">
        <f t="shared" si="21"/>
        <v>58.5</v>
      </c>
      <c r="AN93" s="4">
        <f t="shared" si="22"/>
        <v>0.39</v>
      </c>
      <c r="AQ93" s="4">
        <f t="shared" si="23"/>
        <v>0</v>
      </c>
      <c r="AR93" s="13" t="str">
        <f t="shared" si="52"/>
        <v/>
      </c>
      <c r="AS93" s="24" t="str">
        <f t="shared" si="25"/>
        <v/>
      </c>
      <c r="AT93" s="13"/>
      <c r="AU93" s="2">
        <f t="shared" si="46"/>
        <v>19.5</v>
      </c>
      <c r="AV93" s="4">
        <f t="shared" si="26"/>
        <v>58.5</v>
      </c>
      <c r="AW93" s="4">
        <f t="shared" si="27"/>
        <v>0.39</v>
      </c>
      <c r="AZ93" s="4">
        <f t="shared" si="28"/>
        <v>0</v>
      </c>
      <c r="BA93" s="13" t="str">
        <f t="shared" si="53"/>
        <v/>
      </c>
      <c r="BB93" s="24" t="str">
        <f t="shared" si="30"/>
        <v/>
      </c>
      <c r="BC93" s="13"/>
      <c r="BD93" s="2">
        <f t="shared" si="47"/>
        <v>19.5</v>
      </c>
      <c r="BE93" s="4">
        <f t="shared" si="31"/>
        <v>58.5</v>
      </c>
      <c r="BF93" s="4">
        <f t="shared" si="32"/>
        <v>0.39</v>
      </c>
      <c r="BI93" s="4">
        <f t="shared" si="33"/>
        <v>0</v>
      </c>
      <c r="BJ93" s="13" t="str">
        <f t="shared" si="54"/>
        <v/>
      </c>
      <c r="BK93" s="24" t="str">
        <f t="shared" si="35"/>
        <v/>
      </c>
      <c r="BL93" s="13"/>
      <c r="BM93" s="2">
        <f t="shared" si="48"/>
        <v>19.5</v>
      </c>
      <c r="BN93" s="4">
        <f t="shared" si="36"/>
        <v>58.5</v>
      </c>
      <c r="BO93" s="4">
        <f t="shared" si="37"/>
        <v>0.39</v>
      </c>
      <c r="BR93" s="4">
        <f t="shared" si="38"/>
        <v>0</v>
      </c>
      <c r="BS93" s="13" t="str">
        <f t="shared" si="55"/>
        <v/>
      </c>
      <c r="BT93" s="24" t="str">
        <f t="shared" si="40"/>
        <v/>
      </c>
      <c r="BU93" s="25"/>
    </row>
    <row r="94">
      <c r="A94" s="2">
        <f t="shared" si="41"/>
        <v>20</v>
      </c>
      <c r="B94" s="4">
        <f t="shared" si="1"/>
        <v>60</v>
      </c>
      <c r="C94" s="4">
        <f t="shared" si="2"/>
        <v>0.36</v>
      </c>
      <c r="D94" s="4">
        <f t="shared" si="56"/>
        <v>5.5</v>
      </c>
      <c r="F94" s="2">
        <v>26.0</v>
      </c>
      <c r="G94" s="29">
        <f t="shared" si="3"/>
        <v>4.25</v>
      </c>
      <c r="H94" s="13">
        <f t="shared" si="4"/>
        <v>1.007435047</v>
      </c>
      <c r="I94" s="24">
        <f t="shared" si="5"/>
        <v>0</v>
      </c>
      <c r="K94" s="2">
        <f t="shared" si="42"/>
        <v>20</v>
      </c>
      <c r="L94" s="4">
        <f t="shared" si="6"/>
        <v>60</v>
      </c>
      <c r="M94" s="4">
        <f t="shared" si="7"/>
        <v>0.36</v>
      </c>
      <c r="P94" s="4">
        <f t="shared" si="8"/>
        <v>0</v>
      </c>
      <c r="Q94" s="13" t="str">
        <f t="shared" si="49"/>
        <v/>
      </c>
      <c r="R94" s="24" t="str">
        <f t="shared" si="10"/>
        <v/>
      </c>
      <c r="T94" s="2">
        <f t="shared" si="43"/>
        <v>20</v>
      </c>
      <c r="U94" s="4">
        <f t="shared" si="11"/>
        <v>60</v>
      </c>
      <c r="V94" s="4">
        <f t="shared" si="12"/>
        <v>0.36</v>
      </c>
      <c r="Y94" s="4">
        <f t="shared" si="13"/>
        <v>0</v>
      </c>
      <c r="Z94" s="13" t="str">
        <f t="shared" si="50"/>
        <v/>
      </c>
      <c r="AA94" s="24" t="str">
        <f t="shared" si="15"/>
        <v/>
      </c>
      <c r="AC94" s="2">
        <f t="shared" si="44"/>
        <v>20</v>
      </c>
      <c r="AD94" s="4">
        <f t="shared" si="16"/>
        <v>60</v>
      </c>
      <c r="AE94" s="4">
        <f t="shared" si="17"/>
        <v>0.36</v>
      </c>
      <c r="AH94" s="4">
        <f t="shared" si="18"/>
        <v>0</v>
      </c>
      <c r="AI94" s="13" t="str">
        <f t="shared" si="51"/>
        <v/>
      </c>
      <c r="AJ94" s="24" t="str">
        <f t="shared" si="20"/>
        <v/>
      </c>
      <c r="AK94" s="13"/>
      <c r="AL94" s="2">
        <f t="shared" si="45"/>
        <v>20</v>
      </c>
      <c r="AM94" s="4">
        <f t="shared" si="21"/>
        <v>60</v>
      </c>
      <c r="AN94" s="4">
        <f t="shared" si="22"/>
        <v>0.36</v>
      </c>
      <c r="AQ94" s="4">
        <f t="shared" si="23"/>
        <v>0</v>
      </c>
      <c r="AR94" s="13" t="str">
        <f t="shared" si="52"/>
        <v/>
      </c>
      <c r="AS94" s="24" t="str">
        <f t="shared" si="25"/>
        <v/>
      </c>
      <c r="AT94" s="13"/>
      <c r="AU94" s="2">
        <f t="shared" si="46"/>
        <v>20</v>
      </c>
      <c r="AV94" s="4">
        <f t="shared" si="26"/>
        <v>60</v>
      </c>
      <c r="AW94" s="4">
        <f t="shared" si="27"/>
        <v>0.36</v>
      </c>
      <c r="AZ94" s="4">
        <f t="shared" si="28"/>
        <v>0</v>
      </c>
      <c r="BA94" s="13" t="str">
        <f t="shared" si="53"/>
        <v/>
      </c>
      <c r="BB94" s="24" t="str">
        <f t="shared" si="30"/>
        <v/>
      </c>
      <c r="BC94" s="13"/>
      <c r="BD94" s="2">
        <f t="shared" si="47"/>
        <v>20</v>
      </c>
      <c r="BE94" s="4">
        <f t="shared" si="31"/>
        <v>60</v>
      </c>
      <c r="BF94" s="4">
        <f t="shared" si="32"/>
        <v>0.36</v>
      </c>
      <c r="BI94" s="4">
        <f t="shared" si="33"/>
        <v>0</v>
      </c>
      <c r="BJ94" s="13" t="str">
        <f t="shared" si="54"/>
        <v/>
      </c>
      <c r="BK94" s="24" t="str">
        <f t="shared" si="35"/>
        <v/>
      </c>
      <c r="BL94" s="13"/>
      <c r="BM94" s="2">
        <f t="shared" si="48"/>
        <v>20</v>
      </c>
      <c r="BN94" s="4">
        <f t="shared" si="36"/>
        <v>60</v>
      </c>
      <c r="BO94" s="4">
        <f t="shared" si="37"/>
        <v>0.36</v>
      </c>
      <c r="BR94" s="4">
        <f t="shared" si="38"/>
        <v>0</v>
      </c>
      <c r="BS94" s="13" t="str">
        <f t="shared" si="55"/>
        <v/>
      </c>
      <c r="BT94" s="24" t="str">
        <f t="shared" si="40"/>
        <v/>
      </c>
      <c r="BU94" s="25"/>
    </row>
    <row r="95">
      <c r="A95" s="2">
        <f t="shared" si="41"/>
        <v>20.5</v>
      </c>
      <c r="B95" s="4">
        <f t="shared" si="1"/>
        <v>61.5</v>
      </c>
      <c r="C95" s="4">
        <f t="shared" si="2"/>
        <v>0.33</v>
      </c>
      <c r="D95" s="4">
        <f t="shared" si="56"/>
        <v>6</v>
      </c>
      <c r="F95" s="2">
        <v>26.0</v>
      </c>
      <c r="G95" s="29">
        <f t="shared" si="3"/>
        <v>4.25</v>
      </c>
      <c r="H95" s="13">
        <f t="shared" si="4"/>
        <v>1.007435047</v>
      </c>
      <c r="I95" s="24">
        <f t="shared" si="5"/>
        <v>0</v>
      </c>
      <c r="K95" s="2">
        <f t="shared" si="42"/>
        <v>20.5</v>
      </c>
      <c r="L95" s="4">
        <f t="shared" si="6"/>
        <v>61.5</v>
      </c>
      <c r="M95" s="4">
        <f t="shared" si="7"/>
        <v>0.33</v>
      </c>
      <c r="P95" s="4">
        <f t="shared" si="8"/>
        <v>0</v>
      </c>
      <c r="Q95" s="13" t="str">
        <f t="shared" si="49"/>
        <v/>
      </c>
      <c r="R95" s="24" t="str">
        <f t="shared" si="10"/>
        <v/>
      </c>
      <c r="T95" s="2">
        <f t="shared" si="43"/>
        <v>20.5</v>
      </c>
      <c r="U95" s="4">
        <f t="shared" si="11"/>
        <v>61.5</v>
      </c>
      <c r="V95" s="4">
        <f t="shared" si="12"/>
        <v>0.33</v>
      </c>
      <c r="Y95" s="4">
        <f t="shared" si="13"/>
        <v>0</v>
      </c>
      <c r="Z95" s="13" t="str">
        <f t="shared" si="50"/>
        <v/>
      </c>
      <c r="AA95" s="24" t="str">
        <f t="shared" si="15"/>
        <v/>
      </c>
      <c r="AC95" s="2">
        <f t="shared" si="44"/>
        <v>20.5</v>
      </c>
      <c r="AD95" s="4">
        <f t="shared" si="16"/>
        <v>61.5</v>
      </c>
      <c r="AE95" s="4">
        <f t="shared" si="17"/>
        <v>0.33</v>
      </c>
      <c r="AH95" s="4">
        <f t="shared" si="18"/>
        <v>0</v>
      </c>
      <c r="AI95" s="13" t="str">
        <f t="shared" si="51"/>
        <v/>
      </c>
      <c r="AJ95" s="24" t="str">
        <f t="shared" si="20"/>
        <v/>
      </c>
      <c r="AK95" s="13"/>
      <c r="AL95" s="2">
        <f t="shared" si="45"/>
        <v>20.5</v>
      </c>
      <c r="AM95" s="4">
        <f t="shared" si="21"/>
        <v>61.5</v>
      </c>
      <c r="AN95" s="4">
        <f t="shared" si="22"/>
        <v>0.33</v>
      </c>
      <c r="AQ95" s="4">
        <f t="shared" si="23"/>
        <v>0</v>
      </c>
      <c r="AR95" s="13" t="str">
        <f t="shared" si="52"/>
        <v/>
      </c>
      <c r="AS95" s="24" t="str">
        <f t="shared" si="25"/>
        <v/>
      </c>
      <c r="AT95" s="13"/>
      <c r="AU95" s="2">
        <f t="shared" si="46"/>
        <v>20.5</v>
      </c>
      <c r="AV95" s="4">
        <f t="shared" si="26"/>
        <v>61.5</v>
      </c>
      <c r="AW95" s="4">
        <f t="shared" si="27"/>
        <v>0.33</v>
      </c>
      <c r="AZ95" s="4">
        <f t="shared" si="28"/>
        <v>0</v>
      </c>
      <c r="BA95" s="13" t="str">
        <f t="shared" si="53"/>
        <v/>
      </c>
      <c r="BB95" s="24" t="str">
        <f t="shared" si="30"/>
        <v/>
      </c>
      <c r="BC95" s="13"/>
      <c r="BD95" s="2">
        <f t="shared" si="47"/>
        <v>20.5</v>
      </c>
      <c r="BE95" s="4">
        <f t="shared" si="31"/>
        <v>61.5</v>
      </c>
      <c r="BF95" s="4">
        <f t="shared" si="32"/>
        <v>0.33</v>
      </c>
      <c r="BI95" s="4">
        <f t="shared" si="33"/>
        <v>0</v>
      </c>
      <c r="BJ95" s="13" t="str">
        <f t="shared" si="54"/>
        <v/>
      </c>
      <c r="BK95" s="24" t="str">
        <f t="shared" si="35"/>
        <v/>
      </c>
      <c r="BL95" s="13"/>
      <c r="BM95" s="2">
        <f t="shared" si="48"/>
        <v>20.5</v>
      </c>
      <c r="BN95" s="4">
        <f t="shared" si="36"/>
        <v>61.5</v>
      </c>
      <c r="BO95" s="4">
        <f t="shared" si="37"/>
        <v>0.33</v>
      </c>
      <c r="BR95" s="4">
        <f t="shared" si="38"/>
        <v>0</v>
      </c>
      <c r="BS95" s="13" t="str">
        <f t="shared" si="55"/>
        <v/>
      </c>
      <c r="BT95" s="24" t="str">
        <f t="shared" si="40"/>
        <v/>
      </c>
      <c r="BU95" s="25"/>
    </row>
    <row r="96">
      <c r="A96" s="2">
        <f t="shared" si="41"/>
        <v>21</v>
      </c>
      <c r="B96" s="4">
        <f t="shared" si="1"/>
        <v>63</v>
      </c>
      <c r="C96" s="4">
        <f t="shared" si="2"/>
        <v>0.3</v>
      </c>
      <c r="D96" s="4">
        <f t="shared" si="56"/>
        <v>6.5</v>
      </c>
      <c r="F96" s="2">
        <v>26.0</v>
      </c>
      <c r="G96" s="29">
        <f t="shared" si="3"/>
        <v>4.25</v>
      </c>
      <c r="H96" s="13">
        <f t="shared" si="4"/>
        <v>1.007435047</v>
      </c>
      <c r="I96" s="24">
        <f t="shared" si="5"/>
        <v>0</v>
      </c>
      <c r="K96" s="2">
        <f t="shared" si="42"/>
        <v>21</v>
      </c>
      <c r="L96" s="4">
        <f t="shared" si="6"/>
        <v>63</v>
      </c>
      <c r="M96" s="4">
        <f t="shared" si="7"/>
        <v>0.3</v>
      </c>
      <c r="P96" s="4">
        <f t="shared" si="8"/>
        <v>0</v>
      </c>
      <c r="Q96" s="13" t="str">
        <f t="shared" si="49"/>
        <v/>
      </c>
      <c r="R96" s="24" t="str">
        <f t="shared" si="10"/>
        <v/>
      </c>
      <c r="T96" s="2">
        <f t="shared" si="43"/>
        <v>21</v>
      </c>
      <c r="U96" s="4">
        <f t="shared" si="11"/>
        <v>63</v>
      </c>
      <c r="V96" s="4">
        <f t="shared" si="12"/>
        <v>0.3</v>
      </c>
      <c r="Y96" s="4">
        <f t="shared" si="13"/>
        <v>0</v>
      </c>
      <c r="Z96" s="13" t="str">
        <f t="shared" si="50"/>
        <v/>
      </c>
      <c r="AA96" s="24" t="str">
        <f t="shared" si="15"/>
        <v/>
      </c>
      <c r="AC96" s="2">
        <f t="shared" si="44"/>
        <v>21</v>
      </c>
      <c r="AD96" s="4">
        <f t="shared" si="16"/>
        <v>63</v>
      </c>
      <c r="AE96" s="4">
        <f t="shared" si="17"/>
        <v>0.3</v>
      </c>
      <c r="AH96" s="4">
        <f t="shared" si="18"/>
        <v>0</v>
      </c>
      <c r="AI96" s="13" t="str">
        <f t="shared" si="51"/>
        <v/>
      </c>
      <c r="AJ96" s="24" t="str">
        <f t="shared" si="20"/>
        <v/>
      </c>
      <c r="AK96" s="13"/>
      <c r="AL96" s="2">
        <f t="shared" si="45"/>
        <v>21</v>
      </c>
      <c r="AM96" s="4">
        <f t="shared" si="21"/>
        <v>63</v>
      </c>
      <c r="AN96" s="4">
        <f t="shared" si="22"/>
        <v>0.3</v>
      </c>
      <c r="AQ96" s="4">
        <f t="shared" si="23"/>
        <v>0</v>
      </c>
      <c r="AR96" s="13" t="str">
        <f t="shared" si="52"/>
        <v/>
      </c>
      <c r="AS96" s="24" t="str">
        <f t="shared" si="25"/>
        <v/>
      </c>
      <c r="AT96" s="13"/>
      <c r="AU96" s="2">
        <f t="shared" si="46"/>
        <v>21</v>
      </c>
      <c r="AV96" s="4">
        <f t="shared" si="26"/>
        <v>63</v>
      </c>
      <c r="AW96" s="4">
        <f t="shared" si="27"/>
        <v>0.3</v>
      </c>
      <c r="AZ96" s="4">
        <f t="shared" si="28"/>
        <v>0</v>
      </c>
      <c r="BA96" s="13" t="str">
        <f t="shared" si="53"/>
        <v/>
      </c>
      <c r="BB96" s="24" t="str">
        <f t="shared" si="30"/>
        <v/>
      </c>
      <c r="BC96" s="13"/>
      <c r="BD96" s="2">
        <f t="shared" si="47"/>
        <v>21</v>
      </c>
      <c r="BE96" s="4">
        <f t="shared" si="31"/>
        <v>63</v>
      </c>
      <c r="BF96" s="4">
        <f t="shared" si="32"/>
        <v>0.3</v>
      </c>
      <c r="BI96" s="4">
        <f t="shared" si="33"/>
        <v>0</v>
      </c>
      <c r="BJ96" s="13" t="str">
        <f t="shared" si="54"/>
        <v/>
      </c>
      <c r="BK96" s="24" t="str">
        <f t="shared" si="35"/>
        <v/>
      </c>
      <c r="BL96" s="13"/>
      <c r="BM96" s="2">
        <f t="shared" si="48"/>
        <v>21</v>
      </c>
      <c r="BN96" s="4">
        <f t="shared" si="36"/>
        <v>63</v>
      </c>
      <c r="BO96" s="4">
        <f t="shared" si="37"/>
        <v>0.3</v>
      </c>
      <c r="BR96" s="4">
        <f t="shared" si="38"/>
        <v>0</v>
      </c>
      <c r="BS96" s="13" t="str">
        <f t="shared" si="55"/>
        <v/>
      </c>
      <c r="BT96" s="24" t="str">
        <f t="shared" si="40"/>
        <v/>
      </c>
      <c r="BU96" s="25"/>
    </row>
    <row r="97">
      <c r="A97" s="2">
        <f t="shared" si="41"/>
        <v>21.5</v>
      </c>
      <c r="B97" s="4">
        <f t="shared" si="1"/>
        <v>64.5</v>
      </c>
      <c r="C97" s="4">
        <f t="shared" si="2"/>
        <v>0.27</v>
      </c>
      <c r="D97" s="4">
        <f t="shared" si="56"/>
        <v>7</v>
      </c>
      <c r="F97" s="2">
        <v>26.0</v>
      </c>
      <c r="G97" s="29">
        <f t="shared" si="3"/>
        <v>4.25</v>
      </c>
      <c r="H97" s="13">
        <f t="shared" si="4"/>
        <v>1.007435047</v>
      </c>
      <c r="I97" s="24">
        <f t="shared" si="5"/>
        <v>0</v>
      </c>
      <c r="K97" s="2">
        <f t="shared" si="42"/>
        <v>21.5</v>
      </c>
      <c r="L97" s="4">
        <f t="shared" si="6"/>
        <v>64.5</v>
      </c>
      <c r="M97" s="4">
        <f t="shared" si="7"/>
        <v>0.27</v>
      </c>
      <c r="P97" s="4">
        <f t="shared" si="8"/>
        <v>0</v>
      </c>
      <c r="Q97" s="13" t="str">
        <f t="shared" si="49"/>
        <v/>
      </c>
      <c r="R97" s="24" t="str">
        <f t="shared" si="10"/>
        <v/>
      </c>
      <c r="T97" s="2">
        <f t="shared" si="43"/>
        <v>21.5</v>
      </c>
      <c r="U97" s="4">
        <f t="shared" si="11"/>
        <v>64.5</v>
      </c>
      <c r="V97" s="4">
        <f t="shared" si="12"/>
        <v>0.27</v>
      </c>
      <c r="Y97" s="4">
        <f t="shared" si="13"/>
        <v>0</v>
      </c>
      <c r="Z97" s="13" t="str">
        <f t="shared" si="50"/>
        <v/>
      </c>
      <c r="AA97" s="24" t="str">
        <f t="shared" si="15"/>
        <v/>
      </c>
      <c r="AC97" s="2">
        <f t="shared" si="44"/>
        <v>21.5</v>
      </c>
      <c r="AD97" s="4">
        <f t="shared" si="16"/>
        <v>64.5</v>
      </c>
      <c r="AE97" s="4">
        <f t="shared" si="17"/>
        <v>0.27</v>
      </c>
      <c r="AH97" s="4">
        <f t="shared" si="18"/>
        <v>0</v>
      </c>
      <c r="AI97" s="13" t="str">
        <f t="shared" si="51"/>
        <v/>
      </c>
      <c r="AJ97" s="24" t="str">
        <f t="shared" si="20"/>
        <v/>
      </c>
      <c r="AK97" s="13"/>
      <c r="AL97" s="2">
        <f t="shared" si="45"/>
        <v>21.5</v>
      </c>
      <c r="AM97" s="4">
        <f t="shared" si="21"/>
        <v>64.5</v>
      </c>
      <c r="AN97" s="4">
        <f t="shared" si="22"/>
        <v>0.27</v>
      </c>
      <c r="AQ97" s="4">
        <f t="shared" si="23"/>
        <v>0</v>
      </c>
      <c r="AR97" s="13" t="str">
        <f t="shared" si="52"/>
        <v/>
      </c>
      <c r="AS97" s="24" t="str">
        <f t="shared" si="25"/>
        <v/>
      </c>
      <c r="AT97" s="13"/>
      <c r="AU97" s="2">
        <f t="shared" si="46"/>
        <v>21.5</v>
      </c>
      <c r="AV97" s="4">
        <f t="shared" si="26"/>
        <v>64.5</v>
      </c>
      <c r="AW97" s="4">
        <f t="shared" si="27"/>
        <v>0.27</v>
      </c>
      <c r="AZ97" s="4">
        <f t="shared" si="28"/>
        <v>0</v>
      </c>
      <c r="BA97" s="13" t="str">
        <f t="shared" si="53"/>
        <v/>
      </c>
      <c r="BB97" s="24" t="str">
        <f t="shared" si="30"/>
        <v/>
      </c>
      <c r="BC97" s="13"/>
      <c r="BD97" s="2">
        <f t="shared" si="47"/>
        <v>21.5</v>
      </c>
      <c r="BE97" s="4">
        <f t="shared" si="31"/>
        <v>64.5</v>
      </c>
      <c r="BF97" s="4">
        <f t="shared" si="32"/>
        <v>0.27</v>
      </c>
      <c r="BI97" s="4">
        <f t="shared" si="33"/>
        <v>0</v>
      </c>
      <c r="BJ97" s="13" t="str">
        <f t="shared" si="54"/>
        <v/>
      </c>
      <c r="BK97" s="24" t="str">
        <f t="shared" si="35"/>
        <v/>
      </c>
      <c r="BL97" s="13"/>
      <c r="BM97" s="2">
        <f t="shared" si="48"/>
        <v>21.5</v>
      </c>
      <c r="BN97" s="4">
        <f t="shared" si="36"/>
        <v>64.5</v>
      </c>
      <c r="BO97" s="4">
        <f t="shared" si="37"/>
        <v>0.27</v>
      </c>
      <c r="BR97" s="4">
        <f t="shared" si="38"/>
        <v>0</v>
      </c>
      <c r="BS97" s="13" t="str">
        <f t="shared" si="55"/>
        <v/>
      </c>
      <c r="BT97" s="24" t="str">
        <f t="shared" si="40"/>
        <v/>
      </c>
      <c r="BU97" s="25"/>
    </row>
    <row r="98">
      <c r="A98" s="2">
        <f t="shared" si="41"/>
        <v>22</v>
      </c>
      <c r="B98" s="4">
        <f t="shared" si="1"/>
        <v>66</v>
      </c>
      <c r="C98" s="4">
        <f t="shared" si="2"/>
        <v>0.24</v>
      </c>
      <c r="D98" s="4">
        <f t="shared" si="56"/>
        <v>7.5</v>
      </c>
      <c r="F98" s="2">
        <v>26.0</v>
      </c>
      <c r="G98" s="29">
        <f t="shared" si="3"/>
        <v>4.25</v>
      </c>
      <c r="H98" s="13">
        <f t="shared" si="4"/>
        <v>1.007435047</v>
      </c>
      <c r="I98" s="24">
        <f t="shared" si="5"/>
        <v>0</v>
      </c>
      <c r="K98" s="2">
        <f t="shared" si="42"/>
        <v>22</v>
      </c>
      <c r="L98" s="4">
        <f t="shared" si="6"/>
        <v>66</v>
      </c>
      <c r="M98" s="4">
        <f t="shared" si="7"/>
        <v>0.24</v>
      </c>
      <c r="P98" s="4">
        <f t="shared" si="8"/>
        <v>0</v>
      </c>
      <c r="Q98" s="13" t="str">
        <f t="shared" si="49"/>
        <v/>
      </c>
      <c r="R98" s="24" t="str">
        <f t="shared" si="10"/>
        <v/>
      </c>
      <c r="T98" s="2">
        <f t="shared" si="43"/>
        <v>22</v>
      </c>
      <c r="U98" s="4">
        <f t="shared" si="11"/>
        <v>66</v>
      </c>
      <c r="V98" s="4">
        <f t="shared" si="12"/>
        <v>0.24</v>
      </c>
      <c r="Y98" s="4">
        <f t="shared" si="13"/>
        <v>0</v>
      </c>
      <c r="Z98" s="13" t="str">
        <f t="shared" si="50"/>
        <v/>
      </c>
      <c r="AA98" s="24" t="str">
        <f t="shared" si="15"/>
        <v/>
      </c>
      <c r="AC98" s="2">
        <f t="shared" si="44"/>
        <v>22</v>
      </c>
      <c r="AD98" s="4">
        <f t="shared" si="16"/>
        <v>66</v>
      </c>
      <c r="AE98" s="4">
        <f t="shared" si="17"/>
        <v>0.24</v>
      </c>
      <c r="AH98" s="4">
        <f t="shared" si="18"/>
        <v>0</v>
      </c>
      <c r="AI98" s="13" t="str">
        <f t="shared" si="51"/>
        <v/>
      </c>
      <c r="AJ98" s="24" t="str">
        <f t="shared" si="20"/>
        <v/>
      </c>
      <c r="AK98" s="13"/>
      <c r="AL98" s="2">
        <f t="shared" si="45"/>
        <v>22</v>
      </c>
      <c r="AM98" s="4">
        <f t="shared" si="21"/>
        <v>66</v>
      </c>
      <c r="AN98" s="4">
        <f t="shared" si="22"/>
        <v>0.24</v>
      </c>
      <c r="AQ98" s="4">
        <f t="shared" si="23"/>
        <v>0</v>
      </c>
      <c r="AR98" s="13" t="str">
        <f t="shared" si="52"/>
        <v/>
      </c>
      <c r="AS98" s="24" t="str">
        <f t="shared" si="25"/>
        <v/>
      </c>
      <c r="AT98" s="13"/>
      <c r="AU98" s="2">
        <f t="shared" si="46"/>
        <v>22</v>
      </c>
      <c r="AV98" s="4">
        <f t="shared" si="26"/>
        <v>66</v>
      </c>
      <c r="AW98" s="4">
        <f t="shared" si="27"/>
        <v>0.24</v>
      </c>
      <c r="AZ98" s="4">
        <f t="shared" si="28"/>
        <v>0</v>
      </c>
      <c r="BA98" s="13" t="str">
        <f t="shared" si="53"/>
        <v/>
      </c>
      <c r="BB98" s="24" t="str">
        <f t="shared" si="30"/>
        <v/>
      </c>
      <c r="BC98" s="13"/>
      <c r="BD98" s="2">
        <f t="shared" si="47"/>
        <v>22</v>
      </c>
      <c r="BE98" s="4">
        <f t="shared" si="31"/>
        <v>66</v>
      </c>
      <c r="BF98" s="4">
        <f t="shared" si="32"/>
        <v>0.24</v>
      </c>
      <c r="BI98" s="4">
        <f t="shared" si="33"/>
        <v>0</v>
      </c>
      <c r="BJ98" s="13" t="str">
        <f t="shared" si="54"/>
        <v/>
      </c>
      <c r="BK98" s="24" t="str">
        <f t="shared" si="35"/>
        <v/>
      </c>
      <c r="BL98" s="13"/>
      <c r="BM98" s="2">
        <f t="shared" si="48"/>
        <v>22</v>
      </c>
      <c r="BN98" s="4">
        <f t="shared" si="36"/>
        <v>66</v>
      </c>
      <c r="BO98" s="4">
        <f t="shared" si="37"/>
        <v>0.24</v>
      </c>
      <c r="BR98" s="4">
        <f t="shared" si="38"/>
        <v>0</v>
      </c>
      <c r="BS98" s="13" t="str">
        <f t="shared" si="55"/>
        <v/>
      </c>
      <c r="BT98" s="24" t="str">
        <f t="shared" si="40"/>
        <v/>
      </c>
      <c r="BU98" s="25"/>
    </row>
    <row r="99">
      <c r="A99" s="2">
        <f t="shared" si="41"/>
        <v>22.5</v>
      </c>
      <c r="B99" s="4">
        <f t="shared" si="1"/>
        <v>67.5</v>
      </c>
      <c r="C99" s="4">
        <f t="shared" si="2"/>
        <v>0.21</v>
      </c>
      <c r="D99" s="4">
        <f t="shared" si="56"/>
        <v>8</v>
      </c>
      <c r="F99" s="2">
        <v>26.0</v>
      </c>
      <c r="G99" s="29">
        <f t="shared" si="3"/>
        <v>4.25</v>
      </c>
      <c r="H99" s="13">
        <f t="shared" si="4"/>
        <v>1.007435047</v>
      </c>
      <c r="I99" s="24">
        <f t="shared" si="5"/>
        <v>0</v>
      </c>
      <c r="K99" s="2">
        <f t="shared" si="42"/>
        <v>22.5</v>
      </c>
      <c r="L99" s="4">
        <f t="shared" si="6"/>
        <v>67.5</v>
      </c>
      <c r="M99" s="4">
        <f t="shared" si="7"/>
        <v>0.21</v>
      </c>
      <c r="P99" s="4">
        <f t="shared" si="8"/>
        <v>0</v>
      </c>
      <c r="Q99" s="13" t="str">
        <f t="shared" si="49"/>
        <v/>
      </c>
      <c r="R99" s="24" t="str">
        <f t="shared" si="10"/>
        <v/>
      </c>
      <c r="T99" s="2">
        <f t="shared" si="43"/>
        <v>22.5</v>
      </c>
      <c r="U99" s="4">
        <f t="shared" si="11"/>
        <v>67.5</v>
      </c>
      <c r="V99" s="4">
        <f t="shared" si="12"/>
        <v>0.21</v>
      </c>
      <c r="Y99" s="4">
        <f t="shared" si="13"/>
        <v>0</v>
      </c>
      <c r="Z99" s="13" t="str">
        <f t="shared" si="50"/>
        <v/>
      </c>
      <c r="AA99" s="24" t="str">
        <f t="shared" si="15"/>
        <v/>
      </c>
      <c r="AC99" s="2">
        <f t="shared" si="44"/>
        <v>22.5</v>
      </c>
      <c r="AD99" s="4">
        <f t="shared" si="16"/>
        <v>67.5</v>
      </c>
      <c r="AE99" s="4">
        <f t="shared" si="17"/>
        <v>0.21</v>
      </c>
      <c r="AH99" s="4">
        <f t="shared" si="18"/>
        <v>0</v>
      </c>
      <c r="AI99" s="13" t="str">
        <f t="shared" si="51"/>
        <v/>
      </c>
      <c r="AJ99" s="24" t="str">
        <f t="shared" si="20"/>
        <v/>
      </c>
      <c r="AK99" s="13"/>
      <c r="AL99" s="2">
        <f t="shared" si="45"/>
        <v>22.5</v>
      </c>
      <c r="AM99" s="4">
        <f t="shared" si="21"/>
        <v>67.5</v>
      </c>
      <c r="AN99" s="4">
        <f t="shared" si="22"/>
        <v>0.21</v>
      </c>
      <c r="AQ99" s="4">
        <f t="shared" si="23"/>
        <v>0</v>
      </c>
      <c r="AR99" s="13" t="str">
        <f t="shared" si="52"/>
        <v/>
      </c>
      <c r="AS99" s="24" t="str">
        <f t="shared" si="25"/>
        <v/>
      </c>
      <c r="AT99" s="13"/>
      <c r="AU99" s="2">
        <f t="shared" si="46"/>
        <v>22.5</v>
      </c>
      <c r="AV99" s="4">
        <f t="shared" si="26"/>
        <v>67.5</v>
      </c>
      <c r="AW99" s="4">
        <f t="shared" si="27"/>
        <v>0.21</v>
      </c>
      <c r="AZ99" s="4">
        <f t="shared" si="28"/>
        <v>0</v>
      </c>
      <c r="BA99" s="13" t="str">
        <f t="shared" si="53"/>
        <v/>
      </c>
      <c r="BB99" s="24" t="str">
        <f t="shared" si="30"/>
        <v/>
      </c>
      <c r="BC99" s="13"/>
      <c r="BD99" s="2">
        <f t="shared" si="47"/>
        <v>22.5</v>
      </c>
      <c r="BE99" s="4">
        <f t="shared" si="31"/>
        <v>67.5</v>
      </c>
      <c r="BF99" s="4">
        <f t="shared" si="32"/>
        <v>0.21</v>
      </c>
      <c r="BI99" s="4">
        <f t="shared" si="33"/>
        <v>0</v>
      </c>
      <c r="BJ99" s="13" t="str">
        <f t="shared" si="54"/>
        <v/>
      </c>
      <c r="BK99" s="24" t="str">
        <f t="shared" si="35"/>
        <v/>
      </c>
      <c r="BL99" s="13"/>
      <c r="BM99" s="2">
        <f t="shared" si="48"/>
        <v>22.5</v>
      </c>
      <c r="BN99" s="4">
        <f t="shared" si="36"/>
        <v>67.5</v>
      </c>
      <c r="BO99" s="4">
        <f t="shared" si="37"/>
        <v>0.21</v>
      </c>
      <c r="BR99" s="4">
        <f t="shared" si="38"/>
        <v>0</v>
      </c>
      <c r="BS99" s="13" t="str">
        <f t="shared" si="55"/>
        <v/>
      </c>
      <c r="BT99" s="24" t="str">
        <f t="shared" si="40"/>
        <v/>
      </c>
      <c r="BU99" s="25"/>
    </row>
    <row r="100">
      <c r="A100" s="2">
        <f t="shared" si="41"/>
        <v>23</v>
      </c>
      <c r="B100" s="4">
        <f t="shared" si="1"/>
        <v>69</v>
      </c>
      <c r="C100" s="4">
        <f t="shared" si="2"/>
        <v>0.18</v>
      </c>
      <c r="D100" s="4">
        <f t="shared" si="56"/>
        <v>8.5</v>
      </c>
      <c r="F100" s="2">
        <v>26.0</v>
      </c>
      <c r="G100" s="29">
        <f t="shared" si="3"/>
        <v>4.25</v>
      </c>
      <c r="H100" s="13">
        <f t="shared" si="4"/>
        <v>1.007435047</v>
      </c>
      <c r="I100" s="24">
        <f t="shared" si="5"/>
        <v>0</v>
      </c>
      <c r="K100" s="2">
        <f t="shared" si="42"/>
        <v>23</v>
      </c>
      <c r="L100" s="4">
        <f t="shared" si="6"/>
        <v>69</v>
      </c>
      <c r="M100" s="4">
        <f t="shared" si="7"/>
        <v>0.18</v>
      </c>
      <c r="P100" s="4">
        <f t="shared" si="8"/>
        <v>0</v>
      </c>
      <c r="Q100" s="13" t="str">
        <f t="shared" si="49"/>
        <v/>
      </c>
      <c r="R100" s="24" t="str">
        <f t="shared" si="10"/>
        <v/>
      </c>
      <c r="T100" s="2">
        <f t="shared" si="43"/>
        <v>23</v>
      </c>
      <c r="U100" s="4">
        <f t="shared" si="11"/>
        <v>69</v>
      </c>
      <c r="V100" s="4">
        <f t="shared" si="12"/>
        <v>0.18</v>
      </c>
      <c r="Y100" s="4">
        <f t="shared" si="13"/>
        <v>0</v>
      </c>
      <c r="Z100" s="13" t="str">
        <f t="shared" si="50"/>
        <v/>
      </c>
      <c r="AA100" s="24" t="str">
        <f t="shared" si="15"/>
        <v/>
      </c>
      <c r="AC100" s="2">
        <f t="shared" si="44"/>
        <v>23</v>
      </c>
      <c r="AD100" s="4">
        <f t="shared" si="16"/>
        <v>69</v>
      </c>
      <c r="AE100" s="4">
        <f t="shared" si="17"/>
        <v>0.18</v>
      </c>
      <c r="AH100" s="4">
        <f t="shared" si="18"/>
        <v>0</v>
      </c>
      <c r="AI100" s="13" t="str">
        <f t="shared" si="51"/>
        <v/>
      </c>
      <c r="AJ100" s="24" t="str">
        <f t="shared" si="20"/>
        <v/>
      </c>
      <c r="AK100" s="13"/>
      <c r="AL100" s="2">
        <f t="shared" si="45"/>
        <v>23</v>
      </c>
      <c r="AM100" s="4">
        <f t="shared" si="21"/>
        <v>69</v>
      </c>
      <c r="AN100" s="4">
        <f t="shared" si="22"/>
        <v>0.18</v>
      </c>
      <c r="AQ100" s="4">
        <f t="shared" si="23"/>
        <v>0</v>
      </c>
      <c r="AR100" s="13" t="str">
        <f t="shared" si="52"/>
        <v/>
      </c>
      <c r="AS100" s="24" t="str">
        <f t="shared" si="25"/>
        <v/>
      </c>
      <c r="AT100" s="13"/>
      <c r="AU100" s="2">
        <f t="shared" si="46"/>
        <v>23</v>
      </c>
      <c r="AV100" s="4">
        <f t="shared" si="26"/>
        <v>69</v>
      </c>
      <c r="AW100" s="4">
        <f t="shared" si="27"/>
        <v>0.18</v>
      </c>
      <c r="AZ100" s="4">
        <f t="shared" si="28"/>
        <v>0</v>
      </c>
      <c r="BA100" s="13" t="str">
        <f t="shared" si="53"/>
        <v/>
      </c>
      <c r="BB100" s="24" t="str">
        <f t="shared" si="30"/>
        <v/>
      </c>
      <c r="BC100" s="13"/>
      <c r="BD100" s="2">
        <f t="shared" si="47"/>
        <v>23</v>
      </c>
      <c r="BE100" s="4">
        <f t="shared" si="31"/>
        <v>69</v>
      </c>
      <c r="BF100" s="4">
        <f t="shared" si="32"/>
        <v>0.18</v>
      </c>
      <c r="BI100" s="4">
        <f t="shared" si="33"/>
        <v>0</v>
      </c>
      <c r="BJ100" s="13" t="str">
        <f t="shared" si="54"/>
        <v/>
      </c>
      <c r="BK100" s="24" t="str">
        <f t="shared" si="35"/>
        <v/>
      </c>
      <c r="BL100" s="13"/>
      <c r="BM100" s="2">
        <f t="shared" si="48"/>
        <v>23</v>
      </c>
      <c r="BN100" s="4">
        <f t="shared" si="36"/>
        <v>69</v>
      </c>
      <c r="BO100" s="4">
        <f t="shared" si="37"/>
        <v>0.18</v>
      </c>
      <c r="BR100" s="4">
        <f t="shared" si="38"/>
        <v>0</v>
      </c>
      <c r="BS100" s="13" t="str">
        <f t="shared" si="55"/>
        <v/>
      </c>
      <c r="BT100" s="24" t="str">
        <f t="shared" si="40"/>
        <v/>
      </c>
      <c r="BU100" s="25"/>
    </row>
    <row r="101">
      <c r="A101" s="2">
        <f t="shared" si="41"/>
        <v>23.5</v>
      </c>
      <c r="B101" s="4">
        <f t="shared" si="1"/>
        <v>70.5</v>
      </c>
      <c r="C101" s="4">
        <f t="shared" si="2"/>
        <v>0.15</v>
      </c>
      <c r="D101" s="4">
        <f t="shared" si="56"/>
        <v>9</v>
      </c>
      <c r="F101" s="2">
        <v>26.0</v>
      </c>
      <c r="G101" s="29">
        <f t="shared" si="3"/>
        <v>4.25</v>
      </c>
      <c r="H101" s="13">
        <f t="shared" si="4"/>
        <v>1.007435047</v>
      </c>
      <c r="I101" s="24">
        <f t="shared" si="5"/>
        <v>0</v>
      </c>
      <c r="K101" s="2">
        <f t="shared" si="42"/>
        <v>23.5</v>
      </c>
      <c r="L101" s="4">
        <f t="shared" si="6"/>
        <v>70.5</v>
      </c>
      <c r="M101" s="4">
        <f t="shared" si="7"/>
        <v>0.15</v>
      </c>
      <c r="P101" s="4">
        <f t="shared" si="8"/>
        <v>0</v>
      </c>
      <c r="Q101" s="13" t="str">
        <f t="shared" si="49"/>
        <v/>
      </c>
      <c r="R101" s="24" t="str">
        <f t="shared" si="10"/>
        <v/>
      </c>
      <c r="T101" s="2">
        <f t="shared" si="43"/>
        <v>23.5</v>
      </c>
      <c r="U101" s="4">
        <f t="shared" si="11"/>
        <v>70.5</v>
      </c>
      <c r="V101" s="4">
        <f t="shared" si="12"/>
        <v>0.15</v>
      </c>
      <c r="Y101" s="4">
        <f t="shared" si="13"/>
        <v>0</v>
      </c>
      <c r="Z101" s="13" t="str">
        <f t="shared" si="50"/>
        <v/>
      </c>
      <c r="AA101" s="24" t="str">
        <f t="shared" si="15"/>
        <v/>
      </c>
      <c r="AC101" s="2">
        <f t="shared" si="44"/>
        <v>23.5</v>
      </c>
      <c r="AD101" s="4">
        <f t="shared" si="16"/>
        <v>70.5</v>
      </c>
      <c r="AE101" s="4">
        <f t="shared" si="17"/>
        <v>0.15</v>
      </c>
      <c r="AH101" s="4">
        <f t="shared" si="18"/>
        <v>0</v>
      </c>
      <c r="AI101" s="13" t="str">
        <f t="shared" si="51"/>
        <v/>
      </c>
      <c r="AJ101" s="24" t="str">
        <f t="shared" si="20"/>
        <v/>
      </c>
      <c r="AK101" s="13"/>
      <c r="AL101" s="2">
        <f t="shared" si="45"/>
        <v>23.5</v>
      </c>
      <c r="AM101" s="4">
        <f t="shared" si="21"/>
        <v>70.5</v>
      </c>
      <c r="AN101" s="4">
        <f t="shared" si="22"/>
        <v>0.15</v>
      </c>
      <c r="AQ101" s="4">
        <f t="shared" si="23"/>
        <v>0</v>
      </c>
      <c r="AR101" s="13" t="str">
        <f t="shared" si="52"/>
        <v/>
      </c>
      <c r="AS101" s="24" t="str">
        <f t="shared" si="25"/>
        <v/>
      </c>
      <c r="AT101" s="13"/>
      <c r="AU101" s="2">
        <f t="shared" si="46"/>
        <v>23.5</v>
      </c>
      <c r="AV101" s="4">
        <f t="shared" si="26"/>
        <v>70.5</v>
      </c>
      <c r="AW101" s="4">
        <f t="shared" si="27"/>
        <v>0.15</v>
      </c>
      <c r="AZ101" s="4">
        <f t="shared" si="28"/>
        <v>0</v>
      </c>
      <c r="BA101" s="13" t="str">
        <f t="shared" si="53"/>
        <v/>
      </c>
      <c r="BB101" s="24" t="str">
        <f t="shared" si="30"/>
        <v/>
      </c>
      <c r="BC101" s="13"/>
      <c r="BD101" s="2">
        <f t="shared" si="47"/>
        <v>23.5</v>
      </c>
      <c r="BE101" s="4">
        <f t="shared" si="31"/>
        <v>70.5</v>
      </c>
      <c r="BF101" s="4">
        <f t="shared" si="32"/>
        <v>0.15</v>
      </c>
      <c r="BI101" s="4">
        <f t="shared" si="33"/>
        <v>0</v>
      </c>
      <c r="BJ101" s="13" t="str">
        <f t="shared" si="54"/>
        <v/>
      </c>
      <c r="BK101" s="24" t="str">
        <f t="shared" si="35"/>
        <v/>
      </c>
      <c r="BL101" s="13"/>
      <c r="BM101" s="2">
        <f t="shared" si="48"/>
        <v>23.5</v>
      </c>
      <c r="BN101" s="4">
        <f t="shared" si="36"/>
        <v>70.5</v>
      </c>
      <c r="BO101" s="4">
        <f t="shared" si="37"/>
        <v>0.15</v>
      </c>
      <c r="BR101" s="4">
        <f t="shared" si="38"/>
        <v>0</v>
      </c>
      <c r="BS101" s="13" t="str">
        <f t="shared" si="55"/>
        <v/>
      </c>
      <c r="BT101" s="24" t="str">
        <f t="shared" si="40"/>
        <v/>
      </c>
      <c r="BU101" s="25"/>
    </row>
    <row r="102">
      <c r="A102" s="2">
        <f t="shared" si="41"/>
        <v>24</v>
      </c>
      <c r="B102" s="4">
        <f t="shared" si="1"/>
        <v>72</v>
      </c>
      <c r="C102" s="4">
        <f t="shared" si="2"/>
        <v>0.12</v>
      </c>
      <c r="D102" s="4">
        <f t="shared" si="56"/>
        <v>9.5</v>
      </c>
      <c r="F102" s="2">
        <v>26.0</v>
      </c>
      <c r="G102" s="29">
        <f t="shared" si="3"/>
        <v>4.25</v>
      </c>
      <c r="H102" s="13">
        <f t="shared" si="4"/>
        <v>1.007435047</v>
      </c>
      <c r="I102" s="24">
        <f t="shared" si="5"/>
        <v>0</v>
      </c>
      <c r="K102" s="2">
        <f t="shared" si="42"/>
        <v>24</v>
      </c>
      <c r="L102" s="4">
        <f t="shared" si="6"/>
        <v>72</v>
      </c>
      <c r="M102" s="4">
        <f t="shared" si="7"/>
        <v>0.12</v>
      </c>
      <c r="P102" s="4">
        <f t="shared" si="8"/>
        <v>0</v>
      </c>
      <c r="Q102" s="13" t="str">
        <f t="shared" si="49"/>
        <v/>
      </c>
      <c r="R102" s="24" t="str">
        <f t="shared" si="10"/>
        <v/>
      </c>
      <c r="T102" s="2">
        <f t="shared" si="43"/>
        <v>24</v>
      </c>
      <c r="U102" s="4">
        <f t="shared" si="11"/>
        <v>72</v>
      </c>
      <c r="V102" s="4">
        <f t="shared" si="12"/>
        <v>0.12</v>
      </c>
      <c r="Y102" s="4">
        <f t="shared" si="13"/>
        <v>0</v>
      </c>
      <c r="Z102" s="13" t="str">
        <f t="shared" si="50"/>
        <v/>
      </c>
      <c r="AA102" s="24" t="str">
        <f t="shared" si="15"/>
        <v/>
      </c>
      <c r="AC102" s="2">
        <f t="shared" si="44"/>
        <v>24</v>
      </c>
      <c r="AD102" s="4">
        <f t="shared" si="16"/>
        <v>72</v>
      </c>
      <c r="AE102" s="4">
        <f t="shared" si="17"/>
        <v>0.12</v>
      </c>
      <c r="AH102" s="4">
        <f t="shared" si="18"/>
        <v>0</v>
      </c>
      <c r="AI102" s="13" t="str">
        <f t="shared" si="51"/>
        <v/>
      </c>
      <c r="AJ102" s="24" t="str">
        <f t="shared" si="20"/>
        <v/>
      </c>
      <c r="AK102" s="13"/>
      <c r="AL102" s="2">
        <f t="shared" si="45"/>
        <v>24</v>
      </c>
      <c r="AM102" s="4">
        <f t="shared" si="21"/>
        <v>72</v>
      </c>
      <c r="AN102" s="4">
        <f t="shared" si="22"/>
        <v>0.12</v>
      </c>
      <c r="AQ102" s="4">
        <f t="shared" si="23"/>
        <v>0</v>
      </c>
      <c r="AR102" s="13" t="str">
        <f t="shared" si="52"/>
        <v/>
      </c>
      <c r="AS102" s="24" t="str">
        <f t="shared" si="25"/>
        <v/>
      </c>
      <c r="AT102" s="13"/>
      <c r="AU102" s="2">
        <f t="shared" si="46"/>
        <v>24</v>
      </c>
      <c r="AV102" s="4">
        <f t="shared" si="26"/>
        <v>72</v>
      </c>
      <c r="AW102" s="4">
        <f t="shared" si="27"/>
        <v>0.12</v>
      </c>
      <c r="AZ102" s="4">
        <f t="shared" si="28"/>
        <v>0</v>
      </c>
      <c r="BA102" s="13" t="str">
        <f t="shared" si="53"/>
        <v/>
      </c>
      <c r="BB102" s="24" t="str">
        <f t="shared" si="30"/>
        <v/>
      </c>
      <c r="BC102" s="13"/>
      <c r="BD102" s="2">
        <f t="shared" si="47"/>
        <v>24</v>
      </c>
      <c r="BE102" s="4">
        <f t="shared" si="31"/>
        <v>72</v>
      </c>
      <c r="BF102" s="4">
        <f t="shared" si="32"/>
        <v>0.12</v>
      </c>
      <c r="BI102" s="4">
        <f t="shared" si="33"/>
        <v>0</v>
      </c>
      <c r="BJ102" s="13" t="str">
        <f t="shared" si="54"/>
        <v/>
      </c>
      <c r="BK102" s="24" t="str">
        <f t="shared" si="35"/>
        <v/>
      </c>
      <c r="BL102" s="13"/>
      <c r="BM102" s="2">
        <f t="shared" si="48"/>
        <v>24</v>
      </c>
      <c r="BN102" s="4">
        <f t="shared" si="36"/>
        <v>72</v>
      </c>
      <c r="BO102" s="4">
        <f t="shared" si="37"/>
        <v>0.12</v>
      </c>
      <c r="BR102" s="4">
        <f t="shared" si="38"/>
        <v>0</v>
      </c>
      <c r="BS102" s="13" t="str">
        <f t="shared" si="55"/>
        <v/>
      </c>
      <c r="BT102" s="24" t="str">
        <f t="shared" si="40"/>
        <v/>
      </c>
      <c r="BU102" s="25"/>
    </row>
    <row r="103">
      <c r="A103" s="2">
        <f t="shared" si="41"/>
        <v>24.5</v>
      </c>
      <c r="B103" s="4">
        <f t="shared" si="1"/>
        <v>73.5</v>
      </c>
      <c r="C103" s="4">
        <f t="shared" si="2"/>
        <v>0.09</v>
      </c>
      <c r="D103" s="4">
        <f t="shared" si="56"/>
        <v>10</v>
      </c>
      <c r="F103" s="2">
        <v>26.0</v>
      </c>
      <c r="G103" s="29">
        <f t="shared" si="3"/>
        <v>4.25</v>
      </c>
      <c r="H103" s="13">
        <f t="shared" si="4"/>
        <v>1.007435047</v>
      </c>
      <c r="I103" s="24">
        <f t="shared" si="5"/>
        <v>0</v>
      </c>
      <c r="K103" s="2">
        <f t="shared" si="42"/>
        <v>24.5</v>
      </c>
      <c r="L103" s="4">
        <f t="shared" si="6"/>
        <v>73.5</v>
      </c>
      <c r="M103" s="4">
        <f t="shared" si="7"/>
        <v>0.09</v>
      </c>
      <c r="P103" s="4">
        <f t="shared" si="8"/>
        <v>0</v>
      </c>
      <c r="Q103" s="13" t="str">
        <f t="shared" si="49"/>
        <v/>
      </c>
      <c r="R103" s="24" t="str">
        <f t="shared" si="10"/>
        <v/>
      </c>
      <c r="T103" s="2">
        <f t="shared" si="43"/>
        <v>24.5</v>
      </c>
      <c r="U103" s="4">
        <f t="shared" si="11"/>
        <v>73.5</v>
      </c>
      <c r="V103" s="4">
        <f t="shared" si="12"/>
        <v>0.09</v>
      </c>
      <c r="Y103" s="4">
        <f t="shared" si="13"/>
        <v>0</v>
      </c>
      <c r="Z103" s="13" t="str">
        <f t="shared" si="50"/>
        <v/>
      </c>
      <c r="AA103" s="24" t="str">
        <f t="shared" si="15"/>
        <v/>
      </c>
      <c r="AC103" s="2">
        <f t="shared" si="44"/>
        <v>24.5</v>
      </c>
      <c r="AD103" s="4">
        <f t="shared" si="16"/>
        <v>73.5</v>
      </c>
      <c r="AE103" s="4">
        <f t="shared" si="17"/>
        <v>0.09</v>
      </c>
      <c r="AH103" s="4">
        <f t="shared" si="18"/>
        <v>0</v>
      </c>
      <c r="AI103" s="13" t="str">
        <f t="shared" si="51"/>
        <v/>
      </c>
      <c r="AJ103" s="24" t="str">
        <f t="shared" si="20"/>
        <v/>
      </c>
      <c r="AK103" s="13"/>
      <c r="AL103" s="2">
        <f t="shared" si="45"/>
        <v>24.5</v>
      </c>
      <c r="AM103" s="4">
        <f t="shared" si="21"/>
        <v>73.5</v>
      </c>
      <c r="AN103" s="4">
        <f t="shared" si="22"/>
        <v>0.09</v>
      </c>
      <c r="AQ103" s="4">
        <f t="shared" si="23"/>
        <v>0</v>
      </c>
      <c r="AR103" s="13" t="str">
        <f t="shared" si="52"/>
        <v/>
      </c>
      <c r="AS103" s="24" t="str">
        <f t="shared" si="25"/>
        <v/>
      </c>
      <c r="AT103" s="13"/>
      <c r="AU103" s="2">
        <f t="shared" si="46"/>
        <v>24.5</v>
      </c>
      <c r="AV103" s="4">
        <f t="shared" si="26"/>
        <v>73.5</v>
      </c>
      <c r="AW103" s="4">
        <f t="shared" si="27"/>
        <v>0.09</v>
      </c>
      <c r="AZ103" s="4">
        <f t="shared" si="28"/>
        <v>0</v>
      </c>
      <c r="BA103" s="13" t="str">
        <f t="shared" si="53"/>
        <v/>
      </c>
      <c r="BB103" s="24" t="str">
        <f t="shared" si="30"/>
        <v/>
      </c>
      <c r="BC103" s="13"/>
      <c r="BD103" s="2">
        <f t="shared" si="47"/>
        <v>24.5</v>
      </c>
      <c r="BE103" s="4">
        <f t="shared" si="31"/>
        <v>73.5</v>
      </c>
      <c r="BF103" s="4">
        <f t="shared" si="32"/>
        <v>0.09</v>
      </c>
      <c r="BI103" s="4">
        <f t="shared" si="33"/>
        <v>0</v>
      </c>
      <c r="BJ103" s="13" t="str">
        <f t="shared" si="54"/>
        <v/>
      </c>
      <c r="BK103" s="24" t="str">
        <f t="shared" si="35"/>
        <v/>
      </c>
      <c r="BL103" s="13"/>
      <c r="BM103" s="2">
        <f t="shared" si="48"/>
        <v>24.5</v>
      </c>
      <c r="BN103" s="4">
        <f t="shared" si="36"/>
        <v>73.5</v>
      </c>
      <c r="BO103" s="4">
        <f t="shared" si="37"/>
        <v>0.09</v>
      </c>
      <c r="BR103" s="4">
        <f t="shared" si="38"/>
        <v>0</v>
      </c>
      <c r="BS103" s="13" t="str">
        <f t="shared" si="55"/>
        <v/>
      </c>
      <c r="BT103" s="24" t="str">
        <f t="shared" si="40"/>
        <v/>
      </c>
      <c r="BU103" s="25"/>
    </row>
    <row r="104">
      <c r="A104" s="2">
        <f t="shared" si="41"/>
        <v>25</v>
      </c>
      <c r="B104" s="4">
        <f t="shared" si="1"/>
        <v>75</v>
      </c>
      <c r="C104" s="4">
        <f t="shared" si="2"/>
        <v>0.06</v>
      </c>
      <c r="D104" s="4">
        <f t="shared" si="56"/>
        <v>10.5</v>
      </c>
      <c r="F104" s="2">
        <v>26.0</v>
      </c>
      <c r="G104" s="29">
        <f t="shared" si="3"/>
        <v>4.25</v>
      </c>
      <c r="H104" s="13">
        <f t="shared" si="4"/>
        <v>1.007435047</v>
      </c>
      <c r="I104" s="24">
        <f t="shared" si="5"/>
        <v>0</v>
      </c>
      <c r="K104" s="2">
        <f t="shared" si="42"/>
        <v>25</v>
      </c>
      <c r="L104" s="4">
        <f t="shared" si="6"/>
        <v>75</v>
      </c>
      <c r="M104" s="4">
        <f t="shared" si="7"/>
        <v>0.06</v>
      </c>
      <c r="P104" s="4">
        <f t="shared" si="8"/>
        <v>0</v>
      </c>
      <c r="Q104" s="13" t="str">
        <f t="shared" si="49"/>
        <v/>
      </c>
      <c r="R104" s="24" t="str">
        <f t="shared" si="10"/>
        <v/>
      </c>
      <c r="T104" s="2">
        <f t="shared" si="43"/>
        <v>25</v>
      </c>
      <c r="U104" s="4">
        <f t="shared" si="11"/>
        <v>75</v>
      </c>
      <c r="V104" s="4">
        <f t="shared" si="12"/>
        <v>0.06</v>
      </c>
      <c r="Y104" s="4">
        <f t="shared" si="13"/>
        <v>0</v>
      </c>
      <c r="Z104" s="13" t="str">
        <f t="shared" si="50"/>
        <v/>
      </c>
      <c r="AA104" s="24" t="str">
        <f t="shared" si="15"/>
        <v/>
      </c>
      <c r="AC104" s="2">
        <f t="shared" si="44"/>
        <v>25</v>
      </c>
      <c r="AD104" s="4">
        <f t="shared" si="16"/>
        <v>75</v>
      </c>
      <c r="AE104" s="4">
        <f t="shared" si="17"/>
        <v>0.06</v>
      </c>
      <c r="AH104" s="4">
        <f t="shared" si="18"/>
        <v>0</v>
      </c>
      <c r="AI104" s="13" t="str">
        <f t="shared" si="51"/>
        <v/>
      </c>
      <c r="AJ104" s="24" t="str">
        <f t="shared" si="20"/>
        <v/>
      </c>
      <c r="AK104" s="13"/>
      <c r="AL104" s="2">
        <f t="shared" si="45"/>
        <v>25</v>
      </c>
      <c r="AM104" s="4">
        <f t="shared" si="21"/>
        <v>75</v>
      </c>
      <c r="AN104" s="4">
        <f t="shared" si="22"/>
        <v>0.06</v>
      </c>
      <c r="AQ104" s="4">
        <f t="shared" si="23"/>
        <v>0</v>
      </c>
      <c r="AR104" s="13" t="str">
        <f t="shared" si="52"/>
        <v/>
      </c>
      <c r="AS104" s="24" t="str">
        <f t="shared" si="25"/>
        <v/>
      </c>
      <c r="AT104" s="13"/>
      <c r="AU104" s="2">
        <f t="shared" si="46"/>
        <v>25</v>
      </c>
      <c r="AV104" s="4">
        <f t="shared" si="26"/>
        <v>75</v>
      </c>
      <c r="AW104" s="4">
        <f t="shared" si="27"/>
        <v>0.06</v>
      </c>
      <c r="AZ104" s="4">
        <f t="shared" si="28"/>
        <v>0</v>
      </c>
      <c r="BA104" s="13" t="str">
        <f t="shared" si="53"/>
        <v/>
      </c>
      <c r="BB104" s="24" t="str">
        <f t="shared" si="30"/>
        <v/>
      </c>
      <c r="BC104" s="13"/>
      <c r="BD104" s="2">
        <f t="shared" si="47"/>
        <v>25</v>
      </c>
      <c r="BE104" s="4">
        <f t="shared" si="31"/>
        <v>75</v>
      </c>
      <c r="BF104" s="4">
        <f t="shared" si="32"/>
        <v>0.06</v>
      </c>
      <c r="BI104" s="4">
        <f t="shared" si="33"/>
        <v>0</v>
      </c>
      <c r="BJ104" s="13" t="str">
        <f t="shared" si="54"/>
        <v/>
      </c>
      <c r="BK104" s="24" t="str">
        <f t="shared" si="35"/>
        <v/>
      </c>
      <c r="BL104" s="13"/>
      <c r="BM104" s="2">
        <f t="shared" si="48"/>
        <v>25</v>
      </c>
      <c r="BN104" s="4">
        <f t="shared" si="36"/>
        <v>75</v>
      </c>
      <c r="BO104" s="4">
        <f t="shared" si="37"/>
        <v>0.06</v>
      </c>
      <c r="BR104" s="4">
        <f t="shared" si="38"/>
        <v>0</v>
      </c>
      <c r="BS104" s="13" t="str">
        <f t="shared" si="55"/>
        <v/>
      </c>
      <c r="BT104" s="24" t="str">
        <f t="shared" si="40"/>
        <v/>
      </c>
      <c r="BU104" s="25"/>
    </row>
    <row r="105">
      <c r="A105" s="2">
        <f t="shared" si="41"/>
        <v>25.5</v>
      </c>
      <c r="B105" s="4">
        <f t="shared" si="1"/>
        <v>76.5</v>
      </c>
      <c r="C105" s="4">
        <f t="shared" si="2"/>
        <v>0.03</v>
      </c>
      <c r="D105" s="4">
        <f t="shared" si="56"/>
        <v>11</v>
      </c>
      <c r="F105" s="2">
        <v>26.0</v>
      </c>
      <c r="G105" s="29">
        <f t="shared" si="3"/>
        <v>4.25</v>
      </c>
      <c r="H105" s="13">
        <f t="shared" si="4"/>
        <v>1.007435047</v>
      </c>
      <c r="I105" s="24">
        <f t="shared" si="5"/>
        <v>0</v>
      </c>
      <c r="K105" s="2">
        <f t="shared" si="42"/>
        <v>25.5</v>
      </c>
      <c r="L105" s="4">
        <f t="shared" si="6"/>
        <v>76.5</v>
      </c>
      <c r="M105" s="4">
        <f t="shared" si="7"/>
        <v>0.03</v>
      </c>
      <c r="P105" s="4">
        <f t="shared" si="8"/>
        <v>0</v>
      </c>
      <c r="Q105" s="13" t="str">
        <f t="shared" si="49"/>
        <v/>
      </c>
      <c r="R105" s="24" t="str">
        <f t="shared" si="10"/>
        <v/>
      </c>
      <c r="T105" s="2">
        <f t="shared" si="43"/>
        <v>25.5</v>
      </c>
      <c r="U105" s="4">
        <f t="shared" si="11"/>
        <v>76.5</v>
      </c>
      <c r="V105" s="4">
        <f t="shared" si="12"/>
        <v>0.03</v>
      </c>
      <c r="Y105" s="4">
        <f t="shared" si="13"/>
        <v>0</v>
      </c>
      <c r="Z105" s="13" t="str">
        <f t="shared" si="50"/>
        <v/>
      </c>
      <c r="AA105" s="24" t="str">
        <f t="shared" si="15"/>
        <v/>
      </c>
      <c r="AC105" s="2">
        <f t="shared" si="44"/>
        <v>25.5</v>
      </c>
      <c r="AD105" s="4">
        <f t="shared" si="16"/>
        <v>76.5</v>
      </c>
      <c r="AE105" s="4">
        <f t="shared" si="17"/>
        <v>0.03</v>
      </c>
      <c r="AH105" s="4">
        <f t="shared" si="18"/>
        <v>0</v>
      </c>
      <c r="AI105" s="13" t="str">
        <f t="shared" si="51"/>
        <v/>
      </c>
      <c r="AJ105" s="24" t="str">
        <f t="shared" si="20"/>
        <v/>
      </c>
      <c r="AK105" s="13"/>
      <c r="AL105" s="2">
        <f t="shared" si="45"/>
        <v>25.5</v>
      </c>
      <c r="AM105" s="4">
        <f t="shared" si="21"/>
        <v>76.5</v>
      </c>
      <c r="AN105" s="4">
        <f t="shared" si="22"/>
        <v>0.03</v>
      </c>
      <c r="AQ105" s="4">
        <f t="shared" si="23"/>
        <v>0</v>
      </c>
      <c r="AR105" s="13" t="str">
        <f t="shared" si="52"/>
        <v/>
      </c>
      <c r="AS105" s="24" t="str">
        <f t="shared" si="25"/>
        <v/>
      </c>
      <c r="AT105" s="13"/>
      <c r="AU105" s="2">
        <f t="shared" si="46"/>
        <v>25.5</v>
      </c>
      <c r="AV105" s="4">
        <f t="shared" si="26"/>
        <v>76.5</v>
      </c>
      <c r="AW105" s="4">
        <f t="shared" si="27"/>
        <v>0.03</v>
      </c>
      <c r="AZ105" s="4">
        <f t="shared" si="28"/>
        <v>0</v>
      </c>
      <c r="BA105" s="13" t="str">
        <f t="shared" si="53"/>
        <v/>
      </c>
      <c r="BB105" s="24" t="str">
        <f t="shared" si="30"/>
        <v/>
      </c>
      <c r="BC105" s="13"/>
      <c r="BD105" s="2">
        <f t="shared" si="47"/>
        <v>25.5</v>
      </c>
      <c r="BE105" s="4">
        <f t="shared" si="31"/>
        <v>76.5</v>
      </c>
      <c r="BF105" s="4">
        <f t="shared" si="32"/>
        <v>0.03</v>
      </c>
      <c r="BI105" s="4">
        <f t="shared" si="33"/>
        <v>0</v>
      </c>
      <c r="BJ105" s="13" t="str">
        <f t="shared" si="54"/>
        <v/>
      </c>
      <c r="BK105" s="24" t="str">
        <f t="shared" si="35"/>
        <v/>
      </c>
      <c r="BL105" s="13"/>
      <c r="BM105" s="2">
        <f t="shared" si="48"/>
        <v>25.5</v>
      </c>
      <c r="BN105" s="4">
        <f t="shared" si="36"/>
        <v>76.5</v>
      </c>
      <c r="BO105" s="4">
        <f t="shared" si="37"/>
        <v>0.03</v>
      </c>
      <c r="BR105" s="4">
        <f t="shared" si="38"/>
        <v>0</v>
      </c>
      <c r="BS105" s="13" t="str">
        <f t="shared" si="55"/>
        <v/>
      </c>
      <c r="BT105" s="24" t="str">
        <f t="shared" si="40"/>
        <v/>
      </c>
      <c r="BU105" s="25"/>
    </row>
    <row r="106">
      <c r="A106" s="2">
        <f t="shared" si="41"/>
        <v>26</v>
      </c>
      <c r="B106" s="4">
        <f t="shared" si="1"/>
        <v>78</v>
      </c>
      <c r="C106" s="4">
        <f t="shared" si="2"/>
        <v>0</v>
      </c>
      <c r="D106" s="4">
        <f t="shared" si="56"/>
        <v>11.5</v>
      </c>
      <c r="F106" s="2">
        <v>26.0</v>
      </c>
      <c r="G106" s="29">
        <f t="shared" si="3"/>
        <v>4.25</v>
      </c>
      <c r="H106" s="13">
        <f t="shared" si="4"/>
        <v>1.007435047</v>
      </c>
      <c r="I106" s="24">
        <f t="shared" si="5"/>
        <v>0</v>
      </c>
      <c r="K106" s="2">
        <f t="shared" si="42"/>
        <v>26</v>
      </c>
      <c r="L106" s="4">
        <f t="shared" si="6"/>
        <v>78</v>
      </c>
      <c r="M106" s="4">
        <f t="shared" si="7"/>
        <v>0</v>
      </c>
      <c r="P106" s="4">
        <f t="shared" si="8"/>
        <v>0</v>
      </c>
      <c r="Q106" s="13" t="str">
        <f t="shared" si="49"/>
        <v/>
      </c>
      <c r="R106" s="24">
        <f t="shared" si="10"/>
        <v>0</v>
      </c>
      <c r="T106" s="2">
        <f t="shared" si="43"/>
        <v>26</v>
      </c>
      <c r="U106" s="4">
        <f t="shared" si="11"/>
        <v>78</v>
      </c>
      <c r="V106" s="4">
        <f t="shared" si="12"/>
        <v>0</v>
      </c>
      <c r="Y106" s="4">
        <f t="shared" si="13"/>
        <v>0</v>
      </c>
      <c r="Z106" s="13" t="str">
        <f t="shared" si="50"/>
        <v/>
      </c>
      <c r="AA106" s="24">
        <f t="shared" si="15"/>
        <v>0</v>
      </c>
      <c r="AC106" s="2">
        <f t="shared" si="44"/>
        <v>26</v>
      </c>
      <c r="AD106" s="4">
        <f t="shared" si="16"/>
        <v>78</v>
      </c>
      <c r="AE106" s="4">
        <f t="shared" si="17"/>
        <v>0</v>
      </c>
      <c r="AH106" s="4">
        <f t="shared" si="18"/>
        <v>0</v>
      </c>
      <c r="AI106" s="13" t="str">
        <f t="shared" si="51"/>
        <v/>
      </c>
      <c r="AJ106" s="24">
        <f t="shared" si="20"/>
        <v>0</v>
      </c>
      <c r="AK106" s="13"/>
      <c r="AL106" s="2">
        <f t="shared" si="45"/>
        <v>26</v>
      </c>
      <c r="AM106" s="4">
        <f t="shared" si="21"/>
        <v>78</v>
      </c>
      <c r="AN106" s="4">
        <f t="shared" si="22"/>
        <v>0</v>
      </c>
      <c r="AQ106" s="4">
        <f t="shared" si="23"/>
        <v>0</v>
      </c>
      <c r="AR106" s="13" t="str">
        <f t="shared" si="52"/>
        <v/>
      </c>
      <c r="AS106" s="24">
        <f t="shared" si="25"/>
        <v>0</v>
      </c>
      <c r="AT106" s="13"/>
      <c r="AU106" s="2">
        <f t="shared" si="46"/>
        <v>26</v>
      </c>
      <c r="AV106" s="4">
        <f t="shared" si="26"/>
        <v>78</v>
      </c>
      <c r="AW106" s="4">
        <f t="shared" si="27"/>
        <v>0</v>
      </c>
      <c r="AZ106" s="4">
        <f t="shared" si="28"/>
        <v>0</v>
      </c>
      <c r="BA106" s="13" t="str">
        <f t="shared" si="53"/>
        <v/>
      </c>
      <c r="BB106" s="24">
        <f t="shared" si="30"/>
        <v>0</v>
      </c>
      <c r="BC106" s="13"/>
      <c r="BD106" s="2">
        <f t="shared" si="47"/>
        <v>26</v>
      </c>
      <c r="BE106" s="4">
        <f t="shared" si="31"/>
        <v>78</v>
      </c>
      <c r="BF106" s="4">
        <f t="shared" si="32"/>
        <v>0</v>
      </c>
      <c r="BI106" s="4">
        <f t="shared" si="33"/>
        <v>0</v>
      </c>
      <c r="BJ106" s="13" t="str">
        <f t="shared" si="54"/>
        <v/>
      </c>
      <c r="BK106" s="24">
        <f t="shared" si="35"/>
        <v>0</v>
      </c>
      <c r="BL106" s="13"/>
      <c r="BM106" s="2">
        <f t="shared" si="48"/>
        <v>26</v>
      </c>
      <c r="BN106" s="4">
        <f t="shared" si="36"/>
        <v>78</v>
      </c>
      <c r="BO106" s="4">
        <f t="shared" si="37"/>
        <v>0</v>
      </c>
      <c r="BR106" s="4">
        <f t="shared" si="38"/>
        <v>0</v>
      </c>
      <c r="BS106" s="13" t="str">
        <f t="shared" si="55"/>
        <v/>
      </c>
      <c r="BT106" s="24">
        <f t="shared" si="40"/>
        <v>0</v>
      </c>
      <c r="BU106" s="25"/>
    </row>
    <row r="107">
      <c r="A107" s="2">
        <f t="shared" si="41"/>
        <v>26.5</v>
      </c>
      <c r="B107" s="4">
        <f t="shared" si="1"/>
        <v>79.5</v>
      </c>
      <c r="C107" s="4">
        <f t="shared" si="2"/>
        <v>-0.03</v>
      </c>
      <c r="D107" s="4">
        <f t="shared" si="56"/>
        <v>12</v>
      </c>
      <c r="F107" s="2">
        <v>26.0</v>
      </c>
      <c r="G107" s="29">
        <f t="shared" si="3"/>
        <v>4.25</v>
      </c>
      <c r="H107" s="13">
        <f t="shared" si="4"/>
        <v>1.007435047</v>
      </c>
      <c r="I107" s="24">
        <f t="shared" si="5"/>
        <v>0</v>
      </c>
      <c r="K107" s="2">
        <f t="shared" si="42"/>
        <v>26.5</v>
      </c>
      <c r="L107" s="4">
        <f t="shared" si="6"/>
        <v>79.5</v>
      </c>
      <c r="M107" s="4">
        <f t="shared" si="7"/>
        <v>-0.03</v>
      </c>
      <c r="P107" s="4">
        <f t="shared" si="8"/>
        <v>0</v>
      </c>
      <c r="Q107" s="13" t="str">
        <f t="shared" si="49"/>
        <v/>
      </c>
      <c r="R107" s="24" t="str">
        <f t="shared" si="10"/>
        <v/>
      </c>
      <c r="T107" s="2">
        <f t="shared" si="43"/>
        <v>26.5</v>
      </c>
      <c r="U107" s="4">
        <f t="shared" si="11"/>
        <v>79.5</v>
      </c>
      <c r="V107" s="4">
        <f t="shared" si="12"/>
        <v>-0.03</v>
      </c>
      <c r="Y107" s="4">
        <f t="shared" si="13"/>
        <v>0</v>
      </c>
      <c r="Z107" s="13" t="str">
        <f t="shared" si="50"/>
        <v/>
      </c>
      <c r="AA107" s="24" t="str">
        <f t="shared" si="15"/>
        <v/>
      </c>
      <c r="AC107" s="2">
        <f t="shared" si="44"/>
        <v>26.5</v>
      </c>
      <c r="AD107" s="4">
        <f t="shared" si="16"/>
        <v>79.5</v>
      </c>
      <c r="AE107" s="4">
        <f t="shared" si="17"/>
        <v>-0.03</v>
      </c>
      <c r="AH107" s="4">
        <f t="shared" si="18"/>
        <v>0</v>
      </c>
      <c r="AI107" s="13" t="str">
        <f t="shared" si="51"/>
        <v/>
      </c>
      <c r="AJ107" s="24" t="str">
        <f t="shared" si="20"/>
        <v/>
      </c>
      <c r="AK107" s="13"/>
      <c r="AL107" s="2">
        <f t="shared" si="45"/>
        <v>26.5</v>
      </c>
      <c r="AM107" s="4">
        <f t="shared" si="21"/>
        <v>79.5</v>
      </c>
      <c r="AN107" s="4">
        <f t="shared" si="22"/>
        <v>-0.03</v>
      </c>
      <c r="AQ107" s="4">
        <f t="shared" si="23"/>
        <v>0</v>
      </c>
      <c r="AR107" s="13" t="str">
        <f t="shared" si="52"/>
        <v/>
      </c>
      <c r="AS107" s="24" t="str">
        <f t="shared" si="25"/>
        <v/>
      </c>
      <c r="AT107" s="13"/>
      <c r="AU107" s="2">
        <f t="shared" si="46"/>
        <v>26.5</v>
      </c>
      <c r="AV107" s="4">
        <f t="shared" si="26"/>
        <v>79.5</v>
      </c>
      <c r="AW107" s="4">
        <f t="shared" si="27"/>
        <v>-0.03</v>
      </c>
      <c r="AZ107" s="4">
        <f t="shared" si="28"/>
        <v>0</v>
      </c>
      <c r="BA107" s="13" t="str">
        <f t="shared" si="53"/>
        <v/>
      </c>
      <c r="BB107" s="24" t="str">
        <f t="shared" si="30"/>
        <v/>
      </c>
      <c r="BC107" s="13"/>
      <c r="BD107" s="2">
        <f t="shared" si="47"/>
        <v>26.5</v>
      </c>
      <c r="BE107" s="4">
        <f t="shared" si="31"/>
        <v>79.5</v>
      </c>
      <c r="BF107" s="4">
        <f t="shared" si="32"/>
        <v>-0.03</v>
      </c>
      <c r="BI107" s="4">
        <f t="shared" si="33"/>
        <v>0</v>
      </c>
      <c r="BJ107" s="13" t="str">
        <f t="shared" si="54"/>
        <v/>
      </c>
      <c r="BK107" s="24" t="str">
        <f t="shared" si="35"/>
        <v/>
      </c>
      <c r="BL107" s="13"/>
      <c r="BM107" s="2">
        <f t="shared" si="48"/>
        <v>26.5</v>
      </c>
      <c r="BN107" s="4">
        <f t="shared" si="36"/>
        <v>79.5</v>
      </c>
      <c r="BO107" s="4">
        <f t="shared" si="37"/>
        <v>-0.03</v>
      </c>
      <c r="BR107" s="4">
        <f t="shared" si="38"/>
        <v>0</v>
      </c>
      <c r="BS107" s="13" t="str">
        <f t="shared" si="55"/>
        <v/>
      </c>
      <c r="BT107" s="24" t="str">
        <f t="shared" si="40"/>
        <v/>
      </c>
      <c r="BU107" s="25"/>
    </row>
    <row r="108">
      <c r="A108" s="2">
        <f t="shared" si="41"/>
        <v>27</v>
      </c>
      <c r="B108" s="4">
        <f t="shared" si="1"/>
        <v>81</v>
      </c>
      <c r="C108" s="4">
        <f t="shared" si="2"/>
        <v>-0.06</v>
      </c>
      <c r="D108" s="4">
        <f t="shared" si="56"/>
        <v>12.5</v>
      </c>
      <c r="F108" s="2">
        <v>26.0</v>
      </c>
      <c r="G108" s="29">
        <f t="shared" si="3"/>
        <v>4.25</v>
      </c>
      <c r="H108" s="13">
        <f t="shared" si="4"/>
        <v>1.007435047</v>
      </c>
      <c r="I108" s="24">
        <f t="shared" si="5"/>
        <v>0</v>
      </c>
      <c r="K108" s="2">
        <f t="shared" si="42"/>
        <v>27</v>
      </c>
      <c r="L108" s="4">
        <f t="shared" si="6"/>
        <v>81</v>
      </c>
      <c r="M108" s="4">
        <f t="shared" si="7"/>
        <v>-0.06</v>
      </c>
      <c r="P108" s="4">
        <f t="shared" si="8"/>
        <v>0</v>
      </c>
      <c r="Q108" s="13" t="str">
        <f t="shared" si="49"/>
        <v/>
      </c>
      <c r="R108" s="24" t="str">
        <f t="shared" si="10"/>
        <v/>
      </c>
      <c r="T108" s="2">
        <f t="shared" si="43"/>
        <v>27</v>
      </c>
      <c r="U108" s="4">
        <f t="shared" si="11"/>
        <v>81</v>
      </c>
      <c r="V108" s="4">
        <f t="shared" si="12"/>
        <v>-0.06</v>
      </c>
      <c r="Y108" s="4">
        <f t="shared" si="13"/>
        <v>0</v>
      </c>
      <c r="Z108" s="13" t="str">
        <f t="shared" si="50"/>
        <v/>
      </c>
      <c r="AA108" s="24" t="str">
        <f t="shared" si="15"/>
        <v/>
      </c>
      <c r="AC108" s="2">
        <f t="shared" si="44"/>
        <v>27</v>
      </c>
      <c r="AD108" s="4">
        <f t="shared" si="16"/>
        <v>81</v>
      </c>
      <c r="AE108" s="4">
        <f t="shared" si="17"/>
        <v>-0.06</v>
      </c>
      <c r="AH108" s="4">
        <f t="shared" si="18"/>
        <v>0</v>
      </c>
      <c r="AI108" s="13" t="str">
        <f t="shared" si="51"/>
        <v/>
      </c>
      <c r="AJ108" s="24" t="str">
        <f t="shared" si="20"/>
        <v/>
      </c>
      <c r="AK108" s="13"/>
      <c r="AL108" s="2">
        <f t="shared" si="45"/>
        <v>27</v>
      </c>
      <c r="AM108" s="4">
        <f t="shared" si="21"/>
        <v>81</v>
      </c>
      <c r="AN108" s="4">
        <f t="shared" si="22"/>
        <v>-0.06</v>
      </c>
      <c r="AQ108" s="4">
        <f t="shared" si="23"/>
        <v>0</v>
      </c>
      <c r="AR108" s="13" t="str">
        <f t="shared" si="52"/>
        <v/>
      </c>
      <c r="AS108" s="24" t="str">
        <f t="shared" si="25"/>
        <v/>
      </c>
      <c r="AT108" s="13"/>
      <c r="AU108" s="2">
        <f t="shared" si="46"/>
        <v>27</v>
      </c>
      <c r="AV108" s="4">
        <f t="shared" si="26"/>
        <v>81</v>
      </c>
      <c r="AW108" s="4">
        <f t="shared" si="27"/>
        <v>-0.06</v>
      </c>
      <c r="AZ108" s="4">
        <f t="shared" si="28"/>
        <v>0</v>
      </c>
      <c r="BA108" s="13" t="str">
        <f t="shared" si="53"/>
        <v/>
      </c>
      <c r="BB108" s="24" t="str">
        <f t="shared" si="30"/>
        <v/>
      </c>
      <c r="BC108" s="13"/>
      <c r="BD108" s="2">
        <f t="shared" si="47"/>
        <v>27</v>
      </c>
      <c r="BE108" s="4">
        <f t="shared" si="31"/>
        <v>81</v>
      </c>
      <c r="BF108" s="4">
        <f t="shared" si="32"/>
        <v>-0.06</v>
      </c>
      <c r="BI108" s="4">
        <f t="shared" si="33"/>
        <v>0</v>
      </c>
      <c r="BJ108" s="13" t="str">
        <f t="shared" si="54"/>
        <v/>
      </c>
      <c r="BK108" s="24" t="str">
        <f t="shared" si="35"/>
        <v/>
      </c>
      <c r="BL108" s="13"/>
      <c r="BM108" s="2">
        <f t="shared" si="48"/>
        <v>27</v>
      </c>
      <c r="BN108" s="4">
        <f t="shared" si="36"/>
        <v>81</v>
      </c>
      <c r="BO108" s="4">
        <f t="shared" si="37"/>
        <v>-0.06</v>
      </c>
      <c r="BR108" s="4">
        <f t="shared" si="38"/>
        <v>0</v>
      </c>
      <c r="BS108" s="13" t="str">
        <f t="shared" si="55"/>
        <v/>
      </c>
      <c r="BT108" s="24" t="str">
        <f t="shared" si="40"/>
        <v/>
      </c>
      <c r="BU108" s="25"/>
    </row>
    <row r="109">
      <c r="A109" s="2">
        <f t="shared" si="41"/>
        <v>27.5</v>
      </c>
      <c r="B109" s="4">
        <f t="shared" si="1"/>
        <v>82.5</v>
      </c>
      <c r="C109" s="4">
        <f t="shared" si="2"/>
        <v>-0.09</v>
      </c>
      <c r="D109" s="4">
        <f t="shared" si="56"/>
        <v>13</v>
      </c>
      <c r="F109" s="2">
        <v>26.0</v>
      </c>
      <c r="G109" s="29">
        <f t="shared" si="3"/>
        <v>4.25</v>
      </c>
      <c r="H109" s="13">
        <f t="shared" si="4"/>
        <v>1.007435047</v>
      </c>
      <c r="I109" s="24">
        <f t="shared" si="5"/>
        <v>0</v>
      </c>
      <c r="K109" s="2">
        <f t="shared" si="42"/>
        <v>27.5</v>
      </c>
      <c r="L109" s="4">
        <f t="shared" si="6"/>
        <v>82.5</v>
      </c>
      <c r="M109" s="4">
        <f t="shared" si="7"/>
        <v>-0.09</v>
      </c>
      <c r="P109" s="4">
        <f t="shared" si="8"/>
        <v>0</v>
      </c>
      <c r="Q109" s="13" t="str">
        <f t="shared" si="49"/>
        <v/>
      </c>
      <c r="R109" s="24" t="str">
        <f t="shared" si="10"/>
        <v/>
      </c>
      <c r="T109" s="2">
        <f t="shared" si="43"/>
        <v>27.5</v>
      </c>
      <c r="U109" s="4">
        <f t="shared" si="11"/>
        <v>82.5</v>
      </c>
      <c r="V109" s="4">
        <f t="shared" si="12"/>
        <v>-0.09</v>
      </c>
      <c r="Y109" s="4">
        <f t="shared" si="13"/>
        <v>0</v>
      </c>
      <c r="Z109" s="13" t="str">
        <f t="shared" si="50"/>
        <v/>
      </c>
      <c r="AA109" s="24" t="str">
        <f t="shared" si="15"/>
        <v/>
      </c>
      <c r="AC109" s="2">
        <f t="shared" si="44"/>
        <v>27.5</v>
      </c>
      <c r="AD109" s="4">
        <f t="shared" si="16"/>
        <v>82.5</v>
      </c>
      <c r="AE109" s="4">
        <f t="shared" si="17"/>
        <v>-0.09</v>
      </c>
      <c r="AH109" s="4">
        <f t="shared" si="18"/>
        <v>0</v>
      </c>
      <c r="AI109" s="13" t="str">
        <f t="shared" si="51"/>
        <v/>
      </c>
      <c r="AJ109" s="24" t="str">
        <f t="shared" si="20"/>
        <v/>
      </c>
      <c r="AK109" s="13"/>
      <c r="AL109" s="2">
        <f t="shared" si="45"/>
        <v>27.5</v>
      </c>
      <c r="AM109" s="4">
        <f t="shared" si="21"/>
        <v>82.5</v>
      </c>
      <c r="AN109" s="4">
        <f t="shared" si="22"/>
        <v>-0.09</v>
      </c>
      <c r="AQ109" s="4">
        <f t="shared" si="23"/>
        <v>0</v>
      </c>
      <c r="AR109" s="13" t="str">
        <f t="shared" si="52"/>
        <v/>
      </c>
      <c r="AS109" s="24" t="str">
        <f t="shared" si="25"/>
        <v/>
      </c>
      <c r="AT109" s="13"/>
      <c r="AU109" s="2">
        <f t="shared" si="46"/>
        <v>27.5</v>
      </c>
      <c r="AV109" s="4">
        <f t="shared" si="26"/>
        <v>82.5</v>
      </c>
      <c r="AW109" s="4">
        <f t="shared" si="27"/>
        <v>-0.09</v>
      </c>
      <c r="AZ109" s="4">
        <f t="shared" si="28"/>
        <v>0</v>
      </c>
      <c r="BA109" s="13" t="str">
        <f t="shared" si="53"/>
        <v/>
      </c>
      <c r="BB109" s="24" t="str">
        <f t="shared" si="30"/>
        <v/>
      </c>
      <c r="BC109" s="13"/>
      <c r="BD109" s="2">
        <f t="shared" si="47"/>
        <v>27.5</v>
      </c>
      <c r="BE109" s="4">
        <f t="shared" si="31"/>
        <v>82.5</v>
      </c>
      <c r="BF109" s="4">
        <f t="shared" si="32"/>
        <v>-0.09</v>
      </c>
      <c r="BI109" s="4">
        <f t="shared" si="33"/>
        <v>0</v>
      </c>
      <c r="BJ109" s="13" t="str">
        <f t="shared" si="54"/>
        <v/>
      </c>
      <c r="BK109" s="24" t="str">
        <f t="shared" si="35"/>
        <v/>
      </c>
      <c r="BL109" s="13"/>
      <c r="BM109" s="2">
        <f t="shared" si="48"/>
        <v>27.5</v>
      </c>
      <c r="BN109" s="4">
        <f t="shared" si="36"/>
        <v>82.5</v>
      </c>
      <c r="BO109" s="4">
        <f t="shared" si="37"/>
        <v>-0.09</v>
      </c>
      <c r="BR109" s="4">
        <f t="shared" si="38"/>
        <v>0</v>
      </c>
      <c r="BS109" s="13" t="str">
        <f t="shared" si="55"/>
        <v/>
      </c>
      <c r="BT109" s="24" t="str">
        <f t="shared" si="40"/>
        <v/>
      </c>
      <c r="BU109" s="25"/>
    </row>
    <row r="110">
      <c r="A110" s="2">
        <f t="shared" si="41"/>
        <v>28</v>
      </c>
      <c r="B110" s="4">
        <f t="shared" si="1"/>
        <v>84</v>
      </c>
      <c r="C110" s="4">
        <f t="shared" si="2"/>
        <v>-0.12</v>
      </c>
      <c r="D110" s="4">
        <f t="shared" si="56"/>
        <v>13.5</v>
      </c>
      <c r="F110" s="2">
        <v>26.0</v>
      </c>
      <c r="G110" s="29">
        <f t="shared" si="3"/>
        <v>4.25</v>
      </c>
      <c r="H110" s="13">
        <f t="shared" si="4"/>
        <v>1.007435047</v>
      </c>
      <c r="I110" s="24">
        <f t="shared" si="5"/>
        <v>0</v>
      </c>
      <c r="K110" s="2">
        <f t="shared" si="42"/>
        <v>28</v>
      </c>
      <c r="L110" s="4">
        <f t="shared" si="6"/>
        <v>84</v>
      </c>
      <c r="M110" s="4">
        <f t="shared" si="7"/>
        <v>-0.12</v>
      </c>
      <c r="P110" s="4">
        <f t="shared" si="8"/>
        <v>0</v>
      </c>
      <c r="Q110" s="13" t="str">
        <f t="shared" si="49"/>
        <v/>
      </c>
      <c r="R110" s="24" t="str">
        <f t="shared" si="10"/>
        <v/>
      </c>
      <c r="T110" s="2">
        <f t="shared" si="43"/>
        <v>28</v>
      </c>
      <c r="U110" s="4">
        <f t="shared" si="11"/>
        <v>84</v>
      </c>
      <c r="V110" s="4">
        <f t="shared" si="12"/>
        <v>-0.12</v>
      </c>
      <c r="Y110" s="4">
        <f t="shared" si="13"/>
        <v>0</v>
      </c>
      <c r="Z110" s="13" t="str">
        <f t="shared" si="50"/>
        <v/>
      </c>
      <c r="AA110" s="24" t="str">
        <f t="shared" si="15"/>
        <v/>
      </c>
      <c r="AC110" s="2">
        <f t="shared" si="44"/>
        <v>28</v>
      </c>
      <c r="AD110" s="4">
        <f t="shared" si="16"/>
        <v>84</v>
      </c>
      <c r="AE110" s="4">
        <f t="shared" si="17"/>
        <v>-0.12</v>
      </c>
      <c r="AH110" s="4">
        <f t="shared" si="18"/>
        <v>0</v>
      </c>
      <c r="AI110" s="13" t="str">
        <f t="shared" si="51"/>
        <v/>
      </c>
      <c r="AJ110" s="24" t="str">
        <f t="shared" si="20"/>
        <v/>
      </c>
      <c r="AK110" s="13"/>
      <c r="AL110" s="2">
        <f t="shared" si="45"/>
        <v>28</v>
      </c>
      <c r="AM110" s="4">
        <f t="shared" si="21"/>
        <v>84</v>
      </c>
      <c r="AN110" s="4">
        <f t="shared" si="22"/>
        <v>-0.12</v>
      </c>
      <c r="AQ110" s="4">
        <f t="shared" si="23"/>
        <v>0</v>
      </c>
      <c r="AR110" s="13" t="str">
        <f t="shared" si="52"/>
        <v/>
      </c>
      <c r="AS110" s="24" t="str">
        <f t="shared" si="25"/>
        <v/>
      </c>
      <c r="AT110" s="13"/>
      <c r="AU110" s="2">
        <f t="shared" si="46"/>
        <v>28</v>
      </c>
      <c r="AV110" s="4">
        <f t="shared" si="26"/>
        <v>84</v>
      </c>
      <c r="AW110" s="4">
        <f t="shared" si="27"/>
        <v>-0.12</v>
      </c>
      <c r="AZ110" s="4">
        <f t="shared" si="28"/>
        <v>0</v>
      </c>
      <c r="BA110" s="13" t="str">
        <f t="shared" si="53"/>
        <v/>
      </c>
      <c r="BB110" s="24" t="str">
        <f t="shared" si="30"/>
        <v/>
      </c>
      <c r="BC110" s="13"/>
      <c r="BD110" s="2">
        <f t="shared" si="47"/>
        <v>28</v>
      </c>
      <c r="BE110" s="4">
        <f t="shared" si="31"/>
        <v>84</v>
      </c>
      <c r="BF110" s="4">
        <f t="shared" si="32"/>
        <v>-0.12</v>
      </c>
      <c r="BI110" s="4">
        <f t="shared" si="33"/>
        <v>0</v>
      </c>
      <c r="BJ110" s="13" t="str">
        <f t="shared" si="54"/>
        <v/>
      </c>
      <c r="BK110" s="24" t="str">
        <f t="shared" si="35"/>
        <v/>
      </c>
      <c r="BL110" s="13"/>
      <c r="BM110" s="2">
        <f t="shared" si="48"/>
        <v>28</v>
      </c>
      <c r="BN110" s="4">
        <f t="shared" si="36"/>
        <v>84</v>
      </c>
      <c r="BO110" s="4">
        <f t="shared" si="37"/>
        <v>-0.12</v>
      </c>
      <c r="BR110" s="4">
        <f t="shared" si="38"/>
        <v>0</v>
      </c>
      <c r="BS110" s="13" t="str">
        <f t="shared" si="55"/>
        <v/>
      </c>
      <c r="BT110" s="24" t="str">
        <f t="shared" si="40"/>
        <v/>
      </c>
      <c r="BU110" s="25"/>
    </row>
    <row r="111">
      <c r="A111" s="2">
        <f t="shared" si="41"/>
        <v>28.5</v>
      </c>
      <c r="B111" s="4">
        <f t="shared" si="1"/>
        <v>85.5</v>
      </c>
      <c r="C111" s="4">
        <f t="shared" si="2"/>
        <v>-0.15</v>
      </c>
      <c r="D111" s="4">
        <f t="shared" si="56"/>
        <v>14</v>
      </c>
      <c r="F111" s="2">
        <v>26.0</v>
      </c>
      <c r="G111" s="29">
        <f t="shared" si="3"/>
        <v>4.25</v>
      </c>
      <c r="H111" s="13">
        <f t="shared" si="4"/>
        <v>1.007435047</v>
      </c>
      <c r="I111" s="24">
        <f t="shared" si="5"/>
        <v>0</v>
      </c>
      <c r="K111" s="2">
        <f t="shared" si="42"/>
        <v>28.5</v>
      </c>
      <c r="L111" s="4">
        <f t="shared" si="6"/>
        <v>85.5</v>
      </c>
      <c r="M111" s="4">
        <f t="shared" si="7"/>
        <v>-0.15</v>
      </c>
      <c r="P111" s="4">
        <f t="shared" si="8"/>
        <v>0</v>
      </c>
      <c r="Q111" s="13" t="str">
        <f t="shared" si="49"/>
        <v/>
      </c>
      <c r="R111" s="24" t="str">
        <f t="shared" si="10"/>
        <v/>
      </c>
      <c r="T111" s="2">
        <f t="shared" si="43"/>
        <v>28.5</v>
      </c>
      <c r="U111" s="4">
        <f t="shared" si="11"/>
        <v>85.5</v>
      </c>
      <c r="V111" s="4">
        <f t="shared" si="12"/>
        <v>-0.15</v>
      </c>
      <c r="Y111" s="4">
        <f t="shared" si="13"/>
        <v>0</v>
      </c>
      <c r="Z111" s="13" t="str">
        <f t="shared" si="50"/>
        <v/>
      </c>
      <c r="AA111" s="24" t="str">
        <f t="shared" si="15"/>
        <v/>
      </c>
      <c r="AC111" s="2">
        <f t="shared" si="44"/>
        <v>28.5</v>
      </c>
      <c r="AD111" s="4">
        <f t="shared" si="16"/>
        <v>85.5</v>
      </c>
      <c r="AE111" s="4">
        <f t="shared" si="17"/>
        <v>-0.15</v>
      </c>
      <c r="AH111" s="4">
        <f t="shared" si="18"/>
        <v>0</v>
      </c>
      <c r="AI111" s="13" t="str">
        <f t="shared" si="51"/>
        <v/>
      </c>
      <c r="AJ111" s="24" t="str">
        <f t="shared" si="20"/>
        <v/>
      </c>
      <c r="AK111" s="13"/>
      <c r="AL111" s="2">
        <f t="shared" si="45"/>
        <v>28.5</v>
      </c>
      <c r="AM111" s="4">
        <f t="shared" si="21"/>
        <v>85.5</v>
      </c>
      <c r="AN111" s="4">
        <f t="shared" si="22"/>
        <v>-0.15</v>
      </c>
      <c r="AQ111" s="4">
        <f t="shared" si="23"/>
        <v>0</v>
      </c>
      <c r="AR111" s="13" t="str">
        <f t="shared" si="52"/>
        <v/>
      </c>
      <c r="AS111" s="24" t="str">
        <f t="shared" si="25"/>
        <v/>
      </c>
      <c r="AT111" s="13"/>
      <c r="AU111" s="2">
        <f t="shared" si="46"/>
        <v>28.5</v>
      </c>
      <c r="AV111" s="4">
        <f t="shared" si="26"/>
        <v>85.5</v>
      </c>
      <c r="AW111" s="4">
        <f t="shared" si="27"/>
        <v>-0.15</v>
      </c>
      <c r="AZ111" s="4">
        <f t="shared" si="28"/>
        <v>0</v>
      </c>
      <c r="BA111" s="13" t="str">
        <f t="shared" si="53"/>
        <v/>
      </c>
      <c r="BB111" s="24" t="str">
        <f t="shared" si="30"/>
        <v/>
      </c>
      <c r="BC111" s="13"/>
      <c r="BD111" s="2">
        <f t="shared" si="47"/>
        <v>28.5</v>
      </c>
      <c r="BE111" s="4">
        <f t="shared" si="31"/>
        <v>85.5</v>
      </c>
      <c r="BF111" s="4">
        <f t="shared" si="32"/>
        <v>-0.15</v>
      </c>
      <c r="BI111" s="4">
        <f t="shared" si="33"/>
        <v>0</v>
      </c>
      <c r="BJ111" s="13" t="str">
        <f t="shared" si="54"/>
        <v/>
      </c>
      <c r="BK111" s="24" t="str">
        <f t="shared" si="35"/>
        <v/>
      </c>
      <c r="BL111" s="13"/>
      <c r="BM111" s="2">
        <f t="shared" si="48"/>
        <v>28.5</v>
      </c>
      <c r="BN111" s="4">
        <f t="shared" si="36"/>
        <v>85.5</v>
      </c>
      <c r="BO111" s="4">
        <f t="shared" si="37"/>
        <v>-0.15</v>
      </c>
      <c r="BR111" s="4">
        <f t="shared" si="38"/>
        <v>0</v>
      </c>
      <c r="BS111" s="13" t="str">
        <f t="shared" si="55"/>
        <v/>
      </c>
      <c r="BT111" s="24" t="str">
        <f t="shared" si="40"/>
        <v/>
      </c>
      <c r="BU111" s="25"/>
    </row>
    <row r="112">
      <c r="A112" s="2">
        <f t="shared" si="41"/>
        <v>29</v>
      </c>
      <c r="B112" s="4">
        <f t="shared" si="1"/>
        <v>87</v>
      </c>
      <c r="C112" s="4">
        <f t="shared" si="2"/>
        <v>-0.18</v>
      </c>
      <c r="D112" s="4">
        <f t="shared" si="56"/>
        <v>14.5</v>
      </c>
      <c r="F112" s="2">
        <v>26.0</v>
      </c>
      <c r="G112" s="29">
        <f t="shared" si="3"/>
        <v>4.25</v>
      </c>
      <c r="H112" s="13">
        <f t="shared" si="4"/>
        <v>1.007435047</v>
      </c>
      <c r="I112" s="24">
        <f t="shared" si="5"/>
        <v>0</v>
      </c>
      <c r="K112" s="2">
        <f t="shared" si="42"/>
        <v>29</v>
      </c>
      <c r="L112" s="4">
        <f t="shared" si="6"/>
        <v>87</v>
      </c>
      <c r="M112" s="4">
        <f t="shared" si="7"/>
        <v>-0.18</v>
      </c>
      <c r="P112" s="4">
        <f t="shared" si="8"/>
        <v>0</v>
      </c>
      <c r="Q112" s="13" t="str">
        <f t="shared" si="49"/>
        <v/>
      </c>
      <c r="R112" s="24" t="str">
        <f t="shared" si="10"/>
        <v/>
      </c>
      <c r="T112" s="2">
        <f t="shared" si="43"/>
        <v>29</v>
      </c>
      <c r="U112" s="4">
        <f t="shared" si="11"/>
        <v>87</v>
      </c>
      <c r="V112" s="4">
        <f t="shared" si="12"/>
        <v>-0.18</v>
      </c>
      <c r="Y112" s="4">
        <f t="shared" si="13"/>
        <v>0</v>
      </c>
      <c r="Z112" s="13" t="str">
        <f t="shared" si="50"/>
        <v/>
      </c>
      <c r="AA112" s="24" t="str">
        <f t="shared" si="15"/>
        <v/>
      </c>
      <c r="AC112" s="2">
        <f t="shared" si="44"/>
        <v>29</v>
      </c>
      <c r="AD112" s="4">
        <f t="shared" si="16"/>
        <v>87</v>
      </c>
      <c r="AE112" s="4">
        <f t="shared" si="17"/>
        <v>-0.18</v>
      </c>
      <c r="AH112" s="4">
        <f t="shared" si="18"/>
        <v>0</v>
      </c>
      <c r="AI112" s="13" t="str">
        <f t="shared" si="51"/>
        <v/>
      </c>
      <c r="AJ112" s="24" t="str">
        <f t="shared" si="20"/>
        <v/>
      </c>
      <c r="AK112" s="13"/>
      <c r="AL112" s="2">
        <f t="shared" si="45"/>
        <v>29</v>
      </c>
      <c r="AM112" s="4">
        <f t="shared" si="21"/>
        <v>87</v>
      </c>
      <c r="AN112" s="4">
        <f t="shared" si="22"/>
        <v>-0.18</v>
      </c>
      <c r="AQ112" s="4">
        <f t="shared" si="23"/>
        <v>0</v>
      </c>
      <c r="AR112" s="13" t="str">
        <f t="shared" si="52"/>
        <v/>
      </c>
      <c r="AS112" s="24" t="str">
        <f t="shared" si="25"/>
        <v/>
      </c>
      <c r="AT112" s="13"/>
      <c r="AU112" s="2">
        <f t="shared" si="46"/>
        <v>29</v>
      </c>
      <c r="AV112" s="4">
        <f t="shared" si="26"/>
        <v>87</v>
      </c>
      <c r="AW112" s="4">
        <f t="shared" si="27"/>
        <v>-0.18</v>
      </c>
      <c r="AZ112" s="4">
        <f t="shared" si="28"/>
        <v>0</v>
      </c>
      <c r="BA112" s="13" t="str">
        <f t="shared" si="53"/>
        <v/>
      </c>
      <c r="BB112" s="24" t="str">
        <f t="shared" si="30"/>
        <v/>
      </c>
      <c r="BC112" s="13"/>
      <c r="BD112" s="2">
        <f t="shared" si="47"/>
        <v>29</v>
      </c>
      <c r="BE112" s="4">
        <f t="shared" si="31"/>
        <v>87</v>
      </c>
      <c r="BF112" s="4">
        <f t="shared" si="32"/>
        <v>-0.18</v>
      </c>
      <c r="BI112" s="4">
        <f t="shared" si="33"/>
        <v>0</v>
      </c>
      <c r="BJ112" s="13" t="str">
        <f t="shared" si="54"/>
        <v/>
      </c>
      <c r="BK112" s="24" t="str">
        <f t="shared" si="35"/>
        <v/>
      </c>
      <c r="BL112" s="13"/>
      <c r="BM112" s="2">
        <f t="shared" si="48"/>
        <v>29</v>
      </c>
      <c r="BN112" s="4">
        <f t="shared" si="36"/>
        <v>87</v>
      </c>
      <c r="BO112" s="4">
        <f t="shared" si="37"/>
        <v>-0.18</v>
      </c>
      <c r="BR112" s="4">
        <f t="shared" si="38"/>
        <v>0</v>
      </c>
      <c r="BS112" s="13" t="str">
        <f t="shared" si="55"/>
        <v/>
      </c>
      <c r="BT112" s="24" t="str">
        <f t="shared" si="40"/>
        <v/>
      </c>
      <c r="BU112" s="25"/>
    </row>
    <row r="113">
      <c r="A113" s="2">
        <f t="shared" si="41"/>
        <v>29.5</v>
      </c>
      <c r="B113" s="4">
        <f t="shared" si="1"/>
        <v>88.5</v>
      </c>
      <c r="C113" s="4">
        <f t="shared" si="2"/>
        <v>-0.21</v>
      </c>
      <c r="D113" s="4">
        <f t="shared" si="56"/>
        <v>15</v>
      </c>
      <c r="F113" s="2">
        <v>26.0</v>
      </c>
      <c r="G113" s="29">
        <f t="shared" si="3"/>
        <v>4.25</v>
      </c>
      <c r="H113" s="13">
        <f t="shared" si="4"/>
        <v>1.007435047</v>
      </c>
      <c r="I113" s="24">
        <f t="shared" si="5"/>
        <v>0</v>
      </c>
      <c r="K113" s="2">
        <f t="shared" si="42"/>
        <v>29.5</v>
      </c>
      <c r="L113" s="4">
        <f t="shared" si="6"/>
        <v>88.5</v>
      </c>
      <c r="M113" s="4">
        <f t="shared" si="7"/>
        <v>-0.21</v>
      </c>
      <c r="P113" s="4">
        <f t="shared" si="8"/>
        <v>0</v>
      </c>
      <c r="Q113" s="13" t="str">
        <f t="shared" si="49"/>
        <v/>
      </c>
      <c r="R113" s="24" t="str">
        <f t="shared" si="10"/>
        <v/>
      </c>
      <c r="T113" s="2">
        <f t="shared" si="43"/>
        <v>29.5</v>
      </c>
      <c r="U113" s="4">
        <f t="shared" si="11"/>
        <v>88.5</v>
      </c>
      <c r="V113" s="4">
        <f t="shared" si="12"/>
        <v>-0.21</v>
      </c>
      <c r="Y113" s="4">
        <f t="shared" si="13"/>
        <v>0</v>
      </c>
      <c r="Z113" s="13" t="str">
        <f t="shared" si="50"/>
        <v/>
      </c>
      <c r="AA113" s="24" t="str">
        <f t="shared" si="15"/>
        <v/>
      </c>
      <c r="AC113" s="2">
        <f t="shared" si="44"/>
        <v>29.5</v>
      </c>
      <c r="AD113" s="4">
        <f t="shared" si="16"/>
        <v>88.5</v>
      </c>
      <c r="AE113" s="4">
        <f t="shared" si="17"/>
        <v>-0.21</v>
      </c>
      <c r="AH113" s="4">
        <f t="shared" si="18"/>
        <v>0</v>
      </c>
      <c r="AI113" s="13" t="str">
        <f t="shared" si="51"/>
        <v/>
      </c>
      <c r="AJ113" s="24" t="str">
        <f t="shared" si="20"/>
        <v/>
      </c>
      <c r="AK113" s="13"/>
      <c r="AL113" s="2">
        <f t="shared" si="45"/>
        <v>29.5</v>
      </c>
      <c r="AM113" s="4">
        <f t="shared" si="21"/>
        <v>88.5</v>
      </c>
      <c r="AN113" s="4">
        <f t="shared" si="22"/>
        <v>-0.21</v>
      </c>
      <c r="AQ113" s="4">
        <f t="shared" si="23"/>
        <v>0</v>
      </c>
      <c r="AR113" s="13" t="str">
        <f t="shared" si="52"/>
        <v/>
      </c>
      <c r="AS113" s="24" t="str">
        <f t="shared" si="25"/>
        <v/>
      </c>
      <c r="AT113" s="13"/>
      <c r="AU113" s="2">
        <f t="shared" si="46"/>
        <v>29.5</v>
      </c>
      <c r="AV113" s="4">
        <f t="shared" si="26"/>
        <v>88.5</v>
      </c>
      <c r="AW113" s="4">
        <f t="shared" si="27"/>
        <v>-0.21</v>
      </c>
      <c r="AZ113" s="4">
        <f t="shared" si="28"/>
        <v>0</v>
      </c>
      <c r="BA113" s="13" t="str">
        <f t="shared" si="53"/>
        <v/>
      </c>
      <c r="BB113" s="24" t="str">
        <f t="shared" si="30"/>
        <v/>
      </c>
      <c r="BC113" s="13"/>
      <c r="BD113" s="2">
        <f t="shared" si="47"/>
        <v>29.5</v>
      </c>
      <c r="BE113" s="4">
        <f t="shared" si="31"/>
        <v>88.5</v>
      </c>
      <c r="BF113" s="4">
        <f t="shared" si="32"/>
        <v>-0.21</v>
      </c>
      <c r="BI113" s="4">
        <f t="shared" si="33"/>
        <v>0</v>
      </c>
      <c r="BJ113" s="13" t="str">
        <f t="shared" si="54"/>
        <v/>
      </c>
      <c r="BK113" s="24" t="str">
        <f t="shared" si="35"/>
        <v/>
      </c>
      <c r="BL113" s="13"/>
      <c r="BM113" s="2">
        <f t="shared" si="48"/>
        <v>29.5</v>
      </c>
      <c r="BN113" s="4">
        <f t="shared" si="36"/>
        <v>88.5</v>
      </c>
      <c r="BO113" s="4">
        <f t="shared" si="37"/>
        <v>-0.21</v>
      </c>
      <c r="BR113" s="4">
        <f t="shared" si="38"/>
        <v>0</v>
      </c>
      <c r="BS113" s="13" t="str">
        <f t="shared" si="55"/>
        <v/>
      </c>
      <c r="BT113" s="24" t="str">
        <f t="shared" si="40"/>
        <v/>
      </c>
      <c r="BU113" s="25"/>
    </row>
    <row r="114">
      <c r="A114" s="2">
        <f t="shared" si="41"/>
        <v>30</v>
      </c>
      <c r="B114" s="4">
        <f t="shared" si="1"/>
        <v>90</v>
      </c>
      <c r="C114" s="4">
        <f t="shared" si="2"/>
        <v>-0.24</v>
      </c>
      <c r="D114" s="4">
        <f t="shared" si="56"/>
        <v>15.5</v>
      </c>
      <c r="F114" s="2">
        <v>26.0</v>
      </c>
      <c r="G114" s="29">
        <f t="shared" si="3"/>
        <v>4.25</v>
      </c>
      <c r="H114" s="13">
        <f t="shared" si="4"/>
        <v>1.007435047</v>
      </c>
      <c r="I114" s="24">
        <f t="shared" si="5"/>
        <v>0</v>
      </c>
      <c r="K114" s="2">
        <f t="shared" si="42"/>
        <v>30</v>
      </c>
      <c r="L114" s="4">
        <f t="shared" si="6"/>
        <v>90</v>
      </c>
      <c r="M114" s="4">
        <f t="shared" si="7"/>
        <v>-0.24</v>
      </c>
      <c r="P114" s="4">
        <f t="shared" si="8"/>
        <v>0</v>
      </c>
      <c r="Q114" s="13" t="str">
        <f t="shared" si="49"/>
        <v/>
      </c>
      <c r="R114" s="24" t="str">
        <f t="shared" si="10"/>
        <v/>
      </c>
      <c r="T114" s="2">
        <f t="shared" si="43"/>
        <v>30</v>
      </c>
      <c r="U114" s="4">
        <f t="shared" si="11"/>
        <v>90</v>
      </c>
      <c r="V114" s="4">
        <f t="shared" si="12"/>
        <v>-0.24</v>
      </c>
      <c r="Y114" s="4">
        <f t="shared" si="13"/>
        <v>0</v>
      </c>
      <c r="Z114" s="13" t="str">
        <f t="shared" si="50"/>
        <v/>
      </c>
      <c r="AA114" s="24" t="str">
        <f t="shared" si="15"/>
        <v/>
      </c>
      <c r="AC114" s="2">
        <f t="shared" si="44"/>
        <v>30</v>
      </c>
      <c r="AD114" s="4">
        <f t="shared" si="16"/>
        <v>90</v>
      </c>
      <c r="AE114" s="4">
        <f t="shared" si="17"/>
        <v>-0.24</v>
      </c>
      <c r="AH114" s="4">
        <f t="shared" si="18"/>
        <v>0</v>
      </c>
      <c r="AI114" s="13" t="str">
        <f t="shared" si="51"/>
        <v/>
      </c>
      <c r="AJ114" s="24" t="str">
        <f t="shared" si="20"/>
        <v/>
      </c>
      <c r="AK114" s="13"/>
      <c r="AL114" s="2">
        <f t="shared" si="45"/>
        <v>30</v>
      </c>
      <c r="AM114" s="4">
        <f t="shared" si="21"/>
        <v>90</v>
      </c>
      <c r="AN114" s="4">
        <f t="shared" si="22"/>
        <v>-0.24</v>
      </c>
      <c r="AQ114" s="4">
        <f t="shared" si="23"/>
        <v>0</v>
      </c>
      <c r="AR114" s="13" t="str">
        <f t="shared" si="52"/>
        <v/>
      </c>
      <c r="AS114" s="24" t="str">
        <f t="shared" si="25"/>
        <v/>
      </c>
      <c r="AT114" s="13"/>
      <c r="AU114" s="2">
        <f t="shared" si="46"/>
        <v>30</v>
      </c>
      <c r="AV114" s="4">
        <f t="shared" si="26"/>
        <v>90</v>
      </c>
      <c r="AW114" s="4">
        <f t="shared" si="27"/>
        <v>-0.24</v>
      </c>
      <c r="AZ114" s="4">
        <f t="shared" si="28"/>
        <v>0</v>
      </c>
      <c r="BA114" s="13" t="str">
        <f t="shared" si="53"/>
        <v/>
      </c>
      <c r="BB114" s="24" t="str">
        <f t="shared" si="30"/>
        <v/>
      </c>
      <c r="BC114" s="13"/>
      <c r="BD114" s="2">
        <f t="shared" si="47"/>
        <v>30</v>
      </c>
      <c r="BE114" s="4">
        <f t="shared" si="31"/>
        <v>90</v>
      </c>
      <c r="BF114" s="4">
        <f t="shared" si="32"/>
        <v>-0.24</v>
      </c>
      <c r="BI114" s="4">
        <f t="shared" si="33"/>
        <v>0</v>
      </c>
      <c r="BJ114" s="13" t="str">
        <f t="shared" si="54"/>
        <v/>
      </c>
      <c r="BK114" s="24" t="str">
        <f t="shared" si="35"/>
        <v/>
      </c>
      <c r="BL114" s="13"/>
      <c r="BM114" s="2">
        <f t="shared" si="48"/>
        <v>30</v>
      </c>
      <c r="BN114" s="4">
        <f t="shared" si="36"/>
        <v>90</v>
      </c>
      <c r="BO114" s="4">
        <f t="shared" si="37"/>
        <v>-0.24</v>
      </c>
      <c r="BR114" s="4">
        <f t="shared" si="38"/>
        <v>0</v>
      </c>
      <c r="BS114" s="13" t="str">
        <f t="shared" si="55"/>
        <v/>
      </c>
      <c r="BT114" s="24" t="str">
        <f t="shared" si="40"/>
        <v/>
      </c>
      <c r="BU114" s="27"/>
    </row>
    <row r="115">
      <c r="A115" s="2">
        <f t="shared" si="41"/>
        <v>30.5</v>
      </c>
      <c r="B115" s="4">
        <f t="shared" si="1"/>
        <v>91.5</v>
      </c>
      <c r="C115" s="4">
        <f t="shared" si="2"/>
        <v>-0.27</v>
      </c>
      <c r="D115" s="4">
        <f t="shared" si="56"/>
        <v>16</v>
      </c>
      <c r="F115" s="2">
        <v>26.0</v>
      </c>
      <c r="G115" s="29">
        <f t="shared" si="3"/>
        <v>4.25</v>
      </c>
      <c r="H115" s="13">
        <f t="shared" si="4"/>
        <v>1.007435047</v>
      </c>
      <c r="I115" s="24">
        <f t="shared" si="5"/>
        <v>0</v>
      </c>
      <c r="K115" s="2">
        <f t="shared" si="42"/>
        <v>30.5</v>
      </c>
      <c r="L115" s="4">
        <f t="shared" si="6"/>
        <v>91.5</v>
      </c>
      <c r="M115" s="4">
        <f t="shared" si="7"/>
        <v>-0.27</v>
      </c>
      <c r="P115" s="4">
        <f t="shared" si="8"/>
        <v>0</v>
      </c>
      <c r="Q115" s="13" t="str">
        <f t="shared" si="49"/>
        <v/>
      </c>
      <c r="R115" s="24" t="str">
        <f t="shared" si="10"/>
        <v/>
      </c>
      <c r="T115" s="2">
        <f t="shared" si="43"/>
        <v>30.5</v>
      </c>
      <c r="U115" s="4">
        <f t="shared" si="11"/>
        <v>91.5</v>
      </c>
      <c r="V115" s="4">
        <f t="shared" si="12"/>
        <v>-0.27</v>
      </c>
      <c r="Y115" s="4">
        <f t="shared" si="13"/>
        <v>0</v>
      </c>
      <c r="Z115" s="13" t="str">
        <f t="shared" si="50"/>
        <v/>
      </c>
      <c r="AA115" s="24" t="str">
        <f t="shared" si="15"/>
        <v/>
      </c>
      <c r="AC115" s="2">
        <f t="shared" si="44"/>
        <v>30.5</v>
      </c>
      <c r="AD115" s="4">
        <f t="shared" si="16"/>
        <v>91.5</v>
      </c>
      <c r="AE115" s="4">
        <f t="shared" si="17"/>
        <v>-0.27</v>
      </c>
      <c r="AH115" s="4">
        <f t="shared" si="18"/>
        <v>0</v>
      </c>
      <c r="AI115" s="13" t="str">
        <f t="shared" si="51"/>
        <v/>
      </c>
      <c r="AJ115" s="24" t="str">
        <f t="shared" si="20"/>
        <v/>
      </c>
      <c r="AK115" s="13"/>
      <c r="AL115" s="2">
        <f t="shared" si="45"/>
        <v>30.5</v>
      </c>
      <c r="AM115" s="4">
        <f t="shared" si="21"/>
        <v>91.5</v>
      </c>
      <c r="AN115" s="4">
        <f t="shared" si="22"/>
        <v>-0.27</v>
      </c>
      <c r="AQ115" s="4">
        <f t="shared" si="23"/>
        <v>0</v>
      </c>
      <c r="AR115" s="13" t="str">
        <f t="shared" si="52"/>
        <v/>
      </c>
      <c r="AS115" s="24" t="str">
        <f t="shared" si="25"/>
        <v/>
      </c>
      <c r="AT115" s="13"/>
      <c r="AU115" s="2">
        <f t="shared" si="46"/>
        <v>30.5</v>
      </c>
      <c r="AV115" s="4">
        <f t="shared" si="26"/>
        <v>91.5</v>
      </c>
      <c r="AW115" s="4">
        <f t="shared" si="27"/>
        <v>-0.27</v>
      </c>
      <c r="AZ115" s="4">
        <f t="shared" si="28"/>
        <v>0</v>
      </c>
      <c r="BA115" s="13" t="str">
        <f t="shared" si="53"/>
        <v/>
      </c>
      <c r="BB115" s="24" t="str">
        <f t="shared" si="30"/>
        <v/>
      </c>
      <c r="BC115" s="13"/>
      <c r="BD115" s="2">
        <f t="shared" si="47"/>
        <v>30.5</v>
      </c>
      <c r="BE115" s="4">
        <f t="shared" si="31"/>
        <v>91.5</v>
      </c>
      <c r="BF115" s="4">
        <f t="shared" si="32"/>
        <v>-0.27</v>
      </c>
      <c r="BI115" s="4">
        <f t="shared" si="33"/>
        <v>0</v>
      </c>
      <c r="BJ115" s="13" t="str">
        <f t="shared" si="54"/>
        <v/>
      </c>
      <c r="BK115" s="24" t="str">
        <f t="shared" si="35"/>
        <v/>
      </c>
      <c r="BL115" s="13"/>
      <c r="BM115" s="2">
        <f t="shared" si="48"/>
        <v>30.5</v>
      </c>
      <c r="BN115" s="4">
        <f t="shared" si="36"/>
        <v>91.5</v>
      </c>
      <c r="BO115" s="4">
        <f t="shared" si="37"/>
        <v>-0.27</v>
      </c>
      <c r="BR115" s="4">
        <f t="shared" si="38"/>
        <v>0</v>
      </c>
      <c r="BS115" s="13" t="str">
        <f t="shared" si="55"/>
        <v/>
      </c>
      <c r="BT115" s="24" t="str">
        <f t="shared" si="40"/>
        <v/>
      </c>
      <c r="BU115" s="25"/>
    </row>
    <row r="116">
      <c r="A116" s="2">
        <f t="shared" si="41"/>
        <v>31</v>
      </c>
      <c r="B116" s="4">
        <f t="shared" si="1"/>
        <v>93</v>
      </c>
      <c r="C116" s="4">
        <f t="shared" si="2"/>
        <v>-0.3</v>
      </c>
      <c r="D116" s="4">
        <f t="shared" si="56"/>
        <v>16.5</v>
      </c>
      <c r="F116" s="2">
        <v>26.0</v>
      </c>
      <c r="G116" s="29">
        <f t="shared" si="3"/>
        <v>4.25</v>
      </c>
      <c r="H116" s="13">
        <f t="shared" si="4"/>
        <v>1.007435047</v>
      </c>
      <c r="I116" s="24">
        <f t="shared" si="5"/>
        <v>0</v>
      </c>
      <c r="K116" s="2">
        <f t="shared" si="42"/>
        <v>31</v>
      </c>
      <c r="L116" s="4">
        <f t="shared" si="6"/>
        <v>93</v>
      </c>
      <c r="M116" s="4">
        <f t="shared" si="7"/>
        <v>-0.3</v>
      </c>
      <c r="P116" s="4">
        <f t="shared" si="8"/>
        <v>0</v>
      </c>
      <c r="Q116" s="13" t="str">
        <f t="shared" si="49"/>
        <v/>
      </c>
      <c r="R116" s="24" t="str">
        <f t="shared" si="10"/>
        <v/>
      </c>
      <c r="T116" s="2">
        <f t="shared" si="43"/>
        <v>31</v>
      </c>
      <c r="U116" s="4">
        <f t="shared" si="11"/>
        <v>93</v>
      </c>
      <c r="V116" s="4">
        <f t="shared" si="12"/>
        <v>-0.3</v>
      </c>
      <c r="Y116" s="4">
        <f t="shared" si="13"/>
        <v>0</v>
      </c>
      <c r="Z116" s="13" t="str">
        <f t="shared" si="50"/>
        <v/>
      </c>
      <c r="AA116" s="24" t="str">
        <f t="shared" si="15"/>
        <v/>
      </c>
      <c r="AC116" s="2">
        <f t="shared" si="44"/>
        <v>31</v>
      </c>
      <c r="AD116" s="4">
        <f t="shared" si="16"/>
        <v>93</v>
      </c>
      <c r="AE116" s="4">
        <f t="shared" si="17"/>
        <v>-0.3</v>
      </c>
      <c r="AH116" s="4">
        <f t="shared" si="18"/>
        <v>0</v>
      </c>
      <c r="AI116" s="13" t="str">
        <f t="shared" si="51"/>
        <v/>
      </c>
      <c r="AJ116" s="24" t="str">
        <f t="shared" si="20"/>
        <v/>
      </c>
      <c r="AK116" s="13"/>
      <c r="AL116" s="2">
        <f t="shared" si="45"/>
        <v>31</v>
      </c>
      <c r="AM116" s="4">
        <f t="shared" si="21"/>
        <v>93</v>
      </c>
      <c r="AN116" s="4">
        <f t="shared" si="22"/>
        <v>-0.3</v>
      </c>
      <c r="AQ116" s="4">
        <f t="shared" si="23"/>
        <v>0</v>
      </c>
      <c r="AR116" s="13" t="str">
        <f t="shared" si="52"/>
        <v/>
      </c>
      <c r="AS116" s="24" t="str">
        <f t="shared" si="25"/>
        <v/>
      </c>
      <c r="AT116" s="13"/>
      <c r="AU116" s="2">
        <f t="shared" si="46"/>
        <v>31</v>
      </c>
      <c r="AV116" s="4">
        <f t="shared" si="26"/>
        <v>93</v>
      </c>
      <c r="AW116" s="4">
        <f t="shared" si="27"/>
        <v>-0.3</v>
      </c>
      <c r="AZ116" s="4">
        <f t="shared" si="28"/>
        <v>0</v>
      </c>
      <c r="BA116" s="13" t="str">
        <f t="shared" si="53"/>
        <v/>
      </c>
      <c r="BB116" s="24" t="str">
        <f t="shared" si="30"/>
        <v/>
      </c>
      <c r="BC116" s="13"/>
      <c r="BD116" s="2">
        <f t="shared" si="47"/>
        <v>31</v>
      </c>
      <c r="BE116" s="4">
        <f t="shared" si="31"/>
        <v>93</v>
      </c>
      <c r="BF116" s="4">
        <f t="shared" si="32"/>
        <v>-0.3</v>
      </c>
      <c r="BI116" s="4">
        <f t="shared" si="33"/>
        <v>0</v>
      </c>
      <c r="BJ116" s="13" t="str">
        <f t="shared" si="54"/>
        <v/>
      </c>
      <c r="BK116" s="24" t="str">
        <f t="shared" si="35"/>
        <v/>
      </c>
      <c r="BL116" s="13"/>
      <c r="BM116" s="2">
        <f t="shared" si="48"/>
        <v>31</v>
      </c>
      <c r="BN116" s="4">
        <f t="shared" si="36"/>
        <v>93</v>
      </c>
      <c r="BO116" s="4">
        <f t="shared" si="37"/>
        <v>-0.3</v>
      </c>
      <c r="BR116" s="4">
        <f t="shared" si="38"/>
        <v>0</v>
      </c>
      <c r="BS116" s="13" t="str">
        <f t="shared" si="55"/>
        <v/>
      </c>
      <c r="BT116" s="24" t="str">
        <f t="shared" si="40"/>
        <v/>
      </c>
      <c r="BU116" s="25"/>
    </row>
    <row r="117">
      <c r="A117" s="2">
        <f t="shared" si="41"/>
        <v>31.5</v>
      </c>
      <c r="B117" s="4">
        <f t="shared" si="1"/>
        <v>94.5</v>
      </c>
      <c r="C117" s="4">
        <f t="shared" si="2"/>
        <v>-0.33</v>
      </c>
      <c r="D117" s="4">
        <f t="shared" si="56"/>
        <v>17</v>
      </c>
      <c r="F117" s="2">
        <v>26.0</v>
      </c>
      <c r="G117" s="29">
        <f t="shared" si="3"/>
        <v>4.25</v>
      </c>
      <c r="H117" s="13">
        <f t="shared" si="4"/>
        <v>1.007435047</v>
      </c>
      <c r="I117" s="24">
        <f t="shared" si="5"/>
        <v>0</v>
      </c>
      <c r="K117" s="2">
        <f t="shared" si="42"/>
        <v>31.5</v>
      </c>
      <c r="L117" s="4">
        <f t="shared" si="6"/>
        <v>94.5</v>
      </c>
      <c r="M117" s="4">
        <f t="shared" si="7"/>
        <v>-0.33</v>
      </c>
      <c r="P117" s="4">
        <f t="shared" si="8"/>
        <v>0</v>
      </c>
      <c r="Q117" s="13" t="str">
        <f t="shared" si="49"/>
        <v/>
      </c>
      <c r="R117" s="24" t="str">
        <f t="shared" si="10"/>
        <v/>
      </c>
      <c r="T117" s="2">
        <f t="shared" si="43"/>
        <v>31.5</v>
      </c>
      <c r="U117" s="4">
        <f t="shared" si="11"/>
        <v>94.5</v>
      </c>
      <c r="V117" s="4">
        <f t="shared" si="12"/>
        <v>-0.33</v>
      </c>
      <c r="Y117" s="4">
        <f t="shared" si="13"/>
        <v>0</v>
      </c>
      <c r="Z117" s="13" t="str">
        <f t="shared" si="50"/>
        <v/>
      </c>
      <c r="AA117" s="24" t="str">
        <f t="shared" si="15"/>
        <v/>
      </c>
      <c r="AC117" s="2">
        <f t="shared" si="44"/>
        <v>31.5</v>
      </c>
      <c r="AD117" s="4">
        <f t="shared" si="16"/>
        <v>94.5</v>
      </c>
      <c r="AE117" s="4">
        <f t="shared" si="17"/>
        <v>-0.33</v>
      </c>
      <c r="AH117" s="4">
        <f t="shared" si="18"/>
        <v>0</v>
      </c>
      <c r="AI117" s="13" t="str">
        <f t="shared" si="51"/>
        <v/>
      </c>
      <c r="AJ117" s="24" t="str">
        <f t="shared" si="20"/>
        <v/>
      </c>
      <c r="AK117" s="13"/>
      <c r="AL117" s="2">
        <f t="shared" si="45"/>
        <v>31.5</v>
      </c>
      <c r="AM117" s="4">
        <f t="shared" si="21"/>
        <v>94.5</v>
      </c>
      <c r="AN117" s="4">
        <f t="shared" si="22"/>
        <v>-0.33</v>
      </c>
      <c r="AQ117" s="4">
        <f t="shared" si="23"/>
        <v>0</v>
      </c>
      <c r="AR117" s="13" t="str">
        <f t="shared" si="52"/>
        <v/>
      </c>
      <c r="AS117" s="24" t="str">
        <f t="shared" si="25"/>
        <v/>
      </c>
      <c r="AT117" s="13"/>
      <c r="AU117" s="2">
        <f t="shared" si="46"/>
        <v>31.5</v>
      </c>
      <c r="AV117" s="4">
        <f t="shared" si="26"/>
        <v>94.5</v>
      </c>
      <c r="AW117" s="4">
        <f t="shared" si="27"/>
        <v>-0.33</v>
      </c>
      <c r="AZ117" s="4">
        <f t="shared" si="28"/>
        <v>0</v>
      </c>
      <c r="BA117" s="13" t="str">
        <f t="shared" si="53"/>
        <v/>
      </c>
      <c r="BB117" s="24" t="str">
        <f t="shared" si="30"/>
        <v/>
      </c>
      <c r="BC117" s="13"/>
      <c r="BD117" s="2">
        <f t="shared" si="47"/>
        <v>31.5</v>
      </c>
      <c r="BE117" s="4">
        <f t="shared" si="31"/>
        <v>94.5</v>
      </c>
      <c r="BF117" s="4">
        <f t="shared" si="32"/>
        <v>-0.33</v>
      </c>
      <c r="BI117" s="4">
        <f t="shared" si="33"/>
        <v>0</v>
      </c>
      <c r="BJ117" s="13" t="str">
        <f t="shared" si="54"/>
        <v/>
      </c>
      <c r="BK117" s="24" t="str">
        <f t="shared" si="35"/>
        <v/>
      </c>
      <c r="BL117" s="13"/>
      <c r="BM117" s="2">
        <f t="shared" si="48"/>
        <v>31.5</v>
      </c>
      <c r="BN117" s="4">
        <f t="shared" si="36"/>
        <v>94.5</v>
      </c>
      <c r="BO117" s="4">
        <f t="shared" si="37"/>
        <v>-0.33</v>
      </c>
      <c r="BR117" s="4">
        <f t="shared" si="38"/>
        <v>0</v>
      </c>
      <c r="BS117" s="13" t="str">
        <f t="shared" si="55"/>
        <v/>
      </c>
      <c r="BT117" s="24" t="str">
        <f t="shared" si="40"/>
        <v/>
      </c>
      <c r="BU117" s="25"/>
    </row>
    <row r="118">
      <c r="A118" s="2">
        <f t="shared" si="41"/>
        <v>32</v>
      </c>
      <c r="B118" s="4">
        <f t="shared" si="1"/>
        <v>96</v>
      </c>
      <c r="C118" s="4">
        <f t="shared" si="2"/>
        <v>-0.36</v>
      </c>
      <c r="D118" s="4">
        <f t="shared" si="56"/>
        <v>17.5</v>
      </c>
      <c r="F118" s="2">
        <v>26.0</v>
      </c>
      <c r="G118" s="29">
        <f t="shared" si="3"/>
        <v>4.25</v>
      </c>
      <c r="H118" s="13">
        <f t="shared" si="4"/>
        <v>1.007435047</v>
      </c>
      <c r="I118" s="24">
        <f t="shared" si="5"/>
        <v>0</v>
      </c>
      <c r="K118" s="2">
        <f t="shared" si="42"/>
        <v>32</v>
      </c>
      <c r="L118" s="4">
        <f t="shared" si="6"/>
        <v>96</v>
      </c>
      <c r="M118" s="4">
        <f t="shared" si="7"/>
        <v>-0.36</v>
      </c>
      <c r="P118" s="4">
        <f t="shared" si="8"/>
        <v>0</v>
      </c>
      <c r="Q118" s="13" t="str">
        <f t="shared" si="49"/>
        <v/>
      </c>
      <c r="R118" s="24" t="str">
        <f t="shared" si="10"/>
        <v/>
      </c>
      <c r="T118" s="2">
        <f t="shared" si="43"/>
        <v>32</v>
      </c>
      <c r="U118" s="4">
        <f t="shared" si="11"/>
        <v>96</v>
      </c>
      <c r="V118" s="4">
        <f t="shared" si="12"/>
        <v>-0.36</v>
      </c>
      <c r="Y118" s="4">
        <f t="shared" si="13"/>
        <v>0</v>
      </c>
      <c r="Z118" s="13" t="str">
        <f t="shared" si="50"/>
        <v/>
      </c>
      <c r="AA118" s="24" t="str">
        <f t="shared" si="15"/>
        <v/>
      </c>
      <c r="AC118" s="2">
        <f t="shared" si="44"/>
        <v>32</v>
      </c>
      <c r="AD118" s="4">
        <f t="shared" si="16"/>
        <v>96</v>
      </c>
      <c r="AE118" s="4">
        <f t="shared" si="17"/>
        <v>-0.36</v>
      </c>
      <c r="AH118" s="4">
        <f t="shared" si="18"/>
        <v>0</v>
      </c>
      <c r="AI118" s="13" t="str">
        <f t="shared" si="51"/>
        <v/>
      </c>
      <c r="AJ118" s="24" t="str">
        <f t="shared" si="20"/>
        <v/>
      </c>
      <c r="AK118" s="13"/>
      <c r="AL118" s="2">
        <f t="shared" si="45"/>
        <v>32</v>
      </c>
      <c r="AM118" s="4">
        <f t="shared" si="21"/>
        <v>96</v>
      </c>
      <c r="AN118" s="4">
        <f t="shared" si="22"/>
        <v>-0.36</v>
      </c>
      <c r="AQ118" s="4">
        <f t="shared" si="23"/>
        <v>0</v>
      </c>
      <c r="AR118" s="13" t="str">
        <f t="shared" si="52"/>
        <v/>
      </c>
      <c r="AS118" s="24" t="str">
        <f t="shared" si="25"/>
        <v/>
      </c>
      <c r="AT118" s="13"/>
      <c r="AU118" s="2">
        <f t="shared" si="46"/>
        <v>32</v>
      </c>
      <c r="AV118" s="4">
        <f t="shared" si="26"/>
        <v>96</v>
      </c>
      <c r="AW118" s="4">
        <f t="shared" si="27"/>
        <v>-0.36</v>
      </c>
      <c r="AZ118" s="4">
        <f t="shared" si="28"/>
        <v>0</v>
      </c>
      <c r="BA118" s="13" t="str">
        <f t="shared" si="53"/>
        <v/>
      </c>
      <c r="BB118" s="24" t="str">
        <f t="shared" si="30"/>
        <v/>
      </c>
      <c r="BC118" s="13"/>
      <c r="BD118" s="2">
        <f t="shared" si="47"/>
        <v>32</v>
      </c>
      <c r="BE118" s="4">
        <f t="shared" si="31"/>
        <v>96</v>
      </c>
      <c r="BF118" s="4">
        <f t="shared" si="32"/>
        <v>-0.36</v>
      </c>
      <c r="BI118" s="4">
        <f t="shared" si="33"/>
        <v>0</v>
      </c>
      <c r="BJ118" s="13" t="str">
        <f t="shared" si="54"/>
        <v/>
      </c>
      <c r="BK118" s="24" t="str">
        <f t="shared" si="35"/>
        <v/>
      </c>
      <c r="BL118" s="13"/>
      <c r="BM118" s="2">
        <f t="shared" si="48"/>
        <v>32</v>
      </c>
      <c r="BN118" s="4">
        <f t="shared" si="36"/>
        <v>96</v>
      </c>
      <c r="BO118" s="4">
        <f t="shared" si="37"/>
        <v>-0.36</v>
      </c>
      <c r="BR118" s="4">
        <f t="shared" si="38"/>
        <v>0</v>
      </c>
      <c r="BS118" s="13" t="str">
        <f t="shared" si="55"/>
        <v/>
      </c>
      <c r="BT118" s="24" t="str">
        <f t="shared" si="40"/>
        <v/>
      </c>
      <c r="BU118" s="25"/>
    </row>
    <row r="119">
      <c r="A119" s="2">
        <f t="shared" si="41"/>
        <v>32.5</v>
      </c>
      <c r="B119" s="4">
        <f t="shared" si="1"/>
        <v>97.5</v>
      </c>
      <c r="C119" s="4">
        <f t="shared" si="2"/>
        <v>-0.39</v>
      </c>
      <c r="D119" s="4">
        <f t="shared" si="56"/>
        <v>18</v>
      </c>
      <c r="F119" s="2">
        <v>26.0</v>
      </c>
      <c r="G119" s="29">
        <f t="shared" si="3"/>
        <v>4.25</v>
      </c>
      <c r="H119" s="13">
        <f t="shared" si="4"/>
        <v>1.007435047</v>
      </c>
      <c r="I119" s="24">
        <f t="shared" si="5"/>
        <v>0</v>
      </c>
      <c r="K119" s="2">
        <f t="shared" si="42"/>
        <v>32.5</v>
      </c>
      <c r="L119" s="4">
        <f t="shared" si="6"/>
        <v>97.5</v>
      </c>
      <c r="M119" s="4">
        <f t="shared" si="7"/>
        <v>-0.39</v>
      </c>
      <c r="P119" s="4">
        <f t="shared" si="8"/>
        <v>0</v>
      </c>
      <c r="Q119" s="13" t="str">
        <f t="shared" si="49"/>
        <v/>
      </c>
      <c r="R119" s="24" t="str">
        <f t="shared" si="10"/>
        <v/>
      </c>
      <c r="T119" s="2">
        <f t="shared" si="43"/>
        <v>32.5</v>
      </c>
      <c r="U119" s="4">
        <f t="shared" si="11"/>
        <v>97.5</v>
      </c>
      <c r="V119" s="4">
        <f t="shared" si="12"/>
        <v>-0.39</v>
      </c>
      <c r="Y119" s="4">
        <f t="shared" si="13"/>
        <v>0</v>
      </c>
      <c r="Z119" s="13" t="str">
        <f t="shared" si="50"/>
        <v/>
      </c>
      <c r="AA119" s="24" t="str">
        <f t="shared" si="15"/>
        <v/>
      </c>
      <c r="AC119" s="2">
        <f t="shared" si="44"/>
        <v>32.5</v>
      </c>
      <c r="AD119" s="4">
        <f t="shared" si="16"/>
        <v>97.5</v>
      </c>
      <c r="AE119" s="4">
        <f t="shared" si="17"/>
        <v>-0.39</v>
      </c>
      <c r="AH119" s="4">
        <f t="shared" si="18"/>
        <v>0</v>
      </c>
      <c r="AI119" s="13" t="str">
        <f t="shared" si="51"/>
        <v/>
      </c>
      <c r="AJ119" s="24" t="str">
        <f t="shared" si="20"/>
        <v/>
      </c>
      <c r="AK119" s="13"/>
      <c r="AL119" s="2">
        <f t="shared" si="45"/>
        <v>32.5</v>
      </c>
      <c r="AM119" s="4">
        <f t="shared" si="21"/>
        <v>97.5</v>
      </c>
      <c r="AN119" s="4">
        <f t="shared" si="22"/>
        <v>-0.39</v>
      </c>
      <c r="AQ119" s="4">
        <f t="shared" si="23"/>
        <v>0</v>
      </c>
      <c r="AR119" s="13" t="str">
        <f t="shared" si="52"/>
        <v/>
      </c>
      <c r="AS119" s="24" t="str">
        <f t="shared" si="25"/>
        <v/>
      </c>
      <c r="AT119" s="13"/>
      <c r="AU119" s="2">
        <f t="shared" si="46"/>
        <v>32.5</v>
      </c>
      <c r="AV119" s="4">
        <f t="shared" si="26"/>
        <v>97.5</v>
      </c>
      <c r="AW119" s="4">
        <f t="shared" si="27"/>
        <v>-0.39</v>
      </c>
      <c r="AZ119" s="4">
        <f t="shared" si="28"/>
        <v>0</v>
      </c>
      <c r="BA119" s="13" t="str">
        <f t="shared" si="53"/>
        <v/>
      </c>
      <c r="BB119" s="24" t="str">
        <f t="shared" si="30"/>
        <v/>
      </c>
      <c r="BC119" s="13"/>
      <c r="BD119" s="2">
        <f t="shared" si="47"/>
        <v>32.5</v>
      </c>
      <c r="BE119" s="4">
        <f t="shared" si="31"/>
        <v>97.5</v>
      </c>
      <c r="BF119" s="4">
        <f t="shared" si="32"/>
        <v>-0.39</v>
      </c>
      <c r="BI119" s="4">
        <f t="shared" si="33"/>
        <v>0</v>
      </c>
      <c r="BJ119" s="13" t="str">
        <f t="shared" si="54"/>
        <v/>
      </c>
      <c r="BK119" s="24" t="str">
        <f t="shared" si="35"/>
        <v/>
      </c>
      <c r="BL119" s="13"/>
      <c r="BM119" s="2">
        <f t="shared" si="48"/>
        <v>32.5</v>
      </c>
      <c r="BN119" s="4">
        <f t="shared" si="36"/>
        <v>97.5</v>
      </c>
      <c r="BO119" s="4">
        <f t="shared" si="37"/>
        <v>-0.39</v>
      </c>
      <c r="BR119" s="4">
        <f t="shared" si="38"/>
        <v>0</v>
      </c>
      <c r="BS119" s="13" t="str">
        <f t="shared" si="55"/>
        <v/>
      </c>
      <c r="BT119" s="24" t="str">
        <f t="shared" si="40"/>
        <v/>
      </c>
      <c r="BU119" s="25"/>
    </row>
    <row r="120">
      <c r="A120" s="2">
        <f t="shared" si="41"/>
        <v>33</v>
      </c>
      <c r="B120" s="4">
        <f t="shared" si="1"/>
        <v>99</v>
      </c>
      <c r="C120" s="4">
        <f t="shared" si="2"/>
        <v>-0.42</v>
      </c>
      <c r="D120" s="4">
        <f t="shared" si="56"/>
        <v>18.5</v>
      </c>
      <c r="F120" s="2">
        <v>26.0</v>
      </c>
      <c r="G120" s="29">
        <f t="shared" si="3"/>
        <v>4.25</v>
      </c>
      <c r="H120" s="13">
        <f t="shared" si="4"/>
        <v>1.007435047</v>
      </c>
      <c r="I120" s="24">
        <f t="shared" si="5"/>
        <v>0</v>
      </c>
      <c r="K120" s="2">
        <f t="shared" si="42"/>
        <v>33</v>
      </c>
      <c r="L120" s="4">
        <f t="shared" si="6"/>
        <v>99</v>
      </c>
      <c r="M120" s="4">
        <f t="shared" si="7"/>
        <v>-0.42</v>
      </c>
      <c r="P120" s="4">
        <f t="shared" si="8"/>
        <v>0</v>
      </c>
      <c r="Q120" s="13" t="str">
        <f t="shared" si="49"/>
        <v/>
      </c>
      <c r="R120" s="24" t="str">
        <f t="shared" si="10"/>
        <v/>
      </c>
      <c r="T120" s="2">
        <f t="shared" si="43"/>
        <v>33</v>
      </c>
      <c r="U120" s="4">
        <f t="shared" si="11"/>
        <v>99</v>
      </c>
      <c r="V120" s="4">
        <f t="shared" si="12"/>
        <v>-0.42</v>
      </c>
      <c r="Y120" s="4">
        <f t="shared" si="13"/>
        <v>0</v>
      </c>
      <c r="Z120" s="13" t="str">
        <f t="shared" si="50"/>
        <v/>
      </c>
      <c r="AA120" s="24" t="str">
        <f t="shared" si="15"/>
        <v/>
      </c>
      <c r="AC120" s="2">
        <f t="shared" si="44"/>
        <v>33</v>
      </c>
      <c r="AD120" s="4">
        <f t="shared" si="16"/>
        <v>99</v>
      </c>
      <c r="AE120" s="4">
        <f t="shared" si="17"/>
        <v>-0.42</v>
      </c>
      <c r="AH120" s="4">
        <f t="shared" si="18"/>
        <v>0</v>
      </c>
      <c r="AI120" s="13" t="str">
        <f t="shared" si="51"/>
        <v/>
      </c>
      <c r="AJ120" s="24" t="str">
        <f t="shared" si="20"/>
        <v/>
      </c>
      <c r="AK120" s="13"/>
      <c r="AL120" s="2">
        <f t="shared" si="45"/>
        <v>33</v>
      </c>
      <c r="AM120" s="4">
        <f t="shared" si="21"/>
        <v>99</v>
      </c>
      <c r="AN120" s="4">
        <f t="shared" si="22"/>
        <v>-0.42</v>
      </c>
      <c r="AQ120" s="4">
        <f t="shared" si="23"/>
        <v>0</v>
      </c>
      <c r="AR120" s="13" t="str">
        <f t="shared" si="52"/>
        <v/>
      </c>
      <c r="AS120" s="24" t="str">
        <f t="shared" si="25"/>
        <v/>
      </c>
      <c r="AT120" s="13"/>
      <c r="AU120" s="2">
        <f t="shared" si="46"/>
        <v>33</v>
      </c>
      <c r="AV120" s="4">
        <f t="shared" si="26"/>
        <v>99</v>
      </c>
      <c r="AW120" s="4">
        <f t="shared" si="27"/>
        <v>-0.42</v>
      </c>
      <c r="AZ120" s="4">
        <f t="shared" si="28"/>
        <v>0</v>
      </c>
      <c r="BA120" s="13" t="str">
        <f t="shared" si="53"/>
        <v/>
      </c>
      <c r="BB120" s="24" t="str">
        <f t="shared" si="30"/>
        <v/>
      </c>
      <c r="BC120" s="13"/>
      <c r="BD120" s="2">
        <f t="shared" si="47"/>
        <v>33</v>
      </c>
      <c r="BE120" s="4">
        <f t="shared" si="31"/>
        <v>99</v>
      </c>
      <c r="BF120" s="4">
        <f t="shared" si="32"/>
        <v>-0.42</v>
      </c>
      <c r="BI120" s="4">
        <f t="shared" si="33"/>
        <v>0</v>
      </c>
      <c r="BJ120" s="13" t="str">
        <f t="shared" si="54"/>
        <v/>
      </c>
      <c r="BK120" s="24" t="str">
        <f t="shared" si="35"/>
        <v/>
      </c>
      <c r="BL120" s="13"/>
      <c r="BM120" s="2">
        <f t="shared" si="48"/>
        <v>33</v>
      </c>
      <c r="BN120" s="4">
        <f t="shared" si="36"/>
        <v>99</v>
      </c>
      <c r="BO120" s="4">
        <f t="shared" si="37"/>
        <v>-0.42</v>
      </c>
      <c r="BR120" s="4">
        <f t="shared" si="38"/>
        <v>0</v>
      </c>
      <c r="BS120" s="13" t="str">
        <f t="shared" si="55"/>
        <v/>
      </c>
      <c r="BT120" s="24" t="str">
        <f t="shared" si="40"/>
        <v/>
      </c>
      <c r="BU120" s="25"/>
    </row>
    <row r="121">
      <c r="A121" s="2">
        <f t="shared" si="41"/>
        <v>33.5</v>
      </c>
      <c r="B121" s="4">
        <f t="shared" si="1"/>
        <v>100.5</v>
      </c>
      <c r="C121" s="4">
        <f t="shared" si="2"/>
        <v>-0.45</v>
      </c>
      <c r="D121" s="4">
        <f t="shared" si="56"/>
        <v>19</v>
      </c>
      <c r="F121" s="2">
        <v>26.0</v>
      </c>
      <c r="G121" s="29">
        <f t="shared" si="3"/>
        <v>4.25</v>
      </c>
      <c r="H121" s="13">
        <f t="shared" si="4"/>
        <v>1.007435047</v>
      </c>
      <c r="I121" s="24">
        <f t="shared" si="5"/>
        <v>0</v>
      </c>
      <c r="K121" s="2">
        <f t="shared" si="42"/>
        <v>33.5</v>
      </c>
      <c r="L121" s="4">
        <f t="shared" si="6"/>
        <v>100.5</v>
      </c>
      <c r="M121" s="4">
        <f t="shared" si="7"/>
        <v>-0.45</v>
      </c>
      <c r="P121" s="4">
        <f t="shared" si="8"/>
        <v>0</v>
      </c>
      <c r="Q121" s="13" t="str">
        <f t="shared" si="49"/>
        <v/>
      </c>
      <c r="R121" s="24" t="str">
        <f t="shared" si="10"/>
        <v/>
      </c>
      <c r="T121" s="2">
        <f t="shared" si="43"/>
        <v>33.5</v>
      </c>
      <c r="U121" s="4">
        <f t="shared" si="11"/>
        <v>100.5</v>
      </c>
      <c r="V121" s="4">
        <f t="shared" si="12"/>
        <v>-0.45</v>
      </c>
      <c r="Y121" s="4">
        <f t="shared" si="13"/>
        <v>0</v>
      </c>
      <c r="Z121" s="13" t="str">
        <f t="shared" si="50"/>
        <v/>
      </c>
      <c r="AA121" s="24" t="str">
        <f t="shared" si="15"/>
        <v/>
      </c>
      <c r="AC121" s="2">
        <f t="shared" si="44"/>
        <v>33.5</v>
      </c>
      <c r="AD121" s="4">
        <f t="shared" si="16"/>
        <v>100.5</v>
      </c>
      <c r="AE121" s="4">
        <f t="shared" si="17"/>
        <v>-0.45</v>
      </c>
      <c r="AH121" s="4">
        <f t="shared" si="18"/>
        <v>0</v>
      </c>
      <c r="AI121" s="13" t="str">
        <f t="shared" si="51"/>
        <v/>
      </c>
      <c r="AJ121" s="24" t="str">
        <f t="shared" si="20"/>
        <v/>
      </c>
      <c r="AK121" s="13"/>
      <c r="AL121" s="2">
        <f t="shared" si="45"/>
        <v>33.5</v>
      </c>
      <c r="AM121" s="4">
        <f t="shared" si="21"/>
        <v>100.5</v>
      </c>
      <c r="AN121" s="4">
        <f t="shared" si="22"/>
        <v>-0.45</v>
      </c>
      <c r="AQ121" s="4">
        <f t="shared" si="23"/>
        <v>0</v>
      </c>
      <c r="AR121" s="13" t="str">
        <f t="shared" si="52"/>
        <v/>
      </c>
      <c r="AS121" s="24" t="str">
        <f t="shared" si="25"/>
        <v/>
      </c>
      <c r="AT121" s="13"/>
      <c r="AU121" s="2">
        <f t="shared" si="46"/>
        <v>33.5</v>
      </c>
      <c r="AV121" s="4">
        <f t="shared" si="26"/>
        <v>100.5</v>
      </c>
      <c r="AW121" s="4">
        <f t="shared" si="27"/>
        <v>-0.45</v>
      </c>
      <c r="AZ121" s="4">
        <f t="shared" si="28"/>
        <v>0</v>
      </c>
      <c r="BA121" s="13" t="str">
        <f t="shared" si="53"/>
        <v/>
      </c>
      <c r="BB121" s="24" t="str">
        <f t="shared" si="30"/>
        <v/>
      </c>
      <c r="BC121" s="13"/>
      <c r="BD121" s="2">
        <f t="shared" si="47"/>
        <v>33.5</v>
      </c>
      <c r="BE121" s="4">
        <f t="shared" si="31"/>
        <v>100.5</v>
      </c>
      <c r="BF121" s="4">
        <f t="shared" si="32"/>
        <v>-0.45</v>
      </c>
      <c r="BI121" s="4">
        <f t="shared" si="33"/>
        <v>0</v>
      </c>
      <c r="BJ121" s="13" t="str">
        <f t="shared" si="54"/>
        <v/>
      </c>
      <c r="BK121" s="24" t="str">
        <f t="shared" si="35"/>
        <v/>
      </c>
      <c r="BL121" s="13"/>
      <c r="BM121" s="2">
        <f t="shared" si="48"/>
        <v>33.5</v>
      </c>
      <c r="BN121" s="4">
        <f t="shared" si="36"/>
        <v>100.5</v>
      </c>
      <c r="BO121" s="4">
        <f t="shared" si="37"/>
        <v>-0.45</v>
      </c>
      <c r="BR121" s="4">
        <f t="shared" si="38"/>
        <v>0</v>
      </c>
      <c r="BS121" s="13" t="str">
        <f t="shared" si="55"/>
        <v/>
      </c>
      <c r="BT121" s="24" t="str">
        <f t="shared" si="40"/>
        <v/>
      </c>
      <c r="BU121" s="25"/>
    </row>
    <row r="122">
      <c r="A122" s="2">
        <f t="shared" si="41"/>
        <v>34</v>
      </c>
      <c r="B122" s="4">
        <f t="shared" si="1"/>
        <v>102</v>
      </c>
      <c r="C122" s="4">
        <f t="shared" si="2"/>
        <v>-0.48</v>
      </c>
      <c r="D122" s="4">
        <f t="shared" si="56"/>
        <v>19.5</v>
      </c>
      <c r="F122" s="2">
        <v>26.0</v>
      </c>
      <c r="G122" s="29">
        <f t="shared" si="3"/>
        <v>4.25</v>
      </c>
      <c r="H122" s="13">
        <f t="shared" si="4"/>
        <v>1.007435047</v>
      </c>
      <c r="I122" s="24">
        <f t="shared" si="5"/>
        <v>0</v>
      </c>
      <c r="K122" s="2">
        <f t="shared" si="42"/>
        <v>34</v>
      </c>
      <c r="L122" s="4">
        <f t="shared" si="6"/>
        <v>102</v>
      </c>
      <c r="M122" s="4">
        <f t="shared" si="7"/>
        <v>-0.48</v>
      </c>
      <c r="P122" s="4">
        <f t="shared" si="8"/>
        <v>0</v>
      </c>
      <c r="Q122" s="13" t="str">
        <f t="shared" si="49"/>
        <v/>
      </c>
      <c r="R122" s="24" t="str">
        <f t="shared" si="10"/>
        <v/>
      </c>
      <c r="T122" s="2">
        <f t="shared" si="43"/>
        <v>34</v>
      </c>
      <c r="U122" s="4">
        <f t="shared" si="11"/>
        <v>102</v>
      </c>
      <c r="V122" s="4">
        <f t="shared" si="12"/>
        <v>-0.48</v>
      </c>
      <c r="Y122" s="4">
        <f t="shared" si="13"/>
        <v>0</v>
      </c>
      <c r="Z122" s="13" t="str">
        <f t="shared" si="50"/>
        <v/>
      </c>
      <c r="AA122" s="24" t="str">
        <f t="shared" si="15"/>
        <v/>
      </c>
      <c r="AC122" s="2">
        <f t="shared" si="44"/>
        <v>34</v>
      </c>
      <c r="AD122" s="4">
        <f t="shared" si="16"/>
        <v>102</v>
      </c>
      <c r="AE122" s="4">
        <f t="shared" si="17"/>
        <v>-0.48</v>
      </c>
      <c r="AH122" s="4">
        <f t="shared" si="18"/>
        <v>0</v>
      </c>
      <c r="AI122" s="13" t="str">
        <f t="shared" si="51"/>
        <v/>
      </c>
      <c r="AJ122" s="24" t="str">
        <f t="shared" si="20"/>
        <v/>
      </c>
      <c r="AK122" s="13"/>
      <c r="AL122" s="2">
        <f t="shared" si="45"/>
        <v>34</v>
      </c>
      <c r="AM122" s="4">
        <f t="shared" si="21"/>
        <v>102</v>
      </c>
      <c r="AN122" s="4">
        <f t="shared" si="22"/>
        <v>-0.48</v>
      </c>
      <c r="AQ122" s="4">
        <f t="shared" si="23"/>
        <v>0</v>
      </c>
      <c r="AR122" s="13" t="str">
        <f t="shared" si="52"/>
        <v/>
      </c>
      <c r="AS122" s="24" t="str">
        <f t="shared" si="25"/>
        <v/>
      </c>
      <c r="AT122" s="13"/>
      <c r="AU122" s="2">
        <f t="shared" si="46"/>
        <v>34</v>
      </c>
      <c r="AV122" s="4">
        <f t="shared" si="26"/>
        <v>102</v>
      </c>
      <c r="AW122" s="4">
        <f t="shared" si="27"/>
        <v>-0.48</v>
      </c>
      <c r="AZ122" s="4">
        <f t="shared" si="28"/>
        <v>0</v>
      </c>
      <c r="BA122" s="13" t="str">
        <f t="shared" si="53"/>
        <v/>
      </c>
      <c r="BB122" s="24" t="str">
        <f t="shared" si="30"/>
        <v/>
      </c>
      <c r="BC122" s="13"/>
      <c r="BD122" s="2">
        <f t="shared" si="47"/>
        <v>34</v>
      </c>
      <c r="BE122" s="4">
        <f t="shared" si="31"/>
        <v>102</v>
      </c>
      <c r="BF122" s="4">
        <f t="shared" si="32"/>
        <v>-0.48</v>
      </c>
      <c r="BI122" s="4">
        <f t="shared" si="33"/>
        <v>0</v>
      </c>
      <c r="BJ122" s="13" t="str">
        <f t="shared" si="54"/>
        <v/>
      </c>
      <c r="BK122" s="24" t="str">
        <f t="shared" si="35"/>
        <v/>
      </c>
      <c r="BL122" s="13"/>
      <c r="BM122" s="2">
        <f t="shared" si="48"/>
        <v>34</v>
      </c>
      <c r="BN122" s="4">
        <f t="shared" si="36"/>
        <v>102</v>
      </c>
      <c r="BO122" s="4">
        <f t="shared" si="37"/>
        <v>-0.48</v>
      </c>
      <c r="BR122" s="4">
        <f t="shared" si="38"/>
        <v>0</v>
      </c>
      <c r="BS122" s="13" t="str">
        <f t="shared" si="55"/>
        <v/>
      </c>
      <c r="BT122" s="24" t="str">
        <f t="shared" si="40"/>
        <v/>
      </c>
      <c r="BU122" s="25"/>
    </row>
    <row r="123">
      <c r="A123" s="2">
        <f t="shared" si="41"/>
        <v>34.5</v>
      </c>
      <c r="B123" s="4">
        <f t="shared" si="1"/>
        <v>103.5</v>
      </c>
      <c r="C123" s="4">
        <f t="shared" si="2"/>
        <v>-0.51</v>
      </c>
      <c r="D123" s="4">
        <f t="shared" si="56"/>
        <v>20</v>
      </c>
      <c r="F123" s="2">
        <v>26.0</v>
      </c>
      <c r="G123" s="29">
        <f t="shared" si="3"/>
        <v>4.25</v>
      </c>
      <c r="H123" s="13">
        <f t="shared" si="4"/>
        <v>1.007435047</v>
      </c>
      <c r="I123" s="24">
        <f t="shared" si="5"/>
        <v>0</v>
      </c>
      <c r="K123" s="2">
        <f t="shared" si="42"/>
        <v>34.5</v>
      </c>
      <c r="L123" s="4">
        <f t="shared" si="6"/>
        <v>103.5</v>
      </c>
      <c r="M123" s="4">
        <f t="shared" si="7"/>
        <v>-0.51</v>
      </c>
      <c r="P123" s="4">
        <f t="shared" si="8"/>
        <v>0</v>
      </c>
      <c r="Q123" s="13" t="str">
        <f t="shared" si="49"/>
        <v/>
      </c>
      <c r="R123" s="24" t="str">
        <f t="shared" si="10"/>
        <v/>
      </c>
      <c r="T123" s="2">
        <f t="shared" si="43"/>
        <v>34.5</v>
      </c>
      <c r="U123" s="4">
        <f t="shared" si="11"/>
        <v>103.5</v>
      </c>
      <c r="V123" s="4">
        <f t="shared" si="12"/>
        <v>-0.51</v>
      </c>
      <c r="Y123" s="4">
        <f t="shared" si="13"/>
        <v>0</v>
      </c>
      <c r="Z123" s="13" t="str">
        <f t="shared" si="50"/>
        <v/>
      </c>
      <c r="AA123" s="24" t="str">
        <f t="shared" si="15"/>
        <v/>
      </c>
      <c r="AC123" s="2">
        <f t="shared" si="44"/>
        <v>34.5</v>
      </c>
      <c r="AD123" s="4">
        <f t="shared" si="16"/>
        <v>103.5</v>
      </c>
      <c r="AE123" s="4">
        <f t="shared" si="17"/>
        <v>-0.51</v>
      </c>
      <c r="AH123" s="4">
        <f t="shared" si="18"/>
        <v>0</v>
      </c>
      <c r="AI123" s="13" t="str">
        <f t="shared" si="51"/>
        <v/>
      </c>
      <c r="AJ123" s="24" t="str">
        <f t="shared" si="20"/>
        <v/>
      </c>
      <c r="AK123" s="13"/>
      <c r="AL123" s="2">
        <f t="shared" si="45"/>
        <v>34.5</v>
      </c>
      <c r="AM123" s="4">
        <f t="shared" si="21"/>
        <v>103.5</v>
      </c>
      <c r="AN123" s="4">
        <f t="shared" si="22"/>
        <v>-0.51</v>
      </c>
      <c r="AQ123" s="4">
        <f t="shared" si="23"/>
        <v>0</v>
      </c>
      <c r="AR123" s="13" t="str">
        <f t="shared" si="52"/>
        <v/>
      </c>
      <c r="AS123" s="24" t="str">
        <f t="shared" si="25"/>
        <v/>
      </c>
      <c r="AT123" s="13"/>
      <c r="AU123" s="2">
        <f t="shared" si="46"/>
        <v>34.5</v>
      </c>
      <c r="AV123" s="4">
        <f t="shared" si="26"/>
        <v>103.5</v>
      </c>
      <c r="AW123" s="4">
        <f t="shared" si="27"/>
        <v>-0.51</v>
      </c>
      <c r="AZ123" s="4">
        <f t="shared" si="28"/>
        <v>0</v>
      </c>
      <c r="BA123" s="13" t="str">
        <f t="shared" si="53"/>
        <v/>
      </c>
      <c r="BB123" s="24" t="str">
        <f t="shared" si="30"/>
        <v/>
      </c>
      <c r="BC123" s="13"/>
      <c r="BD123" s="2">
        <f t="shared" si="47"/>
        <v>34.5</v>
      </c>
      <c r="BE123" s="4">
        <f t="shared" si="31"/>
        <v>103.5</v>
      </c>
      <c r="BF123" s="4">
        <f t="shared" si="32"/>
        <v>-0.51</v>
      </c>
      <c r="BI123" s="4">
        <f t="shared" si="33"/>
        <v>0</v>
      </c>
      <c r="BJ123" s="13" t="str">
        <f t="shared" si="54"/>
        <v/>
      </c>
      <c r="BK123" s="24" t="str">
        <f t="shared" si="35"/>
        <v/>
      </c>
      <c r="BL123" s="13"/>
      <c r="BM123" s="2">
        <f t="shared" si="48"/>
        <v>34.5</v>
      </c>
      <c r="BN123" s="4">
        <f t="shared" si="36"/>
        <v>103.5</v>
      </c>
      <c r="BO123" s="4">
        <f t="shared" si="37"/>
        <v>-0.51</v>
      </c>
      <c r="BR123" s="4">
        <f t="shared" si="38"/>
        <v>0</v>
      </c>
      <c r="BS123" s="13" t="str">
        <f t="shared" si="55"/>
        <v/>
      </c>
      <c r="BT123" s="24" t="str">
        <f t="shared" si="40"/>
        <v/>
      </c>
      <c r="BU123" s="25"/>
    </row>
    <row r="124">
      <c r="A124" s="2">
        <f t="shared" si="41"/>
        <v>35</v>
      </c>
      <c r="B124" s="4">
        <f t="shared" si="1"/>
        <v>105</v>
      </c>
      <c r="C124" s="4">
        <f t="shared" si="2"/>
        <v>-0.54</v>
      </c>
      <c r="D124" s="4">
        <f t="shared" si="56"/>
        <v>20.5</v>
      </c>
      <c r="F124" s="2">
        <v>26.0</v>
      </c>
      <c r="G124" s="29">
        <f t="shared" si="3"/>
        <v>4.25</v>
      </c>
      <c r="H124" s="13">
        <f t="shared" si="4"/>
        <v>1.007435047</v>
      </c>
      <c r="I124" s="24">
        <f t="shared" si="5"/>
        <v>0</v>
      </c>
      <c r="K124" s="2">
        <f t="shared" si="42"/>
        <v>35</v>
      </c>
      <c r="L124" s="4">
        <f t="shared" si="6"/>
        <v>105</v>
      </c>
      <c r="M124" s="4">
        <f t="shared" si="7"/>
        <v>-0.54</v>
      </c>
      <c r="P124" s="4">
        <f t="shared" si="8"/>
        <v>0</v>
      </c>
      <c r="Q124" s="13" t="str">
        <f t="shared" si="49"/>
        <v/>
      </c>
      <c r="R124" s="24" t="str">
        <f t="shared" si="10"/>
        <v/>
      </c>
      <c r="T124" s="2">
        <f t="shared" si="43"/>
        <v>35</v>
      </c>
      <c r="U124" s="4">
        <f t="shared" si="11"/>
        <v>105</v>
      </c>
      <c r="V124" s="4">
        <f t="shared" si="12"/>
        <v>-0.54</v>
      </c>
      <c r="Y124" s="4">
        <f t="shared" si="13"/>
        <v>0</v>
      </c>
      <c r="Z124" s="13" t="str">
        <f t="shared" si="50"/>
        <v/>
      </c>
      <c r="AA124" s="24" t="str">
        <f t="shared" si="15"/>
        <v/>
      </c>
      <c r="AC124" s="2">
        <f t="shared" si="44"/>
        <v>35</v>
      </c>
      <c r="AD124" s="4">
        <f t="shared" si="16"/>
        <v>105</v>
      </c>
      <c r="AE124" s="4">
        <f t="shared" si="17"/>
        <v>-0.54</v>
      </c>
      <c r="AH124" s="4">
        <f t="shared" si="18"/>
        <v>0</v>
      </c>
      <c r="AI124" s="13" t="str">
        <f t="shared" si="51"/>
        <v/>
      </c>
      <c r="AJ124" s="24" t="str">
        <f t="shared" si="20"/>
        <v/>
      </c>
      <c r="AK124" s="13"/>
      <c r="AL124" s="2">
        <f t="shared" si="45"/>
        <v>35</v>
      </c>
      <c r="AM124" s="4">
        <f t="shared" si="21"/>
        <v>105</v>
      </c>
      <c r="AN124" s="4">
        <f t="shared" si="22"/>
        <v>-0.54</v>
      </c>
      <c r="AQ124" s="4">
        <f t="shared" si="23"/>
        <v>0</v>
      </c>
      <c r="AR124" s="13" t="str">
        <f t="shared" si="52"/>
        <v/>
      </c>
      <c r="AS124" s="24" t="str">
        <f t="shared" si="25"/>
        <v/>
      </c>
      <c r="AT124" s="13"/>
      <c r="AU124" s="2">
        <f t="shared" si="46"/>
        <v>35</v>
      </c>
      <c r="AV124" s="4">
        <f t="shared" si="26"/>
        <v>105</v>
      </c>
      <c r="AW124" s="4">
        <f t="shared" si="27"/>
        <v>-0.54</v>
      </c>
      <c r="AZ124" s="4">
        <f t="shared" si="28"/>
        <v>0</v>
      </c>
      <c r="BA124" s="13" t="str">
        <f t="shared" si="53"/>
        <v/>
      </c>
      <c r="BB124" s="24" t="str">
        <f t="shared" si="30"/>
        <v/>
      </c>
      <c r="BC124" s="13"/>
      <c r="BD124" s="2">
        <f t="shared" si="47"/>
        <v>35</v>
      </c>
      <c r="BE124" s="4">
        <f t="shared" si="31"/>
        <v>105</v>
      </c>
      <c r="BF124" s="4">
        <f t="shared" si="32"/>
        <v>-0.54</v>
      </c>
      <c r="BI124" s="4">
        <f t="shared" si="33"/>
        <v>0</v>
      </c>
      <c r="BJ124" s="13" t="str">
        <f t="shared" si="54"/>
        <v/>
      </c>
      <c r="BK124" s="24" t="str">
        <f t="shared" si="35"/>
        <v/>
      </c>
      <c r="BL124" s="13"/>
      <c r="BM124" s="2">
        <f t="shared" si="48"/>
        <v>35</v>
      </c>
      <c r="BN124" s="4">
        <f t="shared" si="36"/>
        <v>105</v>
      </c>
      <c r="BO124" s="4">
        <f t="shared" si="37"/>
        <v>-0.54</v>
      </c>
      <c r="BR124" s="4">
        <f t="shared" si="38"/>
        <v>0</v>
      </c>
      <c r="BS124" s="13" t="str">
        <f t="shared" si="55"/>
        <v/>
      </c>
      <c r="BT124" s="24" t="str">
        <f t="shared" si="40"/>
        <v/>
      </c>
      <c r="BU124" s="25"/>
    </row>
    <row r="125">
      <c r="A125" s="2">
        <f t="shared" si="41"/>
        <v>35.5</v>
      </c>
      <c r="B125" s="4">
        <f t="shared" si="1"/>
        <v>106.5</v>
      </c>
      <c r="C125" s="4">
        <f t="shared" si="2"/>
        <v>-0.57</v>
      </c>
      <c r="D125" s="4">
        <f t="shared" si="56"/>
        <v>21</v>
      </c>
      <c r="F125" s="2">
        <v>26.0</v>
      </c>
      <c r="G125" s="29">
        <f t="shared" si="3"/>
        <v>4.25</v>
      </c>
      <c r="H125" s="13">
        <f t="shared" si="4"/>
        <v>1.007435047</v>
      </c>
      <c r="I125" s="24">
        <f t="shared" si="5"/>
        <v>0</v>
      </c>
      <c r="K125" s="2">
        <f t="shared" si="42"/>
        <v>35.5</v>
      </c>
      <c r="L125" s="4">
        <f t="shared" si="6"/>
        <v>106.5</v>
      </c>
      <c r="M125" s="4">
        <f t="shared" si="7"/>
        <v>-0.57</v>
      </c>
      <c r="P125" s="4">
        <f t="shared" si="8"/>
        <v>0</v>
      </c>
      <c r="Q125" s="13" t="str">
        <f t="shared" si="49"/>
        <v/>
      </c>
      <c r="R125" s="24" t="str">
        <f t="shared" si="10"/>
        <v/>
      </c>
      <c r="T125" s="2">
        <f t="shared" si="43"/>
        <v>35.5</v>
      </c>
      <c r="U125" s="4">
        <f t="shared" si="11"/>
        <v>106.5</v>
      </c>
      <c r="V125" s="4">
        <f t="shared" si="12"/>
        <v>-0.57</v>
      </c>
      <c r="Y125" s="4">
        <f t="shared" si="13"/>
        <v>0</v>
      </c>
      <c r="Z125" s="13" t="str">
        <f t="shared" si="50"/>
        <v/>
      </c>
      <c r="AA125" s="24" t="str">
        <f t="shared" si="15"/>
        <v/>
      </c>
      <c r="AC125" s="2">
        <f t="shared" si="44"/>
        <v>35.5</v>
      </c>
      <c r="AD125" s="4">
        <f t="shared" si="16"/>
        <v>106.5</v>
      </c>
      <c r="AE125" s="4">
        <f t="shared" si="17"/>
        <v>-0.57</v>
      </c>
      <c r="AH125" s="4">
        <f t="shared" si="18"/>
        <v>0</v>
      </c>
      <c r="AI125" s="13" t="str">
        <f t="shared" si="51"/>
        <v/>
      </c>
      <c r="AJ125" s="24" t="str">
        <f t="shared" si="20"/>
        <v/>
      </c>
      <c r="AK125" s="13"/>
      <c r="AL125" s="2">
        <f t="shared" si="45"/>
        <v>35.5</v>
      </c>
      <c r="AM125" s="4">
        <f t="shared" si="21"/>
        <v>106.5</v>
      </c>
      <c r="AN125" s="4">
        <f t="shared" si="22"/>
        <v>-0.57</v>
      </c>
      <c r="AQ125" s="4">
        <f t="shared" si="23"/>
        <v>0</v>
      </c>
      <c r="AR125" s="13" t="str">
        <f t="shared" si="52"/>
        <v/>
      </c>
      <c r="AS125" s="24" t="str">
        <f t="shared" si="25"/>
        <v/>
      </c>
      <c r="AT125" s="13"/>
      <c r="AU125" s="2">
        <f t="shared" si="46"/>
        <v>35.5</v>
      </c>
      <c r="AV125" s="4">
        <f t="shared" si="26"/>
        <v>106.5</v>
      </c>
      <c r="AW125" s="4">
        <f t="shared" si="27"/>
        <v>-0.57</v>
      </c>
      <c r="AZ125" s="4">
        <f t="shared" si="28"/>
        <v>0</v>
      </c>
      <c r="BA125" s="13" t="str">
        <f t="shared" si="53"/>
        <v/>
      </c>
      <c r="BB125" s="24" t="str">
        <f t="shared" si="30"/>
        <v/>
      </c>
      <c r="BC125" s="13"/>
      <c r="BD125" s="2">
        <f t="shared" si="47"/>
        <v>35.5</v>
      </c>
      <c r="BE125" s="4">
        <f t="shared" si="31"/>
        <v>106.5</v>
      </c>
      <c r="BF125" s="4">
        <f t="shared" si="32"/>
        <v>-0.57</v>
      </c>
      <c r="BI125" s="4">
        <f t="shared" si="33"/>
        <v>0</v>
      </c>
      <c r="BJ125" s="13" t="str">
        <f t="shared" si="54"/>
        <v/>
      </c>
      <c r="BK125" s="24" t="str">
        <f t="shared" si="35"/>
        <v/>
      </c>
      <c r="BL125" s="13"/>
      <c r="BM125" s="2">
        <f t="shared" si="48"/>
        <v>35.5</v>
      </c>
      <c r="BN125" s="4">
        <f t="shared" si="36"/>
        <v>106.5</v>
      </c>
      <c r="BO125" s="4">
        <f t="shared" si="37"/>
        <v>-0.57</v>
      </c>
      <c r="BR125" s="4">
        <f t="shared" si="38"/>
        <v>0</v>
      </c>
      <c r="BS125" s="13" t="str">
        <f t="shared" si="55"/>
        <v/>
      </c>
      <c r="BT125" s="24" t="str">
        <f t="shared" si="40"/>
        <v/>
      </c>
      <c r="BU125" s="25"/>
    </row>
    <row r="126">
      <c r="A126" s="2">
        <f t="shared" si="41"/>
        <v>36</v>
      </c>
      <c r="B126" s="4">
        <f t="shared" si="1"/>
        <v>108</v>
      </c>
      <c r="C126" s="4">
        <f t="shared" si="2"/>
        <v>-0.6</v>
      </c>
      <c r="D126" s="4">
        <f t="shared" si="56"/>
        <v>21.5</v>
      </c>
      <c r="F126" s="2">
        <v>26.0</v>
      </c>
      <c r="G126" s="29">
        <f t="shared" si="3"/>
        <v>4.25</v>
      </c>
      <c r="H126" s="13">
        <f t="shared" si="4"/>
        <v>1.007435047</v>
      </c>
      <c r="I126" s="24">
        <f t="shared" si="5"/>
        <v>0</v>
      </c>
      <c r="K126" s="2">
        <f t="shared" si="42"/>
        <v>36</v>
      </c>
      <c r="L126" s="4">
        <f t="shared" si="6"/>
        <v>108</v>
      </c>
      <c r="M126" s="4">
        <f t="shared" si="7"/>
        <v>-0.6</v>
      </c>
      <c r="P126" s="4">
        <f t="shared" si="8"/>
        <v>0</v>
      </c>
      <c r="Q126" s="13" t="str">
        <f t="shared" si="49"/>
        <v/>
      </c>
      <c r="R126" s="24" t="str">
        <f t="shared" si="10"/>
        <v/>
      </c>
      <c r="T126" s="2">
        <f t="shared" si="43"/>
        <v>36</v>
      </c>
      <c r="U126" s="4">
        <f t="shared" si="11"/>
        <v>108</v>
      </c>
      <c r="V126" s="4">
        <f t="shared" si="12"/>
        <v>-0.6</v>
      </c>
      <c r="Y126" s="4">
        <f t="shared" si="13"/>
        <v>0</v>
      </c>
      <c r="Z126" s="13" t="str">
        <f t="shared" si="50"/>
        <v/>
      </c>
      <c r="AA126" s="24" t="str">
        <f t="shared" si="15"/>
        <v/>
      </c>
      <c r="AC126" s="2">
        <f t="shared" si="44"/>
        <v>36</v>
      </c>
      <c r="AD126" s="4">
        <f t="shared" si="16"/>
        <v>108</v>
      </c>
      <c r="AE126" s="4">
        <f t="shared" si="17"/>
        <v>-0.6</v>
      </c>
      <c r="AH126" s="4">
        <f t="shared" si="18"/>
        <v>0</v>
      </c>
      <c r="AI126" s="13" t="str">
        <f t="shared" si="51"/>
        <v/>
      </c>
      <c r="AJ126" s="24" t="str">
        <f t="shared" si="20"/>
        <v/>
      </c>
      <c r="AK126" s="13"/>
      <c r="AL126" s="2">
        <f t="shared" si="45"/>
        <v>36</v>
      </c>
      <c r="AM126" s="4">
        <f t="shared" si="21"/>
        <v>108</v>
      </c>
      <c r="AN126" s="4">
        <f t="shared" si="22"/>
        <v>-0.6</v>
      </c>
      <c r="AQ126" s="4">
        <f t="shared" si="23"/>
        <v>0</v>
      </c>
      <c r="AR126" s="13" t="str">
        <f t="shared" si="52"/>
        <v/>
      </c>
      <c r="AS126" s="24" t="str">
        <f t="shared" si="25"/>
        <v/>
      </c>
      <c r="AT126" s="13"/>
      <c r="AU126" s="2">
        <f t="shared" si="46"/>
        <v>36</v>
      </c>
      <c r="AV126" s="4">
        <f t="shared" si="26"/>
        <v>108</v>
      </c>
      <c r="AW126" s="4">
        <f t="shared" si="27"/>
        <v>-0.6</v>
      </c>
      <c r="AZ126" s="4">
        <f t="shared" si="28"/>
        <v>0</v>
      </c>
      <c r="BA126" s="13" t="str">
        <f t="shared" si="53"/>
        <v/>
      </c>
      <c r="BB126" s="24" t="str">
        <f t="shared" si="30"/>
        <v/>
      </c>
      <c r="BC126" s="13"/>
      <c r="BD126" s="2">
        <f t="shared" si="47"/>
        <v>36</v>
      </c>
      <c r="BE126" s="4">
        <f t="shared" si="31"/>
        <v>108</v>
      </c>
      <c r="BF126" s="4">
        <f t="shared" si="32"/>
        <v>-0.6</v>
      </c>
      <c r="BI126" s="4">
        <f t="shared" si="33"/>
        <v>0</v>
      </c>
      <c r="BJ126" s="13" t="str">
        <f t="shared" si="54"/>
        <v/>
      </c>
      <c r="BK126" s="24" t="str">
        <f t="shared" si="35"/>
        <v/>
      </c>
      <c r="BL126" s="13"/>
      <c r="BM126" s="2">
        <f t="shared" si="48"/>
        <v>36</v>
      </c>
      <c r="BN126" s="4">
        <f t="shared" si="36"/>
        <v>108</v>
      </c>
      <c r="BO126" s="4">
        <f t="shared" si="37"/>
        <v>-0.6</v>
      </c>
      <c r="BR126" s="4">
        <f t="shared" si="38"/>
        <v>0</v>
      </c>
      <c r="BS126" s="13" t="str">
        <f t="shared" si="55"/>
        <v/>
      </c>
      <c r="BT126" s="24" t="str">
        <f t="shared" si="40"/>
        <v/>
      </c>
      <c r="BU126" s="25"/>
    </row>
    <row r="127">
      <c r="A127" s="2">
        <f t="shared" si="41"/>
        <v>36.5</v>
      </c>
      <c r="B127" s="4">
        <f t="shared" si="1"/>
        <v>109.5</v>
      </c>
      <c r="C127" s="4">
        <f t="shared" si="2"/>
        <v>-0.63</v>
      </c>
      <c r="D127" s="4">
        <f t="shared" si="56"/>
        <v>22</v>
      </c>
      <c r="F127" s="2">
        <v>26.0</v>
      </c>
      <c r="G127" s="29">
        <f t="shared" si="3"/>
        <v>4.25</v>
      </c>
      <c r="H127" s="13">
        <f t="shared" si="4"/>
        <v>1.007435047</v>
      </c>
      <c r="I127" s="24">
        <f t="shared" si="5"/>
        <v>0</v>
      </c>
      <c r="K127" s="2">
        <f t="shared" si="42"/>
        <v>36.5</v>
      </c>
      <c r="L127" s="4">
        <f t="shared" si="6"/>
        <v>109.5</v>
      </c>
      <c r="M127" s="4">
        <f t="shared" si="7"/>
        <v>-0.63</v>
      </c>
      <c r="P127" s="4">
        <f t="shared" si="8"/>
        <v>0</v>
      </c>
      <c r="Q127" s="13" t="str">
        <f t="shared" si="49"/>
        <v/>
      </c>
      <c r="R127" s="24" t="str">
        <f t="shared" si="10"/>
        <v/>
      </c>
      <c r="T127" s="2">
        <f t="shared" si="43"/>
        <v>36.5</v>
      </c>
      <c r="U127" s="4">
        <f t="shared" si="11"/>
        <v>109.5</v>
      </c>
      <c r="V127" s="4">
        <f t="shared" si="12"/>
        <v>-0.63</v>
      </c>
      <c r="Y127" s="4">
        <f t="shared" si="13"/>
        <v>0</v>
      </c>
      <c r="Z127" s="13" t="str">
        <f t="shared" si="50"/>
        <v/>
      </c>
      <c r="AA127" s="24" t="str">
        <f t="shared" si="15"/>
        <v/>
      </c>
      <c r="AC127" s="2">
        <f t="shared" si="44"/>
        <v>36.5</v>
      </c>
      <c r="AD127" s="4">
        <f t="shared" si="16"/>
        <v>109.5</v>
      </c>
      <c r="AE127" s="4">
        <f t="shared" si="17"/>
        <v>-0.63</v>
      </c>
      <c r="AH127" s="4">
        <f t="shared" si="18"/>
        <v>0</v>
      </c>
      <c r="AI127" s="13" t="str">
        <f t="shared" si="51"/>
        <v/>
      </c>
      <c r="AJ127" s="24" t="str">
        <f t="shared" si="20"/>
        <v/>
      </c>
      <c r="AK127" s="13"/>
      <c r="AL127" s="2">
        <f t="shared" si="45"/>
        <v>36.5</v>
      </c>
      <c r="AM127" s="4">
        <f t="shared" si="21"/>
        <v>109.5</v>
      </c>
      <c r="AN127" s="4">
        <f t="shared" si="22"/>
        <v>-0.63</v>
      </c>
      <c r="AQ127" s="4">
        <f t="shared" si="23"/>
        <v>0</v>
      </c>
      <c r="AR127" s="13" t="str">
        <f t="shared" si="52"/>
        <v/>
      </c>
      <c r="AS127" s="24" t="str">
        <f t="shared" si="25"/>
        <v/>
      </c>
      <c r="AT127" s="13"/>
      <c r="AU127" s="2">
        <f t="shared" si="46"/>
        <v>36.5</v>
      </c>
      <c r="AV127" s="4">
        <f t="shared" si="26"/>
        <v>109.5</v>
      </c>
      <c r="AW127" s="4">
        <f t="shared" si="27"/>
        <v>-0.63</v>
      </c>
      <c r="AZ127" s="4">
        <f t="shared" si="28"/>
        <v>0</v>
      </c>
      <c r="BA127" s="13" t="str">
        <f t="shared" si="53"/>
        <v/>
      </c>
      <c r="BB127" s="24" t="str">
        <f t="shared" si="30"/>
        <v/>
      </c>
      <c r="BC127" s="13"/>
      <c r="BD127" s="2">
        <f t="shared" si="47"/>
        <v>36.5</v>
      </c>
      <c r="BE127" s="4">
        <f t="shared" si="31"/>
        <v>109.5</v>
      </c>
      <c r="BF127" s="4">
        <f t="shared" si="32"/>
        <v>-0.63</v>
      </c>
      <c r="BI127" s="4">
        <f t="shared" si="33"/>
        <v>0</v>
      </c>
      <c r="BJ127" s="13" t="str">
        <f t="shared" si="54"/>
        <v/>
      </c>
      <c r="BK127" s="24" t="str">
        <f t="shared" si="35"/>
        <v/>
      </c>
      <c r="BL127" s="13"/>
      <c r="BM127" s="2">
        <f t="shared" si="48"/>
        <v>36.5</v>
      </c>
      <c r="BN127" s="4">
        <f t="shared" si="36"/>
        <v>109.5</v>
      </c>
      <c r="BO127" s="4">
        <f t="shared" si="37"/>
        <v>-0.63</v>
      </c>
      <c r="BR127" s="4">
        <f t="shared" si="38"/>
        <v>0</v>
      </c>
      <c r="BS127" s="13" t="str">
        <f t="shared" si="55"/>
        <v/>
      </c>
      <c r="BT127" s="24" t="str">
        <f t="shared" si="40"/>
        <v/>
      </c>
      <c r="BU127" s="25"/>
    </row>
    <row r="128">
      <c r="A128" s="2">
        <f t="shared" si="41"/>
        <v>37</v>
      </c>
      <c r="B128" s="4">
        <f t="shared" si="1"/>
        <v>111</v>
      </c>
      <c r="C128" s="4">
        <f t="shared" si="2"/>
        <v>-0.66</v>
      </c>
      <c r="D128" s="4">
        <f t="shared" si="56"/>
        <v>22.5</v>
      </c>
      <c r="F128" s="2">
        <v>26.0</v>
      </c>
      <c r="G128" s="29">
        <f t="shared" si="3"/>
        <v>4.25</v>
      </c>
      <c r="H128" s="13">
        <f t="shared" si="4"/>
        <v>1.007435047</v>
      </c>
      <c r="I128" s="24">
        <f t="shared" si="5"/>
        <v>0</v>
      </c>
      <c r="J128" s="2"/>
      <c r="K128" s="2">
        <f t="shared" si="42"/>
        <v>37</v>
      </c>
      <c r="L128" s="4">
        <f t="shared" si="6"/>
        <v>111</v>
      </c>
      <c r="M128" s="4">
        <f t="shared" si="7"/>
        <v>-0.66</v>
      </c>
      <c r="P128" s="4">
        <f t="shared" si="8"/>
        <v>0</v>
      </c>
      <c r="Q128" s="13" t="str">
        <f t="shared" si="49"/>
        <v/>
      </c>
      <c r="R128" s="24" t="str">
        <f t="shared" si="10"/>
        <v/>
      </c>
      <c r="T128" s="2">
        <f t="shared" si="43"/>
        <v>37</v>
      </c>
      <c r="U128" s="4">
        <f t="shared" si="11"/>
        <v>111</v>
      </c>
      <c r="V128" s="4">
        <f t="shared" si="12"/>
        <v>-0.66</v>
      </c>
      <c r="Y128" s="4">
        <f t="shared" si="13"/>
        <v>0</v>
      </c>
      <c r="Z128" s="13" t="str">
        <f t="shared" si="50"/>
        <v/>
      </c>
      <c r="AA128" s="24" t="str">
        <f t="shared" si="15"/>
        <v/>
      </c>
      <c r="AC128" s="2">
        <f t="shared" si="44"/>
        <v>37</v>
      </c>
      <c r="AD128" s="4">
        <f t="shared" si="16"/>
        <v>111</v>
      </c>
      <c r="AE128" s="4">
        <f t="shared" si="17"/>
        <v>-0.66</v>
      </c>
      <c r="AH128" s="4">
        <f t="shared" si="18"/>
        <v>0</v>
      </c>
      <c r="AI128" s="13" t="str">
        <f t="shared" si="51"/>
        <v/>
      </c>
      <c r="AJ128" s="24" t="str">
        <f t="shared" si="20"/>
        <v/>
      </c>
      <c r="AK128" s="13"/>
      <c r="AL128" s="2">
        <f t="shared" si="45"/>
        <v>37</v>
      </c>
      <c r="AM128" s="4">
        <f t="shared" si="21"/>
        <v>111</v>
      </c>
      <c r="AN128" s="4">
        <f t="shared" si="22"/>
        <v>-0.66</v>
      </c>
      <c r="AQ128" s="4">
        <f t="shared" si="23"/>
        <v>0</v>
      </c>
      <c r="AR128" s="13" t="str">
        <f t="shared" si="52"/>
        <v/>
      </c>
      <c r="AS128" s="24" t="str">
        <f t="shared" si="25"/>
        <v/>
      </c>
      <c r="AT128" s="13"/>
      <c r="AU128" s="2">
        <f t="shared" si="46"/>
        <v>37</v>
      </c>
      <c r="AV128" s="4">
        <f t="shared" si="26"/>
        <v>111</v>
      </c>
      <c r="AW128" s="4">
        <f t="shared" si="27"/>
        <v>-0.66</v>
      </c>
      <c r="AZ128" s="4">
        <f t="shared" si="28"/>
        <v>0</v>
      </c>
      <c r="BA128" s="13" t="str">
        <f t="shared" si="53"/>
        <v/>
      </c>
      <c r="BB128" s="24" t="str">
        <f t="shared" si="30"/>
        <v/>
      </c>
      <c r="BC128" s="13"/>
      <c r="BD128" s="2">
        <f t="shared" si="47"/>
        <v>37</v>
      </c>
      <c r="BE128" s="4">
        <f t="shared" si="31"/>
        <v>111</v>
      </c>
      <c r="BF128" s="4">
        <f t="shared" si="32"/>
        <v>-0.66</v>
      </c>
      <c r="BI128" s="4">
        <f t="shared" si="33"/>
        <v>0</v>
      </c>
      <c r="BJ128" s="13" t="str">
        <f t="shared" si="54"/>
        <v/>
      </c>
      <c r="BK128" s="24" t="str">
        <f t="shared" si="35"/>
        <v/>
      </c>
      <c r="BL128" s="13"/>
      <c r="BM128" s="2">
        <f t="shared" si="48"/>
        <v>37</v>
      </c>
      <c r="BN128" s="4">
        <f t="shared" si="36"/>
        <v>111</v>
      </c>
      <c r="BO128" s="4">
        <f t="shared" si="37"/>
        <v>-0.66</v>
      </c>
      <c r="BR128" s="4">
        <f t="shared" si="38"/>
        <v>0</v>
      </c>
      <c r="BS128" s="13" t="str">
        <f t="shared" si="55"/>
        <v/>
      </c>
      <c r="BT128" s="24" t="str">
        <f t="shared" si="40"/>
        <v/>
      </c>
      <c r="BU128" s="25"/>
    </row>
    <row r="129">
      <c r="A129" s="2">
        <f t="shared" si="41"/>
        <v>37.5</v>
      </c>
      <c r="B129" s="4">
        <f t="shared" si="1"/>
        <v>112.5</v>
      </c>
      <c r="C129" s="4">
        <f t="shared" si="2"/>
        <v>-0.69</v>
      </c>
      <c r="D129" s="4">
        <f t="shared" si="56"/>
        <v>23</v>
      </c>
      <c r="F129" s="2">
        <v>26.0</v>
      </c>
      <c r="G129" s="29">
        <f t="shared" si="3"/>
        <v>4.25</v>
      </c>
      <c r="H129" s="13">
        <f t="shared" si="4"/>
        <v>1.007435047</v>
      </c>
      <c r="I129" s="24">
        <f t="shared" si="5"/>
        <v>0</v>
      </c>
      <c r="K129" s="2">
        <f t="shared" si="42"/>
        <v>37.5</v>
      </c>
      <c r="L129" s="4">
        <f t="shared" si="6"/>
        <v>112.5</v>
      </c>
      <c r="M129" s="4">
        <f t="shared" si="7"/>
        <v>-0.69</v>
      </c>
      <c r="P129" s="4">
        <f t="shared" si="8"/>
        <v>0</v>
      </c>
      <c r="Q129" s="13" t="str">
        <f t="shared" si="49"/>
        <v/>
      </c>
      <c r="R129" s="24" t="str">
        <f t="shared" si="10"/>
        <v/>
      </c>
      <c r="T129" s="2">
        <f t="shared" si="43"/>
        <v>37.5</v>
      </c>
      <c r="U129" s="4">
        <f t="shared" si="11"/>
        <v>112.5</v>
      </c>
      <c r="V129" s="4">
        <f t="shared" si="12"/>
        <v>-0.69</v>
      </c>
      <c r="Y129" s="4">
        <f t="shared" si="13"/>
        <v>0</v>
      </c>
      <c r="Z129" s="13" t="str">
        <f t="shared" si="50"/>
        <v/>
      </c>
      <c r="AA129" s="24" t="str">
        <f t="shared" si="15"/>
        <v/>
      </c>
      <c r="AC129" s="2">
        <f t="shared" si="44"/>
        <v>37.5</v>
      </c>
      <c r="AD129" s="4">
        <f t="shared" si="16"/>
        <v>112.5</v>
      </c>
      <c r="AE129" s="4">
        <f t="shared" si="17"/>
        <v>-0.69</v>
      </c>
      <c r="AH129" s="4">
        <f t="shared" si="18"/>
        <v>0</v>
      </c>
      <c r="AI129" s="13" t="str">
        <f t="shared" si="51"/>
        <v/>
      </c>
      <c r="AJ129" s="24" t="str">
        <f t="shared" si="20"/>
        <v/>
      </c>
      <c r="AK129" s="13"/>
      <c r="AL129" s="2">
        <f t="shared" si="45"/>
        <v>37.5</v>
      </c>
      <c r="AM129" s="4">
        <f t="shared" si="21"/>
        <v>112.5</v>
      </c>
      <c r="AN129" s="4">
        <f t="shared" si="22"/>
        <v>-0.69</v>
      </c>
      <c r="AQ129" s="4">
        <f t="shared" si="23"/>
        <v>0</v>
      </c>
      <c r="AR129" s="13" t="str">
        <f t="shared" si="52"/>
        <v/>
      </c>
      <c r="AS129" s="24" t="str">
        <f t="shared" si="25"/>
        <v/>
      </c>
      <c r="AT129" s="13"/>
      <c r="AU129" s="2">
        <f t="shared" si="46"/>
        <v>37.5</v>
      </c>
      <c r="AV129" s="4">
        <f t="shared" si="26"/>
        <v>112.5</v>
      </c>
      <c r="AW129" s="4">
        <f t="shared" si="27"/>
        <v>-0.69</v>
      </c>
      <c r="AZ129" s="4">
        <f t="shared" si="28"/>
        <v>0</v>
      </c>
      <c r="BA129" s="13" t="str">
        <f t="shared" si="53"/>
        <v/>
      </c>
      <c r="BB129" s="24" t="str">
        <f t="shared" si="30"/>
        <v/>
      </c>
      <c r="BC129" s="13"/>
      <c r="BD129" s="2">
        <f t="shared" si="47"/>
        <v>37.5</v>
      </c>
      <c r="BE129" s="4">
        <f t="shared" si="31"/>
        <v>112.5</v>
      </c>
      <c r="BF129" s="4">
        <f t="shared" si="32"/>
        <v>-0.69</v>
      </c>
      <c r="BI129" s="4">
        <f t="shared" si="33"/>
        <v>0</v>
      </c>
      <c r="BJ129" s="13" t="str">
        <f t="shared" si="54"/>
        <v/>
      </c>
      <c r="BK129" s="24" t="str">
        <f t="shared" si="35"/>
        <v/>
      </c>
      <c r="BL129" s="13"/>
      <c r="BM129" s="2">
        <f t="shared" si="48"/>
        <v>37.5</v>
      </c>
      <c r="BN129" s="4">
        <f t="shared" si="36"/>
        <v>112.5</v>
      </c>
      <c r="BO129" s="4">
        <f t="shared" si="37"/>
        <v>-0.69</v>
      </c>
      <c r="BR129" s="4">
        <f t="shared" si="38"/>
        <v>0</v>
      </c>
      <c r="BS129" s="13" t="str">
        <f t="shared" si="55"/>
        <v/>
      </c>
      <c r="BT129" s="24" t="str">
        <f t="shared" si="40"/>
        <v/>
      </c>
      <c r="BU129" s="25"/>
    </row>
    <row r="130">
      <c r="A130" s="2">
        <f t="shared" si="41"/>
        <v>38</v>
      </c>
      <c r="B130" s="4">
        <f t="shared" si="1"/>
        <v>114</v>
      </c>
      <c r="C130" s="4">
        <f t="shared" si="2"/>
        <v>-0.72</v>
      </c>
      <c r="D130" s="4">
        <f t="shared" si="56"/>
        <v>23.5</v>
      </c>
      <c r="F130" s="2">
        <v>26.0</v>
      </c>
      <c r="G130" s="29">
        <f t="shared" si="3"/>
        <v>4.25</v>
      </c>
      <c r="H130" s="13">
        <f t="shared" si="4"/>
        <v>1.007435047</v>
      </c>
      <c r="I130" s="24">
        <f t="shared" si="5"/>
        <v>0</v>
      </c>
      <c r="K130" s="2">
        <f t="shared" si="42"/>
        <v>38</v>
      </c>
      <c r="L130" s="4">
        <f t="shared" si="6"/>
        <v>114</v>
      </c>
      <c r="M130" s="4">
        <f t="shared" si="7"/>
        <v>-0.72</v>
      </c>
      <c r="P130" s="4">
        <f t="shared" si="8"/>
        <v>0</v>
      </c>
      <c r="Q130" s="13" t="str">
        <f t="shared" si="49"/>
        <v/>
      </c>
      <c r="R130" s="24" t="str">
        <f t="shared" si="10"/>
        <v/>
      </c>
      <c r="T130" s="2">
        <f t="shared" si="43"/>
        <v>38</v>
      </c>
      <c r="U130" s="4">
        <f t="shared" si="11"/>
        <v>114</v>
      </c>
      <c r="V130" s="4">
        <f t="shared" si="12"/>
        <v>-0.72</v>
      </c>
      <c r="Y130" s="4">
        <f t="shared" si="13"/>
        <v>0</v>
      </c>
      <c r="Z130" s="13" t="str">
        <f t="shared" si="50"/>
        <v/>
      </c>
      <c r="AA130" s="24" t="str">
        <f t="shared" si="15"/>
        <v/>
      </c>
      <c r="AC130" s="2">
        <f t="shared" si="44"/>
        <v>38</v>
      </c>
      <c r="AD130" s="4">
        <f t="shared" si="16"/>
        <v>114</v>
      </c>
      <c r="AE130" s="4">
        <f t="shared" si="17"/>
        <v>-0.72</v>
      </c>
      <c r="AH130" s="4">
        <f t="shared" si="18"/>
        <v>0</v>
      </c>
      <c r="AI130" s="13" t="str">
        <f t="shared" si="51"/>
        <v/>
      </c>
      <c r="AJ130" s="24" t="str">
        <f t="shared" si="20"/>
        <v/>
      </c>
      <c r="AK130" s="13"/>
      <c r="AL130" s="2">
        <f t="shared" si="45"/>
        <v>38</v>
      </c>
      <c r="AM130" s="4">
        <f t="shared" si="21"/>
        <v>114</v>
      </c>
      <c r="AN130" s="4">
        <f t="shared" si="22"/>
        <v>-0.72</v>
      </c>
      <c r="AQ130" s="4">
        <f t="shared" si="23"/>
        <v>0</v>
      </c>
      <c r="AR130" s="13" t="str">
        <f t="shared" si="52"/>
        <v/>
      </c>
      <c r="AS130" s="24" t="str">
        <f t="shared" si="25"/>
        <v/>
      </c>
      <c r="AT130" s="13"/>
      <c r="AU130" s="2">
        <f t="shared" si="46"/>
        <v>38</v>
      </c>
      <c r="AV130" s="4">
        <f t="shared" si="26"/>
        <v>114</v>
      </c>
      <c r="AW130" s="4">
        <f t="shared" si="27"/>
        <v>-0.72</v>
      </c>
      <c r="AZ130" s="4">
        <f t="shared" si="28"/>
        <v>0</v>
      </c>
      <c r="BA130" s="13" t="str">
        <f t="shared" si="53"/>
        <v/>
      </c>
      <c r="BB130" s="24" t="str">
        <f t="shared" si="30"/>
        <v/>
      </c>
      <c r="BC130" s="13"/>
      <c r="BD130" s="2">
        <f t="shared" si="47"/>
        <v>38</v>
      </c>
      <c r="BE130" s="4">
        <f t="shared" si="31"/>
        <v>114</v>
      </c>
      <c r="BF130" s="4">
        <f t="shared" si="32"/>
        <v>-0.72</v>
      </c>
      <c r="BI130" s="4">
        <f t="shared" si="33"/>
        <v>0</v>
      </c>
      <c r="BJ130" s="13" t="str">
        <f t="shared" si="54"/>
        <v/>
      </c>
      <c r="BK130" s="24" t="str">
        <f t="shared" si="35"/>
        <v/>
      </c>
      <c r="BL130" s="13"/>
      <c r="BM130" s="2">
        <f t="shared" si="48"/>
        <v>38</v>
      </c>
      <c r="BN130" s="4">
        <f t="shared" si="36"/>
        <v>114</v>
      </c>
      <c r="BO130" s="4">
        <f t="shared" si="37"/>
        <v>-0.72</v>
      </c>
      <c r="BR130" s="4">
        <f t="shared" si="38"/>
        <v>0</v>
      </c>
      <c r="BS130" s="13" t="str">
        <f t="shared" si="55"/>
        <v/>
      </c>
      <c r="BT130" s="24" t="str">
        <f t="shared" si="40"/>
        <v/>
      </c>
      <c r="BU130" s="25"/>
    </row>
    <row r="131">
      <c r="A131" s="2">
        <f t="shared" si="41"/>
        <v>38.5</v>
      </c>
      <c r="B131" s="4">
        <f t="shared" si="1"/>
        <v>115.5</v>
      </c>
      <c r="C131" s="4">
        <f t="shared" si="2"/>
        <v>-0.75</v>
      </c>
      <c r="D131" s="4">
        <f t="shared" si="56"/>
        <v>24</v>
      </c>
      <c r="F131" s="2">
        <v>26.0</v>
      </c>
      <c r="G131" s="29">
        <f t="shared" si="3"/>
        <v>4.25</v>
      </c>
      <c r="H131" s="13">
        <f t="shared" si="4"/>
        <v>1.007435047</v>
      </c>
      <c r="I131" s="24">
        <f t="shared" si="5"/>
        <v>0</v>
      </c>
      <c r="K131" s="2">
        <f t="shared" si="42"/>
        <v>38.5</v>
      </c>
      <c r="L131" s="4">
        <f t="shared" si="6"/>
        <v>115.5</v>
      </c>
      <c r="M131" s="4">
        <f t="shared" si="7"/>
        <v>-0.75</v>
      </c>
      <c r="P131" s="4">
        <f t="shared" si="8"/>
        <v>0</v>
      </c>
      <c r="Q131" s="13" t="str">
        <f t="shared" si="49"/>
        <v/>
      </c>
      <c r="R131" s="24" t="str">
        <f t="shared" si="10"/>
        <v/>
      </c>
      <c r="T131" s="2">
        <f t="shared" si="43"/>
        <v>38.5</v>
      </c>
      <c r="U131" s="4">
        <f t="shared" si="11"/>
        <v>115.5</v>
      </c>
      <c r="V131" s="4">
        <f t="shared" si="12"/>
        <v>-0.75</v>
      </c>
      <c r="Y131" s="4">
        <f t="shared" si="13"/>
        <v>0</v>
      </c>
      <c r="Z131" s="13" t="str">
        <f t="shared" si="50"/>
        <v/>
      </c>
      <c r="AA131" s="24" t="str">
        <f t="shared" si="15"/>
        <v/>
      </c>
      <c r="AC131" s="2">
        <f t="shared" si="44"/>
        <v>38.5</v>
      </c>
      <c r="AD131" s="4">
        <f t="shared" si="16"/>
        <v>115.5</v>
      </c>
      <c r="AE131" s="4">
        <f t="shared" si="17"/>
        <v>-0.75</v>
      </c>
      <c r="AH131" s="4">
        <f t="shared" si="18"/>
        <v>0</v>
      </c>
      <c r="AI131" s="13" t="str">
        <f t="shared" si="51"/>
        <v/>
      </c>
      <c r="AJ131" s="24" t="str">
        <f t="shared" si="20"/>
        <v/>
      </c>
      <c r="AK131" s="13"/>
      <c r="AL131" s="2">
        <f t="shared" si="45"/>
        <v>38.5</v>
      </c>
      <c r="AM131" s="4">
        <f t="shared" si="21"/>
        <v>115.5</v>
      </c>
      <c r="AN131" s="4">
        <f t="shared" si="22"/>
        <v>-0.75</v>
      </c>
      <c r="AQ131" s="4">
        <f t="shared" si="23"/>
        <v>0</v>
      </c>
      <c r="AR131" s="13" t="str">
        <f t="shared" si="52"/>
        <v/>
      </c>
      <c r="AS131" s="24" t="str">
        <f t="shared" si="25"/>
        <v/>
      </c>
      <c r="AT131" s="13"/>
      <c r="AU131" s="2">
        <f t="shared" si="46"/>
        <v>38.5</v>
      </c>
      <c r="AV131" s="4">
        <f t="shared" si="26"/>
        <v>115.5</v>
      </c>
      <c r="AW131" s="4">
        <f t="shared" si="27"/>
        <v>-0.75</v>
      </c>
      <c r="AZ131" s="4">
        <f t="shared" si="28"/>
        <v>0</v>
      </c>
      <c r="BA131" s="13" t="str">
        <f t="shared" si="53"/>
        <v/>
      </c>
      <c r="BB131" s="24" t="str">
        <f t="shared" si="30"/>
        <v/>
      </c>
      <c r="BC131" s="13"/>
      <c r="BD131" s="2">
        <f t="shared" si="47"/>
        <v>38.5</v>
      </c>
      <c r="BE131" s="4">
        <f t="shared" si="31"/>
        <v>115.5</v>
      </c>
      <c r="BF131" s="4">
        <f t="shared" si="32"/>
        <v>-0.75</v>
      </c>
      <c r="BI131" s="4">
        <f t="shared" si="33"/>
        <v>0</v>
      </c>
      <c r="BJ131" s="13" t="str">
        <f t="shared" si="54"/>
        <v/>
      </c>
      <c r="BK131" s="24" t="str">
        <f t="shared" si="35"/>
        <v/>
      </c>
      <c r="BL131" s="13"/>
      <c r="BM131" s="2">
        <f t="shared" si="48"/>
        <v>38.5</v>
      </c>
      <c r="BN131" s="4">
        <f t="shared" si="36"/>
        <v>115.5</v>
      </c>
      <c r="BO131" s="4">
        <f t="shared" si="37"/>
        <v>-0.75</v>
      </c>
      <c r="BR131" s="4">
        <f t="shared" si="38"/>
        <v>0</v>
      </c>
      <c r="BS131" s="13" t="str">
        <f t="shared" si="55"/>
        <v/>
      </c>
      <c r="BT131" s="24" t="str">
        <f t="shared" si="40"/>
        <v/>
      </c>
      <c r="BU131" s="25"/>
    </row>
    <row r="132">
      <c r="A132" s="2">
        <f t="shared" si="41"/>
        <v>39</v>
      </c>
      <c r="B132" s="4">
        <f t="shared" si="1"/>
        <v>117</v>
      </c>
      <c r="C132" s="4">
        <f t="shared" si="2"/>
        <v>-0.78</v>
      </c>
      <c r="D132" s="4">
        <f t="shared" si="56"/>
        <v>24.5</v>
      </c>
      <c r="F132" s="2">
        <v>26.0</v>
      </c>
      <c r="G132" s="29">
        <f t="shared" si="3"/>
        <v>4.25</v>
      </c>
      <c r="H132" s="13">
        <f t="shared" si="4"/>
        <v>1.007435047</v>
      </c>
      <c r="I132" s="24">
        <f t="shared" si="5"/>
        <v>0</v>
      </c>
      <c r="K132" s="2">
        <f t="shared" si="42"/>
        <v>39</v>
      </c>
      <c r="L132" s="4">
        <f t="shared" si="6"/>
        <v>117</v>
      </c>
      <c r="M132" s="4">
        <f t="shared" si="7"/>
        <v>-0.78</v>
      </c>
      <c r="P132" s="4">
        <f t="shared" si="8"/>
        <v>0</v>
      </c>
      <c r="Q132" s="13" t="str">
        <f t="shared" si="49"/>
        <v/>
      </c>
      <c r="R132" s="24" t="str">
        <f t="shared" si="10"/>
        <v/>
      </c>
      <c r="T132" s="2">
        <f t="shared" si="43"/>
        <v>39</v>
      </c>
      <c r="U132" s="4">
        <f t="shared" si="11"/>
        <v>117</v>
      </c>
      <c r="V132" s="4">
        <f t="shared" si="12"/>
        <v>-0.78</v>
      </c>
      <c r="Y132" s="4">
        <f t="shared" si="13"/>
        <v>0</v>
      </c>
      <c r="Z132" s="13" t="str">
        <f t="shared" si="50"/>
        <v/>
      </c>
      <c r="AA132" s="24" t="str">
        <f t="shared" si="15"/>
        <v/>
      </c>
      <c r="AC132" s="2">
        <f t="shared" si="44"/>
        <v>39</v>
      </c>
      <c r="AD132" s="4">
        <f t="shared" si="16"/>
        <v>117</v>
      </c>
      <c r="AE132" s="4">
        <f t="shared" si="17"/>
        <v>-0.78</v>
      </c>
      <c r="AH132" s="4">
        <f t="shared" si="18"/>
        <v>0</v>
      </c>
      <c r="AI132" s="13" t="str">
        <f t="shared" si="51"/>
        <v/>
      </c>
      <c r="AJ132" s="24" t="str">
        <f t="shared" si="20"/>
        <v/>
      </c>
      <c r="AK132" s="13"/>
      <c r="AL132" s="2">
        <f t="shared" si="45"/>
        <v>39</v>
      </c>
      <c r="AM132" s="4">
        <f t="shared" si="21"/>
        <v>117</v>
      </c>
      <c r="AN132" s="4">
        <f t="shared" si="22"/>
        <v>-0.78</v>
      </c>
      <c r="AQ132" s="4">
        <f t="shared" si="23"/>
        <v>0</v>
      </c>
      <c r="AR132" s="13" t="str">
        <f t="shared" si="52"/>
        <v/>
      </c>
      <c r="AS132" s="24" t="str">
        <f t="shared" si="25"/>
        <v/>
      </c>
      <c r="AT132" s="13"/>
      <c r="AU132" s="2">
        <f t="shared" si="46"/>
        <v>39</v>
      </c>
      <c r="AV132" s="4">
        <f t="shared" si="26"/>
        <v>117</v>
      </c>
      <c r="AW132" s="4">
        <f t="shared" si="27"/>
        <v>-0.78</v>
      </c>
      <c r="AZ132" s="4">
        <f t="shared" si="28"/>
        <v>0</v>
      </c>
      <c r="BA132" s="13" t="str">
        <f t="shared" si="53"/>
        <v/>
      </c>
      <c r="BB132" s="24" t="str">
        <f t="shared" si="30"/>
        <v/>
      </c>
      <c r="BC132" s="13"/>
      <c r="BD132" s="2">
        <f t="shared" si="47"/>
        <v>39</v>
      </c>
      <c r="BE132" s="4">
        <f t="shared" si="31"/>
        <v>117</v>
      </c>
      <c r="BF132" s="4">
        <f t="shared" si="32"/>
        <v>-0.78</v>
      </c>
      <c r="BI132" s="4">
        <f t="shared" si="33"/>
        <v>0</v>
      </c>
      <c r="BJ132" s="13" t="str">
        <f t="shared" si="54"/>
        <v/>
      </c>
      <c r="BK132" s="24" t="str">
        <f t="shared" si="35"/>
        <v/>
      </c>
      <c r="BL132" s="13"/>
      <c r="BM132" s="2">
        <f t="shared" si="48"/>
        <v>39</v>
      </c>
      <c r="BN132" s="4">
        <f t="shared" si="36"/>
        <v>117</v>
      </c>
      <c r="BO132" s="4">
        <f t="shared" si="37"/>
        <v>-0.78</v>
      </c>
      <c r="BR132" s="4">
        <f t="shared" si="38"/>
        <v>0</v>
      </c>
      <c r="BS132" s="13" t="str">
        <f t="shared" si="55"/>
        <v/>
      </c>
      <c r="BT132" s="24" t="str">
        <f t="shared" si="40"/>
        <v/>
      </c>
      <c r="BU132" s="25"/>
    </row>
    <row r="133">
      <c r="A133" s="2">
        <f t="shared" si="41"/>
        <v>39.5</v>
      </c>
      <c r="B133" s="4">
        <f t="shared" si="1"/>
        <v>118.5</v>
      </c>
      <c r="C133" s="4">
        <f t="shared" si="2"/>
        <v>-0.81</v>
      </c>
      <c r="D133" s="4">
        <f t="shared" si="56"/>
        <v>25</v>
      </c>
      <c r="F133" s="2">
        <v>26.0</v>
      </c>
      <c r="G133" s="29">
        <f t="shared" si="3"/>
        <v>4.25</v>
      </c>
      <c r="H133" s="13">
        <f t="shared" si="4"/>
        <v>1.007435047</v>
      </c>
      <c r="I133" s="24">
        <f t="shared" si="5"/>
        <v>0</v>
      </c>
      <c r="K133" s="2">
        <f t="shared" si="42"/>
        <v>39.5</v>
      </c>
      <c r="L133" s="4">
        <f t="shared" si="6"/>
        <v>118.5</v>
      </c>
      <c r="M133" s="4">
        <f t="shared" si="7"/>
        <v>-0.81</v>
      </c>
      <c r="P133" s="4">
        <f t="shared" si="8"/>
        <v>0</v>
      </c>
      <c r="Q133" s="13" t="str">
        <f t="shared" si="49"/>
        <v/>
      </c>
      <c r="R133" s="24" t="str">
        <f t="shared" si="10"/>
        <v/>
      </c>
      <c r="T133" s="2">
        <f t="shared" si="43"/>
        <v>39.5</v>
      </c>
      <c r="U133" s="4">
        <f t="shared" si="11"/>
        <v>118.5</v>
      </c>
      <c r="V133" s="4">
        <f t="shared" si="12"/>
        <v>-0.81</v>
      </c>
      <c r="Y133" s="4">
        <f t="shared" si="13"/>
        <v>0</v>
      </c>
      <c r="Z133" s="13" t="str">
        <f t="shared" si="50"/>
        <v/>
      </c>
      <c r="AA133" s="24" t="str">
        <f t="shared" si="15"/>
        <v/>
      </c>
      <c r="AC133" s="2">
        <f t="shared" si="44"/>
        <v>39.5</v>
      </c>
      <c r="AD133" s="4">
        <f t="shared" si="16"/>
        <v>118.5</v>
      </c>
      <c r="AE133" s="4">
        <f t="shared" si="17"/>
        <v>-0.81</v>
      </c>
      <c r="AH133" s="4">
        <f t="shared" si="18"/>
        <v>0</v>
      </c>
      <c r="AI133" s="13" t="str">
        <f t="shared" si="51"/>
        <v/>
      </c>
      <c r="AJ133" s="24" t="str">
        <f t="shared" si="20"/>
        <v/>
      </c>
      <c r="AK133" s="13"/>
      <c r="AL133" s="2">
        <f t="shared" si="45"/>
        <v>39.5</v>
      </c>
      <c r="AM133" s="4">
        <f t="shared" si="21"/>
        <v>118.5</v>
      </c>
      <c r="AN133" s="4">
        <f t="shared" si="22"/>
        <v>-0.81</v>
      </c>
      <c r="AQ133" s="4">
        <f t="shared" si="23"/>
        <v>0</v>
      </c>
      <c r="AR133" s="13" t="str">
        <f t="shared" si="52"/>
        <v/>
      </c>
      <c r="AS133" s="24" t="str">
        <f t="shared" si="25"/>
        <v/>
      </c>
      <c r="AT133" s="13"/>
      <c r="AU133" s="2">
        <f t="shared" si="46"/>
        <v>39.5</v>
      </c>
      <c r="AV133" s="4">
        <f t="shared" si="26"/>
        <v>118.5</v>
      </c>
      <c r="AW133" s="4">
        <f t="shared" si="27"/>
        <v>-0.81</v>
      </c>
      <c r="AZ133" s="4">
        <f t="shared" si="28"/>
        <v>0</v>
      </c>
      <c r="BA133" s="13" t="str">
        <f t="shared" si="53"/>
        <v/>
      </c>
      <c r="BB133" s="24" t="str">
        <f t="shared" si="30"/>
        <v/>
      </c>
      <c r="BC133" s="13"/>
      <c r="BD133" s="2">
        <f t="shared" si="47"/>
        <v>39.5</v>
      </c>
      <c r="BE133" s="4">
        <f t="shared" si="31"/>
        <v>118.5</v>
      </c>
      <c r="BF133" s="4">
        <f t="shared" si="32"/>
        <v>-0.81</v>
      </c>
      <c r="BI133" s="4">
        <f t="shared" si="33"/>
        <v>0</v>
      </c>
      <c r="BJ133" s="13" t="str">
        <f t="shared" si="54"/>
        <v/>
      </c>
      <c r="BK133" s="24" t="str">
        <f t="shared" si="35"/>
        <v/>
      </c>
      <c r="BL133" s="13"/>
      <c r="BM133" s="2">
        <f t="shared" si="48"/>
        <v>39.5</v>
      </c>
      <c r="BN133" s="4">
        <f t="shared" si="36"/>
        <v>118.5</v>
      </c>
      <c r="BO133" s="4">
        <f t="shared" si="37"/>
        <v>-0.81</v>
      </c>
      <c r="BR133" s="4">
        <f t="shared" si="38"/>
        <v>0</v>
      </c>
      <c r="BS133" s="13" t="str">
        <f t="shared" si="55"/>
        <v/>
      </c>
      <c r="BT133" s="24" t="str">
        <f t="shared" si="40"/>
        <v/>
      </c>
      <c r="BU133" s="25"/>
    </row>
    <row r="134">
      <c r="A134" s="2">
        <f t="shared" si="41"/>
        <v>40</v>
      </c>
      <c r="B134" s="4">
        <f t="shared" si="1"/>
        <v>120</v>
      </c>
      <c r="C134" s="4">
        <f t="shared" si="2"/>
        <v>-0.84</v>
      </c>
      <c r="D134" s="4">
        <f t="shared" si="56"/>
        <v>25.5</v>
      </c>
      <c r="F134" s="2">
        <v>26.0</v>
      </c>
      <c r="G134" s="29">
        <f t="shared" si="3"/>
        <v>4.25</v>
      </c>
      <c r="H134" s="13">
        <f t="shared" si="4"/>
        <v>1.007435047</v>
      </c>
      <c r="I134" s="24">
        <f t="shared" si="5"/>
        <v>0</v>
      </c>
      <c r="K134" s="2">
        <f t="shared" si="42"/>
        <v>40</v>
      </c>
      <c r="L134" s="4">
        <f t="shared" si="6"/>
        <v>120</v>
      </c>
      <c r="M134" s="4">
        <f t="shared" si="7"/>
        <v>-0.84</v>
      </c>
      <c r="P134" s="4">
        <f t="shared" si="8"/>
        <v>0</v>
      </c>
      <c r="Q134" s="13" t="str">
        <f t="shared" si="49"/>
        <v/>
      </c>
      <c r="R134" s="24" t="str">
        <f t="shared" si="10"/>
        <v/>
      </c>
      <c r="T134" s="2">
        <f t="shared" si="43"/>
        <v>40</v>
      </c>
      <c r="U134" s="4">
        <f t="shared" si="11"/>
        <v>120</v>
      </c>
      <c r="V134" s="4">
        <f t="shared" si="12"/>
        <v>-0.84</v>
      </c>
      <c r="Y134" s="4">
        <f t="shared" si="13"/>
        <v>0</v>
      </c>
      <c r="Z134" s="13" t="str">
        <f t="shared" si="50"/>
        <v/>
      </c>
      <c r="AA134" s="24" t="str">
        <f t="shared" si="15"/>
        <v/>
      </c>
      <c r="AC134" s="2">
        <f t="shared" si="44"/>
        <v>40</v>
      </c>
      <c r="AD134" s="4">
        <f t="shared" si="16"/>
        <v>120</v>
      </c>
      <c r="AE134" s="4">
        <f t="shared" si="17"/>
        <v>-0.84</v>
      </c>
      <c r="AH134" s="4">
        <f t="shared" si="18"/>
        <v>0</v>
      </c>
      <c r="AI134" s="13" t="str">
        <f t="shared" si="51"/>
        <v/>
      </c>
      <c r="AJ134" s="24" t="str">
        <f t="shared" si="20"/>
        <v/>
      </c>
      <c r="AK134" s="13"/>
      <c r="AL134" s="2">
        <f t="shared" si="45"/>
        <v>40</v>
      </c>
      <c r="AM134" s="4">
        <f t="shared" si="21"/>
        <v>120</v>
      </c>
      <c r="AN134" s="4">
        <f t="shared" si="22"/>
        <v>-0.84</v>
      </c>
      <c r="AQ134" s="4">
        <f t="shared" si="23"/>
        <v>0</v>
      </c>
      <c r="AR134" s="13" t="str">
        <f t="shared" si="52"/>
        <v/>
      </c>
      <c r="AS134" s="24" t="str">
        <f t="shared" si="25"/>
        <v/>
      </c>
      <c r="AT134" s="13"/>
      <c r="AU134" s="2">
        <f t="shared" si="46"/>
        <v>40</v>
      </c>
      <c r="AV134" s="4">
        <f t="shared" si="26"/>
        <v>120</v>
      </c>
      <c r="AW134" s="4">
        <f t="shared" si="27"/>
        <v>-0.84</v>
      </c>
      <c r="AZ134" s="4">
        <f t="shared" si="28"/>
        <v>0</v>
      </c>
      <c r="BA134" s="13" t="str">
        <f t="shared" si="53"/>
        <v/>
      </c>
      <c r="BB134" s="24" t="str">
        <f t="shared" si="30"/>
        <v/>
      </c>
      <c r="BC134" s="13"/>
      <c r="BD134" s="2">
        <f t="shared" si="47"/>
        <v>40</v>
      </c>
      <c r="BE134" s="4">
        <f t="shared" si="31"/>
        <v>120</v>
      </c>
      <c r="BF134" s="4">
        <f t="shared" si="32"/>
        <v>-0.84</v>
      </c>
      <c r="BI134" s="4">
        <f t="shared" si="33"/>
        <v>0</v>
      </c>
      <c r="BJ134" s="13" t="str">
        <f t="shared" si="54"/>
        <v/>
      </c>
      <c r="BK134" s="24" t="str">
        <f t="shared" si="35"/>
        <v/>
      </c>
      <c r="BL134" s="13"/>
      <c r="BM134" s="2">
        <f t="shared" si="48"/>
        <v>40</v>
      </c>
      <c r="BN134" s="4">
        <f t="shared" si="36"/>
        <v>120</v>
      </c>
      <c r="BO134" s="4">
        <f t="shared" si="37"/>
        <v>-0.84</v>
      </c>
      <c r="BR134" s="4">
        <f t="shared" si="38"/>
        <v>0</v>
      </c>
      <c r="BS134" s="13" t="str">
        <f t="shared" si="55"/>
        <v/>
      </c>
      <c r="BT134" s="24" t="str">
        <f t="shared" si="40"/>
        <v/>
      </c>
      <c r="BU134" s="25"/>
    </row>
    <row r="135">
      <c r="A135" s="2">
        <f t="shared" si="41"/>
        <v>40.5</v>
      </c>
      <c r="B135" s="4">
        <f t="shared" si="1"/>
        <v>121.5</v>
      </c>
      <c r="C135" s="4">
        <f t="shared" si="2"/>
        <v>-0.87</v>
      </c>
      <c r="D135" s="4">
        <f t="shared" si="56"/>
        <v>26</v>
      </c>
      <c r="F135" s="2">
        <v>26.0</v>
      </c>
      <c r="G135" s="29">
        <f t="shared" si="3"/>
        <v>4.25</v>
      </c>
      <c r="H135" s="13">
        <f t="shared" si="4"/>
        <v>1.007435047</v>
      </c>
      <c r="I135" s="24">
        <f t="shared" si="5"/>
        <v>0</v>
      </c>
      <c r="K135" s="2">
        <f t="shared" si="42"/>
        <v>40.5</v>
      </c>
      <c r="L135" s="4">
        <f t="shared" si="6"/>
        <v>121.5</v>
      </c>
      <c r="M135" s="4">
        <f t="shared" si="7"/>
        <v>-0.87</v>
      </c>
      <c r="P135" s="4">
        <f t="shared" si="8"/>
        <v>0</v>
      </c>
      <c r="Q135" s="13" t="str">
        <f t="shared" si="49"/>
        <v/>
      </c>
      <c r="R135" s="24" t="str">
        <f t="shared" si="10"/>
        <v/>
      </c>
      <c r="T135" s="2">
        <f t="shared" si="43"/>
        <v>40.5</v>
      </c>
      <c r="U135" s="4">
        <f t="shared" si="11"/>
        <v>121.5</v>
      </c>
      <c r="V135" s="4">
        <f t="shared" si="12"/>
        <v>-0.87</v>
      </c>
      <c r="Y135" s="4">
        <f t="shared" si="13"/>
        <v>0</v>
      </c>
      <c r="Z135" s="13" t="str">
        <f t="shared" si="50"/>
        <v/>
      </c>
      <c r="AA135" s="24" t="str">
        <f t="shared" si="15"/>
        <v/>
      </c>
      <c r="AC135" s="2">
        <f t="shared" si="44"/>
        <v>40.5</v>
      </c>
      <c r="AD135" s="4">
        <f t="shared" si="16"/>
        <v>121.5</v>
      </c>
      <c r="AE135" s="4">
        <f t="shared" si="17"/>
        <v>-0.87</v>
      </c>
      <c r="AH135" s="4">
        <f t="shared" si="18"/>
        <v>0</v>
      </c>
      <c r="AI135" s="13" t="str">
        <f t="shared" si="51"/>
        <v/>
      </c>
      <c r="AJ135" s="24" t="str">
        <f t="shared" si="20"/>
        <v/>
      </c>
      <c r="AK135" s="13"/>
      <c r="AL135" s="2">
        <f t="shared" si="45"/>
        <v>40.5</v>
      </c>
      <c r="AM135" s="4">
        <f t="shared" si="21"/>
        <v>121.5</v>
      </c>
      <c r="AN135" s="4">
        <f t="shared" si="22"/>
        <v>-0.87</v>
      </c>
      <c r="AQ135" s="4">
        <f t="shared" si="23"/>
        <v>0</v>
      </c>
      <c r="AR135" s="13" t="str">
        <f t="shared" si="52"/>
        <v/>
      </c>
      <c r="AS135" s="24" t="str">
        <f t="shared" si="25"/>
        <v/>
      </c>
      <c r="AT135" s="13"/>
      <c r="AU135" s="2">
        <f t="shared" si="46"/>
        <v>40.5</v>
      </c>
      <c r="AV135" s="4">
        <f t="shared" si="26"/>
        <v>121.5</v>
      </c>
      <c r="AW135" s="4">
        <f t="shared" si="27"/>
        <v>-0.87</v>
      </c>
      <c r="AZ135" s="4">
        <f t="shared" si="28"/>
        <v>0</v>
      </c>
      <c r="BA135" s="13" t="str">
        <f t="shared" si="53"/>
        <v/>
      </c>
      <c r="BB135" s="24" t="str">
        <f t="shared" si="30"/>
        <v/>
      </c>
      <c r="BC135" s="13"/>
      <c r="BD135" s="2">
        <f t="shared" si="47"/>
        <v>40.5</v>
      </c>
      <c r="BE135" s="4">
        <f t="shared" si="31"/>
        <v>121.5</v>
      </c>
      <c r="BF135" s="4">
        <f t="shared" si="32"/>
        <v>-0.87</v>
      </c>
      <c r="BI135" s="4">
        <f t="shared" si="33"/>
        <v>0</v>
      </c>
      <c r="BJ135" s="13" t="str">
        <f t="shared" si="54"/>
        <v/>
      </c>
      <c r="BK135" s="24" t="str">
        <f t="shared" si="35"/>
        <v/>
      </c>
      <c r="BL135" s="13"/>
      <c r="BM135" s="2">
        <f t="shared" si="48"/>
        <v>40.5</v>
      </c>
      <c r="BN135" s="4">
        <f t="shared" si="36"/>
        <v>121.5</v>
      </c>
      <c r="BO135" s="4">
        <f t="shared" si="37"/>
        <v>-0.87</v>
      </c>
      <c r="BR135" s="4">
        <f t="shared" si="38"/>
        <v>0</v>
      </c>
      <c r="BS135" s="13" t="str">
        <f t="shared" si="55"/>
        <v/>
      </c>
      <c r="BT135" s="24" t="str">
        <f t="shared" si="40"/>
        <v/>
      </c>
      <c r="BU135" s="25"/>
    </row>
    <row r="136">
      <c r="A136" s="2">
        <f t="shared" si="41"/>
        <v>41</v>
      </c>
      <c r="B136" s="4">
        <f t="shared" si="1"/>
        <v>123</v>
      </c>
      <c r="C136" s="4">
        <f t="shared" si="2"/>
        <v>-0.9</v>
      </c>
      <c r="D136" s="4">
        <f t="shared" si="56"/>
        <v>26.5</v>
      </c>
      <c r="F136" s="2">
        <v>26.0</v>
      </c>
      <c r="G136" s="29">
        <f t="shared" si="3"/>
        <v>4.25</v>
      </c>
      <c r="H136" s="13">
        <f t="shared" si="4"/>
        <v>1.007435047</v>
      </c>
      <c r="I136" s="24">
        <f t="shared" si="5"/>
        <v>0</v>
      </c>
      <c r="K136" s="2">
        <f t="shared" si="42"/>
        <v>41</v>
      </c>
      <c r="L136" s="4">
        <f t="shared" si="6"/>
        <v>123</v>
      </c>
      <c r="M136" s="4">
        <f t="shared" si="7"/>
        <v>-0.9</v>
      </c>
      <c r="P136" s="4">
        <f t="shared" si="8"/>
        <v>0</v>
      </c>
      <c r="Q136" s="13" t="str">
        <f t="shared" si="49"/>
        <v/>
      </c>
      <c r="R136" s="24" t="str">
        <f t="shared" si="10"/>
        <v/>
      </c>
      <c r="T136" s="2">
        <f t="shared" si="43"/>
        <v>41</v>
      </c>
      <c r="U136" s="4">
        <f t="shared" si="11"/>
        <v>123</v>
      </c>
      <c r="V136" s="4">
        <f t="shared" si="12"/>
        <v>-0.9</v>
      </c>
      <c r="Y136" s="4">
        <f t="shared" si="13"/>
        <v>0</v>
      </c>
      <c r="Z136" s="13" t="str">
        <f t="shared" si="50"/>
        <v/>
      </c>
      <c r="AA136" s="24" t="str">
        <f t="shared" si="15"/>
        <v/>
      </c>
      <c r="AC136" s="2">
        <f t="shared" si="44"/>
        <v>41</v>
      </c>
      <c r="AD136" s="4">
        <f t="shared" si="16"/>
        <v>123</v>
      </c>
      <c r="AE136" s="4">
        <f t="shared" si="17"/>
        <v>-0.9</v>
      </c>
      <c r="AH136" s="4">
        <f t="shared" si="18"/>
        <v>0</v>
      </c>
      <c r="AI136" s="13" t="str">
        <f t="shared" si="51"/>
        <v/>
      </c>
      <c r="AJ136" s="24" t="str">
        <f t="shared" si="20"/>
        <v/>
      </c>
      <c r="AK136" s="13"/>
      <c r="AL136" s="2">
        <f t="shared" si="45"/>
        <v>41</v>
      </c>
      <c r="AM136" s="4">
        <f t="shared" si="21"/>
        <v>123</v>
      </c>
      <c r="AN136" s="4">
        <f t="shared" si="22"/>
        <v>-0.9</v>
      </c>
      <c r="AQ136" s="4">
        <f t="shared" si="23"/>
        <v>0</v>
      </c>
      <c r="AR136" s="13" t="str">
        <f t="shared" si="52"/>
        <v/>
      </c>
      <c r="AS136" s="24" t="str">
        <f t="shared" si="25"/>
        <v/>
      </c>
      <c r="AT136" s="13"/>
      <c r="AU136" s="2">
        <f t="shared" si="46"/>
        <v>41</v>
      </c>
      <c r="AV136" s="4">
        <f t="shared" si="26"/>
        <v>123</v>
      </c>
      <c r="AW136" s="4">
        <f t="shared" si="27"/>
        <v>-0.9</v>
      </c>
      <c r="AZ136" s="4">
        <f t="shared" si="28"/>
        <v>0</v>
      </c>
      <c r="BA136" s="13" t="str">
        <f t="shared" si="53"/>
        <v/>
      </c>
      <c r="BB136" s="24" t="str">
        <f t="shared" si="30"/>
        <v/>
      </c>
      <c r="BC136" s="13"/>
      <c r="BD136" s="2">
        <f t="shared" si="47"/>
        <v>41</v>
      </c>
      <c r="BE136" s="4">
        <f t="shared" si="31"/>
        <v>123</v>
      </c>
      <c r="BF136" s="4">
        <f t="shared" si="32"/>
        <v>-0.9</v>
      </c>
      <c r="BI136" s="4">
        <f t="shared" si="33"/>
        <v>0</v>
      </c>
      <c r="BJ136" s="13" t="str">
        <f t="shared" si="54"/>
        <v/>
      </c>
      <c r="BK136" s="24" t="str">
        <f t="shared" si="35"/>
        <v/>
      </c>
      <c r="BL136" s="13"/>
      <c r="BM136" s="2">
        <f t="shared" si="48"/>
        <v>41</v>
      </c>
      <c r="BN136" s="4">
        <f t="shared" si="36"/>
        <v>123</v>
      </c>
      <c r="BO136" s="4">
        <f t="shared" si="37"/>
        <v>-0.9</v>
      </c>
      <c r="BR136" s="4">
        <f t="shared" si="38"/>
        <v>0</v>
      </c>
      <c r="BS136" s="13" t="str">
        <f t="shared" si="55"/>
        <v/>
      </c>
      <c r="BT136" s="24" t="str">
        <f t="shared" si="40"/>
        <v/>
      </c>
      <c r="BU136" s="25"/>
    </row>
    <row r="137">
      <c r="A137" s="2">
        <f t="shared" si="41"/>
        <v>41.5</v>
      </c>
      <c r="B137" s="4">
        <f t="shared" si="1"/>
        <v>124.5</v>
      </c>
      <c r="C137" s="4">
        <f t="shared" si="2"/>
        <v>-0.93</v>
      </c>
      <c r="D137" s="4">
        <f t="shared" si="56"/>
        <v>27</v>
      </c>
      <c r="F137" s="2">
        <v>26.0</v>
      </c>
      <c r="G137" s="29">
        <f t="shared" si="3"/>
        <v>4.25</v>
      </c>
      <c r="H137" s="13">
        <f t="shared" si="4"/>
        <v>1.007435047</v>
      </c>
      <c r="I137" s="24">
        <f t="shared" si="5"/>
        <v>0</v>
      </c>
      <c r="K137" s="2">
        <f t="shared" si="42"/>
        <v>41.5</v>
      </c>
      <c r="L137" s="4">
        <f t="shared" si="6"/>
        <v>124.5</v>
      </c>
      <c r="M137" s="4">
        <f t="shared" si="7"/>
        <v>-0.93</v>
      </c>
      <c r="P137" s="4">
        <f t="shared" si="8"/>
        <v>0</v>
      </c>
      <c r="Q137" s="13" t="str">
        <f t="shared" si="49"/>
        <v/>
      </c>
      <c r="R137" s="24" t="str">
        <f t="shared" si="10"/>
        <v/>
      </c>
      <c r="T137" s="2">
        <f t="shared" si="43"/>
        <v>41.5</v>
      </c>
      <c r="U137" s="4">
        <f t="shared" si="11"/>
        <v>124.5</v>
      </c>
      <c r="V137" s="4">
        <f t="shared" si="12"/>
        <v>-0.93</v>
      </c>
      <c r="Y137" s="4">
        <f t="shared" si="13"/>
        <v>0</v>
      </c>
      <c r="Z137" s="13" t="str">
        <f t="shared" si="50"/>
        <v/>
      </c>
      <c r="AA137" s="24" t="str">
        <f t="shared" si="15"/>
        <v/>
      </c>
      <c r="AC137" s="2">
        <f t="shared" si="44"/>
        <v>41.5</v>
      </c>
      <c r="AD137" s="4">
        <f t="shared" si="16"/>
        <v>124.5</v>
      </c>
      <c r="AE137" s="4">
        <f t="shared" si="17"/>
        <v>-0.93</v>
      </c>
      <c r="AH137" s="4">
        <f t="shared" si="18"/>
        <v>0</v>
      </c>
      <c r="AI137" s="13" t="str">
        <f t="shared" si="51"/>
        <v/>
      </c>
      <c r="AJ137" s="24" t="str">
        <f t="shared" si="20"/>
        <v/>
      </c>
      <c r="AK137" s="13"/>
      <c r="AL137" s="2">
        <f t="shared" si="45"/>
        <v>41.5</v>
      </c>
      <c r="AM137" s="4">
        <f t="shared" si="21"/>
        <v>124.5</v>
      </c>
      <c r="AN137" s="4">
        <f t="shared" si="22"/>
        <v>-0.93</v>
      </c>
      <c r="AQ137" s="4">
        <f t="shared" si="23"/>
        <v>0</v>
      </c>
      <c r="AR137" s="13" t="str">
        <f t="shared" si="52"/>
        <v/>
      </c>
      <c r="AS137" s="24" t="str">
        <f t="shared" si="25"/>
        <v/>
      </c>
      <c r="AT137" s="13"/>
      <c r="AU137" s="2">
        <f t="shared" si="46"/>
        <v>41.5</v>
      </c>
      <c r="AV137" s="4">
        <f t="shared" si="26"/>
        <v>124.5</v>
      </c>
      <c r="AW137" s="4">
        <f t="shared" si="27"/>
        <v>-0.93</v>
      </c>
      <c r="AZ137" s="4">
        <f t="shared" si="28"/>
        <v>0</v>
      </c>
      <c r="BA137" s="13" t="str">
        <f t="shared" si="53"/>
        <v/>
      </c>
      <c r="BB137" s="24" t="str">
        <f t="shared" si="30"/>
        <v/>
      </c>
      <c r="BC137" s="13"/>
      <c r="BD137" s="2">
        <f t="shared" si="47"/>
        <v>41.5</v>
      </c>
      <c r="BE137" s="4">
        <f t="shared" si="31"/>
        <v>124.5</v>
      </c>
      <c r="BF137" s="4">
        <f t="shared" si="32"/>
        <v>-0.93</v>
      </c>
      <c r="BI137" s="4">
        <f t="shared" si="33"/>
        <v>0</v>
      </c>
      <c r="BJ137" s="13" t="str">
        <f t="shared" si="54"/>
        <v/>
      </c>
      <c r="BK137" s="24" t="str">
        <f t="shared" si="35"/>
        <v/>
      </c>
      <c r="BL137" s="13"/>
      <c r="BM137" s="2">
        <f t="shared" si="48"/>
        <v>41.5</v>
      </c>
      <c r="BN137" s="4">
        <f t="shared" si="36"/>
        <v>124.5</v>
      </c>
      <c r="BO137" s="4">
        <f t="shared" si="37"/>
        <v>-0.93</v>
      </c>
      <c r="BR137" s="4">
        <f t="shared" si="38"/>
        <v>0</v>
      </c>
      <c r="BS137" s="13" t="str">
        <f t="shared" si="55"/>
        <v/>
      </c>
      <c r="BT137" s="24" t="str">
        <f t="shared" si="40"/>
        <v/>
      </c>
      <c r="BU137" s="25"/>
    </row>
    <row r="138">
      <c r="A138" s="2">
        <f t="shared" si="41"/>
        <v>42</v>
      </c>
      <c r="B138" s="4">
        <f t="shared" si="1"/>
        <v>126</v>
      </c>
      <c r="C138" s="4">
        <f t="shared" si="2"/>
        <v>-0.96</v>
      </c>
      <c r="D138" s="4">
        <f t="shared" si="56"/>
        <v>27.5</v>
      </c>
      <c r="F138" s="2">
        <v>26.0</v>
      </c>
      <c r="G138" s="29">
        <f t="shared" si="3"/>
        <v>4.25</v>
      </c>
      <c r="H138" s="13">
        <f t="shared" si="4"/>
        <v>1.007435047</v>
      </c>
      <c r="I138" s="24">
        <f t="shared" si="5"/>
        <v>0</v>
      </c>
      <c r="K138" s="2">
        <f t="shared" si="42"/>
        <v>42</v>
      </c>
      <c r="L138" s="4">
        <f t="shared" si="6"/>
        <v>126</v>
      </c>
      <c r="M138" s="4">
        <f t="shared" si="7"/>
        <v>-0.96</v>
      </c>
      <c r="P138" s="4">
        <f t="shared" si="8"/>
        <v>0</v>
      </c>
      <c r="Q138" s="13" t="str">
        <f t="shared" si="49"/>
        <v/>
      </c>
      <c r="R138" s="24" t="str">
        <f t="shared" si="10"/>
        <v/>
      </c>
      <c r="T138" s="2">
        <f t="shared" si="43"/>
        <v>42</v>
      </c>
      <c r="U138" s="4">
        <f t="shared" si="11"/>
        <v>126</v>
      </c>
      <c r="V138" s="4">
        <f t="shared" si="12"/>
        <v>-0.96</v>
      </c>
      <c r="Y138" s="4">
        <f t="shared" si="13"/>
        <v>0</v>
      </c>
      <c r="Z138" s="13" t="str">
        <f t="shared" si="50"/>
        <v/>
      </c>
      <c r="AA138" s="24" t="str">
        <f t="shared" si="15"/>
        <v/>
      </c>
      <c r="AC138" s="2">
        <f t="shared" si="44"/>
        <v>42</v>
      </c>
      <c r="AD138" s="4">
        <f t="shared" si="16"/>
        <v>126</v>
      </c>
      <c r="AE138" s="4">
        <f t="shared" si="17"/>
        <v>-0.96</v>
      </c>
      <c r="AH138" s="4">
        <f t="shared" si="18"/>
        <v>0</v>
      </c>
      <c r="AI138" s="13" t="str">
        <f t="shared" si="51"/>
        <v/>
      </c>
      <c r="AJ138" s="24" t="str">
        <f t="shared" si="20"/>
        <v/>
      </c>
      <c r="AK138" s="13"/>
      <c r="AL138" s="2">
        <f t="shared" si="45"/>
        <v>42</v>
      </c>
      <c r="AM138" s="4">
        <f t="shared" si="21"/>
        <v>126</v>
      </c>
      <c r="AN138" s="4">
        <f t="shared" si="22"/>
        <v>-0.96</v>
      </c>
      <c r="AQ138" s="4">
        <f t="shared" si="23"/>
        <v>0</v>
      </c>
      <c r="AR138" s="13" t="str">
        <f t="shared" si="52"/>
        <v/>
      </c>
      <c r="AS138" s="24" t="str">
        <f t="shared" si="25"/>
        <v/>
      </c>
      <c r="AT138" s="13"/>
      <c r="AU138" s="2">
        <f t="shared" si="46"/>
        <v>42</v>
      </c>
      <c r="AV138" s="4">
        <f t="shared" si="26"/>
        <v>126</v>
      </c>
      <c r="AW138" s="4">
        <f t="shared" si="27"/>
        <v>-0.96</v>
      </c>
      <c r="AZ138" s="4">
        <f t="shared" si="28"/>
        <v>0</v>
      </c>
      <c r="BA138" s="13" t="str">
        <f t="shared" si="53"/>
        <v/>
      </c>
      <c r="BB138" s="24" t="str">
        <f t="shared" si="30"/>
        <v/>
      </c>
      <c r="BC138" s="13"/>
      <c r="BD138" s="2">
        <f t="shared" si="47"/>
        <v>42</v>
      </c>
      <c r="BE138" s="4">
        <f t="shared" si="31"/>
        <v>126</v>
      </c>
      <c r="BF138" s="4">
        <f t="shared" si="32"/>
        <v>-0.96</v>
      </c>
      <c r="BI138" s="4">
        <f t="shared" si="33"/>
        <v>0</v>
      </c>
      <c r="BJ138" s="13" t="str">
        <f t="shared" si="54"/>
        <v/>
      </c>
      <c r="BK138" s="24" t="str">
        <f t="shared" si="35"/>
        <v/>
      </c>
      <c r="BL138" s="13"/>
      <c r="BM138" s="2">
        <f t="shared" si="48"/>
        <v>42</v>
      </c>
      <c r="BN138" s="4">
        <f t="shared" si="36"/>
        <v>126</v>
      </c>
      <c r="BO138" s="4">
        <f t="shared" si="37"/>
        <v>-0.96</v>
      </c>
      <c r="BR138" s="4">
        <f t="shared" si="38"/>
        <v>0</v>
      </c>
      <c r="BS138" s="13" t="str">
        <f t="shared" si="55"/>
        <v/>
      </c>
      <c r="BT138" s="24" t="str">
        <f t="shared" si="40"/>
        <v/>
      </c>
      <c r="BU138" s="25"/>
    </row>
    <row r="139">
      <c r="A139" s="2">
        <f t="shared" si="41"/>
        <v>42.5</v>
      </c>
      <c r="B139" s="4">
        <f t="shared" si="1"/>
        <v>127.5</v>
      </c>
      <c r="C139" s="4">
        <f t="shared" si="2"/>
        <v>-0.99</v>
      </c>
      <c r="D139" s="4">
        <f t="shared" si="56"/>
        <v>28</v>
      </c>
      <c r="F139" s="2">
        <v>26.0</v>
      </c>
      <c r="G139" s="29">
        <f t="shared" si="3"/>
        <v>4.25</v>
      </c>
      <c r="H139" s="13">
        <f t="shared" si="4"/>
        <v>1.007435047</v>
      </c>
      <c r="I139" s="24">
        <f t="shared" si="5"/>
        <v>0</v>
      </c>
      <c r="K139" s="2">
        <f t="shared" si="42"/>
        <v>42.5</v>
      </c>
      <c r="L139" s="4">
        <f t="shared" si="6"/>
        <v>127.5</v>
      </c>
      <c r="M139" s="4">
        <f t="shared" si="7"/>
        <v>-0.99</v>
      </c>
      <c r="P139" s="4">
        <f t="shared" si="8"/>
        <v>0</v>
      </c>
      <c r="Q139" s="13" t="str">
        <f t="shared" si="49"/>
        <v/>
      </c>
      <c r="R139" s="24" t="str">
        <f t="shared" si="10"/>
        <v/>
      </c>
      <c r="T139" s="2">
        <f t="shared" si="43"/>
        <v>42.5</v>
      </c>
      <c r="U139" s="4">
        <f t="shared" si="11"/>
        <v>127.5</v>
      </c>
      <c r="V139" s="4">
        <f t="shared" si="12"/>
        <v>-0.99</v>
      </c>
      <c r="Y139" s="4">
        <f t="shared" si="13"/>
        <v>0</v>
      </c>
      <c r="Z139" s="13" t="str">
        <f t="shared" si="50"/>
        <v/>
      </c>
      <c r="AA139" s="24" t="str">
        <f t="shared" si="15"/>
        <v/>
      </c>
      <c r="AC139" s="2">
        <f t="shared" si="44"/>
        <v>42.5</v>
      </c>
      <c r="AD139" s="4">
        <f t="shared" si="16"/>
        <v>127.5</v>
      </c>
      <c r="AE139" s="4">
        <f t="shared" si="17"/>
        <v>-0.99</v>
      </c>
      <c r="AH139" s="4">
        <f t="shared" si="18"/>
        <v>0</v>
      </c>
      <c r="AI139" s="13" t="str">
        <f t="shared" si="51"/>
        <v/>
      </c>
      <c r="AJ139" s="24" t="str">
        <f t="shared" si="20"/>
        <v/>
      </c>
      <c r="AK139" s="13"/>
      <c r="AL139" s="2">
        <f t="shared" si="45"/>
        <v>42.5</v>
      </c>
      <c r="AM139" s="4">
        <f t="shared" si="21"/>
        <v>127.5</v>
      </c>
      <c r="AN139" s="4">
        <f t="shared" si="22"/>
        <v>-0.99</v>
      </c>
      <c r="AQ139" s="4">
        <f t="shared" si="23"/>
        <v>0</v>
      </c>
      <c r="AR139" s="13" t="str">
        <f t="shared" si="52"/>
        <v/>
      </c>
      <c r="AS139" s="24" t="str">
        <f t="shared" si="25"/>
        <v/>
      </c>
      <c r="AT139" s="13"/>
      <c r="AU139" s="2">
        <f t="shared" si="46"/>
        <v>42.5</v>
      </c>
      <c r="AV139" s="4">
        <f t="shared" si="26"/>
        <v>127.5</v>
      </c>
      <c r="AW139" s="4">
        <f t="shared" si="27"/>
        <v>-0.99</v>
      </c>
      <c r="AZ139" s="4">
        <f t="shared" si="28"/>
        <v>0</v>
      </c>
      <c r="BA139" s="13" t="str">
        <f t="shared" si="53"/>
        <v/>
      </c>
      <c r="BB139" s="24" t="str">
        <f t="shared" si="30"/>
        <v/>
      </c>
      <c r="BC139" s="13"/>
      <c r="BD139" s="2">
        <f t="shared" si="47"/>
        <v>42.5</v>
      </c>
      <c r="BE139" s="4">
        <f t="shared" si="31"/>
        <v>127.5</v>
      </c>
      <c r="BF139" s="4">
        <f t="shared" si="32"/>
        <v>-0.99</v>
      </c>
      <c r="BI139" s="4">
        <f t="shared" si="33"/>
        <v>0</v>
      </c>
      <c r="BJ139" s="13" t="str">
        <f t="shared" si="54"/>
        <v/>
      </c>
      <c r="BK139" s="24" t="str">
        <f t="shared" si="35"/>
        <v/>
      </c>
      <c r="BL139" s="13"/>
      <c r="BM139" s="2">
        <f t="shared" si="48"/>
        <v>42.5</v>
      </c>
      <c r="BN139" s="4">
        <f t="shared" si="36"/>
        <v>127.5</v>
      </c>
      <c r="BO139" s="4">
        <f t="shared" si="37"/>
        <v>-0.99</v>
      </c>
      <c r="BR139" s="4">
        <f t="shared" si="38"/>
        <v>0</v>
      </c>
      <c r="BS139" s="13" t="str">
        <f t="shared" si="55"/>
        <v/>
      </c>
      <c r="BT139" s="24" t="str">
        <f t="shared" si="40"/>
        <v/>
      </c>
      <c r="BU139" s="25"/>
    </row>
    <row r="140">
      <c r="A140" s="2">
        <f t="shared" si="41"/>
        <v>43</v>
      </c>
      <c r="B140" s="4">
        <f t="shared" si="1"/>
        <v>129</v>
      </c>
      <c r="C140" s="4">
        <f t="shared" si="2"/>
        <v>-1.02</v>
      </c>
      <c r="D140" s="4">
        <f t="shared" si="56"/>
        <v>28.5</v>
      </c>
      <c r="F140" s="2">
        <v>26.0</v>
      </c>
      <c r="G140" s="29">
        <f t="shared" si="3"/>
        <v>4.25</v>
      </c>
      <c r="H140" s="13">
        <f t="shared" si="4"/>
        <v>1.007435047</v>
      </c>
      <c r="I140" s="24">
        <f t="shared" si="5"/>
        <v>0</v>
      </c>
      <c r="K140" s="2">
        <f t="shared" si="42"/>
        <v>43</v>
      </c>
      <c r="L140" s="4">
        <f t="shared" si="6"/>
        <v>129</v>
      </c>
      <c r="M140" s="4">
        <f t="shared" si="7"/>
        <v>-1.02</v>
      </c>
      <c r="P140" s="4">
        <f t="shared" si="8"/>
        <v>0</v>
      </c>
      <c r="Q140" s="13" t="str">
        <f t="shared" si="49"/>
        <v/>
      </c>
      <c r="R140" s="24" t="str">
        <f t="shared" si="10"/>
        <v/>
      </c>
      <c r="T140" s="2">
        <f t="shared" si="43"/>
        <v>43</v>
      </c>
      <c r="U140" s="4">
        <f t="shared" si="11"/>
        <v>129</v>
      </c>
      <c r="V140" s="4">
        <f t="shared" si="12"/>
        <v>-1.02</v>
      </c>
      <c r="Y140" s="4">
        <f t="shared" si="13"/>
        <v>0</v>
      </c>
      <c r="Z140" s="13" t="str">
        <f t="shared" si="50"/>
        <v/>
      </c>
      <c r="AA140" s="24" t="str">
        <f t="shared" si="15"/>
        <v/>
      </c>
      <c r="AC140" s="2">
        <f t="shared" si="44"/>
        <v>43</v>
      </c>
      <c r="AD140" s="4">
        <f t="shared" si="16"/>
        <v>129</v>
      </c>
      <c r="AE140" s="4">
        <f t="shared" si="17"/>
        <v>-1.02</v>
      </c>
      <c r="AH140" s="4">
        <f t="shared" si="18"/>
        <v>0</v>
      </c>
      <c r="AI140" s="13" t="str">
        <f t="shared" si="51"/>
        <v/>
      </c>
      <c r="AJ140" s="24" t="str">
        <f t="shared" si="20"/>
        <v/>
      </c>
      <c r="AK140" s="13"/>
      <c r="AL140" s="2">
        <f t="shared" si="45"/>
        <v>43</v>
      </c>
      <c r="AM140" s="4">
        <f t="shared" si="21"/>
        <v>129</v>
      </c>
      <c r="AN140" s="4">
        <f t="shared" si="22"/>
        <v>-1.02</v>
      </c>
      <c r="AQ140" s="4">
        <f t="shared" si="23"/>
        <v>0</v>
      </c>
      <c r="AR140" s="13" t="str">
        <f t="shared" si="52"/>
        <v/>
      </c>
      <c r="AS140" s="24" t="str">
        <f t="shared" si="25"/>
        <v/>
      </c>
      <c r="AT140" s="13"/>
      <c r="AU140" s="2">
        <f t="shared" si="46"/>
        <v>43</v>
      </c>
      <c r="AV140" s="4">
        <f t="shared" si="26"/>
        <v>129</v>
      </c>
      <c r="AW140" s="4">
        <f t="shared" si="27"/>
        <v>-1.02</v>
      </c>
      <c r="AZ140" s="4">
        <f t="shared" si="28"/>
        <v>0</v>
      </c>
      <c r="BA140" s="13" t="str">
        <f t="shared" si="53"/>
        <v/>
      </c>
      <c r="BB140" s="24" t="str">
        <f t="shared" si="30"/>
        <v/>
      </c>
      <c r="BC140" s="13"/>
      <c r="BD140" s="2">
        <f t="shared" si="47"/>
        <v>43</v>
      </c>
      <c r="BE140" s="4">
        <f t="shared" si="31"/>
        <v>129</v>
      </c>
      <c r="BF140" s="4">
        <f t="shared" si="32"/>
        <v>-1.02</v>
      </c>
      <c r="BI140" s="4">
        <f t="shared" si="33"/>
        <v>0</v>
      </c>
      <c r="BJ140" s="13" t="str">
        <f t="shared" si="54"/>
        <v/>
      </c>
      <c r="BK140" s="24" t="str">
        <f t="shared" si="35"/>
        <v/>
      </c>
      <c r="BL140" s="13"/>
      <c r="BM140" s="2">
        <f t="shared" si="48"/>
        <v>43</v>
      </c>
      <c r="BN140" s="4">
        <f t="shared" si="36"/>
        <v>129</v>
      </c>
      <c r="BO140" s="4">
        <f t="shared" si="37"/>
        <v>-1.02</v>
      </c>
      <c r="BR140" s="4">
        <f t="shared" si="38"/>
        <v>0</v>
      </c>
      <c r="BS140" s="13" t="str">
        <f t="shared" si="55"/>
        <v/>
      </c>
      <c r="BT140" s="24" t="str">
        <f t="shared" si="40"/>
        <v/>
      </c>
      <c r="BU140" s="25"/>
    </row>
    <row r="141">
      <c r="A141" s="2">
        <f t="shared" si="41"/>
        <v>43.5</v>
      </c>
      <c r="B141" s="4">
        <f t="shared" si="1"/>
        <v>130.5</v>
      </c>
      <c r="C141" s="4">
        <f t="shared" si="2"/>
        <v>-1.05</v>
      </c>
      <c r="D141" s="4">
        <f t="shared" si="56"/>
        <v>29</v>
      </c>
      <c r="F141" s="2">
        <v>26.0</v>
      </c>
      <c r="G141" s="29">
        <f t="shared" si="3"/>
        <v>4.25</v>
      </c>
      <c r="H141" s="13">
        <f t="shared" si="4"/>
        <v>1.007435047</v>
      </c>
      <c r="I141" s="24">
        <f t="shared" si="5"/>
        <v>0</v>
      </c>
      <c r="K141" s="2">
        <f t="shared" si="42"/>
        <v>43.5</v>
      </c>
      <c r="L141" s="4">
        <f t="shared" si="6"/>
        <v>130.5</v>
      </c>
      <c r="M141" s="4">
        <f t="shared" si="7"/>
        <v>-1.05</v>
      </c>
      <c r="P141" s="4">
        <f t="shared" si="8"/>
        <v>0</v>
      </c>
      <c r="Q141" s="13" t="str">
        <f t="shared" si="49"/>
        <v/>
      </c>
      <c r="R141" s="24" t="str">
        <f t="shared" si="10"/>
        <v/>
      </c>
      <c r="T141" s="2">
        <f t="shared" si="43"/>
        <v>43.5</v>
      </c>
      <c r="U141" s="4">
        <f t="shared" si="11"/>
        <v>130.5</v>
      </c>
      <c r="V141" s="4">
        <f t="shared" si="12"/>
        <v>-1.05</v>
      </c>
      <c r="Y141" s="4">
        <f t="shared" si="13"/>
        <v>0</v>
      </c>
      <c r="Z141" s="13" t="str">
        <f t="shared" si="50"/>
        <v/>
      </c>
      <c r="AA141" s="24" t="str">
        <f t="shared" si="15"/>
        <v/>
      </c>
      <c r="AC141" s="2">
        <f t="shared" si="44"/>
        <v>43.5</v>
      </c>
      <c r="AD141" s="4">
        <f t="shared" si="16"/>
        <v>130.5</v>
      </c>
      <c r="AE141" s="4">
        <f t="shared" si="17"/>
        <v>-1.05</v>
      </c>
      <c r="AH141" s="4">
        <f t="shared" si="18"/>
        <v>0</v>
      </c>
      <c r="AI141" s="13" t="str">
        <f t="shared" si="51"/>
        <v/>
      </c>
      <c r="AJ141" s="24" t="str">
        <f t="shared" si="20"/>
        <v/>
      </c>
      <c r="AK141" s="13"/>
      <c r="AL141" s="2">
        <f t="shared" si="45"/>
        <v>43.5</v>
      </c>
      <c r="AM141" s="4">
        <f t="shared" si="21"/>
        <v>130.5</v>
      </c>
      <c r="AN141" s="4">
        <f t="shared" si="22"/>
        <v>-1.05</v>
      </c>
      <c r="AQ141" s="4">
        <f t="shared" si="23"/>
        <v>0</v>
      </c>
      <c r="AR141" s="13" t="str">
        <f t="shared" si="52"/>
        <v/>
      </c>
      <c r="AS141" s="24" t="str">
        <f t="shared" si="25"/>
        <v/>
      </c>
      <c r="AT141" s="13"/>
      <c r="AU141" s="2">
        <f t="shared" si="46"/>
        <v>43.5</v>
      </c>
      <c r="AV141" s="4">
        <f t="shared" si="26"/>
        <v>130.5</v>
      </c>
      <c r="AW141" s="4">
        <f t="shared" si="27"/>
        <v>-1.05</v>
      </c>
      <c r="AZ141" s="4">
        <f t="shared" si="28"/>
        <v>0</v>
      </c>
      <c r="BA141" s="13" t="str">
        <f t="shared" si="53"/>
        <v/>
      </c>
      <c r="BB141" s="24" t="str">
        <f t="shared" si="30"/>
        <v/>
      </c>
      <c r="BC141" s="13"/>
      <c r="BD141" s="2">
        <f t="shared" si="47"/>
        <v>43.5</v>
      </c>
      <c r="BE141" s="4">
        <f t="shared" si="31"/>
        <v>130.5</v>
      </c>
      <c r="BF141" s="4">
        <f t="shared" si="32"/>
        <v>-1.05</v>
      </c>
      <c r="BI141" s="4">
        <f t="shared" si="33"/>
        <v>0</v>
      </c>
      <c r="BJ141" s="13" t="str">
        <f t="shared" si="54"/>
        <v/>
      </c>
      <c r="BK141" s="24" t="str">
        <f t="shared" si="35"/>
        <v/>
      </c>
      <c r="BL141" s="13"/>
      <c r="BM141" s="2">
        <f t="shared" si="48"/>
        <v>43.5</v>
      </c>
      <c r="BN141" s="4">
        <f t="shared" si="36"/>
        <v>130.5</v>
      </c>
      <c r="BO141" s="4">
        <f t="shared" si="37"/>
        <v>-1.05</v>
      </c>
      <c r="BR141" s="4">
        <f t="shared" si="38"/>
        <v>0</v>
      </c>
      <c r="BS141" s="13" t="str">
        <f t="shared" si="55"/>
        <v/>
      </c>
      <c r="BT141" s="24" t="str">
        <f t="shared" si="40"/>
        <v/>
      </c>
      <c r="BU141" s="25"/>
    </row>
    <row r="142">
      <c r="A142" s="2">
        <f t="shared" si="41"/>
        <v>44</v>
      </c>
      <c r="B142" s="4">
        <f t="shared" si="1"/>
        <v>132</v>
      </c>
      <c r="C142" s="4">
        <f t="shared" si="2"/>
        <v>-1.08</v>
      </c>
      <c r="D142" s="4">
        <f t="shared" si="56"/>
        <v>29.5</v>
      </c>
      <c r="F142" s="2">
        <v>26.0</v>
      </c>
      <c r="G142" s="29">
        <f t="shared" si="3"/>
        <v>4.25</v>
      </c>
      <c r="H142" s="13">
        <f t="shared" si="4"/>
        <v>1.007435047</v>
      </c>
      <c r="I142" s="24">
        <f t="shared" si="5"/>
        <v>0</v>
      </c>
      <c r="K142" s="2">
        <f t="shared" si="42"/>
        <v>44</v>
      </c>
      <c r="L142" s="4">
        <f t="shared" si="6"/>
        <v>132</v>
      </c>
      <c r="M142" s="4">
        <f t="shared" si="7"/>
        <v>-1.08</v>
      </c>
      <c r="P142" s="4">
        <f t="shared" si="8"/>
        <v>0</v>
      </c>
      <c r="Q142" s="13" t="str">
        <f t="shared" si="49"/>
        <v/>
      </c>
      <c r="R142" s="24" t="str">
        <f t="shared" si="10"/>
        <v/>
      </c>
      <c r="T142" s="2">
        <f t="shared" si="43"/>
        <v>44</v>
      </c>
      <c r="U142" s="4">
        <f t="shared" si="11"/>
        <v>132</v>
      </c>
      <c r="V142" s="4">
        <f t="shared" si="12"/>
        <v>-1.08</v>
      </c>
      <c r="Y142" s="4">
        <f t="shared" si="13"/>
        <v>0</v>
      </c>
      <c r="Z142" s="13" t="str">
        <f t="shared" si="50"/>
        <v/>
      </c>
      <c r="AA142" s="24" t="str">
        <f t="shared" si="15"/>
        <v/>
      </c>
      <c r="AC142" s="2">
        <f t="shared" si="44"/>
        <v>44</v>
      </c>
      <c r="AD142" s="4">
        <f t="shared" si="16"/>
        <v>132</v>
      </c>
      <c r="AE142" s="4">
        <f t="shared" si="17"/>
        <v>-1.08</v>
      </c>
      <c r="AH142" s="4">
        <f t="shared" si="18"/>
        <v>0</v>
      </c>
      <c r="AI142" s="13" t="str">
        <f t="shared" si="51"/>
        <v/>
      </c>
      <c r="AJ142" s="24" t="str">
        <f t="shared" si="20"/>
        <v/>
      </c>
      <c r="AK142" s="13"/>
      <c r="AL142" s="2">
        <f t="shared" si="45"/>
        <v>44</v>
      </c>
      <c r="AM142" s="4">
        <f t="shared" si="21"/>
        <v>132</v>
      </c>
      <c r="AN142" s="4">
        <f t="shared" si="22"/>
        <v>-1.08</v>
      </c>
      <c r="AQ142" s="4">
        <f t="shared" si="23"/>
        <v>0</v>
      </c>
      <c r="AR142" s="13" t="str">
        <f t="shared" si="52"/>
        <v/>
      </c>
      <c r="AS142" s="24" t="str">
        <f t="shared" si="25"/>
        <v/>
      </c>
      <c r="AT142" s="13"/>
      <c r="AU142" s="2">
        <f t="shared" si="46"/>
        <v>44</v>
      </c>
      <c r="AV142" s="4">
        <f t="shared" si="26"/>
        <v>132</v>
      </c>
      <c r="AW142" s="4">
        <f t="shared" si="27"/>
        <v>-1.08</v>
      </c>
      <c r="AZ142" s="4">
        <f t="shared" si="28"/>
        <v>0</v>
      </c>
      <c r="BA142" s="13" t="str">
        <f t="shared" si="53"/>
        <v/>
      </c>
      <c r="BB142" s="24" t="str">
        <f t="shared" si="30"/>
        <v/>
      </c>
      <c r="BC142" s="13"/>
      <c r="BD142" s="2">
        <f t="shared" si="47"/>
        <v>44</v>
      </c>
      <c r="BE142" s="4">
        <f t="shared" si="31"/>
        <v>132</v>
      </c>
      <c r="BF142" s="4">
        <f t="shared" si="32"/>
        <v>-1.08</v>
      </c>
      <c r="BI142" s="4">
        <f t="shared" si="33"/>
        <v>0</v>
      </c>
      <c r="BJ142" s="13" t="str">
        <f t="shared" si="54"/>
        <v/>
      </c>
      <c r="BK142" s="24" t="str">
        <f t="shared" si="35"/>
        <v/>
      </c>
      <c r="BL142" s="13"/>
      <c r="BM142" s="2">
        <f t="shared" si="48"/>
        <v>44</v>
      </c>
      <c r="BN142" s="4">
        <f t="shared" si="36"/>
        <v>132</v>
      </c>
      <c r="BO142" s="4">
        <f t="shared" si="37"/>
        <v>-1.08</v>
      </c>
      <c r="BR142" s="4">
        <f t="shared" si="38"/>
        <v>0</v>
      </c>
      <c r="BS142" s="13" t="str">
        <f t="shared" si="55"/>
        <v/>
      </c>
      <c r="BT142" s="24" t="str">
        <f t="shared" si="40"/>
        <v/>
      </c>
      <c r="BU142" s="25"/>
    </row>
    <row r="143">
      <c r="A143" s="2">
        <f t="shared" si="41"/>
        <v>44.5</v>
      </c>
      <c r="B143" s="4">
        <f t="shared" si="1"/>
        <v>133.5</v>
      </c>
      <c r="C143" s="4">
        <f t="shared" si="2"/>
        <v>-1.11</v>
      </c>
      <c r="D143" s="4">
        <f t="shared" si="56"/>
        <v>30</v>
      </c>
      <c r="F143" s="2">
        <v>26.0</v>
      </c>
      <c r="G143" s="29">
        <f t="shared" si="3"/>
        <v>4.25</v>
      </c>
      <c r="H143" s="13">
        <f t="shared" si="4"/>
        <v>1.007435047</v>
      </c>
      <c r="I143" s="24">
        <f t="shared" si="5"/>
        <v>0</v>
      </c>
      <c r="K143" s="2">
        <f t="shared" si="42"/>
        <v>44.5</v>
      </c>
      <c r="L143" s="4">
        <f t="shared" si="6"/>
        <v>133.5</v>
      </c>
      <c r="M143" s="4">
        <f t="shared" si="7"/>
        <v>-1.11</v>
      </c>
      <c r="P143" s="4">
        <f t="shared" si="8"/>
        <v>0</v>
      </c>
      <c r="Q143" s="13" t="str">
        <f t="shared" si="49"/>
        <v/>
      </c>
      <c r="R143" s="24" t="str">
        <f t="shared" si="10"/>
        <v/>
      </c>
      <c r="T143" s="2">
        <f t="shared" si="43"/>
        <v>44.5</v>
      </c>
      <c r="U143" s="4">
        <f t="shared" si="11"/>
        <v>133.5</v>
      </c>
      <c r="V143" s="4">
        <f t="shared" si="12"/>
        <v>-1.11</v>
      </c>
      <c r="Y143" s="4">
        <f t="shared" si="13"/>
        <v>0</v>
      </c>
      <c r="Z143" s="13" t="str">
        <f t="shared" si="50"/>
        <v/>
      </c>
      <c r="AA143" s="24" t="str">
        <f t="shared" si="15"/>
        <v/>
      </c>
      <c r="AC143" s="2">
        <f t="shared" si="44"/>
        <v>44.5</v>
      </c>
      <c r="AD143" s="4">
        <f t="shared" si="16"/>
        <v>133.5</v>
      </c>
      <c r="AE143" s="4">
        <f t="shared" si="17"/>
        <v>-1.11</v>
      </c>
      <c r="AH143" s="4">
        <f t="shared" si="18"/>
        <v>0</v>
      </c>
      <c r="AI143" s="13" t="str">
        <f t="shared" si="51"/>
        <v/>
      </c>
      <c r="AJ143" s="24" t="str">
        <f t="shared" si="20"/>
        <v/>
      </c>
      <c r="AK143" s="13"/>
      <c r="AL143" s="2">
        <f t="shared" si="45"/>
        <v>44.5</v>
      </c>
      <c r="AM143" s="4">
        <f t="shared" si="21"/>
        <v>133.5</v>
      </c>
      <c r="AN143" s="4">
        <f t="shared" si="22"/>
        <v>-1.11</v>
      </c>
      <c r="AQ143" s="4">
        <f t="shared" si="23"/>
        <v>0</v>
      </c>
      <c r="AR143" s="13" t="str">
        <f t="shared" si="52"/>
        <v/>
      </c>
      <c r="AS143" s="24" t="str">
        <f t="shared" si="25"/>
        <v/>
      </c>
      <c r="AT143" s="13"/>
      <c r="AU143" s="2">
        <f t="shared" si="46"/>
        <v>44.5</v>
      </c>
      <c r="AV143" s="4">
        <f t="shared" si="26"/>
        <v>133.5</v>
      </c>
      <c r="AW143" s="4">
        <f t="shared" si="27"/>
        <v>-1.11</v>
      </c>
      <c r="AZ143" s="4">
        <f t="shared" si="28"/>
        <v>0</v>
      </c>
      <c r="BA143" s="13" t="str">
        <f t="shared" si="53"/>
        <v/>
      </c>
      <c r="BB143" s="24" t="str">
        <f t="shared" si="30"/>
        <v/>
      </c>
      <c r="BC143" s="13"/>
      <c r="BD143" s="2">
        <f t="shared" si="47"/>
        <v>44.5</v>
      </c>
      <c r="BE143" s="4">
        <f t="shared" si="31"/>
        <v>133.5</v>
      </c>
      <c r="BF143" s="4">
        <f t="shared" si="32"/>
        <v>-1.11</v>
      </c>
      <c r="BI143" s="4">
        <f t="shared" si="33"/>
        <v>0</v>
      </c>
      <c r="BJ143" s="13" t="str">
        <f t="shared" si="54"/>
        <v/>
      </c>
      <c r="BK143" s="24" t="str">
        <f t="shared" si="35"/>
        <v/>
      </c>
      <c r="BL143" s="13"/>
      <c r="BM143" s="2">
        <f t="shared" si="48"/>
        <v>44.5</v>
      </c>
      <c r="BN143" s="4">
        <f t="shared" si="36"/>
        <v>133.5</v>
      </c>
      <c r="BO143" s="4">
        <f t="shared" si="37"/>
        <v>-1.11</v>
      </c>
      <c r="BR143" s="4">
        <f t="shared" si="38"/>
        <v>0</v>
      </c>
      <c r="BS143" s="13" t="str">
        <f t="shared" si="55"/>
        <v/>
      </c>
      <c r="BT143" s="24" t="str">
        <f t="shared" si="40"/>
        <v/>
      </c>
      <c r="BU143" s="25"/>
    </row>
    <row r="144">
      <c r="A144" s="2">
        <f t="shared" si="41"/>
        <v>45</v>
      </c>
      <c r="B144" s="4">
        <f t="shared" si="1"/>
        <v>135</v>
      </c>
      <c r="C144" s="4">
        <f t="shared" si="2"/>
        <v>-1.14</v>
      </c>
      <c r="D144" s="4">
        <f t="shared" si="56"/>
        <v>30.5</v>
      </c>
      <c r="F144" s="2">
        <v>26.0</v>
      </c>
      <c r="G144" s="29">
        <f t="shared" si="3"/>
        <v>4.25</v>
      </c>
      <c r="H144" s="13">
        <f t="shared" si="4"/>
        <v>1.007435047</v>
      </c>
      <c r="I144" s="24">
        <f t="shared" si="5"/>
        <v>0</v>
      </c>
      <c r="K144" s="2">
        <f t="shared" si="42"/>
        <v>45</v>
      </c>
      <c r="L144" s="4">
        <f t="shared" si="6"/>
        <v>135</v>
      </c>
      <c r="M144" s="4">
        <f t="shared" si="7"/>
        <v>-1.14</v>
      </c>
      <c r="P144" s="4">
        <f t="shared" si="8"/>
        <v>0</v>
      </c>
      <c r="Q144" s="13" t="str">
        <f t="shared" si="49"/>
        <v/>
      </c>
      <c r="R144" s="24" t="str">
        <f t="shared" si="10"/>
        <v/>
      </c>
      <c r="T144" s="2">
        <f t="shared" si="43"/>
        <v>45</v>
      </c>
      <c r="U144" s="4">
        <f t="shared" si="11"/>
        <v>135</v>
      </c>
      <c r="V144" s="4">
        <f t="shared" si="12"/>
        <v>-1.14</v>
      </c>
      <c r="Y144" s="4">
        <f t="shared" si="13"/>
        <v>0</v>
      </c>
      <c r="Z144" s="13" t="str">
        <f t="shared" si="50"/>
        <v/>
      </c>
      <c r="AA144" s="24" t="str">
        <f t="shared" si="15"/>
        <v/>
      </c>
      <c r="AC144" s="2">
        <f t="shared" si="44"/>
        <v>45</v>
      </c>
      <c r="AD144" s="4">
        <f t="shared" si="16"/>
        <v>135</v>
      </c>
      <c r="AE144" s="4">
        <f t="shared" si="17"/>
        <v>-1.14</v>
      </c>
      <c r="AH144" s="4">
        <f t="shared" si="18"/>
        <v>0</v>
      </c>
      <c r="AI144" s="13" t="str">
        <f t="shared" si="51"/>
        <v/>
      </c>
      <c r="AJ144" s="24" t="str">
        <f t="shared" si="20"/>
        <v/>
      </c>
      <c r="AK144" s="13"/>
      <c r="AL144" s="2">
        <f t="shared" si="45"/>
        <v>45</v>
      </c>
      <c r="AM144" s="4">
        <f t="shared" si="21"/>
        <v>135</v>
      </c>
      <c r="AN144" s="4">
        <f t="shared" si="22"/>
        <v>-1.14</v>
      </c>
      <c r="AQ144" s="4">
        <f t="shared" si="23"/>
        <v>0</v>
      </c>
      <c r="AR144" s="13" t="str">
        <f t="shared" si="52"/>
        <v/>
      </c>
      <c r="AS144" s="24" t="str">
        <f t="shared" si="25"/>
        <v/>
      </c>
      <c r="AT144" s="13"/>
      <c r="AU144" s="2">
        <f t="shared" si="46"/>
        <v>45</v>
      </c>
      <c r="AV144" s="4">
        <f t="shared" si="26"/>
        <v>135</v>
      </c>
      <c r="AW144" s="4">
        <f t="shared" si="27"/>
        <v>-1.14</v>
      </c>
      <c r="AZ144" s="4">
        <f t="shared" si="28"/>
        <v>0</v>
      </c>
      <c r="BA144" s="13" t="str">
        <f t="shared" si="53"/>
        <v/>
      </c>
      <c r="BB144" s="24" t="str">
        <f t="shared" si="30"/>
        <v/>
      </c>
      <c r="BC144" s="13"/>
      <c r="BD144" s="2">
        <f t="shared" si="47"/>
        <v>45</v>
      </c>
      <c r="BE144" s="4">
        <f t="shared" si="31"/>
        <v>135</v>
      </c>
      <c r="BF144" s="4">
        <f t="shared" si="32"/>
        <v>-1.14</v>
      </c>
      <c r="BI144" s="4">
        <f t="shared" si="33"/>
        <v>0</v>
      </c>
      <c r="BJ144" s="13" t="str">
        <f t="shared" si="54"/>
        <v/>
      </c>
      <c r="BK144" s="24" t="str">
        <f t="shared" si="35"/>
        <v/>
      </c>
      <c r="BL144" s="13"/>
      <c r="BM144" s="2">
        <f t="shared" si="48"/>
        <v>45</v>
      </c>
      <c r="BN144" s="4">
        <f t="shared" si="36"/>
        <v>135</v>
      </c>
      <c r="BO144" s="4">
        <f t="shared" si="37"/>
        <v>-1.14</v>
      </c>
      <c r="BR144" s="4">
        <f t="shared" si="38"/>
        <v>0</v>
      </c>
      <c r="BS144" s="13" t="str">
        <f t="shared" si="55"/>
        <v/>
      </c>
      <c r="BT144" s="24" t="str">
        <f t="shared" si="40"/>
        <v/>
      </c>
      <c r="BU144" s="25"/>
    </row>
    <row r="145">
      <c r="A145" s="2">
        <f t="shared" si="41"/>
        <v>45.5</v>
      </c>
      <c r="B145" s="4">
        <f t="shared" si="1"/>
        <v>136.5</v>
      </c>
      <c r="C145" s="4">
        <f t="shared" si="2"/>
        <v>-1.17</v>
      </c>
      <c r="D145" s="4">
        <f t="shared" si="56"/>
        <v>31</v>
      </c>
      <c r="F145" s="2">
        <v>26.0</v>
      </c>
      <c r="G145" s="29">
        <f t="shared" si="3"/>
        <v>4.25</v>
      </c>
      <c r="H145" s="13">
        <f t="shared" si="4"/>
        <v>1.007435047</v>
      </c>
      <c r="I145" s="24">
        <f t="shared" si="5"/>
        <v>0</v>
      </c>
      <c r="K145" s="2">
        <f t="shared" si="42"/>
        <v>45.5</v>
      </c>
      <c r="L145" s="4">
        <f t="shared" si="6"/>
        <v>136.5</v>
      </c>
      <c r="M145" s="4">
        <f t="shared" si="7"/>
        <v>-1.17</v>
      </c>
      <c r="P145" s="4">
        <f t="shared" si="8"/>
        <v>0</v>
      </c>
      <c r="Q145" s="13" t="str">
        <f t="shared" si="49"/>
        <v/>
      </c>
      <c r="R145" s="24" t="str">
        <f t="shared" si="10"/>
        <v/>
      </c>
      <c r="T145" s="2">
        <f t="shared" si="43"/>
        <v>45.5</v>
      </c>
      <c r="U145" s="4">
        <f t="shared" si="11"/>
        <v>136.5</v>
      </c>
      <c r="V145" s="4">
        <f t="shared" si="12"/>
        <v>-1.17</v>
      </c>
      <c r="Y145" s="4">
        <f t="shared" si="13"/>
        <v>0</v>
      </c>
      <c r="Z145" s="13" t="str">
        <f t="shared" si="50"/>
        <v/>
      </c>
      <c r="AA145" s="24" t="str">
        <f t="shared" si="15"/>
        <v/>
      </c>
      <c r="AC145" s="2">
        <f t="shared" si="44"/>
        <v>45.5</v>
      </c>
      <c r="AD145" s="4">
        <f t="shared" si="16"/>
        <v>136.5</v>
      </c>
      <c r="AE145" s="4">
        <f t="shared" si="17"/>
        <v>-1.17</v>
      </c>
      <c r="AH145" s="4">
        <f t="shared" si="18"/>
        <v>0</v>
      </c>
      <c r="AI145" s="13" t="str">
        <f t="shared" si="51"/>
        <v/>
      </c>
      <c r="AJ145" s="24" t="str">
        <f t="shared" si="20"/>
        <v/>
      </c>
      <c r="AL145" s="2">
        <f t="shared" si="45"/>
        <v>45.5</v>
      </c>
      <c r="AM145" s="4">
        <f t="shared" si="21"/>
        <v>136.5</v>
      </c>
      <c r="AN145" s="4">
        <f t="shared" si="22"/>
        <v>-1.17</v>
      </c>
      <c r="AQ145" s="4">
        <f t="shared" si="23"/>
        <v>0</v>
      </c>
      <c r="AR145" s="13" t="str">
        <f t="shared" si="52"/>
        <v/>
      </c>
      <c r="AS145" s="24" t="str">
        <f t="shared" si="25"/>
        <v/>
      </c>
      <c r="AU145" s="2">
        <f t="shared" si="46"/>
        <v>45.5</v>
      </c>
      <c r="AV145" s="4">
        <f t="shared" si="26"/>
        <v>136.5</v>
      </c>
      <c r="AW145" s="4">
        <f t="shared" si="27"/>
        <v>-1.17</v>
      </c>
      <c r="AZ145" s="4">
        <f t="shared" si="28"/>
        <v>0</v>
      </c>
      <c r="BA145" s="13" t="str">
        <f t="shared" si="53"/>
        <v/>
      </c>
      <c r="BB145" s="24" t="str">
        <f t="shared" si="30"/>
        <v/>
      </c>
      <c r="BD145" s="2">
        <f t="shared" si="47"/>
        <v>45.5</v>
      </c>
      <c r="BE145" s="4">
        <f t="shared" si="31"/>
        <v>136.5</v>
      </c>
      <c r="BF145" s="4">
        <f t="shared" si="32"/>
        <v>-1.17</v>
      </c>
      <c r="BI145" s="4">
        <f t="shared" si="33"/>
        <v>0</v>
      </c>
      <c r="BJ145" s="13" t="str">
        <f t="shared" si="54"/>
        <v/>
      </c>
      <c r="BK145" s="24" t="str">
        <f t="shared" si="35"/>
        <v/>
      </c>
      <c r="BM145" s="2">
        <f t="shared" si="48"/>
        <v>45.5</v>
      </c>
      <c r="BN145" s="4">
        <f t="shared" si="36"/>
        <v>136.5</v>
      </c>
      <c r="BO145" s="4">
        <f t="shared" si="37"/>
        <v>-1.17</v>
      </c>
      <c r="BR145" s="4">
        <f t="shared" si="38"/>
        <v>0</v>
      </c>
      <c r="BS145" s="13" t="str">
        <f t="shared" si="55"/>
        <v/>
      </c>
      <c r="BT145" s="24" t="str">
        <f t="shared" si="40"/>
        <v/>
      </c>
    </row>
    <row r="146">
      <c r="A146" s="2">
        <f t="shared" si="41"/>
        <v>46</v>
      </c>
      <c r="B146" s="4">
        <f t="shared" si="1"/>
        <v>138</v>
      </c>
      <c r="C146" s="4">
        <f t="shared" si="2"/>
        <v>-1.2</v>
      </c>
      <c r="D146" s="4">
        <f t="shared" si="56"/>
        <v>31.5</v>
      </c>
      <c r="F146" s="2">
        <v>26.0</v>
      </c>
      <c r="G146" s="29">
        <f t="shared" si="3"/>
        <v>4.25</v>
      </c>
      <c r="H146" s="13">
        <f t="shared" si="4"/>
        <v>1.007435047</v>
      </c>
      <c r="I146" s="24">
        <f t="shared" si="5"/>
        <v>0</v>
      </c>
      <c r="K146" s="2">
        <f t="shared" si="42"/>
        <v>46</v>
      </c>
      <c r="L146" s="4">
        <f t="shared" si="6"/>
        <v>138</v>
      </c>
      <c r="M146" s="4">
        <f t="shared" si="7"/>
        <v>-1.2</v>
      </c>
      <c r="P146" s="4">
        <f t="shared" si="8"/>
        <v>0</v>
      </c>
      <c r="Q146" s="13" t="str">
        <f t="shared" si="49"/>
        <v/>
      </c>
      <c r="R146" s="24" t="str">
        <f t="shared" si="10"/>
        <v/>
      </c>
      <c r="T146" s="2">
        <f t="shared" si="43"/>
        <v>46</v>
      </c>
      <c r="U146" s="4">
        <f t="shared" si="11"/>
        <v>138</v>
      </c>
      <c r="V146" s="4">
        <f t="shared" si="12"/>
        <v>-1.2</v>
      </c>
      <c r="Y146" s="4">
        <f t="shared" si="13"/>
        <v>0</v>
      </c>
      <c r="Z146" s="13" t="str">
        <f t="shared" si="50"/>
        <v/>
      </c>
      <c r="AA146" s="24" t="str">
        <f t="shared" si="15"/>
        <v/>
      </c>
      <c r="AC146" s="2">
        <f t="shared" si="44"/>
        <v>46</v>
      </c>
      <c r="AD146" s="4">
        <f t="shared" si="16"/>
        <v>138</v>
      </c>
      <c r="AE146" s="4">
        <f t="shared" si="17"/>
        <v>-1.2</v>
      </c>
      <c r="AH146" s="4">
        <f t="shared" si="18"/>
        <v>0</v>
      </c>
      <c r="AI146" s="13" t="str">
        <f t="shared" si="51"/>
        <v/>
      </c>
      <c r="AJ146" s="24" t="str">
        <f t="shared" si="20"/>
        <v/>
      </c>
      <c r="AL146" s="2">
        <f t="shared" si="45"/>
        <v>46</v>
      </c>
      <c r="AM146" s="4">
        <f t="shared" si="21"/>
        <v>138</v>
      </c>
      <c r="AN146" s="4">
        <f t="shared" si="22"/>
        <v>-1.2</v>
      </c>
      <c r="AQ146" s="4">
        <f t="shared" si="23"/>
        <v>0</v>
      </c>
      <c r="AR146" s="13" t="str">
        <f t="shared" si="52"/>
        <v/>
      </c>
      <c r="AS146" s="24" t="str">
        <f t="shared" si="25"/>
        <v/>
      </c>
      <c r="AU146" s="2">
        <f t="shared" si="46"/>
        <v>46</v>
      </c>
      <c r="AV146" s="4">
        <f t="shared" si="26"/>
        <v>138</v>
      </c>
      <c r="AW146" s="4">
        <f t="shared" si="27"/>
        <v>-1.2</v>
      </c>
      <c r="AZ146" s="4">
        <f t="shared" si="28"/>
        <v>0</v>
      </c>
      <c r="BA146" s="13" t="str">
        <f t="shared" si="53"/>
        <v/>
      </c>
      <c r="BB146" s="24" t="str">
        <f t="shared" si="30"/>
        <v/>
      </c>
      <c r="BD146" s="2">
        <f t="shared" si="47"/>
        <v>46</v>
      </c>
      <c r="BE146" s="4">
        <f t="shared" si="31"/>
        <v>138</v>
      </c>
      <c r="BF146" s="4">
        <f t="shared" si="32"/>
        <v>-1.2</v>
      </c>
      <c r="BI146" s="4">
        <f t="shared" si="33"/>
        <v>0</v>
      </c>
      <c r="BJ146" s="13" t="str">
        <f t="shared" si="54"/>
        <v/>
      </c>
      <c r="BK146" s="24" t="str">
        <f t="shared" si="35"/>
        <v/>
      </c>
      <c r="BM146" s="2">
        <f t="shared" si="48"/>
        <v>46</v>
      </c>
      <c r="BN146" s="4">
        <f t="shared" si="36"/>
        <v>138</v>
      </c>
      <c r="BO146" s="4">
        <f t="shared" si="37"/>
        <v>-1.2</v>
      </c>
      <c r="BR146" s="4">
        <f t="shared" si="38"/>
        <v>0</v>
      </c>
      <c r="BS146" s="13" t="str">
        <f t="shared" si="55"/>
        <v/>
      </c>
      <c r="BT146" s="24" t="str">
        <f t="shared" si="40"/>
        <v/>
      </c>
    </row>
    <row r="147">
      <c r="A147" s="2">
        <f t="shared" si="41"/>
        <v>46.5</v>
      </c>
      <c r="B147" s="4">
        <f t="shared" si="1"/>
        <v>139.5</v>
      </c>
      <c r="C147" s="4">
        <f t="shared" si="2"/>
        <v>-1.23</v>
      </c>
      <c r="D147" s="4">
        <f t="shared" si="56"/>
        <v>32</v>
      </c>
      <c r="F147" s="2">
        <v>26.0</v>
      </c>
      <c r="G147" s="29">
        <f t="shared" si="3"/>
        <v>4.25</v>
      </c>
      <c r="H147" s="13">
        <f t="shared" si="4"/>
        <v>1.007435047</v>
      </c>
      <c r="I147" s="24">
        <f t="shared" si="5"/>
        <v>0</v>
      </c>
      <c r="K147" s="2">
        <f t="shared" si="42"/>
        <v>46.5</v>
      </c>
      <c r="L147" s="4">
        <f t="shared" si="6"/>
        <v>139.5</v>
      </c>
      <c r="M147" s="4">
        <f t="shared" si="7"/>
        <v>-1.23</v>
      </c>
      <c r="P147" s="4">
        <f t="shared" si="8"/>
        <v>0</v>
      </c>
      <c r="Q147" s="13" t="str">
        <f t="shared" si="49"/>
        <v/>
      </c>
      <c r="R147" s="24" t="str">
        <f t="shared" si="10"/>
        <v/>
      </c>
      <c r="T147" s="2">
        <f t="shared" si="43"/>
        <v>46.5</v>
      </c>
      <c r="U147" s="4">
        <f t="shared" si="11"/>
        <v>139.5</v>
      </c>
      <c r="V147" s="4">
        <f t="shared" si="12"/>
        <v>-1.23</v>
      </c>
      <c r="Y147" s="4">
        <f t="shared" si="13"/>
        <v>0</v>
      </c>
      <c r="Z147" s="13" t="str">
        <f t="shared" si="50"/>
        <v/>
      </c>
      <c r="AA147" s="24" t="str">
        <f t="shared" si="15"/>
        <v/>
      </c>
      <c r="AC147" s="2">
        <f t="shared" si="44"/>
        <v>46.5</v>
      </c>
      <c r="AD147" s="4">
        <f t="shared" si="16"/>
        <v>139.5</v>
      </c>
      <c r="AE147" s="4">
        <f t="shared" si="17"/>
        <v>-1.23</v>
      </c>
      <c r="AH147" s="4">
        <f t="shared" si="18"/>
        <v>0</v>
      </c>
      <c r="AI147" s="13" t="str">
        <f t="shared" si="51"/>
        <v/>
      </c>
      <c r="AJ147" s="24" t="str">
        <f t="shared" si="20"/>
        <v/>
      </c>
      <c r="AL147" s="2">
        <f t="shared" si="45"/>
        <v>46.5</v>
      </c>
      <c r="AM147" s="4">
        <f t="shared" si="21"/>
        <v>139.5</v>
      </c>
      <c r="AN147" s="4">
        <f t="shared" si="22"/>
        <v>-1.23</v>
      </c>
      <c r="AQ147" s="4">
        <f t="shared" si="23"/>
        <v>0</v>
      </c>
      <c r="AR147" s="13" t="str">
        <f t="shared" si="52"/>
        <v/>
      </c>
      <c r="AS147" s="24" t="str">
        <f t="shared" si="25"/>
        <v/>
      </c>
      <c r="AU147" s="2">
        <f t="shared" si="46"/>
        <v>46.5</v>
      </c>
      <c r="AV147" s="4">
        <f t="shared" si="26"/>
        <v>139.5</v>
      </c>
      <c r="AW147" s="4">
        <f t="shared" si="27"/>
        <v>-1.23</v>
      </c>
      <c r="AZ147" s="4">
        <f t="shared" si="28"/>
        <v>0</v>
      </c>
      <c r="BA147" s="13" t="str">
        <f t="shared" si="53"/>
        <v/>
      </c>
      <c r="BB147" s="24" t="str">
        <f t="shared" si="30"/>
        <v/>
      </c>
      <c r="BD147" s="2">
        <f t="shared" si="47"/>
        <v>46.5</v>
      </c>
      <c r="BE147" s="4">
        <f t="shared" si="31"/>
        <v>139.5</v>
      </c>
      <c r="BF147" s="4">
        <f t="shared" si="32"/>
        <v>-1.23</v>
      </c>
      <c r="BI147" s="4">
        <f t="shared" si="33"/>
        <v>0</v>
      </c>
      <c r="BJ147" s="13" t="str">
        <f t="shared" si="54"/>
        <v/>
      </c>
      <c r="BK147" s="24" t="str">
        <f t="shared" si="35"/>
        <v/>
      </c>
      <c r="BM147" s="2">
        <f t="shared" si="48"/>
        <v>46.5</v>
      </c>
      <c r="BN147" s="4">
        <f t="shared" si="36"/>
        <v>139.5</v>
      </c>
      <c r="BO147" s="4">
        <f t="shared" si="37"/>
        <v>-1.23</v>
      </c>
      <c r="BR147" s="4">
        <f t="shared" si="38"/>
        <v>0</v>
      </c>
      <c r="BS147" s="13" t="str">
        <f t="shared" si="55"/>
        <v/>
      </c>
      <c r="BT147" s="24" t="str">
        <f t="shared" si="40"/>
        <v/>
      </c>
    </row>
    <row r="148">
      <c r="A148" s="2">
        <f t="shared" si="41"/>
        <v>47</v>
      </c>
      <c r="B148" s="4">
        <f t="shared" si="1"/>
        <v>141</v>
      </c>
      <c r="C148" s="4">
        <f t="shared" si="2"/>
        <v>-1.26</v>
      </c>
      <c r="D148" s="4">
        <f t="shared" si="56"/>
        <v>32.5</v>
      </c>
      <c r="F148" s="2">
        <v>26.0</v>
      </c>
      <c r="G148" s="29">
        <f t="shared" si="3"/>
        <v>4.25</v>
      </c>
      <c r="H148" s="13">
        <f t="shared" si="4"/>
        <v>1.007435047</v>
      </c>
      <c r="I148" s="24">
        <f t="shared" si="5"/>
        <v>0</v>
      </c>
      <c r="K148" s="2">
        <f t="shared" si="42"/>
        <v>47</v>
      </c>
      <c r="L148" s="4">
        <f t="shared" si="6"/>
        <v>141</v>
      </c>
      <c r="M148" s="4">
        <f t="shared" si="7"/>
        <v>-1.26</v>
      </c>
      <c r="P148" s="4">
        <f t="shared" si="8"/>
        <v>0</v>
      </c>
      <c r="Q148" s="13" t="str">
        <f t="shared" si="49"/>
        <v/>
      </c>
      <c r="R148" s="24" t="str">
        <f t="shared" si="10"/>
        <v/>
      </c>
      <c r="T148" s="2">
        <f t="shared" si="43"/>
        <v>47</v>
      </c>
      <c r="U148" s="4">
        <f t="shared" si="11"/>
        <v>141</v>
      </c>
      <c r="V148" s="4">
        <f t="shared" si="12"/>
        <v>-1.26</v>
      </c>
      <c r="Y148" s="4">
        <f t="shared" si="13"/>
        <v>0</v>
      </c>
      <c r="Z148" s="13" t="str">
        <f t="shared" si="50"/>
        <v/>
      </c>
      <c r="AA148" s="24" t="str">
        <f t="shared" si="15"/>
        <v/>
      </c>
      <c r="AC148" s="2">
        <f t="shared" si="44"/>
        <v>47</v>
      </c>
      <c r="AD148" s="4">
        <f t="shared" si="16"/>
        <v>141</v>
      </c>
      <c r="AE148" s="4">
        <f t="shared" si="17"/>
        <v>-1.26</v>
      </c>
      <c r="AH148" s="4">
        <f t="shared" si="18"/>
        <v>0</v>
      </c>
      <c r="AI148" s="13" t="str">
        <f t="shared" si="51"/>
        <v/>
      </c>
      <c r="AJ148" s="24" t="str">
        <f t="shared" si="20"/>
        <v/>
      </c>
      <c r="AL148" s="2">
        <f t="shared" si="45"/>
        <v>47</v>
      </c>
      <c r="AM148" s="4">
        <f t="shared" si="21"/>
        <v>141</v>
      </c>
      <c r="AN148" s="4">
        <f t="shared" si="22"/>
        <v>-1.26</v>
      </c>
      <c r="AQ148" s="4">
        <f t="shared" si="23"/>
        <v>0</v>
      </c>
      <c r="AR148" s="13" t="str">
        <f t="shared" si="52"/>
        <v/>
      </c>
      <c r="AS148" s="24" t="str">
        <f t="shared" si="25"/>
        <v/>
      </c>
      <c r="AU148" s="2">
        <f t="shared" si="46"/>
        <v>47</v>
      </c>
      <c r="AV148" s="4">
        <f t="shared" si="26"/>
        <v>141</v>
      </c>
      <c r="AW148" s="4">
        <f t="shared" si="27"/>
        <v>-1.26</v>
      </c>
      <c r="AZ148" s="4">
        <f t="shared" si="28"/>
        <v>0</v>
      </c>
      <c r="BA148" s="13" t="str">
        <f t="shared" si="53"/>
        <v/>
      </c>
      <c r="BB148" s="24" t="str">
        <f t="shared" si="30"/>
        <v/>
      </c>
      <c r="BD148" s="2">
        <f t="shared" si="47"/>
        <v>47</v>
      </c>
      <c r="BE148" s="4">
        <f t="shared" si="31"/>
        <v>141</v>
      </c>
      <c r="BF148" s="4">
        <f t="shared" si="32"/>
        <v>-1.26</v>
      </c>
      <c r="BI148" s="4">
        <f t="shared" si="33"/>
        <v>0</v>
      </c>
      <c r="BJ148" s="13" t="str">
        <f t="shared" si="54"/>
        <v/>
      </c>
      <c r="BK148" s="24" t="str">
        <f t="shared" si="35"/>
        <v/>
      </c>
      <c r="BM148" s="2">
        <f t="shared" si="48"/>
        <v>47</v>
      </c>
      <c r="BN148" s="4">
        <f t="shared" si="36"/>
        <v>141</v>
      </c>
      <c r="BO148" s="4">
        <f t="shared" si="37"/>
        <v>-1.26</v>
      </c>
      <c r="BR148" s="4">
        <f t="shared" si="38"/>
        <v>0</v>
      </c>
      <c r="BS148" s="13" t="str">
        <f t="shared" si="55"/>
        <v/>
      </c>
      <c r="BT148" s="24" t="str">
        <f t="shared" si="40"/>
        <v/>
      </c>
    </row>
    <row r="149">
      <c r="A149" s="2">
        <f t="shared" si="41"/>
        <v>47.5</v>
      </c>
      <c r="B149" s="4">
        <f t="shared" si="1"/>
        <v>142.5</v>
      </c>
      <c r="C149" s="4">
        <f t="shared" si="2"/>
        <v>-1.29</v>
      </c>
      <c r="D149" s="4">
        <f t="shared" si="56"/>
        <v>33</v>
      </c>
      <c r="F149" s="2">
        <v>26.0</v>
      </c>
      <c r="G149" s="29">
        <f t="shared" si="3"/>
        <v>4.25</v>
      </c>
      <c r="H149" s="13">
        <f t="shared" si="4"/>
        <v>1.007435047</v>
      </c>
      <c r="I149" s="24">
        <f t="shared" si="5"/>
        <v>0</v>
      </c>
      <c r="K149" s="2">
        <f t="shared" si="42"/>
        <v>47.5</v>
      </c>
      <c r="L149" s="4">
        <f t="shared" si="6"/>
        <v>142.5</v>
      </c>
      <c r="M149" s="4">
        <f t="shared" si="7"/>
        <v>-1.29</v>
      </c>
      <c r="P149" s="4">
        <f t="shared" si="8"/>
        <v>0</v>
      </c>
      <c r="Q149" s="13" t="str">
        <f t="shared" si="49"/>
        <v/>
      </c>
      <c r="R149" s="24" t="str">
        <f t="shared" si="10"/>
        <v/>
      </c>
      <c r="T149" s="2">
        <f t="shared" si="43"/>
        <v>47.5</v>
      </c>
      <c r="U149" s="4">
        <f t="shared" si="11"/>
        <v>142.5</v>
      </c>
      <c r="V149" s="4">
        <f t="shared" si="12"/>
        <v>-1.29</v>
      </c>
      <c r="Y149" s="4">
        <f t="shared" si="13"/>
        <v>0</v>
      </c>
      <c r="Z149" s="13" t="str">
        <f t="shared" si="50"/>
        <v/>
      </c>
      <c r="AA149" s="24" t="str">
        <f t="shared" si="15"/>
        <v/>
      </c>
      <c r="AC149" s="2">
        <f t="shared" si="44"/>
        <v>47.5</v>
      </c>
      <c r="AD149" s="4">
        <f t="shared" si="16"/>
        <v>142.5</v>
      </c>
      <c r="AE149" s="4">
        <f t="shared" si="17"/>
        <v>-1.29</v>
      </c>
      <c r="AH149" s="4">
        <f t="shared" si="18"/>
        <v>0</v>
      </c>
      <c r="AI149" s="13" t="str">
        <f t="shared" si="51"/>
        <v/>
      </c>
      <c r="AJ149" s="24" t="str">
        <f t="shared" si="20"/>
        <v/>
      </c>
      <c r="AL149" s="2">
        <f t="shared" si="45"/>
        <v>47.5</v>
      </c>
      <c r="AM149" s="4">
        <f t="shared" si="21"/>
        <v>142.5</v>
      </c>
      <c r="AN149" s="4">
        <f t="shared" si="22"/>
        <v>-1.29</v>
      </c>
      <c r="AQ149" s="4">
        <f t="shared" si="23"/>
        <v>0</v>
      </c>
      <c r="AR149" s="13" t="str">
        <f t="shared" si="52"/>
        <v/>
      </c>
      <c r="AS149" s="24" t="str">
        <f t="shared" si="25"/>
        <v/>
      </c>
      <c r="AU149" s="2">
        <f t="shared" si="46"/>
        <v>47.5</v>
      </c>
      <c r="AV149" s="4">
        <f t="shared" si="26"/>
        <v>142.5</v>
      </c>
      <c r="AW149" s="4">
        <f t="shared" si="27"/>
        <v>-1.29</v>
      </c>
      <c r="AZ149" s="4">
        <f t="shared" si="28"/>
        <v>0</v>
      </c>
      <c r="BA149" s="13" t="str">
        <f t="shared" si="53"/>
        <v/>
      </c>
      <c r="BB149" s="24" t="str">
        <f t="shared" si="30"/>
        <v/>
      </c>
      <c r="BD149" s="2">
        <f t="shared" si="47"/>
        <v>47.5</v>
      </c>
      <c r="BE149" s="4">
        <f t="shared" si="31"/>
        <v>142.5</v>
      </c>
      <c r="BF149" s="4">
        <f t="shared" si="32"/>
        <v>-1.29</v>
      </c>
      <c r="BI149" s="4">
        <f t="shared" si="33"/>
        <v>0</v>
      </c>
      <c r="BJ149" s="13" t="str">
        <f t="shared" si="54"/>
        <v/>
      </c>
      <c r="BK149" s="24" t="str">
        <f t="shared" si="35"/>
        <v/>
      </c>
      <c r="BM149" s="2">
        <f t="shared" si="48"/>
        <v>47.5</v>
      </c>
      <c r="BN149" s="4">
        <f t="shared" si="36"/>
        <v>142.5</v>
      </c>
      <c r="BO149" s="4">
        <f t="shared" si="37"/>
        <v>-1.29</v>
      </c>
      <c r="BR149" s="4">
        <f t="shared" si="38"/>
        <v>0</v>
      </c>
      <c r="BS149" s="13" t="str">
        <f t="shared" si="55"/>
        <v/>
      </c>
      <c r="BT149" s="24" t="str">
        <f t="shared" si="40"/>
        <v/>
      </c>
    </row>
    <row r="150">
      <c r="A150" s="2">
        <f t="shared" si="41"/>
        <v>48</v>
      </c>
      <c r="B150" s="4">
        <f t="shared" si="1"/>
        <v>144</v>
      </c>
      <c r="C150" s="4">
        <f t="shared" si="2"/>
        <v>-1.32</v>
      </c>
      <c r="D150" s="4">
        <f t="shared" si="56"/>
        <v>33.5</v>
      </c>
      <c r="F150" s="2">
        <v>26.0</v>
      </c>
      <c r="G150" s="29">
        <f t="shared" si="3"/>
        <v>4.25</v>
      </c>
      <c r="H150" s="13">
        <f t="shared" si="4"/>
        <v>1.007435047</v>
      </c>
      <c r="I150" s="24">
        <f t="shared" si="5"/>
        <v>0</v>
      </c>
      <c r="K150" s="2">
        <f t="shared" si="42"/>
        <v>48</v>
      </c>
      <c r="L150" s="4">
        <f t="shared" si="6"/>
        <v>144</v>
      </c>
      <c r="M150" s="4">
        <f t="shared" si="7"/>
        <v>-1.32</v>
      </c>
      <c r="P150" s="4">
        <f t="shared" si="8"/>
        <v>0</v>
      </c>
      <c r="Q150" s="13" t="str">
        <f t="shared" si="49"/>
        <v/>
      </c>
      <c r="R150" s="24" t="str">
        <f t="shared" si="10"/>
        <v/>
      </c>
      <c r="T150" s="2">
        <f t="shared" si="43"/>
        <v>48</v>
      </c>
      <c r="U150" s="4">
        <f t="shared" si="11"/>
        <v>144</v>
      </c>
      <c r="V150" s="4">
        <f t="shared" si="12"/>
        <v>-1.32</v>
      </c>
      <c r="Y150" s="4">
        <f t="shared" si="13"/>
        <v>0</v>
      </c>
      <c r="Z150" s="13" t="str">
        <f t="shared" si="50"/>
        <v/>
      </c>
      <c r="AA150" s="24" t="str">
        <f t="shared" si="15"/>
        <v/>
      </c>
      <c r="AC150" s="2">
        <f t="shared" si="44"/>
        <v>48</v>
      </c>
      <c r="AD150" s="4">
        <f t="shared" si="16"/>
        <v>144</v>
      </c>
      <c r="AE150" s="4">
        <f t="shared" si="17"/>
        <v>-1.32</v>
      </c>
      <c r="AH150" s="4">
        <f t="shared" si="18"/>
        <v>0</v>
      </c>
      <c r="AI150" s="13" t="str">
        <f t="shared" si="51"/>
        <v/>
      </c>
      <c r="AJ150" s="24" t="str">
        <f t="shared" si="20"/>
        <v/>
      </c>
      <c r="AL150" s="2">
        <f t="shared" si="45"/>
        <v>48</v>
      </c>
      <c r="AM150" s="4">
        <f t="shared" si="21"/>
        <v>144</v>
      </c>
      <c r="AN150" s="4">
        <f t="shared" si="22"/>
        <v>-1.32</v>
      </c>
      <c r="AQ150" s="4">
        <f t="shared" si="23"/>
        <v>0</v>
      </c>
      <c r="AR150" s="13" t="str">
        <f t="shared" si="52"/>
        <v/>
      </c>
      <c r="AS150" s="24" t="str">
        <f t="shared" si="25"/>
        <v/>
      </c>
      <c r="AU150" s="2">
        <f t="shared" si="46"/>
        <v>48</v>
      </c>
      <c r="AV150" s="4">
        <f t="shared" si="26"/>
        <v>144</v>
      </c>
      <c r="AW150" s="4">
        <f t="shared" si="27"/>
        <v>-1.32</v>
      </c>
      <c r="AZ150" s="4">
        <f t="shared" si="28"/>
        <v>0</v>
      </c>
      <c r="BA150" s="13" t="str">
        <f t="shared" si="53"/>
        <v/>
      </c>
      <c r="BB150" s="24" t="str">
        <f t="shared" si="30"/>
        <v/>
      </c>
      <c r="BD150" s="2">
        <f t="shared" si="47"/>
        <v>48</v>
      </c>
      <c r="BE150" s="4">
        <f t="shared" si="31"/>
        <v>144</v>
      </c>
      <c r="BF150" s="4">
        <f t="shared" si="32"/>
        <v>-1.32</v>
      </c>
      <c r="BI150" s="4">
        <f t="shared" si="33"/>
        <v>0</v>
      </c>
      <c r="BJ150" s="13" t="str">
        <f t="shared" si="54"/>
        <v/>
      </c>
      <c r="BK150" s="24" t="str">
        <f t="shared" si="35"/>
        <v/>
      </c>
      <c r="BM150" s="2">
        <f t="shared" si="48"/>
        <v>48</v>
      </c>
      <c r="BN150" s="4">
        <f t="shared" si="36"/>
        <v>144</v>
      </c>
      <c r="BO150" s="4">
        <f t="shared" si="37"/>
        <v>-1.32</v>
      </c>
      <c r="BR150" s="4">
        <f t="shared" si="38"/>
        <v>0</v>
      </c>
      <c r="BS150" s="13" t="str">
        <f t="shared" si="55"/>
        <v/>
      </c>
      <c r="BT150" s="24" t="str">
        <f t="shared" si="40"/>
        <v/>
      </c>
    </row>
    <row r="151">
      <c r="A151" s="2">
        <f t="shared" si="41"/>
        <v>48.5</v>
      </c>
      <c r="B151" s="4">
        <f t="shared" si="1"/>
        <v>145.5</v>
      </c>
      <c r="C151" s="4">
        <f t="shared" si="2"/>
        <v>-1.35</v>
      </c>
      <c r="D151" s="4">
        <f t="shared" si="56"/>
        <v>34</v>
      </c>
      <c r="F151" s="2">
        <v>26.0</v>
      </c>
      <c r="G151" s="29">
        <f t="shared" si="3"/>
        <v>4.25</v>
      </c>
      <c r="H151" s="13">
        <f t="shared" si="4"/>
        <v>1.007435047</v>
      </c>
      <c r="I151" s="24">
        <f t="shared" si="5"/>
        <v>0</v>
      </c>
      <c r="K151" s="2">
        <f t="shared" si="42"/>
        <v>48.5</v>
      </c>
      <c r="L151" s="4">
        <f t="shared" si="6"/>
        <v>145.5</v>
      </c>
      <c r="M151" s="4">
        <f t="shared" si="7"/>
        <v>-1.35</v>
      </c>
      <c r="P151" s="4">
        <f t="shared" si="8"/>
        <v>0</v>
      </c>
      <c r="Q151" s="13" t="str">
        <f t="shared" si="49"/>
        <v/>
      </c>
      <c r="R151" s="24" t="str">
        <f t="shared" si="10"/>
        <v/>
      </c>
      <c r="T151" s="2">
        <f t="shared" si="43"/>
        <v>48.5</v>
      </c>
      <c r="U151" s="4">
        <f t="shared" si="11"/>
        <v>145.5</v>
      </c>
      <c r="V151" s="4">
        <f t="shared" si="12"/>
        <v>-1.35</v>
      </c>
      <c r="Y151" s="4">
        <f t="shared" si="13"/>
        <v>0</v>
      </c>
      <c r="Z151" s="13" t="str">
        <f t="shared" si="50"/>
        <v/>
      </c>
      <c r="AA151" s="24" t="str">
        <f t="shared" si="15"/>
        <v/>
      </c>
      <c r="AC151" s="2">
        <f t="shared" si="44"/>
        <v>48.5</v>
      </c>
      <c r="AD151" s="4">
        <f t="shared" si="16"/>
        <v>145.5</v>
      </c>
      <c r="AE151" s="4">
        <f t="shared" si="17"/>
        <v>-1.35</v>
      </c>
      <c r="AH151" s="4">
        <f t="shared" si="18"/>
        <v>0</v>
      </c>
      <c r="AI151" s="13" t="str">
        <f t="shared" si="51"/>
        <v/>
      </c>
      <c r="AJ151" s="24" t="str">
        <f t="shared" si="20"/>
        <v/>
      </c>
      <c r="AL151" s="2">
        <f t="shared" si="45"/>
        <v>48.5</v>
      </c>
      <c r="AM151" s="4">
        <f t="shared" si="21"/>
        <v>145.5</v>
      </c>
      <c r="AN151" s="4">
        <f t="shared" si="22"/>
        <v>-1.35</v>
      </c>
      <c r="AQ151" s="4">
        <f t="shared" si="23"/>
        <v>0</v>
      </c>
      <c r="AR151" s="13" t="str">
        <f t="shared" si="52"/>
        <v/>
      </c>
      <c r="AS151" s="24" t="str">
        <f t="shared" si="25"/>
        <v/>
      </c>
      <c r="AU151" s="2">
        <f t="shared" si="46"/>
        <v>48.5</v>
      </c>
      <c r="AV151" s="4">
        <f t="shared" si="26"/>
        <v>145.5</v>
      </c>
      <c r="AW151" s="4">
        <f t="shared" si="27"/>
        <v>-1.35</v>
      </c>
      <c r="AZ151" s="4">
        <f t="shared" si="28"/>
        <v>0</v>
      </c>
      <c r="BA151" s="13" t="str">
        <f t="shared" si="53"/>
        <v/>
      </c>
      <c r="BB151" s="24" t="str">
        <f t="shared" si="30"/>
        <v/>
      </c>
      <c r="BD151" s="2">
        <f t="shared" si="47"/>
        <v>48.5</v>
      </c>
      <c r="BE151" s="4">
        <f t="shared" si="31"/>
        <v>145.5</v>
      </c>
      <c r="BF151" s="4">
        <f t="shared" si="32"/>
        <v>-1.35</v>
      </c>
      <c r="BI151" s="4">
        <f t="shared" si="33"/>
        <v>0</v>
      </c>
      <c r="BJ151" s="13" t="str">
        <f t="shared" si="54"/>
        <v/>
      </c>
      <c r="BK151" s="24" t="str">
        <f t="shared" si="35"/>
        <v/>
      </c>
      <c r="BM151" s="2">
        <f t="shared" si="48"/>
        <v>48.5</v>
      </c>
      <c r="BN151" s="4">
        <f t="shared" si="36"/>
        <v>145.5</v>
      </c>
      <c r="BO151" s="4">
        <f t="shared" si="37"/>
        <v>-1.35</v>
      </c>
      <c r="BR151" s="4">
        <f t="shared" si="38"/>
        <v>0</v>
      </c>
      <c r="BS151" s="13" t="str">
        <f t="shared" si="55"/>
        <v/>
      </c>
      <c r="BT151" s="24" t="str">
        <f t="shared" si="40"/>
        <v/>
      </c>
    </row>
    <row r="152">
      <c r="A152" s="2">
        <f t="shared" si="41"/>
        <v>49</v>
      </c>
      <c r="B152" s="4">
        <f t="shared" si="1"/>
        <v>147</v>
      </c>
      <c r="C152" s="4">
        <f t="shared" si="2"/>
        <v>-1.38</v>
      </c>
      <c r="D152" s="4">
        <f t="shared" si="56"/>
        <v>34.5</v>
      </c>
      <c r="F152" s="2">
        <v>26.0</v>
      </c>
      <c r="G152" s="29">
        <f t="shared" si="3"/>
        <v>4.25</v>
      </c>
      <c r="H152" s="13">
        <f t="shared" si="4"/>
        <v>1.007435047</v>
      </c>
      <c r="I152" s="24">
        <f t="shared" si="5"/>
        <v>0</v>
      </c>
      <c r="K152" s="2">
        <f t="shared" si="42"/>
        <v>49</v>
      </c>
      <c r="L152" s="4">
        <f t="shared" si="6"/>
        <v>147</v>
      </c>
      <c r="M152" s="4">
        <f t="shared" si="7"/>
        <v>-1.38</v>
      </c>
      <c r="P152" s="4">
        <f t="shared" si="8"/>
        <v>0</v>
      </c>
      <c r="Q152" s="13" t="str">
        <f t="shared" si="49"/>
        <v/>
      </c>
      <c r="R152" s="24" t="str">
        <f t="shared" si="10"/>
        <v/>
      </c>
      <c r="T152" s="2">
        <f t="shared" si="43"/>
        <v>49</v>
      </c>
      <c r="U152" s="4">
        <f t="shared" si="11"/>
        <v>147</v>
      </c>
      <c r="V152" s="4">
        <f t="shared" si="12"/>
        <v>-1.38</v>
      </c>
      <c r="Y152" s="4">
        <f t="shared" si="13"/>
        <v>0</v>
      </c>
      <c r="Z152" s="13" t="str">
        <f t="shared" si="50"/>
        <v/>
      </c>
      <c r="AA152" s="24" t="str">
        <f t="shared" si="15"/>
        <v/>
      </c>
      <c r="AC152" s="2">
        <f t="shared" si="44"/>
        <v>49</v>
      </c>
      <c r="AD152" s="4">
        <f t="shared" si="16"/>
        <v>147</v>
      </c>
      <c r="AE152" s="4">
        <f t="shared" si="17"/>
        <v>-1.38</v>
      </c>
      <c r="AH152" s="4">
        <f t="shared" si="18"/>
        <v>0</v>
      </c>
      <c r="AI152" s="13" t="str">
        <f t="shared" si="51"/>
        <v/>
      </c>
      <c r="AJ152" s="24" t="str">
        <f t="shared" si="20"/>
        <v/>
      </c>
      <c r="AL152" s="2">
        <f t="shared" si="45"/>
        <v>49</v>
      </c>
      <c r="AM152" s="4">
        <f t="shared" si="21"/>
        <v>147</v>
      </c>
      <c r="AN152" s="4">
        <f t="shared" si="22"/>
        <v>-1.38</v>
      </c>
      <c r="AQ152" s="4">
        <f t="shared" si="23"/>
        <v>0</v>
      </c>
      <c r="AR152" s="13" t="str">
        <f t="shared" si="52"/>
        <v/>
      </c>
      <c r="AS152" s="24" t="str">
        <f t="shared" si="25"/>
        <v/>
      </c>
      <c r="AU152" s="2">
        <f t="shared" si="46"/>
        <v>49</v>
      </c>
      <c r="AV152" s="4">
        <f t="shared" si="26"/>
        <v>147</v>
      </c>
      <c r="AW152" s="4">
        <f t="shared" si="27"/>
        <v>-1.38</v>
      </c>
      <c r="AZ152" s="4">
        <f t="shared" si="28"/>
        <v>0</v>
      </c>
      <c r="BA152" s="13" t="str">
        <f t="shared" si="53"/>
        <v/>
      </c>
      <c r="BB152" s="24" t="str">
        <f t="shared" si="30"/>
        <v/>
      </c>
      <c r="BD152" s="2">
        <f t="shared" si="47"/>
        <v>49</v>
      </c>
      <c r="BE152" s="4">
        <f t="shared" si="31"/>
        <v>147</v>
      </c>
      <c r="BF152" s="4">
        <f t="shared" si="32"/>
        <v>-1.38</v>
      </c>
      <c r="BI152" s="4">
        <f t="shared" si="33"/>
        <v>0</v>
      </c>
      <c r="BJ152" s="13" t="str">
        <f t="shared" si="54"/>
        <v/>
      </c>
      <c r="BK152" s="24" t="str">
        <f t="shared" si="35"/>
        <v/>
      </c>
      <c r="BM152" s="2">
        <f t="shared" si="48"/>
        <v>49</v>
      </c>
      <c r="BN152" s="4">
        <f t="shared" si="36"/>
        <v>147</v>
      </c>
      <c r="BO152" s="4">
        <f t="shared" si="37"/>
        <v>-1.38</v>
      </c>
      <c r="BR152" s="4">
        <f t="shared" si="38"/>
        <v>0</v>
      </c>
      <c r="BS152" s="13" t="str">
        <f t="shared" si="55"/>
        <v/>
      </c>
      <c r="BT152" s="24" t="str">
        <f t="shared" si="40"/>
        <v/>
      </c>
    </row>
    <row r="153">
      <c r="A153" s="2">
        <f t="shared" si="41"/>
        <v>49.5</v>
      </c>
      <c r="B153" s="4">
        <f t="shared" si="1"/>
        <v>148.5</v>
      </c>
      <c r="C153" s="4">
        <f t="shared" si="2"/>
        <v>-1.41</v>
      </c>
      <c r="D153" s="4">
        <f t="shared" si="56"/>
        <v>35</v>
      </c>
      <c r="F153" s="2">
        <v>26.0</v>
      </c>
      <c r="G153" s="29">
        <f t="shared" si="3"/>
        <v>4.25</v>
      </c>
      <c r="H153" s="13">
        <f t="shared" si="4"/>
        <v>1.007435047</v>
      </c>
      <c r="I153" s="24">
        <f t="shared" si="5"/>
        <v>0</v>
      </c>
      <c r="K153" s="2">
        <f t="shared" si="42"/>
        <v>49.5</v>
      </c>
      <c r="L153" s="4">
        <f t="shared" si="6"/>
        <v>148.5</v>
      </c>
      <c r="M153" s="4">
        <f t="shared" si="7"/>
        <v>-1.41</v>
      </c>
      <c r="P153" s="4">
        <f t="shared" si="8"/>
        <v>0</v>
      </c>
      <c r="Q153" s="13" t="str">
        <f t="shared" si="49"/>
        <v/>
      </c>
      <c r="R153" s="24" t="str">
        <f t="shared" si="10"/>
        <v/>
      </c>
      <c r="T153" s="2">
        <f t="shared" si="43"/>
        <v>49.5</v>
      </c>
      <c r="U153" s="4">
        <f t="shared" si="11"/>
        <v>148.5</v>
      </c>
      <c r="V153" s="4">
        <f t="shared" si="12"/>
        <v>-1.41</v>
      </c>
      <c r="Y153" s="4">
        <f t="shared" si="13"/>
        <v>0</v>
      </c>
      <c r="Z153" s="13" t="str">
        <f t="shared" si="50"/>
        <v/>
      </c>
      <c r="AA153" s="24" t="str">
        <f t="shared" si="15"/>
        <v/>
      </c>
      <c r="AC153" s="2">
        <f t="shared" si="44"/>
        <v>49.5</v>
      </c>
      <c r="AD153" s="4">
        <f t="shared" si="16"/>
        <v>148.5</v>
      </c>
      <c r="AE153" s="4">
        <f t="shared" si="17"/>
        <v>-1.41</v>
      </c>
      <c r="AH153" s="4">
        <f t="shared" si="18"/>
        <v>0</v>
      </c>
      <c r="AI153" s="13" t="str">
        <f t="shared" si="51"/>
        <v/>
      </c>
      <c r="AJ153" s="24" t="str">
        <f t="shared" si="20"/>
        <v/>
      </c>
      <c r="AL153" s="2">
        <f t="shared" si="45"/>
        <v>49.5</v>
      </c>
      <c r="AM153" s="4">
        <f t="shared" si="21"/>
        <v>148.5</v>
      </c>
      <c r="AN153" s="4">
        <f t="shared" si="22"/>
        <v>-1.41</v>
      </c>
      <c r="AQ153" s="4">
        <f t="shared" si="23"/>
        <v>0</v>
      </c>
      <c r="AR153" s="13" t="str">
        <f t="shared" si="52"/>
        <v/>
      </c>
      <c r="AS153" s="24" t="str">
        <f t="shared" si="25"/>
        <v/>
      </c>
      <c r="AU153" s="2">
        <f t="shared" si="46"/>
        <v>49.5</v>
      </c>
      <c r="AV153" s="4">
        <f t="shared" si="26"/>
        <v>148.5</v>
      </c>
      <c r="AW153" s="4">
        <f t="shared" si="27"/>
        <v>-1.41</v>
      </c>
      <c r="AZ153" s="4">
        <f t="shared" si="28"/>
        <v>0</v>
      </c>
      <c r="BA153" s="13" t="str">
        <f t="shared" si="53"/>
        <v/>
      </c>
      <c r="BB153" s="24" t="str">
        <f t="shared" si="30"/>
        <v/>
      </c>
      <c r="BD153" s="2">
        <f t="shared" si="47"/>
        <v>49.5</v>
      </c>
      <c r="BE153" s="4">
        <f t="shared" si="31"/>
        <v>148.5</v>
      </c>
      <c r="BF153" s="4">
        <f t="shared" si="32"/>
        <v>-1.41</v>
      </c>
      <c r="BI153" s="4">
        <f t="shared" si="33"/>
        <v>0</v>
      </c>
      <c r="BJ153" s="13" t="str">
        <f t="shared" si="54"/>
        <v/>
      </c>
      <c r="BK153" s="24" t="str">
        <f t="shared" si="35"/>
        <v/>
      </c>
      <c r="BM153" s="2">
        <f t="shared" si="48"/>
        <v>49.5</v>
      </c>
      <c r="BN153" s="4">
        <f t="shared" si="36"/>
        <v>148.5</v>
      </c>
      <c r="BO153" s="4">
        <f t="shared" si="37"/>
        <v>-1.41</v>
      </c>
      <c r="BR153" s="4">
        <f t="shared" si="38"/>
        <v>0</v>
      </c>
      <c r="BS153" s="13" t="str">
        <f t="shared" si="55"/>
        <v/>
      </c>
      <c r="BT153" s="24" t="str">
        <f t="shared" si="40"/>
        <v/>
      </c>
    </row>
    <row r="154">
      <c r="A154" s="2">
        <f t="shared" si="41"/>
        <v>50</v>
      </c>
      <c r="B154" s="4">
        <f t="shared" si="1"/>
        <v>150</v>
      </c>
      <c r="C154" s="4">
        <f t="shared" si="2"/>
        <v>-1.44</v>
      </c>
      <c r="D154" s="4">
        <f t="shared" si="56"/>
        <v>35.5</v>
      </c>
      <c r="F154" s="2">
        <v>26.0</v>
      </c>
      <c r="G154" s="29">
        <f t="shared" si="3"/>
        <v>4.25</v>
      </c>
      <c r="H154" s="13">
        <f t="shared" si="4"/>
        <v>1.007435047</v>
      </c>
      <c r="I154" s="24">
        <f t="shared" si="5"/>
        <v>0</v>
      </c>
      <c r="K154" s="2">
        <f t="shared" si="42"/>
        <v>50</v>
      </c>
      <c r="L154" s="4">
        <f t="shared" si="6"/>
        <v>150</v>
      </c>
      <c r="M154" s="4">
        <f t="shared" si="7"/>
        <v>-1.44</v>
      </c>
      <c r="P154" s="4">
        <f t="shared" si="8"/>
        <v>0</v>
      </c>
      <c r="Q154" s="13" t="str">
        <f t="shared" si="49"/>
        <v/>
      </c>
      <c r="R154" s="24" t="str">
        <f t="shared" si="10"/>
        <v/>
      </c>
      <c r="T154" s="2">
        <f t="shared" si="43"/>
        <v>50</v>
      </c>
      <c r="U154" s="4">
        <f t="shared" si="11"/>
        <v>150</v>
      </c>
      <c r="V154" s="4">
        <f t="shared" si="12"/>
        <v>-1.44</v>
      </c>
      <c r="Y154" s="4">
        <f t="shared" si="13"/>
        <v>0</v>
      </c>
      <c r="Z154" s="13" t="str">
        <f t="shared" si="50"/>
        <v/>
      </c>
      <c r="AA154" s="24" t="str">
        <f t="shared" si="15"/>
        <v/>
      </c>
      <c r="AC154" s="2">
        <f t="shared" si="44"/>
        <v>50</v>
      </c>
      <c r="AD154" s="4">
        <f t="shared" si="16"/>
        <v>150</v>
      </c>
      <c r="AE154" s="4">
        <f t="shared" si="17"/>
        <v>-1.44</v>
      </c>
      <c r="AH154" s="4">
        <f t="shared" si="18"/>
        <v>0</v>
      </c>
      <c r="AI154" s="13" t="str">
        <f t="shared" si="51"/>
        <v/>
      </c>
      <c r="AJ154" s="24" t="str">
        <f t="shared" si="20"/>
        <v/>
      </c>
      <c r="AL154" s="2">
        <f t="shared" si="45"/>
        <v>50</v>
      </c>
      <c r="AM154" s="4">
        <f t="shared" si="21"/>
        <v>150</v>
      </c>
      <c r="AN154" s="4">
        <f t="shared" si="22"/>
        <v>-1.44</v>
      </c>
      <c r="AQ154" s="4">
        <f t="shared" si="23"/>
        <v>0</v>
      </c>
      <c r="AR154" s="13" t="str">
        <f t="shared" si="52"/>
        <v/>
      </c>
      <c r="AS154" s="24" t="str">
        <f t="shared" si="25"/>
        <v/>
      </c>
      <c r="AU154" s="2">
        <f t="shared" si="46"/>
        <v>50</v>
      </c>
      <c r="AV154" s="4">
        <f t="shared" si="26"/>
        <v>150</v>
      </c>
      <c r="AW154" s="4">
        <f t="shared" si="27"/>
        <v>-1.44</v>
      </c>
      <c r="AZ154" s="4">
        <f t="shared" si="28"/>
        <v>0</v>
      </c>
      <c r="BA154" s="13" t="str">
        <f t="shared" si="53"/>
        <v/>
      </c>
      <c r="BB154" s="24" t="str">
        <f t="shared" si="30"/>
        <v/>
      </c>
      <c r="BD154" s="2">
        <f t="shared" si="47"/>
        <v>50</v>
      </c>
      <c r="BE154" s="4">
        <f t="shared" si="31"/>
        <v>150</v>
      </c>
      <c r="BF154" s="4">
        <f t="shared" si="32"/>
        <v>-1.44</v>
      </c>
      <c r="BI154" s="4">
        <f t="shared" si="33"/>
        <v>0</v>
      </c>
      <c r="BJ154" s="13" t="str">
        <f t="shared" si="54"/>
        <v/>
      </c>
      <c r="BK154" s="24" t="str">
        <f t="shared" si="35"/>
        <v/>
      </c>
      <c r="BM154" s="2">
        <f t="shared" si="48"/>
        <v>50</v>
      </c>
      <c r="BN154" s="4">
        <f t="shared" si="36"/>
        <v>150</v>
      </c>
      <c r="BO154" s="4">
        <f t="shared" si="37"/>
        <v>-1.44</v>
      </c>
      <c r="BR154" s="4">
        <f t="shared" si="38"/>
        <v>0</v>
      </c>
      <c r="BS154" s="13" t="str">
        <f t="shared" si="55"/>
        <v/>
      </c>
      <c r="BT154" s="24" t="str">
        <f t="shared" si="40"/>
        <v/>
      </c>
    </row>
    <row r="155">
      <c r="A155" s="2">
        <f t="shared" si="41"/>
        <v>50.5</v>
      </c>
      <c r="B155" s="4">
        <f t="shared" si="1"/>
        <v>151.5</v>
      </c>
      <c r="C155" s="4">
        <f t="shared" si="2"/>
        <v>-1.47</v>
      </c>
      <c r="D155" s="4">
        <f t="shared" si="56"/>
        <v>36</v>
      </c>
      <c r="F155" s="2">
        <v>26.0</v>
      </c>
      <c r="G155" s="29">
        <f t="shared" si="3"/>
        <v>4.25</v>
      </c>
      <c r="H155" s="13">
        <f t="shared" si="4"/>
        <v>1.007435047</v>
      </c>
      <c r="I155" s="24">
        <f t="shared" si="5"/>
        <v>0</v>
      </c>
      <c r="K155" s="2">
        <f t="shared" si="42"/>
        <v>50.5</v>
      </c>
      <c r="L155" s="4">
        <f t="shared" si="6"/>
        <v>151.5</v>
      </c>
      <c r="M155" s="4">
        <f t="shared" si="7"/>
        <v>-1.47</v>
      </c>
      <c r="P155" s="4">
        <f t="shared" si="8"/>
        <v>0</v>
      </c>
      <c r="Q155" s="13" t="str">
        <f t="shared" si="49"/>
        <v/>
      </c>
      <c r="R155" s="24" t="str">
        <f t="shared" si="10"/>
        <v/>
      </c>
      <c r="T155" s="2">
        <f t="shared" si="43"/>
        <v>50.5</v>
      </c>
      <c r="U155" s="4">
        <f t="shared" si="11"/>
        <v>151.5</v>
      </c>
      <c r="V155" s="4">
        <f t="shared" si="12"/>
        <v>-1.47</v>
      </c>
      <c r="Y155" s="4">
        <f t="shared" si="13"/>
        <v>0</v>
      </c>
      <c r="Z155" s="13" t="str">
        <f t="shared" si="50"/>
        <v/>
      </c>
      <c r="AA155" s="24" t="str">
        <f t="shared" si="15"/>
        <v/>
      </c>
      <c r="AC155" s="2">
        <f t="shared" si="44"/>
        <v>50.5</v>
      </c>
      <c r="AD155" s="4">
        <f t="shared" si="16"/>
        <v>151.5</v>
      </c>
      <c r="AE155" s="4">
        <f t="shared" si="17"/>
        <v>-1.47</v>
      </c>
      <c r="AH155" s="4">
        <f t="shared" si="18"/>
        <v>0</v>
      </c>
      <c r="AI155" s="13" t="str">
        <f t="shared" si="51"/>
        <v/>
      </c>
      <c r="AJ155" s="24" t="str">
        <f t="shared" si="20"/>
        <v/>
      </c>
      <c r="AL155" s="2">
        <f t="shared" si="45"/>
        <v>50.5</v>
      </c>
      <c r="AM155" s="4">
        <f t="shared" si="21"/>
        <v>151.5</v>
      </c>
      <c r="AN155" s="4">
        <f t="shared" si="22"/>
        <v>-1.47</v>
      </c>
      <c r="AQ155" s="4">
        <f t="shared" si="23"/>
        <v>0</v>
      </c>
      <c r="AR155" s="13" t="str">
        <f t="shared" si="52"/>
        <v/>
      </c>
      <c r="AS155" s="24" t="str">
        <f t="shared" si="25"/>
        <v/>
      </c>
      <c r="AU155" s="2">
        <f t="shared" si="46"/>
        <v>50.5</v>
      </c>
      <c r="AV155" s="4">
        <f t="shared" si="26"/>
        <v>151.5</v>
      </c>
      <c r="AW155" s="4">
        <f t="shared" si="27"/>
        <v>-1.47</v>
      </c>
      <c r="AZ155" s="4">
        <f t="shared" si="28"/>
        <v>0</v>
      </c>
      <c r="BA155" s="13" t="str">
        <f t="shared" si="53"/>
        <v/>
      </c>
      <c r="BB155" s="24" t="str">
        <f t="shared" si="30"/>
        <v/>
      </c>
      <c r="BD155" s="2">
        <f t="shared" si="47"/>
        <v>50.5</v>
      </c>
      <c r="BE155" s="4">
        <f t="shared" si="31"/>
        <v>151.5</v>
      </c>
      <c r="BF155" s="4">
        <f t="shared" si="32"/>
        <v>-1.47</v>
      </c>
      <c r="BI155" s="4">
        <f t="shared" si="33"/>
        <v>0</v>
      </c>
      <c r="BJ155" s="13" t="str">
        <f t="shared" si="54"/>
        <v/>
      </c>
      <c r="BK155" s="24" t="str">
        <f t="shared" si="35"/>
        <v/>
      </c>
      <c r="BM155" s="2">
        <f t="shared" si="48"/>
        <v>50.5</v>
      </c>
      <c r="BN155" s="4">
        <f t="shared" si="36"/>
        <v>151.5</v>
      </c>
      <c r="BO155" s="4">
        <f t="shared" si="37"/>
        <v>-1.47</v>
      </c>
      <c r="BR155" s="4">
        <f t="shared" si="38"/>
        <v>0</v>
      </c>
      <c r="BS155" s="13" t="str">
        <f t="shared" si="55"/>
        <v/>
      </c>
      <c r="BT155" s="24" t="str">
        <f t="shared" si="40"/>
        <v/>
      </c>
    </row>
    <row r="156">
      <c r="A156" s="2">
        <f t="shared" si="41"/>
        <v>51</v>
      </c>
      <c r="B156" s="4">
        <f t="shared" si="1"/>
        <v>153</v>
      </c>
      <c r="C156" s="4">
        <f t="shared" si="2"/>
        <v>-1.5</v>
      </c>
      <c r="D156" s="4">
        <f t="shared" si="56"/>
        <v>36.5</v>
      </c>
      <c r="F156" s="2">
        <v>26.0</v>
      </c>
      <c r="G156" s="29">
        <f t="shared" si="3"/>
        <v>4.25</v>
      </c>
      <c r="H156" s="13">
        <f t="shared" si="4"/>
        <v>1.007435047</v>
      </c>
      <c r="I156" s="24">
        <f t="shared" si="5"/>
        <v>0</v>
      </c>
      <c r="K156" s="2">
        <f t="shared" si="42"/>
        <v>51</v>
      </c>
      <c r="L156" s="4">
        <f t="shared" si="6"/>
        <v>153</v>
      </c>
      <c r="M156" s="4">
        <f t="shared" si="7"/>
        <v>-1.5</v>
      </c>
      <c r="P156" s="4">
        <f t="shared" si="8"/>
        <v>0</v>
      </c>
      <c r="Q156" s="13" t="str">
        <f t="shared" si="49"/>
        <v/>
      </c>
      <c r="R156" s="24" t="str">
        <f t="shared" si="10"/>
        <v/>
      </c>
      <c r="T156" s="2">
        <f t="shared" si="43"/>
        <v>51</v>
      </c>
      <c r="U156" s="4">
        <f t="shared" si="11"/>
        <v>153</v>
      </c>
      <c r="V156" s="4">
        <f t="shared" si="12"/>
        <v>-1.5</v>
      </c>
      <c r="Y156" s="4">
        <f t="shared" si="13"/>
        <v>0</v>
      </c>
      <c r="Z156" s="13" t="str">
        <f t="shared" si="50"/>
        <v/>
      </c>
      <c r="AA156" s="24" t="str">
        <f t="shared" si="15"/>
        <v/>
      </c>
      <c r="AC156" s="2">
        <f t="shared" si="44"/>
        <v>51</v>
      </c>
      <c r="AD156" s="4">
        <f t="shared" si="16"/>
        <v>153</v>
      </c>
      <c r="AE156" s="4">
        <f t="shared" si="17"/>
        <v>-1.5</v>
      </c>
      <c r="AH156" s="4">
        <f t="shared" si="18"/>
        <v>0</v>
      </c>
      <c r="AI156" s="13" t="str">
        <f t="shared" si="51"/>
        <v/>
      </c>
      <c r="AJ156" s="24" t="str">
        <f t="shared" si="20"/>
        <v/>
      </c>
      <c r="AL156" s="2">
        <f t="shared" si="45"/>
        <v>51</v>
      </c>
      <c r="AM156" s="4">
        <f t="shared" si="21"/>
        <v>153</v>
      </c>
      <c r="AN156" s="4">
        <f t="shared" si="22"/>
        <v>-1.5</v>
      </c>
      <c r="AQ156" s="4">
        <f t="shared" si="23"/>
        <v>0</v>
      </c>
      <c r="AR156" s="13" t="str">
        <f t="shared" si="52"/>
        <v/>
      </c>
      <c r="AS156" s="24" t="str">
        <f t="shared" si="25"/>
        <v/>
      </c>
      <c r="AU156" s="2">
        <f t="shared" si="46"/>
        <v>51</v>
      </c>
      <c r="AV156" s="4">
        <f t="shared" si="26"/>
        <v>153</v>
      </c>
      <c r="AW156" s="4">
        <f t="shared" si="27"/>
        <v>-1.5</v>
      </c>
      <c r="AZ156" s="4">
        <f t="shared" si="28"/>
        <v>0</v>
      </c>
      <c r="BA156" s="13" t="str">
        <f t="shared" si="53"/>
        <v/>
      </c>
      <c r="BB156" s="24" t="str">
        <f t="shared" si="30"/>
        <v/>
      </c>
      <c r="BD156" s="2">
        <f t="shared" si="47"/>
        <v>51</v>
      </c>
      <c r="BE156" s="4">
        <f t="shared" si="31"/>
        <v>153</v>
      </c>
      <c r="BF156" s="4">
        <f t="shared" si="32"/>
        <v>-1.5</v>
      </c>
      <c r="BI156" s="4">
        <f t="shared" si="33"/>
        <v>0</v>
      </c>
      <c r="BJ156" s="13" t="str">
        <f t="shared" si="54"/>
        <v/>
      </c>
      <c r="BK156" s="24" t="str">
        <f t="shared" si="35"/>
        <v/>
      </c>
      <c r="BM156" s="2">
        <f t="shared" si="48"/>
        <v>51</v>
      </c>
      <c r="BN156" s="4">
        <f t="shared" si="36"/>
        <v>153</v>
      </c>
      <c r="BO156" s="4">
        <f t="shared" si="37"/>
        <v>-1.5</v>
      </c>
      <c r="BR156" s="4">
        <f t="shared" si="38"/>
        <v>0</v>
      </c>
      <c r="BS156" s="13" t="str">
        <f t="shared" si="55"/>
        <v/>
      </c>
      <c r="BT156" s="24" t="str">
        <f t="shared" si="40"/>
        <v/>
      </c>
    </row>
    <row r="157">
      <c r="A157" s="2">
        <f t="shared" si="41"/>
        <v>51.5</v>
      </c>
      <c r="B157" s="4">
        <f t="shared" si="1"/>
        <v>154.5</v>
      </c>
      <c r="C157" s="4">
        <f t="shared" si="2"/>
        <v>-1.53</v>
      </c>
      <c r="D157" s="4">
        <f t="shared" si="56"/>
        <v>37</v>
      </c>
      <c r="F157" s="2">
        <v>26.0</v>
      </c>
      <c r="G157" s="29">
        <f t="shared" si="3"/>
        <v>4.25</v>
      </c>
      <c r="H157" s="13">
        <f t="shared" si="4"/>
        <v>1.007435047</v>
      </c>
      <c r="I157" s="24">
        <f t="shared" si="5"/>
        <v>0</v>
      </c>
      <c r="K157" s="2">
        <f t="shared" si="42"/>
        <v>51.5</v>
      </c>
      <c r="L157" s="4">
        <f t="shared" si="6"/>
        <v>154.5</v>
      </c>
      <c r="M157" s="4">
        <f t="shared" si="7"/>
        <v>-1.53</v>
      </c>
      <c r="P157" s="4">
        <f t="shared" si="8"/>
        <v>0</v>
      </c>
      <c r="Q157" s="13" t="str">
        <f t="shared" si="49"/>
        <v/>
      </c>
      <c r="R157" s="24" t="str">
        <f t="shared" si="10"/>
        <v/>
      </c>
      <c r="T157" s="2">
        <f t="shared" si="43"/>
        <v>51.5</v>
      </c>
      <c r="U157" s="4">
        <f t="shared" si="11"/>
        <v>154.5</v>
      </c>
      <c r="V157" s="4">
        <f t="shared" si="12"/>
        <v>-1.53</v>
      </c>
      <c r="Y157" s="4">
        <f t="shared" si="13"/>
        <v>0</v>
      </c>
      <c r="Z157" s="13" t="str">
        <f t="shared" si="50"/>
        <v/>
      </c>
      <c r="AA157" s="24" t="str">
        <f t="shared" si="15"/>
        <v/>
      </c>
      <c r="AC157" s="2">
        <f t="shared" si="44"/>
        <v>51.5</v>
      </c>
      <c r="AD157" s="4">
        <f t="shared" si="16"/>
        <v>154.5</v>
      </c>
      <c r="AE157" s="4">
        <f t="shared" si="17"/>
        <v>-1.53</v>
      </c>
      <c r="AH157" s="4">
        <f t="shared" si="18"/>
        <v>0</v>
      </c>
      <c r="AI157" s="13" t="str">
        <f t="shared" si="51"/>
        <v/>
      </c>
      <c r="AJ157" s="24" t="str">
        <f t="shared" si="20"/>
        <v/>
      </c>
      <c r="AL157" s="2">
        <f t="shared" si="45"/>
        <v>51.5</v>
      </c>
      <c r="AM157" s="4">
        <f t="shared" si="21"/>
        <v>154.5</v>
      </c>
      <c r="AN157" s="4">
        <f t="shared" si="22"/>
        <v>-1.53</v>
      </c>
      <c r="AQ157" s="4">
        <f t="shared" si="23"/>
        <v>0</v>
      </c>
      <c r="AR157" s="13" t="str">
        <f t="shared" si="52"/>
        <v/>
      </c>
      <c r="AS157" s="24" t="str">
        <f t="shared" si="25"/>
        <v/>
      </c>
      <c r="AU157" s="2">
        <f t="shared" si="46"/>
        <v>51.5</v>
      </c>
      <c r="AV157" s="4">
        <f t="shared" si="26"/>
        <v>154.5</v>
      </c>
      <c r="AW157" s="4">
        <f t="shared" si="27"/>
        <v>-1.53</v>
      </c>
      <c r="AZ157" s="4">
        <f t="shared" si="28"/>
        <v>0</v>
      </c>
      <c r="BA157" s="13" t="str">
        <f t="shared" si="53"/>
        <v/>
      </c>
      <c r="BB157" s="24" t="str">
        <f t="shared" si="30"/>
        <v/>
      </c>
      <c r="BD157" s="2">
        <f t="shared" si="47"/>
        <v>51.5</v>
      </c>
      <c r="BE157" s="4">
        <f t="shared" si="31"/>
        <v>154.5</v>
      </c>
      <c r="BF157" s="4">
        <f t="shared" si="32"/>
        <v>-1.53</v>
      </c>
      <c r="BI157" s="4">
        <f t="shared" si="33"/>
        <v>0</v>
      </c>
      <c r="BJ157" s="13" t="str">
        <f t="shared" si="54"/>
        <v/>
      </c>
      <c r="BK157" s="24" t="str">
        <f t="shared" si="35"/>
        <v/>
      </c>
      <c r="BM157" s="2">
        <f t="shared" si="48"/>
        <v>51.5</v>
      </c>
      <c r="BN157" s="4">
        <f t="shared" si="36"/>
        <v>154.5</v>
      </c>
      <c r="BO157" s="4">
        <f t="shared" si="37"/>
        <v>-1.53</v>
      </c>
      <c r="BR157" s="4">
        <f t="shared" si="38"/>
        <v>0</v>
      </c>
      <c r="BS157" s="13" t="str">
        <f t="shared" si="55"/>
        <v/>
      </c>
      <c r="BT157" s="24" t="str">
        <f t="shared" si="40"/>
        <v/>
      </c>
    </row>
    <row r="158">
      <c r="A158" s="2">
        <f t="shared" si="41"/>
        <v>52</v>
      </c>
      <c r="B158" s="4">
        <f t="shared" si="1"/>
        <v>156</v>
      </c>
      <c r="C158" s="4">
        <f t="shared" si="2"/>
        <v>-1.56</v>
      </c>
      <c r="D158" s="4">
        <f t="shared" si="56"/>
        <v>37.5</v>
      </c>
      <c r="F158" s="2">
        <v>26.0</v>
      </c>
      <c r="G158" s="29">
        <f t="shared" si="3"/>
        <v>4.25</v>
      </c>
      <c r="H158" s="13">
        <f t="shared" si="4"/>
        <v>1.007435047</v>
      </c>
      <c r="I158" s="24">
        <f t="shared" si="5"/>
        <v>0</v>
      </c>
      <c r="K158" s="2">
        <f t="shared" si="42"/>
        <v>52</v>
      </c>
      <c r="L158" s="4">
        <f t="shared" si="6"/>
        <v>156</v>
      </c>
      <c r="M158" s="4">
        <f t="shared" si="7"/>
        <v>-1.56</v>
      </c>
      <c r="P158" s="4">
        <f t="shared" si="8"/>
        <v>0</v>
      </c>
      <c r="Q158" s="13" t="str">
        <f t="shared" si="49"/>
        <v/>
      </c>
      <c r="R158" s="24" t="str">
        <f t="shared" si="10"/>
        <v/>
      </c>
      <c r="T158" s="2">
        <f t="shared" si="43"/>
        <v>52</v>
      </c>
      <c r="U158" s="4">
        <f t="shared" si="11"/>
        <v>156</v>
      </c>
      <c r="V158" s="4">
        <f t="shared" si="12"/>
        <v>-1.56</v>
      </c>
      <c r="Y158" s="4">
        <f t="shared" si="13"/>
        <v>0</v>
      </c>
      <c r="Z158" s="13" t="str">
        <f t="shared" si="50"/>
        <v/>
      </c>
      <c r="AA158" s="24" t="str">
        <f t="shared" si="15"/>
        <v/>
      </c>
      <c r="AC158" s="2">
        <f t="shared" si="44"/>
        <v>52</v>
      </c>
      <c r="AD158" s="4">
        <f t="shared" si="16"/>
        <v>156</v>
      </c>
      <c r="AE158" s="4">
        <f t="shared" si="17"/>
        <v>-1.56</v>
      </c>
      <c r="AH158" s="4">
        <f t="shared" si="18"/>
        <v>0</v>
      </c>
      <c r="AI158" s="13" t="str">
        <f t="shared" si="51"/>
        <v/>
      </c>
      <c r="AJ158" s="24" t="str">
        <f t="shared" si="20"/>
        <v/>
      </c>
      <c r="AL158" s="2">
        <f t="shared" si="45"/>
        <v>52</v>
      </c>
      <c r="AM158" s="4">
        <f t="shared" si="21"/>
        <v>156</v>
      </c>
      <c r="AN158" s="4">
        <f t="shared" si="22"/>
        <v>-1.56</v>
      </c>
      <c r="AQ158" s="4">
        <f t="shared" si="23"/>
        <v>0</v>
      </c>
      <c r="AR158" s="13" t="str">
        <f t="shared" si="52"/>
        <v/>
      </c>
      <c r="AS158" s="24" t="str">
        <f t="shared" si="25"/>
        <v/>
      </c>
      <c r="AU158" s="2">
        <f t="shared" si="46"/>
        <v>52</v>
      </c>
      <c r="AV158" s="4">
        <f t="shared" si="26"/>
        <v>156</v>
      </c>
      <c r="AW158" s="4">
        <f t="shared" si="27"/>
        <v>-1.56</v>
      </c>
      <c r="AZ158" s="4">
        <f t="shared" si="28"/>
        <v>0</v>
      </c>
      <c r="BA158" s="13" t="str">
        <f t="shared" si="53"/>
        <v/>
      </c>
      <c r="BB158" s="24" t="str">
        <f t="shared" si="30"/>
        <v/>
      </c>
      <c r="BD158" s="2">
        <f t="shared" si="47"/>
        <v>52</v>
      </c>
      <c r="BE158" s="4">
        <f t="shared" si="31"/>
        <v>156</v>
      </c>
      <c r="BF158" s="4">
        <f t="shared" si="32"/>
        <v>-1.56</v>
      </c>
      <c r="BI158" s="4">
        <f t="shared" si="33"/>
        <v>0</v>
      </c>
      <c r="BJ158" s="13" t="str">
        <f t="shared" si="54"/>
        <v/>
      </c>
      <c r="BK158" s="24" t="str">
        <f t="shared" si="35"/>
        <v/>
      </c>
      <c r="BM158" s="2">
        <f t="shared" si="48"/>
        <v>52</v>
      </c>
      <c r="BN158" s="4">
        <f t="shared" si="36"/>
        <v>156</v>
      </c>
      <c r="BO158" s="4">
        <f t="shared" si="37"/>
        <v>-1.56</v>
      </c>
      <c r="BR158" s="4">
        <f t="shared" si="38"/>
        <v>0</v>
      </c>
      <c r="BS158" s="13" t="str">
        <f t="shared" si="55"/>
        <v/>
      </c>
      <c r="BT158" s="24" t="str">
        <f t="shared" si="40"/>
        <v/>
      </c>
    </row>
    <row r="159">
      <c r="A159" s="2">
        <f t="shared" si="41"/>
        <v>52.5</v>
      </c>
      <c r="B159" s="4">
        <f t="shared" si="1"/>
        <v>157.5</v>
      </c>
      <c r="C159" s="4">
        <f t="shared" si="2"/>
        <v>-1.59</v>
      </c>
      <c r="D159" s="4">
        <f t="shared" si="56"/>
        <v>38</v>
      </c>
      <c r="F159" s="2">
        <v>26.0</v>
      </c>
      <c r="G159" s="29">
        <f t="shared" si="3"/>
        <v>4.25</v>
      </c>
      <c r="H159" s="13">
        <f t="shared" si="4"/>
        <v>1.007435047</v>
      </c>
      <c r="I159" s="24">
        <f t="shared" si="5"/>
        <v>0</v>
      </c>
      <c r="K159" s="2">
        <f t="shared" si="42"/>
        <v>52.5</v>
      </c>
      <c r="L159" s="4">
        <f t="shared" si="6"/>
        <v>157.5</v>
      </c>
      <c r="M159" s="4">
        <f t="shared" si="7"/>
        <v>-1.59</v>
      </c>
      <c r="P159" s="4">
        <f t="shared" si="8"/>
        <v>0</v>
      </c>
      <c r="Q159" s="13" t="str">
        <f t="shared" si="49"/>
        <v/>
      </c>
      <c r="R159" s="24" t="str">
        <f t="shared" si="10"/>
        <v/>
      </c>
      <c r="T159" s="2">
        <f t="shared" si="43"/>
        <v>52.5</v>
      </c>
      <c r="U159" s="4">
        <f t="shared" si="11"/>
        <v>157.5</v>
      </c>
      <c r="V159" s="4">
        <f t="shared" si="12"/>
        <v>-1.59</v>
      </c>
      <c r="Y159" s="4">
        <f t="shared" si="13"/>
        <v>0</v>
      </c>
      <c r="Z159" s="13" t="str">
        <f t="shared" si="50"/>
        <v/>
      </c>
      <c r="AA159" s="24" t="str">
        <f t="shared" si="15"/>
        <v/>
      </c>
      <c r="AC159" s="2">
        <f t="shared" si="44"/>
        <v>52.5</v>
      </c>
      <c r="AD159" s="4">
        <f t="shared" si="16"/>
        <v>157.5</v>
      </c>
      <c r="AE159" s="4">
        <f t="shared" si="17"/>
        <v>-1.59</v>
      </c>
      <c r="AH159" s="4">
        <f t="shared" si="18"/>
        <v>0</v>
      </c>
      <c r="AI159" s="13" t="str">
        <f t="shared" si="51"/>
        <v/>
      </c>
      <c r="AJ159" s="24" t="str">
        <f t="shared" si="20"/>
        <v/>
      </c>
      <c r="AL159" s="2">
        <f t="shared" si="45"/>
        <v>52.5</v>
      </c>
      <c r="AM159" s="4">
        <f t="shared" si="21"/>
        <v>157.5</v>
      </c>
      <c r="AN159" s="4">
        <f t="shared" si="22"/>
        <v>-1.59</v>
      </c>
      <c r="AQ159" s="4">
        <f t="shared" si="23"/>
        <v>0</v>
      </c>
      <c r="AR159" s="13" t="str">
        <f t="shared" si="52"/>
        <v/>
      </c>
      <c r="AS159" s="24" t="str">
        <f t="shared" si="25"/>
        <v/>
      </c>
      <c r="AU159" s="2">
        <f t="shared" si="46"/>
        <v>52.5</v>
      </c>
      <c r="AV159" s="4">
        <f t="shared" si="26"/>
        <v>157.5</v>
      </c>
      <c r="AW159" s="4">
        <f t="shared" si="27"/>
        <v>-1.59</v>
      </c>
      <c r="AZ159" s="4">
        <f t="shared" si="28"/>
        <v>0</v>
      </c>
      <c r="BA159" s="13" t="str">
        <f t="shared" si="53"/>
        <v/>
      </c>
      <c r="BB159" s="24" t="str">
        <f t="shared" si="30"/>
        <v/>
      </c>
      <c r="BD159" s="2">
        <f t="shared" si="47"/>
        <v>52.5</v>
      </c>
      <c r="BE159" s="4">
        <f t="shared" si="31"/>
        <v>157.5</v>
      </c>
      <c r="BF159" s="4">
        <f t="shared" si="32"/>
        <v>-1.59</v>
      </c>
      <c r="BI159" s="4">
        <f t="shared" si="33"/>
        <v>0</v>
      </c>
      <c r="BJ159" s="13" t="str">
        <f t="shared" si="54"/>
        <v/>
      </c>
      <c r="BK159" s="24" t="str">
        <f t="shared" si="35"/>
        <v/>
      </c>
      <c r="BM159" s="2">
        <f t="shared" si="48"/>
        <v>52.5</v>
      </c>
      <c r="BN159" s="4">
        <f t="shared" si="36"/>
        <v>157.5</v>
      </c>
      <c r="BO159" s="4">
        <f t="shared" si="37"/>
        <v>-1.59</v>
      </c>
      <c r="BR159" s="4">
        <f t="shared" si="38"/>
        <v>0</v>
      </c>
      <c r="BS159" s="13" t="str">
        <f t="shared" si="55"/>
        <v/>
      </c>
      <c r="BT159" s="24" t="str">
        <f t="shared" si="40"/>
        <v/>
      </c>
    </row>
    <row r="160">
      <c r="A160" s="2">
        <f t="shared" si="41"/>
        <v>53</v>
      </c>
      <c r="B160" s="4">
        <f t="shared" si="1"/>
        <v>159</v>
      </c>
      <c r="C160" s="4">
        <f t="shared" si="2"/>
        <v>-1.62</v>
      </c>
      <c r="D160" s="4">
        <f t="shared" si="56"/>
        <v>38.5</v>
      </c>
      <c r="F160" s="2">
        <v>26.0</v>
      </c>
      <c r="G160" s="29">
        <f t="shared" si="3"/>
        <v>4.25</v>
      </c>
      <c r="H160" s="13">
        <f t="shared" si="4"/>
        <v>1.007435047</v>
      </c>
      <c r="I160" s="24">
        <f t="shared" si="5"/>
        <v>0</v>
      </c>
      <c r="K160" s="2">
        <f t="shared" si="42"/>
        <v>53</v>
      </c>
      <c r="L160" s="4">
        <f t="shared" si="6"/>
        <v>159</v>
      </c>
      <c r="M160" s="4">
        <f t="shared" si="7"/>
        <v>-1.62</v>
      </c>
      <c r="P160" s="4">
        <f t="shared" si="8"/>
        <v>0</v>
      </c>
      <c r="Q160" s="13" t="str">
        <f t="shared" si="49"/>
        <v/>
      </c>
      <c r="R160" s="24" t="str">
        <f t="shared" si="10"/>
        <v/>
      </c>
      <c r="T160" s="2">
        <f t="shared" si="43"/>
        <v>53</v>
      </c>
      <c r="U160" s="4">
        <f t="shared" si="11"/>
        <v>159</v>
      </c>
      <c r="V160" s="4">
        <f t="shared" si="12"/>
        <v>-1.62</v>
      </c>
      <c r="Y160" s="4">
        <f t="shared" si="13"/>
        <v>0</v>
      </c>
      <c r="Z160" s="13" t="str">
        <f t="shared" si="50"/>
        <v/>
      </c>
      <c r="AA160" s="24" t="str">
        <f t="shared" si="15"/>
        <v/>
      </c>
      <c r="AC160" s="2">
        <f t="shared" si="44"/>
        <v>53</v>
      </c>
      <c r="AD160" s="4">
        <f t="shared" si="16"/>
        <v>159</v>
      </c>
      <c r="AE160" s="4">
        <f t="shared" si="17"/>
        <v>-1.62</v>
      </c>
      <c r="AH160" s="4">
        <f t="shared" si="18"/>
        <v>0</v>
      </c>
      <c r="AI160" s="13" t="str">
        <f t="shared" si="51"/>
        <v/>
      </c>
      <c r="AJ160" s="24" t="str">
        <f t="shared" si="20"/>
        <v/>
      </c>
      <c r="AL160" s="2">
        <f t="shared" si="45"/>
        <v>53</v>
      </c>
      <c r="AM160" s="4">
        <f t="shared" si="21"/>
        <v>159</v>
      </c>
      <c r="AN160" s="4">
        <f t="shared" si="22"/>
        <v>-1.62</v>
      </c>
      <c r="AQ160" s="4">
        <f t="shared" si="23"/>
        <v>0</v>
      </c>
      <c r="AR160" s="13" t="str">
        <f t="shared" si="52"/>
        <v/>
      </c>
      <c r="AS160" s="24" t="str">
        <f t="shared" si="25"/>
        <v/>
      </c>
      <c r="AU160" s="2">
        <f t="shared" si="46"/>
        <v>53</v>
      </c>
      <c r="AV160" s="4">
        <f t="shared" si="26"/>
        <v>159</v>
      </c>
      <c r="AW160" s="4">
        <f t="shared" si="27"/>
        <v>-1.62</v>
      </c>
      <c r="AZ160" s="4">
        <f t="shared" si="28"/>
        <v>0</v>
      </c>
      <c r="BA160" s="13" t="str">
        <f t="shared" si="53"/>
        <v/>
      </c>
      <c r="BB160" s="24" t="str">
        <f t="shared" si="30"/>
        <v/>
      </c>
      <c r="BD160" s="2">
        <f t="shared" si="47"/>
        <v>53</v>
      </c>
      <c r="BE160" s="4">
        <f t="shared" si="31"/>
        <v>159</v>
      </c>
      <c r="BF160" s="4">
        <f t="shared" si="32"/>
        <v>-1.62</v>
      </c>
      <c r="BI160" s="4">
        <f t="shared" si="33"/>
        <v>0</v>
      </c>
      <c r="BJ160" s="13" t="str">
        <f t="shared" si="54"/>
        <v/>
      </c>
      <c r="BK160" s="24" t="str">
        <f t="shared" si="35"/>
        <v/>
      </c>
      <c r="BM160" s="2">
        <f t="shared" si="48"/>
        <v>53</v>
      </c>
      <c r="BN160" s="4">
        <f t="shared" si="36"/>
        <v>159</v>
      </c>
      <c r="BO160" s="4">
        <f t="shared" si="37"/>
        <v>-1.62</v>
      </c>
      <c r="BR160" s="4">
        <f t="shared" si="38"/>
        <v>0</v>
      </c>
      <c r="BS160" s="13" t="str">
        <f t="shared" si="55"/>
        <v/>
      </c>
      <c r="BT160" s="24" t="str">
        <f t="shared" si="40"/>
        <v/>
      </c>
    </row>
    <row r="161">
      <c r="A161" s="2">
        <f t="shared" si="41"/>
        <v>53.5</v>
      </c>
      <c r="B161" s="4">
        <f t="shared" si="1"/>
        <v>160.5</v>
      </c>
      <c r="C161" s="4">
        <f t="shared" si="2"/>
        <v>-1.65</v>
      </c>
      <c r="D161" s="4">
        <f t="shared" si="56"/>
        <v>39</v>
      </c>
      <c r="F161" s="2">
        <v>26.0</v>
      </c>
      <c r="G161" s="29">
        <f t="shared" si="3"/>
        <v>4.25</v>
      </c>
      <c r="H161" s="13">
        <f t="shared" si="4"/>
        <v>1.007435047</v>
      </c>
      <c r="I161" s="24">
        <f t="shared" si="5"/>
        <v>0</v>
      </c>
      <c r="K161" s="2">
        <f t="shared" si="42"/>
        <v>53.5</v>
      </c>
      <c r="L161" s="4">
        <f t="shared" si="6"/>
        <v>160.5</v>
      </c>
      <c r="M161" s="4">
        <f t="shared" si="7"/>
        <v>-1.65</v>
      </c>
      <c r="P161" s="4">
        <f t="shared" si="8"/>
        <v>0</v>
      </c>
      <c r="Q161" s="13" t="str">
        <f t="shared" si="49"/>
        <v/>
      </c>
      <c r="R161" s="24" t="str">
        <f t="shared" si="10"/>
        <v/>
      </c>
      <c r="T161" s="2">
        <f t="shared" si="43"/>
        <v>53.5</v>
      </c>
      <c r="U161" s="4">
        <f t="shared" si="11"/>
        <v>160.5</v>
      </c>
      <c r="V161" s="4">
        <f t="shared" si="12"/>
        <v>-1.65</v>
      </c>
      <c r="Y161" s="4">
        <f t="shared" si="13"/>
        <v>0</v>
      </c>
      <c r="Z161" s="13" t="str">
        <f t="shared" si="50"/>
        <v/>
      </c>
      <c r="AA161" s="24" t="str">
        <f t="shared" si="15"/>
        <v/>
      </c>
      <c r="AC161" s="2">
        <f t="shared" si="44"/>
        <v>53.5</v>
      </c>
      <c r="AD161" s="4">
        <f t="shared" si="16"/>
        <v>160.5</v>
      </c>
      <c r="AE161" s="4">
        <f t="shared" si="17"/>
        <v>-1.65</v>
      </c>
      <c r="AH161" s="4">
        <f t="shared" si="18"/>
        <v>0</v>
      </c>
      <c r="AI161" s="13" t="str">
        <f t="shared" si="51"/>
        <v/>
      </c>
      <c r="AJ161" s="24" t="str">
        <f t="shared" si="20"/>
        <v/>
      </c>
      <c r="AL161" s="2">
        <f t="shared" si="45"/>
        <v>53.5</v>
      </c>
      <c r="AM161" s="4">
        <f t="shared" si="21"/>
        <v>160.5</v>
      </c>
      <c r="AN161" s="4">
        <f t="shared" si="22"/>
        <v>-1.65</v>
      </c>
      <c r="AQ161" s="4">
        <f t="shared" si="23"/>
        <v>0</v>
      </c>
      <c r="AR161" s="13" t="str">
        <f t="shared" si="52"/>
        <v/>
      </c>
      <c r="AS161" s="24" t="str">
        <f t="shared" si="25"/>
        <v/>
      </c>
      <c r="AU161" s="2">
        <f t="shared" si="46"/>
        <v>53.5</v>
      </c>
      <c r="AV161" s="4">
        <f t="shared" si="26"/>
        <v>160.5</v>
      </c>
      <c r="AW161" s="4">
        <f t="shared" si="27"/>
        <v>-1.65</v>
      </c>
      <c r="AZ161" s="4">
        <f t="shared" si="28"/>
        <v>0</v>
      </c>
      <c r="BA161" s="13" t="str">
        <f t="shared" si="53"/>
        <v/>
      </c>
      <c r="BB161" s="24" t="str">
        <f t="shared" si="30"/>
        <v/>
      </c>
      <c r="BD161" s="2">
        <f t="shared" si="47"/>
        <v>53.5</v>
      </c>
      <c r="BE161" s="4">
        <f t="shared" si="31"/>
        <v>160.5</v>
      </c>
      <c r="BF161" s="4">
        <f t="shared" si="32"/>
        <v>-1.65</v>
      </c>
      <c r="BI161" s="4">
        <f t="shared" si="33"/>
        <v>0</v>
      </c>
      <c r="BJ161" s="13" t="str">
        <f t="shared" si="54"/>
        <v/>
      </c>
      <c r="BK161" s="24" t="str">
        <f t="shared" si="35"/>
        <v/>
      </c>
      <c r="BM161" s="2">
        <f t="shared" si="48"/>
        <v>53.5</v>
      </c>
      <c r="BN161" s="4">
        <f t="shared" si="36"/>
        <v>160.5</v>
      </c>
      <c r="BO161" s="4">
        <f t="shared" si="37"/>
        <v>-1.65</v>
      </c>
      <c r="BR161" s="4">
        <f t="shared" si="38"/>
        <v>0</v>
      </c>
      <c r="BS161" s="13" t="str">
        <f t="shared" si="55"/>
        <v/>
      </c>
      <c r="BT161" s="24" t="str">
        <f t="shared" si="40"/>
        <v/>
      </c>
    </row>
    <row r="162">
      <c r="A162" s="2">
        <f t="shared" si="41"/>
        <v>54</v>
      </c>
      <c r="B162" s="4">
        <f t="shared" si="1"/>
        <v>162</v>
      </c>
      <c r="C162" s="4">
        <f t="shared" si="2"/>
        <v>-1.68</v>
      </c>
      <c r="D162" s="4">
        <f t="shared" si="56"/>
        <v>39.5</v>
      </c>
      <c r="F162" s="2">
        <v>26.0</v>
      </c>
      <c r="G162" s="29">
        <f t="shared" si="3"/>
        <v>4.25</v>
      </c>
      <c r="H162" s="13">
        <f t="shared" si="4"/>
        <v>1.007435047</v>
      </c>
      <c r="I162" s="24">
        <f t="shared" si="5"/>
        <v>0</v>
      </c>
      <c r="K162" s="2">
        <f t="shared" si="42"/>
        <v>54</v>
      </c>
      <c r="L162" s="4">
        <f t="shared" si="6"/>
        <v>162</v>
      </c>
      <c r="M162" s="4">
        <f t="shared" si="7"/>
        <v>-1.68</v>
      </c>
      <c r="P162" s="4">
        <f t="shared" si="8"/>
        <v>0</v>
      </c>
      <c r="Q162" s="13" t="str">
        <f t="shared" si="49"/>
        <v/>
      </c>
      <c r="R162" s="24" t="str">
        <f t="shared" si="10"/>
        <v/>
      </c>
      <c r="T162" s="2">
        <f t="shared" si="43"/>
        <v>54</v>
      </c>
      <c r="U162" s="4">
        <f t="shared" si="11"/>
        <v>162</v>
      </c>
      <c r="V162" s="4">
        <f t="shared" si="12"/>
        <v>-1.68</v>
      </c>
      <c r="Y162" s="4">
        <f t="shared" si="13"/>
        <v>0</v>
      </c>
      <c r="Z162" s="13" t="str">
        <f t="shared" si="50"/>
        <v/>
      </c>
      <c r="AA162" s="24" t="str">
        <f t="shared" si="15"/>
        <v/>
      </c>
      <c r="AC162" s="2">
        <f t="shared" si="44"/>
        <v>54</v>
      </c>
      <c r="AD162" s="4">
        <f t="shared" si="16"/>
        <v>162</v>
      </c>
      <c r="AE162" s="4">
        <f t="shared" si="17"/>
        <v>-1.68</v>
      </c>
      <c r="AH162" s="4">
        <f t="shared" si="18"/>
        <v>0</v>
      </c>
      <c r="AI162" s="13" t="str">
        <f t="shared" si="51"/>
        <v/>
      </c>
      <c r="AJ162" s="24" t="str">
        <f t="shared" si="20"/>
        <v/>
      </c>
      <c r="AL162" s="2">
        <f t="shared" si="45"/>
        <v>54</v>
      </c>
      <c r="AM162" s="4">
        <f t="shared" si="21"/>
        <v>162</v>
      </c>
      <c r="AN162" s="4">
        <f t="shared" si="22"/>
        <v>-1.68</v>
      </c>
      <c r="AQ162" s="4">
        <f t="shared" si="23"/>
        <v>0</v>
      </c>
      <c r="AR162" s="13" t="str">
        <f t="shared" si="52"/>
        <v/>
      </c>
      <c r="AS162" s="24" t="str">
        <f t="shared" si="25"/>
        <v/>
      </c>
      <c r="AU162" s="2">
        <f t="shared" si="46"/>
        <v>54</v>
      </c>
      <c r="AV162" s="4">
        <f t="shared" si="26"/>
        <v>162</v>
      </c>
      <c r="AW162" s="4">
        <f t="shared" si="27"/>
        <v>-1.68</v>
      </c>
      <c r="AZ162" s="4">
        <f t="shared" si="28"/>
        <v>0</v>
      </c>
      <c r="BA162" s="13" t="str">
        <f t="shared" si="53"/>
        <v/>
      </c>
      <c r="BB162" s="24" t="str">
        <f t="shared" si="30"/>
        <v/>
      </c>
      <c r="BD162" s="2">
        <f t="shared" si="47"/>
        <v>54</v>
      </c>
      <c r="BE162" s="4">
        <f t="shared" si="31"/>
        <v>162</v>
      </c>
      <c r="BF162" s="4">
        <f t="shared" si="32"/>
        <v>-1.68</v>
      </c>
      <c r="BI162" s="4">
        <f t="shared" si="33"/>
        <v>0</v>
      </c>
      <c r="BJ162" s="13" t="str">
        <f t="shared" si="54"/>
        <v/>
      </c>
      <c r="BK162" s="24" t="str">
        <f t="shared" si="35"/>
        <v/>
      </c>
      <c r="BM162" s="2">
        <f t="shared" si="48"/>
        <v>54</v>
      </c>
      <c r="BN162" s="4">
        <f t="shared" si="36"/>
        <v>162</v>
      </c>
      <c r="BO162" s="4">
        <f t="shared" si="37"/>
        <v>-1.68</v>
      </c>
      <c r="BR162" s="4">
        <f t="shared" si="38"/>
        <v>0</v>
      </c>
      <c r="BS162" s="13" t="str">
        <f t="shared" si="55"/>
        <v/>
      </c>
      <c r="BT162" s="24" t="str">
        <f t="shared" si="40"/>
        <v/>
      </c>
    </row>
    <row r="163">
      <c r="A163" s="2">
        <f t="shared" si="41"/>
        <v>54.5</v>
      </c>
      <c r="B163" s="4">
        <f t="shared" si="1"/>
        <v>163.5</v>
      </c>
      <c r="C163" s="4">
        <f t="shared" si="2"/>
        <v>-1.71</v>
      </c>
      <c r="D163" s="4">
        <f t="shared" si="56"/>
        <v>40</v>
      </c>
      <c r="F163" s="2">
        <v>26.0</v>
      </c>
      <c r="G163" s="29">
        <f t="shared" si="3"/>
        <v>4.25</v>
      </c>
      <c r="H163" s="13">
        <f t="shared" si="4"/>
        <v>1.007435047</v>
      </c>
      <c r="I163" s="24">
        <f t="shared" si="5"/>
        <v>0</v>
      </c>
      <c r="K163" s="2">
        <f t="shared" si="42"/>
        <v>54.5</v>
      </c>
      <c r="L163" s="4">
        <f t="shared" si="6"/>
        <v>163.5</v>
      </c>
      <c r="M163" s="4">
        <f t="shared" si="7"/>
        <v>-1.71</v>
      </c>
      <c r="P163" s="4">
        <f t="shared" si="8"/>
        <v>0</v>
      </c>
      <c r="Q163" s="13" t="str">
        <f t="shared" si="49"/>
        <v/>
      </c>
      <c r="R163" s="24" t="str">
        <f t="shared" si="10"/>
        <v/>
      </c>
      <c r="T163" s="2">
        <f t="shared" si="43"/>
        <v>54.5</v>
      </c>
      <c r="U163" s="4">
        <f t="shared" si="11"/>
        <v>163.5</v>
      </c>
      <c r="V163" s="4">
        <f t="shared" si="12"/>
        <v>-1.71</v>
      </c>
      <c r="Y163" s="4">
        <f t="shared" si="13"/>
        <v>0</v>
      </c>
      <c r="Z163" s="13" t="str">
        <f t="shared" si="50"/>
        <v/>
      </c>
      <c r="AA163" s="24" t="str">
        <f t="shared" si="15"/>
        <v/>
      </c>
      <c r="AC163" s="2">
        <f t="shared" si="44"/>
        <v>54.5</v>
      </c>
      <c r="AD163" s="4">
        <f t="shared" si="16"/>
        <v>163.5</v>
      </c>
      <c r="AE163" s="4">
        <f t="shared" si="17"/>
        <v>-1.71</v>
      </c>
      <c r="AH163" s="4">
        <f t="shared" si="18"/>
        <v>0</v>
      </c>
      <c r="AI163" s="13" t="str">
        <f t="shared" si="51"/>
        <v/>
      </c>
      <c r="AJ163" s="24" t="str">
        <f t="shared" si="20"/>
        <v/>
      </c>
      <c r="AL163" s="2">
        <f t="shared" si="45"/>
        <v>54.5</v>
      </c>
      <c r="AM163" s="4">
        <f t="shared" si="21"/>
        <v>163.5</v>
      </c>
      <c r="AN163" s="4">
        <f t="shared" si="22"/>
        <v>-1.71</v>
      </c>
      <c r="AQ163" s="4">
        <f t="shared" si="23"/>
        <v>0</v>
      </c>
      <c r="AR163" s="13" t="str">
        <f t="shared" si="52"/>
        <v/>
      </c>
      <c r="AS163" s="24" t="str">
        <f t="shared" si="25"/>
        <v/>
      </c>
      <c r="AU163" s="2">
        <f t="shared" si="46"/>
        <v>54.5</v>
      </c>
      <c r="AV163" s="4">
        <f t="shared" si="26"/>
        <v>163.5</v>
      </c>
      <c r="AW163" s="4">
        <f t="shared" si="27"/>
        <v>-1.71</v>
      </c>
      <c r="AZ163" s="4">
        <f t="shared" si="28"/>
        <v>0</v>
      </c>
      <c r="BA163" s="13" t="str">
        <f t="shared" si="53"/>
        <v/>
      </c>
      <c r="BB163" s="24" t="str">
        <f t="shared" si="30"/>
        <v/>
      </c>
      <c r="BD163" s="2">
        <f t="shared" si="47"/>
        <v>54.5</v>
      </c>
      <c r="BE163" s="4">
        <f t="shared" si="31"/>
        <v>163.5</v>
      </c>
      <c r="BF163" s="4">
        <f t="shared" si="32"/>
        <v>-1.71</v>
      </c>
      <c r="BI163" s="4">
        <f t="shared" si="33"/>
        <v>0</v>
      </c>
      <c r="BJ163" s="13" t="str">
        <f t="shared" si="54"/>
        <v/>
      </c>
      <c r="BK163" s="24" t="str">
        <f t="shared" si="35"/>
        <v/>
      </c>
      <c r="BM163" s="2">
        <f t="shared" si="48"/>
        <v>54.5</v>
      </c>
      <c r="BN163" s="4">
        <f t="shared" si="36"/>
        <v>163.5</v>
      </c>
      <c r="BO163" s="4">
        <f t="shared" si="37"/>
        <v>-1.71</v>
      </c>
      <c r="BR163" s="4">
        <f t="shared" si="38"/>
        <v>0</v>
      </c>
      <c r="BS163" s="13" t="str">
        <f t="shared" si="55"/>
        <v/>
      </c>
      <c r="BT163" s="24" t="str">
        <f t="shared" si="40"/>
        <v/>
      </c>
    </row>
    <row r="164">
      <c r="A164" s="2">
        <f t="shared" si="41"/>
        <v>55</v>
      </c>
      <c r="B164" s="4">
        <f t="shared" si="1"/>
        <v>165</v>
      </c>
      <c r="C164" s="4">
        <f t="shared" si="2"/>
        <v>-1.74</v>
      </c>
      <c r="D164" s="4">
        <f t="shared" si="56"/>
        <v>40.5</v>
      </c>
      <c r="F164" s="2">
        <v>26.0</v>
      </c>
      <c r="G164" s="29">
        <f t="shared" si="3"/>
        <v>4.25</v>
      </c>
      <c r="H164" s="13">
        <f t="shared" si="4"/>
        <v>1.007435047</v>
      </c>
      <c r="I164" s="24">
        <f t="shared" si="5"/>
        <v>0</v>
      </c>
      <c r="K164" s="2">
        <f t="shared" si="42"/>
        <v>55</v>
      </c>
      <c r="L164" s="4">
        <f t="shared" si="6"/>
        <v>165</v>
      </c>
      <c r="M164" s="4">
        <f t="shared" si="7"/>
        <v>-1.74</v>
      </c>
      <c r="P164" s="4">
        <f t="shared" si="8"/>
        <v>0</v>
      </c>
      <c r="Q164" s="13" t="str">
        <f t="shared" si="49"/>
        <v/>
      </c>
      <c r="R164" s="24" t="str">
        <f t="shared" si="10"/>
        <v/>
      </c>
      <c r="T164" s="2">
        <f t="shared" si="43"/>
        <v>55</v>
      </c>
      <c r="U164" s="4">
        <f t="shared" si="11"/>
        <v>165</v>
      </c>
      <c r="V164" s="4">
        <f t="shared" si="12"/>
        <v>-1.74</v>
      </c>
      <c r="Y164" s="4">
        <f t="shared" si="13"/>
        <v>0</v>
      </c>
      <c r="Z164" s="13" t="str">
        <f t="shared" si="50"/>
        <v/>
      </c>
      <c r="AA164" s="24" t="str">
        <f t="shared" si="15"/>
        <v/>
      </c>
      <c r="AC164" s="2">
        <f t="shared" si="44"/>
        <v>55</v>
      </c>
      <c r="AD164" s="4">
        <f t="shared" si="16"/>
        <v>165</v>
      </c>
      <c r="AE164" s="4">
        <f t="shared" si="17"/>
        <v>-1.74</v>
      </c>
      <c r="AH164" s="4">
        <f t="shared" si="18"/>
        <v>0</v>
      </c>
      <c r="AI164" s="13" t="str">
        <f t="shared" si="51"/>
        <v/>
      </c>
      <c r="AJ164" s="24" t="str">
        <f t="shared" si="20"/>
        <v/>
      </c>
      <c r="AL164" s="2">
        <f t="shared" si="45"/>
        <v>55</v>
      </c>
      <c r="AM164" s="4">
        <f t="shared" si="21"/>
        <v>165</v>
      </c>
      <c r="AN164" s="4">
        <f t="shared" si="22"/>
        <v>-1.74</v>
      </c>
      <c r="AQ164" s="4">
        <f t="shared" si="23"/>
        <v>0</v>
      </c>
      <c r="AR164" s="13" t="str">
        <f t="shared" si="52"/>
        <v/>
      </c>
      <c r="AS164" s="24" t="str">
        <f t="shared" si="25"/>
        <v/>
      </c>
      <c r="AU164" s="2">
        <f t="shared" si="46"/>
        <v>55</v>
      </c>
      <c r="AV164" s="4">
        <f t="shared" si="26"/>
        <v>165</v>
      </c>
      <c r="AW164" s="4">
        <f t="shared" si="27"/>
        <v>-1.74</v>
      </c>
      <c r="AZ164" s="4">
        <f t="shared" si="28"/>
        <v>0</v>
      </c>
      <c r="BA164" s="13" t="str">
        <f t="shared" si="53"/>
        <v/>
      </c>
      <c r="BB164" s="24" t="str">
        <f t="shared" si="30"/>
        <v/>
      </c>
      <c r="BD164" s="2">
        <f t="shared" si="47"/>
        <v>55</v>
      </c>
      <c r="BE164" s="4">
        <f t="shared" si="31"/>
        <v>165</v>
      </c>
      <c r="BF164" s="4">
        <f t="shared" si="32"/>
        <v>-1.74</v>
      </c>
      <c r="BI164" s="4">
        <f t="shared" si="33"/>
        <v>0</v>
      </c>
      <c r="BJ164" s="13" t="str">
        <f t="shared" si="54"/>
        <v/>
      </c>
      <c r="BK164" s="24" t="str">
        <f t="shared" si="35"/>
        <v/>
      </c>
      <c r="BM164" s="2">
        <f t="shared" si="48"/>
        <v>55</v>
      </c>
      <c r="BN164" s="4">
        <f t="shared" si="36"/>
        <v>165</v>
      </c>
      <c r="BO164" s="4">
        <f t="shared" si="37"/>
        <v>-1.74</v>
      </c>
      <c r="BR164" s="4">
        <f t="shared" si="38"/>
        <v>0</v>
      </c>
      <c r="BS164" s="13" t="str">
        <f t="shared" si="55"/>
        <v/>
      </c>
      <c r="BT164" s="24" t="str">
        <f t="shared" si="40"/>
        <v/>
      </c>
    </row>
    <row r="165">
      <c r="A165" s="2">
        <f t="shared" si="41"/>
        <v>55.5</v>
      </c>
      <c r="B165" s="4">
        <f t="shared" si="1"/>
        <v>166.5</v>
      </c>
      <c r="C165" s="4">
        <f t="shared" si="2"/>
        <v>-1.77</v>
      </c>
      <c r="D165" s="4">
        <f t="shared" si="56"/>
        <v>41</v>
      </c>
      <c r="F165" s="2">
        <v>26.0</v>
      </c>
      <c r="G165" s="29">
        <f t="shared" si="3"/>
        <v>4.25</v>
      </c>
      <c r="H165" s="13">
        <f t="shared" si="4"/>
        <v>1.007435047</v>
      </c>
      <c r="I165" s="24">
        <f t="shared" si="5"/>
        <v>0</v>
      </c>
      <c r="K165" s="2">
        <f t="shared" si="42"/>
        <v>55.5</v>
      </c>
      <c r="L165" s="4">
        <f t="shared" si="6"/>
        <v>166.5</v>
      </c>
      <c r="M165" s="4">
        <f t="shared" si="7"/>
        <v>-1.77</v>
      </c>
      <c r="P165" s="4">
        <f t="shared" si="8"/>
        <v>0</v>
      </c>
      <c r="Q165" s="13" t="str">
        <f t="shared" si="49"/>
        <v/>
      </c>
      <c r="R165" s="24" t="str">
        <f t="shared" si="10"/>
        <v/>
      </c>
      <c r="T165" s="2">
        <f t="shared" si="43"/>
        <v>55.5</v>
      </c>
      <c r="U165" s="4">
        <f t="shared" si="11"/>
        <v>166.5</v>
      </c>
      <c r="V165" s="4">
        <f t="shared" si="12"/>
        <v>-1.77</v>
      </c>
      <c r="Y165" s="4">
        <f t="shared" si="13"/>
        <v>0</v>
      </c>
      <c r="Z165" s="13" t="str">
        <f t="shared" si="50"/>
        <v/>
      </c>
      <c r="AA165" s="24" t="str">
        <f t="shared" si="15"/>
        <v/>
      </c>
      <c r="AC165" s="2">
        <f t="shared" si="44"/>
        <v>55.5</v>
      </c>
      <c r="AD165" s="4">
        <f t="shared" si="16"/>
        <v>166.5</v>
      </c>
      <c r="AE165" s="4">
        <f t="shared" si="17"/>
        <v>-1.77</v>
      </c>
      <c r="AH165" s="4">
        <f t="shared" si="18"/>
        <v>0</v>
      </c>
      <c r="AI165" s="13" t="str">
        <f t="shared" si="51"/>
        <v/>
      </c>
      <c r="AJ165" s="24" t="str">
        <f t="shared" si="20"/>
        <v/>
      </c>
      <c r="AL165" s="2">
        <f t="shared" si="45"/>
        <v>55.5</v>
      </c>
      <c r="AM165" s="4">
        <f t="shared" si="21"/>
        <v>166.5</v>
      </c>
      <c r="AN165" s="4">
        <f t="shared" si="22"/>
        <v>-1.77</v>
      </c>
      <c r="AQ165" s="4">
        <f t="shared" si="23"/>
        <v>0</v>
      </c>
      <c r="AR165" s="13" t="str">
        <f t="shared" si="52"/>
        <v/>
      </c>
      <c r="AS165" s="24" t="str">
        <f t="shared" si="25"/>
        <v/>
      </c>
      <c r="AU165" s="2">
        <f t="shared" si="46"/>
        <v>55.5</v>
      </c>
      <c r="AV165" s="4">
        <f t="shared" si="26"/>
        <v>166.5</v>
      </c>
      <c r="AW165" s="4">
        <f t="shared" si="27"/>
        <v>-1.77</v>
      </c>
      <c r="AZ165" s="4">
        <f t="shared" si="28"/>
        <v>0</v>
      </c>
      <c r="BA165" s="13" t="str">
        <f t="shared" si="53"/>
        <v/>
      </c>
      <c r="BB165" s="24" t="str">
        <f t="shared" si="30"/>
        <v/>
      </c>
      <c r="BD165" s="2">
        <f t="shared" si="47"/>
        <v>55.5</v>
      </c>
      <c r="BE165" s="4">
        <f t="shared" si="31"/>
        <v>166.5</v>
      </c>
      <c r="BF165" s="4">
        <f t="shared" si="32"/>
        <v>-1.77</v>
      </c>
      <c r="BI165" s="4">
        <f t="shared" si="33"/>
        <v>0</v>
      </c>
      <c r="BJ165" s="13" t="str">
        <f t="shared" si="54"/>
        <v/>
      </c>
      <c r="BK165" s="24" t="str">
        <f t="shared" si="35"/>
        <v/>
      </c>
      <c r="BM165" s="2">
        <f t="shared" si="48"/>
        <v>55.5</v>
      </c>
      <c r="BN165" s="4">
        <f t="shared" si="36"/>
        <v>166.5</v>
      </c>
      <c r="BO165" s="4">
        <f t="shared" si="37"/>
        <v>-1.77</v>
      </c>
      <c r="BR165" s="4">
        <f t="shared" si="38"/>
        <v>0</v>
      </c>
      <c r="BS165" s="13" t="str">
        <f t="shared" si="55"/>
        <v/>
      </c>
      <c r="BT165" s="24" t="str">
        <f t="shared" si="40"/>
        <v/>
      </c>
    </row>
    <row r="166">
      <c r="A166" s="2">
        <f t="shared" si="41"/>
        <v>56</v>
      </c>
      <c r="B166" s="4">
        <f t="shared" si="1"/>
        <v>168</v>
      </c>
      <c r="C166" s="4">
        <f t="shared" si="2"/>
        <v>-1.8</v>
      </c>
      <c r="D166" s="4">
        <f t="shared" si="56"/>
        <v>41.5</v>
      </c>
      <c r="F166" s="2">
        <v>26.0</v>
      </c>
      <c r="G166" s="29">
        <f t="shared" si="3"/>
        <v>4.25</v>
      </c>
      <c r="H166" s="13">
        <f t="shared" si="4"/>
        <v>1.007435047</v>
      </c>
      <c r="I166" s="24">
        <f t="shared" si="5"/>
        <v>0</v>
      </c>
      <c r="K166" s="2">
        <f t="shared" si="42"/>
        <v>56</v>
      </c>
      <c r="L166" s="4">
        <f t="shared" si="6"/>
        <v>168</v>
      </c>
      <c r="M166" s="4">
        <f t="shared" si="7"/>
        <v>-1.8</v>
      </c>
      <c r="P166" s="4">
        <f t="shared" si="8"/>
        <v>0</v>
      </c>
      <c r="Q166" s="13" t="str">
        <f t="shared" si="49"/>
        <v/>
      </c>
      <c r="R166" s="24" t="str">
        <f t="shared" si="10"/>
        <v/>
      </c>
      <c r="T166" s="2">
        <f t="shared" si="43"/>
        <v>56</v>
      </c>
      <c r="U166" s="4">
        <f t="shared" si="11"/>
        <v>168</v>
      </c>
      <c r="V166" s="4">
        <f t="shared" si="12"/>
        <v>-1.8</v>
      </c>
      <c r="Y166" s="4">
        <f t="shared" si="13"/>
        <v>0</v>
      </c>
      <c r="Z166" s="13" t="str">
        <f t="shared" si="50"/>
        <v/>
      </c>
      <c r="AA166" s="24" t="str">
        <f t="shared" si="15"/>
        <v/>
      </c>
      <c r="AC166" s="2">
        <f t="shared" si="44"/>
        <v>56</v>
      </c>
      <c r="AD166" s="4">
        <f t="shared" si="16"/>
        <v>168</v>
      </c>
      <c r="AE166" s="4">
        <f t="shared" si="17"/>
        <v>-1.8</v>
      </c>
      <c r="AH166" s="4">
        <f t="shared" si="18"/>
        <v>0</v>
      </c>
      <c r="AI166" s="13" t="str">
        <f t="shared" si="51"/>
        <v/>
      </c>
      <c r="AJ166" s="24" t="str">
        <f t="shared" si="20"/>
        <v/>
      </c>
      <c r="AL166" s="2">
        <f t="shared" si="45"/>
        <v>56</v>
      </c>
      <c r="AM166" s="4">
        <f t="shared" si="21"/>
        <v>168</v>
      </c>
      <c r="AN166" s="4">
        <f t="shared" si="22"/>
        <v>-1.8</v>
      </c>
      <c r="AQ166" s="4">
        <f t="shared" si="23"/>
        <v>0</v>
      </c>
      <c r="AR166" s="13" t="str">
        <f t="shared" si="52"/>
        <v/>
      </c>
      <c r="AS166" s="24" t="str">
        <f t="shared" si="25"/>
        <v/>
      </c>
      <c r="AU166" s="2">
        <f t="shared" si="46"/>
        <v>56</v>
      </c>
      <c r="AV166" s="4">
        <f t="shared" si="26"/>
        <v>168</v>
      </c>
      <c r="AW166" s="4">
        <f t="shared" si="27"/>
        <v>-1.8</v>
      </c>
      <c r="AZ166" s="4">
        <f t="shared" si="28"/>
        <v>0</v>
      </c>
      <c r="BA166" s="13" t="str">
        <f t="shared" si="53"/>
        <v/>
      </c>
      <c r="BB166" s="24" t="str">
        <f t="shared" si="30"/>
        <v/>
      </c>
      <c r="BD166" s="2">
        <f t="shared" si="47"/>
        <v>56</v>
      </c>
      <c r="BE166" s="4">
        <f t="shared" si="31"/>
        <v>168</v>
      </c>
      <c r="BF166" s="4">
        <f t="shared" si="32"/>
        <v>-1.8</v>
      </c>
      <c r="BI166" s="4">
        <f t="shared" si="33"/>
        <v>0</v>
      </c>
      <c r="BJ166" s="13" t="str">
        <f t="shared" si="54"/>
        <v/>
      </c>
      <c r="BK166" s="24" t="str">
        <f t="shared" si="35"/>
        <v/>
      </c>
      <c r="BM166" s="2">
        <f t="shared" si="48"/>
        <v>56</v>
      </c>
      <c r="BN166" s="4">
        <f t="shared" si="36"/>
        <v>168</v>
      </c>
      <c r="BO166" s="4">
        <f t="shared" si="37"/>
        <v>-1.8</v>
      </c>
      <c r="BR166" s="4">
        <f t="shared" si="38"/>
        <v>0</v>
      </c>
      <c r="BS166" s="13" t="str">
        <f t="shared" si="55"/>
        <v/>
      </c>
      <c r="BT166" s="24" t="str">
        <f t="shared" si="40"/>
        <v/>
      </c>
    </row>
    <row r="167">
      <c r="A167" s="2">
        <f t="shared" si="41"/>
        <v>56.5</v>
      </c>
      <c r="B167" s="4">
        <f t="shared" si="1"/>
        <v>169.5</v>
      </c>
      <c r="C167" s="4">
        <f t="shared" si="2"/>
        <v>-1.83</v>
      </c>
      <c r="D167" s="4">
        <f t="shared" si="56"/>
        <v>42</v>
      </c>
      <c r="F167" s="2">
        <v>26.0</v>
      </c>
      <c r="G167" s="29">
        <f t="shared" si="3"/>
        <v>4.25</v>
      </c>
      <c r="H167" s="13">
        <f t="shared" si="4"/>
        <v>1.007435047</v>
      </c>
      <c r="I167" s="24">
        <f t="shared" si="5"/>
        <v>0</v>
      </c>
      <c r="K167" s="2">
        <f t="shared" si="42"/>
        <v>56.5</v>
      </c>
      <c r="L167" s="4">
        <f t="shared" si="6"/>
        <v>169.5</v>
      </c>
      <c r="M167" s="4">
        <f t="shared" si="7"/>
        <v>-1.83</v>
      </c>
      <c r="P167" s="4">
        <f t="shared" si="8"/>
        <v>0</v>
      </c>
      <c r="Q167" s="13" t="str">
        <f t="shared" si="49"/>
        <v/>
      </c>
      <c r="R167" s="24" t="str">
        <f t="shared" si="10"/>
        <v/>
      </c>
      <c r="T167" s="2">
        <f t="shared" si="43"/>
        <v>56.5</v>
      </c>
      <c r="U167" s="4">
        <f t="shared" si="11"/>
        <v>169.5</v>
      </c>
      <c r="V167" s="4">
        <f t="shared" si="12"/>
        <v>-1.83</v>
      </c>
      <c r="Y167" s="4">
        <f t="shared" si="13"/>
        <v>0</v>
      </c>
      <c r="Z167" s="13" t="str">
        <f t="shared" si="50"/>
        <v/>
      </c>
      <c r="AA167" s="24" t="str">
        <f t="shared" si="15"/>
        <v/>
      </c>
      <c r="AC167" s="2">
        <f t="shared" si="44"/>
        <v>56.5</v>
      </c>
      <c r="AD167" s="4">
        <f t="shared" si="16"/>
        <v>169.5</v>
      </c>
      <c r="AE167" s="4">
        <f t="shared" si="17"/>
        <v>-1.83</v>
      </c>
      <c r="AH167" s="4">
        <f t="shared" si="18"/>
        <v>0</v>
      </c>
      <c r="AI167" s="13" t="str">
        <f t="shared" si="51"/>
        <v/>
      </c>
      <c r="AJ167" s="24" t="str">
        <f t="shared" si="20"/>
        <v/>
      </c>
      <c r="AL167" s="2">
        <f t="shared" si="45"/>
        <v>56.5</v>
      </c>
      <c r="AM167" s="4">
        <f t="shared" si="21"/>
        <v>169.5</v>
      </c>
      <c r="AN167" s="4">
        <f t="shared" si="22"/>
        <v>-1.83</v>
      </c>
      <c r="AQ167" s="4">
        <f t="shared" si="23"/>
        <v>0</v>
      </c>
      <c r="AR167" s="13" t="str">
        <f t="shared" si="52"/>
        <v/>
      </c>
      <c r="AS167" s="24" t="str">
        <f t="shared" si="25"/>
        <v/>
      </c>
      <c r="AU167" s="2">
        <f t="shared" si="46"/>
        <v>56.5</v>
      </c>
      <c r="AV167" s="4">
        <f t="shared" si="26"/>
        <v>169.5</v>
      </c>
      <c r="AW167" s="4">
        <f t="shared" si="27"/>
        <v>-1.83</v>
      </c>
      <c r="AZ167" s="4">
        <f t="shared" si="28"/>
        <v>0</v>
      </c>
      <c r="BA167" s="13" t="str">
        <f t="shared" si="53"/>
        <v/>
      </c>
      <c r="BB167" s="24" t="str">
        <f t="shared" si="30"/>
        <v/>
      </c>
      <c r="BD167" s="2">
        <f t="shared" si="47"/>
        <v>56.5</v>
      </c>
      <c r="BE167" s="4">
        <f t="shared" si="31"/>
        <v>169.5</v>
      </c>
      <c r="BF167" s="4">
        <f t="shared" si="32"/>
        <v>-1.83</v>
      </c>
      <c r="BI167" s="4">
        <f t="shared" si="33"/>
        <v>0</v>
      </c>
      <c r="BJ167" s="13" t="str">
        <f t="shared" si="54"/>
        <v/>
      </c>
      <c r="BK167" s="24" t="str">
        <f t="shared" si="35"/>
        <v/>
      </c>
      <c r="BM167" s="2">
        <f t="shared" si="48"/>
        <v>56.5</v>
      </c>
      <c r="BN167" s="4">
        <f t="shared" si="36"/>
        <v>169.5</v>
      </c>
      <c r="BO167" s="4">
        <f t="shared" si="37"/>
        <v>-1.83</v>
      </c>
      <c r="BR167" s="4">
        <f t="shared" si="38"/>
        <v>0</v>
      </c>
      <c r="BS167" s="13" t="str">
        <f t="shared" si="55"/>
        <v/>
      </c>
      <c r="BT167" s="24" t="str">
        <f t="shared" si="40"/>
        <v/>
      </c>
    </row>
    <row r="168">
      <c r="A168" s="2">
        <f t="shared" si="41"/>
        <v>57</v>
      </c>
      <c r="B168" s="4">
        <f t="shared" si="1"/>
        <v>171</v>
      </c>
      <c r="C168" s="4">
        <f t="shared" si="2"/>
        <v>-1.86</v>
      </c>
      <c r="D168" s="4">
        <f t="shared" si="56"/>
        <v>42.5</v>
      </c>
      <c r="F168" s="2">
        <v>26.0</v>
      </c>
      <c r="G168" s="29">
        <f t="shared" si="3"/>
        <v>4.25</v>
      </c>
      <c r="H168" s="13">
        <f t="shared" si="4"/>
        <v>1.007435047</v>
      </c>
      <c r="I168" s="24">
        <f t="shared" si="5"/>
        <v>0</v>
      </c>
      <c r="K168" s="2">
        <f t="shared" si="42"/>
        <v>57</v>
      </c>
      <c r="L168" s="4">
        <f t="shared" si="6"/>
        <v>171</v>
      </c>
      <c r="M168" s="4">
        <f t="shared" si="7"/>
        <v>-1.86</v>
      </c>
      <c r="P168" s="4">
        <f t="shared" si="8"/>
        <v>0</v>
      </c>
      <c r="Q168" s="13" t="str">
        <f t="shared" si="49"/>
        <v/>
      </c>
      <c r="R168" s="24" t="str">
        <f t="shared" si="10"/>
        <v/>
      </c>
      <c r="T168" s="2">
        <f t="shared" si="43"/>
        <v>57</v>
      </c>
      <c r="U168" s="4">
        <f t="shared" si="11"/>
        <v>171</v>
      </c>
      <c r="V168" s="4">
        <f t="shared" si="12"/>
        <v>-1.86</v>
      </c>
      <c r="Y168" s="4">
        <f t="shared" si="13"/>
        <v>0</v>
      </c>
      <c r="Z168" s="13" t="str">
        <f t="shared" si="50"/>
        <v/>
      </c>
      <c r="AA168" s="24" t="str">
        <f t="shared" si="15"/>
        <v/>
      </c>
      <c r="AC168" s="2">
        <f t="shared" si="44"/>
        <v>57</v>
      </c>
      <c r="AD168" s="4">
        <f t="shared" si="16"/>
        <v>171</v>
      </c>
      <c r="AE168" s="4">
        <f t="shared" si="17"/>
        <v>-1.86</v>
      </c>
      <c r="AH168" s="4">
        <f t="shared" si="18"/>
        <v>0</v>
      </c>
      <c r="AI168" s="13" t="str">
        <f t="shared" si="51"/>
        <v/>
      </c>
      <c r="AJ168" s="24" t="str">
        <f t="shared" si="20"/>
        <v/>
      </c>
      <c r="AL168" s="2">
        <f t="shared" si="45"/>
        <v>57</v>
      </c>
      <c r="AM168" s="4">
        <f t="shared" si="21"/>
        <v>171</v>
      </c>
      <c r="AN168" s="4">
        <f t="shared" si="22"/>
        <v>-1.86</v>
      </c>
      <c r="AQ168" s="4">
        <f t="shared" si="23"/>
        <v>0</v>
      </c>
      <c r="AR168" s="13" t="str">
        <f t="shared" si="52"/>
        <v/>
      </c>
      <c r="AS168" s="24" t="str">
        <f t="shared" si="25"/>
        <v/>
      </c>
      <c r="AU168" s="2">
        <f t="shared" si="46"/>
        <v>57</v>
      </c>
      <c r="AV168" s="4">
        <f t="shared" si="26"/>
        <v>171</v>
      </c>
      <c r="AW168" s="4">
        <f t="shared" si="27"/>
        <v>-1.86</v>
      </c>
      <c r="AZ168" s="4">
        <f t="shared" si="28"/>
        <v>0</v>
      </c>
      <c r="BA168" s="13" t="str">
        <f t="shared" si="53"/>
        <v/>
      </c>
      <c r="BB168" s="24" t="str">
        <f t="shared" si="30"/>
        <v/>
      </c>
      <c r="BD168" s="2">
        <f t="shared" si="47"/>
        <v>57</v>
      </c>
      <c r="BE168" s="4">
        <f t="shared" si="31"/>
        <v>171</v>
      </c>
      <c r="BF168" s="4">
        <f t="shared" si="32"/>
        <v>-1.86</v>
      </c>
      <c r="BI168" s="4">
        <f t="shared" si="33"/>
        <v>0</v>
      </c>
      <c r="BJ168" s="13" t="str">
        <f t="shared" si="54"/>
        <v/>
      </c>
      <c r="BK168" s="24" t="str">
        <f t="shared" si="35"/>
        <v/>
      </c>
      <c r="BM168" s="2">
        <f t="shared" si="48"/>
        <v>57</v>
      </c>
      <c r="BN168" s="4">
        <f t="shared" si="36"/>
        <v>171</v>
      </c>
      <c r="BO168" s="4">
        <f t="shared" si="37"/>
        <v>-1.86</v>
      </c>
      <c r="BR168" s="4">
        <f t="shared" si="38"/>
        <v>0</v>
      </c>
      <c r="BS168" s="13" t="str">
        <f t="shared" si="55"/>
        <v/>
      </c>
      <c r="BT168" s="24" t="str">
        <f t="shared" si="40"/>
        <v/>
      </c>
    </row>
    <row r="169">
      <c r="A169" s="2">
        <f t="shared" si="41"/>
        <v>57.5</v>
      </c>
      <c r="B169" s="4">
        <f t="shared" si="1"/>
        <v>172.5</v>
      </c>
      <c r="C169" s="4">
        <f t="shared" si="2"/>
        <v>-1.89</v>
      </c>
      <c r="D169" s="4">
        <f t="shared" si="56"/>
        <v>43</v>
      </c>
      <c r="F169" s="2">
        <v>26.0</v>
      </c>
      <c r="G169" s="29">
        <f t="shared" si="3"/>
        <v>4.25</v>
      </c>
      <c r="H169" s="13">
        <f t="shared" si="4"/>
        <v>1.007435047</v>
      </c>
      <c r="I169" s="24">
        <f t="shared" si="5"/>
        <v>0</v>
      </c>
      <c r="K169" s="2">
        <f t="shared" si="42"/>
        <v>57.5</v>
      </c>
      <c r="L169" s="4">
        <f t="shared" si="6"/>
        <v>172.5</v>
      </c>
      <c r="M169" s="4">
        <f t="shared" si="7"/>
        <v>-1.89</v>
      </c>
      <c r="P169" s="4">
        <f t="shared" si="8"/>
        <v>0</v>
      </c>
      <c r="Q169" s="13" t="str">
        <f t="shared" si="49"/>
        <v/>
      </c>
      <c r="R169" s="24" t="str">
        <f t="shared" si="10"/>
        <v/>
      </c>
      <c r="T169" s="2">
        <f t="shared" si="43"/>
        <v>57.5</v>
      </c>
      <c r="U169" s="4">
        <f t="shared" si="11"/>
        <v>172.5</v>
      </c>
      <c r="V169" s="4">
        <f t="shared" si="12"/>
        <v>-1.89</v>
      </c>
      <c r="Y169" s="4">
        <f t="shared" si="13"/>
        <v>0</v>
      </c>
      <c r="Z169" s="13" t="str">
        <f t="shared" si="50"/>
        <v/>
      </c>
      <c r="AA169" s="24" t="str">
        <f t="shared" si="15"/>
        <v/>
      </c>
      <c r="AC169" s="2">
        <f t="shared" si="44"/>
        <v>57.5</v>
      </c>
      <c r="AD169" s="4">
        <f t="shared" si="16"/>
        <v>172.5</v>
      </c>
      <c r="AE169" s="4">
        <f t="shared" si="17"/>
        <v>-1.89</v>
      </c>
      <c r="AH169" s="4">
        <f t="shared" si="18"/>
        <v>0</v>
      </c>
      <c r="AI169" s="13" t="str">
        <f t="shared" si="51"/>
        <v/>
      </c>
      <c r="AJ169" s="24" t="str">
        <f t="shared" si="20"/>
        <v/>
      </c>
      <c r="AL169" s="2">
        <f t="shared" si="45"/>
        <v>57.5</v>
      </c>
      <c r="AM169" s="4">
        <f t="shared" si="21"/>
        <v>172.5</v>
      </c>
      <c r="AN169" s="4">
        <f t="shared" si="22"/>
        <v>-1.89</v>
      </c>
      <c r="AQ169" s="4">
        <f t="shared" si="23"/>
        <v>0</v>
      </c>
      <c r="AR169" s="13" t="str">
        <f t="shared" si="52"/>
        <v/>
      </c>
      <c r="AS169" s="24" t="str">
        <f t="shared" si="25"/>
        <v/>
      </c>
      <c r="AU169" s="2">
        <f t="shared" si="46"/>
        <v>57.5</v>
      </c>
      <c r="AV169" s="4">
        <f t="shared" si="26"/>
        <v>172.5</v>
      </c>
      <c r="AW169" s="4">
        <f t="shared" si="27"/>
        <v>-1.89</v>
      </c>
      <c r="AZ169" s="4">
        <f t="shared" si="28"/>
        <v>0</v>
      </c>
      <c r="BA169" s="13" t="str">
        <f t="shared" si="53"/>
        <v/>
      </c>
      <c r="BB169" s="24" t="str">
        <f t="shared" si="30"/>
        <v/>
      </c>
      <c r="BD169" s="2">
        <f t="shared" si="47"/>
        <v>57.5</v>
      </c>
      <c r="BE169" s="4">
        <f t="shared" si="31"/>
        <v>172.5</v>
      </c>
      <c r="BF169" s="4">
        <f t="shared" si="32"/>
        <v>-1.89</v>
      </c>
      <c r="BI169" s="4">
        <f t="shared" si="33"/>
        <v>0</v>
      </c>
      <c r="BJ169" s="13" t="str">
        <f t="shared" si="54"/>
        <v/>
      </c>
      <c r="BK169" s="24" t="str">
        <f t="shared" si="35"/>
        <v/>
      </c>
      <c r="BM169" s="2">
        <f t="shared" si="48"/>
        <v>57.5</v>
      </c>
      <c r="BN169" s="4">
        <f t="shared" si="36"/>
        <v>172.5</v>
      </c>
      <c r="BO169" s="4">
        <f t="shared" si="37"/>
        <v>-1.89</v>
      </c>
      <c r="BR169" s="4">
        <f t="shared" si="38"/>
        <v>0</v>
      </c>
      <c r="BS169" s="13" t="str">
        <f t="shared" si="55"/>
        <v/>
      </c>
      <c r="BT169" s="24" t="str">
        <f t="shared" si="40"/>
        <v/>
      </c>
    </row>
    <row r="170">
      <c r="A170" s="2">
        <f t="shared" si="41"/>
        <v>58</v>
      </c>
      <c r="B170" s="4">
        <f t="shared" si="1"/>
        <v>174</v>
      </c>
      <c r="C170" s="4">
        <f t="shared" si="2"/>
        <v>-1.92</v>
      </c>
      <c r="D170" s="4">
        <f t="shared" si="56"/>
        <v>43.5</v>
      </c>
      <c r="F170" s="2">
        <v>26.0</v>
      </c>
      <c r="G170" s="29">
        <f t="shared" si="3"/>
        <v>4.25</v>
      </c>
      <c r="H170" s="13">
        <f t="shared" si="4"/>
        <v>1.007435047</v>
      </c>
      <c r="I170" s="24">
        <f t="shared" si="5"/>
        <v>0</v>
      </c>
      <c r="K170" s="2">
        <f t="shared" si="42"/>
        <v>58</v>
      </c>
      <c r="L170" s="4">
        <f t="shared" si="6"/>
        <v>174</v>
      </c>
      <c r="M170" s="4">
        <f t="shared" si="7"/>
        <v>-1.92</v>
      </c>
      <c r="P170" s="4">
        <f t="shared" si="8"/>
        <v>0</v>
      </c>
      <c r="Q170" s="13" t="str">
        <f t="shared" si="49"/>
        <v/>
      </c>
      <c r="R170" s="24" t="str">
        <f t="shared" si="10"/>
        <v/>
      </c>
      <c r="T170" s="2">
        <f t="shared" si="43"/>
        <v>58</v>
      </c>
      <c r="U170" s="4">
        <f t="shared" si="11"/>
        <v>174</v>
      </c>
      <c r="V170" s="4">
        <f t="shared" si="12"/>
        <v>-1.92</v>
      </c>
      <c r="Y170" s="4">
        <f t="shared" si="13"/>
        <v>0</v>
      </c>
      <c r="Z170" s="13" t="str">
        <f t="shared" si="50"/>
        <v/>
      </c>
      <c r="AA170" s="24" t="str">
        <f t="shared" si="15"/>
        <v/>
      </c>
      <c r="AC170" s="2">
        <f t="shared" si="44"/>
        <v>58</v>
      </c>
      <c r="AD170" s="4">
        <f t="shared" si="16"/>
        <v>174</v>
      </c>
      <c r="AE170" s="4">
        <f t="shared" si="17"/>
        <v>-1.92</v>
      </c>
      <c r="AH170" s="4">
        <f t="shared" si="18"/>
        <v>0</v>
      </c>
      <c r="AI170" s="13" t="str">
        <f t="shared" si="51"/>
        <v/>
      </c>
      <c r="AJ170" s="24" t="str">
        <f t="shared" si="20"/>
        <v/>
      </c>
      <c r="AL170" s="2">
        <f t="shared" si="45"/>
        <v>58</v>
      </c>
      <c r="AM170" s="4">
        <f t="shared" si="21"/>
        <v>174</v>
      </c>
      <c r="AN170" s="4">
        <f t="shared" si="22"/>
        <v>-1.92</v>
      </c>
      <c r="AQ170" s="4">
        <f t="shared" si="23"/>
        <v>0</v>
      </c>
      <c r="AR170" s="13" t="str">
        <f t="shared" si="52"/>
        <v/>
      </c>
      <c r="AS170" s="24" t="str">
        <f t="shared" si="25"/>
        <v/>
      </c>
      <c r="AU170" s="2">
        <f t="shared" si="46"/>
        <v>58</v>
      </c>
      <c r="AV170" s="4">
        <f t="shared" si="26"/>
        <v>174</v>
      </c>
      <c r="AW170" s="4">
        <f t="shared" si="27"/>
        <v>-1.92</v>
      </c>
      <c r="AZ170" s="4">
        <f t="shared" si="28"/>
        <v>0</v>
      </c>
      <c r="BA170" s="13" t="str">
        <f t="shared" si="53"/>
        <v/>
      </c>
      <c r="BB170" s="24" t="str">
        <f t="shared" si="30"/>
        <v/>
      </c>
      <c r="BD170" s="2">
        <f t="shared" si="47"/>
        <v>58</v>
      </c>
      <c r="BE170" s="4">
        <f t="shared" si="31"/>
        <v>174</v>
      </c>
      <c r="BF170" s="4">
        <f t="shared" si="32"/>
        <v>-1.92</v>
      </c>
      <c r="BI170" s="4">
        <f t="shared" si="33"/>
        <v>0</v>
      </c>
      <c r="BJ170" s="13" t="str">
        <f t="shared" si="54"/>
        <v/>
      </c>
      <c r="BK170" s="24" t="str">
        <f t="shared" si="35"/>
        <v/>
      </c>
      <c r="BM170" s="2">
        <f t="shared" si="48"/>
        <v>58</v>
      </c>
      <c r="BN170" s="4">
        <f t="shared" si="36"/>
        <v>174</v>
      </c>
      <c r="BO170" s="4">
        <f t="shared" si="37"/>
        <v>-1.92</v>
      </c>
      <c r="BR170" s="4">
        <f t="shared" si="38"/>
        <v>0</v>
      </c>
      <c r="BS170" s="13" t="str">
        <f t="shared" si="55"/>
        <v/>
      </c>
      <c r="BT170" s="24" t="str">
        <f t="shared" si="40"/>
        <v/>
      </c>
    </row>
    <row r="171">
      <c r="A171" s="2">
        <f t="shared" si="41"/>
        <v>58.5</v>
      </c>
      <c r="B171" s="4">
        <f t="shared" si="1"/>
        <v>175.5</v>
      </c>
      <c r="C171" s="4">
        <f t="shared" si="2"/>
        <v>-1.95</v>
      </c>
      <c r="D171" s="4">
        <f t="shared" si="56"/>
        <v>44</v>
      </c>
      <c r="F171" s="2">
        <v>27.0</v>
      </c>
      <c r="G171" s="29">
        <f t="shared" si="3"/>
        <v>4.1875</v>
      </c>
      <c r="H171" s="13">
        <f t="shared" si="4"/>
        <v>1</v>
      </c>
      <c r="I171" s="24">
        <f t="shared" si="5"/>
        <v>0</v>
      </c>
      <c r="K171" s="2">
        <f t="shared" si="42"/>
        <v>58.5</v>
      </c>
      <c r="L171" s="4">
        <f t="shared" si="6"/>
        <v>175.5</v>
      </c>
      <c r="M171" s="4">
        <f t="shared" si="7"/>
        <v>-1.95</v>
      </c>
      <c r="P171" s="4">
        <f t="shared" si="8"/>
        <v>0</v>
      </c>
      <c r="Q171" s="13" t="str">
        <f t="shared" si="49"/>
        <v/>
      </c>
      <c r="R171" s="24" t="str">
        <f t="shared" si="10"/>
        <v/>
      </c>
      <c r="T171" s="2">
        <f t="shared" si="43"/>
        <v>58.5</v>
      </c>
      <c r="U171" s="4">
        <f t="shared" si="11"/>
        <v>175.5</v>
      </c>
      <c r="V171" s="4">
        <f t="shared" si="12"/>
        <v>-1.95</v>
      </c>
      <c r="Y171" s="4">
        <f t="shared" si="13"/>
        <v>0</v>
      </c>
      <c r="Z171" s="13" t="str">
        <f t="shared" si="50"/>
        <v/>
      </c>
      <c r="AA171" s="24" t="str">
        <f t="shared" si="15"/>
        <v/>
      </c>
      <c r="AC171" s="2">
        <f t="shared" si="44"/>
        <v>58.5</v>
      </c>
      <c r="AD171" s="4">
        <f t="shared" si="16"/>
        <v>175.5</v>
      </c>
      <c r="AE171" s="4">
        <f t="shared" si="17"/>
        <v>-1.95</v>
      </c>
      <c r="AH171" s="4">
        <f t="shared" si="18"/>
        <v>0</v>
      </c>
      <c r="AI171" s="13" t="str">
        <f t="shared" si="51"/>
        <v/>
      </c>
      <c r="AJ171" s="24" t="str">
        <f t="shared" si="20"/>
        <v/>
      </c>
      <c r="AL171" s="2">
        <f t="shared" si="45"/>
        <v>58.5</v>
      </c>
      <c r="AM171" s="4">
        <f t="shared" si="21"/>
        <v>175.5</v>
      </c>
      <c r="AN171" s="4">
        <f t="shared" si="22"/>
        <v>-1.95</v>
      </c>
      <c r="AQ171" s="4">
        <f t="shared" si="23"/>
        <v>0</v>
      </c>
      <c r="AR171" s="13" t="str">
        <f t="shared" si="52"/>
        <v/>
      </c>
      <c r="AS171" s="24" t="str">
        <f t="shared" si="25"/>
        <v/>
      </c>
      <c r="AU171" s="2">
        <f t="shared" si="46"/>
        <v>58.5</v>
      </c>
      <c r="AV171" s="4">
        <f t="shared" si="26"/>
        <v>175.5</v>
      </c>
      <c r="AW171" s="4">
        <f t="shared" si="27"/>
        <v>-1.95</v>
      </c>
      <c r="AZ171" s="4">
        <f t="shared" si="28"/>
        <v>0</v>
      </c>
      <c r="BA171" s="13" t="str">
        <f t="shared" si="53"/>
        <v/>
      </c>
      <c r="BB171" s="24" t="str">
        <f t="shared" si="30"/>
        <v/>
      </c>
      <c r="BD171" s="2">
        <f t="shared" si="47"/>
        <v>58.5</v>
      </c>
      <c r="BE171" s="4">
        <f t="shared" si="31"/>
        <v>175.5</v>
      </c>
      <c r="BF171" s="4">
        <f t="shared" si="32"/>
        <v>-1.95</v>
      </c>
      <c r="BI171" s="4">
        <f t="shared" si="33"/>
        <v>0</v>
      </c>
      <c r="BJ171" s="13" t="str">
        <f t="shared" si="54"/>
        <v/>
      </c>
      <c r="BK171" s="24" t="str">
        <f t="shared" si="35"/>
        <v/>
      </c>
      <c r="BM171" s="2">
        <f t="shared" si="48"/>
        <v>58.5</v>
      </c>
      <c r="BN171" s="4">
        <f t="shared" si="36"/>
        <v>175.5</v>
      </c>
      <c r="BO171" s="4">
        <f t="shared" si="37"/>
        <v>-1.95</v>
      </c>
      <c r="BR171" s="4">
        <f t="shared" si="38"/>
        <v>0</v>
      </c>
      <c r="BS171" s="13" t="str">
        <f t="shared" si="55"/>
        <v/>
      </c>
      <c r="BT171" s="24" t="str">
        <f t="shared" si="40"/>
        <v/>
      </c>
    </row>
    <row r="172">
      <c r="A172" s="2">
        <f t="shared" si="41"/>
        <v>59</v>
      </c>
      <c r="B172" s="4">
        <f t="shared" si="1"/>
        <v>177</v>
      </c>
      <c r="C172" s="4">
        <f t="shared" si="2"/>
        <v>-1.98</v>
      </c>
      <c r="D172" s="4">
        <f t="shared" si="56"/>
        <v>44.5</v>
      </c>
      <c r="F172" s="2">
        <v>27.0</v>
      </c>
      <c r="G172" s="29">
        <f t="shared" si="3"/>
        <v>4.1875</v>
      </c>
      <c r="H172" s="13">
        <f t="shared" si="4"/>
        <v>1</v>
      </c>
      <c r="I172" s="24">
        <f t="shared" si="5"/>
        <v>0</v>
      </c>
      <c r="K172" s="2">
        <f t="shared" si="42"/>
        <v>59</v>
      </c>
      <c r="L172" s="4">
        <f t="shared" si="6"/>
        <v>177</v>
      </c>
      <c r="M172" s="4">
        <f t="shared" si="7"/>
        <v>-1.98</v>
      </c>
      <c r="P172" s="4">
        <f t="shared" si="8"/>
        <v>0</v>
      </c>
      <c r="Q172" s="13" t="str">
        <f t="shared" si="49"/>
        <v/>
      </c>
      <c r="R172" s="24" t="str">
        <f t="shared" si="10"/>
        <v/>
      </c>
      <c r="T172" s="2">
        <f t="shared" si="43"/>
        <v>59</v>
      </c>
      <c r="U172" s="4">
        <f t="shared" si="11"/>
        <v>177</v>
      </c>
      <c r="V172" s="4">
        <f t="shared" si="12"/>
        <v>-1.98</v>
      </c>
      <c r="Y172" s="4">
        <f t="shared" si="13"/>
        <v>0</v>
      </c>
      <c r="Z172" s="13" t="str">
        <f t="shared" si="50"/>
        <v/>
      </c>
      <c r="AA172" s="24" t="str">
        <f t="shared" si="15"/>
        <v/>
      </c>
      <c r="AC172" s="2">
        <f t="shared" si="44"/>
        <v>59</v>
      </c>
      <c r="AD172" s="4">
        <f t="shared" si="16"/>
        <v>177</v>
      </c>
      <c r="AE172" s="4">
        <f t="shared" si="17"/>
        <v>-1.98</v>
      </c>
      <c r="AH172" s="4">
        <f t="shared" si="18"/>
        <v>0</v>
      </c>
      <c r="AI172" s="13" t="str">
        <f t="shared" si="51"/>
        <v/>
      </c>
      <c r="AJ172" s="24" t="str">
        <f t="shared" si="20"/>
        <v/>
      </c>
      <c r="AL172" s="2">
        <f t="shared" si="45"/>
        <v>59</v>
      </c>
      <c r="AM172" s="4">
        <f t="shared" si="21"/>
        <v>177</v>
      </c>
      <c r="AN172" s="4">
        <f t="shared" si="22"/>
        <v>-1.98</v>
      </c>
      <c r="AQ172" s="4">
        <f t="shared" si="23"/>
        <v>0</v>
      </c>
      <c r="AR172" s="13" t="str">
        <f t="shared" si="52"/>
        <v/>
      </c>
      <c r="AS172" s="24" t="str">
        <f t="shared" si="25"/>
        <v/>
      </c>
      <c r="AU172" s="2">
        <f t="shared" si="46"/>
        <v>59</v>
      </c>
      <c r="AV172" s="4">
        <f t="shared" si="26"/>
        <v>177</v>
      </c>
      <c r="AW172" s="4">
        <f t="shared" si="27"/>
        <v>-1.98</v>
      </c>
      <c r="AZ172" s="4">
        <f t="shared" si="28"/>
        <v>0</v>
      </c>
      <c r="BA172" s="13" t="str">
        <f t="shared" si="53"/>
        <v/>
      </c>
      <c r="BB172" s="24" t="str">
        <f t="shared" si="30"/>
        <v/>
      </c>
      <c r="BD172" s="2">
        <f t="shared" si="47"/>
        <v>59</v>
      </c>
      <c r="BE172" s="4">
        <f t="shared" si="31"/>
        <v>177</v>
      </c>
      <c r="BF172" s="4">
        <f t="shared" si="32"/>
        <v>-1.98</v>
      </c>
      <c r="BI172" s="4">
        <f t="shared" si="33"/>
        <v>0</v>
      </c>
      <c r="BJ172" s="13" t="str">
        <f t="shared" si="54"/>
        <v/>
      </c>
      <c r="BK172" s="24" t="str">
        <f t="shared" si="35"/>
        <v/>
      </c>
      <c r="BM172" s="2">
        <f t="shared" si="48"/>
        <v>59</v>
      </c>
      <c r="BN172" s="4">
        <f t="shared" si="36"/>
        <v>177</v>
      </c>
      <c r="BO172" s="4">
        <f t="shared" si="37"/>
        <v>-1.98</v>
      </c>
      <c r="BR172" s="4">
        <f t="shared" si="38"/>
        <v>0</v>
      </c>
      <c r="BS172" s="13" t="str">
        <f t="shared" si="55"/>
        <v/>
      </c>
      <c r="BT172" s="24" t="str">
        <f t="shared" si="40"/>
        <v/>
      </c>
    </row>
    <row r="173">
      <c r="A173" s="2">
        <f t="shared" si="41"/>
        <v>59.5</v>
      </c>
      <c r="B173" s="4">
        <f t="shared" si="1"/>
        <v>178.5</v>
      </c>
      <c r="C173" s="4">
        <f t="shared" si="2"/>
        <v>-2.01</v>
      </c>
      <c r="D173" s="4">
        <f t="shared" si="56"/>
        <v>45</v>
      </c>
      <c r="F173" s="2">
        <v>27.0</v>
      </c>
      <c r="G173" s="29">
        <f t="shared" si="3"/>
        <v>4.1875</v>
      </c>
      <c r="H173" s="13">
        <f t="shared" si="4"/>
        <v>1</v>
      </c>
      <c r="I173" s="24">
        <f t="shared" si="5"/>
        <v>0</v>
      </c>
      <c r="K173" s="2">
        <f t="shared" si="42"/>
        <v>59.5</v>
      </c>
      <c r="L173" s="4">
        <f t="shared" si="6"/>
        <v>178.5</v>
      </c>
      <c r="M173" s="4">
        <f t="shared" si="7"/>
        <v>-2.01</v>
      </c>
      <c r="P173" s="4">
        <f t="shared" si="8"/>
        <v>0</v>
      </c>
      <c r="Q173" s="13" t="str">
        <f t="shared" si="49"/>
        <v/>
      </c>
      <c r="R173" s="24" t="str">
        <f t="shared" si="10"/>
        <v/>
      </c>
      <c r="T173" s="2">
        <f t="shared" si="43"/>
        <v>59.5</v>
      </c>
      <c r="U173" s="4">
        <f t="shared" si="11"/>
        <v>178.5</v>
      </c>
      <c r="V173" s="4">
        <f t="shared" si="12"/>
        <v>-2.01</v>
      </c>
      <c r="Y173" s="4">
        <f t="shared" si="13"/>
        <v>0</v>
      </c>
      <c r="Z173" s="13" t="str">
        <f t="shared" si="50"/>
        <v/>
      </c>
      <c r="AA173" s="24" t="str">
        <f t="shared" si="15"/>
        <v/>
      </c>
      <c r="AC173" s="2">
        <f t="shared" si="44"/>
        <v>59.5</v>
      </c>
      <c r="AD173" s="4">
        <f t="shared" si="16"/>
        <v>178.5</v>
      </c>
      <c r="AE173" s="4">
        <f t="shared" si="17"/>
        <v>-2.01</v>
      </c>
      <c r="AH173" s="4">
        <f t="shared" si="18"/>
        <v>0</v>
      </c>
      <c r="AI173" s="13" t="str">
        <f t="shared" si="51"/>
        <v/>
      </c>
      <c r="AJ173" s="24" t="str">
        <f t="shared" si="20"/>
        <v/>
      </c>
      <c r="AL173" s="2">
        <f t="shared" si="45"/>
        <v>59.5</v>
      </c>
      <c r="AM173" s="4">
        <f t="shared" si="21"/>
        <v>178.5</v>
      </c>
      <c r="AN173" s="4">
        <f t="shared" si="22"/>
        <v>-2.01</v>
      </c>
      <c r="AQ173" s="4">
        <f t="shared" si="23"/>
        <v>0</v>
      </c>
      <c r="AR173" s="13" t="str">
        <f t="shared" si="52"/>
        <v/>
      </c>
      <c r="AS173" s="24" t="str">
        <f t="shared" si="25"/>
        <v/>
      </c>
      <c r="AU173" s="2">
        <f t="shared" si="46"/>
        <v>59.5</v>
      </c>
      <c r="AV173" s="4">
        <f t="shared" si="26"/>
        <v>178.5</v>
      </c>
      <c r="AW173" s="4">
        <f t="shared" si="27"/>
        <v>-2.01</v>
      </c>
      <c r="AZ173" s="4">
        <f t="shared" si="28"/>
        <v>0</v>
      </c>
      <c r="BA173" s="13" t="str">
        <f t="shared" si="53"/>
        <v/>
      </c>
      <c r="BB173" s="24" t="str">
        <f t="shared" si="30"/>
        <v/>
      </c>
      <c r="BD173" s="2">
        <f t="shared" si="47"/>
        <v>59.5</v>
      </c>
      <c r="BE173" s="4">
        <f t="shared" si="31"/>
        <v>178.5</v>
      </c>
      <c r="BF173" s="4">
        <f t="shared" si="32"/>
        <v>-2.01</v>
      </c>
      <c r="BI173" s="4">
        <f t="shared" si="33"/>
        <v>0</v>
      </c>
      <c r="BJ173" s="13" t="str">
        <f t="shared" si="54"/>
        <v/>
      </c>
      <c r="BK173" s="24" t="str">
        <f t="shared" si="35"/>
        <v/>
      </c>
      <c r="BM173" s="2">
        <f t="shared" si="48"/>
        <v>59.5</v>
      </c>
      <c r="BN173" s="4">
        <f t="shared" si="36"/>
        <v>178.5</v>
      </c>
      <c r="BO173" s="4">
        <f t="shared" si="37"/>
        <v>-2.01</v>
      </c>
      <c r="BR173" s="4">
        <f t="shared" si="38"/>
        <v>0</v>
      </c>
      <c r="BS173" s="13" t="str">
        <f t="shared" si="55"/>
        <v/>
      </c>
      <c r="BT173" s="24" t="str">
        <f t="shared" si="40"/>
        <v/>
      </c>
    </row>
    <row r="174">
      <c r="A174" s="2">
        <f t="shared" si="41"/>
        <v>60</v>
      </c>
      <c r="B174" s="4">
        <f t="shared" si="1"/>
        <v>180</v>
      </c>
      <c r="C174" s="4">
        <f t="shared" si="2"/>
        <v>-2.04</v>
      </c>
      <c r="D174" s="2">
        <v>45.5</v>
      </c>
      <c r="F174" s="2">
        <v>27.0</v>
      </c>
      <c r="G174" s="29">
        <f t="shared" si="3"/>
        <v>4.1875</v>
      </c>
      <c r="H174" s="13">
        <f t="shared" si="4"/>
        <v>1</v>
      </c>
      <c r="I174" s="24">
        <f t="shared" si="5"/>
        <v>0</v>
      </c>
      <c r="K174" s="2">
        <f t="shared" si="42"/>
        <v>60</v>
      </c>
      <c r="L174" s="4">
        <f t="shared" si="6"/>
        <v>180</v>
      </c>
      <c r="M174" s="4">
        <f t="shared" si="7"/>
        <v>-2.04</v>
      </c>
      <c r="P174" s="4">
        <f t="shared" si="8"/>
        <v>0</v>
      </c>
      <c r="Q174" s="13" t="str">
        <f t="shared" si="49"/>
        <v/>
      </c>
      <c r="R174" s="24" t="str">
        <f t="shared" si="10"/>
        <v/>
      </c>
      <c r="T174" s="2">
        <f t="shared" si="43"/>
        <v>60</v>
      </c>
      <c r="U174" s="4">
        <f t="shared" si="11"/>
        <v>180</v>
      </c>
      <c r="V174" s="4">
        <f t="shared" si="12"/>
        <v>-2.04</v>
      </c>
      <c r="Y174" s="4">
        <f t="shared" si="13"/>
        <v>0</v>
      </c>
      <c r="Z174" s="13" t="str">
        <f t="shared" si="50"/>
        <v/>
      </c>
      <c r="AA174" s="24" t="str">
        <f t="shared" si="15"/>
        <v/>
      </c>
      <c r="AC174" s="2">
        <f t="shared" si="44"/>
        <v>60</v>
      </c>
      <c r="AD174" s="4">
        <f t="shared" si="16"/>
        <v>180</v>
      </c>
      <c r="AE174" s="4">
        <f t="shared" si="17"/>
        <v>-2.04</v>
      </c>
      <c r="AH174" s="4">
        <f t="shared" si="18"/>
        <v>0</v>
      </c>
      <c r="AI174" s="13" t="str">
        <f t="shared" si="51"/>
        <v/>
      </c>
      <c r="AJ174" s="24" t="str">
        <f t="shared" si="20"/>
        <v/>
      </c>
      <c r="AL174" s="2">
        <f t="shared" si="45"/>
        <v>60</v>
      </c>
      <c r="AM174" s="4">
        <f t="shared" si="21"/>
        <v>180</v>
      </c>
      <c r="AN174" s="4">
        <f t="shared" si="22"/>
        <v>-2.04</v>
      </c>
      <c r="AQ174" s="4">
        <f t="shared" si="23"/>
        <v>0</v>
      </c>
      <c r="AR174" s="13" t="str">
        <f t="shared" si="52"/>
        <v/>
      </c>
      <c r="AS174" s="24" t="str">
        <f t="shared" si="25"/>
        <v/>
      </c>
      <c r="AU174" s="2">
        <f t="shared" si="46"/>
        <v>60</v>
      </c>
      <c r="AV174" s="4">
        <f t="shared" si="26"/>
        <v>180</v>
      </c>
      <c r="AW174" s="4">
        <f t="shared" si="27"/>
        <v>-2.04</v>
      </c>
      <c r="AZ174" s="4">
        <f t="shared" si="28"/>
        <v>0</v>
      </c>
      <c r="BA174" s="13" t="str">
        <f t="shared" si="53"/>
        <v/>
      </c>
      <c r="BB174" s="24" t="str">
        <f t="shared" si="30"/>
        <v/>
      </c>
      <c r="BD174" s="2">
        <f t="shared" si="47"/>
        <v>60</v>
      </c>
      <c r="BE174" s="4">
        <f t="shared" si="31"/>
        <v>180</v>
      </c>
      <c r="BF174" s="4">
        <f t="shared" si="32"/>
        <v>-2.04</v>
      </c>
      <c r="BI174" s="4">
        <f t="shared" si="33"/>
        <v>0</v>
      </c>
      <c r="BJ174" s="13" t="str">
        <f t="shared" si="54"/>
        <v/>
      </c>
      <c r="BK174" s="24" t="str">
        <f t="shared" si="35"/>
        <v/>
      </c>
      <c r="BM174" s="2">
        <f t="shared" si="48"/>
        <v>60</v>
      </c>
      <c r="BN174" s="4">
        <f t="shared" si="36"/>
        <v>180</v>
      </c>
      <c r="BO174" s="4">
        <f t="shared" si="37"/>
        <v>-2.04</v>
      </c>
      <c r="BR174" s="4">
        <f t="shared" si="38"/>
        <v>0</v>
      </c>
      <c r="BS174" s="13" t="str">
        <f t="shared" si="55"/>
        <v/>
      </c>
      <c r="BT174" s="24" t="str">
        <f t="shared" si="40"/>
        <v/>
      </c>
    </row>
    <row r="175">
      <c r="G175" s="29"/>
      <c r="H175" s="13"/>
      <c r="I175" s="24"/>
    </row>
    <row r="176">
      <c r="G176" s="29"/>
      <c r="H176" s="13"/>
      <c r="I176" s="24"/>
    </row>
    <row r="177">
      <c r="G177" s="29"/>
      <c r="H177" s="13"/>
      <c r="I177" s="24"/>
    </row>
    <row r="178">
      <c r="G178" s="29"/>
      <c r="H178" s="13"/>
      <c r="I178" s="2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4" max="24" width="10.5"/>
    <col customWidth="1" min="25" max="25" width="6.13"/>
    <col customWidth="1" min="26" max="27" width="12.63"/>
    <col customWidth="1" min="29" max="29" width="6.13"/>
    <col customWidth="1" min="30" max="30" width="6.63"/>
    <col customWidth="1" min="34" max="34" width="6.13"/>
    <col customWidth="1" min="35" max="37" width="12.63"/>
    <col customWidth="1" min="38" max="38" width="8.38"/>
    <col customWidth="1" min="39" max="39" width="6.63"/>
    <col customWidth="1" min="40" max="41" width="8.88"/>
    <col customWidth="1" min="42" max="42" width="12.63"/>
    <col customWidth="1" min="43" max="43" width="6.13"/>
    <col customWidth="1" min="44" max="46" width="12.63"/>
    <col customWidth="1" min="47" max="47" width="8.0"/>
    <col customWidth="1" min="48" max="48" width="10.88"/>
    <col customWidth="1" min="49" max="49" width="7.63"/>
    <col customWidth="1" min="50" max="50" width="8.0"/>
    <col customWidth="1" min="51" max="51" width="11.25"/>
    <col customWidth="1" min="52" max="52" width="6.13"/>
    <col customWidth="1" min="53" max="53" width="12.63"/>
    <col customWidth="1" min="54" max="54" width="9.38"/>
    <col customWidth="1" min="55" max="55" width="10.75"/>
    <col customWidth="1" min="56" max="57" width="6.13"/>
    <col customWidth="1" min="58" max="58" width="10.25"/>
    <col customWidth="1" min="59" max="59" width="10.75"/>
    <col customWidth="1" min="60" max="60" width="10.5"/>
    <col customWidth="1" min="61" max="61" width="6.13"/>
    <col customWidth="1" min="62" max="63" width="12.63"/>
    <col customWidth="1" min="64" max="64" width="15.63"/>
    <col customWidth="1" min="65" max="65" width="6.88"/>
    <col customWidth="1" min="66" max="66" width="6.13"/>
    <col customWidth="1" min="67" max="67" width="9.25"/>
    <col customWidth="1" min="68" max="68" width="9.75"/>
    <col customWidth="1" min="69" max="69" width="11.63"/>
    <col customWidth="1" min="70" max="70" width="6.13"/>
    <col customWidth="1" min="71" max="72" width="12.63"/>
    <col customWidth="1" min="73" max="73" width="13.13"/>
    <col customWidth="1" min="74" max="74" width="7.88"/>
    <col customWidth="1" min="75" max="75" width="6.13"/>
    <col customWidth="1" min="76" max="76" width="8.0"/>
    <col customWidth="1" min="77" max="77" width="9.0"/>
    <col customWidth="1" min="78" max="78" width="12.25"/>
    <col customWidth="1" min="79" max="79" width="6.13"/>
    <col customWidth="1" min="80" max="82" width="12.63"/>
    <col customWidth="1" min="83" max="83" width="8.0"/>
    <col customWidth="1" min="84" max="84" width="10.88"/>
    <col customWidth="1" min="85" max="85" width="7.63"/>
    <col customWidth="1" min="86" max="86" width="8.0"/>
    <col customWidth="1" min="87" max="87" width="11.25"/>
    <col customWidth="1" min="88" max="88" width="6.13"/>
    <col customWidth="1" min="89" max="89" width="12.63"/>
    <col customWidth="1" min="90" max="90" width="9.38"/>
    <col customWidth="1" min="91" max="91" width="12.63"/>
    <col customWidth="1" min="92" max="92" width="8.38"/>
    <col customWidth="1" min="93" max="93" width="6.63"/>
    <col customWidth="1" min="94" max="95" width="8.88"/>
    <col customWidth="1" min="96" max="96" width="12.63"/>
    <col customWidth="1" min="97" max="97" width="6.13"/>
    <col customWidth="1" min="98" max="100" width="12.63"/>
    <col customWidth="1" min="101" max="101" width="8.0"/>
    <col customWidth="1" min="102" max="102" width="10.88"/>
    <col customWidth="1" min="103" max="103" width="7.63"/>
    <col customWidth="1" min="104" max="104" width="8.0"/>
    <col customWidth="1" min="105" max="105" width="11.25"/>
    <col customWidth="1" min="106" max="106" width="6.13"/>
    <col customWidth="1" min="107" max="107" width="12.63"/>
    <col customWidth="1" min="108" max="108" width="9.38"/>
    <col customWidth="1" min="109" max="109" width="12.63"/>
    <col customWidth="1" min="110" max="110" width="8.38"/>
    <col customWidth="1" min="111" max="111" width="6.63"/>
    <col customWidth="1" min="112" max="113" width="8.88"/>
    <col customWidth="1" min="114" max="114" width="12.63"/>
    <col customWidth="1" min="115" max="115" width="6.13"/>
    <col customWidth="1" min="116" max="117" width="12.63"/>
  </cols>
  <sheetData>
    <row r="1">
      <c r="A1" s="1" t="s">
        <v>0</v>
      </c>
      <c r="D1" s="2"/>
    </row>
    <row r="2">
      <c r="A2" s="2" t="s">
        <v>1</v>
      </c>
      <c r="B2" s="2" t="s">
        <v>59</v>
      </c>
      <c r="D2" s="1" t="s">
        <v>3</v>
      </c>
    </row>
    <row r="3">
      <c r="A3" s="2" t="s">
        <v>4</v>
      </c>
      <c r="B3" s="11">
        <v>5.0</v>
      </c>
      <c r="D3" s="2" t="s">
        <v>39</v>
      </c>
    </row>
    <row r="4">
      <c r="A4" s="9" t="s">
        <v>40</v>
      </c>
      <c r="B4" s="11">
        <v>1.5</v>
      </c>
      <c r="D4" s="2" t="s">
        <v>7</v>
      </c>
    </row>
    <row r="5">
      <c r="A5" s="2" t="s">
        <v>6</v>
      </c>
      <c r="B5" s="2">
        <v>4.0</v>
      </c>
      <c r="D5" s="2" t="s">
        <v>41</v>
      </c>
    </row>
    <row r="6">
      <c r="A6" s="9" t="s">
        <v>42</v>
      </c>
      <c r="B6" s="2">
        <v>3.5</v>
      </c>
      <c r="D6" s="2" t="s">
        <v>43</v>
      </c>
    </row>
    <row r="7">
      <c r="A7" s="14" t="s">
        <v>10</v>
      </c>
      <c r="B7" s="6">
        <v>9.0</v>
      </c>
      <c r="D7" s="2" t="s">
        <v>44</v>
      </c>
    </row>
    <row r="8">
      <c r="A8" s="2" t="s">
        <v>12</v>
      </c>
      <c r="B8" s="2">
        <v>1.25</v>
      </c>
      <c r="D8" s="2" t="s">
        <v>15</v>
      </c>
    </row>
    <row r="9">
      <c r="A9" s="2" t="s">
        <v>14</v>
      </c>
      <c r="B9" s="2">
        <v>0.125</v>
      </c>
      <c r="D9" s="2" t="s">
        <v>17</v>
      </c>
      <c r="BL9" s="2" t="s">
        <v>60</v>
      </c>
      <c r="BM9" s="2">
        <v>2.31</v>
      </c>
      <c r="BN9" s="2" t="s">
        <v>61</v>
      </c>
      <c r="CM9" s="2" t="s">
        <v>60</v>
      </c>
      <c r="CN9" s="2">
        <v>2.2</v>
      </c>
      <c r="CO9" s="2" t="s">
        <v>62</v>
      </c>
    </row>
    <row r="10">
      <c r="A10" s="2" t="s">
        <v>16</v>
      </c>
      <c r="B10" s="6">
        <v>1.18</v>
      </c>
      <c r="D10" s="2" t="s">
        <v>45</v>
      </c>
      <c r="BC10" s="2" t="s">
        <v>63</v>
      </c>
      <c r="BD10" s="30">
        <v>0.59</v>
      </c>
      <c r="BL10" s="2" t="s">
        <v>64</v>
      </c>
      <c r="BM10" s="2">
        <v>62.0</v>
      </c>
      <c r="CM10" s="2" t="s">
        <v>64</v>
      </c>
      <c r="CN10" s="2">
        <v>63.0</v>
      </c>
    </row>
    <row r="11">
      <c r="A11" s="2" t="s">
        <v>18</v>
      </c>
      <c r="B11" s="6">
        <f>SQRT(2*(1000/B10)*9.81*convert(B18,"in","m"))</f>
        <v>43.59449118</v>
      </c>
      <c r="BC11" s="2" t="s">
        <v>65</v>
      </c>
      <c r="BD11" s="2">
        <v>29.85</v>
      </c>
      <c r="BL11" s="2" t="s">
        <v>65</v>
      </c>
      <c r="BM11" s="2">
        <v>29.9</v>
      </c>
      <c r="CM11" s="2" t="s">
        <v>65</v>
      </c>
      <c r="CN11" s="2">
        <v>29.9</v>
      </c>
    </row>
    <row r="12">
      <c r="A12" s="2" t="s">
        <v>19</v>
      </c>
      <c r="B12" s="7">
        <f>B11*(B3/100)/(0.000015)</f>
        <v>145314.9706</v>
      </c>
      <c r="AK12" s="2" t="s">
        <v>66</v>
      </c>
      <c r="AL12" s="2">
        <v>85.0</v>
      </c>
      <c r="BC12" s="2" t="s">
        <v>66</v>
      </c>
      <c r="BD12" s="2">
        <v>79.0</v>
      </c>
      <c r="BL12" s="2" t="s">
        <v>66</v>
      </c>
      <c r="BM12" s="2">
        <v>77.0</v>
      </c>
      <c r="CM12" s="2" t="s">
        <v>66</v>
      </c>
      <c r="CN12" s="2">
        <v>81.0</v>
      </c>
      <c r="DE12" s="2" t="s">
        <v>66</v>
      </c>
      <c r="DF12" s="2">
        <v>85.0</v>
      </c>
    </row>
    <row r="13">
      <c r="A13" s="9" t="s">
        <v>20</v>
      </c>
      <c r="B13" s="2">
        <v>2.81</v>
      </c>
      <c r="BC13" s="2" t="s">
        <v>16</v>
      </c>
      <c r="BD13" s="2">
        <v>1.18</v>
      </c>
      <c r="BL13" s="2" t="s">
        <v>16</v>
      </c>
      <c r="BM13" s="2">
        <v>1.18</v>
      </c>
      <c r="CM13" s="2" t="s">
        <v>16</v>
      </c>
      <c r="CN13" s="2">
        <v>1.18</v>
      </c>
    </row>
    <row r="14">
      <c r="A14" s="1"/>
      <c r="B14" s="8"/>
      <c r="E14" s="2"/>
      <c r="AK14" s="2" t="s">
        <v>67</v>
      </c>
      <c r="AL14" s="31">
        <f>153 - 1/32</f>
        <v>152.96875</v>
      </c>
      <c r="AM14" s="2" t="s">
        <v>68</v>
      </c>
      <c r="AT14" s="2" t="s">
        <v>67</v>
      </c>
      <c r="AU14" s="31">
        <f>153 - 1/16</f>
        <v>152.9375</v>
      </c>
      <c r="BC14" s="2" t="s">
        <v>67</v>
      </c>
      <c r="BD14" s="31">
        <f>153 - 1/32</f>
        <v>152.96875</v>
      </c>
      <c r="BL14" s="2" t="s">
        <v>67</v>
      </c>
      <c r="BM14" s="31">
        <f>153 - 1/16</f>
        <v>152.9375</v>
      </c>
      <c r="CM14" s="2" t="s">
        <v>67</v>
      </c>
      <c r="CN14" s="31">
        <f>153 - 1/16</f>
        <v>152.9375</v>
      </c>
      <c r="CV14" s="2" t="s">
        <v>67</v>
      </c>
      <c r="CW14" s="31">
        <f>153 - 1/16</f>
        <v>152.9375</v>
      </c>
      <c r="DE14" s="2" t="s">
        <v>67</v>
      </c>
      <c r="DF14" s="31">
        <f>153 - 1/32</f>
        <v>152.96875</v>
      </c>
      <c r="DG14" s="2" t="s">
        <v>68</v>
      </c>
    </row>
    <row r="15">
      <c r="A15" s="1" t="s">
        <v>21</v>
      </c>
      <c r="B15" s="8"/>
      <c r="AK15" s="1" t="s">
        <v>69</v>
      </c>
      <c r="AT15" s="1" t="s">
        <v>69</v>
      </c>
      <c r="BC15" s="2" t="s">
        <v>70</v>
      </c>
      <c r="CV15" s="1" t="s">
        <v>69</v>
      </c>
      <c r="DE15" s="1" t="s">
        <v>69</v>
      </c>
    </row>
    <row r="16">
      <c r="A16" s="2"/>
      <c r="J16" s="2" t="s">
        <v>71</v>
      </c>
      <c r="S16" s="2" t="s">
        <v>72</v>
      </c>
      <c r="AB16" s="2" t="s">
        <v>73</v>
      </c>
      <c r="AT16" s="2" t="s">
        <v>74</v>
      </c>
      <c r="BC16" s="2" t="s">
        <v>75</v>
      </c>
      <c r="BL16" s="2" t="s">
        <v>76</v>
      </c>
      <c r="CD16" s="2" t="s">
        <v>77</v>
      </c>
      <c r="CV16" s="2" t="s">
        <v>74</v>
      </c>
    </row>
    <row r="17">
      <c r="A17" s="1" t="str">
        <f>CONCAT("Station ",ROUND(B21,0))</f>
        <v>Station 2</v>
      </c>
      <c r="B17" s="32">
        <v>45118.0</v>
      </c>
      <c r="J17" s="1" t="str">
        <f>CONCATENATE("Station ",ROUND(K21,0), " (deprecated)")</f>
        <v>Station 3 (deprecated)</v>
      </c>
      <c r="K17" s="32">
        <v>45118.0</v>
      </c>
      <c r="S17" s="1" t="str">
        <f>CONCATENATE("Station ",ROUND(T21,0), " (deprecated)")</f>
        <v>Station 3 (deprecated)</v>
      </c>
      <c r="T17" s="32">
        <v>45119.0</v>
      </c>
      <c r="AB17" s="1" t="str">
        <f>CONCATENATE("Station ",ROUND(AC21,0), " (deprecated)")</f>
        <v>Station 4 (deprecated)</v>
      </c>
      <c r="AC17" s="32">
        <v>45119.0</v>
      </c>
      <c r="AK17" s="1" t="str">
        <f>CONCAT("Station ",ROUND(AL21,0))</f>
        <v>Station 3</v>
      </c>
      <c r="AL17" s="33">
        <v>45127.0</v>
      </c>
      <c r="AS17" s="15"/>
      <c r="AT17" s="1" t="str">
        <f>CONCAT("Station ",ROUND(AU21,0))</f>
        <v>Station 4</v>
      </c>
      <c r="AU17" s="33">
        <v>45127.0</v>
      </c>
      <c r="BC17" s="1" t="str">
        <f>CONCAT("Station ",ROUND(BD21,0))</f>
        <v>Station 5</v>
      </c>
      <c r="BD17" s="32">
        <v>45121.0</v>
      </c>
      <c r="BL17" s="1" t="str">
        <f>CONCAT("Station ",ROUND(BM21,0))</f>
        <v>Station 6</v>
      </c>
      <c r="BM17" s="32">
        <v>45125.0</v>
      </c>
      <c r="BU17" s="1" t="str">
        <f>CONCAT("Station ",ROUND(BV21,0))</f>
        <v>Station 7</v>
      </c>
      <c r="BV17" s="2" t="s">
        <v>46</v>
      </c>
      <c r="CD17" s="1" t="str">
        <f>CONCAT("Station ",ROUND(CE21,0))</f>
        <v>Station 8</v>
      </c>
      <c r="CE17" s="2" t="s">
        <v>46</v>
      </c>
      <c r="CM17" s="1" t="str">
        <f>CONCAT("Station ",ROUND(CN21,0))</f>
        <v>Station 9</v>
      </c>
      <c r="CN17" s="32">
        <v>45127.0</v>
      </c>
      <c r="CO17" s="34" t="s">
        <v>78</v>
      </c>
      <c r="CP17" s="15"/>
      <c r="CQ17" s="15"/>
      <c r="CR17" s="15"/>
      <c r="CS17" s="15"/>
      <c r="CU17" s="15"/>
      <c r="CV17" s="1" t="str">
        <f>CONCAT("Station ",ROUND(CW21,0))</f>
        <v>Station 4</v>
      </c>
      <c r="CW17" s="33">
        <v>45127.0</v>
      </c>
      <c r="DE17" s="1" t="str">
        <f>CONCAT("Station ",ROUND(DF21,0))</f>
        <v>Station 3</v>
      </c>
      <c r="DF17" s="33">
        <v>45127.0</v>
      </c>
      <c r="DM17" s="15"/>
    </row>
    <row r="18">
      <c r="A18" s="9" t="s">
        <v>26</v>
      </c>
      <c r="B18" s="2">
        <f>if(F174=0, 4.5, F174)</f>
        <v>4.5</v>
      </c>
      <c r="D18" s="2" t="s">
        <v>47</v>
      </c>
      <c r="E18" s="4">
        <f>pi()*((0.5)^2-((($B$3-2*$B$4)/$B$3)*0.5)^2)</f>
        <v>0.6597344573</v>
      </c>
      <c r="H18" s="2" t="s">
        <v>48</v>
      </c>
      <c r="J18" s="9" t="s">
        <v>26</v>
      </c>
      <c r="K18" s="2">
        <f>if(O174=0, 4.5, O174)</f>
        <v>4.46875</v>
      </c>
      <c r="M18" s="2" t="s">
        <v>47</v>
      </c>
      <c r="N18" s="4">
        <f>pi()*((0.5)^2-((($B$3-2*$B$4)/$B$3)*0.5)^2)</f>
        <v>0.6597344573</v>
      </c>
      <c r="Q18" s="2" t="s">
        <v>48</v>
      </c>
      <c r="S18" s="9" t="s">
        <v>26</v>
      </c>
      <c r="T18" s="2">
        <f>if(X174=0, 4.5, X174)</f>
        <v>4.5</v>
      </c>
      <c r="V18" s="2" t="s">
        <v>47</v>
      </c>
      <c r="W18" s="4">
        <f>pi()*((0.5)^2-((($B$3-2*$B$4)/$B$3)*0.5)^2)</f>
        <v>0.6597344573</v>
      </c>
      <c r="Z18" s="2" t="s">
        <v>48</v>
      </c>
      <c r="AB18" s="9" t="s">
        <v>26</v>
      </c>
      <c r="AC18" s="2">
        <f>if(AG174=0, 4.5, AG174)</f>
        <v>4.40625</v>
      </c>
      <c r="AE18" s="2" t="s">
        <v>47</v>
      </c>
      <c r="AF18" s="4">
        <f>pi()*((0.5)^2-((($B$3-2*$B$4)/$B$3)*0.5)^2)</f>
        <v>0.6597344573</v>
      </c>
      <c r="AI18" s="2" t="s">
        <v>48</v>
      </c>
      <c r="AK18" s="9" t="s">
        <v>26</v>
      </c>
      <c r="AL18" s="2">
        <f>if(AP174=0, 4.5, AP174)</f>
        <v>4.375</v>
      </c>
      <c r="AN18" s="2" t="s">
        <v>47</v>
      </c>
      <c r="AO18" s="4">
        <f>pi()*((0.5)^2-((($B$3-2*$B$4)/$B$3)*0.5)^2)</f>
        <v>0.6597344573</v>
      </c>
      <c r="AR18" s="2" t="s">
        <v>48</v>
      </c>
      <c r="AS18" s="17"/>
      <c r="AT18" s="9" t="s">
        <v>26</v>
      </c>
      <c r="AU18" s="2">
        <f>if(AY174=0, 4.5, AY174)</f>
        <v>4.375</v>
      </c>
      <c r="AW18" s="2" t="s">
        <v>47</v>
      </c>
      <c r="AX18" s="4">
        <f>pi()*((0.5)^2-((($B$3-2*$B$4)/$B$3)*0.5)^2)</f>
        <v>0.6597344573</v>
      </c>
      <c r="BA18" s="2" t="s">
        <v>48</v>
      </c>
      <c r="BC18" s="9" t="s">
        <v>26</v>
      </c>
      <c r="BD18" s="2">
        <f>if(BH174=0, 4.5, BH174)</f>
        <v>4.375</v>
      </c>
      <c r="BF18" s="2" t="s">
        <v>47</v>
      </c>
      <c r="BG18" s="4">
        <f>pi()*((0.5)^2-((($B$3-2*$B$4)/$B$3)*0.5)^2)</f>
        <v>0.6597344573</v>
      </c>
      <c r="BJ18" s="2" t="s">
        <v>48</v>
      </c>
      <c r="BL18" s="9" t="s">
        <v>26</v>
      </c>
      <c r="BM18" s="2">
        <f>if(BQ174=0, 4.5, BQ174)</f>
        <v>4.4375</v>
      </c>
      <c r="BO18" s="2" t="s">
        <v>47</v>
      </c>
      <c r="BP18" s="4">
        <f>pi()*((0.5)^2-((($B$3-2*$B$4)/$B$3)*0.5)^2)</f>
        <v>0.6597344573</v>
      </c>
      <c r="BS18" s="2" t="s">
        <v>48</v>
      </c>
      <c r="BU18" s="9" t="s">
        <v>26</v>
      </c>
      <c r="BV18" s="2">
        <f>if(BZ174=0, 4.5, BZ174)</f>
        <v>4.4375</v>
      </c>
      <c r="BX18" s="2" t="s">
        <v>47</v>
      </c>
      <c r="BY18" s="4">
        <f>pi()*((0.5)^2-((($B$3-2*$B$4)/$B$3)*0.5)^2)</f>
        <v>0.6597344573</v>
      </c>
      <c r="CB18" s="2" t="s">
        <v>48</v>
      </c>
      <c r="CD18" s="9" t="s">
        <v>26</v>
      </c>
      <c r="CE18" s="2">
        <f>if(CI174=0, 4.5, CI174)</f>
        <v>4.375</v>
      </c>
      <c r="CG18" s="2" t="s">
        <v>47</v>
      </c>
      <c r="CH18" s="4">
        <f>pi()*((0.5)^2-((($B$3-2*$B$4)/$B$3)*0.5)^2)</f>
        <v>0.6597344573</v>
      </c>
      <c r="CK18" s="2" t="s">
        <v>48</v>
      </c>
      <c r="CM18" s="16" t="s">
        <v>26</v>
      </c>
      <c r="CN18" s="4">
        <v>4.3125</v>
      </c>
      <c r="CO18" s="17"/>
      <c r="CP18" s="2" t="s">
        <v>47</v>
      </c>
      <c r="CQ18" s="4">
        <f>pi()*((0.5)^2-((($B$3-2*$B$4)/$B$3)*0.5)^2)</f>
        <v>0.6597344573</v>
      </c>
      <c r="CT18" s="2" t="s">
        <v>48</v>
      </c>
      <c r="CU18" s="17"/>
      <c r="CV18" s="9" t="s">
        <v>26</v>
      </c>
      <c r="CW18" s="2">
        <f>if(DA174=0, 4.5, DA174)</f>
        <v>4.375</v>
      </c>
      <c r="CY18" s="2" t="s">
        <v>47</v>
      </c>
      <c r="CZ18" s="4">
        <f>pi()*((0.5)^2-((($B$3-2*$B$4)/$B$3)*0.5)^2)</f>
        <v>0.6597344573</v>
      </c>
      <c r="DC18" s="2" t="s">
        <v>48</v>
      </c>
      <c r="DE18" s="9" t="s">
        <v>26</v>
      </c>
      <c r="DF18" s="2">
        <f>if(DJ174=0, 4.5, DJ174)</f>
        <v>4.375</v>
      </c>
      <c r="DH18" s="2" t="s">
        <v>47</v>
      </c>
      <c r="DI18" s="4">
        <f>pi()*((0.5)^2-((($B$3-2*$B$4)/$B$3)*0.5)^2)</f>
        <v>0.6597344573</v>
      </c>
      <c r="DL18" s="2" t="s">
        <v>48</v>
      </c>
      <c r="DM18" s="17"/>
    </row>
    <row r="19">
      <c r="A19" s="9" t="s">
        <v>27</v>
      </c>
      <c r="B19" s="2">
        <v>10.5</v>
      </c>
      <c r="D19" s="2" t="s">
        <v>49</v>
      </c>
      <c r="E19" s="4">
        <f>0.5*sum(H24:H174)</f>
        <v>0.2087531051</v>
      </c>
      <c r="H19" s="2">
        <v>0.98</v>
      </c>
      <c r="J19" s="9" t="s">
        <v>27</v>
      </c>
      <c r="K19" s="2">
        <f>B19+5</f>
        <v>15.5</v>
      </c>
      <c r="M19" s="2" t="s">
        <v>49</v>
      </c>
      <c r="N19" s="4">
        <f>0.5*sum(Q24:Q174)</f>
        <v>0.2176074875</v>
      </c>
      <c r="Q19" s="2">
        <v>0.98</v>
      </c>
      <c r="S19" s="9" t="s">
        <v>27</v>
      </c>
      <c r="T19" s="2">
        <v>15.4</v>
      </c>
      <c r="V19" s="2" t="s">
        <v>49</v>
      </c>
      <c r="W19" s="4">
        <f>0.5*sum(Z24:Z174)</f>
        <v>0.2160728467</v>
      </c>
      <c r="Z19" s="2">
        <v>0.98</v>
      </c>
      <c r="AB19" s="9" t="s">
        <v>27</v>
      </c>
      <c r="AC19" s="2">
        <f>K19+5</f>
        <v>20.5</v>
      </c>
      <c r="AE19" s="2" t="s">
        <v>49</v>
      </c>
      <c r="AF19" s="4">
        <f>0.5*sum(AI24:AI174)</f>
        <v>0.2069242467</v>
      </c>
      <c r="AI19" s="2">
        <v>0.98</v>
      </c>
      <c r="AK19" s="9" t="s">
        <v>27</v>
      </c>
      <c r="AL19" s="2">
        <v>15.5</v>
      </c>
      <c r="AN19" s="2" t="s">
        <v>49</v>
      </c>
      <c r="AO19" s="4">
        <f>0.5*sum(AR24:AR174)</f>
        <v>0.2041389792</v>
      </c>
      <c r="AR19" s="2">
        <v>0.98</v>
      </c>
      <c r="AS19" s="17"/>
      <c r="AT19" s="9" t="s">
        <v>27</v>
      </c>
      <c r="AU19" s="2">
        <v>20.5</v>
      </c>
      <c r="AW19" s="2" t="s">
        <v>49</v>
      </c>
      <c r="AX19" s="4">
        <f>0.5*sum(BA24:BA174)</f>
        <v>0.2068349127</v>
      </c>
      <c r="BA19" s="2">
        <v>0.98</v>
      </c>
      <c r="BC19" s="9" t="s">
        <v>27</v>
      </c>
      <c r="BD19" s="2">
        <f>AC19+5</f>
        <v>25.5</v>
      </c>
      <c r="BF19" s="2" t="s">
        <v>49</v>
      </c>
      <c r="BG19" s="4">
        <f>0.5*sum(BJ24:BJ174)</f>
        <v>0.1994006393</v>
      </c>
      <c r="BJ19" s="2">
        <v>0.98</v>
      </c>
      <c r="BL19" s="9" t="s">
        <v>27</v>
      </c>
      <c r="BM19" s="2">
        <f>BD19+5</f>
        <v>30.5</v>
      </c>
      <c r="BO19" s="2" t="s">
        <v>49</v>
      </c>
      <c r="BP19" s="4">
        <f>0.5*sum(BS24:BS174)</f>
        <v>0.20064406</v>
      </c>
      <c r="BS19" s="2">
        <v>0.98</v>
      </c>
      <c r="BU19" s="9" t="s">
        <v>27</v>
      </c>
      <c r="BV19" s="2">
        <f>BM19+5</f>
        <v>35.5</v>
      </c>
      <c r="BX19" s="2" t="s">
        <v>49</v>
      </c>
      <c r="BY19" s="4">
        <f>0.5*sum(CB24:CB174)</f>
        <v>0.1826379884</v>
      </c>
      <c r="CB19" s="2">
        <v>0.98</v>
      </c>
      <c r="CD19" s="9" t="s">
        <v>27</v>
      </c>
      <c r="CE19" s="2">
        <f>BV19+5</f>
        <v>40.5</v>
      </c>
      <c r="CG19" s="2" t="s">
        <v>49</v>
      </c>
      <c r="CH19" s="4">
        <f>0.5*sum(CK24:CK174)</f>
        <v>0.1742024063</v>
      </c>
      <c r="CK19" s="2">
        <v>0.98</v>
      </c>
      <c r="CM19" s="16" t="s">
        <v>27</v>
      </c>
      <c r="CN19" s="2">
        <f>CE19+5</f>
        <v>45.5</v>
      </c>
      <c r="CO19" s="17"/>
      <c r="CP19" s="2" t="s">
        <v>49</v>
      </c>
      <c r="CQ19" s="4">
        <f>0.5*sum(CT24:CT174)</f>
        <v>0.171994985</v>
      </c>
      <c r="CT19" s="2">
        <v>0.98</v>
      </c>
      <c r="CU19" s="17"/>
      <c r="CV19" s="9" t="s">
        <v>27</v>
      </c>
      <c r="CW19" s="2">
        <v>20.5</v>
      </c>
      <c r="CY19" s="2" t="s">
        <v>49</v>
      </c>
      <c r="CZ19" s="4">
        <f>0.5*sum(DC24:DC174)</f>
        <v>0.2068349127</v>
      </c>
      <c r="DC19" s="2">
        <v>0.98</v>
      </c>
      <c r="DE19" s="9" t="s">
        <v>27</v>
      </c>
      <c r="DF19" s="2">
        <v>15.5</v>
      </c>
      <c r="DH19" s="2" t="s">
        <v>49</v>
      </c>
      <c r="DI19" s="4">
        <f>0.5*sum(DL24:DL174)</f>
        <v>0.2041389792</v>
      </c>
      <c r="DL19" s="2">
        <v>0.98</v>
      </c>
      <c r="DM19" s="17"/>
    </row>
    <row r="20">
      <c r="A20" s="2" t="s">
        <v>28</v>
      </c>
      <c r="B20" s="12">
        <f>convert($B6,"in","cm")+B19-$B7-convert($B9,"in","cm")</f>
        <v>10.0725</v>
      </c>
      <c r="D20" s="2" t="s">
        <v>50</v>
      </c>
      <c r="E20" s="4">
        <f>E19/(0.5*E18)</f>
        <v>0.632839782</v>
      </c>
      <c r="J20" s="2" t="s">
        <v>28</v>
      </c>
      <c r="K20" s="12">
        <f>convert($B6,"in","cm")+K19-$B7-convert($B9,"in","cm")</f>
        <v>15.0725</v>
      </c>
      <c r="M20" s="2" t="s">
        <v>50</v>
      </c>
      <c r="N20" s="4">
        <f>N19/(0.5*N18)</f>
        <v>0.6596820436</v>
      </c>
      <c r="S20" s="2" t="s">
        <v>28</v>
      </c>
      <c r="T20" s="12">
        <f>convert($B6,"in","cm")+T19-$B7-convert($B9,"in","cm")</f>
        <v>14.9725</v>
      </c>
      <c r="V20" s="2" t="s">
        <v>50</v>
      </c>
      <c r="W20" s="4">
        <f>W19/(0.5*W18)</f>
        <v>0.655029745</v>
      </c>
      <c r="AB20" s="2" t="s">
        <v>28</v>
      </c>
      <c r="AC20" s="12">
        <f>convert($B6,"in","cm")+AC19-$B7-convert($B9,"in","cm")</f>
        <v>20.0725</v>
      </c>
      <c r="AE20" s="2" t="s">
        <v>50</v>
      </c>
      <c r="AF20" s="4">
        <f>AF19/(0.5*AF18)</f>
        <v>0.6272955563</v>
      </c>
      <c r="AK20" s="2" t="s">
        <v>28</v>
      </c>
      <c r="AL20" s="12">
        <f>convert($B6,"in","cm")+AL19-$B7-convert($B9,"in","cm")</f>
        <v>15.0725</v>
      </c>
      <c r="AN20" s="2" t="s">
        <v>50</v>
      </c>
      <c r="AO20" s="4">
        <f>AO19/(0.5*AO18)</f>
        <v>0.6188519547</v>
      </c>
      <c r="AS20" s="15"/>
      <c r="AT20" s="2" t="s">
        <v>28</v>
      </c>
      <c r="AU20" s="12">
        <f>convert($B6,"in","cm")+AU19-$B7-convert($B9,"in","cm")</f>
        <v>20.0725</v>
      </c>
      <c r="AW20" s="2" t="s">
        <v>50</v>
      </c>
      <c r="AX20" s="4">
        <f>AX19/(0.5*AX18)</f>
        <v>0.6270247384</v>
      </c>
      <c r="BC20" s="2" t="s">
        <v>28</v>
      </c>
      <c r="BD20" s="12">
        <f>convert($B6,"in","cm")+BD19-$B7-convert($B9,"in","cm")</f>
        <v>25.0725</v>
      </c>
      <c r="BF20" s="2" t="s">
        <v>50</v>
      </c>
      <c r="BG20" s="4">
        <f>BG19/(0.5*BG18)</f>
        <v>0.6044875695</v>
      </c>
      <c r="BL20" s="2" t="s">
        <v>28</v>
      </c>
      <c r="BM20" s="12">
        <f>convert($B6,"in","cm")+BM19-$B7-convert($B9,"in","cm")</f>
        <v>30.0725</v>
      </c>
      <c r="BO20" s="2" t="s">
        <v>50</v>
      </c>
      <c r="BP20" s="4">
        <f>BP19/(0.5*BP18)</f>
        <v>0.6082570277</v>
      </c>
      <c r="BU20" s="2" t="s">
        <v>28</v>
      </c>
      <c r="BV20" s="12">
        <f>convert($B6,"in","cm")+BV19-$B7-convert($B9,"in","cm")</f>
        <v>35.0725</v>
      </c>
      <c r="BX20" s="2" t="s">
        <v>50</v>
      </c>
      <c r="BY20" s="4">
        <f>BY19/(0.5*BY18)</f>
        <v>0.5536712125</v>
      </c>
      <c r="CD20" s="2" t="s">
        <v>28</v>
      </c>
      <c r="CE20" s="12">
        <f>convert($B6,"in","cm")+CE19-$B7-convert($B9,"in","cm")</f>
        <v>40.0725</v>
      </c>
      <c r="CG20" s="2" t="s">
        <v>50</v>
      </c>
      <c r="CH20" s="4">
        <f>CH19/(0.5*CH18)</f>
        <v>0.5280985537</v>
      </c>
      <c r="CM20" s="15" t="s">
        <v>28</v>
      </c>
      <c r="CN20" s="18">
        <f>convert($B6,"in","cm")+CN19-$B7-convert($B9,"in","cm")</f>
        <v>45.0725</v>
      </c>
      <c r="CO20" s="15"/>
      <c r="CP20" s="2" t="s">
        <v>50</v>
      </c>
      <c r="CQ20" s="4">
        <f>CQ19/(0.5*CQ18)</f>
        <v>0.5214067056</v>
      </c>
      <c r="CU20" s="15"/>
      <c r="CV20" s="2" t="s">
        <v>28</v>
      </c>
      <c r="CW20" s="12">
        <f>convert($B6,"in","cm")+CW19-$B7-convert($B9,"in","cm")</f>
        <v>20.0725</v>
      </c>
      <c r="CY20" s="2" t="s">
        <v>50</v>
      </c>
      <c r="CZ20" s="4">
        <f>CZ19/(0.5*CZ18)</f>
        <v>0.6270247384</v>
      </c>
      <c r="DE20" s="2" t="s">
        <v>28</v>
      </c>
      <c r="DF20" s="12">
        <f>convert($B6,"in","cm")+DF19-$B7-convert($B9,"in","cm")</f>
        <v>15.0725</v>
      </c>
      <c r="DH20" s="2" t="s">
        <v>50</v>
      </c>
      <c r="DI20" s="4">
        <f>DI19/(0.5*DI18)</f>
        <v>0.6188519547</v>
      </c>
      <c r="DM20" s="15"/>
    </row>
    <row r="21">
      <c r="A21" s="2" t="s">
        <v>29</v>
      </c>
      <c r="B21" s="4">
        <f>B20/$B3</f>
        <v>2.0145</v>
      </c>
      <c r="H21" s="2" t="s">
        <v>51</v>
      </c>
      <c r="J21" s="2" t="s">
        <v>29</v>
      </c>
      <c r="K21" s="4">
        <f>K20/$B3</f>
        <v>3.0145</v>
      </c>
      <c r="Q21" s="2" t="s">
        <v>51</v>
      </c>
      <c r="S21" s="2" t="s">
        <v>29</v>
      </c>
      <c r="T21" s="4">
        <f>T20/$B3</f>
        <v>2.9945</v>
      </c>
      <c r="Z21" s="2" t="s">
        <v>51</v>
      </c>
      <c r="AB21" s="2" t="s">
        <v>29</v>
      </c>
      <c r="AC21" s="4">
        <f>AC20/$B3</f>
        <v>4.0145</v>
      </c>
      <c r="AI21" s="2" t="s">
        <v>51</v>
      </c>
      <c r="AK21" s="2" t="s">
        <v>29</v>
      </c>
      <c r="AL21" s="4">
        <f>AL20/$B3</f>
        <v>3.0145</v>
      </c>
      <c r="AR21" s="2" t="s">
        <v>51</v>
      </c>
      <c r="AS21" s="17"/>
      <c r="AT21" s="2" t="s">
        <v>29</v>
      </c>
      <c r="AU21" s="4">
        <f>AU20/$B3</f>
        <v>4.0145</v>
      </c>
      <c r="BA21" s="2" t="s">
        <v>51</v>
      </c>
      <c r="BC21" s="2" t="s">
        <v>29</v>
      </c>
      <c r="BD21" s="4">
        <f>BD20/$B3</f>
        <v>5.0145</v>
      </c>
      <c r="BJ21" s="2" t="s">
        <v>51</v>
      </c>
      <c r="BL21" s="2" t="s">
        <v>29</v>
      </c>
      <c r="BM21" s="4">
        <f>BM20/$B3</f>
        <v>6.0145</v>
      </c>
      <c r="BS21" s="2" t="s">
        <v>51</v>
      </c>
      <c r="BU21" s="2" t="s">
        <v>29</v>
      </c>
      <c r="BV21" s="4">
        <f>BV20/$B3</f>
        <v>7.0145</v>
      </c>
      <c r="CB21" s="2" t="s">
        <v>51</v>
      </c>
      <c r="CD21" s="2" t="s">
        <v>29</v>
      </c>
      <c r="CE21" s="4">
        <f>CE20/$B3</f>
        <v>8.0145</v>
      </c>
      <c r="CK21" s="2" t="s">
        <v>51</v>
      </c>
      <c r="CM21" s="15" t="s">
        <v>29</v>
      </c>
      <c r="CN21" s="19">
        <f>CN20/$B3</f>
        <v>9.0145</v>
      </c>
      <c r="CO21" s="17"/>
      <c r="CT21" s="2" t="s">
        <v>51</v>
      </c>
      <c r="CU21" s="17"/>
      <c r="CV21" s="2" t="s">
        <v>29</v>
      </c>
      <c r="CW21" s="4">
        <f>CW20/$B3</f>
        <v>4.0145</v>
      </c>
      <c r="DC21" s="2" t="s">
        <v>51</v>
      </c>
      <c r="DE21" s="2" t="s">
        <v>29</v>
      </c>
      <c r="DF21" s="4">
        <f>DF20/$B3</f>
        <v>3.0145</v>
      </c>
      <c r="DL21" s="2" t="s">
        <v>51</v>
      </c>
      <c r="DM21" s="17"/>
    </row>
    <row r="22">
      <c r="A22" s="9" t="s">
        <v>30</v>
      </c>
      <c r="B22" s="2">
        <v>84.0</v>
      </c>
      <c r="C22" s="2"/>
      <c r="H22" s="20" t="s">
        <v>52</v>
      </c>
      <c r="J22" s="9" t="s">
        <v>30</v>
      </c>
      <c r="K22" s="2">
        <v>88.5</v>
      </c>
      <c r="L22" s="2"/>
      <c r="Q22" s="20" t="s">
        <v>52</v>
      </c>
      <c r="S22" s="9" t="s">
        <v>30</v>
      </c>
      <c r="T22" s="2">
        <v>84.0</v>
      </c>
      <c r="U22" s="2"/>
      <c r="Z22" s="20" t="s">
        <v>52</v>
      </c>
      <c r="AB22" s="9" t="s">
        <v>30</v>
      </c>
      <c r="AC22" s="2">
        <v>85.5</v>
      </c>
      <c r="AD22" s="2"/>
      <c r="AI22" s="20" t="s">
        <v>52</v>
      </c>
      <c r="AK22" s="9" t="s">
        <v>30</v>
      </c>
      <c r="AL22" s="2">
        <v>85.5</v>
      </c>
      <c r="AM22" s="2"/>
      <c r="AR22" s="20" t="s">
        <v>52</v>
      </c>
      <c r="AS22" s="17"/>
      <c r="AT22" s="9" t="s">
        <v>30</v>
      </c>
      <c r="AU22" s="2">
        <v>84.0</v>
      </c>
      <c r="AV22" s="2"/>
      <c r="BA22" s="20" t="s">
        <v>52</v>
      </c>
      <c r="BC22" s="9" t="s">
        <v>30</v>
      </c>
      <c r="BD22" s="2">
        <v>85.5</v>
      </c>
      <c r="BE22" s="2"/>
      <c r="BJ22" s="20" t="s">
        <v>52</v>
      </c>
      <c r="BL22" s="9" t="s">
        <v>30</v>
      </c>
      <c r="BM22" s="2">
        <v>87.0</v>
      </c>
      <c r="BN22" s="2"/>
      <c r="BS22" s="20" t="s">
        <v>52</v>
      </c>
      <c r="BU22" s="9" t="s">
        <v>30</v>
      </c>
      <c r="BV22" s="2">
        <v>87.0</v>
      </c>
      <c r="BW22" s="2"/>
      <c r="CB22" s="20" t="s">
        <v>52</v>
      </c>
      <c r="CD22" s="9" t="s">
        <v>30</v>
      </c>
      <c r="CE22" s="2">
        <v>87.0</v>
      </c>
      <c r="CF22" s="2"/>
      <c r="CK22" s="20" t="s">
        <v>52</v>
      </c>
      <c r="CM22" s="16" t="s">
        <v>30</v>
      </c>
      <c r="CN22" s="2">
        <v>84.0</v>
      </c>
      <c r="CO22" s="2"/>
      <c r="CT22" s="20" t="s">
        <v>52</v>
      </c>
      <c r="CU22" s="17"/>
      <c r="CV22" s="9" t="s">
        <v>30</v>
      </c>
      <c r="CW22" s="2">
        <v>84.0</v>
      </c>
      <c r="CX22" s="2"/>
      <c r="DC22" s="20" t="s">
        <v>52</v>
      </c>
      <c r="DE22" s="9" t="s">
        <v>30</v>
      </c>
      <c r="DF22" s="2">
        <v>85.5</v>
      </c>
      <c r="DG22" s="2"/>
      <c r="DL22" s="20" t="s">
        <v>52</v>
      </c>
      <c r="DM22" s="17"/>
    </row>
    <row r="23">
      <c r="A23" s="1" t="s">
        <v>31</v>
      </c>
      <c r="B23" s="1" t="s">
        <v>53</v>
      </c>
      <c r="C23" s="1" t="s">
        <v>33</v>
      </c>
      <c r="D23" s="1" t="s">
        <v>34</v>
      </c>
      <c r="E23" s="1" t="s">
        <v>35</v>
      </c>
      <c r="F23" s="1" t="s">
        <v>36</v>
      </c>
      <c r="G23" s="1" t="s">
        <v>37</v>
      </c>
      <c r="H23" s="21" t="s">
        <v>54</v>
      </c>
      <c r="I23" s="8"/>
      <c r="J23" s="1" t="s">
        <v>31</v>
      </c>
      <c r="K23" s="1" t="s">
        <v>53</v>
      </c>
      <c r="L23" s="1" t="s">
        <v>33</v>
      </c>
      <c r="M23" s="1" t="s">
        <v>34</v>
      </c>
      <c r="N23" s="1" t="s">
        <v>35</v>
      </c>
      <c r="O23" s="1" t="s">
        <v>36</v>
      </c>
      <c r="P23" s="1" t="s">
        <v>37</v>
      </c>
      <c r="Q23" s="22" t="s">
        <v>54</v>
      </c>
      <c r="R23" s="8"/>
      <c r="S23" s="1" t="s">
        <v>31</v>
      </c>
      <c r="T23" s="1" t="s">
        <v>53</v>
      </c>
      <c r="U23" s="1" t="s">
        <v>33</v>
      </c>
      <c r="V23" s="1" t="s">
        <v>34</v>
      </c>
      <c r="W23" s="1" t="s">
        <v>35</v>
      </c>
      <c r="X23" s="1" t="s">
        <v>36</v>
      </c>
      <c r="Y23" s="1" t="s">
        <v>37</v>
      </c>
      <c r="Z23" s="22" t="s">
        <v>54</v>
      </c>
      <c r="AA23" s="8"/>
      <c r="AB23" s="1" t="s">
        <v>31</v>
      </c>
      <c r="AC23" s="1" t="s">
        <v>53</v>
      </c>
      <c r="AD23" s="1" t="s">
        <v>33</v>
      </c>
      <c r="AE23" s="1" t="s">
        <v>34</v>
      </c>
      <c r="AF23" s="1" t="s">
        <v>35</v>
      </c>
      <c r="AG23" s="1" t="s">
        <v>36</v>
      </c>
      <c r="AH23" s="1" t="s">
        <v>37</v>
      </c>
      <c r="AI23" s="1" t="s">
        <v>54</v>
      </c>
      <c r="AJ23" s="1"/>
      <c r="AK23" s="1" t="s">
        <v>31</v>
      </c>
      <c r="AL23" s="1" t="s">
        <v>53</v>
      </c>
      <c r="AM23" s="1" t="s">
        <v>33</v>
      </c>
      <c r="AN23" s="23" t="s">
        <v>79</v>
      </c>
      <c r="AO23" s="23" t="s">
        <v>80</v>
      </c>
      <c r="AP23" s="23" t="s">
        <v>81</v>
      </c>
      <c r="AQ23" s="1" t="s">
        <v>37</v>
      </c>
      <c r="AR23" s="1" t="s">
        <v>54</v>
      </c>
      <c r="AS23" s="23"/>
      <c r="AT23" s="1" t="s">
        <v>31</v>
      </c>
      <c r="AU23" s="1" t="s">
        <v>53</v>
      </c>
      <c r="AV23" s="1" t="s">
        <v>33</v>
      </c>
      <c r="AW23" s="23" t="s">
        <v>79</v>
      </c>
      <c r="AX23" s="23" t="s">
        <v>80</v>
      </c>
      <c r="AY23" s="23" t="s">
        <v>81</v>
      </c>
      <c r="AZ23" s="1" t="s">
        <v>37</v>
      </c>
      <c r="BA23" s="22" t="s">
        <v>54</v>
      </c>
      <c r="BB23" s="8"/>
      <c r="BC23" s="1" t="s">
        <v>31</v>
      </c>
      <c r="BD23" s="1" t="s">
        <v>53</v>
      </c>
      <c r="BE23" s="1" t="s">
        <v>33</v>
      </c>
      <c r="BF23" s="1" t="s">
        <v>79</v>
      </c>
      <c r="BG23" s="1" t="s">
        <v>80</v>
      </c>
      <c r="BH23" s="35" t="s">
        <v>81</v>
      </c>
      <c r="BI23" s="1" t="s">
        <v>37</v>
      </c>
      <c r="BJ23" s="1" t="s">
        <v>54</v>
      </c>
      <c r="BK23" s="1"/>
      <c r="BL23" s="1" t="s">
        <v>31</v>
      </c>
      <c r="BM23" s="1" t="s">
        <v>53</v>
      </c>
      <c r="BN23" s="1" t="s">
        <v>33</v>
      </c>
      <c r="BO23" s="1" t="s">
        <v>79</v>
      </c>
      <c r="BP23" s="1" t="s">
        <v>80</v>
      </c>
      <c r="BQ23" s="35" t="s">
        <v>81</v>
      </c>
      <c r="BR23" s="1" t="s">
        <v>37</v>
      </c>
      <c r="BS23" s="1" t="s">
        <v>54</v>
      </c>
      <c r="BT23" s="1"/>
      <c r="BU23" s="1" t="s">
        <v>31</v>
      </c>
      <c r="BV23" s="1" t="s">
        <v>53</v>
      </c>
      <c r="BW23" s="1" t="s">
        <v>33</v>
      </c>
      <c r="BX23" s="23" t="s">
        <v>79</v>
      </c>
      <c r="BY23" s="23" t="s">
        <v>80</v>
      </c>
      <c r="BZ23" s="23" t="s">
        <v>81</v>
      </c>
      <c r="CA23" s="1" t="s">
        <v>37</v>
      </c>
      <c r="CB23" s="1" t="s">
        <v>54</v>
      </c>
      <c r="CC23" s="1"/>
      <c r="CD23" s="1" t="s">
        <v>31</v>
      </c>
      <c r="CE23" s="1" t="s">
        <v>53</v>
      </c>
      <c r="CF23" s="1" t="s">
        <v>33</v>
      </c>
      <c r="CG23" s="23" t="s">
        <v>79</v>
      </c>
      <c r="CH23" s="23" t="s">
        <v>80</v>
      </c>
      <c r="CI23" s="23" t="s">
        <v>81</v>
      </c>
      <c r="CJ23" s="1" t="s">
        <v>37</v>
      </c>
      <c r="CK23" s="1" t="s">
        <v>54</v>
      </c>
      <c r="CL23" s="1"/>
      <c r="CM23" s="23" t="s">
        <v>31</v>
      </c>
      <c r="CN23" s="1" t="s">
        <v>53</v>
      </c>
      <c r="CO23" s="1" t="s">
        <v>33</v>
      </c>
      <c r="CP23" s="23" t="s">
        <v>79</v>
      </c>
      <c r="CQ23" s="23" t="s">
        <v>80</v>
      </c>
      <c r="CR23" s="23" t="s">
        <v>81</v>
      </c>
      <c r="CS23" s="1" t="s">
        <v>37</v>
      </c>
      <c r="CT23" s="1" t="s">
        <v>54</v>
      </c>
      <c r="CU23" s="23"/>
      <c r="CV23" s="1" t="s">
        <v>31</v>
      </c>
      <c r="CW23" s="1" t="s">
        <v>53</v>
      </c>
      <c r="CX23" s="1" t="s">
        <v>33</v>
      </c>
      <c r="CY23" s="23" t="s">
        <v>79</v>
      </c>
      <c r="CZ23" s="23" t="s">
        <v>80</v>
      </c>
      <c r="DA23" s="23" t="s">
        <v>81</v>
      </c>
      <c r="DB23" s="1" t="s">
        <v>37</v>
      </c>
      <c r="DC23" s="22" t="s">
        <v>54</v>
      </c>
      <c r="DD23" s="8"/>
      <c r="DE23" s="1" t="s">
        <v>31</v>
      </c>
      <c r="DF23" s="1" t="s">
        <v>53</v>
      </c>
      <c r="DG23" s="1" t="s">
        <v>33</v>
      </c>
      <c r="DH23" s="23" t="s">
        <v>79</v>
      </c>
      <c r="DI23" s="23" t="s">
        <v>80</v>
      </c>
      <c r="DJ23" s="23" t="s">
        <v>81</v>
      </c>
      <c r="DK23" s="1" t="s">
        <v>37</v>
      </c>
      <c r="DL23" s="1" t="s">
        <v>54</v>
      </c>
      <c r="DM23" s="23"/>
    </row>
    <row r="24">
      <c r="A24" s="2">
        <v>-15.0</v>
      </c>
      <c r="B24" s="4">
        <f t="shared" ref="B24:B174" si="1">A24*3</f>
        <v>-45</v>
      </c>
      <c r="C24" s="4">
        <f t="shared" ref="C24:C174" si="2">(B$22-B24)/($B$3*10)</f>
        <v>2.58</v>
      </c>
      <c r="F24" s="4">
        <f t="shared" ref="F24:F174" si="3">E24-D24</f>
        <v>0</v>
      </c>
      <c r="G24" s="13" t="str">
        <f t="shared" ref="G24:G70" si="4">if(ISBLANK(E24), , if(E24&lt;D24,-sqrt(-F24/B$18), sqrt(F24/B$18)))</f>
        <v/>
      </c>
      <c r="H24" s="13"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2.67</v>
      </c>
      <c r="M24" s="4">
        <f>151-1/8-1/16-1/32</f>
        <v>150.78125</v>
      </c>
      <c r="N24" s="4">
        <f>155+3/16+1/32</f>
        <v>155.21875</v>
      </c>
      <c r="O24" s="4">
        <f t="shared" ref="O24:O174" si="8">N24-M24</f>
        <v>4.4375</v>
      </c>
      <c r="P24" s="13">
        <f t="shared" ref="P24:P70" si="9">if(ISBLANK(N24), , if(N24&lt;M24,-sqrt(-O24/K$18), sqrt(O24/K$18)))</f>
        <v>0.9964973623</v>
      </c>
      <c r="Q24" s="24">
        <f t="shared" ref="Q24:Q174" si="10">if(AND(isblank(P24), NOT(L24=0)), , PI()*if(P24&gt;Q$19, 0, ifs(L24&gt;0, if(AND(isblank(P25), isblank(Q25)), (L24-L26)*(L24*P24*(1-P24)+L26*P26*(1-P26)), (L24-L25)*(L24*P24*(1-P24)+L25*P25*(1-P25))), L24&lt;0, if(AND(isblank(P23), isblank(Q23)), (L24-L22)*(L24*P24*(1-P24)+L22*P22*(1-P22)), (L24-L23)*(L24*P24*(1-P24)+L23*P23*(1-P23))), L24=0, 0)))</f>
        <v>0</v>
      </c>
      <c r="S24" s="2">
        <v>-15.0</v>
      </c>
      <c r="T24" s="4">
        <f t="shared" ref="T24:T174" si="11">S24*3</f>
        <v>-45</v>
      </c>
      <c r="U24" s="4">
        <f t="shared" ref="U24:U174" si="12">(T$22-T24)/($B$3*10)</f>
        <v>2.58</v>
      </c>
      <c r="V24" s="4">
        <f>150+24/32</f>
        <v>150.75</v>
      </c>
      <c r="W24" s="4">
        <f>156-24/32</f>
        <v>155.25</v>
      </c>
      <c r="X24" s="4">
        <f t="shared" ref="X24:X174" si="13">W24-V24</f>
        <v>4.5</v>
      </c>
      <c r="Y24" s="13">
        <f t="shared" ref="Y24:Y70" si="14">if(ISBLANK(W24), , if(W24&lt;V24,-sqrt(-X24/T$18), sqrt(X24/T$18)))</f>
        <v>1</v>
      </c>
      <c r="Z24" s="24">
        <f t="shared" ref="Z24:Z174" si="15">if(AND(isblank(Y24), NOT(U24=0)), , PI()*if(Y24&gt;Z$19, 0, ifs(U24&gt;0, if(AND(isblank(Y25), isblank(Z25)), (U24-U26)*(U24*Y24*(1-Y24)+U26*Y26*(1-Y26)), (U24-U25)*(U24*Y24*(1-Y24)+U25*Y25*(1-Y25))), U24&lt;0, if(AND(isblank(Y23), isblank(Z23)), (U24-U22)*(U24*Y24*(1-Y24)+U22*Y22*(1-Y22)), (U24-U23)*(U24*Y24*(1-Y24)+U23*Y23*(1-Y23))), U24=0, 0)))</f>
        <v>0</v>
      </c>
      <c r="AB24" s="2">
        <v>-15.0</v>
      </c>
      <c r="AC24" s="4">
        <f t="shared" ref="AC24:AC174" si="16">AB24*3</f>
        <v>-45</v>
      </c>
      <c r="AD24" s="4">
        <f t="shared" ref="AD24:AD174" si="17">(AC$22-AC24)/($B$3*10)</f>
        <v>2.61</v>
      </c>
      <c r="AE24" s="29">
        <f>150+24/32</f>
        <v>150.75</v>
      </c>
      <c r="AF24" s="29">
        <f>156-25/32</f>
        <v>155.21875</v>
      </c>
      <c r="AG24" s="4">
        <f t="shared" ref="AG24:AG174" si="18">AF24-AE24</f>
        <v>4.46875</v>
      </c>
      <c r="AH24" s="13">
        <f t="shared" ref="AH24:AH70" si="19">if(ISBLANK(AF24), , if(AF24&lt;AE24,-sqrt(-AG24/AC$18), sqrt(AG24/AC$18)))</f>
        <v>1.007067226</v>
      </c>
      <c r="AI24" s="24">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0</v>
      </c>
      <c r="AK24" s="2">
        <v>-15.0</v>
      </c>
      <c r="AL24" s="4">
        <f t="shared" ref="AL24:AL174" si="21">AK24*3</f>
        <v>-45</v>
      </c>
      <c r="AM24" s="4">
        <f t="shared" ref="AM24:AM174" si="22">(AL$22-AL24)/($B$3*10)</f>
        <v>2.61</v>
      </c>
      <c r="AO24" s="2">
        <v>24.0</v>
      </c>
      <c r="AP24" s="29">
        <f t="shared" ref="AP24:AP174" si="23">if(isblank(AO24),,((153-1/32)-(150+AO24/32))*2)</f>
        <v>4.4375</v>
      </c>
      <c r="AQ24" s="13">
        <f t="shared" ref="AQ24:AQ70" si="24">if(ISBLANK(AO24), , if(AO24&lt;AN24,-sqrt(-AP24/AL$18), sqrt(AP24/AL$18)))</f>
        <v>1.007117528</v>
      </c>
      <c r="AR24" s="24">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0</v>
      </c>
      <c r="AS24" s="25"/>
      <c r="AT24" s="2">
        <v>-15.0</v>
      </c>
      <c r="AU24" s="4">
        <f t="shared" ref="AU24:AU174" si="26">AT24*3</f>
        <v>-45</v>
      </c>
      <c r="AV24" s="4">
        <f t="shared" ref="AV24:AV174" si="27">(AU$22-AU24)/($B$3*10)</f>
        <v>2.58</v>
      </c>
      <c r="AX24" s="2">
        <v>24.0</v>
      </c>
      <c r="AY24" s="4">
        <f t="shared" ref="AY24:AY174" si="28">if(isblank(AX24),,((153-1/16)-(150+AX24/32))*2)</f>
        <v>4.375</v>
      </c>
      <c r="AZ24" s="13">
        <f t="shared" ref="AZ24:AZ70" si="29">if(ISBLANK(AX24), , if(AX24&lt;AW24,-sqrt(-AY24/AU$18), sqrt(AY24/AU$18)))</f>
        <v>1</v>
      </c>
      <c r="BA24" s="24">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0</v>
      </c>
      <c r="BC24" s="2">
        <v>-15.0</v>
      </c>
      <c r="BD24" s="4">
        <f t="shared" ref="BD24:BD174" si="31">BC24*3</f>
        <v>-45</v>
      </c>
      <c r="BE24" s="4">
        <f t="shared" ref="BE24:BE174" si="32">(BD$22-BD24)/($B$3*10)</f>
        <v>2.61</v>
      </c>
      <c r="BH24" s="4" t="str">
        <f t="shared" ref="BH24:BH174" si="33">if(isblank(BG24),,((153-1/32)-(150+BG24/32))*2)</f>
        <v/>
      </c>
      <c r="BI24" s="13" t="str">
        <f t="shared" ref="BI24:BI70" si="34">if(ISBLANK(BG24), , if(BG24&lt;BF24,-sqrt(-BH24/BD$18), sqrt(BH24/BD$18)))</f>
        <v/>
      </c>
      <c r="BJ24" s="2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2.64</v>
      </c>
      <c r="BQ24" s="4" t="str">
        <f t="shared" ref="BQ24:BQ174" si="38">if(isblank(BP24),,((153-1/16)-(150+BP24/32))*2)</f>
        <v/>
      </c>
      <c r="BR24" s="13" t="str">
        <f t="shared" ref="BR24:BR174" si="39">if(ISBLANK(BP24), , if(BP24&lt;BO24,-sqrt(-BQ24/BM$18), sqrt(BQ24/BM$18)))</f>
        <v/>
      </c>
      <c r="BS24" s="2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13"/>
      <c r="BU24" s="2">
        <v>-15.0</v>
      </c>
      <c r="BV24" s="4">
        <f t="shared" ref="BV24:BV174" si="41">BU24*3</f>
        <v>-45</v>
      </c>
      <c r="BW24" s="4">
        <f t="shared" ref="BW24:BW174" si="42">(BV$22-BV24)/($B$3*10)</f>
        <v>2.64</v>
      </c>
      <c r="BZ24" s="4" t="str">
        <f t="shared" ref="BZ24:BZ174" si="43">if(isblank(BY24),,((153-1/16)-(150+BY24/32))*2)</f>
        <v/>
      </c>
      <c r="CA24" s="13" t="str">
        <f t="shared" ref="CA24:CA174" si="44">if(ISBLANK(BY24), , if(BY24&lt;BX24,-sqrt(-BZ24/BV$18), sqrt(BZ24/BV$18)))</f>
        <v/>
      </c>
      <c r="CB24" s="24" t="str">
        <f t="shared" ref="CB24:CB174" si="45">if(AND(isblank(CA24), NOT(BW24=0)), , PI()*if(CA24&gt;CB$19, 0, ifs(BW24&gt;0, if(AND(isblank(CA25), isblank(CB25)), (BW24-BW26)*(BW24*CA24*(1-CA24)+BW26*CA26*(1-CA26)), (BW24-BW25)*(BW24*CA24*(1-CA24)+BW25*CA25*(1-CA25))), BW24&lt;0, if(AND(isblank(CA23), isblank(CB23)), (BW24-BW22)*(BW24*CA24*(1-CA24)+BW22*CA22*(1-CA22)), (BW24-BW23)*(BW24*CA24*(1-CA24)+BW23*CA23*(1-CA23))), BW24=0, 0)))</f>
        <v/>
      </c>
      <c r="CC24" s="13"/>
      <c r="CD24" s="2">
        <v>-15.0</v>
      </c>
      <c r="CE24" s="4">
        <f t="shared" ref="CE24:CE174" si="46">CD24*3</f>
        <v>-45</v>
      </c>
      <c r="CF24" s="4">
        <f t="shared" ref="CF24:CF174" si="47">(CE$22-CE24)/($B$3*10)</f>
        <v>2.64</v>
      </c>
      <c r="CH24" s="2">
        <v>24.0</v>
      </c>
      <c r="CI24" s="4">
        <f t="shared" ref="CI24:CI174" si="48">if(isblank(CH24),,((153-1/16)-(150+CH24/32))*2)</f>
        <v>4.375</v>
      </c>
      <c r="CJ24" s="13">
        <f t="shared" ref="CJ24:CJ174" si="49">if(ISBLANK(CH24), , if(CH24&lt;CG24,-sqrt(-CI24/CE$18), sqrt(CI24/CE$18)))</f>
        <v>1</v>
      </c>
      <c r="CK24" s="24">
        <f t="shared" ref="CK24:CK174" si="50">if(AND(isblank(CJ24), NOT(CF24=0)), , PI()*if(CJ24&gt;CK$19, 0, ifs(CF24&gt;0, if(AND(isblank(CJ25), isblank(CK25)), (CF24-CF26)*(CF24*CJ24*(1-CJ24)+CF26*CJ26*(1-CJ26)), (CF24-CF25)*(CF24*CJ24*(1-CJ24)+CF25*CJ25*(1-CJ25))), CF24&lt;0, if(AND(isblank(CJ23), isblank(CK23)), (CF24-CF22)*(CF24*CJ24*(1-CJ24)+CF22*CJ22*(1-CJ22)), (CF24-CF23)*(CF24*CJ24*(1-CJ24)+CF23*CJ23*(1-CJ23))), CF24=0, 0)))</f>
        <v>0</v>
      </c>
      <c r="CL24" s="13"/>
      <c r="CM24" s="2">
        <v>-15.0</v>
      </c>
      <c r="CN24" s="4">
        <f t="shared" ref="CN24:CN174" si="51">CM24*3</f>
        <v>-45</v>
      </c>
      <c r="CO24" s="4">
        <f t="shared" ref="CO24:CO174" si="52">(CN$22-CN24)/($B$3*10)</f>
        <v>2.58</v>
      </c>
      <c r="CR24" s="4" t="str">
        <f t="shared" ref="CR24:CR174" si="53">if(isblank(CQ24),,((153-1/16)-(150+CQ24/32))*2)</f>
        <v/>
      </c>
      <c r="CS24" s="13" t="str">
        <f t="shared" ref="CS24:CS70" si="54">if(ISBLANK(CQ24), , if(CQ24&lt;CP24,-sqrt(-CR24/CN$18), sqrt(CR24/CN$18)))</f>
        <v/>
      </c>
      <c r="CT24" s="24" t="str">
        <f t="shared" ref="CT24:CT174" si="55">if(AND(isblank(CS24), NOT(CO24=0)), , PI()*if(CS24&gt;CT$19, 0, ifs(CO24&gt;0, if(AND(isblank(CS25), isblank(CT25)), (CO24-CO26)*(CO24*CS24*(1-CS24)+CO26*CS26*(1-CS26)), (CO24-CO25)*(CO24*CS24*(1-CS24)+CO25*CS25*(1-CS25))), CO24&lt;0, if(AND(isblank(CS23), isblank(CT23)), (CO24-CO22)*(CO24*CS24*(1-CS24)+CO22*CS22*(1-CS22)), (CO24-CO23)*(CO24*CS24*(1-CS24)+CO23*CS23*(1-CS23))), CO24=0, 0)))</f>
        <v/>
      </c>
      <c r="CU24" s="25"/>
      <c r="CV24" s="2">
        <v>-15.0</v>
      </c>
      <c r="CW24" s="4">
        <f t="shared" ref="CW24:CW174" si="56">CV24*3</f>
        <v>-45</v>
      </c>
      <c r="CX24" s="4">
        <f t="shared" ref="CX24:CX174" si="57">(CW$22-CW24)/($B$3*10)</f>
        <v>2.58</v>
      </c>
      <c r="CZ24" s="2">
        <v>24.0</v>
      </c>
      <c r="DA24" s="4">
        <f t="shared" ref="DA24:DA174" si="58">if(isblank(CZ24),,((153-1/16)-(150+CZ24/32))*2)</f>
        <v>4.375</v>
      </c>
      <c r="DB24" s="13">
        <f t="shared" ref="DB24:DB70" si="59">if(ISBLANK(CZ24), , if(CZ24&lt;CY24,-sqrt(-DA24/CW$18), sqrt(DA24/CW$18)))</f>
        <v>1</v>
      </c>
      <c r="DC24" s="24">
        <f t="shared" ref="DC24:DC174" si="60">if(AND(isblank(DB24), NOT(CX24=0)), , PI()*if(DB24&gt;DC$19, 0, ifs(CX24&gt;0, if(AND(isblank(DB25), isblank(DC25)), (CX24-CX26)*(CX24*DB24*(1-DB24)+CX26*DB26*(1-DB26)), (CX24-CX25)*(CX24*DB24*(1-DB24)+CX25*DB25*(1-DB25))), CX24&lt;0, if(AND(isblank(DB23), isblank(DC23)), (CX24-CX22)*(CX24*DB24*(1-DB24)+CX22*DB22*(1-DB22)), (CX24-CX23)*(CX24*DB24*(1-DB24)+CX23*DB23*(1-DB23))), CX24=0, 0)))</f>
        <v>0</v>
      </c>
      <c r="DE24" s="2">
        <v>-15.0</v>
      </c>
      <c r="DF24" s="4">
        <f t="shared" ref="DF24:DF174" si="61">DE24*3</f>
        <v>-45</v>
      </c>
      <c r="DG24" s="4">
        <f t="shared" ref="DG24:DG174" si="62">(DF$22-DF24)/($B$3*10)</f>
        <v>2.61</v>
      </c>
      <c r="DI24" s="2">
        <v>24.0</v>
      </c>
      <c r="DJ24" s="29">
        <f t="shared" ref="DJ24:DJ174" si="63">if(isblank(DI24),,((153-1/32)-(150+DI24/32))*2)</f>
        <v>4.4375</v>
      </c>
      <c r="DK24" s="13">
        <f t="shared" ref="DK24:DK70" si="64">if(ISBLANK(DI24), , if(DI24&lt;DH24,-sqrt(-DJ24/DF$18), sqrt(DJ24/DF$18)))</f>
        <v>1.007117528</v>
      </c>
      <c r="DL24" s="24">
        <f t="shared" ref="DL24:DL174" si="65">if(AND(isblank(DK24), NOT(DG24=0)), , PI()*if(DK24&gt;DL$19, 0, ifs(DG24&gt;0, if(AND(isblank(DK25), isblank(DL25)), (DG24-DG26)*(DG24*DK24*(1-DK24)+DG26*DK26*(1-DK26)), (DG24-DG25)*(DG24*DK24*(1-DK24)+DG25*DK25*(1-DK25))), DG24&lt;0, if(AND(isblank(DK23), isblank(DL23)), (DG24-DG22)*(DG24*DK24*(1-DK24)+DG22*DK22*(1-DK22)), (DG24-DG23)*(DG24*DK24*(1-DK24)+DG23*DK23*(1-DK23))), DG24=0, 0)))</f>
        <v>0</v>
      </c>
      <c r="DM24" s="25"/>
    </row>
    <row r="25">
      <c r="A25" s="2">
        <f t="shared" ref="A25:A174" si="66">A24+0.5</f>
        <v>-14.5</v>
      </c>
      <c r="B25" s="4">
        <f t="shared" si="1"/>
        <v>-43.5</v>
      </c>
      <c r="C25" s="4">
        <f t="shared" si="2"/>
        <v>2.55</v>
      </c>
      <c r="F25" s="4">
        <f t="shared" si="3"/>
        <v>0</v>
      </c>
      <c r="G25" s="13" t="str">
        <f t="shared" si="4"/>
        <v/>
      </c>
      <c r="H25" s="13" t="str">
        <f t="shared" si="5"/>
        <v/>
      </c>
      <c r="J25" s="2">
        <f t="shared" ref="J25:J174" si="67">J24+0.5</f>
        <v>-14.5</v>
      </c>
      <c r="K25" s="4">
        <f t="shared" si="6"/>
        <v>-43.5</v>
      </c>
      <c r="L25" s="4">
        <f t="shared" si="7"/>
        <v>2.64</v>
      </c>
      <c r="O25" s="4">
        <f t="shared" si="8"/>
        <v>0</v>
      </c>
      <c r="P25" s="13" t="str">
        <f t="shared" si="9"/>
        <v/>
      </c>
      <c r="Q25" s="24" t="str">
        <f t="shared" si="10"/>
        <v/>
      </c>
      <c r="S25" s="2">
        <f t="shared" ref="S25:S174" si="68">S24+0.5</f>
        <v>-14.5</v>
      </c>
      <c r="T25" s="4">
        <f t="shared" si="11"/>
        <v>-43.5</v>
      </c>
      <c r="U25" s="4">
        <f t="shared" si="12"/>
        <v>2.55</v>
      </c>
      <c r="X25" s="4">
        <f t="shared" si="13"/>
        <v>0</v>
      </c>
      <c r="Y25" s="13" t="str">
        <f t="shared" si="14"/>
        <v/>
      </c>
      <c r="Z25" s="24" t="str">
        <f t="shared" si="15"/>
        <v/>
      </c>
      <c r="AB25" s="2">
        <f t="shared" ref="AB25:AB174" si="69">AB24+0.5</f>
        <v>-14.5</v>
      </c>
      <c r="AC25" s="4">
        <f t="shared" si="16"/>
        <v>-43.5</v>
      </c>
      <c r="AD25" s="4">
        <f t="shared" si="17"/>
        <v>2.58</v>
      </c>
      <c r="AG25" s="4">
        <f t="shared" si="18"/>
        <v>0</v>
      </c>
      <c r="AH25" s="13" t="str">
        <f t="shared" si="19"/>
        <v/>
      </c>
      <c r="AI25" s="24" t="str">
        <f t="shared" si="20"/>
        <v/>
      </c>
      <c r="AK25" s="2">
        <f t="shared" ref="AK25:AK174" si="70">AK24+0.5</f>
        <v>-14.5</v>
      </c>
      <c r="AL25" s="4">
        <f t="shared" si="21"/>
        <v>-43.5</v>
      </c>
      <c r="AM25" s="4">
        <f t="shared" si="22"/>
        <v>2.58</v>
      </c>
      <c r="AP25" s="15" t="str">
        <f t="shared" si="23"/>
        <v/>
      </c>
      <c r="AQ25" s="13" t="str">
        <f t="shared" si="24"/>
        <v/>
      </c>
      <c r="AR25" s="24" t="str">
        <f t="shared" si="25"/>
        <v/>
      </c>
      <c r="AS25" s="25"/>
      <c r="AT25" s="2">
        <f t="shared" ref="AT25:AT174" si="71">AT24+0.5</f>
        <v>-14.5</v>
      </c>
      <c r="AU25" s="4">
        <f t="shared" si="26"/>
        <v>-43.5</v>
      </c>
      <c r="AV25" s="4">
        <f t="shared" si="27"/>
        <v>2.55</v>
      </c>
      <c r="AY25" s="4" t="str">
        <f t="shared" si="28"/>
        <v/>
      </c>
      <c r="AZ25" s="13" t="str">
        <f t="shared" si="29"/>
        <v/>
      </c>
      <c r="BA25" s="24" t="str">
        <f t="shared" si="30"/>
        <v/>
      </c>
      <c r="BC25" s="2">
        <f t="shared" ref="BC25:BC174" si="72">BC24+0.5</f>
        <v>-14.5</v>
      </c>
      <c r="BD25" s="4">
        <f t="shared" si="31"/>
        <v>-43.5</v>
      </c>
      <c r="BE25" s="4">
        <f t="shared" si="32"/>
        <v>2.58</v>
      </c>
      <c r="BH25" s="4" t="str">
        <f t="shared" si="33"/>
        <v/>
      </c>
      <c r="BI25" s="13" t="str">
        <f t="shared" si="34"/>
        <v/>
      </c>
      <c r="BJ25" s="24" t="str">
        <f t="shared" si="35"/>
        <v/>
      </c>
      <c r="BK25" s="13"/>
      <c r="BL25" s="2">
        <f t="shared" ref="BL25:BL174" si="73">BL24+0.5</f>
        <v>-14.5</v>
      </c>
      <c r="BM25" s="4">
        <f t="shared" si="36"/>
        <v>-43.5</v>
      </c>
      <c r="BN25" s="4">
        <f t="shared" si="37"/>
        <v>2.61</v>
      </c>
      <c r="BQ25" s="4" t="str">
        <f t="shared" si="38"/>
        <v/>
      </c>
      <c r="BR25" s="13" t="str">
        <f t="shared" si="39"/>
        <v/>
      </c>
      <c r="BS25" s="24" t="str">
        <f t="shared" si="40"/>
        <v/>
      </c>
      <c r="BT25" s="13"/>
      <c r="BU25" s="2">
        <f t="shared" ref="BU25:BU174" si="74">BU24+0.5</f>
        <v>-14.5</v>
      </c>
      <c r="BV25" s="4">
        <f t="shared" si="41"/>
        <v>-43.5</v>
      </c>
      <c r="BW25" s="4">
        <f t="shared" si="42"/>
        <v>2.61</v>
      </c>
      <c r="BZ25" s="4" t="str">
        <f t="shared" si="43"/>
        <v/>
      </c>
      <c r="CA25" s="13" t="str">
        <f t="shared" si="44"/>
        <v/>
      </c>
      <c r="CB25" s="24" t="str">
        <f t="shared" si="45"/>
        <v/>
      </c>
      <c r="CC25" s="13"/>
      <c r="CD25" s="2">
        <f t="shared" ref="CD25:CD174" si="75">CD24+0.5</f>
        <v>-14.5</v>
      </c>
      <c r="CE25" s="4">
        <f t="shared" si="46"/>
        <v>-43.5</v>
      </c>
      <c r="CF25" s="4">
        <f t="shared" si="47"/>
        <v>2.61</v>
      </c>
      <c r="CI25" s="4" t="str">
        <f t="shared" si="48"/>
        <v/>
      </c>
      <c r="CJ25" s="13" t="str">
        <f t="shared" si="49"/>
        <v/>
      </c>
      <c r="CK25" s="24" t="str">
        <f t="shared" si="50"/>
        <v/>
      </c>
      <c r="CL25" s="13"/>
      <c r="CM25" s="2">
        <f t="shared" ref="CM25:CM174" si="76">CM24+0.5</f>
        <v>-14.5</v>
      </c>
      <c r="CN25" s="4">
        <f t="shared" si="51"/>
        <v>-43.5</v>
      </c>
      <c r="CO25" s="4">
        <f t="shared" si="52"/>
        <v>2.55</v>
      </c>
      <c r="CR25" s="4" t="str">
        <f t="shared" si="53"/>
        <v/>
      </c>
      <c r="CS25" s="13" t="str">
        <f t="shared" si="54"/>
        <v/>
      </c>
      <c r="CT25" s="24" t="str">
        <f t="shared" si="55"/>
        <v/>
      </c>
      <c r="CU25" s="25"/>
      <c r="CV25" s="2">
        <f t="shared" ref="CV25:CV174" si="77">CV24+0.5</f>
        <v>-14.5</v>
      </c>
      <c r="CW25" s="4">
        <f t="shared" si="56"/>
        <v>-43.5</v>
      </c>
      <c r="CX25" s="4">
        <f t="shared" si="57"/>
        <v>2.55</v>
      </c>
      <c r="DA25" s="4" t="str">
        <f t="shared" si="58"/>
        <v/>
      </c>
      <c r="DB25" s="13" t="str">
        <f t="shared" si="59"/>
        <v/>
      </c>
      <c r="DC25" s="24" t="str">
        <f t="shared" si="60"/>
        <v/>
      </c>
      <c r="DE25" s="2">
        <f t="shared" ref="DE25:DE174" si="78">DE24+0.5</f>
        <v>-14.5</v>
      </c>
      <c r="DF25" s="4">
        <f t="shared" si="61"/>
        <v>-43.5</v>
      </c>
      <c r="DG25" s="4">
        <f t="shared" si="62"/>
        <v>2.58</v>
      </c>
      <c r="DJ25" s="15" t="str">
        <f t="shared" si="63"/>
        <v/>
      </c>
      <c r="DK25" s="13" t="str">
        <f t="shared" si="64"/>
        <v/>
      </c>
      <c r="DL25" s="24" t="str">
        <f t="shared" si="65"/>
        <v/>
      </c>
      <c r="DM25" s="25"/>
    </row>
    <row r="26">
      <c r="A26" s="2">
        <f t="shared" si="66"/>
        <v>-14</v>
      </c>
      <c r="B26" s="4">
        <f t="shared" si="1"/>
        <v>-42</v>
      </c>
      <c r="C26" s="4">
        <f t="shared" si="2"/>
        <v>2.52</v>
      </c>
      <c r="D26" s="4">
        <f>150.75-1/32</f>
        <v>150.71875</v>
      </c>
      <c r="E26" s="4">
        <f>155+1/4-1/32</f>
        <v>155.21875</v>
      </c>
      <c r="F26" s="4">
        <f t="shared" si="3"/>
        <v>4.5</v>
      </c>
      <c r="G26" s="13">
        <f t="shared" si="4"/>
        <v>1</v>
      </c>
      <c r="H26" s="13">
        <f t="shared" si="5"/>
        <v>0</v>
      </c>
      <c r="J26" s="2">
        <f t="shared" si="67"/>
        <v>-14</v>
      </c>
      <c r="K26" s="4">
        <f t="shared" si="6"/>
        <v>-42</v>
      </c>
      <c r="L26" s="4">
        <f t="shared" si="7"/>
        <v>2.61</v>
      </c>
      <c r="M26" s="4">
        <f>151-1/8-1/16-1/32</f>
        <v>150.78125</v>
      </c>
      <c r="N26" s="4">
        <f>155+3/16+1/32</f>
        <v>155.21875</v>
      </c>
      <c r="O26" s="4">
        <f t="shared" si="8"/>
        <v>4.4375</v>
      </c>
      <c r="P26" s="13">
        <f t="shared" si="9"/>
        <v>0.9964973623</v>
      </c>
      <c r="Q26" s="24">
        <f t="shared" si="10"/>
        <v>0</v>
      </c>
      <c r="S26" s="2">
        <f t="shared" si="68"/>
        <v>-14</v>
      </c>
      <c r="T26" s="4">
        <f t="shared" si="11"/>
        <v>-42</v>
      </c>
      <c r="U26" s="4">
        <f t="shared" si="12"/>
        <v>2.52</v>
      </c>
      <c r="X26" s="4">
        <f t="shared" si="13"/>
        <v>0</v>
      </c>
      <c r="Y26" s="13" t="str">
        <f t="shared" si="14"/>
        <v/>
      </c>
      <c r="Z26" s="24" t="str">
        <f t="shared" si="15"/>
        <v/>
      </c>
      <c r="AB26" s="2">
        <f t="shared" si="69"/>
        <v>-14</v>
      </c>
      <c r="AC26" s="4">
        <f t="shared" si="16"/>
        <v>-42</v>
      </c>
      <c r="AD26" s="4">
        <f t="shared" si="17"/>
        <v>2.55</v>
      </c>
      <c r="AE26" s="29">
        <f>150+24/32</f>
        <v>150.75</v>
      </c>
      <c r="AF26" s="29">
        <f>156-25/32</f>
        <v>155.21875</v>
      </c>
      <c r="AG26" s="4">
        <f t="shared" si="18"/>
        <v>4.46875</v>
      </c>
      <c r="AH26" s="13">
        <f t="shared" si="19"/>
        <v>1.007067226</v>
      </c>
      <c r="AI26" s="24">
        <f t="shared" si="20"/>
        <v>0</v>
      </c>
      <c r="AK26" s="2">
        <f t="shared" si="70"/>
        <v>-14</v>
      </c>
      <c r="AL26" s="4">
        <f t="shared" si="21"/>
        <v>-42</v>
      </c>
      <c r="AM26" s="4">
        <f t="shared" si="22"/>
        <v>2.55</v>
      </c>
      <c r="AP26" s="15" t="str">
        <f t="shared" si="23"/>
        <v/>
      </c>
      <c r="AQ26" s="13" t="str">
        <f t="shared" si="24"/>
        <v/>
      </c>
      <c r="AR26" s="24" t="str">
        <f t="shared" si="25"/>
        <v/>
      </c>
      <c r="AS26" s="25"/>
      <c r="AT26" s="2">
        <f t="shared" si="71"/>
        <v>-14</v>
      </c>
      <c r="AU26" s="4">
        <f t="shared" si="26"/>
        <v>-42</v>
      </c>
      <c r="AV26" s="4">
        <f t="shared" si="27"/>
        <v>2.52</v>
      </c>
      <c r="AY26" s="4" t="str">
        <f t="shared" si="28"/>
        <v/>
      </c>
      <c r="AZ26" s="13" t="str">
        <f t="shared" si="29"/>
        <v/>
      </c>
      <c r="BA26" s="24" t="str">
        <f t="shared" si="30"/>
        <v/>
      </c>
      <c r="BC26" s="2">
        <f t="shared" si="72"/>
        <v>-14</v>
      </c>
      <c r="BD26" s="4">
        <f t="shared" si="31"/>
        <v>-42</v>
      </c>
      <c r="BE26" s="4">
        <f t="shared" si="32"/>
        <v>2.55</v>
      </c>
      <c r="BH26" s="4" t="str">
        <f t="shared" si="33"/>
        <v/>
      </c>
      <c r="BI26" s="13" t="str">
        <f t="shared" si="34"/>
        <v/>
      </c>
      <c r="BJ26" s="24" t="str">
        <f t="shared" si="35"/>
        <v/>
      </c>
      <c r="BK26" s="13"/>
      <c r="BL26" s="2">
        <f t="shared" si="73"/>
        <v>-14</v>
      </c>
      <c r="BM26" s="4">
        <f t="shared" si="36"/>
        <v>-42</v>
      </c>
      <c r="BN26" s="4">
        <f t="shared" si="37"/>
        <v>2.58</v>
      </c>
      <c r="BQ26" s="4" t="str">
        <f t="shared" si="38"/>
        <v/>
      </c>
      <c r="BR26" s="13" t="str">
        <f t="shared" si="39"/>
        <v/>
      </c>
      <c r="BS26" s="24" t="str">
        <f t="shared" si="40"/>
        <v/>
      </c>
      <c r="BT26" s="13"/>
      <c r="BU26" s="2">
        <f t="shared" si="74"/>
        <v>-14</v>
      </c>
      <c r="BV26" s="4">
        <f t="shared" si="41"/>
        <v>-42</v>
      </c>
      <c r="BW26" s="4">
        <f t="shared" si="42"/>
        <v>2.58</v>
      </c>
      <c r="BZ26" s="4" t="str">
        <f t="shared" si="43"/>
        <v/>
      </c>
      <c r="CA26" s="13" t="str">
        <f t="shared" si="44"/>
        <v/>
      </c>
      <c r="CB26" s="24" t="str">
        <f t="shared" si="45"/>
        <v/>
      </c>
      <c r="CC26" s="13"/>
      <c r="CD26" s="2">
        <f t="shared" si="75"/>
        <v>-14</v>
      </c>
      <c r="CE26" s="4">
        <f t="shared" si="46"/>
        <v>-42</v>
      </c>
      <c r="CF26" s="4">
        <f t="shared" si="47"/>
        <v>2.58</v>
      </c>
      <c r="CH26" s="2">
        <v>24.0</v>
      </c>
      <c r="CI26" s="4">
        <f t="shared" si="48"/>
        <v>4.375</v>
      </c>
      <c r="CJ26" s="13">
        <f t="shared" si="49"/>
        <v>1</v>
      </c>
      <c r="CK26" s="24">
        <f t="shared" si="50"/>
        <v>0</v>
      </c>
      <c r="CL26" s="13"/>
      <c r="CM26" s="2">
        <f t="shared" si="76"/>
        <v>-14</v>
      </c>
      <c r="CN26" s="4">
        <f t="shared" si="51"/>
        <v>-42</v>
      </c>
      <c r="CO26" s="4">
        <f t="shared" si="52"/>
        <v>2.52</v>
      </c>
      <c r="CR26" s="4" t="str">
        <f t="shared" si="53"/>
        <v/>
      </c>
      <c r="CS26" s="13" t="str">
        <f t="shared" si="54"/>
        <v/>
      </c>
      <c r="CT26" s="24" t="str">
        <f t="shared" si="55"/>
        <v/>
      </c>
      <c r="CU26" s="25"/>
      <c r="CV26" s="2">
        <f t="shared" si="77"/>
        <v>-14</v>
      </c>
      <c r="CW26" s="4">
        <f t="shared" si="56"/>
        <v>-42</v>
      </c>
      <c r="CX26" s="4">
        <f t="shared" si="57"/>
        <v>2.52</v>
      </c>
      <c r="DA26" s="4" t="str">
        <f t="shared" si="58"/>
        <v/>
      </c>
      <c r="DB26" s="13" t="str">
        <f t="shared" si="59"/>
        <v/>
      </c>
      <c r="DC26" s="24" t="str">
        <f t="shared" si="60"/>
        <v/>
      </c>
      <c r="DE26" s="2">
        <f t="shared" si="78"/>
        <v>-14</v>
      </c>
      <c r="DF26" s="4">
        <f t="shared" si="61"/>
        <v>-42</v>
      </c>
      <c r="DG26" s="4">
        <f t="shared" si="62"/>
        <v>2.55</v>
      </c>
      <c r="DJ26" s="15" t="str">
        <f t="shared" si="63"/>
        <v/>
      </c>
      <c r="DK26" s="13" t="str">
        <f t="shared" si="64"/>
        <v/>
      </c>
      <c r="DL26" s="24" t="str">
        <f t="shared" si="65"/>
        <v/>
      </c>
      <c r="DM26" s="25"/>
    </row>
    <row r="27">
      <c r="A27" s="2">
        <f t="shared" si="66"/>
        <v>-13.5</v>
      </c>
      <c r="B27" s="4">
        <f t="shared" si="1"/>
        <v>-40.5</v>
      </c>
      <c r="C27" s="4">
        <f t="shared" si="2"/>
        <v>2.49</v>
      </c>
      <c r="F27" s="4">
        <f t="shared" si="3"/>
        <v>0</v>
      </c>
      <c r="G27" s="13" t="str">
        <f t="shared" si="4"/>
        <v/>
      </c>
      <c r="H27" s="13" t="str">
        <f t="shared" si="5"/>
        <v/>
      </c>
      <c r="J27" s="2">
        <f t="shared" si="67"/>
        <v>-13.5</v>
      </c>
      <c r="K27" s="4">
        <f t="shared" si="6"/>
        <v>-40.5</v>
      </c>
      <c r="L27" s="4">
        <f t="shared" si="7"/>
        <v>2.58</v>
      </c>
      <c r="O27" s="4">
        <f t="shared" si="8"/>
        <v>0</v>
      </c>
      <c r="P27" s="13" t="str">
        <f t="shared" si="9"/>
        <v/>
      </c>
      <c r="Q27" s="24" t="str">
        <f t="shared" si="10"/>
        <v/>
      </c>
      <c r="S27" s="2">
        <f t="shared" si="68"/>
        <v>-13.5</v>
      </c>
      <c r="T27" s="4">
        <f t="shared" si="11"/>
        <v>-40.5</v>
      </c>
      <c r="U27" s="4">
        <f t="shared" si="12"/>
        <v>2.49</v>
      </c>
      <c r="X27" s="4">
        <f t="shared" si="13"/>
        <v>0</v>
      </c>
      <c r="Y27" s="13" t="str">
        <f t="shared" si="14"/>
        <v/>
      </c>
      <c r="Z27" s="24" t="str">
        <f t="shared" si="15"/>
        <v/>
      </c>
      <c r="AB27" s="2">
        <f t="shared" si="69"/>
        <v>-13.5</v>
      </c>
      <c r="AC27" s="4">
        <f t="shared" si="16"/>
        <v>-40.5</v>
      </c>
      <c r="AD27" s="4">
        <f t="shared" si="17"/>
        <v>2.52</v>
      </c>
      <c r="AG27" s="4">
        <f t="shared" si="18"/>
        <v>0</v>
      </c>
      <c r="AH27" s="13" t="str">
        <f t="shared" si="19"/>
        <v/>
      </c>
      <c r="AI27" s="24" t="str">
        <f t="shared" si="20"/>
        <v/>
      </c>
      <c r="AK27" s="2">
        <f t="shared" si="70"/>
        <v>-13.5</v>
      </c>
      <c r="AL27" s="4">
        <f t="shared" si="21"/>
        <v>-40.5</v>
      </c>
      <c r="AM27" s="4">
        <f t="shared" si="22"/>
        <v>2.52</v>
      </c>
      <c r="AP27" s="15" t="str">
        <f t="shared" si="23"/>
        <v/>
      </c>
      <c r="AQ27" s="13" t="str">
        <f t="shared" si="24"/>
        <v/>
      </c>
      <c r="AR27" s="24" t="str">
        <f t="shared" si="25"/>
        <v/>
      </c>
      <c r="AS27" s="25"/>
      <c r="AT27" s="2">
        <f t="shared" si="71"/>
        <v>-13.5</v>
      </c>
      <c r="AU27" s="4">
        <f t="shared" si="26"/>
        <v>-40.5</v>
      </c>
      <c r="AV27" s="4">
        <f t="shared" si="27"/>
        <v>2.49</v>
      </c>
      <c r="AY27" s="4" t="str">
        <f t="shared" si="28"/>
        <v/>
      </c>
      <c r="AZ27" s="13" t="str">
        <f t="shared" si="29"/>
        <v/>
      </c>
      <c r="BA27" s="24" t="str">
        <f t="shared" si="30"/>
        <v/>
      </c>
      <c r="BC27" s="2">
        <f t="shared" si="72"/>
        <v>-13.5</v>
      </c>
      <c r="BD27" s="4">
        <f t="shared" si="31"/>
        <v>-40.5</v>
      </c>
      <c r="BE27" s="4">
        <f t="shared" si="32"/>
        <v>2.52</v>
      </c>
      <c r="BH27" s="4" t="str">
        <f t="shared" si="33"/>
        <v/>
      </c>
      <c r="BI27" s="13" t="str">
        <f t="shared" si="34"/>
        <v/>
      </c>
      <c r="BJ27" s="24" t="str">
        <f t="shared" si="35"/>
        <v/>
      </c>
      <c r="BK27" s="13"/>
      <c r="BL27" s="2">
        <f t="shared" si="73"/>
        <v>-13.5</v>
      </c>
      <c r="BM27" s="4">
        <f t="shared" si="36"/>
        <v>-40.5</v>
      </c>
      <c r="BN27" s="4">
        <f t="shared" si="37"/>
        <v>2.55</v>
      </c>
      <c r="BQ27" s="4" t="str">
        <f t="shared" si="38"/>
        <v/>
      </c>
      <c r="BR27" s="13" t="str">
        <f t="shared" si="39"/>
        <v/>
      </c>
      <c r="BS27" s="24" t="str">
        <f t="shared" si="40"/>
        <v/>
      </c>
      <c r="BT27" s="13"/>
      <c r="BU27" s="2">
        <f t="shared" si="74"/>
        <v>-13.5</v>
      </c>
      <c r="BV27" s="4">
        <f t="shared" si="41"/>
        <v>-40.5</v>
      </c>
      <c r="BW27" s="4">
        <f t="shared" si="42"/>
        <v>2.55</v>
      </c>
      <c r="BZ27" s="4" t="str">
        <f t="shared" si="43"/>
        <v/>
      </c>
      <c r="CA27" s="13" t="str">
        <f t="shared" si="44"/>
        <v/>
      </c>
      <c r="CB27" s="24" t="str">
        <f t="shared" si="45"/>
        <v/>
      </c>
      <c r="CC27" s="13"/>
      <c r="CD27" s="2">
        <f t="shared" si="75"/>
        <v>-13.5</v>
      </c>
      <c r="CE27" s="4">
        <f t="shared" si="46"/>
        <v>-40.5</v>
      </c>
      <c r="CF27" s="4">
        <f t="shared" si="47"/>
        <v>2.55</v>
      </c>
      <c r="CI27" s="4" t="str">
        <f t="shared" si="48"/>
        <v/>
      </c>
      <c r="CJ27" s="13" t="str">
        <f t="shared" si="49"/>
        <v/>
      </c>
      <c r="CK27" s="24" t="str">
        <f t="shared" si="50"/>
        <v/>
      </c>
      <c r="CL27" s="13"/>
      <c r="CM27" s="2">
        <f t="shared" si="76"/>
        <v>-13.5</v>
      </c>
      <c r="CN27" s="4">
        <f t="shared" si="51"/>
        <v>-40.5</v>
      </c>
      <c r="CO27" s="4">
        <f t="shared" si="52"/>
        <v>2.49</v>
      </c>
      <c r="CR27" s="4" t="str">
        <f t="shared" si="53"/>
        <v/>
      </c>
      <c r="CS27" s="13" t="str">
        <f t="shared" si="54"/>
        <v/>
      </c>
      <c r="CT27" s="24" t="str">
        <f t="shared" si="55"/>
        <v/>
      </c>
      <c r="CU27" s="25"/>
      <c r="CV27" s="2">
        <f t="shared" si="77"/>
        <v>-13.5</v>
      </c>
      <c r="CW27" s="4">
        <f t="shared" si="56"/>
        <v>-40.5</v>
      </c>
      <c r="CX27" s="4">
        <f t="shared" si="57"/>
        <v>2.49</v>
      </c>
      <c r="DA27" s="4" t="str">
        <f t="shared" si="58"/>
        <v/>
      </c>
      <c r="DB27" s="13" t="str">
        <f t="shared" si="59"/>
        <v/>
      </c>
      <c r="DC27" s="24" t="str">
        <f t="shared" si="60"/>
        <v/>
      </c>
      <c r="DE27" s="2">
        <f t="shared" si="78"/>
        <v>-13.5</v>
      </c>
      <c r="DF27" s="4">
        <f t="shared" si="61"/>
        <v>-40.5</v>
      </c>
      <c r="DG27" s="4">
        <f t="shared" si="62"/>
        <v>2.52</v>
      </c>
      <c r="DJ27" s="15" t="str">
        <f t="shared" si="63"/>
        <v/>
      </c>
      <c r="DK27" s="13" t="str">
        <f t="shared" si="64"/>
        <v/>
      </c>
      <c r="DL27" s="24" t="str">
        <f t="shared" si="65"/>
        <v/>
      </c>
      <c r="DM27" s="25"/>
    </row>
    <row r="28">
      <c r="A28" s="2">
        <f t="shared" si="66"/>
        <v>-13</v>
      </c>
      <c r="B28" s="4">
        <f t="shared" si="1"/>
        <v>-39</v>
      </c>
      <c r="C28" s="4">
        <f t="shared" si="2"/>
        <v>2.46</v>
      </c>
      <c r="F28" s="4">
        <f t="shared" si="3"/>
        <v>0</v>
      </c>
      <c r="G28" s="13" t="str">
        <f t="shared" si="4"/>
        <v/>
      </c>
      <c r="H28" s="13" t="str">
        <f t="shared" si="5"/>
        <v/>
      </c>
      <c r="J28" s="2">
        <f t="shared" si="67"/>
        <v>-13</v>
      </c>
      <c r="K28" s="4">
        <f t="shared" si="6"/>
        <v>-39</v>
      </c>
      <c r="L28" s="4">
        <f t="shared" si="7"/>
        <v>2.55</v>
      </c>
      <c r="O28" s="4">
        <f t="shared" si="8"/>
        <v>0</v>
      </c>
      <c r="P28" s="13" t="str">
        <f t="shared" si="9"/>
        <v/>
      </c>
      <c r="Q28" s="24" t="str">
        <f t="shared" si="10"/>
        <v/>
      </c>
      <c r="S28" s="2">
        <f t="shared" si="68"/>
        <v>-13</v>
      </c>
      <c r="T28" s="4">
        <f t="shared" si="11"/>
        <v>-39</v>
      </c>
      <c r="U28" s="4">
        <f t="shared" si="12"/>
        <v>2.46</v>
      </c>
      <c r="V28" s="4">
        <f>150+24/32</f>
        <v>150.75</v>
      </c>
      <c r="W28" s="4">
        <f>156-24/32</f>
        <v>155.25</v>
      </c>
      <c r="X28" s="4">
        <f t="shared" si="13"/>
        <v>4.5</v>
      </c>
      <c r="Y28" s="13">
        <f t="shared" si="14"/>
        <v>1</v>
      </c>
      <c r="Z28" s="24">
        <f t="shared" si="15"/>
        <v>0</v>
      </c>
      <c r="AB28" s="2">
        <f t="shared" si="69"/>
        <v>-13</v>
      </c>
      <c r="AC28" s="4">
        <f t="shared" si="16"/>
        <v>-39</v>
      </c>
      <c r="AD28" s="4">
        <f t="shared" si="17"/>
        <v>2.49</v>
      </c>
      <c r="AG28" s="4">
        <f t="shared" si="18"/>
        <v>0</v>
      </c>
      <c r="AH28" s="13" t="str">
        <f t="shared" si="19"/>
        <v/>
      </c>
      <c r="AI28" s="24" t="str">
        <f t="shared" si="20"/>
        <v/>
      </c>
      <c r="AK28" s="2">
        <f t="shared" si="70"/>
        <v>-13</v>
      </c>
      <c r="AL28" s="4">
        <f t="shared" si="21"/>
        <v>-39</v>
      </c>
      <c r="AM28" s="4">
        <f t="shared" si="22"/>
        <v>2.49</v>
      </c>
      <c r="AO28" s="2">
        <v>24.0</v>
      </c>
      <c r="AP28" s="29">
        <f t="shared" si="23"/>
        <v>4.4375</v>
      </c>
      <c r="AQ28" s="13">
        <f t="shared" si="24"/>
        <v>1.007117528</v>
      </c>
      <c r="AR28" s="24">
        <f t="shared" si="25"/>
        <v>0</v>
      </c>
      <c r="AS28" s="25"/>
      <c r="AT28" s="2">
        <f t="shared" si="71"/>
        <v>-13</v>
      </c>
      <c r="AU28" s="4">
        <f t="shared" si="26"/>
        <v>-39</v>
      </c>
      <c r="AV28" s="4">
        <f t="shared" si="27"/>
        <v>2.46</v>
      </c>
      <c r="AX28" s="2">
        <v>24.0</v>
      </c>
      <c r="AY28" s="4">
        <f t="shared" si="28"/>
        <v>4.375</v>
      </c>
      <c r="AZ28" s="13">
        <f t="shared" si="29"/>
        <v>1</v>
      </c>
      <c r="BA28" s="24">
        <f t="shared" si="30"/>
        <v>0</v>
      </c>
      <c r="BC28" s="2">
        <f t="shared" si="72"/>
        <v>-13</v>
      </c>
      <c r="BD28" s="4">
        <f t="shared" si="31"/>
        <v>-39</v>
      </c>
      <c r="BE28" s="4">
        <f t="shared" si="32"/>
        <v>2.49</v>
      </c>
      <c r="BH28" s="4" t="str">
        <f t="shared" si="33"/>
        <v/>
      </c>
      <c r="BI28" s="13" t="str">
        <f t="shared" si="34"/>
        <v/>
      </c>
      <c r="BJ28" s="24" t="str">
        <f t="shared" si="35"/>
        <v/>
      </c>
      <c r="BK28" s="13"/>
      <c r="BL28" s="2">
        <f t="shared" si="73"/>
        <v>-13</v>
      </c>
      <c r="BM28" s="4">
        <f t="shared" si="36"/>
        <v>-39</v>
      </c>
      <c r="BN28" s="4">
        <f t="shared" si="37"/>
        <v>2.52</v>
      </c>
      <c r="BQ28" s="4" t="str">
        <f t="shared" si="38"/>
        <v/>
      </c>
      <c r="BR28" s="13" t="str">
        <f t="shared" si="39"/>
        <v/>
      </c>
      <c r="BS28" s="24" t="str">
        <f t="shared" si="40"/>
        <v/>
      </c>
      <c r="BT28" s="13"/>
      <c r="BU28" s="2">
        <f t="shared" si="74"/>
        <v>-13</v>
      </c>
      <c r="BV28" s="4">
        <f t="shared" si="41"/>
        <v>-39</v>
      </c>
      <c r="BW28" s="4">
        <f t="shared" si="42"/>
        <v>2.52</v>
      </c>
      <c r="BZ28" s="4" t="str">
        <f t="shared" si="43"/>
        <v/>
      </c>
      <c r="CA28" s="13" t="str">
        <f t="shared" si="44"/>
        <v/>
      </c>
      <c r="CB28" s="24" t="str">
        <f t="shared" si="45"/>
        <v/>
      </c>
      <c r="CC28" s="13"/>
      <c r="CD28" s="2">
        <f t="shared" si="75"/>
        <v>-13</v>
      </c>
      <c r="CE28" s="4">
        <f t="shared" si="46"/>
        <v>-39</v>
      </c>
      <c r="CF28" s="4">
        <f t="shared" si="47"/>
        <v>2.52</v>
      </c>
      <c r="CH28" s="2">
        <v>23.0</v>
      </c>
      <c r="CI28" s="4">
        <f t="shared" si="48"/>
        <v>4.4375</v>
      </c>
      <c r="CJ28" s="13">
        <f t="shared" si="49"/>
        <v>1.007117528</v>
      </c>
      <c r="CK28" s="24">
        <f t="shared" si="50"/>
        <v>0</v>
      </c>
      <c r="CL28" s="13"/>
      <c r="CM28" s="2">
        <f t="shared" si="76"/>
        <v>-13</v>
      </c>
      <c r="CN28" s="4">
        <f t="shared" si="51"/>
        <v>-39</v>
      </c>
      <c r="CO28" s="4">
        <f t="shared" si="52"/>
        <v>2.46</v>
      </c>
      <c r="CR28" s="4" t="str">
        <f t="shared" si="53"/>
        <v/>
      </c>
      <c r="CS28" s="13" t="str">
        <f t="shared" si="54"/>
        <v/>
      </c>
      <c r="CT28" s="24" t="str">
        <f t="shared" si="55"/>
        <v/>
      </c>
      <c r="CU28" s="25"/>
      <c r="CV28" s="2">
        <f t="shared" si="77"/>
        <v>-13</v>
      </c>
      <c r="CW28" s="4">
        <f t="shared" si="56"/>
        <v>-39</v>
      </c>
      <c r="CX28" s="4">
        <f t="shared" si="57"/>
        <v>2.46</v>
      </c>
      <c r="CZ28" s="2">
        <v>24.0</v>
      </c>
      <c r="DA28" s="4">
        <f t="shared" si="58"/>
        <v>4.375</v>
      </c>
      <c r="DB28" s="13">
        <f t="shared" si="59"/>
        <v>1</v>
      </c>
      <c r="DC28" s="24">
        <f t="shared" si="60"/>
        <v>0</v>
      </c>
      <c r="DE28" s="2">
        <f t="shared" si="78"/>
        <v>-13</v>
      </c>
      <c r="DF28" s="4">
        <f t="shared" si="61"/>
        <v>-39</v>
      </c>
      <c r="DG28" s="4">
        <f t="shared" si="62"/>
        <v>2.49</v>
      </c>
      <c r="DI28" s="2">
        <v>24.0</v>
      </c>
      <c r="DJ28" s="29">
        <f t="shared" si="63"/>
        <v>4.4375</v>
      </c>
      <c r="DK28" s="13">
        <f t="shared" si="64"/>
        <v>1.007117528</v>
      </c>
      <c r="DL28" s="24">
        <f t="shared" si="65"/>
        <v>0</v>
      </c>
      <c r="DM28" s="25"/>
    </row>
    <row r="29">
      <c r="A29" s="2">
        <f t="shared" si="66"/>
        <v>-12.5</v>
      </c>
      <c r="B29" s="4">
        <f t="shared" si="1"/>
        <v>-37.5</v>
      </c>
      <c r="C29" s="4">
        <f t="shared" si="2"/>
        <v>2.43</v>
      </c>
      <c r="F29" s="4">
        <f t="shared" si="3"/>
        <v>0</v>
      </c>
      <c r="G29" s="13" t="str">
        <f t="shared" si="4"/>
        <v/>
      </c>
      <c r="H29" s="13" t="str">
        <f t="shared" si="5"/>
        <v/>
      </c>
      <c r="J29" s="2">
        <f t="shared" si="67"/>
        <v>-12.5</v>
      </c>
      <c r="K29" s="4">
        <f t="shared" si="6"/>
        <v>-37.5</v>
      </c>
      <c r="L29" s="4">
        <f t="shared" si="7"/>
        <v>2.52</v>
      </c>
      <c r="O29" s="4">
        <f t="shared" si="8"/>
        <v>0</v>
      </c>
      <c r="P29" s="13" t="str">
        <f t="shared" si="9"/>
        <v/>
      </c>
      <c r="Q29" s="24" t="str">
        <f t="shared" si="10"/>
        <v/>
      </c>
      <c r="S29" s="2">
        <f t="shared" si="68"/>
        <v>-12.5</v>
      </c>
      <c r="T29" s="4">
        <f t="shared" si="11"/>
        <v>-37.5</v>
      </c>
      <c r="U29" s="4">
        <f t="shared" si="12"/>
        <v>2.43</v>
      </c>
      <c r="X29" s="4">
        <f t="shared" si="13"/>
        <v>0</v>
      </c>
      <c r="Y29" s="13" t="str">
        <f t="shared" si="14"/>
        <v/>
      </c>
      <c r="Z29" s="24" t="str">
        <f t="shared" si="15"/>
        <v/>
      </c>
      <c r="AB29" s="2">
        <f t="shared" si="69"/>
        <v>-12.5</v>
      </c>
      <c r="AC29" s="4">
        <f t="shared" si="16"/>
        <v>-37.5</v>
      </c>
      <c r="AD29" s="4">
        <f t="shared" si="17"/>
        <v>2.46</v>
      </c>
      <c r="AG29" s="4">
        <f t="shared" si="18"/>
        <v>0</v>
      </c>
      <c r="AH29" s="13" t="str">
        <f t="shared" si="19"/>
        <v/>
      </c>
      <c r="AI29" s="24" t="str">
        <f t="shared" si="20"/>
        <v/>
      </c>
      <c r="AK29" s="2">
        <f t="shared" si="70"/>
        <v>-12.5</v>
      </c>
      <c r="AL29" s="4">
        <f t="shared" si="21"/>
        <v>-37.5</v>
      </c>
      <c r="AM29" s="4">
        <f t="shared" si="22"/>
        <v>2.46</v>
      </c>
      <c r="AP29" s="15" t="str">
        <f t="shared" si="23"/>
        <v/>
      </c>
      <c r="AQ29" s="13" t="str">
        <f t="shared" si="24"/>
        <v/>
      </c>
      <c r="AR29" s="24" t="str">
        <f t="shared" si="25"/>
        <v/>
      </c>
      <c r="AS29" s="25"/>
      <c r="AT29" s="2">
        <f t="shared" si="71"/>
        <v>-12.5</v>
      </c>
      <c r="AU29" s="4">
        <f t="shared" si="26"/>
        <v>-37.5</v>
      </c>
      <c r="AV29" s="4">
        <f t="shared" si="27"/>
        <v>2.43</v>
      </c>
      <c r="AY29" s="4" t="str">
        <f t="shared" si="28"/>
        <v/>
      </c>
      <c r="AZ29" s="13" t="str">
        <f t="shared" si="29"/>
        <v/>
      </c>
      <c r="BA29" s="24" t="str">
        <f t="shared" si="30"/>
        <v/>
      </c>
      <c r="BC29" s="2">
        <f t="shared" si="72"/>
        <v>-12.5</v>
      </c>
      <c r="BD29" s="4">
        <f t="shared" si="31"/>
        <v>-37.5</v>
      </c>
      <c r="BE29" s="4">
        <f t="shared" si="32"/>
        <v>2.46</v>
      </c>
      <c r="BH29" s="4" t="str">
        <f t="shared" si="33"/>
        <v/>
      </c>
      <c r="BI29" s="13" t="str">
        <f t="shared" si="34"/>
        <v/>
      </c>
      <c r="BJ29" s="24" t="str">
        <f t="shared" si="35"/>
        <v/>
      </c>
      <c r="BK29" s="13"/>
      <c r="BL29" s="2">
        <f t="shared" si="73"/>
        <v>-12.5</v>
      </c>
      <c r="BM29" s="4">
        <f t="shared" si="36"/>
        <v>-37.5</v>
      </c>
      <c r="BN29" s="4">
        <f t="shared" si="37"/>
        <v>2.49</v>
      </c>
      <c r="BQ29" s="4" t="str">
        <f t="shared" si="38"/>
        <v/>
      </c>
      <c r="BR29" s="13" t="str">
        <f t="shared" si="39"/>
        <v/>
      </c>
      <c r="BS29" s="24" t="str">
        <f t="shared" si="40"/>
        <v/>
      </c>
      <c r="BT29" s="13"/>
      <c r="BU29" s="2">
        <f t="shared" si="74"/>
        <v>-12.5</v>
      </c>
      <c r="BV29" s="4">
        <f t="shared" si="41"/>
        <v>-37.5</v>
      </c>
      <c r="BW29" s="4">
        <f t="shared" si="42"/>
        <v>2.49</v>
      </c>
      <c r="BZ29" s="4" t="str">
        <f t="shared" si="43"/>
        <v/>
      </c>
      <c r="CA29" s="13" t="str">
        <f t="shared" si="44"/>
        <v/>
      </c>
      <c r="CB29" s="24" t="str">
        <f t="shared" si="45"/>
        <v/>
      </c>
      <c r="CC29" s="13"/>
      <c r="CD29" s="2">
        <f t="shared" si="75"/>
        <v>-12.5</v>
      </c>
      <c r="CE29" s="4">
        <f t="shared" si="46"/>
        <v>-37.5</v>
      </c>
      <c r="CF29" s="4">
        <f t="shared" si="47"/>
        <v>2.49</v>
      </c>
      <c r="CI29" s="4" t="str">
        <f t="shared" si="48"/>
        <v/>
      </c>
      <c r="CJ29" s="13" t="str">
        <f t="shared" si="49"/>
        <v/>
      </c>
      <c r="CK29" s="24" t="str">
        <f t="shared" si="50"/>
        <v/>
      </c>
      <c r="CL29" s="13"/>
      <c r="CM29" s="2">
        <f t="shared" si="76"/>
        <v>-12.5</v>
      </c>
      <c r="CN29" s="4">
        <f t="shared" si="51"/>
        <v>-37.5</v>
      </c>
      <c r="CO29" s="4">
        <f t="shared" si="52"/>
        <v>2.43</v>
      </c>
      <c r="CR29" s="4" t="str">
        <f t="shared" si="53"/>
        <v/>
      </c>
      <c r="CS29" s="13" t="str">
        <f t="shared" si="54"/>
        <v/>
      </c>
      <c r="CT29" s="24" t="str">
        <f t="shared" si="55"/>
        <v/>
      </c>
      <c r="CU29" s="25"/>
      <c r="CV29" s="2">
        <f t="shared" si="77"/>
        <v>-12.5</v>
      </c>
      <c r="CW29" s="4">
        <f t="shared" si="56"/>
        <v>-37.5</v>
      </c>
      <c r="CX29" s="4">
        <f t="shared" si="57"/>
        <v>2.43</v>
      </c>
      <c r="DA29" s="4" t="str">
        <f t="shared" si="58"/>
        <v/>
      </c>
      <c r="DB29" s="13" t="str">
        <f t="shared" si="59"/>
        <v/>
      </c>
      <c r="DC29" s="24" t="str">
        <f t="shared" si="60"/>
        <v/>
      </c>
      <c r="DE29" s="2">
        <f t="shared" si="78"/>
        <v>-12.5</v>
      </c>
      <c r="DF29" s="4">
        <f t="shared" si="61"/>
        <v>-37.5</v>
      </c>
      <c r="DG29" s="4">
        <f t="shared" si="62"/>
        <v>2.46</v>
      </c>
      <c r="DJ29" s="15" t="str">
        <f t="shared" si="63"/>
        <v/>
      </c>
      <c r="DK29" s="13" t="str">
        <f t="shared" si="64"/>
        <v/>
      </c>
      <c r="DL29" s="24" t="str">
        <f t="shared" si="65"/>
        <v/>
      </c>
      <c r="DM29" s="25"/>
    </row>
    <row r="30">
      <c r="A30" s="2">
        <f t="shared" si="66"/>
        <v>-12</v>
      </c>
      <c r="B30" s="4">
        <f t="shared" si="1"/>
        <v>-36</v>
      </c>
      <c r="C30" s="4">
        <f t="shared" si="2"/>
        <v>2.4</v>
      </c>
      <c r="D30" s="4">
        <f>150.75-1/32</f>
        <v>150.71875</v>
      </c>
      <c r="E30" s="4">
        <f>155+3/16+1/32</f>
        <v>155.21875</v>
      </c>
      <c r="F30" s="4">
        <f t="shared" si="3"/>
        <v>4.5</v>
      </c>
      <c r="G30" s="13">
        <f t="shared" si="4"/>
        <v>1</v>
      </c>
      <c r="H30" s="13">
        <f t="shared" si="5"/>
        <v>0</v>
      </c>
      <c r="J30" s="2">
        <f t="shared" si="67"/>
        <v>-12</v>
      </c>
      <c r="K30" s="4">
        <f t="shared" si="6"/>
        <v>-36</v>
      </c>
      <c r="L30" s="4">
        <f t="shared" si="7"/>
        <v>2.49</v>
      </c>
      <c r="M30" s="4">
        <f>151-1/8-1/16-1/32</f>
        <v>150.78125</v>
      </c>
      <c r="N30" s="4">
        <f>155+3/16+1/32</f>
        <v>155.21875</v>
      </c>
      <c r="O30" s="4">
        <f t="shared" si="8"/>
        <v>4.4375</v>
      </c>
      <c r="P30" s="13">
        <f t="shared" si="9"/>
        <v>0.9964973623</v>
      </c>
      <c r="Q30" s="24">
        <f t="shared" si="10"/>
        <v>0</v>
      </c>
      <c r="S30" s="2">
        <f t="shared" si="68"/>
        <v>-12</v>
      </c>
      <c r="T30" s="4">
        <f t="shared" si="11"/>
        <v>-36</v>
      </c>
      <c r="U30" s="4">
        <f t="shared" si="12"/>
        <v>2.4</v>
      </c>
      <c r="X30" s="4">
        <f t="shared" si="13"/>
        <v>0</v>
      </c>
      <c r="Y30" s="13" t="str">
        <f t="shared" si="14"/>
        <v/>
      </c>
      <c r="Z30" s="24" t="str">
        <f t="shared" si="15"/>
        <v/>
      </c>
      <c r="AB30" s="2">
        <f t="shared" si="69"/>
        <v>-12</v>
      </c>
      <c r="AC30" s="4">
        <f t="shared" si="16"/>
        <v>-36</v>
      </c>
      <c r="AD30" s="4">
        <f t="shared" si="17"/>
        <v>2.43</v>
      </c>
      <c r="AE30" s="29">
        <f>150+24/32</f>
        <v>150.75</v>
      </c>
      <c r="AF30" s="29">
        <f>156-25/32</f>
        <v>155.21875</v>
      </c>
      <c r="AG30" s="4">
        <f t="shared" si="18"/>
        <v>4.46875</v>
      </c>
      <c r="AH30" s="13">
        <f t="shared" si="19"/>
        <v>1.007067226</v>
      </c>
      <c r="AI30" s="24">
        <f t="shared" si="20"/>
        <v>0</v>
      </c>
      <c r="AK30" s="2">
        <f t="shared" si="70"/>
        <v>-12</v>
      </c>
      <c r="AL30" s="4">
        <f t="shared" si="21"/>
        <v>-36</v>
      </c>
      <c r="AM30" s="4">
        <f t="shared" si="22"/>
        <v>2.43</v>
      </c>
      <c r="AP30" s="15" t="str">
        <f t="shared" si="23"/>
        <v/>
      </c>
      <c r="AQ30" s="13" t="str">
        <f t="shared" si="24"/>
        <v/>
      </c>
      <c r="AR30" s="24" t="str">
        <f t="shared" si="25"/>
        <v/>
      </c>
      <c r="AS30" s="25"/>
      <c r="AT30" s="2">
        <f t="shared" si="71"/>
        <v>-12</v>
      </c>
      <c r="AU30" s="4">
        <f t="shared" si="26"/>
        <v>-36</v>
      </c>
      <c r="AV30" s="4">
        <f t="shared" si="27"/>
        <v>2.4</v>
      </c>
      <c r="AY30" s="4" t="str">
        <f t="shared" si="28"/>
        <v/>
      </c>
      <c r="AZ30" s="13" t="str">
        <f t="shared" si="29"/>
        <v/>
      </c>
      <c r="BA30" s="24" t="str">
        <f t="shared" si="30"/>
        <v/>
      </c>
      <c r="BC30" s="2">
        <f t="shared" si="72"/>
        <v>-12</v>
      </c>
      <c r="BD30" s="4">
        <f t="shared" si="31"/>
        <v>-36</v>
      </c>
      <c r="BE30" s="4">
        <f t="shared" si="32"/>
        <v>2.43</v>
      </c>
      <c r="BH30" s="4" t="str">
        <f t="shared" si="33"/>
        <v/>
      </c>
      <c r="BI30" s="13" t="str">
        <f t="shared" si="34"/>
        <v/>
      </c>
      <c r="BJ30" s="24" t="str">
        <f t="shared" si="35"/>
        <v/>
      </c>
      <c r="BK30" s="13"/>
      <c r="BL30" s="2">
        <f t="shared" si="73"/>
        <v>-12</v>
      </c>
      <c r="BM30" s="4">
        <f t="shared" si="36"/>
        <v>-36</v>
      </c>
      <c r="BN30" s="4">
        <f t="shared" si="37"/>
        <v>2.46</v>
      </c>
      <c r="BQ30" s="4" t="str">
        <f t="shared" si="38"/>
        <v/>
      </c>
      <c r="BR30" s="13" t="str">
        <f t="shared" si="39"/>
        <v/>
      </c>
      <c r="BS30" s="24" t="str">
        <f t="shared" si="40"/>
        <v/>
      </c>
      <c r="BT30" s="13"/>
      <c r="BU30" s="2">
        <f t="shared" si="74"/>
        <v>-12</v>
      </c>
      <c r="BV30" s="4">
        <f t="shared" si="41"/>
        <v>-36</v>
      </c>
      <c r="BW30" s="4">
        <f t="shared" si="42"/>
        <v>2.46</v>
      </c>
      <c r="BZ30" s="4" t="str">
        <f t="shared" si="43"/>
        <v/>
      </c>
      <c r="CA30" s="13" t="str">
        <f t="shared" si="44"/>
        <v/>
      </c>
      <c r="CB30" s="24" t="str">
        <f t="shared" si="45"/>
        <v/>
      </c>
      <c r="CC30" s="13"/>
      <c r="CD30" s="2">
        <f t="shared" si="75"/>
        <v>-12</v>
      </c>
      <c r="CE30" s="4">
        <f t="shared" si="46"/>
        <v>-36</v>
      </c>
      <c r="CF30" s="4">
        <f t="shared" si="47"/>
        <v>2.46</v>
      </c>
      <c r="CH30" s="2">
        <v>23.0</v>
      </c>
      <c r="CI30" s="4">
        <f t="shared" si="48"/>
        <v>4.4375</v>
      </c>
      <c r="CJ30" s="13">
        <f t="shared" si="49"/>
        <v>1.007117528</v>
      </c>
      <c r="CK30" s="24">
        <f t="shared" si="50"/>
        <v>0</v>
      </c>
      <c r="CL30" s="13"/>
      <c r="CM30" s="2">
        <f t="shared" si="76"/>
        <v>-12</v>
      </c>
      <c r="CN30" s="4">
        <f t="shared" si="51"/>
        <v>-36</v>
      </c>
      <c r="CO30" s="4">
        <f t="shared" si="52"/>
        <v>2.4</v>
      </c>
      <c r="CR30" s="4" t="str">
        <f t="shared" si="53"/>
        <v/>
      </c>
      <c r="CS30" s="13" t="str">
        <f t="shared" si="54"/>
        <v/>
      </c>
      <c r="CT30" s="24" t="str">
        <f t="shared" si="55"/>
        <v/>
      </c>
      <c r="CU30" s="25"/>
      <c r="CV30" s="2">
        <f t="shared" si="77"/>
        <v>-12</v>
      </c>
      <c r="CW30" s="4">
        <f t="shared" si="56"/>
        <v>-36</v>
      </c>
      <c r="CX30" s="4">
        <f t="shared" si="57"/>
        <v>2.4</v>
      </c>
      <c r="DA30" s="4" t="str">
        <f t="shared" si="58"/>
        <v/>
      </c>
      <c r="DB30" s="13" t="str">
        <f t="shared" si="59"/>
        <v/>
      </c>
      <c r="DC30" s="24" t="str">
        <f t="shared" si="60"/>
        <v/>
      </c>
      <c r="DE30" s="2">
        <f t="shared" si="78"/>
        <v>-12</v>
      </c>
      <c r="DF30" s="4">
        <f t="shared" si="61"/>
        <v>-36</v>
      </c>
      <c r="DG30" s="4">
        <f t="shared" si="62"/>
        <v>2.43</v>
      </c>
      <c r="DJ30" s="15" t="str">
        <f t="shared" si="63"/>
        <v/>
      </c>
      <c r="DK30" s="13" t="str">
        <f t="shared" si="64"/>
        <v/>
      </c>
      <c r="DL30" s="24" t="str">
        <f t="shared" si="65"/>
        <v/>
      </c>
      <c r="DM30" s="25"/>
    </row>
    <row r="31">
      <c r="A31" s="2">
        <f t="shared" si="66"/>
        <v>-11.5</v>
      </c>
      <c r="B31" s="4">
        <f t="shared" si="1"/>
        <v>-34.5</v>
      </c>
      <c r="C31" s="4">
        <f t="shared" si="2"/>
        <v>2.37</v>
      </c>
      <c r="F31" s="4">
        <f t="shared" si="3"/>
        <v>0</v>
      </c>
      <c r="G31" s="13" t="str">
        <f t="shared" si="4"/>
        <v/>
      </c>
      <c r="H31" s="13" t="str">
        <f t="shared" si="5"/>
        <v/>
      </c>
      <c r="J31" s="2">
        <f t="shared" si="67"/>
        <v>-11.5</v>
      </c>
      <c r="K31" s="4">
        <f t="shared" si="6"/>
        <v>-34.5</v>
      </c>
      <c r="L31" s="4">
        <f t="shared" si="7"/>
        <v>2.46</v>
      </c>
      <c r="O31" s="4">
        <f t="shared" si="8"/>
        <v>0</v>
      </c>
      <c r="P31" s="13" t="str">
        <f t="shared" si="9"/>
        <v/>
      </c>
      <c r="Q31" s="24" t="str">
        <f t="shared" si="10"/>
        <v/>
      </c>
      <c r="S31" s="2">
        <f t="shared" si="68"/>
        <v>-11.5</v>
      </c>
      <c r="T31" s="4">
        <f t="shared" si="11"/>
        <v>-34.5</v>
      </c>
      <c r="U31" s="4">
        <f t="shared" si="12"/>
        <v>2.37</v>
      </c>
      <c r="X31" s="4">
        <f t="shared" si="13"/>
        <v>0</v>
      </c>
      <c r="Y31" s="13" t="str">
        <f t="shared" si="14"/>
        <v/>
      </c>
      <c r="Z31" s="24" t="str">
        <f t="shared" si="15"/>
        <v/>
      </c>
      <c r="AB31" s="2">
        <f t="shared" si="69"/>
        <v>-11.5</v>
      </c>
      <c r="AC31" s="4">
        <f t="shared" si="16"/>
        <v>-34.5</v>
      </c>
      <c r="AD31" s="4">
        <f t="shared" si="17"/>
        <v>2.4</v>
      </c>
      <c r="AG31" s="4">
        <f t="shared" si="18"/>
        <v>0</v>
      </c>
      <c r="AH31" s="13" t="str">
        <f t="shared" si="19"/>
        <v/>
      </c>
      <c r="AI31" s="24" t="str">
        <f t="shared" si="20"/>
        <v/>
      </c>
      <c r="AK31" s="2">
        <f t="shared" si="70"/>
        <v>-11.5</v>
      </c>
      <c r="AL31" s="4">
        <f t="shared" si="21"/>
        <v>-34.5</v>
      </c>
      <c r="AM31" s="4">
        <f t="shared" si="22"/>
        <v>2.4</v>
      </c>
      <c r="AP31" s="15" t="str">
        <f t="shared" si="23"/>
        <v/>
      </c>
      <c r="AQ31" s="13" t="str">
        <f t="shared" si="24"/>
        <v/>
      </c>
      <c r="AR31" s="24" t="str">
        <f t="shared" si="25"/>
        <v/>
      </c>
      <c r="AS31" s="25"/>
      <c r="AT31" s="2">
        <f t="shared" si="71"/>
        <v>-11.5</v>
      </c>
      <c r="AU31" s="4">
        <f t="shared" si="26"/>
        <v>-34.5</v>
      </c>
      <c r="AV31" s="4">
        <f t="shared" si="27"/>
        <v>2.37</v>
      </c>
      <c r="AY31" s="4" t="str">
        <f t="shared" si="28"/>
        <v/>
      </c>
      <c r="AZ31" s="13" t="str">
        <f t="shared" si="29"/>
        <v/>
      </c>
      <c r="BA31" s="24" t="str">
        <f t="shared" si="30"/>
        <v/>
      </c>
      <c r="BC31" s="2">
        <f t="shared" si="72"/>
        <v>-11.5</v>
      </c>
      <c r="BD31" s="4">
        <f t="shared" si="31"/>
        <v>-34.5</v>
      </c>
      <c r="BE31" s="4">
        <f t="shared" si="32"/>
        <v>2.4</v>
      </c>
      <c r="BH31" s="4" t="str">
        <f t="shared" si="33"/>
        <v/>
      </c>
      <c r="BI31" s="13" t="str">
        <f t="shared" si="34"/>
        <v/>
      </c>
      <c r="BJ31" s="24" t="str">
        <f t="shared" si="35"/>
        <v/>
      </c>
      <c r="BK31" s="13"/>
      <c r="BL31" s="2">
        <f t="shared" si="73"/>
        <v>-11.5</v>
      </c>
      <c r="BM31" s="4">
        <f t="shared" si="36"/>
        <v>-34.5</v>
      </c>
      <c r="BN31" s="4">
        <f t="shared" si="37"/>
        <v>2.43</v>
      </c>
      <c r="BQ31" s="4" t="str">
        <f t="shared" si="38"/>
        <v/>
      </c>
      <c r="BR31" s="13" t="str">
        <f t="shared" si="39"/>
        <v/>
      </c>
      <c r="BS31" s="24" t="str">
        <f t="shared" si="40"/>
        <v/>
      </c>
      <c r="BT31" s="13"/>
      <c r="BU31" s="2">
        <f t="shared" si="74"/>
        <v>-11.5</v>
      </c>
      <c r="BV31" s="4">
        <f t="shared" si="41"/>
        <v>-34.5</v>
      </c>
      <c r="BW31" s="4">
        <f t="shared" si="42"/>
        <v>2.43</v>
      </c>
      <c r="BZ31" s="4" t="str">
        <f t="shared" si="43"/>
        <v/>
      </c>
      <c r="CA31" s="13" t="str">
        <f t="shared" si="44"/>
        <v/>
      </c>
      <c r="CB31" s="24" t="str">
        <f t="shared" si="45"/>
        <v/>
      </c>
      <c r="CC31" s="13"/>
      <c r="CD31" s="2">
        <f t="shared" si="75"/>
        <v>-11.5</v>
      </c>
      <c r="CE31" s="4">
        <f t="shared" si="46"/>
        <v>-34.5</v>
      </c>
      <c r="CF31" s="4">
        <f t="shared" si="47"/>
        <v>2.43</v>
      </c>
      <c r="CI31" s="4" t="str">
        <f t="shared" si="48"/>
        <v/>
      </c>
      <c r="CJ31" s="13" t="str">
        <f t="shared" si="49"/>
        <v/>
      </c>
      <c r="CK31" s="24" t="str">
        <f t="shared" si="50"/>
        <v/>
      </c>
      <c r="CL31" s="13"/>
      <c r="CM31" s="2">
        <f t="shared" si="76"/>
        <v>-11.5</v>
      </c>
      <c r="CN31" s="4">
        <f t="shared" si="51"/>
        <v>-34.5</v>
      </c>
      <c r="CO31" s="4">
        <f t="shared" si="52"/>
        <v>2.37</v>
      </c>
      <c r="CR31" s="4" t="str">
        <f t="shared" si="53"/>
        <v/>
      </c>
      <c r="CS31" s="13" t="str">
        <f t="shared" si="54"/>
        <v/>
      </c>
      <c r="CT31" s="24" t="str">
        <f t="shared" si="55"/>
        <v/>
      </c>
      <c r="CU31" s="25"/>
      <c r="CV31" s="2">
        <f t="shared" si="77"/>
        <v>-11.5</v>
      </c>
      <c r="CW31" s="4">
        <f t="shared" si="56"/>
        <v>-34.5</v>
      </c>
      <c r="CX31" s="4">
        <f t="shared" si="57"/>
        <v>2.37</v>
      </c>
      <c r="DA31" s="4" t="str">
        <f t="shared" si="58"/>
        <v/>
      </c>
      <c r="DB31" s="13" t="str">
        <f t="shared" si="59"/>
        <v/>
      </c>
      <c r="DC31" s="24" t="str">
        <f t="shared" si="60"/>
        <v/>
      </c>
      <c r="DE31" s="2">
        <f t="shared" si="78"/>
        <v>-11.5</v>
      </c>
      <c r="DF31" s="4">
        <f t="shared" si="61"/>
        <v>-34.5</v>
      </c>
      <c r="DG31" s="4">
        <f t="shared" si="62"/>
        <v>2.4</v>
      </c>
      <c r="DJ31" s="15" t="str">
        <f t="shared" si="63"/>
        <v/>
      </c>
      <c r="DK31" s="13" t="str">
        <f t="shared" si="64"/>
        <v/>
      </c>
      <c r="DL31" s="24" t="str">
        <f t="shared" si="65"/>
        <v/>
      </c>
      <c r="DM31" s="25"/>
    </row>
    <row r="32">
      <c r="A32" s="2">
        <f t="shared" si="66"/>
        <v>-11</v>
      </c>
      <c r="B32" s="4">
        <f t="shared" si="1"/>
        <v>-33</v>
      </c>
      <c r="C32" s="4">
        <f t="shared" si="2"/>
        <v>2.34</v>
      </c>
      <c r="F32" s="4">
        <f t="shared" si="3"/>
        <v>0</v>
      </c>
      <c r="G32" s="13" t="str">
        <f t="shared" si="4"/>
        <v/>
      </c>
      <c r="H32" s="13" t="str">
        <f t="shared" si="5"/>
        <v/>
      </c>
      <c r="J32" s="2">
        <f t="shared" si="67"/>
        <v>-11</v>
      </c>
      <c r="K32" s="4">
        <f t="shared" si="6"/>
        <v>-33</v>
      </c>
      <c r="L32" s="4">
        <f t="shared" si="7"/>
        <v>2.43</v>
      </c>
      <c r="O32" s="4">
        <f t="shared" si="8"/>
        <v>0</v>
      </c>
      <c r="P32" s="13" t="str">
        <f t="shared" si="9"/>
        <v/>
      </c>
      <c r="Q32" s="24" t="str">
        <f t="shared" si="10"/>
        <v/>
      </c>
      <c r="S32" s="2">
        <f t="shared" si="68"/>
        <v>-11</v>
      </c>
      <c r="T32" s="4">
        <f t="shared" si="11"/>
        <v>-33</v>
      </c>
      <c r="U32" s="4">
        <f t="shared" si="12"/>
        <v>2.34</v>
      </c>
      <c r="V32" s="4">
        <f>150+24/32</f>
        <v>150.75</v>
      </c>
      <c r="W32" s="4">
        <f>156-24/32</f>
        <v>155.25</v>
      </c>
      <c r="X32" s="4">
        <f t="shared" si="13"/>
        <v>4.5</v>
      </c>
      <c r="Y32" s="13">
        <f t="shared" si="14"/>
        <v>1</v>
      </c>
      <c r="Z32" s="24">
        <f t="shared" si="15"/>
        <v>0</v>
      </c>
      <c r="AB32" s="2">
        <f t="shared" si="69"/>
        <v>-11</v>
      </c>
      <c r="AC32" s="4">
        <f t="shared" si="16"/>
        <v>-33</v>
      </c>
      <c r="AD32" s="4">
        <f t="shared" si="17"/>
        <v>2.37</v>
      </c>
      <c r="AG32" s="4">
        <f t="shared" si="18"/>
        <v>0</v>
      </c>
      <c r="AH32" s="13" t="str">
        <f t="shared" si="19"/>
        <v/>
      </c>
      <c r="AI32" s="24" t="str">
        <f t="shared" si="20"/>
        <v/>
      </c>
      <c r="AK32" s="2">
        <f t="shared" si="70"/>
        <v>-11</v>
      </c>
      <c r="AL32" s="4">
        <f t="shared" si="21"/>
        <v>-33</v>
      </c>
      <c r="AM32" s="4">
        <f t="shared" si="22"/>
        <v>2.37</v>
      </c>
      <c r="AO32" s="2">
        <v>24.0</v>
      </c>
      <c r="AP32" s="29">
        <f t="shared" si="23"/>
        <v>4.4375</v>
      </c>
      <c r="AQ32" s="13">
        <f t="shared" si="24"/>
        <v>1.007117528</v>
      </c>
      <c r="AR32" s="24">
        <f t="shared" si="25"/>
        <v>0</v>
      </c>
      <c r="AS32" s="25"/>
      <c r="AT32" s="2">
        <f t="shared" si="71"/>
        <v>-11</v>
      </c>
      <c r="AU32" s="4">
        <f t="shared" si="26"/>
        <v>-33</v>
      </c>
      <c r="AV32" s="4">
        <f t="shared" si="27"/>
        <v>2.34</v>
      </c>
      <c r="AX32" s="2">
        <v>24.0</v>
      </c>
      <c r="AY32" s="4">
        <f t="shared" si="28"/>
        <v>4.375</v>
      </c>
      <c r="AZ32" s="13">
        <f t="shared" si="29"/>
        <v>1</v>
      </c>
      <c r="BA32" s="24">
        <f t="shared" si="30"/>
        <v>0</v>
      </c>
      <c r="BC32" s="2">
        <f t="shared" si="72"/>
        <v>-11</v>
      </c>
      <c r="BD32" s="4">
        <f t="shared" si="31"/>
        <v>-33</v>
      </c>
      <c r="BE32" s="4">
        <f t="shared" si="32"/>
        <v>2.37</v>
      </c>
      <c r="BG32" s="2">
        <v>24.0</v>
      </c>
      <c r="BH32" s="4">
        <f t="shared" si="33"/>
        <v>4.4375</v>
      </c>
      <c r="BI32" s="13">
        <f t="shared" si="34"/>
        <v>1.007117528</v>
      </c>
      <c r="BJ32" s="24">
        <f t="shared" si="35"/>
        <v>0</v>
      </c>
      <c r="BK32" s="13"/>
      <c r="BL32" s="2">
        <f t="shared" si="73"/>
        <v>-11</v>
      </c>
      <c r="BM32" s="4">
        <f t="shared" si="36"/>
        <v>-33</v>
      </c>
      <c r="BN32" s="4">
        <f t="shared" si="37"/>
        <v>2.4</v>
      </c>
      <c r="BP32" s="2">
        <v>23.0</v>
      </c>
      <c r="BQ32" s="4">
        <f t="shared" si="38"/>
        <v>4.4375</v>
      </c>
      <c r="BR32" s="13">
        <f t="shared" si="39"/>
        <v>1</v>
      </c>
      <c r="BS32" s="24">
        <f t="shared" si="40"/>
        <v>0</v>
      </c>
      <c r="BT32" s="13"/>
      <c r="BU32" s="2">
        <f t="shared" si="74"/>
        <v>-11</v>
      </c>
      <c r="BV32" s="4">
        <f t="shared" si="41"/>
        <v>-33</v>
      </c>
      <c r="BW32" s="4">
        <f t="shared" si="42"/>
        <v>2.4</v>
      </c>
      <c r="BY32" s="2">
        <v>23.0</v>
      </c>
      <c r="BZ32" s="4">
        <f t="shared" si="43"/>
        <v>4.4375</v>
      </c>
      <c r="CA32" s="13">
        <f t="shared" si="44"/>
        <v>1</v>
      </c>
      <c r="CB32" s="24">
        <f t="shared" si="45"/>
        <v>0</v>
      </c>
      <c r="CC32" s="13"/>
      <c r="CD32" s="2">
        <f t="shared" si="75"/>
        <v>-11</v>
      </c>
      <c r="CE32" s="4">
        <f t="shared" si="46"/>
        <v>-33</v>
      </c>
      <c r="CF32" s="4">
        <f t="shared" si="47"/>
        <v>2.4</v>
      </c>
      <c r="CI32" s="4" t="str">
        <f t="shared" si="48"/>
        <v/>
      </c>
      <c r="CJ32" s="13" t="str">
        <f t="shared" si="49"/>
        <v/>
      </c>
      <c r="CK32" s="24" t="str">
        <f t="shared" si="50"/>
        <v/>
      </c>
      <c r="CL32" s="13"/>
      <c r="CM32" s="2">
        <f t="shared" si="76"/>
        <v>-11</v>
      </c>
      <c r="CN32" s="4">
        <f t="shared" si="51"/>
        <v>-33</v>
      </c>
      <c r="CO32" s="4">
        <f t="shared" si="52"/>
        <v>2.34</v>
      </c>
      <c r="CR32" s="4" t="str">
        <f t="shared" si="53"/>
        <v/>
      </c>
      <c r="CS32" s="13" t="str">
        <f t="shared" si="54"/>
        <v/>
      </c>
      <c r="CT32" s="24" t="str">
        <f t="shared" si="55"/>
        <v/>
      </c>
      <c r="CU32" s="25"/>
      <c r="CV32" s="2">
        <f t="shared" si="77"/>
        <v>-11</v>
      </c>
      <c r="CW32" s="4">
        <f t="shared" si="56"/>
        <v>-33</v>
      </c>
      <c r="CX32" s="4">
        <f t="shared" si="57"/>
        <v>2.34</v>
      </c>
      <c r="CZ32" s="2">
        <v>24.0</v>
      </c>
      <c r="DA32" s="4">
        <f t="shared" si="58"/>
        <v>4.375</v>
      </c>
      <c r="DB32" s="13">
        <f t="shared" si="59"/>
        <v>1</v>
      </c>
      <c r="DC32" s="24">
        <f t="shared" si="60"/>
        <v>0</v>
      </c>
      <c r="DE32" s="2">
        <f t="shared" si="78"/>
        <v>-11</v>
      </c>
      <c r="DF32" s="4">
        <f t="shared" si="61"/>
        <v>-33</v>
      </c>
      <c r="DG32" s="4">
        <f t="shared" si="62"/>
        <v>2.37</v>
      </c>
      <c r="DI32" s="2">
        <v>24.0</v>
      </c>
      <c r="DJ32" s="29">
        <f t="shared" si="63"/>
        <v>4.4375</v>
      </c>
      <c r="DK32" s="13">
        <f t="shared" si="64"/>
        <v>1.007117528</v>
      </c>
      <c r="DL32" s="24">
        <f t="shared" si="65"/>
        <v>0</v>
      </c>
      <c r="DM32" s="25"/>
    </row>
    <row r="33">
      <c r="A33" s="2">
        <f t="shared" si="66"/>
        <v>-10.5</v>
      </c>
      <c r="B33" s="4">
        <f t="shared" si="1"/>
        <v>-31.5</v>
      </c>
      <c r="C33" s="4">
        <f t="shared" si="2"/>
        <v>2.31</v>
      </c>
      <c r="F33" s="4">
        <f t="shared" si="3"/>
        <v>0</v>
      </c>
      <c r="G33" s="13" t="str">
        <f t="shared" si="4"/>
        <v/>
      </c>
      <c r="H33" s="13" t="str">
        <f t="shared" si="5"/>
        <v/>
      </c>
      <c r="J33" s="2">
        <f t="shared" si="67"/>
        <v>-10.5</v>
      </c>
      <c r="K33" s="4">
        <f t="shared" si="6"/>
        <v>-31.5</v>
      </c>
      <c r="L33" s="4">
        <f t="shared" si="7"/>
        <v>2.4</v>
      </c>
      <c r="O33" s="4">
        <f t="shared" si="8"/>
        <v>0</v>
      </c>
      <c r="P33" s="13" t="str">
        <f t="shared" si="9"/>
        <v/>
      </c>
      <c r="Q33" s="24" t="str">
        <f t="shared" si="10"/>
        <v/>
      </c>
      <c r="S33" s="2">
        <f t="shared" si="68"/>
        <v>-10.5</v>
      </c>
      <c r="T33" s="4">
        <f t="shared" si="11"/>
        <v>-31.5</v>
      </c>
      <c r="U33" s="4">
        <f t="shared" si="12"/>
        <v>2.31</v>
      </c>
      <c r="X33" s="4">
        <f t="shared" si="13"/>
        <v>0</v>
      </c>
      <c r="Y33" s="13" t="str">
        <f t="shared" si="14"/>
        <v/>
      </c>
      <c r="Z33" s="24" t="str">
        <f t="shared" si="15"/>
        <v/>
      </c>
      <c r="AB33" s="2">
        <f t="shared" si="69"/>
        <v>-10.5</v>
      </c>
      <c r="AC33" s="4">
        <f t="shared" si="16"/>
        <v>-31.5</v>
      </c>
      <c r="AD33" s="4">
        <f t="shared" si="17"/>
        <v>2.34</v>
      </c>
      <c r="AG33" s="4">
        <f t="shared" si="18"/>
        <v>0</v>
      </c>
      <c r="AH33" s="13" t="str">
        <f t="shared" si="19"/>
        <v/>
      </c>
      <c r="AI33" s="24" t="str">
        <f t="shared" si="20"/>
        <v/>
      </c>
      <c r="AK33" s="2">
        <f t="shared" si="70"/>
        <v>-10.5</v>
      </c>
      <c r="AL33" s="4">
        <f t="shared" si="21"/>
        <v>-31.5</v>
      </c>
      <c r="AM33" s="4">
        <f t="shared" si="22"/>
        <v>2.34</v>
      </c>
      <c r="AP33" s="15" t="str">
        <f t="shared" si="23"/>
        <v/>
      </c>
      <c r="AQ33" s="13" t="str">
        <f t="shared" si="24"/>
        <v/>
      </c>
      <c r="AR33" s="24" t="str">
        <f t="shared" si="25"/>
        <v/>
      </c>
      <c r="AS33" s="25"/>
      <c r="AT33" s="2">
        <f t="shared" si="71"/>
        <v>-10.5</v>
      </c>
      <c r="AU33" s="4">
        <f t="shared" si="26"/>
        <v>-31.5</v>
      </c>
      <c r="AV33" s="4">
        <f t="shared" si="27"/>
        <v>2.31</v>
      </c>
      <c r="AY33" s="4" t="str">
        <f t="shared" si="28"/>
        <v/>
      </c>
      <c r="AZ33" s="13" t="str">
        <f t="shared" si="29"/>
        <v/>
      </c>
      <c r="BA33" s="24" t="str">
        <f t="shared" si="30"/>
        <v/>
      </c>
      <c r="BC33" s="2">
        <f t="shared" si="72"/>
        <v>-10.5</v>
      </c>
      <c r="BD33" s="4">
        <f t="shared" si="31"/>
        <v>-31.5</v>
      </c>
      <c r="BE33" s="4">
        <f t="shared" si="32"/>
        <v>2.34</v>
      </c>
      <c r="BH33" s="4" t="str">
        <f t="shared" si="33"/>
        <v/>
      </c>
      <c r="BI33" s="13" t="str">
        <f t="shared" si="34"/>
        <v/>
      </c>
      <c r="BJ33" s="24" t="str">
        <f t="shared" si="35"/>
        <v/>
      </c>
      <c r="BK33" s="13"/>
      <c r="BL33" s="2">
        <f t="shared" si="73"/>
        <v>-10.5</v>
      </c>
      <c r="BM33" s="4">
        <f t="shared" si="36"/>
        <v>-31.5</v>
      </c>
      <c r="BN33" s="4">
        <f t="shared" si="37"/>
        <v>2.37</v>
      </c>
      <c r="BQ33" s="4" t="str">
        <f t="shared" si="38"/>
        <v/>
      </c>
      <c r="BR33" s="13" t="str">
        <f t="shared" si="39"/>
        <v/>
      </c>
      <c r="BS33" s="24" t="str">
        <f t="shared" si="40"/>
        <v/>
      </c>
      <c r="BT33" s="13"/>
      <c r="BU33" s="2">
        <f t="shared" si="74"/>
        <v>-10.5</v>
      </c>
      <c r="BV33" s="4">
        <f t="shared" si="41"/>
        <v>-31.5</v>
      </c>
      <c r="BW33" s="4">
        <f t="shared" si="42"/>
        <v>2.37</v>
      </c>
      <c r="BZ33" s="4" t="str">
        <f t="shared" si="43"/>
        <v/>
      </c>
      <c r="CA33" s="13" t="str">
        <f t="shared" si="44"/>
        <v/>
      </c>
      <c r="CB33" s="24" t="str">
        <f t="shared" si="45"/>
        <v/>
      </c>
      <c r="CC33" s="13"/>
      <c r="CD33" s="2">
        <f t="shared" si="75"/>
        <v>-10.5</v>
      </c>
      <c r="CE33" s="4">
        <f t="shared" si="46"/>
        <v>-31.5</v>
      </c>
      <c r="CF33" s="4">
        <f t="shared" si="47"/>
        <v>2.37</v>
      </c>
      <c r="CI33" s="4" t="str">
        <f t="shared" si="48"/>
        <v/>
      </c>
      <c r="CJ33" s="13" t="str">
        <f t="shared" si="49"/>
        <v/>
      </c>
      <c r="CK33" s="24" t="str">
        <f t="shared" si="50"/>
        <v/>
      </c>
      <c r="CL33" s="13"/>
      <c r="CM33" s="2">
        <f t="shared" si="76"/>
        <v>-10.5</v>
      </c>
      <c r="CN33" s="4">
        <f t="shared" si="51"/>
        <v>-31.5</v>
      </c>
      <c r="CO33" s="4">
        <f t="shared" si="52"/>
        <v>2.31</v>
      </c>
      <c r="CR33" s="4" t="str">
        <f t="shared" si="53"/>
        <v/>
      </c>
      <c r="CS33" s="13" t="str">
        <f t="shared" si="54"/>
        <v/>
      </c>
      <c r="CT33" s="24" t="str">
        <f t="shared" si="55"/>
        <v/>
      </c>
      <c r="CU33" s="25"/>
      <c r="CV33" s="2">
        <f t="shared" si="77"/>
        <v>-10.5</v>
      </c>
      <c r="CW33" s="4">
        <f t="shared" si="56"/>
        <v>-31.5</v>
      </c>
      <c r="CX33" s="4">
        <f t="shared" si="57"/>
        <v>2.31</v>
      </c>
      <c r="DA33" s="4" t="str">
        <f t="shared" si="58"/>
        <v/>
      </c>
      <c r="DB33" s="13" t="str">
        <f t="shared" si="59"/>
        <v/>
      </c>
      <c r="DC33" s="24" t="str">
        <f t="shared" si="60"/>
        <v/>
      </c>
      <c r="DE33" s="2">
        <f t="shared" si="78"/>
        <v>-10.5</v>
      </c>
      <c r="DF33" s="4">
        <f t="shared" si="61"/>
        <v>-31.5</v>
      </c>
      <c r="DG33" s="4">
        <f t="shared" si="62"/>
        <v>2.34</v>
      </c>
      <c r="DJ33" s="15" t="str">
        <f t="shared" si="63"/>
        <v/>
      </c>
      <c r="DK33" s="13" t="str">
        <f t="shared" si="64"/>
        <v/>
      </c>
      <c r="DL33" s="24" t="str">
        <f t="shared" si="65"/>
        <v/>
      </c>
      <c r="DM33" s="25"/>
    </row>
    <row r="34">
      <c r="A34" s="2">
        <f t="shared" si="66"/>
        <v>-10</v>
      </c>
      <c r="B34" s="4">
        <f t="shared" si="1"/>
        <v>-30</v>
      </c>
      <c r="C34" s="4">
        <f t="shared" si="2"/>
        <v>2.28</v>
      </c>
      <c r="D34" s="4">
        <f>150.75-1/32</f>
        <v>150.71875</v>
      </c>
      <c r="E34" s="4">
        <f>155+3/16+1/32</f>
        <v>155.21875</v>
      </c>
      <c r="F34" s="4">
        <f t="shared" si="3"/>
        <v>4.5</v>
      </c>
      <c r="G34" s="13">
        <f t="shared" si="4"/>
        <v>1</v>
      </c>
      <c r="H34" s="13">
        <f t="shared" si="5"/>
        <v>0</v>
      </c>
      <c r="J34" s="2">
        <f t="shared" si="67"/>
        <v>-10</v>
      </c>
      <c r="K34" s="4">
        <f t="shared" si="6"/>
        <v>-30</v>
      </c>
      <c r="L34" s="4">
        <f t="shared" si="7"/>
        <v>2.37</v>
      </c>
      <c r="M34" s="4">
        <f>151-1/8-1/16-1/32</f>
        <v>150.78125</v>
      </c>
      <c r="N34" s="4">
        <f>155+3/16+1/32</f>
        <v>155.21875</v>
      </c>
      <c r="O34" s="4">
        <f t="shared" si="8"/>
        <v>4.4375</v>
      </c>
      <c r="P34" s="13">
        <f t="shared" si="9"/>
        <v>0.9964973623</v>
      </c>
      <c r="Q34" s="24">
        <f t="shared" si="10"/>
        <v>0</v>
      </c>
      <c r="S34" s="2">
        <f t="shared" si="68"/>
        <v>-10</v>
      </c>
      <c r="T34" s="4">
        <f t="shared" si="11"/>
        <v>-30</v>
      </c>
      <c r="U34" s="4">
        <f t="shared" si="12"/>
        <v>2.28</v>
      </c>
      <c r="X34" s="4">
        <f t="shared" si="13"/>
        <v>0</v>
      </c>
      <c r="Y34" s="13" t="str">
        <f t="shared" si="14"/>
        <v/>
      </c>
      <c r="Z34" s="24" t="str">
        <f t="shared" si="15"/>
        <v/>
      </c>
      <c r="AB34" s="2">
        <f t="shared" si="69"/>
        <v>-10</v>
      </c>
      <c r="AC34" s="4">
        <f t="shared" si="16"/>
        <v>-30</v>
      </c>
      <c r="AD34" s="4">
        <f t="shared" si="17"/>
        <v>2.31</v>
      </c>
      <c r="AE34" s="29">
        <f>150+24/32</f>
        <v>150.75</v>
      </c>
      <c r="AF34" s="29">
        <f>156-25/32</f>
        <v>155.21875</v>
      </c>
      <c r="AG34" s="4">
        <f t="shared" si="18"/>
        <v>4.46875</v>
      </c>
      <c r="AH34" s="13">
        <f t="shared" si="19"/>
        <v>1.007067226</v>
      </c>
      <c r="AI34" s="24">
        <f t="shared" si="20"/>
        <v>0</v>
      </c>
      <c r="AK34" s="2">
        <f t="shared" si="70"/>
        <v>-10</v>
      </c>
      <c r="AL34" s="4">
        <f t="shared" si="21"/>
        <v>-30</v>
      </c>
      <c r="AM34" s="4">
        <f t="shared" si="22"/>
        <v>2.31</v>
      </c>
      <c r="AP34" s="15" t="str">
        <f t="shared" si="23"/>
        <v/>
      </c>
      <c r="AQ34" s="13" t="str">
        <f t="shared" si="24"/>
        <v/>
      </c>
      <c r="AR34" s="24" t="str">
        <f t="shared" si="25"/>
        <v/>
      </c>
      <c r="AS34" s="25"/>
      <c r="AT34" s="2">
        <f t="shared" si="71"/>
        <v>-10</v>
      </c>
      <c r="AU34" s="4">
        <f t="shared" si="26"/>
        <v>-30</v>
      </c>
      <c r="AV34" s="4">
        <f t="shared" si="27"/>
        <v>2.28</v>
      </c>
      <c r="AY34" s="4" t="str">
        <f t="shared" si="28"/>
        <v/>
      </c>
      <c r="AZ34" s="13" t="str">
        <f t="shared" si="29"/>
        <v/>
      </c>
      <c r="BA34" s="24" t="str">
        <f t="shared" si="30"/>
        <v/>
      </c>
      <c r="BC34" s="2">
        <f t="shared" si="72"/>
        <v>-10</v>
      </c>
      <c r="BD34" s="4">
        <f t="shared" si="31"/>
        <v>-30</v>
      </c>
      <c r="BE34" s="4">
        <f t="shared" si="32"/>
        <v>2.31</v>
      </c>
      <c r="BH34" s="4" t="str">
        <f t="shared" si="33"/>
        <v/>
      </c>
      <c r="BI34" s="13" t="str">
        <f t="shared" si="34"/>
        <v/>
      </c>
      <c r="BJ34" s="24" t="str">
        <f t="shared" si="35"/>
        <v/>
      </c>
      <c r="BK34" s="13"/>
      <c r="BL34" s="2">
        <f t="shared" si="73"/>
        <v>-10</v>
      </c>
      <c r="BM34" s="4">
        <f t="shared" si="36"/>
        <v>-30</v>
      </c>
      <c r="BN34" s="4">
        <f t="shared" si="37"/>
        <v>2.34</v>
      </c>
      <c r="BQ34" s="4" t="str">
        <f t="shared" si="38"/>
        <v/>
      </c>
      <c r="BR34" s="13" t="str">
        <f t="shared" si="39"/>
        <v/>
      </c>
      <c r="BS34" s="24" t="str">
        <f t="shared" si="40"/>
        <v/>
      </c>
      <c r="BT34" s="13"/>
      <c r="BU34" s="2">
        <f t="shared" si="74"/>
        <v>-10</v>
      </c>
      <c r="BV34" s="4">
        <f t="shared" si="41"/>
        <v>-30</v>
      </c>
      <c r="BW34" s="4">
        <f t="shared" si="42"/>
        <v>2.34</v>
      </c>
      <c r="BZ34" s="4" t="str">
        <f t="shared" si="43"/>
        <v/>
      </c>
      <c r="CA34" s="13" t="str">
        <f t="shared" si="44"/>
        <v/>
      </c>
      <c r="CB34" s="24" t="str">
        <f t="shared" si="45"/>
        <v/>
      </c>
      <c r="CC34" s="13"/>
      <c r="CD34" s="2">
        <f t="shared" si="75"/>
        <v>-10</v>
      </c>
      <c r="CE34" s="4">
        <f t="shared" si="46"/>
        <v>-30</v>
      </c>
      <c r="CF34" s="4">
        <f t="shared" si="47"/>
        <v>2.34</v>
      </c>
      <c r="CH34" s="2">
        <v>23.0</v>
      </c>
      <c r="CI34" s="4">
        <f t="shared" si="48"/>
        <v>4.4375</v>
      </c>
      <c r="CJ34" s="13">
        <f t="shared" si="49"/>
        <v>1.007117528</v>
      </c>
      <c r="CK34" s="24">
        <f t="shared" si="50"/>
        <v>0</v>
      </c>
      <c r="CL34" s="13"/>
      <c r="CM34" s="2">
        <f t="shared" si="76"/>
        <v>-10</v>
      </c>
      <c r="CN34" s="4">
        <f t="shared" si="51"/>
        <v>-30</v>
      </c>
      <c r="CO34" s="4">
        <f t="shared" si="52"/>
        <v>2.28</v>
      </c>
      <c r="CR34" s="4" t="str">
        <f t="shared" si="53"/>
        <v/>
      </c>
      <c r="CS34" s="13" t="str">
        <f t="shared" si="54"/>
        <v/>
      </c>
      <c r="CT34" s="24" t="str">
        <f t="shared" si="55"/>
        <v/>
      </c>
      <c r="CU34" s="25"/>
      <c r="CV34" s="2">
        <f t="shared" si="77"/>
        <v>-10</v>
      </c>
      <c r="CW34" s="4">
        <f t="shared" si="56"/>
        <v>-30</v>
      </c>
      <c r="CX34" s="4">
        <f t="shared" si="57"/>
        <v>2.28</v>
      </c>
      <c r="DA34" s="4" t="str">
        <f t="shared" si="58"/>
        <v/>
      </c>
      <c r="DB34" s="13" t="str">
        <f t="shared" si="59"/>
        <v/>
      </c>
      <c r="DC34" s="24" t="str">
        <f t="shared" si="60"/>
        <v/>
      </c>
      <c r="DE34" s="2">
        <f t="shared" si="78"/>
        <v>-10</v>
      </c>
      <c r="DF34" s="4">
        <f t="shared" si="61"/>
        <v>-30</v>
      </c>
      <c r="DG34" s="4">
        <f t="shared" si="62"/>
        <v>2.31</v>
      </c>
      <c r="DJ34" s="15" t="str">
        <f t="shared" si="63"/>
        <v/>
      </c>
      <c r="DK34" s="13" t="str">
        <f t="shared" si="64"/>
        <v/>
      </c>
      <c r="DL34" s="24" t="str">
        <f t="shared" si="65"/>
        <v/>
      </c>
      <c r="DM34" s="25"/>
    </row>
    <row r="35">
      <c r="A35" s="2">
        <f t="shared" si="66"/>
        <v>-9.5</v>
      </c>
      <c r="B35" s="4">
        <f t="shared" si="1"/>
        <v>-28.5</v>
      </c>
      <c r="C35" s="4">
        <f t="shared" si="2"/>
        <v>2.25</v>
      </c>
      <c r="F35" s="4">
        <f t="shared" si="3"/>
        <v>0</v>
      </c>
      <c r="G35" s="13" t="str">
        <f t="shared" si="4"/>
        <v/>
      </c>
      <c r="H35" s="13" t="str">
        <f t="shared" si="5"/>
        <v/>
      </c>
      <c r="J35" s="2">
        <f t="shared" si="67"/>
        <v>-9.5</v>
      </c>
      <c r="K35" s="4">
        <f t="shared" si="6"/>
        <v>-28.5</v>
      </c>
      <c r="L35" s="4">
        <f t="shared" si="7"/>
        <v>2.34</v>
      </c>
      <c r="O35" s="4">
        <f t="shared" si="8"/>
        <v>0</v>
      </c>
      <c r="P35" s="13" t="str">
        <f t="shared" si="9"/>
        <v/>
      </c>
      <c r="Q35" s="24" t="str">
        <f t="shared" si="10"/>
        <v/>
      </c>
      <c r="S35" s="2">
        <f t="shared" si="68"/>
        <v>-9.5</v>
      </c>
      <c r="T35" s="4">
        <f t="shared" si="11"/>
        <v>-28.5</v>
      </c>
      <c r="U35" s="4">
        <f t="shared" si="12"/>
        <v>2.25</v>
      </c>
      <c r="X35" s="4">
        <f t="shared" si="13"/>
        <v>0</v>
      </c>
      <c r="Y35" s="13" t="str">
        <f t="shared" si="14"/>
        <v/>
      </c>
      <c r="Z35" s="24" t="str">
        <f t="shared" si="15"/>
        <v/>
      </c>
      <c r="AB35" s="2">
        <f t="shared" si="69"/>
        <v>-9.5</v>
      </c>
      <c r="AC35" s="4">
        <f t="shared" si="16"/>
        <v>-28.5</v>
      </c>
      <c r="AD35" s="4">
        <f t="shared" si="17"/>
        <v>2.28</v>
      </c>
      <c r="AG35" s="4">
        <f t="shared" si="18"/>
        <v>0</v>
      </c>
      <c r="AH35" s="13" t="str">
        <f t="shared" si="19"/>
        <v/>
      </c>
      <c r="AI35" s="24" t="str">
        <f t="shared" si="20"/>
        <v/>
      </c>
      <c r="AK35" s="2">
        <f t="shared" si="70"/>
        <v>-9.5</v>
      </c>
      <c r="AL35" s="4">
        <f t="shared" si="21"/>
        <v>-28.5</v>
      </c>
      <c r="AM35" s="4">
        <f t="shared" si="22"/>
        <v>2.28</v>
      </c>
      <c r="AP35" s="15" t="str">
        <f t="shared" si="23"/>
        <v/>
      </c>
      <c r="AQ35" s="13" t="str">
        <f t="shared" si="24"/>
        <v/>
      </c>
      <c r="AR35" s="24" t="str">
        <f t="shared" si="25"/>
        <v/>
      </c>
      <c r="AS35" s="25"/>
      <c r="AT35" s="2">
        <f t="shared" si="71"/>
        <v>-9.5</v>
      </c>
      <c r="AU35" s="4">
        <f t="shared" si="26"/>
        <v>-28.5</v>
      </c>
      <c r="AV35" s="4">
        <f t="shared" si="27"/>
        <v>2.25</v>
      </c>
      <c r="AY35" s="4" t="str">
        <f t="shared" si="28"/>
        <v/>
      </c>
      <c r="AZ35" s="13" t="str">
        <f t="shared" si="29"/>
        <v/>
      </c>
      <c r="BA35" s="24" t="str">
        <f t="shared" si="30"/>
        <v/>
      </c>
      <c r="BC35" s="2">
        <f t="shared" si="72"/>
        <v>-9.5</v>
      </c>
      <c r="BD35" s="4">
        <f t="shared" si="31"/>
        <v>-28.5</v>
      </c>
      <c r="BE35" s="4">
        <f t="shared" si="32"/>
        <v>2.28</v>
      </c>
      <c r="BH35" s="4" t="str">
        <f t="shared" si="33"/>
        <v/>
      </c>
      <c r="BI35" s="13" t="str">
        <f t="shared" si="34"/>
        <v/>
      </c>
      <c r="BJ35" s="24" t="str">
        <f t="shared" si="35"/>
        <v/>
      </c>
      <c r="BK35" s="13"/>
      <c r="BL35" s="2">
        <f t="shared" si="73"/>
        <v>-9.5</v>
      </c>
      <c r="BM35" s="4">
        <f t="shared" si="36"/>
        <v>-28.5</v>
      </c>
      <c r="BN35" s="4">
        <f t="shared" si="37"/>
        <v>2.31</v>
      </c>
      <c r="BQ35" s="4" t="str">
        <f t="shared" si="38"/>
        <v/>
      </c>
      <c r="BR35" s="13" t="str">
        <f t="shared" si="39"/>
        <v/>
      </c>
      <c r="BS35" s="24" t="str">
        <f t="shared" si="40"/>
        <v/>
      </c>
      <c r="BT35" s="13"/>
      <c r="BU35" s="2">
        <f t="shared" si="74"/>
        <v>-9.5</v>
      </c>
      <c r="BV35" s="4">
        <f t="shared" si="41"/>
        <v>-28.5</v>
      </c>
      <c r="BW35" s="4">
        <f t="shared" si="42"/>
        <v>2.31</v>
      </c>
      <c r="BZ35" s="4" t="str">
        <f t="shared" si="43"/>
        <v/>
      </c>
      <c r="CA35" s="13" t="str">
        <f t="shared" si="44"/>
        <v/>
      </c>
      <c r="CB35" s="24" t="str">
        <f t="shared" si="45"/>
        <v/>
      </c>
      <c r="CC35" s="13"/>
      <c r="CD35" s="2">
        <f t="shared" si="75"/>
        <v>-9.5</v>
      </c>
      <c r="CE35" s="4">
        <f t="shared" si="46"/>
        <v>-28.5</v>
      </c>
      <c r="CF35" s="4">
        <f t="shared" si="47"/>
        <v>2.31</v>
      </c>
      <c r="CI35" s="4" t="str">
        <f t="shared" si="48"/>
        <v/>
      </c>
      <c r="CJ35" s="13" t="str">
        <f t="shared" si="49"/>
        <v/>
      </c>
      <c r="CK35" s="24" t="str">
        <f t="shared" si="50"/>
        <v/>
      </c>
      <c r="CL35" s="13"/>
      <c r="CM35" s="2">
        <f t="shared" si="76"/>
        <v>-9.5</v>
      </c>
      <c r="CN35" s="4">
        <f t="shared" si="51"/>
        <v>-28.5</v>
      </c>
      <c r="CO35" s="4">
        <f t="shared" si="52"/>
        <v>2.25</v>
      </c>
      <c r="CR35" s="4" t="str">
        <f t="shared" si="53"/>
        <v/>
      </c>
      <c r="CS35" s="13" t="str">
        <f t="shared" si="54"/>
        <v/>
      </c>
      <c r="CT35" s="24" t="str">
        <f t="shared" si="55"/>
        <v/>
      </c>
      <c r="CU35" s="25"/>
      <c r="CV35" s="2">
        <f t="shared" si="77"/>
        <v>-9.5</v>
      </c>
      <c r="CW35" s="4">
        <f t="shared" si="56"/>
        <v>-28.5</v>
      </c>
      <c r="CX35" s="4">
        <f t="shared" si="57"/>
        <v>2.25</v>
      </c>
      <c r="DA35" s="4" t="str">
        <f t="shared" si="58"/>
        <v/>
      </c>
      <c r="DB35" s="13" t="str">
        <f t="shared" si="59"/>
        <v/>
      </c>
      <c r="DC35" s="24" t="str">
        <f t="shared" si="60"/>
        <v/>
      </c>
      <c r="DE35" s="2">
        <f t="shared" si="78"/>
        <v>-9.5</v>
      </c>
      <c r="DF35" s="4">
        <f t="shared" si="61"/>
        <v>-28.5</v>
      </c>
      <c r="DG35" s="4">
        <f t="shared" si="62"/>
        <v>2.28</v>
      </c>
      <c r="DJ35" s="15" t="str">
        <f t="shared" si="63"/>
        <v/>
      </c>
      <c r="DK35" s="13" t="str">
        <f t="shared" si="64"/>
        <v/>
      </c>
      <c r="DL35" s="24" t="str">
        <f t="shared" si="65"/>
        <v/>
      </c>
      <c r="DM35" s="25"/>
    </row>
    <row r="36">
      <c r="A36" s="2">
        <f t="shared" si="66"/>
        <v>-9</v>
      </c>
      <c r="B36" s="4">
        <f t="shared" si="1"/>
        <v>-27</v>
      </c>
      <c r="C36" s="4">
        <f t="shared" si="2"/>
        <v>2.22</v>
      </c>
      <c r="F36" s="4">
        <f t="shared" si="3"/>
        <v>0</v>
      </c>
      <c r="G36" s="13" t="str">
        <f t="shared" si="4"/>
        <v/>
      </c>
      <c r="H36" s="13" t="str">
        <f t="shared" si="5"/>
        <v/>
      </c>
      <c r="J36" s="2">
        <f t="shared" si="67"/>
        <v>-9</v>
      </c>
      <c r="K36" s="4">
        <f t="shared" si="6"/>
        <v>-27</v>
      </c>
      <c r="L36" s="4">
        <f t="shared" si="7"/>
        <v>2.31</v>
      </c>
      <c r="O36" s="4">
        <f t="shared" si="8"/>
        <v>0</v>
      </c>
      <c r="P36" s="13" t="str">
        <f t="shared" si="9"/>
        <v/>
      </c>
      <c r="Q36" s="24" t="str">
        <f t="shared" si="10"/>
        <v/>
      </c>
      <c r="S36" s="2">
        <f t="shared" si="68"/>
        <v>-9</v>
      </c>
      <c r="T36" s="4">
        <f t="shared" si="11"/>
        <v>-27</v>
      </c>
      <c r="U36" s="4">
        <f t="shared" si="12"/>
        <v>2.22</v>
      </c>
      <c r="V36" s="4">
        <f>150+24/32</f>
        <v>150.75</v>
      </c>
      <c r="W36" s="4">
        <f>156-25/32</f>
        <v>155.21875</v>
      </c>
      <c r="X36" s="4">
        <f t="shared" si="13"/>
        <v>4.46875</v>
      </c>
      <c r="Y36" s="13">
        <f t="shared" si="14"/>
        <v>0.9965217286</v>
      </c>
      <c r="Z36" s="24">
        <f t="shared" si="15"/>
        <v>0</v>
      </c>
      <c r="AB36" s="2">
        <f t="shared" si="69"/>
        <v>-9</v>
      </c>
      <c r="AC36" s="4">
        <f t="shared" si="16"/>
        <v>-27</v>
      </c>
      <c r="AD36" s="4">
        <f t="shared" si="17"/>
        <v>2.25</v>
      </c>
      <c r="AG36" s="4">
        <f t="shared" si="18"/>
        <v>0</v>
      </c>
      <c r="AH36" s="13" t="str">
        <f t="shared" si="19"/>
        <v/>
      </c>
      <c r="AI36" s="24" t="str">
        <f t="shared" si="20"/>
        <v/>
      </c>
      <c r="AK36" s="2">
        <f t="shared" si="70"/>
        <v>-9</v>
      </c>
      <c r="AL36" s="4">
        <f t="shared" si="21"/>
        <v>-27</v>
      </c>
      <c r="AM36" s="4">
        <f t="shared" si="22"/>
        <v>2.25</v>
      </c>
      <c r="AO36" s="2">
        <v>24.0</v>
      </c>
      <c r="AP36" s="29">
        <f t="shared" si="23"/>
        <v>4.4375</v>
      </c>
      <c r="AQ36" s="13">
        <f t="shared" si="24"/>
        <v>1.007117528</v>
      </c>
      <c r="AR36" s="24">
        <f t="shared" si="25"/>
        <v>0</v>
      </c>
      <c r="AS36" s="25"/>
      <c r="AT36" s="2">
        <f t="shared" si="71"/>
        <v>-9</v>
      </c>
      <c r="AU36" s="4">
        <f t="shared" si="26"/>
        <v>-27</v>
      </c>
      <c r="AV36" s="4">
        <f t="shared" si="27"/>
        <v>2.22</v>
      </c>
      <c r="AX36" s="2">
        <v>24.0</v>
      </c>
      <c r="AY36" s="4">
        <f t="shared" si="28"/>
        <v>4.375</v>
      </c>
      <c r="AZ36" s="13">
        <f t="shared" si="29"/>
        <v>1</v>
      </c>
      <c r="BA36" s="24">
        <f t="shared" si="30"/>
        <v>0</v>
      </c>
      <c r="BC36" s="2">
        <f t="shared" si="72"/>
        <v>-9</v>
      </c>
      <c r="BD36" s="4">
        <f t="shared" si="31"/>
        <v>-27</v>
      </c>
      <c r="BE36" s="4">
        <f t="shared" si="32"/>
        <v>2.25</v>
      </c>
      <c r="BG36" s="2">
        <v>25.0</v>
      </c>
      <c r="BH36" s="4">
        <f t="shared" si="33"/>
        <v>4.375</v>
      </c>
      <c r="BI36" s="13">
        <f t="shared" si="34"/>
        <v>1</v>
      </c>
      <c r="BJ36" s="24">
        <f t="shared" si="35"/>
        <v>0</v>
      </c>
      <c r="BK36" s="13"/>
      <c r="BL36" s="2">
        <f t="shared" si="73"/>
        <v>-9</v>
      </c>
      <c r="BM36" s="4">
        <f t="shared" si="36"/>
        <v>-27</v>
      </c>
      <c r="BN36" s="4">
        <f t="shared" si="37"/>
        <v>2.28</v>
      </c>
      <c r="BP36" s="2">
        <v>23.0</v>
      </c>
      <c r="BQ36" s="4">
        <f t="shared" si="38"/>
        <v>4.4375</v>
      </c>
      <c r="BR36" s="13">
        <f t="shared" si="39"/>
        <v>1</v>
      </c>
      <c r="BS36" s="24">
        <f t="shared" si="40"/>
        <v>0</v>
      </c>
      <c r="BT36" s="13"/>
      <c r="BU36" s="2">
        <f t="shared" si="74"/>
        <v>-9</v>
      </c>
      <c r="BV36" s="4">
        <f t="shared" si="41"/>
        <v>-27</v>
      </c>
      <c r="BW36" s="4">
        <f t="shared" si="42"/>
        <v>2.28</v>
      </c>
      <c r="BY36" s="2">
        <v>23.0</v>
      </c>
      <c r="BZ36" s="4">
        <f t="shared" si="43"/>
        <v>4.4375</v>
      </c>
      <c r="CA36" s="13">
        <f t="shared" si="44"/>
        <v>1</v>
      </c>
      <c r="CB36" s="24">
        <f t="shared" si="45"/>
        <v>0</v>
      </c>
      <c r="CC36" s="13"/>
      <c r="CD36" s="2">
        <f t="shared" si="75"/>
        <v>-9</v>
      </c>
      <c r="CE36" s="4">
        <f t="shared" si="46"/>
        <v>-27</v>
      </c>
      <c r="CF36" s="4">
        <f t="shared" si="47"/>
        <v>2.28</v>
      </c>
      <c r="CI36" s="4" t="str">
        <f t="shared" si="48"/>
        <v/>
      </c>
      <c r="CJ36" s="13" t="str">
        <f t="shared" si="49"/>
        <v/>
      </c>
      <c r="CK36" s="24" t="str">
        <f t="shared" si="50"/>
        <v/>
      </c>
      <c r="CL36" s="13"/>
      <c r="CM36" s="2">
        <f t="shared" si="76"/>
        <v>-9</v>
      </c>
      <c r="CN36" s="4">
        <f t="shared" si="51"/>
        <v>-27</v>
      </c>
      <c r="CO36" s="4">
        <f t="shared" si="52"/>
        <v>2.22</v>
      </c>
      <c r="CR36" s="4" t="str">
        <f t="shared" si="53"/>
        <v/>
      </c>
      <c r="CS36" s="13" t="str">
        <f t="shared" si="54"/>
        <v/>
      </c>
      <c r="CT36" s="24" t="str">
        <f t="shared" si="55"/>
        <v/>
      </c>
      <c r="CU36" s="25"/>
      <c r="CV36" s="2">
        <f t="shared" si="77"/>
        <v>-9</v>
      </c>
      <c r="CW36" s="4">
        <f t="shared" si="56"/>
        <v>-27</v>
      </c>
      <c r="CX36" s="4">
        <f t="shared" si="57"/>
        <v>2.22</v>
      </c>
      <c r="CZ36" s="2">
        <v>24.0</v>
      </c>
      <c r="DA36" s="4">
        <f t="shared" si="58"/>
        <v>4.375</v>
      </c>
      <c r="DB36" s="13">
        <f t="shared" si="59"/>
        <v>1</v>
      </c>
      <c r="DC36" s="24">
        <f t="shared" si="60"/>
        <v>0</v>
      </c>
      <c r="DE36" s="2">
        <f t="shared" si="78"/>
        <v>-9</v>
      </c>
      <c r="DF36" s="4">
        <f t="shared" si="61"/>
        <v>-27</v>
      </c>
      <c r="DG36" s="4">
        <f t="shared" si="62"/>
        <v>2.25</v>
      </c>
      <c r="DI36" s="2">
        <v>24.0</v>
      </c>
      <c r="DJ36" s="29">
        <f t="shared" si="63"/>
        <v>4.4375</v>
      </c>
      <c r="DK36" s="13">
        <f t="shared" si="64"/>
        <v>1.007117528</v>
      </c>
      <c r="DL36" s="24">
        <f t="shared" si="65"/>
        <v>0</v>
      </c>
      <c r="DM36" s="25"/>
    </row>
    <row r="37">
      <c r="A37" s="2">
        <f t="shared" si="66"/>
        <v>-8.5</v>
      </c>
      <c r="B37" s="4">
        <f t="shared" si="1"/>
        <v>-25.5</v>
      </c>
      <c r="C37" s="4">
        <f t="shared" si="2"/>
        <v>2.19</v>
      </c>
      <c r="F37" s="4">
        <f t="shared" si="3"/>
        <v>0</v>
      </c>
      <c r="G37" s="13" t="str">
        <f t="shared" si="4"/>
        <v/>
      </c>
      <c r="H37" s="13" t="str">
        <f t="shared" si="5"/>
        <v/>
      </c>
      <c r="J37" s="2">
        <f t="shared" si="67"/>
        <v>-8.5</v>
      </c>
      <c r="K37" s="4">
        <f t="shared" si="6"/>
        <v>-25.5</v>
      </c>
      <c r="L37" s="4">
        <f t="shared" si="7"/>
        <v>2.28</v>
      </c>
      <c r="O37" s="4">
        <f t="shared" si="8"/>
        <v>0</v>
      </c>
      <c r="P37" s="13" t="str">
        <f t="shared" si="9"/>
        <v/>
      </c>
      <c r="Q37" s="24" t="str">
        <f t="shared" si="10"/>
        <v/>
      </c>
      <c r="S37" s="2">
        <f t="shared" si="68"/>
        <v>-8.5</v>
      </c>
      <c r="T37" s="4">
        <f t="shared" si="11"/>
        <v>-25.5</v>
      </c>
      <c r="U37" s="4">
        <f t="shared" si="12"/>
        <v>2.19</v>
      </c>
      <c r="X37" s="4">
        <f t="shared" si="13"/>
        <v>0</v>
      </c>
      <c r="Y37" s="13" t="str">
        <f t="shared" si="14"/>
        <v/>
      </c>
      <c r="Z37" s="24" t="str">
        <f t="shared" si="15"/>
        <v/>
      </c>
      <c r="AB37" s="2">
        <f t="shared" si="69"/>
        <v>-8.5</v>
      </c>
      <c r="AC37" s="4">
        <f t="shared" si="16"/>
        <v>-25.5</v>
      </c>
      <c r="AD37" s="4">
        <f t="shared" si="17"/>
        <v>2.22</v>
      </c>
      <c r="AG37" s="4">
        <f t="shared" si="18"/>
        <v>0</v>
      </c>
      <c r="AH37" s="13" t="str">
        <f t="shared" si="19"/>
        <v/>
      </c>
      <c r="AI37" s="24" t="str">
        <f t="shared" si="20"/>
        <v/>
      </c>
      <c r="AK37" s="2">
        <f t="shared" si="70"/>
        <v>-8.5</v>
      </c>
      <c r="AL37" s="4">
        <f t="shared" si="21"/>
        <v>-25.5</v>
      </c>
      <c r="AM37" s="4">
        <f t="shared" si="22"/>
        <v>2.22</v>
      </c>
      <c r="AP37" s="15" t="str">
        <f t="shared" si="23"/>
        <v/>
      </c>
      <c r="AQ37" s="13" t="str">
        <f t="shared" si="24"/>
        <v/>
      </c>
      <c r="AR37" s="24" t="str">
        <f t="shared" si="25"/>
        <v/>
      </c>
      <c r="AS37" s="25"/>
      <c r="AT37" s="2">
        <f t="shared" si="71"/>
        <v>-8.5</v>
      </c>
      <c r="AU37" s="4">
        <f t="shared" si="26"/>
        <v>-25.5</v>
      </c>
      <c r="AV37" s="4">
        <f t="shared" si="27"/>
        <v>2.19</v>
      </c>
      <c r="AY37" s="4" t="str">
        <f t="shared" si="28"/>
        <v/>
      </c>
      <c r="AZ37" s="13" t="str">
        <f t="shared" si="29"/>
        <v/>
      </c>
      <c r="BA37" s="24" t="str">
        <f t="shared" si="30"/>
        <v/>
      </c>
      <c r="BC37" s="2">
        <f t="shared" si="72"/>
        <v>-8.5</v>
      </c>
      <c r="BD37" s="4">
        <f t="shared" si="31"/>
        <v>-25.5</v>
      </c>
      <c r="BE37" s="4">
        <f t="shared" si="32"/>
        <v>2.22</v>
      </c>
      <c r="BH37" s="4" t="str">
        <f t="shared" si="33"/>
        <v/>
      </c>
      <c r="BI37" s="13" t="str">
        <f t="shared" si="34"/>
        <v/>
      </c>
      <c r="BJ37" s="24" t="str">
        <f t="shared" si="35"/>
        <v/>
      </c>
      <c r="BK37" s="13"/>
      <c r="BL37" s="2">
        <f t="shared" si="73"/>
        <v>-8.5</v>
      </c>
      <c r="BM37" s="4">
        <f t="shared" si="36"/>
        <v>-25.5</v>
      </c>
      <c r="BN37" s="4">
        <f t="shared" si="37"/>
        <v>2.25</v>
      </c>
      <c r="BQ37" s="4" t="str">
        <f t="shared" si="38"/>
        <v/>
      </c>
      <c r="BR37" s="13" t="str">
        <f t="shared" si="39"/>
        <v/>
      </c>
      <c r="BS37" s="24" t="str">
        <f t="shared" si="40"/>
        <v/>
      </c>
      <c r="BT37" s="13"/>
      <c r="BU37" s="2">
        <f t="shared" si="74"/>
        <v>-8.5</v>
      </c>
      <c r="BV37" s="4">
        <f t="shared" si="41"/>
        <v>-25.5</v>
      </c>
      <c r="BW37" s="4">
        <f t="shared" si="42"/>
        <v>2.25</v>
      </c>
      <c r="BZ37" s="4" t="str">
        <f t="shared" si="43"/>
        <v/>
      </c>
      <c r="CA37" s="13" t="str">
        <f t="shared" si="44"/>
        <v/>
      </c>
      <c r="CB37" s="24" t="str">
        <f t="shared" si="45"/>
        <v/>
      </c>
      <c r="CC37" s="13"/>
      <c r="CD37" s="2">
        <f t="shared" si="75"/>
        <v>-8.5</v>
      </c>
      <c r="CE37" s="4">
        <f t="shared" si="46"/>
        <v>-25.5</v>
      </c>
      <c r="CF37" s="4">
        <f t="shared" si="47"/>
        <v>2.25</v>
      </c>
      <c r="CI37" s="4" t="str">
        <f t="shared" si="48"/>
        <v/>
      </c>
      <c r="CJ37" s="13" t="str">
        <f t="shared" si="49"/>
        <v/>
      </c>
      <c r="CK37" s="24" t="str">
        <f t="shared" si="50"/>
        <v/>
      </c>
      <c r="CL37" s="13"/>
      <c r="CM37" s="2">
        <f t="shared" si="76"/>
        <v>-8.5</v>
      </c>
      <c r="CN37" s="4">
        <f t="shared" si="51"/>
        <v>-25.5</v>
      </c>
      <c r="CO37" s="4">
        <f t="shared" si="52"/>
        <v>2.19</v>
      </c>
      <c r="CR37" s="4" t="str">
        <f t="shared" si="53"/>
        <v/>
      </c>
      <c r="CS37" s="13" t="str">
        <f t="shared" si="54"/>
        <v/>
      </c>
      <c r="CT37" s="24" t="str">
        <f t="shared" si="55"/>
        <v/>
      </c>
      <c r="CU37" s="25"/>
      <c r="CV37" s="2">
        <f t="shared" si="77"/>
        <v>-8.5</v>
      </c>
      <c r="CW37" s="4">
        <f t="shared" si="56"/>
        <v>-25.5</v>
      </c>
      <c r="CX37" s="4">
        <f t="shared" si="57"/>
        <v>2.19</v>
      </c>
      <c r="DA37" s="4" t="str">
        <f t="shared" si="58"/>
        <v/>
      </c>
      <c r="DB37" s="13" t="str">
        <f t="shared" si="59"/>
        <v/>
      </c>
      <c r="DC37" s="24" t="str">
        <f t="shared" si="60"/>
        <v/>
      </c>
      <c r="DE37" s="2">
        <f t="shared" si="78"/>
        <v>-8.5</v>
      </c>
      <c r="DF37" s="4">
        <f t="shared" si="61"/>
        <v>-25.5</v>
      </c>
      <c r="DG37" s="4">
        <f t="shared" si="62"/>
        <v>2.22</v>
      </c>
      <c r="DJ37" s="15" t="str">
        <f t="shared" si="63"/>
        <v/>
      </c>
      <c r="DK37" s="13" t="str">
        <f t="shared" si="64"/>
        <v/>
      </c>
      <c r="DL37" s="24" t="str">
        <f t="shared" si="65"/>
        <v/>
      </c>
      <c r="DM37" s="25"/>
    </row>
    <row r="38">
      <c r="A38" s="2">
        <f t="shared" si="66"/>
        <v>-8</v>
      </c>
      <c r="B38" s="4">
        <f t="shared" si="1"/>
        <v>-24</v>
      </c>
      <c r="C38" s="4">
        <f t="shared" si="2"/>
        <v>2.16</v>
      </c>
      <c r="D38" s="4">
        <f>150.75</f>
        <v>150.75</v>
      </c>
      <c r="E38" s="4">
        <f>155+3/16+1/32</f>
        <v>155.21875</v>
      </c>
      <c r="F38" s="4">
        <f t="shared" si="3"/>
        <v>4.46875</v>
      </c>
      <c r="G38" s="13">
        <f t="shared" si="4"/>
        <v>0.9965217286</v>
      </c>
      <c r="H38" s="13">
        <f t="shared" si="5"/>
        <v>0</v>
      </c>
      <c r="J38" s="2">
        <f t="shared" si="67"/>
        <v>-8</v>
      </c>
      <c r="K38" s="4">
        <f t="shared" si="6"/>
        <v>-24</v>
      </c>
      <c r="L38" s="4">
        <f t="shared" si="7"/>
        <v>2.25</v>
      </c>
      <c r="M38" s="4">
        <f>151-1/8-1/16-1/32</f>
        <v>150.78125</v>
      </c>
      <c r="N38" s="4">
        <f>155+3/16+1/32</f>
        <v>155.21875</v>
      </c>
      <c r="O38" s="4">
        <f t="shared" si="8"/>
        <v>4.4375</v>
      </c>
      <c r="P38" s="13">
        <f t="shared" si="9"/>
        <v>0.9964973623</v>
      </c>
      <c r="Q38" s="24">
        <f t="shared" si="10"/>
        <v>0</v>
      </c>
      <c r="S38" s="2">
        <f t="shared" si="68"/>
        <v>-8</v>
      </c>
      <c r="T38" s="4">
        <f t="shared" si="11"/>
        <v>-24</v>
      </c>
      <c r="U38" s="4">
        <f t="shared" si="12"/>
        <v>2.16</v>
      </c>
      <c r="X38" s="4">
        <f t="shared" si="13"/>
        <v>0</v>
      </c>
      <c r="Y38" s="13" t="str">
        <f t="shared" si="14"/>
        <v/>
      </c>
      <c r="Z38" s="24" t="str">
        <f t="shared" si="15"/>
        <v/>
      </c>
      <c r="AB38" s="2">
        <f t="shared" si="69"/>
        <v>-8</v>
      </c>
      <c r="AC38" s="4">
        <f t="shared" si="16"/>
        <v>-24</v>
      </c>
      <c r="AD38" s="4">
        <f t="shared" si="17"/>
        <v>2.19</v>
      </c>
      <c r="AE38" s="29">
        <f>150+25/32</f>
        <v>150.78125</v>
      </c>
      <c r="AF38" s="29">
        <f>156-25/32</f>
        <v>155.21875</v>
      </c>
      <c r="AG38" s="4">
        <f t="shared" si="18"/>
        <v>4.4375</v>
      </c>
      <c r="AH38" s="13">
        <f t="shared" si="19"/>
        <v>1.003539834</v>
      </c>
      <c r="AI38" s="24">
        <f t="shared" si="20"/>
        <v>0</v>
      </c>
      <c r="AK38" s="2">
        <f t="shared" si="70"/>
        <v>-8</v>
      </c>
      <c r="AL38" s="4">
        <f t="shared" si="21"/>
        <v>-24</v>
      </c>
      <c r="AM38" s="4">
        <f t="shared" si="22"/>
        <v>2.19</v>
      </c>
      <c r="AP38" s="15" t="str">
        <f t="shared" si="23"/>
        <v/>
      </c>
      <c r="AQ38" s="13" t="str">
        <f t="shared" si="24"/>
        <v/>
      </c>
      <c r="AR38" s="24" t="str">
        <f t="shared" si="25"/>
        <v/>
      </c>
      <c r="AS38" s="25"/>
      <c r="AT38" s="2">
        <f t="shared" si="71"/>
        <v>-8</v>
      </c>
      <c r="AU38" s="4">
        <f t="shared" si="26"/>
        <v>-24</v>
      </c>
      <c r="AV38" s="4">
        <f t="shared" si="27"/>
        <v>2.16</v>
      </c>
      <c r="AY38" s="4" t="str">
        <f t="shared" si="28"/>
        <v/>
      </c>
      <c r="AZ38" s="13" t="str">
        <f t="shared" si="29"/>
        <v/>
      </c>
      <c r="BA38" s="24" t="str">
        <f t="shared" si="30"/>
        <v/>
      </c>
      <c r="BC38" s="2">
        <f t="shared" si="72"/>
        <v>-8</v>
      </c>
      <c r="BD38" s="4">
        <f t="shared" si="31"/>
        <v>-24</v>
      </c>
      <c r="BE38" s="4">
        <f t="shared" si="32"/>
        <v>2.19</v>
      </c>
      <c r="BH38" s="4" t="str">
        <f t="shared" si="33"/>
        <v/>
      </c>
      <c r="BI38" s="13" t="str">
        <f t="shared" si="34"/>
        <v/>
      </c>
      <c r="BJ38" s="24" t="str">
        <f t="shared" si="35"/>
        <v/>
      </c>
      <c r="BK38" s="13"/>
      <c r="BL38" s="2">
        <f t="shared" si="73"/>
        <v>-8</v>
      </c>
      <c r="BM38" s="4">
        <f t="shared" si="36"/>
        <v>-24</v>
      </c>
      <c r="BN38" s="4">
        <f t="shared" si="37"/>
        <v>2.22</v>
      </c>
      <c r="BQ38" s="4" t="str">
        <f t="shared" si="38"/>
        <v/>
      </c>
      <c r="BR38" s="13" t="str">
        <f t="shared" si="39"/>
        <v/>
      </c>
      <c r="BS38" s="24" t="str">
        <f t="shared" si="40"/>
        <v/>
      </c>
      <c r="BT38" s="13"/>
      <c r="BU38" s="2">
        <f t="shared" si="74"/>
        <v>-8</v>
      </c>
      <c r="BV38" s="4">
        <f t="shared" si="41"/>
        <v>-24</v>
      </c>
      <c r="BW38" s="4">
        <f t="shared" si="42"/>
        <v>2.22</v>
      </c>
      <c r="BZ38" s="4" t="str">
        <f t="shared" si="43"/>
        <v/>
      </c>
      <c r="CA38" s="13" t="str">
        <f t="shared" si="44"/>
        <v/>
      </c>
      <c r="CB38" s="24" t="str">
        <f t="shared" si="45"/>
        <v/>
      </c>
      <c r="CC38" s="13"/>
      <c r="CD38" s="2">
        <f t="shared" si="75"/>
        <v>-8</v>
      </c>
      <c r="CE38" s="4">
        <f t="shared" si="46"/>
        <v>-24</v>
      </c>
      <c r="CF38" s="4">
        <f t="shared" si="47"/>
        <v>2.22</v>
      </c>
      <c r="CH38" s="2">
        <v>23.0</v>
      </c>
      <c r="CI38" s="4">
        <f t="shared" si="48"/>
        <v>4.4375</v>
      </c>
      <c r="CJ38" s="13">
        <f t="shared" si="49"/>
        <v>1.007117528</v>
      </c>
      <c r="CK38" s="24">
        <f t="shared" si="50"/>
        <v>0</v>
      </c>
      <c r="CL38" s="13"/>
      <c r="CM38" s="2">
        <f t="shared" si="76"/>
        <v>-8</v>
      </c>
      <c r="CN38" s="4">
        <f t="shared" si="51"/>
        <v>-24</v>
      </c>
      <c r="CO38" s="4">
        <f t="shared" si="52"/>
        <v>2.16</v>
      </c>
      <c r="CR38" s="4" t="str">
        <f t="shared" si="53"/>
        <v/>
      </c>
      <c r="CS38" s="13" t="str">
        <f t="shared" si="54"/>
        <v/>
      </c>
      <c r="CT38" s="24" t="str">
        <f t="shared" si="55"/>
        <v/>
      </c>
      <c r="CU38" s="25"/>
      <c r="CV38" s="2">
        <f t="shared" si="77"/>
        <v>-8</v>
      </c>
      <c r="CW38" s="4">
        <f t="shared" si="56"/>
        <v>-24</v>
      </c>
      <c r="CX38" s="4">
        <f t="shared" si="57"/>
        <v>2.16</v>
      </c>
      <c r="DA38" s="4" t="str">
        <f t="shared" si="58"/>
        <v/>
      </c>
      <c r="DB38" s="13" t="str">
        <f t="shared" si="59"/>
        <v/>
      </c>
      <c r="DC38" s="24" t="str">
        <f t="shared" si="60"/>
        <v/>
      </c>
      <c r="DE38" s="2">
        <f t="shared" si="78"/>
        <v>-8</v>
      </c>
      <c r="DF38" s="4">
        <f t="shared" si="61"/>
        <v>-24</v>
      </c>
      <c r="DG38" s="4">
        <f t="shared" si="62"/>
        <v>2.19</v>
      </c>
      <c r="DJ38" s="15" t="str">
        <f t="shared" si="63"/>
        <v/>
      </c>
      <c r="DK38" s="13" t="str">
        <f t="shared" si="64"/>
        <v/>
      </c>
      <c r="DL38" s="24" t="str">
        <f t="shared" si="65"/>
        <v/>
      </c>
      <c r="DM38" s="25"/>
    </row>
    <row r="39">
      <c r="A39" s="2">
        <f t="shared" si="66"/>
        <v>-7.5</v>
      </c>
      <c r="B39" s="4">
        <f t="shared" si="1"/>
        <v>-22.5</v>
      </c>
      <c r="C39" s="4">
        <f t="shared" si="2"/>
        <v>2.13</v>
      </c>
      <c r="F39" s="4">
        <f t="shared" si="3"/>
        <v>0</v>
      </c>
      <c r="G39" s="13" t="str">
        <f t="shared" si="4"/>
        <v/>
      </c>
      <c r="H39" s="13" t="str">
        <f t="shared" si="5"/>
        <v/>
      </c>
      <c r="J39" s="2">
        <f t="shared" si="67"/>
        <v>-7.5</v>
      </c>
      <c r="K39" s="4">
        <f t="shared" si="6"/>
        <v>-22.5</v>
      </c>
      <c r="L39" s="4">
        <f t="shared" si="7"/>
        <v>2.22</v>
      </c>
      <c r="O39" s="4">
        <f t="shared" si="8"/>
        <v>0</v>
      </c>
      <c r="P39" s="13" t="str">
        <f t="shared" si="9"/>
        <v/>
      </c>
      <c r="Q39" s="24" t="str">
        <f t="shared" si="10"/>
        <v/>
      </c>
      <c r="S39" s="2">
        <f t="shared" si="68"/>
        <v>-7.5</v>
      </c>
      <c r="T39" s="4">
        <f t="shared" si="11"/>
        <v>-22.5</v>
      </c>
      <c r="U39" s="4">
        <f t="shared" si="12"/>
        <v>2.13</v>
      </c>
      <c r="X39" s="4">
        <f t="shared" si="13"/>
        <v>0</v>
      </c>
      <c r="Y39" s="13" t="str">
        <f t="shared" si="14"/>
        <v/>
      </c>
      <c r="Z39" s="24" t="str">
        <f t="shared" si="15"/>
        <v/>
      </c>
      <c r="AB39" s="2">
        <f t="shared" si="69"/>
        <v>-7.5</v>
      </c>
      <c r="AC39" s="4">
        <f t="shared" si="16"/>
        <v>-22.5</v>
      </c>
      <c r="AD39" s="4">
        <f t="shared" si="17"/>
        <v>2.16</v>
      </c>
      <c r="AG39" s="4">
        <f t="shared" si="18"/>
        <v>0</v>
      </c>
      <c r="AH39" s="13" t="str">
        <f t="shared" si="19"/>
        <v/>
      </c>
      <c r="AI39" s="24" t="str">
        <f t="shared" si="20"/>
        <v/>
      </c>
      <c r="AK39" s="2">
        <f t="shared" si="70"/>
        <v>-7.5</v>
      </c>
      <c r="AL39" s="4">
        <f t="shared" si="21"/>
        <v>-22.5</v>
      </c>
      <c r="AM39" s="4">
        <f t="shared" si="22"/>
        <v>2.16</v>
      </c>
      <c r="AP39" s="15" t="str">
        <f t="shared" si="23"/>
        <v/>
      </c>
      <c r="AQ39" s="13" t="str">
        <f t="shared" si="24"/>
        <v/>
      </c>
      <c r="AR39" s="24" t="str">
        <f t="shared" si="25"/>
        <v/>
      </c>
      <c r="AS39" s="25"/>
      <c r="AT39" s="2">
        <f t="shared" si="71"/>
        <v>-7.5</v>
      </c>
      <c r="AU39" s="4">
        <f t="shared" si="26"/>
        <v>-22.5</v>
      </c>
      <c r="AV39" s="4">
        <f t="shared" si="27"/>
        <v>2.13</v>
      </c>
      <c r="AY39" s="4" t="str">
        <f t="shared" si="28"/>
        <v/>
      </c>
      <c r="AZ39" s="13" t="str">
        <f t="shared" si="29"/>
        <v/>
      </c>
      <c r="BA39" s="24" t="str">
        <f t="shared" si="30"/>
        <v/>
      </c>
      <c r="BC39" s="2">
        <f t="shared" si="72"/>
        <v>-7.5</v>
      </c>
      <c r="BD39" s="4">
        <f t="shared" si="31"/>
        <v>-22.5</v>
      </c>
      <c r="BE39" s="4">
        <f t="shared" si="32"/>
        <v>2.16</v>
      </c>
      <c r="BH39" s="4" t="str">
        <f t="shared" si="33"/>
        <v/>
      </c>
      <c r="BI39" s="13" t="str">
        <f t="shared" si="34"/>
        <v/>
      </c>
      <c r="BJ39" s="24" t="str">
        <f t="shared" si="35"/>
        <v/>
      </c>
      <c r="BK39" s="13"/>
      <c r="BL39" s="2">
        <f t="shared" si="73"/>
        <v>-7.5</v>
      </c>
      <c r="BM39" s="4">
        <f t="shared" si="36"/>
        <v>-22.5</v>
      </c>
      <c r="BN39" s="4">
        <f t="shared" si="37"/>
        <v>2.19</v>
      </c>
      <c r="BQ39" s="4" t="str">
        <f t="shared" si="38"/>
        <v/>
      </c>
      <c r="BR39" s="13" t="str">
        <f t="shared" si="39"/>
        <v/>
      </c>
      <c r="BS39" s="24" t="str">
        <f t="shared" si="40"/>
        <v/>
      </c>
      <c r="BT39" s="13"/>
      <c r="BU39" s="2">
        <f t="shared" si="74"/>
        <v>-7.5</v>
      </c>
      <c r="BV39" s="4">
        <f t="shared" si="41"/>
        <v>-22.5</v>
      </c>
      <c r="BW39" s="4">
        <f t="shared" si="42"/>
        <v>2.19</v>
      </c>
      <c r="BZ39" s="4" t="str">
        <f t="shared" si="43"/>
        <v/>
      </c>
      <c r="CA39" s="13" t="str">
        <f t="shared" si="44"/>
        <v/>
      </c>
      <c r="CB39" s="24" t="str">
        <f t="shared" si="45"/>
        <v/>
      </c>
      <c r="CC39" s="13"/>
      <c r="CD39" s="2">
        <f t="shared" si="75"/>
        <v>-7.5</v>
      </c>
      <c r="CE39" s="4">
        <f t="shared" si="46"/>
        <v>-22.5</v>
      </c>
      <c r="CF39" s="4">
        <f t="shared" si="47"/>
        <v>2.19</v>
      </c>
      <c r="CI39" s="4" t="str">
        <f t="shared" si="48"/>
        <v/>
      </c>
      <c r="CJ39" s="13" t="str">
        <f t="shared" si="49"/>
        <v/>
      </c>
      <c r="CK39" s="24" t="str">
        <f t="shared" si="50"/>
        <v/>
      </c>
      <c r="CL39" s="13"/>
      <c r="CM39" s="2">
        <f t="shared" si="76"/>
        <v>-7.5</v>
      </c>
      <c r="CN39" s="4">
        <f t="shared" si="51"/>
        <v>-22.5</v>
      </c>
      <c r="CO39" s="4">
        <f t="shared" si="52"/>
        <v>2.13</v>
      </c>
      <c r="CR39" s="4" t="str">
        <f t="shared" si="53"/>
        <v/>
      </c>
      <c r="CS39" s="13" t="str">
        <f t="shared" si="54"/>
        <v/>
      </c>
      <c r="CT39" s="24" t="str">
        <f t="shared" si="55"/>
        <v/>
      </c>
      <c r="CU39" s="25"/>
      <c r="CV39" s="2">
        <f t="shared" si="77"/>
        <v>-7.5</v>
      </c>
      <c r="CW39" s="4">
        <f t="shared" si="56"/>
        <v>-22.5</v>
      </c>
      <c r="CX39" s="4">
        <f t="shared" si="57"/>
        <v>2.13</v>
      </c>
      <c r="DA39" s="4" t="str">
        <f t="shared" si="58"/>
        <v/>
      </c>
      <c r="DB39" s="13" t="str">
        <f t="shared" si="59"/>
        <v/>
      </c>
      <c r="DC39" s="24" t="str">
        <f t="shared" si="60"/>
        <v/>
      </c>
      <c r="DE39" s="2">
        <f t="shared" si="78"/>
        <v>-7.5</v>
      </c>
      <c r="DF39" s="4">
        <f t="shared" si="61"/>
        <v>-22.5</v>
      </c>
      <c r="DG39" s="4">
        <f t="shared" si="62"/>
        <v>2.16</v>
      </c>
      <c r="DJ39" s="15" t="str">
        <f t="shared" si="63"/>
        <v/>
      </c>
      <c r="DK39" s="13" t="str">
        <f t="shared" si="64"/>
        <v/>
      </c>
      <c r="DL39" s="24" t="str">
        <f t="shared" si="65"/>
        <v/>
      </c>
      <c r="DM39" s="25"/>
    </row>
    <row r="40">
      <c r="A40" s="2">
        <f t="shared" si="66"/>
        <v>-7</v>
      </c>
      <c r="B40" s="4">
        <f t="shared" si="1"/>
        <v>-21</v>
      </c>
      <c r="C40" s="4">
        <f t="shared" si="2"/>
        <v>2.1</v>
      </c>
      <c r="F40" s="4">
        <f t="shared" si="3"/>
        <v>0</v>
      </c>
      <c r="G40" s="13" t="str">
        <f t="shared" si="4"/>
        <v/>
      </c>
      <c r="H40" s="13" t="str">
        <f t="shared" si="5"/>
        <v/>
      </c>
      <c r="J40" s="2">
        <f t="shared" si="67"/>
        <v>-7</v>
      </c>
      <c r="K40" s="4">
        <f t="shared" si="6"/>
        <v>-21</v>
      </c>
      <c r="L40" s="4">
        <f t="shared" si="7"/>
        <v>2.19</v>
      </c>
      <c r="O40" s="4">
        <f t="shared" si="8"/>
        <v>0</v>
      </c>
      <c r="P40" s="13" t="str">
        <f t="shared" si="9"/>
        <v/>
      </c>
      <c r="Q40" s="24" t="str">
        <f t="shared" si="10"/>
        <v/>
      </c>
      <c r="S40" s="2">
        <f t="shared" si="68"/>
        <v>-7</v>
      </c>
      <c r="T40" s="4">
        <f t="shared" si="11"/>
        <v>-21</v>
      </c>
      <c r="U40" s="4">
        <f t="shared" si="12"/>
        <v>2.1</v>
      </c>
      <c r="V40" s="4">
        <f>150+24/32</f>
        <v>150.75</v>
      </c>
      <c r="W40" s="4">
        <f>156-25/32</f>
        <v>155.21875</v>
      </c>
      <c r="X40" s="4">
        <f t="shared" si="13"/>
        <v>4.46875</v>
      </c>
      <c r="Y40" s="13">
        <f t="shared" si="14"/>
        <v>0.9965217286</v>
      </c>
      <c r="Z40" s="24">
        <f t="shared" si="15"/>
        <v>0</v>
      </c>
      <c r="AB40" s="2">
        <f t="shared" si="69"/>
        <v>-7</v>
      </c>
      <c r="AC40" s="4">
        <f t="shared" si="16"/>
        <v>-21</v>
      </c>
      <c r="AD40" s="4">
        <f t="shared" si="17"/>
        <v>2.13</v>
      </c>
      <c r="AG40" s="4">
        <f t="shared" si="18"/>
        <v>0</v>
      </c>
      <c r="AH40" s="13" t="str">
        <f t="shared" si="19"/>
        <v/>
      </c>
      <c r="AI40" s="24" t="str">
        <f t="shared" si="20"/>
        <v/>
      </c>
      <c r="AK40" s="2">
        <f t="shared" si="70"/>
        <v>-7</v>
      </c>
      <c r="AL40" s="4">
        <f t="shared" si="21"/>
        <v>-21</v>
      </c>
      <c r="AM40" s="4">
        <f t="shared" si="22"/>
        <v>2.13</v>
      </c>
      <c r="AO40" s="2">
        <v>25.0</v>
      </c>
      <c r="AP40" s="29">
        <f t="shared" si="23"/>
        <v>4.375</v>
      </c>
      <c r="AQ40" s="13">
        <f t="shared" si="24"/>
        <v>1</v>
      </c>
      <c r="AR40" s="24">
        <f t="shared" si="25"/>
        <v>0</v>
      </c>
      <c r="AS40" s="25"/>
      <c r="AT40" s="2">
        <f t="shared" si="71"/>
        <v>-7</v>
      </c>
      <c r="AU40" s="4">
        <f t="shared" si="26"/>
        <v>-21</v>
      </c>
      <c r="AV40" s="4">
        <f t="shared" si="27"/>
        <v>2.1</v>
      </c>
      <c r="AX40" s="2">
        <v>24.0</v>
      </c>
      <c r="AY40" s="4">
        <f t="shared" si="28"/>
        <v>4.375</v>
      </c>
      <c r="AZ40" s="13">
        <f t="shared" si="29"/>
        <v>1</v>
      </c>
      <c r="BA40" s="24">
        <f t="shared" si="30"/>
        <v>0</v>
      </c>
      <c r="BC40" s="2">
        <f t="shared" si="72"/>
        <v>-7</v>
      </c>
      <c r="BD40" s="4">
        <f t="shared" si="31"/>
        <v>-21</v>
      </c>
      <c r="BE40" s="4">
        <f t="shared" si="32"/>
        <v>2.13</v>
      </c>
      <c r="BG40" s="2">
        <v>25.0</v>
      </c>
      <c r="BH40" s="4">
        <f t="shared" si="33"/>
        <v>4.375</v>
      </c>
      <c r="BI40" s="13">
        <f t="shared" si="34"/>
        <v>1</v>
      </c>
      <c r="BJ40" s="24">
        <f t="shared" si="35"/>
        <v>0</v>
      </c>
      <c r="BK40" s="13"/>
      <c r="BL40" s="2">
        <f t="shared" si="73"/>
        <v>-7</v>
      </c>
      <c r="BM40" s="4">
        <f t="shared" si="36"/>
        <v>-21</v>
      </c>
      <c r="BN40" s="4">
        <f t="shared" si="37"/>
        <v>2.16</v>
      </c>
      <c r="BP40" s="2">
        <v>23.0</v>
      </c>
      <c r="BQ40" s="4">
        <f t="shared" si="38"/>
        <v>4.4375</v>
      </c>
      <c r="BR40" s="13">
        <f t="shared" si="39"/>
        <v>1</v>
      </c>
      <c r="BS40" s="24">
        <f t="shared" si="40"/>
        <v>0</v>
      </c>
      <c r="BT40" s="13"/>
      <c r="BU40" s="2">
        <f t="shared" si="74"/>
        <v>-7</v>
      </c>
      <c r="BV40" s="4">
        <f t="shared" si="41"/>
        <v>-21</v>
      </c>
      <c r="BW40" s="4">
        <f t="shared" si="42"/>
        <v>2.16</v>
      </c>
      <c r="BY40" s="2">
        <v>23.0</v>
      </c>
      <c r="BZ40" s="4">
        <f t="shared" si="43"/>
        <v>4.4375</v>
      </c>
      <c r="CA40" s="13">
        <f t="shared" si="44"/>
        <v>1</v>
      </c>
      <c r="CB40" s="24">
        <f t="shared" si="45"/>
        <v>0</v>
      </c>
      <c r="CC40" s="13"/>
      <c r="CD40" s="2">
        <f t="shared" si="75"/>
        <v>-7</v>
      </c>
      <c r="CE40" s="4">
        <f t="shared" si="46"/>
        <v>-21</v>
      </c>
      <c r="CF40" s="4">
        <f t="shared" si="47"/>
        <v>2.16</v>
      </c>
      <c r="CI40" s="4" t="str">
        <f t="shared" si="48"/>
        <v/>
      </c>
      <c r="CJ40" s="13" t="str">
        <f t="shared" si="49"/>
        <v/>
      </c>
      <c r="CK40" s="24" t="str">
        <f t="shared" si="50"/>
        <v/>
      </c>
      <c r="CL40" s="13"/>
      <c r="CM40" s="2">
        <f t="shared" si="76"/>
        <v>-7</v>
      </c>
      <c r="CN40" s="4">
        <f t="shared" si="51"/>
        <v>-21</v>
      </c>
      <c r="CO40" s="4">
        <f t="shared" si="52"/>
        <v>2.1</v>
      </c>
      <c r="CR40" s="4" t="str">
        <f t="shared" si="53"/>
        <v/>
      </c>
      <c r="CS40" s="13" t="str">
        <f t="shared" si="54"/>
        <v/>
      </c>
      <c r="CT40" s="24" t="str">
        <f t="shared" si="55"/>
        <v/>
      </c>
      <c r="CU40" s="25"/>
      <c r="CV40" s="2">
        <f t="shared" si="77"/>
        <v>-7</v>
      </c>
      <c r="CW40" s="4">
        <f t="shared" si="56"/>
        <v>-21</v>
      </c>
      <c r="CX40" s="4">
        <f t="shared" si="57"/>
        <v>2.1</v>
      </c>
      <c r="CZ40" s="2">
        <v>24.0</v>
      </c>
      <c r="DA40" s="4">
        <f t="shared" si="58"/>
        <v>4.375</v>
      </c>
      <c r="DB40" s="13">
        <f t="shared" si="59"/>
        <v>1</v>
      </c>
      <c r="DC40" s="24">
        <f t="shared" si="60"/>
        <v>0</v>
      </c>
      <c r="DE40" s="2">
        <f t="shared" si="78"/>
        <v>-7</v>
      </c>
      <c r="DF40" s="4">
        <f t="shared" si="61"/>
        <v>-21</v>
      </c>
      <c r="DG40" s="4">
        <f t="shared" si="62"/>
        <v>2.13</v>
      </c>
      <c r="DI40" s="2">
        <v>25.0</v>
      </c>
      <c r="DJ40" s="29">
        <f t="shared" si="63"/>
        <v>4.375</v>
      </c>
      <c r="DK40" s="13">
        <f t="shared" si="64"/>
        <v>1</v>
      </c>
      <c r="DL40" s="24">
        <f t="shared" si="65"/>
        <v>0</v>
      </c>
      <c r="DM40" s="25"/>
    </row>
    <row r="41">
      <c r="A41" s="2">
        <f t="shared" si="66"/>
        <v>-6.5</v>
      </c>
      <c r="B41" s="4">
        <f t="shared" si="1"/>
        <v>-19.5</v>
      </c>
      <c r="C41" s="4">
        <f t="shared" si="2"/>
        <v>2.07</v>
      </c>
      <c r="F41" s="4">
        <f t="shared" si="3"/>
        <v>0</v>
      </c>
      <c r="G41" s="13" t="str">
        <f t="shared" si="4"/>
        <v/>
      </c>
      <c r="H41" s="13" t="str">
        <f t="shared" si="5"/>
        <v/>
      </c>
      <c r="J41" s="2">
        <f t="shared" si="67"/>
        <v>-6.5</v>
      </c>
      <c r="K41" s="4">
        <f t="shared" si="6"/>
        <v>-19.5</v>
      </c>
      <c r="L41" s="4">
        <f t="shared" si="7"/>
        <v>2.16</v>
      </c>
      <c r="O41" s="4">
        <f t="shared" si="8"/>
        <v>0</v>
      </c>
      <c r="P41" s="13" t="str">
        <f t="shared" si="9"/>
        <v/>
      </c>
      <c r="Q41" s="24" t="str">
        <f t="shared" si="10"/>
        <v/>
      </c>
      <c r="S41" s="2">
        <f t="shared" si="68"/>
        <v>-6.5</v>
      </c>
      <c r="T41" s="4">
        <f t="shared" si="11"/>
        <v>-19.5</v>
      </c>
      <c r="U41" s="4">
        <f t="shared" si="12"/>
        <v>2.07</v>
      </c>
      <c r="X41" s="4">
        <f t="shared" si="13"/>
        <v>0</v>
      </c>
      <c r="Y41" s="13" t="str">
        <f t="shared" si="14"/>
        <v/>
      </c>
      <c r="Z41" s="24" t="str">
        <f t="shared" si="15"/>
        <v/>
      </c>
      <c r="AB41" s="2">
        <f t="shared" si="69"/>
        <v>-6.5</v>
      </c>
      <c r="AC41" s="4">
        <f t="shared" si="16"/>
        <v>-19.5</v>
      </c>
      <c r="AD41" s="4">
        <f t="shared" si="17"/>
        <v>2.1</v>
      </c>
      <c r="AG41" s="4">
        <f t="shared" si="18"/>
        <v>0</v>
      </c>
      <c r="AH41" s="13" t="str">
        <f t="shared" si="19"/>
        <v/>
      </c>
      <c r="AI41" s="24" t="str">
        <f t="shared" si="20"/>
        <v/>
      </c>
      <c r="AK41" s="2">
        <f t="shared" si="70"/>
        <v>-6.5</v>
      </c>
      <c r="AL41" s="4">
        <f t="shared" si="21"/>
        <v>-19.5</v>
      </c>
      <c r="AM41" s="4">
        <f t="shared" si="22"/>
        <v>2.1</v>
      </c>
      <c r="AP41" s="15" t="str">
        <f t="shared" si="23"/>
        <v/>
      </c>
      <c r="AQ41" s="13" t="str">
        <f t="shared" si="24"/>
        <v/>
      </c>
      <c r="AR41" s="24" t="str">
        <f t="shared" si="25"/>
        <v/>
      </c>
      <c r="AS41" s="25"/>
      <c r="AT41" s="2">
        <f t="shared" si="71"/>
        <v>-6.5</v>
      </c>
      <c r="AU41" s="4">
        <f t="shared" si="26"/>
        <v>-19.5</v>
      </c>
      <c r="AV41" s="4">
        <f t="shared" si="27"/>
        <v>2.07</v>
      </c>
      <c r="AY41" s="4" t="str">
        <f t="shared" si="28"/>
        <v/>
      </c>
      <c r="AZ41" s="13" t="str">
        <f t="shared" si="29"/>
        <v/>
      </c>
      <c r="BA41" s="24" t="str">
        <f t="shared" si="30"/>
        <v/>
      </c>
      <c r="BC41" s="2">
        <f t="shared" si="72"/>
        <v>-6.5</v>
      </c>
      <c r="BD41" s="4">
        <f t="shared" si="31"/>
        <v>-19.5</v>
      </c>
      <c r="BE41" s="4">
        <f t="shared" si="32"/>
        <v>2.1</v>
      </c>
      <c r="BH41" s="4" t="str">
        <f t="shared" si="33"/>
        <v/>
      </c>
      <c r="BI41" s="13" t="str">
        <f t="shared" si="34"/>
        <v/>
      </c>
      <c r="BJ41" s="24" t="str">
        <f t="shared" si="35"/>
        <v/>
      </c>
      <c r="BK41" s="13"/>
      <c r="BL41" s="2">
        <f t="shared" si="73"/>
        <v>-6.5</v>
      </c>
      <c r="BM41" s="4">
        <f t="shared" si="36"/>
        <v>-19.5</v>
      </c>
      <c r="BN41" s="4">
        <f t="shared" si="37"/>
        <v>2.13</v>
      </c>
      <c r="BQ41" s="4" t="str">
        <f t="shared" si="38"/>
        <v/>
      </c>
      <c r="BR41" s="13" t="str">
        <f t="shared" si="39"/>
        <v/>
      </c>
      <c r="BS41" s="24" t="str">
        <f t="shared" si="40"/>
        <v/>
      </c>
      <c r="BT41" s="13"/>
      <c r="BU41" s="2">
        <f t="shared" si="74"/>
        <v>-6.5</v>
      </c>
      <c r="BV41" s="4">
        <f t="shared" si="41"/>
        <v>-19.5</v>
      </c>
      <c r="BW41" s="4">
        <f t="shared" si="42"/>
        <v>2.13</v>
      </c>
      <c r="BZ41" s="4" t="str">
        <f t="shared" si="43"/>
        <v/>
      </c>
      <c r="CA41" s="13" t="str">
        <f t="shared" si="44"/>
        <v/>
      </c>
      <c r="CB41" s="24" t="str">
        <f t="shared" si="45"/>
        <v/>
      </c>
      <c r="CC41" s="13"/>
      <c r="CD41" s="2">
        <f t="shared" si="75"/>
        <v>-6.5</v>
      </c>
      <c r="CE41" s="4">
        <f t="shared" si="46"/>
        <v>-19.5</v>
      </c>
      <c r="CF41" s="4">
        <f t="shared" si="47"/>
        <v>2.13</v>
      </c>
      <c r="CI41" s="4" t="str">
        <f t="shared" si="48"/>
        <v/>
      </c>
      <c r="CJ41" s="13" t="str">
        <f t="shared" si="49"/>
        <v/>
      </c>
      <c r="CK41" s="24" t="str">
        <f t="shared" si="50"/>
        <v/>
      </c>
      <c r="CL41" s="13"/>
      <c r="CM41" s="2">
        <f t="shared" si="76"/>
        <v>-6.5</v>
      </c>
      <c r="CN41" s="4">
        <f t="shared" si="51"/>
        <v>-19.5</v>
      </c>
      <c r="CO41" s="4">
        <f t="shared" si="52"/>
        <v>2.07</v>
      </c>
      <c r="CR41" s="4" t="str">
        <f t="shared" si="53"/>
        <v/>
      </c>
      <c r="CS41" s="13" t="str">
        <f t="shared" si="54"/>
        <v/>
      </c>
      <c r="CT41" s="24" t="str">
        <f t="shared" si="55"/>
        <v/>
      </c>
      <c r="CU41" s="25"/>
      <c r="CV41" s="2">
        <f t="shared" si="77"/>
        <v>-6.5</v>
      </c>
      <c r="CW41" s="4">
        <f t="shared" si="56"/>
        <v>-19.5</v>
      </c>
      <c r="CX41" s="4">
        <f t="shared" si="57"/>
        <v>2.07</v>
      </c>
      <c r="DA41" s="4" t="str">
        <f t="shared" si="58"/>
        <v/>
      </c>
      <c r="DB41" s="13" t="str">
        <f t="shared" si="59"/>
        <v/>
      </c>
      <c r="DC41" s="24" t="str">
        <f t="shared" si="60"/>
        <v/>
      </c>
      <c r="DE41" s="2">
        <f t="shared" si="78"/>
        <v>-6.5</v>
      </c>
      <c r="DF41" s="4">
        <f t="shared" si="61"/>
        <v>-19.5</v>
      </c>
      <c r="DG41" s="4">
        <f t="shared" si="62"/>
        <v>2.1</v>
      </c>
      <c r="DJ41" s="15" t="str">
        <f t="shared" si="63"/>
        <v/>
      </c>
      <c r="DK41" s="13" t="str">
        <f t="shared" si="64"/>
        <v/>
      </c>
      <c r="DL41" s="24" t="str">
        <f t="shared" si="65"/>
        <v/>
      </c>
      <c r="DM41" s="25"/>
    </row>
    <row r="42">
      <c r="A42" s="2">
        <f t="shared" si="66"/>
        <v>-6</v>
      </c>
      <c r="B42" s="4">
        <f t="shared" si="1"/>
        <v>-18</v>
      </c>
      <c r="C42" s="4">
        <f t="shared" si="2"/>
        <v>2.04</v>
      </c>
      <c r="D42" s="4">
        <f>150.75</f>
        <v>150.75</v>
      </c>
      <c r="E42" s="4">
        <f>155+3/16+1/32</f>
        <v>155.21875</v>
      </c>
      <c r="F42" s="4">
        <f t="shared" si="3"/>
        <v>4.46875</v>
      </c>
      <c r="G42" s="13">
        <f t="shared" si="4"/>
        <v>0.9965217286</v>
      </c>
      <c r="H42" s="13">
        <f t="shared" si="5"/>
        <v>0</v>
      </c>
      <c r="J42" s="2">
        <f t="shared" si="67"/>
        <v>-6</v>
      </c>
      <c r="K42" s="4">
        <f t="shared" si="6"/>
        <v>-18</v>
      </c>
      <c r="L42" s="4">
        <f t="shared" si="7"/>
        <v>2.13</v>
      </c>
      <c r="M42" s="4">
        <f>151-1/8-1/16-1/32</f>
        <v>150.78125</v>
      </c>
      <c r="N42" s="4">
        <f>155+3/16+1/32</f>
        <v>155.21875</v>
      </c>
      <c r="O42" s="4">
        <f t="shared" si="8"/>
        <v>4.4375</v>
      </c>
      <c r="P42" s="13">
        <f t="shared" si="9"/>
        <v>0.9964973623</v>
      </c>
      <c r="Q42" s="24">
        <f t="shared" si="10"/>
        <v>0</v>
      </c>
      <c r="S42" s="2">
        <f t="shared" si="68"/>
        <v>-6</v>
      </c>
      <c r="T42" s="4">
        <f t="shared" si="11"/>
        <v>-18</v>
      </c>
      <c r="U42" s="4">
        <f t="shared" si="12"/>
        <v>2.04</v>
      </c>
      <c r="X42" s="4">
        <f t="shared" si="13"/>
        <v>0</v>
      </c>
      <c r="Y42" s="13" t="str">
        <f t="shared" si="14"/>
        <v/>
      </c>
      <c r="Z42" s="24" t="str">
        <f t="shared" si="15"/>
        <v/>
      </c>
      <c r="AB42" s="2">
        <f t="shared" si="69"/>
        <v>-6</v>
      </c>
      <c r="AC42" s="4">
        <f t="shared" si="16"/>
        <v>-18</v>
      </c>
      <c r="AD42" s="4">
        <f t="shared" si="17"/>
        <v>2.07</v>
      </c>
      <c r="AE42" s="29">
        <f>150+25/32</f>
        <v>150.78125</v>
      </c>
      <c r="AF42" s="29">
        <f>156-26/32</f>
        <v>155.1875</v>
      </c>
      <c r="AG42" s="4">
        <f t="shared" si="18"/>
        <v>4.40625</v>
      </c>
      <c r="AH42" s="13">
        <f t="shared" si="19"/>
        <v>1</v>
      </c>
      <c r="AI42" s="24">
        <f t="shared" si="20"/>
        <v>0</v>
      </c>
      <c r="AK42" s="2">
        <f t="shared" si="70"/>
        <v>-6</v>
      </c>
      <c r="AL42" s="4">
        <f t="shared" si="21"/>
        <v>-18</v>
      </c>
      <c r="AM42" s="4">
        <f t="shared" si="22"/>
        <v>2.07</v>
      </c>
      <c r="AP42" s="15" t="str">
        <f t="shared" si="23"/>
        <v/>
      </c>
      <c r="AQ42" s="13" t="str">
        <f t="shared" si="24"/>
        <v/>
      </c>
      <c r="AR42" s="24" t="str">
        <f t="shared" si="25"/>
        <v/>
      </c>
      <c r="AS42" s="25"/>
      <c r="AT42" s="2">
        <f t="shared" si="71"/>
        <v>-6</v>
      </c>
      <c r="AU42" s="4">
        <f t="shared" si="26"/>
        <v>-18</v>
      </c>
      <c r="AV42" s="4">
        <f t="shared" si="27"/>
        <v>2.04</v>
      </c>
      <c r="AY42" s="4" t="str">
        <f t="shared" si="28"/>
        <v/>
      </c>
      <c r="AZ42" s="13" t="str">
        <f t="shared" si="29"/>
        <v/>
      </c>
      <c r="BA42" s="24" t="str">
        <f t="shared" si="30"/>
        <v/>
      </c>
      <c r="BC42" s="2">
        <f t="shared" si="72"/>
        <v>-6</v>
      </c>
      <c r="BD42" s="4">
        <f t="shared" si="31"/>
        <v>-18</v>
      </c>
      <c r="BE42" s="4">
        <f t="shared" si="32"/>
        <v>2.07</v>
      </c>
      <c r="BH42" s="4" t="str">
        <f t="shared" si="33"/>
        <v/>
      </c>
      <c r="BI42" s="13" t="str">
        <f t="shared" si="34"/>
        <v/>
      </c>
      <c r="BJ42" s="24" t="str">
        <f t="shared" si="35"/>
        <v/>
      </c>
      <c r="BK42" s="13"/>
      <c r="BL42" s="2">
        <f t="shared" si="73"/>
        <v>-6</v>
      </c>
      <c r="BM42" s="4">
        <f t="shared" si="36"/>
        <v>-18</v>
      </c>
      <c r="BN42" s="4">
        <f t="shared" si="37"/>
        <v>2.1</v>
      </c>
      <c r="BQ42" s="4" t="str">
        <f t="shared" si="38"/>
        <v/>
      </c>
      <c r="BR42" s="13" t="str">
        <f t="shared" si="39"/>
        <v/>
      </c>
      <c r="BS42" s="24" t="str">
        <f t="shared" si="40"/>
        <v/>
      </c>
      <c r="BT42" s="13"/>
      <c r="BU42" s="2">
        <f t="shared" si="74"/>
        <v>-6</v>
      </c>
      <c r="BV42" s="4">
        <f t="shared" si="41"/>
        <v>-18</v>
      </c>
      <c r="BW42" s="4">
        <f t="shared" si="42"/>
        <v>2.1</v>
      </c>
      <c r="BZ42" s="4" t="str">
        <f t="shared" si="43"/>
        <v/>
      </c>
      <c r="CA42" s="13" t="str">
        <f t="shared" si="44"/>
        <v/>
      </c>
      <c r="CB42" s="24" t="str">
        <f t="shared" si="45"/>
        <v/>
      </c>
      <c r="CC42" s="13"/>
      <c r="CD42" s="2">
        <f t="shared" si="75"/>
        <v>-6</v>
      </c>
      <c r="CE42" s="4">
        <f t="shared" si="46"/>
        <v>-18</v>
      </c>
      <c r="CF42" s="4">
        <f t="shared" si="47"/>
        <v>2.1</v>
      </c>
      <c r="CH42" s="2">
        <v>23.0</v>
      </c>
      <c r="CI42" s="4">
        <f t="shared" si="48"/>
        <v>4.4375</v>
      </c>
      <c r="CJ42" s="13">
        <f t="shared" si="49"/>
        <v>1.007117528</v>
      </c>
      <c r="CK42" s="24">
        <f t="shared" si="50"/>
        <v>0</v>
      </c>
      <c r="CL42" s="13"/>
      <c r="CM42" s="2">
        <f t="shared" si="76"/>
        <v>-6</v>
      </c>
      <c r="CN42" s="4">
        <f t="shared" si="51"/>
        <v>-18</v>
      </c>
      <c r="CO42" s="4">
        <f t="shared" si="52"/>
        <v>2.04</v>
      </c>
      <c r="CR42" s="4" t="str">
        <f t="shared" si="53"/>
        <v/>
      </c>
      <c r="CS42" s="13" t="str">
        <f t="shared" si="54"/>
        <v/>
      </c>
      <c r="CT42" s="24" t="str">
        <f t="shared" si="55"/>
        <v/>
      </c>
      <c r="CU42" s="25"/>
      <c r="CV42" s="2">
        <f t="shared" si="77"/>
        <v>-6</v>
      </c>
      <c r="CW42" s="4">
        <f t="shared" si="56"/>
        <v>-18</v>
      </c>
      <c r="CX42" s="4">
        <f t="shared" si="57"/>
        <v>2.04</v>
      </c>
      <c r="DA42" s="4" t="str">
        <f t="shared" si="58"/>
        <v/>
      </c>
      <c r="DB42" s="13" t="str">
        <f t="shared" si="59"/>
        <v/>
      </c>
      <c r="DC42" s="24" t="str">
        <f t="shared" si="60"/>
        <v/>
      </c>
      <c r="DE42" s="2">
        <f t="shared" si="78"/>
        <v>-6</v>
      </c>
      <c r="DF42" s="4">
        <f t="shared" si="61"/>
        <v>-18</v>
      </c>
      <c r="DG42" s="4">
        <f t="shared" si="62"/>
        <v>2.07</v>
      </c>
      <c r="DJ42" s="15" t="str">
        <f t="shared" si="63"/>
        <v/>
      </c>
      <c r="DK42" s="13" t="str">
        <f t="shared" si="64"/>
        <v/>
      </c>
      <c r="DL42" s="24" t="str">
        <f t="shared" si="65"/>
        <v/>
      </c>
      <c r="DM42" s="25"/>
    </row>
    <row r="43">
      <c r="A43" s="2">
        <f t="shared" si="66"/>
        <v>-5.5</v>
      </c>
      <c r="B43" s="4">
        <f t="shared" si="1"/>
        <v>-16.5</v>
      </c>
      <c r="C43" s="4">
        <f t="shared" si="2"/>
        <v>2.01</v>
      </c>
      <c r="F43" s="4">
        <f t="shared" si="3"/>
        <v>0</v>
      </c>
      <c r="G43" s="13" t="str">
        <f t="shared" si="4"/>
        <v/>
      </c>
      <c r="H43" s="13" t="str">
        <f t="shared" si="5"/>
        <v/>
      </c>
      <c r="J43" s="2">
        <f t="shared" si="67"/>
        <v>-5.5</v>
      </c>
      <c r="K43" s="4">
        <f t="shared" si="6"/>
        <v>-16.5</v>
      </c>
      <c r="L43" s="4">
        <f t="shared" si="7"/>
        <v>2.1</v>
      </c>
      <c r="O43" s="4">
        <f t="shared" si="8"/>
        <v>0</v>
      </c>
      <c r="P43" s="13" t="str">
        <f t="shared" si="9"/>
        <v/>
      </c>
      <c r="Q43" s="24" t="str">
        <f t="shared" si="10"/>
        <v/>
      </c>
      <c r="S43" s="2">
        <f t="shared" si="68"/>
        <v>-5.5</v>
      </c>
      <c r="T43" s="4">
        <f t="shared" si="11"/>
        <v>-16.5</v>
      </c>
      <c r="U43" s="4">
        <f t="shared" si="12"/>
        <v>2.01</v>
      </c>
      <c r="X43" s="4">
        <f t="shared" si="13"/>
        <v>0</v>
      </c>
      <c r="Y43" s="13" t="str">
        <f t="shared" si="14"/>
        <v/>
      </c>
      <c r="Z43" s="24" t="str">
        <f t="shared" si="15"/>
        <v/>
      </c>
      <c r="AB43" s="2">
        <f t="shared" si="69"/>
        <v>-5.5</v>
      </c>
      <c r="AC43" s="4">
        <f t="shared" si="16"/>
        <v>-16.5</v>
      </c>
      <c r="AD43" s="4">
        <f t="shared" si="17"/>
        <v>2.04</v>
      </c>
      <c r="AG43" s="4">
        <f t="shared" si="18"/>
        <v>0</v>
      </c>
      <c r="AH43" s="13" t="str">
        <f t="shared" si="19"/>
        <v/>
      </c>
      <c r="AI43" s="24" t="str">
        <f t="shared" si="20"/>
        <v/>
      </c>
      <c r="AK43" s="2">
        <f t="shared" si="70"/>
        <v>-5.5</v>
      </c>
      <c r="AL43" s="4">
        <f t="shared" si="21"/>
        <v>-16.5</v>
      </c>
      <c r="AM43" s="4">
        <f t="shared" si="22"/>
        <v>2.04</v>
      </c>
      <c r="AP43" s="15" t="str">
        <f t="shared" si="23"/>
        <v/>
      </c>
      <c r="AQ43" s="13" t="str">
        <f t="shared" si="24"/>
        <v/>
      </c>
      <c r="AR43" s="24" t="str">
        <f t="shared" si="25"/>
        <v/>
      </c>
      <c r="AS43" s="25"/>
      <c r="AT43" s="2">
        <f t="shared" si="71"/>
        <v>-5.5</v>
      </c>
      <c r="AU43" s="4">
        <f t="shared" si="26"/>
        <v>-16.5</v>
      </c>
      <c r="AV43" s="4">
        <f t="shared" si="27"/>
        <v>2.01</v>
      </c>
      <c r="AY43" s="4" t="str">
        <f t="shared" si="28"/>
        <v/>
      </c>
      <c r="AZ43" s="13" t="str">
        <f t="shared" si="29"/>
        <v/>
      </c>
      <c r="BA43" s="24" t="str">
        <f t="shared" si="30"/>
        <v/>
      </c>
      <c r="BC43" s="2">
        <f t="shared" si="72"/>
        <v>-5.5</v>
      </c>
      <c r="BD43" s="4">
        <f t="shared" si="31"/>
        <v>-16.5</v>
      </c>
      <c r="BE43" s="4">
        <f t="shared" si="32"/>
        <v>2.04</v>
      </c>
      <c r="BH43" s="4" t="str">
        <f t="shared" si="33"/>
        <v/>
      </c>
      <c r="BI43" s="13" t="str">
        <f t="shared" si="34"/>
        <v/>
      </c>
      <c r="BJ43" s="24" t="str">
        <f t="shared" si="35"/>
        <v/>
      </c>
      <c r="BK43" s="13"/>
      <c r="BL43" s="2">
        <f t="shared" si="73"/>
        <v>-5.5</v>
      </c>
      <c r="BM43" s="4">
        <f t="shared" si="36"/>
        <v>-16.5</v>
      </c>
      <c r="BN43" s="4">
        <f t="shared" si="37"/>
        <v>2.07</v>
      </c>
      <c r="BQ43" s="4" t="str">
        <f t="shared" si="38"/>
        <v/>
      </c>
      <c r="BR43" s="13" t="str">
        <f t="shared" si="39"/>
        <v/>
      </c>
      <c r="BS43" s="24" t="str">
        <f t="shared" si="40"/>
        <v/>
      </c>
      <c r="BT43" s="13"/>
      <c r="BU43" s="2">
        <f t="shared" si="74"/>
        <v>-5.5</v>
      </c>
      <c r="BV43" s="4">
        <f t="shared" si="41"/>
        <v>-16.5</v>
      </c>
      <c r="BW43" s="4">
        <f t="shared" si="42"/>
        <v>2.07</v>
      </c>
      <c r="BZ43" s="4" t="str">
        <f t="shared" si="43"/>
        <v/>
      </c>
      <c r="CA43" s="13" t="str">
        <f t="shared" si="44"/>
        <v/>
      </c>
      <c r="CB43" s="24" t="str">
        <f t="shared" si="45"/>
        <v/>
      </c>
      <c r="CC43" s="13"/>
      <c r="CD43" s="2">
        <f t="shared" si="75"/>
        <v>-5.5</v>
      </c>
      <c r="CE43" s="4">
        <f t="shared" si="46"/>
        <v>-16.5</v>
      </c>
      <c r="CF43" s="4">
        <f t="shared" si="47"/>
        <v>2.07</v>
      </c>
      <c r="CI43" s="4" t="str">
        <f t="shared" si="48"/>
        <v/>
      </c>
      <c r="CJ43" s="13" t="str">
        <f t="shared" si="49"/>
        <v/>
      </c>
      <c r="CK43" s="24" t="str">
        <f t="shared" si="50"/>
        <v/>
      </c>
      <c r="CL43" s="13"/>
      <c r="CM43" s="2">
        <f t="shared" si="76"/>
        <v>-5.5</v>
      </c>
      <c r="CN43" s="4">
        <f t="shared" si="51"/>
        <v>-16.5</v>
      </c>
      <c r="CO43" s="4">
        <f t="shared" si="52"/>
        <v>2.01</v>
      </c>
      <c r="CR43" s="4" t="str">
        <f t="shared" si="53"/>
        <v/>
      </c>
      <c r="CS43" s="13" t="str">
        <f t="shared" si="54"/>
        <v/>
      </c>
      <c r="CT43" s="24" t="str">
        <f t="shared" si="55"/>
        <v/>
      </c>
      <c r="CU43" s="25"/>
      <c r="CV43" s="2">
        <f t="shared" si="77"/>
        <v>-5.5</v>
      </c>
      <c r="CW43" s="4">
        <f t="shared" si="56"/>
        <v>-16.5</v>
      </c>
      <c r="CX43" s="4">
        <f t="shared" si="57"/>
        <v>2.01</v>
      </c>
      <c r="DA43" s="4" t="str">
        <f t="shared" si="58"/>
        <v/>
      </c>
      <c r="DB43" s="13" t="str">
        <f t="shared" si="59"/>
        <v/>
      </c>
      <c r="DC43" s="24" t="str">
        <f t="shared" si="60"/>
        <v/>
      </c>
      <c r="DE43" s="2">
        <f t="shared" si="78"/>
        <v>-5.5</v>
      </c>
      <c r="DF43" s="4">
        <f t="shared" si="61"/>
        <v>-16.5</v>
      </c>
      <c r="DG43" s="4">
        <f t="shared" si="62"/>
        <v>2.04</v>
      </c>
      <c r="DJ43" s="15" t="str">
        <f t="shared" si="63"/>
        <v/>
      </c>
      <c r="DK43" s="13" t="str">
        <f t="shared" si="64"/>
        <v/>
      </c>
      <c r="DL43" s="24" t="str">
        <f t="shared" si="65"/>
        <v/>
      </c>
      <c r="DM43" s="25"/>
    </row>
    <row r="44">
      <c r="A44" s="2">
        <f t="shared" si="66"/>
        <v>-5</v>
      </c>
      <c r="B44" s="4">
        <f t="shared" si="1"/>
        <v>-15</v>
      </c>
      <c r="C44" s="4">
        <f t="shared" si="2"/>
        <v>1.98</v>
      </c>
      <c r="F44" s="4">
        <f t="shared" si="3"/>
        <v>0</v>
      </c>
      <c r="G44" s="13" t="str">
        <f t="shared" si="4"/>
        <v/>
      </c>
      <c r="H44" s="13" t="str">
        <f t="shared" si="5"/>
        <v/>
      </c>
      <c r="J44" s="2">
        <f t="shared" si="67"/>
        <v>-5</v>
      </c>
      <c r="K44" s="4">
        <f t="shared" si="6"/>
        <v>-15</v>
      </c>
      <c r="L44" s="4">
        <f t="shared" si="7"/>
        <v>2.07</v>
      </c>
      <c r="O44" s="4">
        <f t="shared" si="8"/>
        <v>0</v>
      </c>
      <c r="P44" s="13" t="str">
        <f t="shared" si="9"/>
        <v/>
      </c>
      <c r="Q44" s="24" t="str">
        <f t="shared" si="10"/>
        <v/>
      </c>
      <c r="S44" s="2">
        <f t="shared" si="68"/>
        <v>-5</v>
      </c>
      <c r="T44" s="4">
        <f t="shared" si="11"/>
        <v>-15</v>
      </c>
      <c r="U44" s="4">
        <f t="shared" si="12"/>
        <v>1.98</v>
      </c>
      <c r="V44" s="4">
        <f>150+24/32</f>
        <v>150.75</v>
      </c>
      <c r="W44" s="4">
        <f>156-25/32</f>
        <v>155.21875</v>
      </c>
      <c r="X44" s="4">
        <f t="shared" si="13"/>
        <v>4.46875</v>
      </c>
      <c r="Y44" s="13">
        <f t="shared" si="14"/>
        <v>0.9965217286</v>
      </c>
      <c r="Z44" s="24">
        <f t="shared" si="15"/>
        <v>0</v>
      </c>
      <c r="AB44" s="2">
        <f t="shared" si="69"/>
        <v>-5</v>
      </c>
      <c r="AC44" s="4">
        <f t="shared" si="16"/>
        <v>-15</v>
      </c>
      <c r="AD44" s="4">
        <f t="shared" si="17"/>
        <v>2.01</v>
      </c>
      <c r="AG44" s="4">
        <f t="shared" si="18"/>
        <v>0</v>
      </c>
      <c r="AH44" s="13" t="str">
        <f t="shared" si="19"/>
        <v/>
      </c>
      <c r="AI44" s="24" t="str">
        <f t="shared" si="20"/>
        <v/>
      </c>
      <c r="AK44" s="2">
        <f t="shared" si="70"/>
        <v>-5</v>
      </c>
      <c r="AL44" s="4">
        <f t="shared" si="21"/>
        <v>-15</v>
      </c>
      <c r="AM44" s="4">
        <f t="shared" si="22"/>
        <v>2.01</v>
      </c>
      <c r="AO44" s="2">
        <v>25.0</v>
      </c>
      <c r="AP44" s="29">
        <f t="shared" si="23"/>
        <v>4.375</v>
      </c>
      <c r="AQ44" s="13">
        <f t="shared" si="24"/>
        <v>1</v>
      </c>
      <c r="AR44" s="24">
        <f t="shared" si="25"/>
        <v>0</v>
      </c>
      <c r="AS44" s="25"/>
      <c r="AT44" s="2">
        <f t="shared" si="71"/>
        <v>-5</v>
      </c>
      <c r="AU44" s="4">
        <f t="shared" si="26"/>
        <v>-15</v>
      </c>
      <c r="AV44" s="4">
        <f t="shared" si="27"/>
        <v>1.98</v>
      </c>
      <c r="AX44" s="2">
        <v>24.0</v>
      </c>
      <c r="AY44" s="4">
        <f t="shared" si="28"/>
        <v>4.375</v>
      </c>
      <c r="AZ44" s="13">
        <f t="shared" si="29"/>
        <v>1</v>
      </c>
      <c r="BA44" s="24">
        <f t="shared" si="30"/>
        <v>0</v>
      </c>
      <c r="BC44" s="2">
        <f t="shared" si="72"/>
        <v>-5</v>
      </c>
      <c r="BD44" s="4">
        <f t="shared" si="31"/>
        <v>-15</v>
      </c>
      <c r="BE44" s="4">
        <f t="shared" si="32"/>
        <v>2.01</v>
      </c>
      <c r="BG44" s="2">
        <v>25.0</v>
      </c>
      <c r="BH44" s="4">
        <f t="shared" si="33"/>
        <v>4.375</v>
      </c>
      <c r="BI44" s="13">
        <f t="shared" si="34"/>
        <v>1</v>
      </c>
      <c r="BJ44" s="24">
        <f t="shared" si="35"/>
        <v>0</v>
      </c>
      <c r="BK44" s="13"/>
      <c r="BL44" s="2">
        <f t="shared" si="73"/>
        <v>-5</v>
      </c>
      <c r="BM44" s="4">
        <f t="shared" si="36"/>
        <v>-15</v>
      </c>
      <c r="BN44" s="4">
        <f t="shared" si="37"/>
        <v>2.04</v>
      </c>
      <c r="BP44" s="2">
        <v>23.0</v>
      </c>
      <c r="BQ44" s="4">
        <f t="shared" si="38"/>
        <v>4.4375</v>
      </c>
      <c r="BR44" s="13">
        <f t="shared" si="39"/>
        <v>1</v>
      </c>
      <c r="BS44" s="24">
        <f t="shared" si="40"/>
        <v>0</v>
      </c>
      <c r="BT44" s="13"/>
      <c r="BU44" s="2">
        <f t="shared" si="74"/>
        <v>-5</v>
      </c>
      <c r="BV44" s="4">
        <f t="shared" si="41"/>
        <v>-15</v>
      </c>
      <c r="BW44" s="4">
        <f t="shared" si="42"/>
        <v>2.04</v>
      </c>
      <c r="BY44" s="2">
        <v>23.0</v>
      </c>
      <c r="BZ44" s="4">
        <f t="shared" si="43"/>
        <v>4.4375</v>
      </c>
      <c r="CA44" s="13">
        <f t="shared" si="44"/>
        <v>1</v>
      </c>
      <c r="CB44" s="24">
        <f t="shared" si="45"/>
        <v>0</v>
      </c>
      <c r="CC44" s="13"/>
      <c r="CD44" s="2">
        <f t="shared" si="75"/>
        <v>-5</v>
      </c>
      <c r="CE44" s="4">
        <f t="shared" si="46"/>
        <v>-15</v>
      </c>
      <c r="CF44" s="4">
        <f t="shared" si="47"/>
        <v>2.04</v>
      </c>
      <c r="CI44" s="4" t="str">
        <f t="shared" si="48"/>
        <v/>
      </c>
      <c r="CJ44" s="13" t="str">
        <f t="shared" si="49"/>
        <v/>
      </c>
      <c r="CK44" s="24" t="str">
        <f t="shared" si="50"/>
        <v/>
      </c>
      <c r="CL44" s="13"/>
      <c r="CM44" s="2">
        <f t="shared" si="76"/>
        <v>-5</v>
      </c>
      <c r="CN44" s="4">
        <f t="shared" si="51"/>
        <v>-15</v>
      </c>
      <c r="CO44" s="4">
        <f t="shared" si="52"/>
        <v>1.98</v>
      </c>
      <c r="CR44" s="4" t="str">
        <f t="shared" si="53"/>
        <v/>
      </c>
      <c r="CS44" s="13" t="str">
        <f t="shared" si="54"/>
        <v/>
      </c>
      <c r="CT44" s="24" t="str">
        <f t="shared" si="55"/>
        <v/>
      </c>
      <c r="CU44" s="25"/>
      <c r="CV44" s="2">
        <f t="shared" si="77"/>
        <v>-5</v>
      </c>
      <c r="CW44" s="4">
        <f t="shared" si="56"/>
        <v>-15</v>
      </c>
      <c r="CX44" s="4">
        <f t="shared" si="57"/>
        <v>1.98</v>
      </c>
      <c r="CZ44" s="2">
        <v>24.0</v>
      </c>
      <c r="DA44" s="4">
        <f t="shared" si="58"/>
        <v>4.375</v>
      </c>
      <c r="DB44" s="13">
        <f t="shared" si="59"/>
        <v>1</v>
      </c>
      <c r="DC44" s="24">
        <f t="shared" si="60"/>
        <v>0</v>
      </c>
      <c r="DE44" s="2">
        <f t="shared" si="78"/>
        <v>-5</v>
      </c>
      <c r="DF44" s="4">
        <f t="shared" si="61"/>
        <v>-15</v>
      </c>
      <c r="DG44" s="4">
        <f t="shared" si="62"/>
        <v>2.01</v>
      </c>
      <c r="DI44" s="2">
        <v>25.0</v>
      </c>
      <c r="DJ44" s="29">
        <f t="shared" si="63"/>
        <v>4.375</v>
      </c>
      <c r="DK44" s="13">
        <f t="shared" si="64"/>
        <v>1</v>
      </c>
      <c r="DL44" s="24">
        <f t="shared" si="65"/>
        <v>0</v>
      </c>
      <c r="DM44" s="25"/>
    </row>
    <row r="45">
      <c r="A45" s="2">
        <f t="shared" si="66"/>
        <v>-4.5</v>
      </c>
      <c r="B45" s="4">
        <f t="shared" si="1"/>
        <v>-13.5</v>
      </c>
      <c r="C45" s="4">
        <f t="shared" si="2"/>
        <v>1.95</v>
      </c>
      <c r="F45" s="4">
        <f t="shared" si="3"/>
        <v>0</v>
      </c>
      <c r="G45" s="13" t="str">
        <f t="shared" si="4"/>
        <v/>
      </c>
      <c r="H45" s="13" t="str">
        <f t="shared" si="5"/>
        <v/>
      </c>
      <c r="J45" s="2">
        <f t="shared" si="67"/>
        <v>-4.5</v>
      </c>
      <c r="K45" s="4">
        <f t="shared" si="6"/>
        <v>-13.5</v>
      </c>
      <c r="L45" s="4">
        <f t="shared" si="7"/>
        <v>2.04</v>
      </c>
      <c r="O45" s="4">
        <f t="shared" si="8"/>
        <v>0</v>
      </c>
      <c r="P45" s="13" t="str">
        <f t="shared" si="9"/>
        <v/>
      </c>
      <c r="Q45" s="24" t="str">
        <f t="shared" si="10"/>
        <v/>
      </c>
      <c r="S45" s="2">
        <f t="shared" si="68"/>
        <v>-4.5</v>
      </c>
      <c r="T45" s="4">
        <f t="shared" si="11"/>
        <v>-13.5</v>
      </c>
      <c r="U45" s="4">
        <f t="shared" si="12"/>
        <v>1.95</v>
      </c>
      <c r="X45" s="4">
        <f t="shared" si="13"/>
        <v>0</v>
      </c>
      <c r="Y45" s="13" t="str">
        <f t="shared" si="14"/>
        <v/>
      </c>
      <c r="Z45" s="24" t="str">
        <f t="shared" si="15"/>
        <v/>
      </c>
      <c r="AB45" s="2">
        <f t="shared" si="69"/>
        <v>-4.5</v>
      </c>
      <c r="AC45" s="4">
        <f t="shared" si="16"/>
        <v>-13.5</v>
      </c>
      <c r="AD45" s="4">
        <f t="shared" si="17"/>
        <v>1.98</v>
      </c>
      <c r="AG45" s="4">
        <f t="shared" si="18"/>
        <v>0</v>
      </c>
      <c r="AH45" s="13" t="str">
        <f t="shared" si="19"/>
        <v/>
      </c>
      <c r="AI45" s="24" t="str">
        <f t="shared" si="20"/>
        <v/>
      </c>
      <c r="AK45" s="2">
        <f t="shared" si="70"/>
        <v>-4.5</v>
      </c>
      <c r="AL45" s="4">
        <f t="shared" si="21"/>
        <v>-13.5</v>
      </c>
      <c r="AM45" s="4">
        <f t="shared" si="22"/>
        <v>1.98</v>
      </c>
      <c r="AP45" s="15" t="str">
        <f t="shared" si="23"/>
        <v/>
      </c>
      <c r="AQ45" s="13" t="str">
        <f t="shared" si="24"/>
        <v/>
      </c>
      <c r="AR45" s="24" t="str">
        <f t="shared" si="25"/>
        <v/>
      </c>
      <c r="AS45" s="25"/>
      <c r="AT45" s="2">
        <f t="shared" si="71"/>
        <v>-4.5</v>
      </c>
      <c r="AU45" s="4">
        <f t="shared" si="26"/>
        <v>-13.5</v>
      </c>
      <c r="AV45" s="4">
        <f t="shared" si="27"/>
        <v>1.95</v>
      </c>
      <c r="AY45" s="4" t="str">
        <f t="shared" si="28"/>
        <v/>
      </c>
      <c r="AZ45" s="13" t="str">
        <f t="shared" si="29"/>
        <v/>
      </c>
      <c r="BA45" s="24" t="str">
        <f t="shared" si="30"/>
        <v/>
      </c>
      <c r="BC45" s="2">
        <f t="shared" si="72"/>
        <v>-4.5</v>
      </c>
      <c r="BD45" s="4">
        <f t="shared" si="31"/>
        <v>-13.5</v>
      </c>
      <c r="BE45" s="4">
        <f t="shared" si="32"/>
        <v>1.98</v>
      </c>
      <c r="BH45" s="4" t="str">
        <f t="shared" si="33"/>
        <v/>
      </c>
      <c r="BI45" s="13" t="str">
        <f t="shared" si="34"/>
        <v/>
      </c>
      <c r="BJ45" s="24" t="str">
        <f t="shared" si="35"/>
        <v/>
      </c>
      <c r="BK45" s="13"/>
      <c r="BL45" s="2">
        <f t="shared" si="73"/>
        <v>-4.5</v>
      </c>
      <c r="BM45" s="4">
        <f t="shared" si="36"/>
        <v>-13.5</v>
      </c>
      <c r="BN45" s="4">
        <f t="shared" si="37"/>
        <v>2.01</v>
      </c>
      <c r="BQ45" s="4" t="str">
        <f t="shared" si="38"/>
        <v/>
      </c>
      <c r="BR45" s="13" t="str">
        <f t="shared" si="39"/>
        <v/>
      </c>
      <c r="BS45" s="24" t="str">
        <f t="shared" si="40"/>
        <v/>
      </c>
      <c r="BT45" s="13"/>
      <c r="BU45" s="2">
        <f t="shared" si="74"/>
        <v>-4.5</v>
      </c>
      <c r="BV45" s="4">
        <f t="shared" si="41"/>
        <v>-13.5</v>
      </c>
      <c r="BW45" s="4">
        <f t="shared" si="42"/>
        <v>2.01</v>
      </c>
      <c r="BZ45" s="4" t="str">
        <f t="shared" si="43"/>
        <v/>
      </c>
      <c r="CA45" s="13" t="str">
        <f t="shared" si="44"/>
        <v/>
      </c>
      <c r="CB45" s="24" t="str">
        <f t="shared" si="45"/>
        <v/>
      </c>
      <c r="CC45" s="13"/>
      <c r="CD45" s="2">
        <f t="shared" si="75"/>
        <v>-4.5</v>
      </c>
      <c r="CE45" s="4">
        <f t="shared" si="46"/>
        <v>-13.5</v>
      </c>
      <c r="CF45" s="4">
        <f t="shared" si="47"/>
        <v>2.01</v>
      </c>
      <c r="CI45" s="4" t="str">
        <f t="shared" si="48"/>
        <v/>
      </c>
      <c r="CJ45" s="13" t="str">
        <f t="shared" si="49"/>
        <v/>
      </c>
      <c r="CK45" s="24" t="str">
        <f t="shared" si="50"/>
        <v/>
      </c>
      <c r="CL45" s="13"/>
      <c r="CM45" s="2">
        <f t="shared" si="76"/>
        <v>-4.5</v>
      </c>
      <c r="CN45" s="4">
        <f t="shared" si="51"/>
        <v>-13.5</v>
      </c>
      <c r="CO45" s="4">
        <f t="shared" si="52"/>
        <v>1.95</v>
      </c>
      <c r="CR45" s="4" t="str">
        <f t="shared" si="53"/>
        <v/>
      </c>
      <c r="CS45" s="13" t="str">
        <f t="shared" si="54"/>
        <v/>
      </c>
      <c r="CT45" s="24" t="str">
        <f t="shared" si="55"/>
        <v/>
      </c>
      <c r="CU45" s="25"/>
      <c r="CV45" s="2">
        <f t="shared" si="77"/>
        <v>-4.5</v>
      </c>
      <c r="CW45" s="4">
        <f t="shared" si="56"/>
        <v>-13.5</v>
      </c>
      <c r="CX45" s="4">
        <f t="shared" si="57"/>
        <v>1.95</v>
      </c>
      <c r="DA45" s="4" t="str">
        <f t="shared" si="58"/>
        <v/>
      </c>
      <c r="DB45" s="13" t="str">
        <f t="shared" si="59"/>
        <v/>
      </c>
      <c r="DC45" s="24" t="str">
        <f t="shared" si="60"/>
        <v/>
      </c>
      <c r="DE45" s="2">
        <f t="shared" si="78"/>
        <v>-4.5</v>
      </c>
      <c r="DF45" s="4">
        <f t="shared" si="61"/>
        <v>-13.5</v>
      </c>
      <c r="DG45" s="4">
        <f t="shared" si="62"/>
        <v>1.98</v>
      </c>
      <c r="DJ45" s="15" t="str">
        <f t="shared" si="63"/>
        <v/>
      </c>
      <c r="DK45" s="13" t="str">
        <f t="shared" si="64"/>
        <v/>
      </c>
      <c r="DL45" s="24" t="str">
        <f t="shared" si="65"/>
        <v/>
      </c>
      <c r="DM45" s="25"/>
    </row>
    <row r="46">
      <c r="A46" s="2">
        <f t="shared" si="66"/>
        <v>-4</v>
      </c>
      <c r="B46" s="4">
        <f t="shared" si="1"/>
        <v>-12</v>
      </c>
      <c r="C46" s="4">
        <f t="shared" si="2"/>
        <v>1.92</v>
      </c>
      <c r="D46" s="4">
        <f>150.75</f>
        <v>150.75</v>
      </c>
      <c r="E46" s="4">
        <f>155+3/16+1/32</f>
        <v>155.21875</v>
      </c>
      <c r="F46" s="4">
        <f t="shared" si="3"/>
        <v>4.46875</v>
      </c>
      <c r="G46" s="13">
        <f t="shared" si="4"/>
        <v>0.9965217286</v>
      </c>
      <c r="H46" s="13">
        <f t="shared" si="5"/>
        <v>0</v>
      </c>
      <c r="J46" s="2">
        <f t="shared" si="67"/>
        <v>-4</v>
      </c>
      <c r="K46" s="4">
        <f t="shared" si="6"/>
        <v>-12</v>
      </c>
      <c r="L46" s="4">
        <f t="shared" si="7"/>
        <v>2.01</v>
      </c>
      <c r="M46" s="4">
        <f>151-1/8-1/16</f>
        <v>150.8125</v>
      </c>
      <c r="N46" s="4">
        <f>155+3/16+1/32</f>
        <v>155.21875</v>
      </c>
      <c r="O46" s="4">
        <f t="shared" si="8"/>
        <v>4.40625</v>
      </c>
      <c r="P46" s="13">
        <f t="shared" si="9"/>
        <v>0.9929823694</v>
      </c>
      <c r="Q46" s="24">
        <f t="shared" si="10"/>
        <v>0</v>
      </c>
      <c r="S46" s="2">
        <f t="shared" si="68"/>
        <v>-4</v>
      </c>
      <c r="T46" s="4">
        <f t="shared" si="11"/>
        <v>-12</v>
      </c>
      <c r="U46" s="4">
        <f t="shared" si="12"/>
        <v>1.92</v>
      </c>
      <c r="X46" s="4">
        <f t="shared" si="13"/>
        <v>0</v>
      </c>
      <c r="Y46" s="13" t="str">
        <f t="shared" si="14"/>
        <v/>
      </c>
      <c r="Z46" s="24" t="str">
        <f t="shared" si="15"/>
        <v/>
      </c>
      <c r="AB46" s="2">
        <f t="shared" si="69"/>
        <v>-4</v>
      </c>
      <c r="AC46" s="4">
        <f t="shared" si="16"/>
        <v>-12</v>
      </c>
      <c r="AD46" s="4">
        <f t="shared" si="17"/>
        <v>1.95</v>
      </c>
      <c r="AE46" s="29">
        <f>150+25/32</f>
        <v>150.78125</v>
      </c>
      <c r="AF46" s="29">
        <f>156-26/32</f>
        <v>155.1875</v>
      </c>
      <c r="AG46" s="4">
        <f t="shared" si="18"/>
        <v>4.40625</v>
      </c>
      <c r="AH46" s="13">
        <f t="shared" si="19"/>
        <v>1</v>
      </c>
      <c r="AI46" s="24">
        <f t="shared" si="20"/>
        <v>0</v>
      </c>
      <c r="AK46" s="2">
        <f t="shared" si="70"/>
        <v>-4</v>
      </c>
      <c r="AL46" s="4">
        <f t="shared" si="21"/>
        <v>-12</v>
      </c>
      <c r="AM46" s="4">
        <f t="shared" si="22"/>
        <v>1.95</v>
      </c>
      <c r="AP46" s="15" t="str">
        <f t="shared" si="23"/>
        <v/>
      </c>
      <c r="AQ46" s="13" t="str">
        <f t="shared" si="24"/>
        <v/>
      </c>
      <c r="AR46" s="24" t="str">
        <f t="shared" si="25"/>
        <v/>
      </c>
      <c r="AS46" s="25"/>
      <c r="AT46" s="2">
        <f t="shared" si="71"/>
        <v>-4</v>
      </c>
      <c r="AU46" s="4">
        <f t="shared" si="26"/>
        <v>-12</v>
      </c>
      <c r="AV46" s="4">
        <f t="shared" si="27"/>
        <v>1.92</v>
      </c>
      <c r="AY46" s="4" t="str">
        <f t="shared" si="28"/>
        <v/>
      </c>
      <c r="AZ46" s="13" t="str">
        <f t="shared" si="29"/>
        <v/>
      </c>
      <c r="BA46" s="24" t="str">
        <f t="shared" si="30"/>
        <v/>
      </c>
      <c r="BC46" s="2">
        <f t="shared" si="72"/>
        <v>-4</v>
      </c>
      <c r="BD46" s="4">
        <f t="shared" si="31"/>
        <v>-12</v>
      </c>
      <c r="BE46" s="4">
        <f t="shared" si="32"/>
        <v>1.95</v>
      </c>
      <c r="BH46" s="4" t="str">
        <f t="shared" si="33"/>
        <v/>
      </c>
      <c r="BI46" s="13" t="str">
        <f t="shared" si="34"/>
        <v/>
      </c>
      <c r="BJ46" s="24" t="str">
        <f t="shared" si="35"/>
        <v/>
      </c>
      <c r="BK46" s="13"/>
      <c r="BL46" s="2">
        <f t="shared" si="73"/>
        <v>-4</v>
      </c>
      <c r="BM46" s="4">
        <f t="shared" si="36"/>
        <v>-12</v>
      </c>
      <c r="BN46" s="4">
        <f t="shared" si="37"/>
        <v>1.98</v>
      </c>
      <c r="BQ46" s="4" t="str">
        <f t="shared" si="38"/>
        <v/>
      </c>
      <c r="BR46" s="13" t="str">
        <f t="shared" si="39"/>
        <v/>
      </c>
      <c r="BS46" s="24" t="str">
        <f t="shared" si="40"/>
        <v/>
      </c>
      <c r="BT46" s="13"/>
      <c r="BU46" s="2">
        <f t="shared" si="74"/>
        <v>-4</v>
      </c>
      <c r="BV46" s="4">
        <f t="shared" si="41"/>
        <v>-12</v>
      </c>
      <c r="BW46" s="4">
        <f t="shared" si="42"/>
        <v>1.98</v>
      </c>
      <c r="BZ46" s="4" t="str">
        <f t="shared" si="43"/>
        <v/>
      </c>
      <c r="CA46" s="13" t="str">
        <f t="shared" si="44"/>
        <v/>
      </c>
      <c r="CB46" s="24" t="str">
        <f t="shared" si="45"/>
        <v/>
      </c>
      <c r="CC46" s="13"/>
      <c r="CD46" s="2">
        <f t="shared" si="75"/>
        <v>-4</v>
      </c>
      <c r="CE46" s="4">
        <f t="shared" si="46"/>
        <v>-12</v>
      </c>
      <c r="CF46" s="4">
        <f t="shared" si="47"/>
        <v>1.98</v>
      </c>
      <c r="CH46" s="2">
        <v>23.0</v>
      </c>
      <c r="CI46" s="4">
        <f t="shared" si="48"/>
        <v>4.4375</v>
      </c>
      <c r="CJ46" s="13">
        <f t="shared" si="49"/>
        <v>1.007117528</v>
      </c>
      <c r="CK46" s="24">
        <f t="shared" si="50"/>
        <v>0</v>
      </c>
      <c r="CL46" s="13"/>
      <c r="CM46" s="2">
        <f t="shared" si="76"/>
        <v>-4</v>
      </c>
      <c r="CN46" s="4">
        <f t="shared" si="51"/>
        <v>-12</v>
      </c>
      <c r="CO46" s="4">
        <f t="shared" si="52"/>
        <v>1.92</v>
      </c>
      <c r="CR46" s="4" t="str">
        <f t="shared" si="53"/>
        <v/>
      </c>
      <c r="CS46" s="13" t="str">
        <f t="shared" si="54"/>
        <v/>
      </c>
      <c r="CT46" s="24" t="str">
        <f t="shared" si="55"/>
        <v/>
      </c>
      <c r="CU46" s="25"/>
      <c r="CV46" s="2">
        <f t="shared" si="77"/>
        <v>-4</v>
      </c>
      <c r="CW46" s="4">
        <f t="shared" si="56"/>
        <v>-12</v>
      </c>
      <c r="CX46" s="4">
        <f t="shared" si="57"/>
        <v>1.92</v>
      </c>
      <c r="DA46" s="4" t="str">
        <f t="shared" si="58"/>
        <v/>
      </c>
      <c r="DB46" s="13" t="str">
        <f t="shared" si="59"/>
        <v/>
      </c>
      <c r="DC46" s="24" t="str">
        <f t="shared" si="60"/>
        <v/>
      </c>
      <c r="DE46" s="2">
        <f t="shared" si="78"/>
        <v>-4</v>
      </c>
      <c r="DF46" s="4">
        <f t="shared" si="61"/>
        <v>-12</v>
      </c>
      <c r="DG46" s="4">
        <f t="shared" si="62"/>
        <v>1.95</v>
      </c>
      <c r="DJ46" s="15" t="str">
        <f t="shared" si="63"/>
        <v/>
      </c>
      <c r="DK46" s="13" t="str">
        <f t="shared" si="64"/>
        <v/>
      </c>
      <c r="DL46" s="24" t="str">
        <f t="shared" si="65"/>
        <v/>
      </c>
      <c r="DM46" s="25"/>
    </row>
    <row r="47">
      <c r="A47" s="2">
        <f t="shared" si="66"/>
        <v>-3.5</v>
      </c>
      <c r="B47" s="4">
        <f t="shared" si="1"/>
        <v>-10.5</v>
      </c>
      <c r="C47" s="4">
        <f t="shared" si="2"/>
        <v>1.89</v>
      </c>
      <c r="F47" s="4">
        <f t="shared" si="3"/>
        <v>0</v>
      </c>
      <c r="G47" s="13" t="str">
        <f t="shared" si="4"/>
        <v/>
      </c>
      <c r="H47" s="13" t="str">
        <f t="shared" si="5"/>
        <v/>
      </c>
      <c r="J47" s="2">
        <f t="shared" si="67"/>
        <v>-3.5</v>
      </c>
      <c r="K47" s="4">
        <f t="shared" si="6"/>
        <v>-10.5</v>
      </c>
      <c r="L47" s="4">
        <f t="shared" si="7"/>
        <v>1.98</v>
      </c>
      <c r="O47" s="4">
        <f t="shared" si="8"/>
        <v>0</v>
      </c>
      <c r="P47" s="13" t="str">
        <f t="shared" si="9"/>
        <v/>
      </c>
      <c r="Q47" s="24" t="str">
        <f t="shared" si="10"/>
        <v/>
      </c>
      <c r="S47" s="2">
        <f t="shared" si="68"/>
        <v>-3.5</v>
      </c>
      <c r="T47" s="4">
        <f t="shared" si="11"/>
        <v>-10.5</v>
      </c>
      <c r="U47" s="4">
        <f t="shared" si="12"/>
        <v>1.89</v>
      </c>
      <c r="X47" s="4">
        <f t="shared" si="13"/>
        <v>0</v>
      </c>
      <c r="Y47" s="13" t="str">
        <f t="shared" si="14"/>
        <v/>
      </c>
      <c r="Z47" s="24" t="str">
        <f t="shared" si="15"/>
        <v/>
      </c>
      <c r="AB47" s="2">
        <f t="shared" si="69"/>
        <v>-3.5</v>
      </c>
      <c r="AC47" s="4">
        <f t="shared" si="16"/>
        <v>-10.5</v>
      </c>
      <c r="AD47" s="4">
        <f t="shared" si="17"/>
        <v>1.92</v>
      </c>
      <c r="AG47" s="4">
        <f t="shared" si="18"/>
        <v>0</v>
      </c>
      <c r="AH47" s="13" t="str">
        <f t="shared" si="19"/>
        <v/>
      </c>
      <c r="AI47" s="24" t="str">
        <f t="shared" si="20"/>
        <v/>
      </c>
      <c r="AK47" s="2">
        <f t="shared" si="70"/>
        <v>-3.5</v>
      </c>
      <c r="AL47" s="4">
        <f t="shared" si="21"/>
        <v>-10.5</v>
      </c>
      <c r="AM47" s="4">
        <f t="shared" si="22"/>
        <v>1.92</v>
      </c>
      <c r="AP47" s="15" t="str">
        <f t="shared" si="23"/>
        <v/>
      </c>
      <c r="AQ47" s="13" t="str">
        <f t="shared" si="24"/>
        <v/>
      </c>
      <c r="AR47" s="24" t="str">
        <f t="shared" si="25"/>
        <v/>
      </c>
      <c r="AS47" s="25"/>
      <c r="AT47" s="2">
        <f t="shared" si="71"/>
        <v>-3.5</v>
      </c>
      <c r="AU47" s="4">
        <f t="shared" si="26"/>
        <v>-10.5</v>
      </c>
      <c r="AV47" s="4">
        <f t="shared" si="27"/>
        <v>1.89</v>
      </c>
      <c r="AY47" s="4" t="str">
        <f t="shared" si="28"/>
        <v/>
      </c>
      <c r="AZ47" s="13" t="str">
        <f t="shared" si="29"/>
        <v/>
      </c>
      <c r="BA47" s="24" t="str">
        <f t="shared" si="30"/>
        <v/>
      </c>
      <c r="BC47" s="2">
        <f t="shared" si="72"/>
        <v>-3.5</v>
      </c>
      <c r="BD47" s="4">
        <f t="shared" si="31"/>
        <v>-10.5</v>
      </c>
      <c r="BE47" s="4">
        <f t="shared" si="32"/>
        <v>1.92</v>
      </c>
      <c r="BH47" s="4" t="str">
        <f t="shared" si="33"/>
        <v/>
      </c>
      <c r="BI47" s="13" t="str">
        <f t="shared" si="34"/>
        <v/>
      </c>
      <c r="BJ47" s="24" t="str">
        <f t="shared" si="35"/>
        <v/>
      </c>
      <c r="BK47" s="13"/>
      <c r="BL47" s="2">
        <f t="shared" si="73"/>
        <v>-3.5</v>
      </c>
      <c r="BM47" s="4">
        <f t="shared" si="36"/>
        <v>-10.5</v>
      </c>
      <c r="BN47" s="4">
        <f t="shared" si="37"/>
        <v>1.95</v>
      </c>
      <c r="BQ47" s="4" t="str">
        <f t="shared" si="38"/>
        <v/>
      </c>
      <c r="BR47" s="13" t="str">
        <f t="shared" si="39"/>
        <v/>
      </c>
      <c r="BS47" s="24" t="str">
        <f t="shared" si="40"/>
        <v/>
      </c>
      <c r="BT47" s="13"/>
      <c r="BU47" s="2">
        <f t="shared" si="74"/>
        <v>-3.5</v>
      </c>
      <c r="BV47" s="4">
        <f t="shared" si="41"/>
        <v>-10.5</v>
      </c>
      <c r="BW47" s="4">
        <f t="shared" si="42"/>
        <v>1.95</v>
      </c>
      <c r="BZ47" s="4" t="str">
        <f t="shared" si="43"/>
        <v/>
      </c>
      <c r="CA47" s="13" t="str">
        <f t="shared" si="44"/>
        <v/>
      </c>
      <c r="CB47" s="24" t="str">
        <f t="shared" si="45"/>
        <v/>
      </c>
      <c r="CC47" s="13"/>
      <c r="CD47" s="2">
        <f t="shared" si="75"/>
        <v>-3.5</v>
      </c>
      <c r="CE47" s="4">
        <f t="shared" si="46"/>
        <v>-10.5</v>
      </c>
      <c r="CF47" s="4">
        <f t="shared" si="47"/>
        <v>1.95</v>
      </c>
      <c r="CI47" s="4" t="str">
        <f t="shared" si="48"/>
        <v/>
      </c>
      <c r="CJ47" s="13" t="str">
        <f t="shared" si="49"/>
        <v/>
      </c>
      <c r="CK47" s="24" t="str">
        <f t="shared" si="50"/>
        <v/>
      </c>
      <c r="CL47" s="13"/>
      <c r="CM47" s="2">
        <f t="shared" si="76"/>
        <v>-3.5</v>
      </c>
      <c r="CN47" s="4">
        <f t="shared" si="51"/>
        <v>-10.5</v>
      </c>
      <c r="CO47" s="4">
        <f t="shared" si="52"/>
        <v>1.89</v>
      </c>
      <c r="CR47" s="4" t="str">
        <f t="shared" si="53"/>
        <v/>
      </c>
      <c r="CS47" s="13" t="str">
        <f t="shared" si="54"/>
        <v/>
      </c>
      <c r="CT47" s="24" t="str">
        <f t="shared" si="55"/>
        <v/>
      </c>
      <c r="CU47" s="25"/>
      <c r="CV47" s="2">
        <f t="shared" si="77"/>
        <v>-3.5</v>
      </c>
      <c r="CW47" s="4">
        <f t="shared" si="56"/>
        <v>-10.5</v>
      </c>
      <c r="CX47" s="4">
        <f t="shared" si="57"/>
        <v>1.89</v>
      </c>
      <c r="DA47" s="4" t="str">
        <f t="shared" si="58"/>
        <v/>
      </c>
      <c r="DB47" s="13" t="str">
        <f t="shared" si="59"/>
        <v/>
      </c>
      <c r="DC47" s="24" t="str">
        <f t="shared" si="60"/>
        <v/>
      </c>
      <c r="DE47" s="2">
        <f t="shared" si="78"/>
        <v>-3.5</v>
      </c>
      <c r="DF47" s="4">
        <f t="shared" si="61"/>
        <v>-10.5</v>
      </c>
      <c r="DG47" s="4">
        <f t="shared" si="62"/>
        <v>1.92</v>
      </c>
      <c r="DJ47" s="15" t="str">
        <f t="shared" si="63"/>
        <v/>
      </c>
      <c r="DK47" s="13" t="str">
        <f t="shared" si="64"/>
        <v/>
      </c>
      <c r="DL47" s="24" t="str">
        <f t="shared" si="65"/>
        <v/>
      </c>
      <c r="DM47" s="25"/>
    </row>
    <row r="48">
      <c r="A48" s="2">
        <f t="shared" si="66"/>
        <v>-3</v>
      </c>
      <c r="B48" s="4">
        <f t="shared" si="1"/>
        <v>-9</v>
      </c>
      <c r="C48" s="4">
        <f t="shared" si="2"/>
        <v>1.86</v>
      </c>
      <c r="F48" s="4">
        <f t="shared" si="3"/>
        <v>0</v>
      </c>
      <c r="G48" s="13" t="str">
        <f t="shared" si="4"/>
        <v/>
      </c>
      <c r="H48" s="13" t="str">
        <f t="shared" si="5"/>
        <v/>
      </c>
      <c r="J48" s="2">
        <f t="shared" si="67"/>
        <v>-3</v>
      </c>
      <c r="K48" s="4">
        <f t="shared" si="6"/>
        <v>-9</v>
      </c>
      <c r="L48" s="4">
        <f t="shared" si="7"/>
        <v>1.95</v>
      </c>
      <c r="O48" s="4">
        <f t="shared" si="8"/>
        <v>0</v>
      </c>
      <c r="P48" s="13" t="str">
        <f t="shared" si="9"/>
        <v/>
      </c>
      <c r="Q48" s="24" t="str">
        <f t="shared" si="10"/>
        <v/>
      </c>
      <c r="S48" s="2">
        <f t="shared" si="68"/>
        <v>-3</v>
      </c>
      <c r="T48" s="4">
        <f t="shared" si="11"/>
        <v>-9</v>
      </c>
      <c r="U48" s="4">
        <f t="shared" si="12"/>
        <v>1.86</v>
      </c>
      <c r="V48" s="4">
        <f>150+24/32</f>
        <v>150.75</v>
      </c>
      <c r="W48" s="4">
        <f>156-25/32</f>
        <v>155.21875</v>
      </c>
      <c r="X48" s="4">
        <f t="shared" si="13"/>
        <v>4.46875</v>
      </c>
      <c r="Y48" s="13">
        <f t="shared" si="14"/>
        <v>0.9965217286</v>
      </c>
      <c r="Z48" s="24">
        <f t="shared" si="15"/>
        <v>0</v>
      </c>
      <c r="AB48" s="2">
        <f t="shared" si="69"/>
        <v>-3</v>
      </c>
      <c r="AC48" s="4">
        <f t="shared" si="16"/>
        <v>-9</v>
      </c>
      <c r="AD48" s="4">
        <f t="shared" si="17"/>
        <v>1.89</v>
      </c>
      <c r="AG48" s="4">
        <f t="shared" si="18"/>
        <v>0</v>
      </c>
      <c r="AH48" s="13" t="str">
        <f t="shared" si="19"/>
        <v/>
      </c>
      <c r="AI48" s="24" t="str">
        <f t="shared" si="20"/>
        <v/>
      </c>
      <c r="AK48" s="2">
        <f t="shared" si="70"/>
        <v>-3</v>
      </c>
      <c r="AL48" s="4">
        <f t="shared" si="21"/>
        <v>-9</v>
      </c>
      <c r="AM48" s="4">
        <f t="shared" si="22"/>
        <v>1.89</v>
      </c>
      <c r="AO48" s="2">
        <v>25.0</v>
      </c>
      <c r="AP48" s="29">
        <f t="shared" si="23"/>
        <v>4.375</v>
      </c>
      <c r="AQ48" s="13">
        <f t="shared" si="24"/>
        <v>1</v>
      </c>
      <c r="AR48" s="24">
        <f t="shared" si="25"/>
        <v>0</v>
      </c>
      <c r="AS48" s="25"/>
      <c r="AT48" s="2">
        <f t="shared" si="71"/>
        <v>-3</v>
      </c>
      <c r="AU48" s="4">
        <f t="shared" si="26"/>
        <v>-9</v>
      </c>
      <c r="AV48" s="4">
        <f t="shared" si="27"/>
        <v>1.86</v>
      </c>
      <c r="AX48" s="2">
        <v>25.0</v>
      </c>
      <c r="AY48" s="4">
        <f t="shared" si="28"/>
        <v>4.3125</v>
      </c>
      <c r="AZ48" s="13">
        <f t="shared" si="29"/>
        <v>0.9928314488</v>
      </c>
      <c r="BA48" s="24">
        <f t="shared" si="30"/>
        <v>0</v>
      </c>
      <c r="BC48" s="2">
        <f t="shared" si="72"/>
        <v>-3</v>
      </c>
      <c r="BD48" s="4">
        <f t="shared" si="31"/>
        <v>-9</v>
      </c>
      <c r="BE48" s="4">
        <f t="shared" si="32"/>
        <v>1.89</v>
      </c>
      <c r="BG48" s="2">
        <v>25.0</v>
      </c>
      <c r="BH48" s="4">
        <f t="shared" si="33"/>
        <v>4.375</v>
      </c>
      <c r="BI48" s="13">
        <f t="shared" si="34"/>
        <v>1</v>
      </c>
      <c r="BJ48" s="24">
        <f t="shared" si="35"/>
        <v>0</v>
      </c>
      <c r="BK48" s="13"/>
      <c r="BL48" s="2">
        <f t="shared" si="73"/>
        <v>-3</v>
      </c>
      <c r="BM48" s="4">
        <f t="shared" si="36"/>
        <v>-9</v>
      </c>
      <c r="BN48" s="4">
        <f t="shared" si="37"/>
        <v>1.92</v>
      </c>
      <c r="BP48" s="2">
        <v>24.0</v>
      </c>
      <c r="BQ48" s="4">
        <f t="shared" si="38"/>
        <v>4.375</v>
      </c>
      <c r="BR48" s="13">
        <f t="shared" si="39"/>
        <v>0.9929327736</v>
      </c>
      <c r="BS48" s="24">
        <f t="shared" si="40"/>
        <v>0</v>
      </c>
      <c r="BT48" s="13"/>
      <c r="BU48" s="2">
        <f t="shared" si="74"/>
        <v>-3</v>
      </c>
      <c r="BV48" s="4">
        <f t="shared" si="41"/>
        <v>-9</v>
      </c>
      <c r="BW48" s="4">
        <f t="shared" si="42"/>
        <v>1.92</v>
      </c>
      <c r="BY48" s="2">
        <v>23.0</v>
      </c>
      <c r="BZ48" s="4">
        <f t="shared" si="43"/>
        <v>4.4375</v>
      </c>
      <c r="CA48" s="13">
        <f t="shared" si="44"/>
        <v>1</v>
      </c>
      <c r="CB48" s="24">
        <f t="shared" si="45"/>
        <v>0</v>
      </c>
      <c r="CC48" s="13"/>
      <c r="CD48" s="2">
        <f t="shared" si="75"/>
        <v>-3</v>
      </c>
      <c r="CE48" s="4">
        <f t="shared" si="46"/>
        <v>-9</v>
      </c>
      <c r="CF48" s="4">
        <f t="shared" si="47"/>
        <v>1.92</v>
      </c>
      <c r="CI48" s="4" t="str">
        <f t="shared" si="48"/>
        <v/>
      </c>
      <c r="CJ48" s="13" t="str">
        <f t="shared" si="49"/>
        <v/>
      </c>
      <c r="CK48" s="24" t="str">
        <f t="shared" si="50"/>
        <v/>
      </c>
      <c r="CL48" s="13"/>
      <c r="CM48" s="2">
        <f t="shared" si="76"/>
        <v>-3</v>
      </c>
      <c r="CN48" s="4">
        <f t="shared" si="51"/>
        <v>-9</v>
      </c>
      <c r="CO48" s="4">
        <f t="shared" si="52"/>
        <v>1.86</v>
      </c>
      <c r="CR48" s="4" t="str">
        <f t="shared" si="53"/>
        <v/>
      </c>
      <c r="CS48" s="13" t="str">
        <f t="shared" si="54"/>
        <v/>
      </c>
      <c r="CT48" s="24" t="str">
        <f t="shared" si="55"/>
        <v/>
      </c>
      <c r="CU48" s="25"/>
      <c r="CV48" s="2">
        <f t="shared" si="77"/>
        <v>-3</v>
      </c>
      <c r="CW48" s="4">
        <f t="shared" si="56"/>
        <v>-9</v>
      </c>
      <c r="CX48" s="4">
        <f t="shared" si="57"/>
        <v>1.86</v>
      </c>
      <c r="CZ48" s="2">
        <v>25.0</v>
      </c>
      <c r="DA48" s="4">
        <f t="shared" si="58"/>
        <v>4.3125</v>
      </c>
      <c r="DB48" s="13">
        <f t="shared" si="59"/>
        <v>0.9928314488</v>
      </c>
      <c r="DC48" s="24">
        <f t="shared" si="60"/>
        <v>0</v>
      </c>
      <c r="DE48" s="2">
        <f t="shared" si="78"/>
        <v>-3</v>
      </c>
      <c r="DF48" s="4">
        <f t="shared" si="61"/>
        <v>-9</v>
      </c>
      <c r="DG48" s="4">
        <f t="shared" si="62"/>
        <v>1.89</v>
      </c>
      <c r="DI48" s="2">
        <v>25.0</v>
      </c>
      <c r="DJ48" s="29">
        <f t="shared" si="63"/>
        <v>4.375</v>
      </c>
      <c r="DK48" s="13">
        <f t="shared" si="64"/>
        <v>1</v>
      </c>
      <c r="DL48" s="24">
        <f t="shared" si="65"/>
        <v>0</v>
      </c>
      <c r="DM48" s="25"/>
    </row>
    <row r="49">
      <c r="A49" s="2">
        <f t="shared" si="66"/>
        <v>-2.5</v>
      </c>
      <c r="B49" s="4">
        <f t="shared" si="1"/>
        <v>-7.5</v>
      </c>
      <c r="C49" s="4">
        <f t="shared" si="2"/>
        <v>1.83</v>
      </c>
      <c r="F49" s="4">
        <f t="shared" si="3"/>
        <v>0</v>
      </c>
      <c r="G49" s="13" t="str">
        <f t="shared" si="4"/>
        <v/>
      </c>
      <c r="H49" s="13" t="str">
        <f t="shared" si="5"/>
        <v/>
      </c>
      <c r="J49" s="2">
        <f t="shared" si="67"/>
        <v>-2.5</v>
      </c>
      <c r="K49" s="4">
        <f t="shared" si="6"/>
        <v>-7.5</v>
      </c>
      <c r="L49" s="4">
        <f t="shared" si="7"/>
        <v>1.92</v>
      </c>
      <c r="O49" s="4">
        <f t="shared" si="8"/>
        <v>0</v>
      </c>
      <c r="P49" s="13" t="str">
        <f t="shared" si="9"/>
        <v/>
      </c>
      <c r="Q49" s="24" t="str">
        <f t="shared" si="10"/>
        <v/>
      </c>
      <c r="S49" s="2">
        <f t="shared" si="68"/>
        <v>-2.5</v>
      </c>
      <c r="T49" s="4">
        <f t="shared" si="11"/>
        <v>-7.5</v>
      </c>
      <c r="U49" s="4">
        <f t="shared" si="12"/>
        <v>1.83</v>
      </c>
      <c r="X49" s="4">
        <f t="shared" si="13"/>
        <v>0</v>
      </c>
      <c r="Y49" s="13" t="str">
        <f t="shared" si="14"/>
        <v/>
      </c>
      <c r="Z49" s="24" t="str">
        <f t="shared" si="15"/>
        <v/>
      </c>
      <c r="AB49" s="2">
        <f t="shared" si="69"/>
        <v>-2.5</v>
      </c>
      <c r="AC49" s="4">
        <f t="shared" si="16"/>
        <v>-7.5</v>
      </c>
      <c r="AD49" s="4">
        <f t="shared" si="17"/>
        <v>1.86</v>
      </c>
      <c r="AG49" s="4">
        <f t="shared" si="18"/>
        <v>0</v>
      </c>
      <c r="AH49" s="13" t="str">
        <f t="shared" si="19"/>
        <v/>
      </c>
      <c r="AI49" s="24" t="str">
        <f t="shared" si="20"/>
        <v/>
      </c>
      <c r="AK49" s="2">
        <f t="shared" si="70"/>
        <v>-2.5</v>
      </c>
      <c r="AL49" s="4">
        <f t="shared" si="21"/>
        <v>-7.5</v>
      </c>
      <c r="AM49" s="4">
        <f t="shared" si="22"/>
        <v>1.86</v>
      </c>
      <c r="AP49" s="15" t="str">
        <f t="shared" si="23"/>
        <v/>
      </c>
      <c r="AQ49" s="13" t="str">
        <f t="shared" si="24"/>
        <v/>
      </c>
      <c r="AR49" s="24" t="str">
        <f t="shared" si="25"/>
        <v/>
      </c>
      <c r="AS49" s="25"/>
      <c r="AT49" s="2">
        <f t="shared" si="71"/>
        <v>-2.5</v>
      </c>
      <c r="AU49" s="4">
        <f t="shared" si="26"/>
        <v>-7.5</v>
      </c>
      <c r="AV49" s="4">
        <f t="shared" si="27"/>
        <v>1.83</v>
      </c>
      <c r="AY49" s="4" t="str">
        <f t="shared" si="28"/>
        <v/>
      </c>
      <c r="AZ49" s="13" t="str">
        <f t="shared" si="29"/>
        <v/>
      </c>
      <c r="BA49" s="24" t="str">
        <f t="shared" si="30"/>
        <v/>
      </c>
      <c r="BC49" s="2">
        <f t="shared" si="72"/>
        <v>-2.5</v>
      </c>
      <c r="BD49" s="4">
        <f t="shared" si="31"/>
        <v>-7.5</v>
      </c>
      <c r="BE49" s="4">
        <f t="shared" si="32"/>
        <v>1.86</v>
      </c>
      <c r="BH49" s="4" t="str">
        <f t="shared" si="33"/>
        <v/>
      </c>
      <c r="BI49" s="13" t="str">
        <f t="shared" si="34"/>
        <v/>
      </c>
      <c r="BJ49" s="24" t="str">
        <f t="shared" si="35"/>
        <v/>
      </c>
      <c r="BK49" s="13"/>
      <c r="BL49" s="2">
        <f t="shared" si="73"/>
        <v>-2.5</v>
      </c>
      <c r="BM49" s="4">
        <f t="shared" si="36"/>
        <v>-7.5</v>
      </c>
      <c r="BN49" s="4">
        <f t="shared" si="37"/>
        <v>1.89</v>
      </c>
      <c r="BQ49" s="4" t="str">
        <f t="shared" si="38"/>
        <v/>
      </c>
      <c r="BR49" s="13" t="str">
        <f t="shared" si="39"/>
        <v/>
      </c>
      <c r="BS49" s="24" t="str">
        <f t="shared" si="40"/>
        <v/>
      </c>
      <c r="BT49" s="13"/>
      <c r="BU49" s="2">
        <f t="shared" si="74"/>
        <v>-2.5</v>
      </c>
      <c r="BV49" s="4">
        <f t="shared" si="41"/>
        <v>-7.5</v>
      </c>
      <c r="BW49" s="4">
        <f t="shared" si="42"/>
        <v>1.89</v>
      </c>
      <c r="BZ49" s="4" t="str">
        <f t="shared" si="43"/>
        <v/>
      </c>
      <c r="CA49" s="13" t="str">
        <f t="shared" si="44"/>
        <v/>
      </c>
      <c r="CB49" s="24" t="str">
        <f t="shared" si="45"/>
        <v/>
      </c>
      <c r="CC49" s="13"/>
      <c r="CD49" s="2">
        <f t="shared" si="75"/>
        <v>-2.5</v>
      </c>
      <c r="CE49" s="4">
        <f t="shared" si="46"/>
        <v>-7.5</v>
      </c>
      <c r="CF49" s="4">
        <f t="shared" si="47"/>
        <v>1.89</v>
      </c>
      <c r="CI49" s="4" t="str">
        <f t="shared" si="48"/>
        <v/>
      </c>
      <c r="CJ49" s="13" t="str">
        <f t="shared" si="49"/>
        <v/>
      </c>
      <c r="CK49" s="24" t="str">
        <f t="shared" si="50"/>
        <v/>
      </c>
      <c r="CL49" s="13"/>
      <c r="CM49" s="2">
        <f t="shared" si="76"/>
        <v>-2.5</v>
      </c>
      <c r="CN49" s="4">
        <f t="shared" si="51"/>
        <v>-7.5</v>
      </c>
      <c r="CO49" s="4">
        <f t="shared" si="52"/>
        <v>1.83</v>
      </c>
      <c r="CR49" s="4" t="str">
        <f t="shared" si="53"/>
        <v/>
      </c>
      <c r="CS49" s="13" t="str">
        <f t="shared" si="54"/>
        <v/>
      </c>
      <c r="CT49" s="24" t="str">
        <f t="shared" si="55"/>
        <v/>
      </c>
      <c r="CU49" s="25"/>
      <c r="CV49" s="2">
        <f t="shared" si="77"/>
        <v>-2.5</v>
      </c>
      <c r="CW49" s="4">
        <f t="shared" si="56"/>
        <v>-7.5</v>
      </c>
      <c r="CX49" s="4">
        <f t="shared" si="57"/>
        <v>1.83</v>
      </c>
      <c r="DA49" s="4" t="str">
        <f t="shared" si="58"/>
        <v/>
      </c>
      <c r="DB49" s="13" t="str">
        <f t="shared" si="59"/>
        <v/>
      </c>
      <c r="DC49" s="24" t="str">
        <f t="shared" si="60"/>
        <v/>
      </c>
      <c r="DE49" s="2">
        <f t="shared" si="78"/>
        <v>-2.5</v>
      </c>
      <c r="DF49" s="4">
        <f t="shared" si="61"/>
        <v>-7.5</v>
      </c>
      <c r="DG49" s="4">
        <f t="shared" si="62"/>
        <v>1.86</v>
      </c>
      <c r="DJ49" s="15" t="str">
        <f t="shared" si="63"/>
        <v/>
      </c>
      <c r="DK49" s="13" t="str">
        <f t="shared" si="64"/>
        <v/>
      </c>
      <c r="DL49" s="24" t="str">
        <f t="shared" si="65"/>
        <v/>
      </c>
      <c r="DM49" s="25"/>
    </row>
    <row r="50">
      <c r="A50" s="2">
        <f t="shared" si="66"/>
        <v>-2</v>
      </c>
      <c r="B50" s="4">
        <f t="shared" si="1"/>
        <v>-6</v>
      </c>
      <c r="C50" s="4">
        <f t="shared" si="2"/>
        <v>1.8</v>
      </c>
      <c r="D50" s="4">
        <f>150.75</f>
        <v>150.75</v>
      </c>
      <c r="E50" s="4">
        <f>155+3/16+1/32</f>
        <v>155.21875</v>
      </c>
      <c r="F50" s="4">
        <f t="shared" si="3"/>
        <v>4.46875</v>
      </c>
      <c r="G50" s="13">
        <f t="shared" si="4"/>
        <v>0.9965217286</v>
      </c>
      <c r="H50" s="13">
        <f t="shared" si="5"/>
        <v>0</v>
      </c>
      <c r="J50" s="2">
        <f t="shared" si="67"/>
        <v>-2</v>
      </c>
      <c r="K50" s="4">
        <f t="shared" si="6"/>
        <v>-6</v>
      </c>
      <c r="L50" s="4">
        <f t="shared" si="7"/>
        <v>1.89</v>
      </c>
      <c r="M50" s="4">
        <f>151-1/8-1/16</f>
        <v>150.8125</v>
      </c>
      <c r="N50" s="4">
        <f>155+3/16+1/32</f>
        <v>155.21875</v>
      </c>
      <c r="O50" s="4">
        <f t="shared" si="8"/>
        <v>4.40625</v>
      </c>
      <c r="P50" s="13">
        <f t="shared" si="9"/>
        <v>0.9929823694</v>
      </c>
      <c r="Q50" s="24">
        <f t="shared" si="10"/>
        <v>0</v>
      </c>
      <c r="S50" s="2">
        <f t="shared" si="68"/>
        <v>-2</v>
      </c>
      <c r="T50" s="4">
        <f t="shared" si="11"/>
        <v>-6</v>
      </c>
      <c r="U50" s="4">
        <f t="shared" si="12"/>
        <v>1.8</v>
      </c>
      <c r="V50" s="4">
        <f>150+24/32</f>
        <v>150.75</v>
      </c>
      <c r="W50" s="4">
        <f>156-25/32</f>
        <v>155.21875</v>
      </c>
      <c r="X50" s="4">
        <f t="shared" si="13"/>
        <v>4.46875</v>
      </c>
      <c r="Y50" s="13">
        <f t="shared" si="14"/>
        <v>0.9965217286</v>
      </c>
      <c r="Z50" s="24">
        <f t="shared" si="15"/>
        <v>0</v>
      </c>
      <c r="AB50" s="2">
        <f t="shared" si="69"/>
        <v>-2</v>
      </c>
      <c r="AC50" s="4">
        <f t="shared" si="16"/>
        <v>-6</v>
      </c>
      <c r="AD50" s="4">
        <f t="shared" si="17"/>
        <v>1.83</v>
      </c>
      <c r="AE50" s="29">
        <f>150+25/32</f>
        <v>150.78125</v>
      </c>
      <c r="AF50" s="29">
        <f>156-26/32</f>
        <v>155.1875</v>
      </c>
      <c r="AG50" s="4">
        <f t="shared" si="18"/>
        <v>4.40625</v>
      </c>
      <c r="AH50" s="13">
        <f t="shared" si="19"/>
        <v>1</v>
      </c>
      <c r="AI50" s="24">
        <f t="shared" si="20"/>
        <v>0</v>
      </c>
      <c r="AK50" s="2">
        <f t="shared" si="70"/>
        <v>-2</v>
      </c>
      <c r="AL50" s="4">
        <f t="shared" si="21"/>
        <v>-6</v>
      </c>
      <c r="AM50" s="4">
        <f t="shared" si="22"/>
        <v>1.83</v>
      </c>
      <c r="AP50" s="15" t="str">
        <f t="shared" si="23"/>
        <v/>
      </c>
      <c r="AQ50" s="13" t="str">
        <f t="shared" si="24"/>
        <v/>
      </c>
      <c r="AR50" s="24" t="str">
        <f t="shared" si="25"/>
        <v/>
      </c>
      <c r="AS50" s="25"/>
      <c r="AT50" s="2">
        <f t="shared" si="71"/>
        <v>-2</v>
      </c>
      <c r="AU50" s="4">
        <f t="shared" si="26"/>
        <v>-6</v>
      </c>
      <c r="AV50" s="4">
        <f t="shared" si="27"/>
        <v>1.8</v>
      </c>
      <c r="AY50" s="4" t="str">
        <f t="shared" si="28"/>
        <v/>
      </c>
      <c r="AZ50" s="13" t="str">
        <f t="shared" si="29"/>
        <v/>
      </c>
      <c r="BA50" s="24" t="str">
        <f t="shared" si="30"/>
        <v/>
      </c>
      <c r="BC50" s="2">
        <f t="shared" si="72"/>
        <v>-2</v>
      </c>
      <c r="BD50" s="4">
        <f t="shared" si="31"/>
        <v>-6</v>
      </c>
      <c r="BE50" s="4">
        <f t="shared" si="32"/>
        <v>1.83</v>
      </c>
      <c r="BH50" s="4" t="str">
        <f t="shared" si="33"/>
        <v/>
      </c>
      <c r="BI50" s="13" t="str">
        <f t="shared" si="34"/>
        <v/>
      </c>
      <c r="BJ50" s="24" t="str">
        <f t="shared" si="35"/>
        <v/>
      </c>
      <c r="BK50" s="13"/>
      <c r="BL50" s="2">
        <f t="shared" si="73"/>
        <v>-2</v>
      </c>
      <c r="BM50" s="4">
        <f t="shared" si="36"/>
        <v>-6</v>
      </c>
      <c r="BN50" s="4">
        <f t="shared" si="37"/>
        <v>1.86</v>
      </c>
      <c r="BQ50" s="4" t="str">
        <f t="shared" si="38"/>
        <v/>
      </c>
      <c r="BR50" s="13" t="str">
        <f t="shared" si="39"/>
        <v/>
      </c>
      <c r="BS50" s="24" t="str">
        <f t="shared" si="40"/>
        <v/>
      </c>
      <c r="BT50" s="13"/>
      <c r="BU50" s="2">
        <f t="shared" si="74"/>
        <v>-2</v>
      </c>
      <c r="BV50" s="4">
        <f t="shared" si="41"/>
        <v>-6</v>
      </c>
      <c r="BW50" s="4">
        <f t="shared" si="42"/>
        <v>1.86</v>
      </c>
      <c r="BZ50" s="4" t="str">
        <f t="shared" si="43"/>
        <v/>
      </c>
      <c r="CA50" s="13" t="str">
        <f t="shared" si="44"/>
        <v/>
      </c>
      <c r="CB50" s="24" t="str">
        <f t="shared" si="45"/>
        <v/>
      </c>
      <c r="CC50" s="13"/>
      <c r="CD50" s="2">
        <f t="shared" si="75"/>
        <v>-2</v>
      </c>
      <c r="CE50" s="4">
        <f t="shared" si="46"/>
        <v>-6</v>
      </c>
      <c r="CF50" s="4">
        <f t="shared" si="47"/>
        <v>1.86</v>
      </c>
      <c r="CH50" s="2">
        <v>24.0</v>
      </c>
      <c r="CI50" s="4">
        <f t="shared" si="48"/>
        <v>4.375</v>
      </c>
      <c r="CJ50" s="13">
        <f t="shared" si="49"/>
        <v>1</v>
      </c>
      <c r="CK50" s="24">
        <f t="shared" si="50"/>
        <v>0</v>
      </c>
      <c r="CL50" s="13"/>
      <c r="CM50" s="2">
        <f t="shared" si="76"/>
        <v>-2</v>
      </c>
      <c r="CN50" s="4">
        <f t="shared" si="51"/>
        <v>-6</v>
      </c>
      <c r="CO50" s="4">
        <f t="shared" si="52"/>
        <v>1.8</v>
      </c>
      <c r="CR50" s="4" t="str">
        <f t="shared" si="53"/>
        <v/>
      </c>
      <c r="CS50" s="13" t="str">
        <f t="shared" si="54"/>
        <v/>
      </c>
      <c r="CT50" s="24" t="str">
        <f t="shared" si="55"/>
        <v/>
      </c>
      <c r="CU50" s="25"/>
      <c r="CV50" s="2">
        <f t="shared" si="77"/>
        <v>-2</v>
      </c>
      <c r="CW50" s="4">
        <f t="shared" si="56"/>
        <v>-6</v>
      </c>
      <c r="CX50" s="4">
        <f t="shared" si="57"/>
        <v>1.8</v>
      </c>
      <c r="DA50" s="4" t="str">
        <f t="shared" si="58"/>
        <v/>
      </c>
      <c r="DB50" s="13" t="str">
        <f t="shared" si="59"/>
        <v/>
      </c>
      <c r="DC50" s="24" t="str">
        <f t="shared" si="60"/>
        <v/>
      </c>
      <c r="DE50" s="2">
        <f t="shared" si="78"/>
        <v>-2</v>
      </c>
      <c r="DF50" s="4">
        <f t="shared" si="61"/>
        <v>-6</v>
      </c>
      <c r="DG50" s="4">
        <f t="shared" si="62"/>
        <v>1.83</v>
      </c>
      <c r="DJ50" s="15" t="str">
        <f t="shared" si="63"/>
        <v/>
      </c>
      <c r="DK50" s="13" t="str">
        <f t="shared" si="64"/>
        <v/>
      </c>
      <c r="DL50" s="24" t="str">
        <f t="shared" si="65"/>
        <v/>
      </c>
      <c r="DM50" s="25"/>
    </row>
    <row r="51">
      <c r="A51" s="2">
        <f t="shared" si="66"/>
        <v>-1.5</v>
      </c>
      <c r="B51" s="4">
        <f t="shared" si="1"/>
        <v>-4.5</v>
      </c>
      <c r="C51" s="4">
        <f t="shared" si="2"/>
        <v>1.77</v>
      </c>
      <c r="F51" s="4">
        <f t="shared" si="3"/>
        <v>0</v>
      </c>
      <c r="G51" s="13" t="str">
        <f t="shared" si="4"/>
        <v/>
      </c>
      <c r="H51" s="13" t="str">
        <f t="shared" si="5"/>
        <v/>
      </c>
      <c r="J51" s="2">
        <f t="shared" si="67"/>
        <v>-1.5</v>
      </c>
      <c r="K51" s="4">
        <f t="shared" si="6"/>
        <v>-4.5</v>
      </c>
      <c r="L51" s="4">
        <f t="shared" si="7"/>
        <v>1.86</v>
      </c>
      <c r="O51" s="4">
        <f t="shared" si="8"/>
        <v>0</v>
      </c>
      <c r="P51" s="13" t="str">
        <f t="shared" si="9"/>
        <v/>
      </c>
      <c r="Q51" s="24" t="str">
        <f t="shared" si="10"/>
        <v/>
      </c>
      <c r="S51" s="2">
        <f t="shared" si="68"/>
        <v>-1.5</v>
      </c>
      <c r="T51" s="4">
        <f t="shared" si="11"/>
        <v>-4.5</v>
      </c>
      <c r="U51" s="4">
        <f t="shared" si="12"/>
        <v>1.77</v>
      </c>
      <c r="X51" s="4">
        <f t="shared" si="13"/>
        <v>0</v>
      </c>
      <c r="Y51" s="13" t="str">
        <f t="shared" si="14"/>
        <v/>
      </c>
      <c r="Z51" s="24" t="str">
        <f t="shared" si="15"/>
        <v/>
      </c>
      <c r="AB51" s="2">
        <f t="shared" si="69"/>
        <v>-1.5</v>
      </c>
      <c r="AC51" s="4">
        <f t="shared" si="16"/>
        <v>-4.5</v>
      </c>
      <c r="AD51" s="4">
        <f t="shared" si="17"/>
        <v>1.8</v>
      </c>
      <c r="AG51" s="4">
        <f t="shared" si="18"/>
        <v>0</v>
      </c>
      <c r="AH51" s="13" t="str">
        <f t="shared" si="19"/>
        <v/>
      </c>
      <c r="AI51" s="24" t="str">
        <f t="shared" si="20"/>
        <v/>
      </c>
      <c r="AK51" s="2">
        <f t="shared" si="70"/>
        <v>-1.5</v>
      </c>
      <c r="AL51" s="4">
        <f t="shared" si="21"/>
        <v>-4.5</v>
      </c>
      <c r="AM51" s="4">
        <f t="shared" si="22"/>
        <v>1.8</v>
      </c>
      <c r="AP51" s="15" t="str">
        <f t="shared" si="23"/>
        <v/>
      </c>
      <c r="AQ51" s="13" t="str">
        <f t="shared" si="24"/>
        <v/>
      </c>
      <c r="AR51" s="24" t="str">
        <f t="shared" si="25"/>
        <v/>
      </c>
      <c r="AS51" s="25"/>
      <c r="AT51" s="2">
        <f t="shared" si="71"/>
        <v>-1.5</v>
      </c>
      <c r="AU51" s="4">
        <f t="shared" si="26"/>
        <v>-4.5</v>
      </c>
      <c r="AV51" s="4">
        <f t="shared" si="27"/>
        <v>1.77</v>
      </c>
      <c r="AY51" s="4" t="str">
        <f t="shared" si="28"/>
        <v/>
      </c>
      <c r="AZ51" s="13" t="str">
        <f t="shared" si="29"/>
        <v/>
      </c>
      <c r="BA51" s="24" t="str">
        <f t="shared" si="30"/>
        <v/>
      </c>
      <c r="BC51" s="2">
        <f t="shared" si="72"/>
        <v>-1.5</v>
      </c>
      <c r="BD51" s="4">
        <f t="shared" si="31"/>
        <v>-4.5</v>
      </c>
      <c r="BE51" s="4">
        <f t="shared" si="32"/>
        <v>1.8</v>
      </c>
      <c r="BH51" s="4" t="str">
        <f t="shared" si="33"/>
        <v/>
      </c>
      <c r="BI51" s="13" t="str">
        <f t="shared" si="34"/>
        <v/>
      </c>
      <c r="BJ51" s="24" t="str">
        <f t="shared" si="35"/>
        <v/>
      </c>
      <c r="BK51" s="13"/>
      <c r="BL51" s="2">
        <f t="shared" si="73"/>
        <v>-1.5</v>
      </c>
      <c r="BM51" s="4">
        <f t="shared" si="36"/>
        <v>-4.5</v>
      </c>
      <c r="BN51" s="4">
        <f t="shared" si="37"/>
        <v>1.83</v>
      </c>
      <c r="BQ51" s="4" t="str">
        <f t="shared" si="38"/>
        <v/>
      </c>
      <c r="BR51" s="13" t="str">
        <f t="shared" si="39"/>
        <v/>
      </c>
      <c r="BS51" s="24" t="str">
        <f t="shared" si="40"/>
        <v/>
      </c>
      <c r="BT51" s="13"/>
      <c r="BU51" s="2">
        <f t="shared" si="74"/>
        <v>-1.5</v>
      </c>
      <c r="BV51" s="4">
        <f t="shared" si="41"/>
        <v>-4.5</v>
      </c>
      <c r="BW51" s="4">
        <f t="shared" si="42"/>
        <v>1.83</v>
      </c>
      <c r="BZ51" s="4" t="str">
        <f t="shared" si="43"/>
        <v/>
      </c>
      <c r="CA51" s="13" t="str">
        <f t="shared" si="44"/>
        <v/>
      </c>
      <c r="CB51" s="24" t="str">
        <f t="shared" si="45"/>
        <v/>
      </c>
      <c r="CC51" s="13"/>
      <c r="CD51" s="2">
        <f t="shared" si="75"/>
        <v>-1.5</v>
      </c>
      <c r="CE51" s="4">
        <f t="shared" si="46"/>
        <v>-4.5</v>
      </c>
      <c r="CF51" s="4">
        <f t="shared" si="47"/>
        <v>1.83</v>
      </c>
      <c r="CI51" s="4" t="str">
        <f t="shared" si="48"/>
        <v/>
      </c>
      <c r="CJ51" s="13" t="str">
        <f t="shared" si="49"/>
        <v/>
      </c>
      <c r="CK51" s="24" t="str">
        <f t="shared" si="50"/>
        <v/>
      </c>
      <c r="CL51" s="13"/>
      <c r="CM51" s="2">
        <f t="shared" si="76"/>
        <v>-1.5</v>
      </c>
      <c r="CN51" s="4">
        <f t="shared" si="51"/>
        <v>-4.5</v>
      </c>
      <c r="CO51" s="4">
        <f t="shared" si="52"/>
        <v>1.77</v>
      </c>
      <c r="CR51" s="4" t="str">
        <f t="shared" si="53"/>
        <v/>
      </c>
      <c r="CS51" s="13" t="str">
        <f t="shared" si="54"/>
        <v/>
      </c>
      <c r="CT51" s="24" t="str">
        <f t="shared" si="55"/>
        <v/>
      </c>
      <c r="CU51" s="25"/>
      <c r="CV51" s="2">
        <f t="shared" si="77"/>
        <v>-1.5</v>
      </c>
      <c r="CW51" s="4">
        <f t="shared" si="56"/>
        <v>-4.5</v>
      </c>
      <c r="CX51" s="4">
        <f t="shared" si="57"/>
        <v>1.77</v>
      </c>
      <c r="DA51" s="4" t="str">
        <f t="shared" si="58"/>
        <v/>
      </c>
      <c r="DB51" s="13" t="str">
        <f t="shared" si="59"/>
        <v/>
      </c>
      <c r="DC51" s="24" t="str">
        <f t="shared" si="60"/>
        <v/>
      </c>
      <c r="DE51" s="2">
        <f t="shared" si="78"/>
        <v>-1.5</v>
      </c>
      <c r="DF51" s="4">
        <f t="shared" si="61"/>
        <v>-4.5</v>
      </c>
      <c r="DG51" s="4">
        <f t="shared" si="62"/>
        <v>1.8</v>
      </c>
      <c r="DJ51" s="15" t="str">
        <f t="shared" si="63"/>
        <v/>
      </c>
      <c r="DK51" s="13" t="str">
        <f t="shared" si="64"/>
        <v/>
      </c>
      <c r="DL51" s="24" t="str">
        <f t="shared" si="65"/>
        <v/>
      </c>
      <c r="DM51" s="25"/>
    </row>
    <row r="52">
      <c r="A52" s="2">
        <f t="shared" si="66"/>
        <v>-1</v>
      </c>
      <c r="B52" s="4">
        <f t="shared" si="1"/>
        <v>-3</v>
      </c>
      <c r="C52" s="4">
        <f t="shared" si="2"/>
        <v>1.74</v>
      </c>
      <c r="F52" s="4">
        <f t="shared" si="3"/>
        <v>0</v>
      </c>
      <c r="G52" s="13" t="str">
        <f t="shared" si="4"/>
        <v/>
      </c>
      <c r="H52" s="13" t="str">
        <f t="shared" si="5"/>
        <v/>
      </c>
      <c r="J52" s="2">
        <f t="shared" si="67"/>
        <v>-1</v>
      </c>
      <c r="K52" s="4">
        <f t="shared" si="6"/>
        <v>-3</v>
      </c>
      <c r="L52" s="4">
        <f t="shared" si="7"/>
        <v>1.83</v>
      </c>
      <c r="O52" s="4">
        <f t="shared" si="8"/>
        <v>0</v>
      </c>
      <c r="P52" s="13" t="str">
        <f t="shared" si="9"/>
        <v/>
      </c>
      <c r="Q52" s="24" t="str">
        <f t="shared" si="10"/>
        <v/>
      </c>
      <c r="S52" s="2">
        <f t="shared" si="68"/>
        <v>-1</v>
      </c>
      <c r="T52" s="4">
        <f t="shared" si="11"/>
        <v>-3</v>
      </c>
      <c r="U52" s="4">
        <f t="shared" si="12"/>
        <v>1.74</v>
      </c>
      <c r="V52" s="4">
        <f>150+24/32</f>
        <v>150.75</v>
      </c>
      <c r="W52" s="4">
        <f>156-25/32</f>
        <v>155.21875</v>
      </c>
      <c r="X52" s="4">
        <f t="shared" si="13"/>
        <v>4.46875</v>
      </c>
      <c r="Y52" s="13">
        <f t="shared" si="14"/>
        <v>0.9965217286</v>
      </c>
      <c r="Z52" s="24">
        <f t="shared" si="15"/>
        <v>0</v>
      </c>
      <c r="AB52" s="2">
        <f t="shared" si="69"/>
        <v>-1</v>
      </c>
      <c r="AC52" s="4">
        <f t="shared" si="16"/>
        <v>-3</v>
      </c>
      <c r="AD52" s="4">
        <f t="shared" si="17"/>
        <v>1.77</v>
      </c>
      <c r="AG52" s="4">
        <f t="shared" si="18"/>
        <v>0</v>
      </c>
      <c r="AH52" s="13" t="str">
        <f t="shared" si="19"/>
        <v/>
      </c>
      <c r="AI52" s="24" t="str">
        <f t="shared" si="20"/>
        <v/>
      </c>
      <c r="AK52" s="2">
        <f t="shared" si="70"/>
        <v>-1</v>
      </c>
      <c r="AL52" s="4">
        <f t="shared" si="21"/>
        <v>-3</v>
      </c>
      <c r="AM52" s="4">
        <f t="shared" si="22"/>
        <v>1.77</v>
      </c>
      <c r="AO52" s="2">
        <v>25.0</v>
      </c>
      <c r="AP52" s="29">
        <f t="shared" si="23"/>
        <v>4.375</v>
      </c>
      <c r="AQ52" s="13">
        <f t="shared" si="24"/>
        <v>1</v>
      </c>
      <c r="AR52" s="24">
        <f t="shared" si="25"/>
        <v>0</v>
      </c>
      <c r="AS52" s="25"/>
      <c r="AT52" s="2">
        <f t="shared" si="71"/>
        <v>-1</v>
      </c>
      <c r="AU52" s="4">
        <f t="shared" si="26"/>
        <v>-3</v>
      </c>
      <c r="AV52" s="4">
        <f t="shared" si="27"/>
        <v>1.74</v>
      </c>
      <c r="AX52" s="2">
        <v>25.0</v>
      </c>
      <c r="AY52" s="4">
        <f t="shared" si="28"/>
        <v>4.3125</v>
      </c>
      <c r="AZ52" s="13">
        <f t="shared" si="29"/>
        <v>0.9928314488</v>
      </c>
      <c r="BA52" s="24">
        <f t="shared" si="30"/>
        <v>0</v>
      </c>
      <c r="BC52" s="2">
        <f t="shared" si="72"/>
        <v>-1</v>
      </c>
      <c r="BD52" s="4">
        <f t="shared" si="31"/>
        <v>-3</v>
      </c>
      <c r="BE52" s="4">
        <f t="shared" si="32"/>
        <v>1.77</v>
      </c>
      <c r="BG52" s="2">
        <v>25.0</v>
      </c>
      <c r="BH52" s="4">
        <f t="shared" si="33"/>
        <v>4.375</v>
      </c>
      <c r="BI52" s="13">
        <f t="shared" si="34"/>
        <v>1</v>
      </c>
      <c r="BJ52" s="24">
        <f t="shared" si="35"/>
        <v>0</v>
      </c>
      <c r="BK52" s="13"/>
      <c r="BL52" s="2">
        <f t="shared" si="73"/>
        <v>-1</v>
      </c>
      <c r="BM52" s="4">
        <f t="shared" si="36"/>
        <v>-3</v>
      </c>
      <c r="BN52" s="4">
        <f t="shared" si="37"/>
        <v>1.8</v>
      </c>
      <c r="BP52" s="2">
        <v>24.0</v>
      </c>
      <c r="BQ52" s="4">
        <f t="shared" si="38"/>
        <v>4.375</v>
      </c>
      <c r="BR52" s="13">
        <f t="shared" si="39"/>
        <v>0.9929327736</v>
      </c>
      <c r="BS52" s="24">
        <f t="shared" si="40"/>
        <v>0</v>
      </c>
      <c r="BT52" s="13"/>
      <c r="BU52" s="2">
        <f t="shared" si="74"/>
        <v>-1</v>
      </c>
      <c r="BV52" s="4">
        <f t="shared" si="41"/>
        <v>-3</v>
      </c>
      <c r="BW52" s="4">
        <f t="shared" si="42"/>
        <v>1.8</v>
      </c>
      <c r="BY52" s="2">
        <v>24.0</v>
      </c>
      <c r="BZ52" s="4">
        <f t="shared" si="43"/>
        <v>4.375</v>
      </c>
      <c r="CA52" s="13">
        <f t="shared" si="44"/>
        <v>0.9929327736</v>
      </c>
      <c r="CB52" s="24">
        <f t="shared" si="45"/>
        <v>0</v>
      </c>
      <c r="CC52" s="13"/>
      <c r="CD52" s="2">
        <f t="shared" si="75"/>
        <v>-1</v>
      </c>
      <c r="CE52" s="4">
        <f t="shared" si="46"/>
        <v>-3</v>
      </c>
      <c r="CF52" s="4">
        <f t="shared" si="47"/>
        <v>1.8</v>
      </c>
      <c r="CI52" s="4" t="str">
        <f t="shared" si="48"/>
        <v/>
      </c>
      <c r="CJ52" s="13" t="str">
        <f t="shared" si="49"/>
        <v/>
      </c>
      <c r="CK52" s="24" t="str">
        <f t="shared" si="50"/>
        <v/>
      </c>
      <c r="CL52" s="13"/>
      <c r="CM52" s="2">
        <f t="shared" si="76"/>
        <v>-1</v>
      </c>
      <c r="CN52" s="4">
        <f t="shared" si="51"/>
        <v>-3</v>
      </c>
      <c r="CO52" s="4">
        <f t="shared" si="52"/>
        <v>1.74</v>
      </c>
      <c r="CR52" s="4" t="str">
        <f t="shared" si="53"/>
        <v/>
      </c>
      <c r="CS52" s="13" t="str">
        <f t="shared" si="54"/>
        <v/>
      </c>
      <c r="CT52" s="24" t="str">
        <f t="shared" si="55"/>
        <v/>
      </c>
      <c r="CU52" s="25"/>
      <c r="CV52" s="2">
        <f t="shared" si="77"/>
        <v>-1</v>
      </c>
      <c r="CW52" s="4">
        <f t="shared" si="56"/>
        <v>-3</v>
      </c>
      <c r="CX52" s="4">
        <f t="shared" si="57"/>
        <v>1.74</v>
      </c>
      <c r="CZ52" s="2">
        <v>25.0</v>
      </c>
      <c r="DA52" s="4">
        <f t="shared" si="58"/>
        <v>4.3125</v>
      </c>
      <c r="DB52" s="13">
        <f t="shared" si="59"/>
        <v>0.9928314488</v>
      </c>
      <c r="DC52" s="24">
        <f t="shared" si="60"/>
        <v>0</v>
      </c>
      <c r="DE52" s="2">
        <f t="shared" si="78"/>
        <v>-1</v>
      </c>
      <c r="DF52" s="4">
        <f t="shared" si="61"/>
        <v>-3</v>
      </c>
      <c r="DG52" s="4">
        <f t="shared" si="62"/>
        <v>1.77</v>
      </c>
      <c r="DI52" s="2">
        <v>25.0</v>
      </c>
      <c r="DJ52" s="29">
        <f t="shared" si="63"/>
        <v>4.375</v>
      </c>
      <c r="DK52" s="13">
        <f t="shared" si="64"/>
        <v>1</v>
      </c>
      <c r="DL52" s="24">
        <f t="shared" si="65"/>
        <v>0</v>
      </c>
      <c r="DM52" s="25"/>
    </row>
    <row r="53">
      <c r="A53" s="2">
        <f t="shared" si="66"/>
        <v>-0.5</v>
      </c>
      <c r="B53" s="4">
        <f t="shared" si="1"/>
        <v>-1.5</v>
      </c>
      <c r="C53" s="4">
        <f t="shared" si="2"/>
        <v>1.71</v>
      </c>
      <c r="F53" s="4">
        <f t="shared" si="3"/>
        <v>0</v>
      </c>
      <c r="G53" s="13" t="str">
        <f t="shared" si="4"/>
        <v/>
      </c>
      <c r="H53" s="13" t="str">
        <f t="shared" si="5"/>
        <v/>
      </c>
      <c r="J53" s="2">
        <f t="shared" si="67"/>
        <v>-0.5</v>
      </c>
      <c r="K53" s="4">
        <f t="shared" si="6"/>
        <v>-1.5</v>
      </c>
      <c r="L53" s="4">
        <f t="shared" si="7"/>
        <v>1.8</v>
      </c>
      <c r="O53" s="4">
        <f t="shared" si="8"/>
        <v>0</v>
      </c>
      <c r="P53" s="13" t="str">
        <f t="shared" si="9"/>
        <v/>
      </c>
      <c r="Q53" s="24" t="str">
        <f t="shared" si="10"/>
        <v/>
      </c>
      <c r="S53" s="2">
        <f t="shared" si="68"/>
        <v>-0.5</v>
      </c>
      <c r="T53" s="4">
        <f t="shared" si="11"/>
        <v>-1.5</v>
      </c>
      <c r="U53" s="4">
        <f t="shared" si="12"/>
        <v>1.71</v>
      </c>
      <c r="X53" s="4">
        <f t="shared" si="13"/>
        <v>0</v>
      </c>
      <c r="Y53" s="13" t="str">
        <f t="shared" si="14"/>
        <v/>
      </c>
      <c r="Z53" s="24" t="str">
        <f t="shared" si="15"/>
        <v/>
      </c>
      <c r="AB53" s="2">
        <f t="shared" si="69"/>
        <v>-0.5</v>
      </c>
      <c r="AC53" s="4">
        <f t="shared" si="16"/>
        <v>-1.5</v>
      </c>
      <c r="AD53" s="4">
        <f t="shared" si="17"/>
        <v>1.74</v>
      </c>
      <c r="AG53" s="4">
        <f t="shared" si="18"/>
        <v>0</v>
      </c>
      <c r="AH53" s="13" t="str">
        <f t="shared" si="19"/>
        <v/>
      </c>
      <c r="AI53" s="24" t="str">
        <f t="shared" si="20"/>
        <v/>
      </c>
      <c r="AK53" s="2">
        <f t="shared" si="70"/>
        <v>-0.5</v>
      </c>
      <c r="AL53" s="4">
        <f t="shared" si="21"/>
        <v>-1.5</v>
      </c>
      <c r="AM53" s="4">
        <f t="shared" si="22"/>
        <v>1.74</v>
      </c>
      <c r="AP53" s="15" t="str">
        <f t="shared" si="23"/>
        <v/>
      </c>
      <c r="AQ53" s="13" t="str">
        <f t="shared" si="24"/>
        <v/>
      </c>
      <c r="AR53" s="24" t="str">
        <f t="shared" si="25"/>
        <v/>
      </c>
      <c r="AS53" s="25"/>
      <c r="AT53" s="2">
        <f t="shared" si="71"/>
        <v>-0.5</v>
      </c>
      <c r="AU53" s="4">
        <f t="shared" si="26"/>
        <v>-1.5</v>
      </c>
      <c r="AV53" s="4">
        <f t="shared" si="27"/>
        <v>1.71</v>
      </c>
      <c r="AY53" s="4" t="str">
        <f t="shared" si="28"/>
        <v/>
      </c>
      <c r="AZ53" s="13" t="str">
        <f t="shared" si="29"/>
        <v/>
      </c>
      <c r="BA53" s="24" t="str">
        <f t="shared" si="30"/>
        <v/>
      </c>
      <c r="BC53" s="2">
        <f t="shared" si="72"/>
        <v>-0.5</v>
      </c>
      <c r="BD53" s="4">
        <f t="shared" si="31"/>
        <v>-1.5</v>
      </c>
      <c r="BE53" s="4">
        <f t="shared" si="32"/>
        <v>1.74</v>
      </c>
      <c r="BH53" s="4" t="str">
        <f t="shared" si="33"/>
        <v/>
      </c>
      <c r="BI53" s="13" t="str">
        <f t="shared" si="34"/>
        <v/>
      </c>
      <c r="BJ53" s="24" t="str">
        <f t="shared" si="35"/>
        <v/>
      </c>
      <c r="BK53" s="13"/>
      <c r="BL53" s="2">
        <f t="shared" si="73"/>
        <v>-0.5</v>
      </c>
      <c r="BM53" s="4">
        <f t="shared" si="36"/>
        <v>-1.5</v>
      </c>
      <c r="BN53" s="4">
        <f t="shared" si="37"/>
        <v>1.77</v>
      </c>
      <c r="BQ53" s="4" t="str">
        <f t="shared" si="38"/>
        <v/>
      </c>
      <c r="BR53" s="13" t="str">
        <f t="shared" si="39"/>
        <v/>
      </c>
      <c r="BS53" s="24" t="str">
        <f t="shared" si="40"/>
        <v/>
      </c>
      <c r="BT53" s="13"/>
      <c r="BU53" s="2">
        <f t="shared" si="74"/>
        <v>-0.5</v>
      </c>
      <c r="BV53" s="4">
        <f t="shared" si="41"/>
        <v>-1.5</v>
      </c>
      <c r="BW53" s="4">
        <f t="shared" si="42"/>
        <v>1.77</v>
      </c>
      <c r="BZ53" s="4" t="str">
        <f t="shared" si="43"/>
        <v/>
      </c>
      <c r="CA53" s="13" t="str">
        <f t="shared" si="44"/>
        <v/>
      </c>
      <c r="CB53" s="24" t="str">
        <f t="shared" si="45"/>
        <v/>
      </c>
      <c r="CC53" s="13"/>
      <c r="CD53" s="2">
        <f t="shared" si="75"/>
        <v>-0.5</v>
      </c>
      <c r="CE53" s="4">
        <f t="shared" si="46"/>
        <v>-1.5</v>
      </c>
      <c r="CF53" s="4">
        <f t="shared" si="47"/>
        <v>1.77</v>
      </c>
      <c r="CI53" s="4" t="str">
        <f t="shared" si="48"/>
        <v/>
      </c>
      <c r="CJ53" s="13" t="str">
        <f t="shared" si="49"/>
        <v/>
      </c>
      <c r="CK53" s="24" t="str">
        <f t="shared" si="50"/>
        <v/>
      </c>
      <c r="CL53" s="13"/>
      <c r="CM53" s="2">
        <f t="shared" si="76"/>
        <v>-0.5</v>
      </c>
      <c r="CN53" s="4">
        <f t="shared" si="51"/>
        <v>-1.5</v>
      </c>
      <c r="CO53" s="4">
        <f t="shared" si="52"/>
        <v>1.71</v>
      </c>
      <c r="CR53" s="4" t="str">
        <f t="shared" si="53"/>
        <v/>
      </c>
      <c r="CS53" s="13" t="str">
        <f t="shared" si="54"/>
        <v/>
      </c>
      <c r="CT53" s="24" t="str">
        <f t="shared" si="55"/>
        <v/>
      </c>
      <c r="CU53" s="25"/>
      <c r="CV53" s="2">
        <f t="shared" si="77"/>
        <v>-0.5</v>
      </c>
      <c r="CW53" s="4">
        <f t="shared" si="56"/>
        <v>-1.5</v>
      </c>
      <c r="CX53" s="4">
        <f t="shared" si="57"/>
        <v>1.71</v>
      </c>
      <c r="DA53" s="4" t="str">
        <f t="shared" si="58"/>
        <v/>
      </c>
      <c r="DB53" s="13" t="str">
        <f t="shared" si="59"/>
        <v/>
      </c>
      <c r="DC53" s="24" t="str">
        <f t="shared" si="60"/>
        <v/>
      </c>
      <c r="DE53" s="2">
        <f t="shared" si="78"/>
        <v>-0.5</v>
      </c>
      <c r="DF53" s="4">
        <f t="shared" si="61"/>
        <v>-1.5</v>
      </c>
      <c r="DG53" s="4">
        <f t="shared" si="62"/>
        <v>1.74</v>
      </c>
      <c r="DJ53" s="15" t="str">
        <f t="shared" si="63"/>
        <v/>
      </c>
      <c r="DK53" s="13" t="str">
        <f t="shared" si="64"/>
        <v/>
      </c>
      <c r="DL53" s="24" t="str">
        <f t="shared" si="65"/>
        <v/>
      </c>
      <c r="DM53" s="25"/>
    </row>
    <row r="54">
      <c r="A54" s="2">
        <f t="shared" si="66"/>
        <v>0</v>
      </c>
      <c r="B54" s="4">
        <f t="shared" si="1"/>
        <v>0</v>
      </c>
      <c r="C54" s="4">
        <f t="shared" si="2"/>
        <v>1.68</v>
      </c>
      <c r="D54" s="4">
        <f>150.75</f>
        <v>150.75</v>
      </c>
      <c r="E54" s="4">
        <f>155+3/16+1/32</f>
        <v>155.21875</v>
      </c>
      <c r="F54" s="4">
        <f t="shared" si="3"/>
        <v>4.46875</v>
      </c>
      <c r="G54" s="13">
        <f t="shared" si="4"/>
        <v>0.9965217286</v>
      </c>
      <c r="H54" s="13">
        <f t="shared" si="5"/>
        <v>0</v>
      </c>
      <c r="J54" s="2">
        <f t="shared" si="67"/>
        <v>0</v>
      </c>
      <c r="K54" s="4">
        <f t="shared" si="6"/>
        <v>0</v>
      </c>
      <c r="L54" s="4">
        <f t="shared" si="7"/>
        <v>1.77</v>
      </c>
      <c r="M54" s="4">
        <f>151-1/8-1/16</f>
        <v>150.8125</v>
      </c>
      <c r="N54" s="4">
        <f>155+3/16</f>
        <v>155.1875</v>
      </c>
      <c r="O54" s="4">
        <f t="shared" si="8"/>
        <v>4.375</v>
      </c>
      <c r="P54" s="13">
        <f t="shared" si="9"/>
        <v>0.9894548898</v>
      </c>
      <c r="Q54" s="24">
        <f t="shared" si="10"/>
        <v>0</v>
      </c>
      <c r="S54" s="2">
        <f t="shared" si="68"/>
        <v>0</v>
      </c>
      <c r="T54" s="4">
        <f t="shared" si="11"/>
        <v>0</v>
      </c>
      <c r="U54" s="4">
        <f t="shared" si="12"/>
        <v>1.68</v>
      </c>
      <c r="V54" s="4">
        <f>150+24/32</f>
        <v>150.75</v>
      </c>
      <c r="W54" s="4">
        <f>156-25/32</f>
        <v>155.21875</v>
      </c>
      <c r="X54" s="4">
        <f t="shared" si="13"/>
        <v>4.46875</v>
      </c>
      <c r="Y54" s="13">
        <f t="shared" si="14"/>
        <v>0.9965217286</v>
      </c>
      <c r="Z54" s="24">
        <f t="shared" si="15"/>
        <v>0</v>
      </c>
      <c r="AB54" s="2">
        <f t="shared" si="69"/>
        <v>0</v>
      </c>
      <c r="AC54" s="4">
        <f t="shared" si="16"/>
        <v>0</v>
      </c>
      <c r="AD54" s="4">
        <f t="shared" si="17"/>
        <v>1.71</v>
      </c>
      <c r="AE54" s="29">
        <f>150+25/32</f>
        <v>150.78125</v>
      </c>
      <c r="AF54" s="29">
        <f>156-26/32</f>
        <v>155.1875</v>
      </c>
      <c r="AG54" s="4">
        <f t="shared" si="18"/>
        <v>4.40625</v>
      </c>
      <c r="AH54" s="13">
        <f t="shared" si="19"/>
        <v>1</v>
      </c>
      <c r="AI54" s="24">
        <f t="shared" si="20"/>
        <v>0</v>
      </c>
      <c r="AK54" s="2">
        <f t="shared" si="70"/>
        <v>0</v>
      </c>
      <c r="AL54" s="4">
        <f t="shared" si="21"/>
        <v>0</v>
      </c>
      <c r="AM54" s="4">
        <f t="shared" si="22"/>
        <v>1.71</v>
      </c>
      <c r="AP54" s="15" t="str">
        <f t="shared" si="23"/>
        <v/>
      </c>
      <c r="AQ54" s="13" t="str">
        <f t="shared" si="24"/>
        <v/>
      </c>
      <c r="AR54" s="24" t="str">
        <f t="shared" si="25"/>
        <v/>
      </c>
      <c r="AS54" s="25"/>
      <c r="AT54" s="2">
        <f t="shared" si="71"/>
        <v>0</v>
      </c>
      <c r="AU54" s="4">
        <f t="shared" si="26"/>
        <v>0</v>
      </c>
      <c r="AV54" s="4">
        <f t="shared" si="27"/>
        <v>1.68</v>
      </c>
      <c r="AY54" s="4" t="str">
        <f t="shared" si="28"/>
        <v/>
      </c>
      <c r="AZ54" s="13" t="str">
        <f t="shared" si="29"/>
        <v/>
      </c>
      <c r="BA54" s="24" t="str">
        <f t="shared" si="30"/>
        <v/>
      </c>
      <c r="BC54" s="2">
        <f t="shared" si="72"/>
        <v>0</v>
      </c>
      <c r="BD54" s="4">
        <f t="shared" si="31"/>
        <v>0</v>
      </c>
      <c r="BE54" s="4">
        <f t="shared" si="32"/>
        <v>1.71</v>
      </c>
      <c r="BH54" s="4" t="str">
        <f t="shared" si="33"/>
        <v/>
      </c>
      <c r="BI54" s="13" t="str">
        <f t="shared" si="34"/>
        <v/>
      </c>
      <c r="BJ54" s="24" t="str">
        <f t="shared" si="35"/>
        <v/>
      </c>
      <c r="BK54" s="13"/>
      <c r="BL54" s="2">
        <f t="shared" si="73"/>
        <v>0</v>
      </c>
      <c r="BM54" s="4">
        <f t="shared" si="36"/>
        <v>0</v>
      </c>
      <c r="BN54" s="4">
        <f t="shared" si="37"/>
        <v>1.74</v>
      </c>
      <c r="BQ54" s="4" t="str">
        <f t="shared" si="38"/>
        <v/>
      </c>
      <c r="BR54" s="13" t="str">
        <f t="shared" si="39"/>
        <v/>
      </c>
      <c r="BS54" s="24" t="str">
        <f t="shared" si="40"/>
        <v/>
      </c>
      <c r="BT54" s="13"/>
      <c r="BU54" s="2">
        <f t="shared" si="74"/>
        <v>0</v>
      </c>
      <c r="BV54" s="4">
        <f t="shared" si="41"/>
        <v>0</v>
      </c>
      <c r="BW54" s="4">
        <f t="shared" si="42"/>
        <v>1.74</v>
      </c>
      <c r="BZ54" s="4" t="str">
        <f t="shared" si="43"/>
        <v/>
      </c>
      <c r="CA54" s="13" t="str">
        <f t="shared" si="44"/>
        <v/>
      </c>
      <c r="CB54" s="24" t="str">
        <f t="shared" si="45"/>
        <v/>
      </c>
      <c r="CC54" s="13"/>
      <c r="CD54" s="2">
        <f t="shared" si="75"/>
        <v>0</v>
      </c>
      <c r="CE54" s="4">
        <f t="shared" si="46"/>
        <v>0</v>
      </c>
      <c r="CF54" s="4">
        <f t="shared" si="47"/>
        <v>1.74</v>
      </c>
      <c r="CH54" s="2">
        <v>24.0</v>
      </c>
      <c r="CI54" s="4">
        <f t="shared" si="48"/>
        <v>4.375</v>
      </c>
      <c r="CJ54" s="13">
        <f t="shared" si="49"/>
        <v>1</v>
      </c>
      <c r="CK54" s="24">
        <f t="shared" si="50"/>
        <v>0</v>
      </c>
      <c r="CL54" s="13"/>
      <c r="CM54" s="2">
        <f t="shared" si="76"/>
        <v>0</v>
      </c>
      <c r="CN54" s="4">
        <f t="shared" si="51"/>
        <v>0</v>
      </c>
      <c r="CO54" s="4">
        <f t="shared" si="52"/>
        <v>1.68</v>
      </c>
      <c r="CQ54" s="2">
        <v>25.0</v>
      </c>
      <c r="CR54" s="4">
        <f t="shared" si="53"/>
        <v>4.3125</v>
      </c>
      <c r="CS54" s="13">
        <f t="shared" si="54"/>
        <v>1</v>
      </c>
      <c r="CT54" s="24">
        <f t="shared" si="55"/>
        <v>0</v>
      </c>
      <c r="CU54" s="25"/>
      <c r="CV54" s="2">
        <f t="shared" si="77"/>
        <v>0</v>
      </c>
      <c r="CW54" s="4">
        <f t="shared" si="56"/>
        <v>0</v>
      </c>
      <c r="CX54" s="4">
        <f t="shared" si="57"/>
        <v>1.68</v>
      </c>
      <c r="DA54" s="4" t="str">
        <f t="shared" si="58"/>
        <v/>
      </c>
      <c r="DB54" s="13" t="str">
        <f t="shared" si="59"/>
        <v/>
      </c>
      <c r="DC54" s="24" t="str">
        <f t="shared" si="60"/>
        <v/>
      </c>
      <c r="DE54" s="2">
        <f t="shared" si="78"/>
        <v>0</v>
      </c>
      <c r="DF54" s="4">
        <f t="shared" si="61"/>
        <v>0</v>
      </c>
      <c r="DG54" s="4">
        <f t="shared" si="62"/>
        <v>1.71</v>
      </c>
      <c r="DJ54" s="15" t="str">
        <f t="shared" si="63"/>
        <v/>
      </c>
      <c r="DK54" s="13" t="str">
        <f t="shared" si="64"/>
        <v/>
      </c>
      <c r="DL54" s="24" t="str">
        <f t="shared" si="65"/>
        <v/>
      </c>
      <c r="DM54" s="25"/>
    </row>
    <row r="55">
      <c r="A55" s="2">
        <f t="shared" si="66"/>
        <v>0.5</v>
      </c>
      <c r="B55" s="4">
        <f t="shared" si="1"/>
        <v>1.5</v>
      </c>
      <c r="C55" s="4">
        <f t="shared" si="2"/>
        <v>1.65</v>
      </c>
      <c r="F55" s="4">
        <f t="shared" si="3"/>
        <v>0</v>
      </c>
      <c r="G55" s="13" t="str">
        <f t="shared" si="4"/>
        <v/>
      </c>
      <c r="H55" s="13" t="str">
        <f t="shared" si="5"/>
        <v/>
      </c>
      <c r="J55" s="2">
        <f t="shared" si="67"/>
        <v>0.5</v>
      </c>
      <c r="K55" s="4">
        <f t="shared" si="6"/>
        <v>1.5</v>
      </c>
      <c r="L55" s="4">
        <f t="shared" si="7"/>
        <v>1.74</v>
      </c>
      <c r="O55" s="4">
        <f t="shared" si="8"/>
        <v>0</v>
      </c>
      <c r="P55" s="13" t="str">
        <f t="shared" si="9"/>
        <v/>
      </c>
      <c r="Q55" s="24" t="str">
        <f t="shared" si="10"/>
        <v/>
      </c>
      <c r="S55" s="2">
        <f t="shared" si="68"/>
        <v>0.5</v>
      </c>
      <c r="T55" s="4">
        <f t="shared" si="11"/>
        <v>1.5</v>
      </c>
      <c r="U55" s="4">
        <f t="shared" si="12"/>
        <v>1.65</v>
      </c>
      <c r="X55" s="4">
        <f t="shared" si="13"/>
        <v>0</v>
      </c>
      <c r="Y55" s="13" t="str">
        <f t="shared" si="14"/>
        <v/>
      </c>
      <c r="Z55" s="24" t="str">
        <f t="shared" si="15"/>
        <v/>
      </c>
      <c r="AB55" s="2">
        <f t="shared" si="69"/>
        <v>0.5</v>
      </c>
      <c r="AC55" s="4">
        <f t="shared" si="16"/>
        <v>1.5</v>
      </c>
      <c r="AD55" s="4">
        <f t="shared" si="17"/>
        <v>1.68</v>
      </c>
      <c r="AG55" s="4">
        <f t="shared" si="18"/>
        <v>0</v>
      </c>
      <c r="AH55" s="13" t="str">
        <f t="shared" si="19"/>
        <v/>
      </c>
      <c r="AI55" s="24" t="str">
        <f t="shared" si="20"/>
        <v/>
      </c>
      <c r="AK55" s="2">
        <f t="shared" si="70"/>
        <v>0.5</v>
      </c>
      <c r="AL55" s="4">
        <f t="shared" si="21"/>
        <v>1.5</v>
      </c>
      <c r="AM55" s="4">
        <f t="shared" si="22"/>
        <v>1.68</v>
      </c>
      <c r="AP55" s="15" t="str">
        <f t="shared" si="23"/>
        <v/>
      </c>
      <c r="AQ55" s="13" t="str">
        <f t="shared" si="24"/>
        <v/>
      </c>
      <c r="AR55" s="24" t="str">
        <f t="shared" si="25"/>
        <v/>
      </c>
      <c r="AS55" s="25"/>
      <c r="AT55" s="2">
        <f t="shared" si="71"/>
        <v>0.5</v>
      </c>
      <c r="AU55" s="4">
        <f t="shared" si="26"/>
        <v>1.5</v>
      </c>
      <c r="AV55" s="4">
        <f t="shared" si="27"/>
        <v>1.65</v>
      </c>
      <c r="AY55" s="4" t="str">
        <f t="shared" si="28"/>
        <v/>
      </c>
      <c r="AZ55" s="13" t="str">
        <f t="shared" si="29"/>
        <v/>
      </c>
      <c r="BA55" s="24" t="str">
        <f t="shared" si="30"/>
        <v/>
      </c>
      <c r="BC55" s="2">
        <f t="shared" si="72"/>
        <v>0.5</v>
      </c>
      <c r="BD55" s="4">
        <f t="shared" si="31"/>
        <v>1.5</v>
      </c>
      <c r="BE55" s="4">
        <f t="shared" si="32"/>
        <v>1.68</v>
      </c>
      <c r="BH55" s="4" t="str">
        <f t="shared" si="33"/>
        <v/>
      </c>
      <c r="BI55" s="13" t="str">
        <f t="shared" si="34"/>
        <v/>
      </c>
      <c r="BJ55" s="24" t="str">
        <f t="shared" si="35"/>
        <v/>
      </c>
      <c r="BK55" s="13"/>
      <c r="BL55" s="2">
        <f t="shared" si="73"/>
        <v>0.5</v>
      </c>
      <c r="BM55" s="4">
        <f t="shared" si="36"/>
        <v>1.5</v>
      </c>
      <c r="BN55" s="4">
        <f t="shared" si="37"/>
        <v>1.71</v>
      </c>
      <c r="BQ55" s="4" t="str">
        <f t="shared" si="38"/>
        <v/>
      </c>
      <c r="BR55" s="13" t="str">
        <f t="shared" si="39"/>
        <v/>
      </c>
      <c r="BS55" s="24" t="str">
        <f t="shared" si="40"/>
        <v/>
      </c>
      <c r="BT55" s="13"/>
      <c r="BU55" s="2">
        <f t="shared" si="74"/>
        <v>0.5</v>
      </c>
      <c r="BV55" s="4">
        <f t="shared" si="41"/>
        <v>1.5</v>
      </c>
      <c r="BW55" s="4">
        <f t="shared" si="42"/>
        <v>1.71</v>
      </c>
      <c r="BZ55" s="4" t="str">
        <f t="shared" si="43"/>
        <v/>
      </c>
      <c r="CA55" s="13" t="str">
        <f t="shared" si="44"/>
        <v/>
      </c>
      <c r="CB55" s="24" t="str">
        <f t="shared" si="45"/>
        <v/>
      </c>
      <c r="CC55" s="13"/>
      <c r="CD55" s="2">
        <f t="shared" si="75"/>
        <v>0.5</v>
      </c>
      <c r="CE55" s="4">
        <f t="shared" si="46"/>
        <v>1.5</v>
      </c>
      <c r="CF55" s="4">
        <f t="shared" si="47"/>
        <v>1.71</v>
      </c>
      <c r="CI55" s="4" t="str">
        <f t="shared" si="48"/>
        <v/>
      </c>
      <c r="CJ55" s="13" t="str">
        <f t="shared" si="49"/>
        <v/>
      </c>
      <c r="CK55" s="24" t="str">
        <f t="shared" si="50"/>
        <v/>
      </c>
      <c r="CL55" s="13"/>
      <c r="CM55" s="2">
        <f t="shared" si="76"/>
        <v>0.5</v>
      </c>
      <c r="CN55" s="4">
        <f t="shared" si="51"/>
        <v>1.5</v>
      </c>
      <c r="CO55" s="4">
        <f t="shared" si="52"/>
        <v>1.65</v>
      </c>
      <c r="CR55" s="4" t="str">
        <f t="shared" si="53"/>
        <v/>
      </c>
      <c r="CS55" s="13" t="str">
        <f t="shared" si="54"/>
        <v/>
      </c>
      <c r="CT55" s="24" t="str">
        <f t="shared" si="55"/>
        <v/>
      </c>
      <c r="CU55" s="25"/>
      <c r="CV55" s="2">
        <f t="shared" si="77"/>
        <v>0.5</v>
      </c>
      <c r="CW55" s="4">
        <f t="shared" si="56"/>
        <v>1.5</v>
      </c>
      <c r="CX55" s="4">
        <f t="shared" si="57"/>
        <v>1.65</v>
      </c>
      <c r="DA55" s="4" t="str">
        <f t="shared" si="58"/>
        <v/>
      </c>
      <c r="DB55" s="13" t="str">
        <f t="shared" si="59"/>
        <v/>
      </c>
      <c r="DC55" s="24" t="str">
        <f t="shared" si="60"/>
        <v/>
      </c>
      <c r="DE55" s="2">
        <f t="shared" si="78"/>
        <v>0.5</v>
      </c>
      <c r="DF55" s="4">
        <f t="shared" si="61"/>
        <v>1.5</v>
      </c>
      <c r="DG55" s="4">
        <f t="shared" si="62"/>
        <v>1.68</v>
      </c>
      <c r="DJ55" s="15" t="str">
        <f t="shared" si="63"/>
        <v/>
      </c>
      <c r="DK55" s="13" t="str">
        <f t="shared" si="64"/>
        <v/>
      </c>
      <c r="DL55" s="24" t="str">
        <f t="shared" si="65"/>
        <v/>
      </c>
      <c r="DM55" s="25"/>
    </row>
    <row r="56">
      <c r="A56" s="2">
        <f t="shared" si="66"/>
        <v>1</v>
      </c>
      <c r="B56" s="4">
        <f t="shared" si="1"/>
        <v>3</v>
      </c>
      <c r="C56" s="4">
        <f t="shared" si="2"/>
        <v>1.62</v>
      </c>
      <c r="F56" s="4">
        <f t="shared" si="3"/>
        <v>0</v>
      </c>
      <c r="G56" s="13" t="str">
        <f t="shared" si="4"/>
        <v/>
      </c>
      <c r="H56" s="13" t="str">
        <f t="shared" si="5"/>
        <v/>
      </c>
      <c r="J56" s="2">
        <f t="shared" si="67"/>
        <v>1</v>
      </c>
      <c r="K56" s="4">
        <f t="shared" si="6"/>
        <v>3</v>
      </c>
      <c r="L56" s="4">
        <f t="shared" si="7"/>
        <v>1.71</v>
      </c>
      <c r="O56" s="4">
        <f t="shared" si="8"/>
        <v>0</v>
      </c>
      <c r="P56" s="13" t="str">
        <f t="shared" si="9"/>
        <v/>
      </c>
      <c r="Q56" s="24" t="str">
        <f t="shared" si="10"/>
        <v/>
      </c>
      <c r="S56" s="2">
        <f t="shared" si="68"/>
        <v>1</v>
      </c>
      <c r="T56" s="4">
        <f t="shared" si="11"/>
        <v>3</v>
      </c>
      <c r="U56" s="4">
        <f t="shared" si="12"/>
        <v>1.62</v>
      </c>
      <c r="V56" s="4">
        <f>150+25/32</f>
        <v>150.78125</v>
      </c>
      <c r="W56" s="4">
        <f>156-25/32</f>
        <v>155.21875</v>
      </c>
      <c r="X56" s="4">
        <f t="shared" si="13"/>
        <v>4.4375</v>
      </c>
      <c r="Y56" s="13">
        <f t="shared" si="14"/>
        <v>0.993031274</v>
      </c>
      <c r="Z56" s="24">
        <f t="shared" si="15"/>
        <v>0</v>
      </c>
      <c r="AB56" s="2">
        <f t="shared" si="69"/>
        <v>1</v>
      </c>
      <c r="AC56" s="4">
        <f t="shared" si="16"/>
        <v>3</v>
      </c>
      <c r="AD56" s="4">
        <f t="shared" si="17"/>
        <v>1.65</v>
      </c>
      <c r="AG56" s="4">
        <f t="shared" si="18"/>
        <v>0</v>
      </c>
      <c r="AH56" s="13" t="str">
        <f t="shared" si="19"/>
        <v/>
      </c>
      <c r="AI56" s="24" t="str">
        <f t="shared" si="20"/>
        <v/>
      </c>
      <c r="AK56" s="2">
        <f t="shared" si="70"/>
        <v>1</v>
      </c>
      <c r="AL56" s="4">
        <f t="shared" si="21"/>
        <v>3</v>
      </c>
      <c r="AM56" s="4">
        <f t="shared" si="22"/>
        <v>1.65</v>
      </c>
      <c r="AO56" s="2">
        <v>25.0</v>
      </c>
      <c r="AP56" s="29">
        <f t="shared" si="23"/>
        <v>4.375</v>
      </c>
      <c r="AQ56" s="13">
        <f t="shared" si="24"/>
        <v>1</v>
      </c>
      <c r="AR56" s="24">
        <f t="shared" si="25"/>
        <v>0</v>
      </c>
      <c r="AS56" s="25"/>
      <c r="AT56" s="2">
        <f t="shared" si="71"/>
        <v>1</v>
      </c>
      <c r="AU56" s="4">
        <f t="shared" si="26"/>
        <v>3</v>
      </c>
      <c r="AV56" s="4">
        <f t="shared" si="27"/>
        <v>1.62</v>
      </c>
      <c r="AX56" s="2">
        <v>25.0</v>
      </c>
      <c r="AY56" s="4">
        <f t="shared" si="28"/>
        <v>4.3125</v>
      </c>
      <c r="AZ56" s="13">
        <f t="shared" si="29"/>
        <v>0.9928314488</v>
      </c>
      <c r="BA56" s="24">
        <f t="shared" si="30"/>
        <v>0</v>
      </c>
      <c r="BC56" s="2">
        <f t="shared" si="72"/>
        <v>1</v>
      </c>
      <c r="BD56" s="4">
        <f t="shared" si="31"/>
        <v>3</v>
      </c>
      <c r="BE56" s="4">
        <f t="shared" si="32"/>
        <v>1.65</v>
      </c>
      <c r="BG56" s="2">
        <v>25.0</v>
      </c>
      <c r="BH56" s="4">
        <f t="shared" si="33"/>
        <v>4.375</v>
      </c>
      <c r="BI56" s="13">
        <f t="shared" si="34"/>
        <v>1</v>
      </c>
      <c r="BJ56" s="24">
        <f t="shared" si="35"/>
        <v>0</v>
      </c>
      <c r="BK56" s="13"/>
      <c r="BL56" s="2">
        <f t="shared" si="73"/>
        <v>1</v>
      </c>
      <c r="BM56" s="4">
        <f t="shared" si="36"/>
        <v>3</v>
      </c>
      <c r="BN56" s="4">
        <f t="shared" si="37"/>
        <v>1.68</v>
      </c>
      <c r="BP56" s="2">
        <v>24.0</v>
      </c>
      <c r="BQ56" s="4">
        <f t="shared" si="38"/>
        <v>4.375</v>
      </c>
      <c r="BR56" s="13">
        <f t="shared" si="39"/>
        <v>0.9929327736</v>
      </c>
      <c r="BS56" s="24">
        <f t="shared" si="40"/>
        <v>0</v>
      </c>
      <c r="BT56" s="13"/>
      <c r="BU56" s="2">
        <f t="shared" si="74"/>
        <v>1</v>
      </c>
      <c r="BV56" s="4">
        <f t="shared" si="41"/>
        <v>3</v>
      </c>
      <c r="BW56" s="4">
        <f t="shared" si="42"/>
        <v>1.68</v>
      </c>
      <c r="BY56" s="2">
        <v>24.0</v>
      </c>
      <c r="BZ56" s="4">
        <f t="shared" si="43"/>
        <v>4.375</v>
      </c>
      <c r="CA56" s="13">
        <f t="shared" si="44"/>
        <v>0.9929327736</v>
      </c>
      <c r="CB56" s="24">
        <f t="shared" si="45"/>
        <v>0</v>
      </c>
      <c r="CC56" s="13"/>
      <c r="CD56" s="2">
        <f t="shared" si="75"/>
        <v>1</v>
      </c>
      <c r="CE56" s="4">
        <f t="shared" si="46"/>
        <v>3</v>
      </c>
      <c r="CF56" s="4">
        <f t="shared" si="47"/>
        <v>1.68</v>
      </c>
      <c r="CI56" s="4" t="str">
        <f t="shared" si="48"/>
        <v/>
      </c>
      <c r="CJ56" s="13" t="str">
        <f t="shared" si="49"/>
        <v/>
      </c>
      <c r="CK56" s="24" t="str">
        <f t="shared" si="50"/>
        <v/>
      </c>
      <c r="CL56" s="13"/>
      <c r="CM56" s="2">
        <f t="shared" si="76"/>
        <v>1</v>
      </c>
      <c r="CN56" s="4">
        <f t="shared" si="51"/>
        <v>3</v>
      </c>
      <c r="CO56" s="4">
        <f t="shared" si="52"/>
        <v>1.62</v>
      </c>
      <c r="CR56" s="4" t="str">
        <f t="shared" si="53"/>
        <v/>
      </c>
      <c r="CS56" s="13" t="str">
        <f t="shared" si="54"/>
        <v/>
      </c>
      <c r="CT56" s="24" t="str">
        <f t="shared" si="55"/>
        <v/>
      </c>
      <c r="CU56" s="25"/>
      <c r="CV56" s="2">
        <f t="shared" si="77"/>
        <v>1</v>
      </c>
      <c r="CW56" s="4">
        <f t="shared" si="56"/>
        <v>3</v>
      </c>
      <c r="CX56" s="4">
        <f t="shared" si="57"/>
        <v>1.62</v>
      </c>
      <c r="CZ56" s="2">
        <v>25.0</v>
      </c>
      <c r="DA56" s="4">
        <f t="shared" si="58"/>
        <v>4.3125</v>
      </c>
      <c r="DB56" s="13">
        <f t="shared" si="59"/>
        <v>0.9928314488</v>
      </c>
      <c r="DC56" s="24">
        <f t="shared" si="60"/>
        <v>0</v>
      </c>
      <c r="DE56" s="2">
        <f t="shared" si="78"/>
        <v>1</v>
      </c>
      <c r="DF56" s="4">
        <f t="shared" si="61"/>
        <v>3</v>
      </c>
      <c r="DG56" s="4">
        <f t="shared" si="62"/>
        <v>1.65</v>
      </c>
      <c r="DI56" s="2">
        <v>25.0</v>
      </c>
      <c r="DJ56" s="29">
        <f t="shared" si="63"/>
        <v>4.375</v>
      </c>
      <c r="DK56" s="13">
        <f t="shared" si="64"/>
        <v>1</v>
      </c>
      <c r="DL56" s="24">
        <f t="shared" si="65"/>
        <v>0</v>
      </c>
      <c r="DM56" s="25"/>
    </row>
    <row r="57">
      <c r="A57" s="2">
        <f t="shared" si="66"/>
        <v>1.5</v>
      </c>
      <c r="B57" s="4">
        <f t="shared" si="1"/>
        <v>4.5</v>
      </c>
      <c r="C57" s="4">
        <f t="shared" si="2"/>
        <v>1.59</v>
      </c>
      <c r="F57" s="4">
        <f t="shared" si="3"/>
        <v>0</v>
      </c>
      <c r="G57" s="13" t="str">
        <f t="shared" si="4"/>
        <v/>
      </c>
      <c r="H57" s="13" t="str">
        <f t="shared" si="5"/>
        <v/>
      </c>
      <c r="J57" s="2">
        <f t="shared" si="67"/>
        <v>1.5</v>
      </c>
      <c r="K57" s="4">
        <f t="shared" si="6"/>
        <v>4.5</v>
      </c>
      <c r="L57" s="4">
        <f t="shared" si="7"/>
        <v>1.68</v>
      </c>
      <c r="O57" s="4">
        <f t="shared" si="8"/>
        <v>0</v>
      </c>
      <c r="P57" s="13" t="str">
        <f t="shared" si="9"/>
        <v/>
      </c>
      <c r="Q57" s="24" t="str">
        <f t="shared" si="10"/>
        <v/>
      </c>
      <c r="S57" s="2">
        <f t="shared" si="68"/>
        <v>1.5</v>
      </c>
      <c r="T57" s="4">
        <f t="shared" si="11"/>
        <v>4.5</v>
      </c>
      <c r="U57" s="4">
        <f t="shared" si="12"/>
        <v>1.59</v>
      </c>
      <c r="X57" s="4">
        <f t="shared" si="13"/>
        <v>0</v>
      </c>
      <c r="Y57" s="13" t="str">
        <f t="shared" si="14"/>
        <v/>
      </c>
      <c r="Z57" s="24" t="str">
        <f t="shared" si="15"/>
        <v/>
      </c>
      <c r="AB57" s="2">
        <f t="shared" si="69"/>
        <v>1.5</v>
      </c>
      <c r="AC57" s="4">
        <f t="shared" si="16"/>
        <v>4.5</v>
      </c>
      <c r="AD57" s="4">
        <f t="shared" si="17"/>
        <v>1.62</v>
      </c>
      <c r="AG57" s="4">
        <f t="shared" si="18"/>
        <v>0</v>
      </c>
      <c r="AH57" s="13" t="str">
        <f t="shared" si="19"/>
        <v/>
      </c>
      <c r="AI57" s="24" t="str">
        <f t="shared" si="20"/>
        <v/>
      </c>
      <c r="AK57" s="2">
        <f t="shared" si="70"/>
        <v>1.5</v>
      </c>
      <c r="AL57" s="4">
        <f t="shared" si="21"/>
        <v>4.5</v>
      </c>
      <c r="AM57" s="4">
        <f t="shared" si="22"/>
        <v>1.62</v>
      </c>
      <c r="AP57" s="15" t="str">
        <f t="shared" si="23"/>
        <v/>
      </c>
      <c r="AQ57" s="13" t="str">
        <f t="shared" si="24"/>
        <v/>
      </c>
      <c r="AR57" s="24" t="str">
        <f t="shared" si="25"/>
        <v/>
      </c>
      <c r="AS57" s="25"/>
      <c r="AT57" s="2">
        <f t="shared" si="71"/>
        <v>1.5</v>
      </c>
      <c r="AU57" s="4">
        <f t="shared" si="26"/>
        <v>4.5</v>
      </c>
      <c r="AV57" s="4">
        <f t="shared" si="27"/>
        <v>1.59</v>
      </c>
      <c r="AY57" s="4" t="str">
        <f t="shared" si="28"/>
        <v/>
      </c>
      <c r="AZ57" s="13" t="str">
        <f t="shared" si="29"/>
        <v/>
      </c>
      <c r="BA57" s="24" t="str">
        <f t="shared" si="30"/>
        <v/>
      </c>
      <c r="BC57" s="2">
        <f t="shared" si="72"/>
        <v>1.5</v>
      </c>
      <c r="BD57" s="4">
        <f t="shared" si="31"/>
        <v>4.5</v>
      </c>
      <c r="BE57" s="4">
        <f t="shared" si="32"/>
        <v>1.62</v>
      </c>
      <c r="BH57" s="4" t="str">
        <f t="shared" si="33"/>
        <v/>
      </c>
      <c r="BI57" s="13" t="str">
        <f t="shared" si="34"/>
        <v/>
      </c>
      <c r="BJ57" s="24" t="str">
        <f t="shared" si="35"/>
        <v/>
      </c>
      <c r="BK57" s="13"/>
      <c r="BL57" s="2">
        <f t="shared" si="73"/>
        <v>1.5</v>
      </c>
      <c r="BM57" s="4">
        <f t="shared" si="36"/>
        <v>4.5</v>
      </c>
      <c r="BN57" s="4">
        <f t="shared" si="37"/>
        <v>1.65</v>
      </c>
      <c r="BQ57" s="4" t="str">
        <f t="shared" si="38"/>
        <v/>
      </c>
      <c r="BR57" s="13" t="str">
        <f t="shared" si="39"/>
        <v/>
      </c>
      <c r="BS57" s="24" t="str">
        <f t="shared" si="40"/>
        <v/>
      </c>
      <c r="BT57" s="13"/>
      <c r="BU57" s="2">
        <f t="shared" si="74"/>
        <v>1.5</v>
      </c>
      <c r="BV57" s="4">
        <f t="shared" si="41"/>
        <v>4.5</v>
      </c>
      <c r="BW57" s="4">
        <f t="shared" si="42"/>
        <v>1.65</v>
      </c>
      <c r="BZ57" s="4" t="str">
        <f t="shared" si="43"/>
        <v/>
      </c>
      <c r="CA57" s="13" t="str">
        <f t="shared" si="44"/>
        <v/>
      </c>
      <c r="CB57" s="24" t="str">
        <f t="shared" si="45"/>
        <v/>
      </c>
      <c r="CC57" s="13"/>
      <c r="CD57" s="2">
        <f t="shared" si="75"/>
        <v>1.5</v>
      </c>
      <c r="CE57" s="4">
        <f t="shared" si="46"/>
        <v>4.5</v>
      </c>
      <c r="CF57" s="4">
        <f t="shared" si="47"/>
        <v>1.65</v>
      </c>
      <c r="CI57" s="4" t="str">
        <f t="shared" si="48"/>
        <v/>
      </c>
      <c r="CJ57" s="13" t="str">
        <f t="shared" si="49"/>
        <v/>
      </c>
      <c r="CK57" s="24" t="str">
        <f t="shared" si="50"/>
        <v/>
      </c>
      <c r="CL57" s="13"/>
      <c r="CM57" s="2">
        <f t="shared" si="76"/>
        <v>1.5</v>
      </c>
      <c r="CN57" s="4">
        <f t="shared" si="51"/>
        <v>4.5</v>
      </c>
      <c r="CO57" s="4">
        <f t="shared" si="52"/>
        <v>1.59</v>
      </c>
      <c r="CR57" s="4" t="str">
        <f t="shared" si="53"/>
        <v/>
      </c>
      <c r="CS57" s="13" t="str">
        <f t="shared" si="54"/>
        <v/>
      </c>
      <c r="CT57" s="24" t="str">
        <f t="shared" si="55"/>
        <v/>
      </c>
      <c r="CU57" s="25"/>
      <c r="CV57" s="2">
        <f t="shared" si="77"/>
        <v>1.5</v>
      </c>
      <c r="CW57" s="4">
        <f t="shared" si="56"/>
        <v>4.5</v>
      </c>
      <c r="CX57" s="4">
        <f t="shared" si="57"/>
        <v>1.59</v>
      </c>
      <c r="DA57" s="4" t="str">
        <f t="shared" si="58"/>
        <v/>
      </c>
      <c r="DB57" s="13" t="str">
        <f t="shared" si="59"/>
        <v/>
      </c>
      <c r="DC57" s="24" t="str">
        <f t="shared" si="60"/>
        <v/>
      </c>
      <c r="DE57" s="2">
        <f t="shared" si="78"/>
        <v>1.5</v>
      </c>
      <c r="DF57" s="4">
        <f t="shared" si="61"/>
        <v>4.5</v>
      </c>
      <c r="DG57" s="4">
        <f t="shared" si="62"/>
        <v>1.62</v>
      </c>
      <c r="DJ57" s="15" t="str">
        <f t="shared" si="63"/>
        <v/>
      </c>
      <c r="DK57" s="13" t="str">
        <f t="shared" si="64"/>
        <v/>
      </c>
      <c r="DL57" s="24" t="str">
        <f t="shared" si="65"/>
        <v/>
      </c>
      <c r="DM57" s="25"/>
    </row>
    <row r="58">
      <c r="A58" s="2">
        <f t="shared" si="66"/>
        <v>2</v>
      </c>
      <c r="B58" s="4">
        <f t="shared" si="1"/>
        <v>6</v>
      </c>
      <c r="C58" s="4">
        <f t="shared" si="2"/>
        <v>1.56</v>
      </c>
      <c r="D58" s="4">
        <f>150.75</f>
        <v>150.75</v>
      </c>
      <c r="E58" s="4">
        <f>155+3/16+1/32</f>
        <v>155.21875</v>
      </c>
      <c r="F58" s="4">
        <f t="shared" si="3"/>
        <v>4.46875</v>
      </c>
      <c r="G58" s="13">
        <f t="shared" si="4"/>
        <v>0.9965217286</v>
      </c>
      <c r="H58" s="13">
        <f t="shared" si="5"/>
        <v>0</v>
      </c>
      <c r="J58" s="2">
        <f t="shared" si="67"/>
        <v>2</v>
      </c>
      <c r="K58" s="4">
        <f t="shared" si="6"/>
        <v>6</v>
      </c>
      <c r="L58" s="4">
        <f t="shared" si="7"/>
        <v>1.65</v>
      </c>
      <c r="M58" s="4">
        <f>151-1/8-1/16</f>
        <v>150.8125</v>
      </c>
      <c r="N58" s="4">
        <f>155+3/16</f>
        <v>155.1875</v>
      </c>
      <c r="O58" s="4">
        <f t="shared" si="8"/>
        <v>4.375</v>
      </c>
      <c r="P58" s="13">
        <f t="shared" si="9"/>
        <v>0.9894548898</v>
      </c>
      <c r="Q58" s="24">
        <f t="shared" si="10"/>
        <v>0</v>
      </c>
      <c r="S58" s="2">
        <f t="shared" si="68"/>
        <v>2</v>
      </c>
      <c r="T58" s="4">
        <f t="shared" si="11"/>
        <v>6</v>
      </c>
      <c r="U58" s="4">
        <f t="shared" si="12"/>
        <v>1.56</v>
      </c>
      <c r="V58" s="4">
        <f>150+25/32</f>
        <v>150.78125</v>
      </c>
      <c r="W58" s="4">
        <f>156-26/32</f>
        <v>155.1875</v>
      </c>
      <c r="X58" s="4">
        <f t="shared" si="13"/>
        <v>4.40625</v>
      </c>
      <c r="Y58" s="13">
        <f t="shared" si="14"/>
        <v>0.9895285073</v>
      </c>
      <c r="Z58" s="24">
        <f t="shared" si="15"/>
        <v>0</v>
      </c>
      <c r="AB58" s="2">
        <f t="shared" si="69"/>
        <v>2</v>
      </c>
      <c r="AC58" s="4">
        <f t="shared" si="16"/>
        <v>6</v>
      </c>
      <c r="AD58" s="4">
        <f t="shared" si="17"/>
        <v>1.59</v>
      </c>
      <c r="AE58" s="29">
        <f>150+25/32</f>
        <v>150.78125</v>
      </c>
      <c r="AF58" s="29">
        <f>156-26/32</f>
        <v>155.1875</v>
      </c>
      <c r="AG58" s="4">
        <f t="shared" si="18"/>
        <v>4.40625</v>
      </c>
      <c r="AH58" s="13">
        <f t="shared" si="19"/>
        <v>1</v>
      </c>
      <c r="AI58" s="24">
        <f t="shared" si="20"/>
        <v>0</v>
      </c>
      <c r="AK58" s="2">
        <f t="shared" si="70"/>
        <v>2</v>
      </c>
      <c r="AL58" s="4">
        <f t="shared" si="21"/>
        <v>6</v>
      </c>
      <c r="AM58" s="4">
        <f t="shared" si="22"/>
        <v>1.59</v>
      </c>
      <c r="AO58" s="2">
        <v>25.0</v>
      </c>
      <c r="AP58" s="29">
        <f t="shared" si="23"/>
        <v>4.375</v>
      </c>
      <c r="AQ58" s="13">
        <f t="shared" si="24"/>
        <v>1</v>
      </c>
      <c r="AR58" s="24">
        <f t="shared" si="25"/>
        <v>0</v>
      </c>
      <c r="AS58" s="25"/>
      <c r="AT58" s="2">
        <f t="shared" si="71"/>
        <v>2</v>
      </c>
      <c r="AU58" s="4">
        <f t="shared" si="26"/>
        <v>6</v>
      </c>
      <c r="AV58" s="4">
        <f t="shared" si="27"/>
        <v>1.56</v>
      </c>
      <c r="AY58" s="4" t="str">
        <f t="shared" si="28"/>
        <v/>
      </c>
      <c r="AZ58" s="13" t="str">
        <f t="shared" si="29"/>
        <v/>
      </c>
      <c r="BA58" s="24" t="str">
        <f t="shared" si="30"/>
        <v/>
      </c>
      <c r="BC58" s="2">
        <f t="shared" si="72"/>
        <v>2</v>
      </c>
      <c r="BD58" s="4">
        <f t="shared" si="31"/>
        <v>6</v>
      </c>
      <c r="BE58" s="4">
        <f t="shared" si="32"/>
        <v>1.59</v>
      </c>
      <c r="BH58" s="4" t="str">
        <f t="shared" si="33"/>
        <v/>
      </c>
      <c r="BI58" s="13" t="str">
        <f t="shared" si="34"/>
        <v/>
      </c>
      <c r="BJ58" s="24" t="str">
        <f t="shared" si="35"/>
        <v/>
      </c>
      <c r="BK58" s="13"/>
      <c r="BL58" s="2">
        <f t="shared" si="73"/>
        <v>2</v>
      </c>
      <c r="BM58" s="4">
        <f t="shared" si="36"/>
        <v>6</v>
      </c>
      <c r="BN58" s="4">
        <f t="shared" si="37"/>
        <v>1.62</v>
      </c>
      <c r="BQ58" s="4" t="str">
        <f t="shared" si="38"/>
        <v/>
      </c>
      <c r="BR58" s="13" t="str">
        <f t="shared" si="39"/>
        <v/>
      </c>
      <c r="BS58" s="24" t="str">
        <f t="shared" si="40"/>
        <v/>
      </c>
      <c r="BT58" s="13"/>
      <c r="BU58" s="2">
        <f t="shared" si="74"/>
        <v>2</v>
      </c>
      <c r="BV58" s="4">
        <f t="shared" si="41"/>
        <v>6</v>
      </c>
      <c r="BW58" s="4">
        <f t="shared" si="42"/>
        <v>1.62</v>
      </c>
      <c r="BZ58" s="4" t="str">
        <f t="shared" si="43"/>
        <v/>
      </c>
      <c r="CA58" s="13" t="str">
        <f t="shared" si="44"/>
        <v/>
      </c>
      <c r="CB58" s="24" t="str">
        <f t="shared" si="45"/>
        <v/>
      </c>
      <c r="CC58" s="13"/>
      <c r="CD58" s="2">
        <f t="shared" si="75"/>
        <v>2</v>
      </c>
      <c r="CE58" s="4">
        <f t="shared" si="46"/>
        <v>6</v>
      </c>
      <c r="CF58" s="4">
        <f t="shared" si="47"/>
        <v>1.62</v>
      </c>
      <c r="CH58" s="2">
        <v>24.0</v>
      </c>
      <c r="CI58" s="4">
        <f t="shared" si="48"/>
        <v>4.375</v>
      </c>
      <c r="CJ58" s="13">
        <f t="shared" si="49"/>
        <v>1</v>
      </c>
      <c r="CK58" s="24">
        <f t="shared" si="50"/>
        <v>0</v>
      </c>
      <c r="CL58" s="13"/>
      <c r="CM58" s="2">
        <f t="shared" si="76"/>
        <v>2</v>
      </c>
      <c r="CN58" s="4">
        <f t="shared" si="51"/>
        <v>6</v>
      </c>
      <c r="CO58" s="4">
        <f t="shared" si="52"/>
        <v>1.56</v>
      </c>
      <c r="CQ58" s="2">
        <v>25.0</v>
      </c>
      <c r="CR58" s="4">
        <f t="shared" si="53"/>
        <v>4.3125</v>
      </c>
      <c r="CS58" s="13">
        <f t="shared" si="54"/>
        <v>1</v>
      </c>
      <c r="CT58" s="24">
        <f t="shared" si="55"/>
        <v>0</v>
      </c>
      <c r="CU58" s="25"/>
      <c r="CV58" s="2">
        <f t="shared" si="77"/>
        <v>2</v>
      </c>
      <c r="CW58" s="4">
        <f t="shared" si="56"/>
        <v>6</v>
      </c>
      <c r="CX58" s="4">
        <f t="shared" si="57"/>
        <v>1.56</v>
      </c>
      <c r="DA58" s="4" t="str">
        <f t="shared" si="58"/>
        <v/>
      </c>
      <c r="DB58" s="13" t="str">
        <f t="shared" si="59"/>
        <v/>
      </c>
      <c r="DC58" s="24" t="str">
        <f t="shared" si="60"/>
        <v/>
      </c>
      <c r="DE58" s="2">
        <f t="shared" si="78"/>
        <v>2</v>
      </c>
      <c r="DF58" s="4">
        <f t="shared" si="61"/>
        <v>6</v>
      </c>
      <c r="DG58" s="4">
        <f t="shared" si="62"/>
        <v>1.59</v>
      </c>
      <c r="DI58" s="2">
        <v>25.0</v>
      </c>
      <c r="DJ58" s="29">
        <f t="shared" si="63"/>
        <v>4.375</v>
      </c>
      <c r="DK58" s="13">
        <f t="shared" si="64"/>
        <v>1</v>
      </c>
      <c r="DL58" s="24">
        <f t="shared" si="65"/>
        <v>0</v>
      </c>
      <c r="DM58" s="25"/>
    </row>
    <row r="59">
      <c r="A59" s="2">
        <f t="shared" si="66"/>
        <v>2.5</v>
      </c>
      <c r="B59" s="4">
        <f t="shared" si="1"/>
        <v>7.5</v>
      </c>
      <c r="C59" s="4">
        <f t="shared" si="2"/>
        <v>1.53</v>
      </c>
      <c r="F59" s="4">
        <f t="shared" si="3"/>
        <v>0</v>
      </c>
      <c r="G59" s="13" t="str">
        <f t="shared" si="4"/>
        <v/>
      </c>
      <c r="H59" s="13" t="str">
        <f t="shared" si="5"/>
        <v/>
      </c>
      <c r="J59" s="2">
        <f t="shared" si="67"/>
        <v>2.5</v>
      </c>
      <c r="K59" s="4">
        <f t="shared" si="6"/>
        <v>7.5</v>
      </c>
      <c r="L59" s="4">
        <f t="shared" si="7"/>
        <v>1.62</v>
      </c>
      <c r="O59" s="4">
        <f t="shared" si="8"/>
        <v>0</v>
      </c>
      <c r="P59" s="13" t="str">
        <f t="shared" si="9"/>
        <v/>
      </c>
      <c r="Q59" s="24" t="str">
        <f t="shared" si="10"/>
        <v/>
      </c>
      <c r="S59" s="2">
        <f t="shared" si="68"/>
        <v>2.5</v>
      </c>
      <c r="T59" s="4">
        <f t="shared" si="11"/>
        <v>7.5</v>
      </c>
      <c r="U59" s="4">
        <f t="shared" si="12"/>
        <v>1.53</v>
      </c>
      <c r="X59" s="4">
        <f t="shared" si="13"/>
        <v>0</v>
      </c>
      <c r="Y59" s="13" t="str">
        <f t="shared" si="14"/>
        <v/>
      </c>
      <c r="Z59" s="24" t="str">
        <f t="shared" si="15"/>
        <v/>
      </c>
      <c r="AB59" s="2">
        <f t="shared" si="69"/>
        <v>2.5</v>
      </c>
      <c r="AC59" s="4">
        <f t="shared" si="16"/>
        <v>7.5</v>
      </c>
      <c r="AD59" s="4">
        <f t="shared" si="17"/>
        <v>1.56</v>
      </c>
      <c r="AG59" s="4">
        <f t="shared" si="18"/>
        <v>0</v>
      </c>
      <c r="AH59" s="13" t="str">
        <f t="shared" si="19"/>
        <v/>
      </c>
      <c r="AI59" s="24" t="str">
        <f t="shared" si="20"/>
        <v/>
      </c>
      <c r="AK59" s="2">
        <f t="shared" si="70"/>
        <v>2.5</v>
      </c>
      <c r="AL59" s="4">
        <f t="shared" si="21"/>
        <v>7.5</v>
      </c>
      <c r="AM59" s="4">
        <f t="shared" si="22"/>
        <v>1.56</v>
      </c>
      <c r="AP59" s="15" t="str">
        <f t="shared" si="23"/>
        <v/>
      </c>
      <c r="AQ59" s="13" t="str">
        <f t="shared" si="24"/>
        <v/>
      </c>
      <c r="AR59" s="24" t="str">
        <f t="shared" si="25"/>
        <v/>
      </c>
      <c r="AS59" s="25"/>
      <c r="AT59" s="2">
        <f t="shared" si="71"/>
        <v>2.5</v>
      </c>
      <c r="AU59" s="4">
        <f t="shared" si="26"/>
        <v>7.5</v>
      </c>
      <c r="AV59" s="4">
        <f t="shared" si="27"/>
        <v>1.53</v>
      </c>
      <c r="AY59" s="4" t="str">
        <f t="shared" si="28"/>
        <v/>
      </c>
      <c r="AZ59" s="13" t="str">
        <f t="shared" si="29"/>
        <v/>
      </c>
      <c r="BA59" s="24" t="str">
        <f t="shared" si="30"/>
        <v/>
      </c>
      <c r="BC59" s="2">
        <f t="shared" si="72"/>
        <v>2.5</v>
      </c>
      <c r="BD59" s="4">
        <f t="shared" si="31"/>
        <v>7.5</v>
      </c>
      <c r="BE59" s="4">
        <f t="shared" si="32"/>
        <v>1.56</v>
      </c>
      <c r="BH59" s="4" t="str">
        <f t="shared" si="33"/>
        <v/>
      </c>
      <c r="BI59" s="13" t="str">
        <f t="shared" si="34"/>
        <v/>
      </c>
      <c r="BJ59" s="24" t="str">
        <f t="shared" si="35"/>
        <v/>
      </c>
      <c r="BK59" s="13"/>
      <c r="BL59" s="2">
        <f t="shared" si="73"/>
        <v>2.5</v>
      </c>
      <c r="BM59" s="4">
        <f t="shared" si="36"/>
        <v>7.5</v>
      </c>
      <c r="BN59" s="4">
        <f t="shared" si="37"/>
        <v>1.59</v>
      </c>
      <c r="BQ59" s="4" t="str">
        <f t="shared" si="38"/>
        <v/>
      </c>
      <c r="BR59" s="13" t="str">
        <f t="shared" si="39"/>
        <v/>
      </c>
      <c r="BS59" s="24" t="str">
        <f t="shared" si="40"/>
        <v/>
      </c>
      <c r="BT59" s="13"/>
      <c r="BU59" s="2">
        <f t="shared" si="74"/>
        <v>2.5</v>
      </c>
      <c r="BV59" s="4">
        <f t="shared" si="41"/>
        <v>7.5</v>
      </c>
      <c r="BW59" s="4">
        <f t="shared" si="42"/>
        <v>1.59</v>
      </c>
      <c r="BZ59" s="4" t="str">
        <f t="shared" si="43"/>
        <v/>
      </c>
      <c r="CA59" s="13" t="str">
        <f t="shared" si="44"/>
        <v/>
      </c>
      <c r="CB59" s="24" t="str">
        <f t="shared" si="45"/>
        <v/>
      </c>
      <c r="CC59" s="13"/>
      <c r="CD59" s="2">
        <f t="shared" si="75"/>
        <v>2.5</v>
      </c>
      <c r="CE59" s="4">
        <f t="shared" si="46"/>
        <v>7.5</v>
      </c>
      <c r="CF59" s="4">
        <f t="shared" si="47"/>
        <v>1.59</v>
      </c>
      <c r="CI59" s="4" t="str">
        <f t="shared" si="48"/>
        <v/>
      </c>
      <c r="CJ59" s="13" t="str">
        <f t="shared" si="49"/>
        <v/>
      </c>
      <c r="CK59" s="24" t="str">
        <f t="shared" si="50"/>
        <v/>
      </c>
      <c r="CL59" s="13"/>
      <c r="CM59" s="2">
        <f t="shared" si="76"/>
        <v>2.5</v>
      </c>
      <c r="CN59" s="4">
        <f t="shared" si="51"/>
        <v>7.5</v>
      </c>
      <c r="CO59" s="4">
        <f t="shared" si="52"/>
        <v>1.53</v>
      </c>
      <c r="CR59" s="4" t="str">
        <f t="shared" si="53"/>
        <v/>
      </c>
      <c r="CS59" s="13" t="str">
        <f t="shared" si="54"/>
        <v/>
      </c>
      <c r="CT59" s="24" t="str">
        <f t="shared" si="55"/>
        <v/>
      </c>
      <c r="CU59" s="25"/>
      <c r="CV59" s="2">
        <f t="shared" si="77"/>
        <v>2.5</v>
      </c>
      <c r="CW59" s="4">
        <f t="shared" si="56"/>
        <v>7.5</v>
      </c>
      <c r="CX59" s="4">
        <f t="shared" si="57"/>
        <v>1.53</v>
      </c>
      <c r="DA59" s="4" t="str">
        <f t="shared" si="58"/>
        <v/>
      </c>
      <c r="DB59" s="13" t="str">
        <f t="shared" si="59"/>
        <v/>
      </c>
      <c r="DC59" s="24" t="str">
        <f t="shared" si="60"/>
        <v/>
      </c>
      <c r="DE59" s="2">
        <f t="shared" si="78"/>
        <v>2.5</v>
      </c>
      <c r="DF59" s="4">
        <f t="shared" si="61"/>
        <v>7.5</v>
      </c>
      <c r="DG59" s="4">
        <f t="shared" si="62"/>
        <v>1.56</v>
      </c>
      <c r="DJ59" s="15" t="str">
        <f t="shared" si="63"/>
        <v/>
      </c>
      <c r="DK59" s="13" t="str">
        <f t="shared" si="64"/>
        <v/>
      </c>
      <c r="DL59" s="24" t="str">
        <f t="shared" si="65"/>
        <v/>
      </c>
      <c r="DM59" s="25"/>
    </row>
    <row r="60">
      <c r="A60" s="2">
        <f t="shared" si="66"/>
        <v>3</v>
      </c>
      <c r="B60" s="4">
        <f t="shared" si="1"/>
        <v>9</v>
      </c>
      <c r="C60" s="4">
        <f t="shared" si="2"/>
        <v>1.5</v>
      </c>
      <c r="F60" s="4">
        <f t="shared" si="3"/>
        <v>0</v>
      </c>
      <c r="G60" s="13" t="str">
        <f t="shared" si="4"/>
        <v/>
      </c>
      <c r="H60" s="13" t="str">
        <f t="shared" si="5"/>
        <v/>
      </c>
      <c r="J60" s="2">
        <f t="shared" si="67"/>
        <v>3</v>
      </c>
      <c r="K60" s="4">
        <f t="shared" si="6"/>
        <v>9</v>
      </c>
      <c r="L60" s="4">
        <f t="shared" si="7"/>
        <v>1.59</v>
      </c>
      <c r="O60" s="4">
        <f t="shared" si="8"/>
        <v>0</v>
      </c>
      <c r="P60" s="13" t="str">
        <f t="shared" si="9"/>
        <v/>
      </c>
      <c r="Q60" s="24" t="str">
        <f t="shared" si="10"/>
        <v/>
      </c>
      <c r="S60" s="2">
        <f t="shared" si="68"/>
        <v>3</v>
      </c>
      <c r="T60" s="4">
        <f t="shared" si="11"/>
        <v>9</v>
      </c>
      <c r="U60" s="4">
        <f t="shared" si="12"/>
        <v>1.5</v>
      </c>
      <c r="V60" s="4">
        <f>150+25/32</f>
        <v>150.78125</v>
      </c>
      <c r="W60" s="4">
        <f>156-26/32</f>
        <v>155.1875</v>
      </c>
      <c r="X60" s="4">
        <f t="shared" si="13"/>
        <v>4.40625</v>
      </c>
      <c r="Y60" s="13">
        <f t="shared" si="14"/>
        <v>0.9895285073</v>
      </c>
      <c r="Z60" s="24">
        <f t="shared" si="15"/>
        <v>0</v>
      </c>
      <c r="AB60" s="2">
        <f t="shared" si="69"/>
        <v>3</v>
      </c>
      <c r="AC60" s="4">
        <f t="shared" si="16"/>
        <v>9</v>
      </c>
      <c r="AD60" s="4">
        <f t="shared" si="17"/>
        <v>1.53</v>
      </c>
      <c r="AG60" s="4">
        <f t="shared" si="18"/>
        <v>0</v>
      </c>
      <c r="AH60" s="13" t="str">
        <f t="shared" si="19"/>
        <v/>
      </c>
      <c r="AI60" s="24" t="str">
        <f t="shared" si="20"/>
        <v/>
      </c>
      <c r="AK60" s="2">
        <f t="shared" si="70"/>
        <v>3</v>
      </c>
      <c r="AL60" s="4">
        <f t="shared" si="21"/>
        <v>9</v>
      </c>
      <c r="AM60" s="4">
        <f t="shared" si="22"/>
        <v>1.53</v>
      </c>
      <c r="AO60" s="2">
        <v>25.0</v>
      </c>
      <c r="AP60" s="29">
        <f t="shared" si="23"/>
        <v>4.375</v>
      </c>
      <c r="AQ60" s="13">
        <f t="shared" si="24"/>
        <v>1</v>
      </c>
      <c r="AR60" s="24">
        <f t="shared" si="25"/>
        <v>0</v>
      </c>
      <c r="AS60" s="25"/>
      <c r="AT60" s="2">
        <f t="shared" si="71"/>
        <v>3</v>
      </c>
      <c r="AU60" s="4">
        <f t="shared" si="26"/>
        <v>9</v>
      </c>
      <c r="AV60" s="4">
        <f t="shared" si="27"/>
        <v>1.5</v>
      </c>
      <c r="AX60" s="2">
        <v>25.0</v>
      </c>
      <c r="AY60" s="4">
        <f t="shared" si="28"/>
        <v>4.3125</v>
      </c>
      <c r="AZ60" s="13">
        <f t="shared" si="29"/>
        <v>0.9928314488</v>
      </c>
      <c r="BA60" s="24">
        <f t="shared" si="30"/>
        <v>0</v>
      </c>
      <c r="BC60" s="2">
        <f t="shared" si="72"/>
        <v>3</v>
      </c>
      <c r="BD60" s="4">
        <f t="shared" si="31"/>
        <v>9</v>
      </c>
      <c r="BE60" s="4">
        <f t="shared" si="32"/>
        <v>1.53</v>
      </c>
      <c r="BG60" s="2">
        <v>25.0</v>
      </c>
      <c r="BH60" s="4">
        <f t="shared" si="33"/>
        <v>4.375</v>
      </c>
      <c r="BI60" s="13">
        <f t="shared" si="34"/>
        <v>1</v>
      </c>
      <c r="BJ60" s="24">
        <f t="shared" si="35"/>
        <v>0</v>
      </c>
      <c r="BK60" s="13"/>
      <c r="BL60" s="2">
        <f t="shared" si="73"/>
        <v>3</v>
      </c>
      <c r="BM60" s="4">
        <f t="shared" si="36"/>
        <v>9</v>
      </c>
      <c r="BN60" s="4">
        <f t="shared" si="37"/>
        <v>1.56</v>
      </c>
      <c r="BP60" s="2">
        <v>24.0</v>
      </c>
      <c r="BQ60" s="4">
        <f t="shared" si="38"/>
        <v>4.375</v>
      </c>
      <c r="BR60" s="13">
        <f t="shared" si="39"/>
        <v>0.9929327736</v>
      </c>
      <c r="BS60" s="24">
        <f t="shared" si="40"/>
        <v>0</v>
      </c>
      <c r="BT60" s="13"/>
      <c r="BU60" s="2">
        <f t="shared" si="74"/>
        <v>3</v>
      </c>
      <c r="BV60" s="4">
        <f t="shared" si="41"/>
        <v>9</v>
      </c>
      <c r="BW60" s="4">
        <f t="shared" si="42"/>
        <v>1.56</v>
      </c>
      <c r="BY60" s="2">
        <v>24.0</v>
      </c>
      <c r="BZ60" s="4">
        <f t="shared" si="43"/>
        <v>4.375</v>
      </c>
      <c r="CA60" s="13">
        <f t="shared" si="44"/>
        <v>0.9929327736</v>
      </c>
      <c r="CB60" s="24">
        <f t="shared" si="45"/>
        <v>0</v>
      </c>
      <c r="CC60" s="13"/>
      <c r="CD60" s="2">
        <f t="shared" si="75"/>
        <v>3</v>
      </c>
      <c r="CE60" s="4">
        <f t="shared" si="46"/>
        <v>9</v>
      </c>
      <c r="CF60" s="4">
        <f t="shared" si="47"/>
        <v>1.56</v>
      </c>
      <c r="CI60" s="4" t="str">
        <f t="shared" si="48"/>
        <v/>
      </c>
      <c r="CJ60" s="13" t="str">
        <f t="shared" si="49"/>
        <v/>
      </c>
      <c r="CK60" s="24" t="str">
        <f t="shared" si="50"/>
        <v/>
      </c>
      <c r="CL60" s="13"/>
      <c r="CM60" s="2">
        <f t="shared" si="76"/>
        <v>3</v>
      </c>
      <c r="CN60" s="4">
        <f t="shared" si="51"/>
        <v>9</v>
      </c>
      <c r="CO60" s="4">
        <f t="shared" si="52"/>
        <v>1.5</v>
      </c>
      <c r="CR60" s="4" t="str">
        <f t="shared" si="53"/>
        <v/>
      </c>
      <c r="CS60" s="13" t="str">
        <f t="shared" si="54"/>
        <v/>
      </c>
      <c r="CT60" s="24" t="str">
        <f t="shared" si="55"/>
        <v/>
      </c>
      <c r="CU60" s="25"/>
      <c r="CV60" s="2">
        <f t="shared" si="77"/>
        <v>3</v>
      </c>
      <c r="CW60" s="4">
        <f t="shared" si="56"/>
        <v>9</v>
      </c>
      <c r="CX60" s="4">
        <f t="shared" si="57"/>
        <v>1.5</v>
      </c>
      <c r="CZ60" s="2">
        <v>25.0</v>
      </c>
      <c r="DA60" s="4">
        <f t="shared" si="58"/>
        <v>4.3125</v>
      </c>
      <c r="DB60" s="13">
        <f t="shared" si="59"/>
        <v>0.9928314488</v>
      </c>
      <c r="DC60" s="24">
        <f t="shared" si="60"/>
        <v>0</v>
      </c>
      <c r="DE60" s="2">
        <f t="shared" si="78"/>
        <v>3</v>
      </c>
      <c r="DF60" s="4">
        <f t="shared" si="61"/>
        <v>9</v>
      </c>
      <c r="DG60" s="4">
        <f t="shared" si="62"/>
        <v>1.53</v>
      </c>
      <c r="DI60" s="2">
        <v>25.0</v>
      </c>
      <c r="DJ60" s="29">
        <f t="shared" si="63"/>
        <v>4.375</v>
      </c>
      <c r="DK60" s="13">
        <f t="shared" si="64"/>
        <v>1</v>
      </c>
      <c r="DL60" s="24">
        <f t="shared" si="65"/>
        <v>0</v>
      </c>
      <c r="DM60" s="25"/>
    </row>
    <row r="61">
      <c r="A61" s="2">
        <f t="shared" si="66"/>
        <v>3.5</v>
      </c>
      <c r="B61" s="4">
        <f t="shared" si="1"/>
        <v>10.5</v>
      </c>
      <c r="C61" s="4">
        <f t="shared" si="2"/>
        <v>1.47</v>
      </c>
      <c r="F61" s="4">
        <f t="shared" si="3"/>
        <v>0</v>
      </c>
      <c r="G61" s="13" t="str">
        <f t="shared" si="4"/>
        <v/>
      </c>
      <c r="H61" s="13" t="str">
        <f t="shared" si="5"/>
        <v/>
      </c>
      <c r="J61" s="2">
        <f t="shared" si="67"/>
        <v>3.5</v>
      </c>
      <c r="K61" s="4">
        <f t="shared" si="6"/>
        <v>10.5</v>
      </c>
      <c r="L61" s="4">
        <f t="shared" si="7"/>
        <v>1.56</v>
      </c>
      <c r="O61" s="4">
        <f t="shared" si="8"/>
        <v>0</v>
      </c>
      <c r="P61" s="13" t="str">
        <f t="shared" si="9"/>
        <v/>
      </c>
      <c r="Q61" s="24" t="str">
        <f t="shared" si="10"/>
        <v/>
      </c>
      <c r="S61" s="2">
        <f t="shared" si="68"/>
        <v>3.5</v>
      </c>
      <c r="T61" s="4">
        <f t="shared" si="11"/>
        <v>10.5</v>
      </c>
      <c r="U61" s="4">
        <f t="shared" si="12"/>
        <v>1.47</v>
      </c>
      <c r="X61" s="4">
        <f t="shared" si="13"/>
        <v>0</v>
      </c>
      <c r="Y61" s="13" t="str">
        <f t="shared" si="14"/>
        <v/>
      </c>
      <c r="Z61" s="24" t="str">
        <f t="shared" si="15"/>
        <v/>
      </c>
      <c r="AB61" s="2">
        <f t="shared" si="69"/>
        <v>3.5</v>
      </c>
      <c r="AC61" s="4">
        <f t="shared" si="16"/>
        <v>10.5</v>
      </c>
      <c r="AD61" s="4">
        <f t="shared" si="17"/>
        <v>1.5</v>
      </c>
      <c r="AG61" s="4">
        <f t="shared" si="18"/>
        <v>0</v>
      </c>
      <c r="AH61" s="13" t="str">
        <f t="shared" si="19"/>
        <v/>
      </c>
      <c r="AI61" s="24" t="str">
        <f t="shared" si="20"/>
        <v/>
      </c>
      <c r="AK61" s="2">
        <f t="shared" si="70"/>
        <v>3.5</v>
      </c>
      <c r="AL61" s="4">
        <f t="shared" si="21"/>
        <v>10.5</v>
      </c>
      <c r="AM61" s="4">
        <f t="shared" si="22"/>
        <v>1.5</v>
      </c>
      <c r="AP61" s="15" t="str">
        <f t="shared" si="23"/>
        <v/>
      </c>
      <c r="AQ61" s="13" t="str">
        <f t="shared" si="24"/>
        <v/>
      </c>
      <c r="AR61" s="24" t="str">
        <f t="shared" si="25"/>
        <v/>
      </c>
      <c r="AS61" s="25"/>
      <c r="AT61" s="2">
        <f t="shared" si="71"/>
        <v>3.5</v>
      </c>
      <c r="AU61" s="4">
        <f t="shared" si="26"/>
        <v>10.5</v>
      </c>
      <c r="AV61" s="4">
        <f t="shared" si="27"/>
        <v>1.47</v>
      </c>
      <c r="AY61" s="4" t="str">
        <f t="shared" si="28"/>
        <v/>
      </c>
      <c r="AZ61" s="13" t="str">
        <f t="shared" si="29"/>
        <v/>
      </c>
      <c r="BA61" s="24" t="str">
        <f t="shared" si="30"/>
        <v/>
      </c>
      <c r="BC61" s="2">
        <f t="shared" si="72"/>
        <v>3.5</v>
      </c>
      <c r="BD61" s="4">
        <f t="shared" si="31"/>
        <v>10.5</v>
      </c>
      <c r="BE61" s="4">
        <f t="shared" si="32"/>
        <v>1.5</v>
      </c>
      <c r="BH61" s="4" t="str">
        <f t="shared" si="33"/>
        <v/>
      </c>
      <c r="BI61" s="13" t="str">
        <f t="shared" si="34"/>
        <v/>
      </c>
      <c r="BJ61" s="24" t="str">
        <f t="shared" si="35"/>
        <v/>
      </c>
      <c r="BK61" s="13"/>
      <c r="BL61" s="2">
        <f t="shared" si="73"/>
        <v>3.5</v>
      </c>
      <c r="BM61" s="4">
        <f t="shared" si="36"/>
        <v>10.5</v>
      </c>
      <c r="BN61" s="4">
        <f t="shared" si="37"/>
        <v>1.53</v>
      </c>
      <c r="BQ61" s="4" t="str">
        <f t="shared" si="38"/>
        <v/>
      </c>
      <c r="BR61" s="13" t="str">
        <f t="shared" si="39"/>
        <v/>
      </c>
      <c r="BS61" s="24" t="str">
        <f t="shared" si="40"/>
        <v/>
      </c>
      <c r="BT61" s="13"/>
      <c r="BU61" s="2">
        <f t="shared" si="74"/>
        <v>3.5</v>
      </c>
      <c r="BV61" s="4">
        <f t="shared" si="41"/>
        <v>10.5</v>
      </c>
      <c r="BW61" s="4">
        <f t="shared" si="42"/>
        <v>1.53</v>
      </c>
      <c r="BZ61" s="4" t="str">
        <f t="shared" si="43"/>
        <v/>
      </c>
      <c r="CA61" s="13" t="str">
        <f t="shared" si="44"/>
        <v/>
      </c>
      <c r="CB61" s="24" t="str">
        <f t="shared" si="45"/>
        <v/>
      </c>
      <c r="CC61" s="13"/>
      <c r="CD61" s="2">
        <f t="shared" si="75"/>
        <v>3.5</v>
      </c>
      <c r="CE61" s="4">
        <f t="shared" si="46"/>
        <v>10.5</v>
      </c>
      <c r="CF61" s="4">
        <f t="shared" si="47"/>
        <v>1.53</v>
      </c>
      <c r="CI61" s="4" t="str">
        <f t="shared" si="48"/>
        <v/>
      </c>
      <c r="CJ61" s="13" t="str">
        <f t="shared" si="49"/>
        <v/>
      </c>
      <c r="CK61" s="24" t="str">
        <f t="shared" si="50"/>
        <v/>
      </c>
      <c r="CL61" s="13"/>
      <c r="CM61" s="2">
        <f t="shared" si="76"/>
        <v>3.5</v>
      </c>
      <c r="CN61" s="4">
        <f t="shared" si="51"/>
        <v>10.5</v>
      </c>
      <c r="CO61" s="4">
        <f t="shared" si="52"/>
        <v>1.47</v>
      </c>
      <c r="CR61" s="4" t="str">
        <f t="shared" si="53"/>
        <v/>
      </c>
      <c r="CS61" s="13" t="str">
        <f t="shared" si="54"/>
        <v/>
      </c>
      <c r="CT61" s="24" t="str">
        <f t="shared" si="55"/>
        <v/>
      </c>
      <c r="CU61" s="25"/>
      <c r="CV61" s="2">
        <f t="shared" si="77"/>
        <v>3.5</v>
      </c>
      <c r="CW61" s="4">
        <f t="shared" si="56"/>
        <v>10.5</v>
      </c>
      <c r="CX61" s="4">
        <f t="shared" si="57"/>
        <v>1.47</v>
      </c>
      <c r="DA61" s="4" t="str">
        <f t="shared" si="58"/>
        <v/>
      </c>
      <c r="DB61" s="13" t="str">
        <f t="shared" si="59"/>
        <v/>
      </c>
      <c r="DC61" s="24" t="str">
        <f t="shared" si="60"/>
        <v/>
      </c>
      <c r="DE61" s="2">
        <f t="shared" si="78"/>
        <v>3.5</v>
      </c>
      <c r="DF61" s="4">
        <f t="shared" si="61"/>
        <v>10.5</v>
      </c>
      <c r="DG61" s="4">
        <f t="shared" si="62"/>
        <v>1.5</v>
      </c>
      <c r="DJ61" s="15" t="str">
        <f t="shared" si="63"/>
        <v/>
      </c>
      <c r="DK61" s="13" t="str">
        <f t="shared" si="64"/>
        <v/>
      </c>
      <c r="DL61" s="24" t="str">
        <f t="shared" si="65"/>
        <v/>
      </c>
      <c r="DM61" s="25"/>
    </row>
    <row r="62">
      <c r="A62" s="2">
        <f t="shared" si="66"/>
        <v>4</v>
      </c>
      <c r="B62" s="4">
        <f t="shared" si="1"/>
        <v>12</v>
      </c>
      <c r="C62" s="4">
        <f t="shared" si="2"/>
        <v>1.44</v>
      </c>
      <c r="D62" s="4">
        <f>150.75+1/32</f>
        <v>150.78125</v>
      </c>
      <c r="E62" s="4">
        <f>155+3/16+1/32</f>
        <v>155.21875</v>
      </c>
      <c r="F62" s="4">
        <f t="shared" si="3"/>
        <v>4.4375</v>
      </c>
      <c r="G62" s="13">
        <f t="shared" si="4"/>
        <v>0.993031274</v>
      </c>
      <c r="H62" s="13">
        <f t="shared" si="5"/>
        <v>0</v>
      </c>
      <c r="J62" s="2">
        <f t="shared" si="67"/>
        <v>4</v>
      </c>
      <c r="K62" s="4">
        <f t="shared" si="6"/>
        <v>12</v>
      </c>
      <c r="L62" s="4">
        <f t="shared" si="7"/>
        <v>1.53</v>
      </c>
      <c r="M62" s="4">
        <f>151-1/8-1/16</f>
        <v>150.8125</v>
      </c>
      <c r="N62" s="4">
        <f>155+3/16</f>
        <v>155.1875</v>
      </c>
      <c r="O62" s="4">
        <f t="shared" si="8"/>
        <v>4.375</v>
      </c>
      <c r="P62" s="13">
        <f t="shared" si="9"/>
        <v>0.9894548898</v>
      </c>
      <c r="Q62" s="24">
        <f t="shared" si="10"/>
        <v>0</v>
      </c>
      <c r="S62" s="2">
        <f t="shared" si="68"/>
        <v>4</v>
      </c>
      <c r="T62" s="4">
        <f t="shared" si="11"/>
        <v>12</v>
      </c>
      <c r="U62" s="4">
        <f t="shared" si="12"/>
        <v>1.44</v>
      </c>
      <c r="V62" s="4">
        <f>150+25/32</f>
        <v>150.78125</v>
      </c>
      <c r="W62" s="4">
        <f>156-26/32</f>
        <v>155.1875</v>
      </c>
      <c r="X62" s="4">
        <f t="shared" si="13"/>
        <v>4.40625</v>
      </c>
      <c r="Y62" s="13">
        <f t="shared" si="14"/>
        <v>0.9895285073</v>
      </c>
      <c r="Z62" s="24">
        <f t="shared" si="15"/>
        <v>0</v>
      </c>
      <c r="AB62" s="2">
        <f t="shared" si="69"/>
        <v>4</v>
      </c>
      <c r="AC62" s="4">
        <f t="shared" si="16"/>
        <v>12</v>
      </c>
      <c r="AD62" s="4">
        <f t="shared" si="17"/>
        <v>1.47</v>
      </c>
      <c r="AE62" s="29">
        <f>150+25/32</f>
        <v>150.78125</v>
      </c>
      <c r="AF62" s="29">
        <f>156-26/32</f>
        <v>155.1875</v>
      </c>
      <c r="AG62" s="4">
        <f t="shared" si="18"/>
        <v>4.40625</v>
      </c>
      <c r="AH62" s="13">
        <f t="shared" si="19"/>
        <v>1</v>
      </c>
      <c r="AI62" s="24">
        <f t="shared" si="20"/>
        <v>0</v>
      </c>
      <c r="AK62" s="2">
        <f t="shared" si="70"/>
        <v>4</v>
      </c>
      <c r="AL62" s="4">
        <f t="shared" si="21"/>
        <v>12</v>
      </c>
      <c r="AM62" s="4">
        <f t="shared" si="22"/>
        <v>1.47</v>
      </c>
      <c r="AO62" s="2">
        <v>25.0</v>
      </c>
      <c r="AP62" s="29">
        <f t="shared" si="23"/>
        <v>4.375</v>
      </c>
      <c r="AQ62" s="13">
        <f t="shared" si="24"/>
        <v>1</v>
      </c>
      <c r="AR62" s="24">
        <f t="shared" si="25"/>
        <v>0</v>
      </c>
      <c r="AS62" s="25"/>
      <c r="AT62" s="2">
        <f t="shared" si="71"/>
        <v>4</v>
      </c>
      <c r="AU62" s="4">
        <f t="shared" si="26"/>
        <v>12</v>
      </c>
      <c r="AV62" s="4">
        <f t="shared" si="27"/>
        <v>1.44</v>
      </c>
      <c r="AY62" s="4" t="str">
        <f t="shared" si="28"/>
        <v/>
      </c>
      <c r="AZ62" s="13" t="str">
        <f t="shared" si="29"/>
        <v/>
      </c>
      <c r="BA62" s="24" t="str">
        <f t="shared" si="30"/>
        <v/>
      </c>
      <c r="BC62" s="2">
        <f t="shared" si="72"/>
        <v>4</v>
      </c>
      <c r="BD62" s="4">
        <f t="shared" si="31"/>
        <v>12</v>
      </c>
      <c r="BE62" s="4">
        <f t="shared" si="32"/>
        <v>1.47</v>
      </c>
      <c r="BH62" s="4" t="str">
        <f t="shared" si="33"/>
        <v/>
      </c>
      <c r="BI62" s="13" t="str">
        <f t="shared" si="34"/>
        <v/>
      </c>
      <c r="BJ62" s="24" t="str">
        <f t="shared" si="35"/>
        <v/>
      </c>
      <c r="BK62" s="13"/>
      <c r="BL62" s="2">
        <f t="shared" si="73"/>
        <v>4</v>
      </c>
      <c r="BM62" s="4">
        <f t="shared" si="36"/>
        <v>12</v>
      </c>
      <c r="BN62" s="4">
        <f t="shared" si="37"/>
        <v>1.5</v>
      </c>
      <c r="BQ62" s="4" t="str">
        <f t="shared" si="38"/>
        <v/>
      </c>
      <c r="BR62" s="13" t="str">
        <f t="shared" si="39"/>
        <v/>
      </c>
      <c r="BS62" s="24" t="str">
        <f t="shared" si="40"/>
        <v/>
      </c>
      <c r="BT62" s="13"/>
      <c r="BU62" s="2">
        <f t="shared" si="74"/>
        <v>4</v>
      </c>
      <c r="BV62" s="4">
        <f t="shared" si="41"/>
        <v>12</v>
      </c>
      <c r="BW62" s="4">
        <f t="shared" si="42"/>
        <v>1.5</v>
      </c>
      <c r="BZ62" s="4" t="str">
        <f t="shared" si="43"/>
        <v/>
      </c>
      <c r="CA62" s="13" t="str">
        <f t="shared" si="44"/>
        <v/>
      </c>
      <c r="CB62" s="24" t="str">
        <f t="shared" si="45"/>
        <v/>
      </c>
      <c r="CC62" s="13"/>
      <c r="CD62" s="2">
        <f t="shared" si="75"/>
        <v>4</v>
      </c>
      <c r="CE62" s="4">
        <f t="shared" si="46"/>
        <v>12</v>
      </c>
      <c r="CF62" s="4">
        <f t="shared" si="47"/>
        <v>1.5</v>
      </c>
      <c r="CH62" s="2">
        <v>24.0</v>
      </c>
      <c r="CI62" s="4">
        <f t="shared" si="48"/>
        <v>4.375</v>
      </c>
      <c r="CJ62" s="13">
        <f t="shared" si="49"/>
        <v>1</v>
      </c>
      <c r="CK62" s="24">
        <f t="shared" si="50"/>
        <v>0</v>
      </c>
      <c r="CL62" s="13"/>
      <c r="CM62" s="2">
        <f t="shared" si="76"/>
        <v>4</v>
      </c>
      <c r="CN62" s="4">
        <f t="shared" si="51"/>
        <v>12</v>
      </c>
      <c r="CO62" s="4">
        <f t="shared" si="52"/>
        <v>1.44</v>
      </c>
      <c r="CR62" s="4" t="str">
        <f t="shared" si="53"/>
        <v/>
      </c>
      <c r="CS62" s="13" t="str">
        <f t="shared" si="54"/>
        <v/>
      </c>
      <c r="CT62" s="24" t="str">
        <f t="shared" si="55"/>
        <v/>
      </c>
      <c r="CU62" s="25"/>
      <c r="CV62" s="2">
        <f t="shared" si="77"/>
        <v>4</v>
      </c>
      <c r="CW62" s="4">
        <f t="shared" si="56"/>
        <v>12</v>
      </c>
      <c r="CX62" s="4">
        <f t="shared" si="57"/>
        <v>1.44</v>
      </c>
      <c r="DA62" s="4" t="str">
        <f t="shared" si="58"/>
        <v/>
      </c>
      <c r="DB62" s="13" t="str">
        <f t="shared" si="59"/>
        <v/>
      </c>
      <c r="DC62" s="24" t="str">
        <f t="shared" si="60"/>
        <v/>
      </c>
      <c r="DE62" s="2">
        <f t="shared" si="78"/>
        <v>4</v>
      </c>
      <c r="DF62" s="4">
        <f t="shared" si="61"/>
        <v>12</v>
      </c>
      <c r="DG62" s="4">
        <f t="shared" si="62"/>
        <v>1.47</v>
      </c>
      <c r="DI62" s="2">
        <v>25.0</v>
      </c>
      <c r="DJ62" s="29">
        <f t="shared" si="63"/>
        <v>4.375</v>
      </c>
      <c r="DK62" s="13">
        <f t="shared" si="64"/>
        <v>1</v>
      </c>
      <c r="DL62" s="24">
        <f t="shared" si="65"/>
        <v>0</v>
      </c>
      <c r="DM62" s="25"/>
    </row>
    <row r="63">
      <c r="A63" s="2">
        <f t="shared" si="66"/>
        <v>4.5</v>
      </c>
      <c r="B63" s="4">
        <f t="shared" si="1"/>
        <v>13.5</v>
      </c>
      <c r="C63" s="4">
        <f t="shared" si="2"/>
        <v>1.41</v>
      </c>
      <c r="F63" s="4">
        <f t="shared" si="3"/>
        <v>0</v>
      </c>
      <c r="G63" s="13" t="str">
        <f t="shared" si="4"/>
        <v/>
      </c>
      <c r="H63" s="13" t="str">
        <f t="shared" si="5"/>
        <v/>
      </c>
      <c r="J63" s="2">
        <f t="shared" si="67"/>
        <v>4.5</v>
      </c>
      <c r="K63" s="4">
        <f t="shared" si="6"/>
        <v>13.5</v>
      </c>
      <c r="L63" s="4">
        <f t="shared" si="7"/>
        <v>1.5</v>
      </c>
      <c r="O63" s="4">
        <f t="shared" si="8"/>
        <v>0</v>
      </c>
      <c r="P63" s="13" t="str">
        <f t="shared" si="9"/>
        <v/>
      </c>
      <c r="Q63" s="24" t="str">
        <f t="shared" si="10"/>
        <v/>
      </c>
      <c r="S63" s="2">
        <f t="shared" si="68"/>
        <v>4.5</v>
      </c>
      <c r="T63" s="4">
        <f t="shared" si="11"/>
        <v>13.5</v>
      </c>
      <c r="U63" s="4">
        <f t="shared" si="12"/>
        <v>1.41</v>
      </c>
      <c r="X63" s="4">
        <f t="shared" si="13"/>
        <v>0</v>
      </c>
      <c r="Y63" s="13" t="str">
        <f t="shared" si="14"/>
        <v/>
      </c>
      <c r="Z63" s="24" t="str">
        <f t="shared" si="15"/>
        <v/>
      </c>
      <c r="AB63" s="2">
        <f t="shared" si="69"/>
        <v>4.5</v>
      </c>
      <c r="AC63" s="4">
        <f t="shared" si="16"/>
        <v>13.5</v>
      </c>
      <c r="AD63" s="4">
        <f t="shared" si="17"/>
        <v>1.44</v>
      </c>
      <c r="AG63" s="4">
        <f t="shared" si="18"/>
        <v>0</v>
      </c>
      <c r="AH63" s="13" t="str">
        <f t="shared" si="19"/>
        <v/>
      </c>
      <c r="AI63" s="24" t="str">
        <f t="shared" si="20"/>
        <v/>
      </c>
      <c r="AK63" s="2">
        <f t="shared" si="70"/>
        <v>4.5</v>
      </c>
      <c r="AL63" s="4">
        <f t="shared" si="21"/>
        <v>13.5</v>
      </c>
      <c r="AM63" s="4">
        <f t="shared" si="22"/>
        <v>1.44</v>
      </c>
      <c r="AP63" s="15" t="str">
        <f t="shared" si="23"/>
        <v/>
      </c>
      <c r="AQ63" s="13" t="str">
        <f t="shared" si="24"/>
        <v/>
      </c>
      <c r="AR63" s="24" t="str">
        <f t="shared" si="25"/>
        <v/>
      </c>
      <c r="AS63" s="25"/>
      <c r="AT63" s="2">
        <f t="shared" si="71"/>
        <v>4.5</v>
      </c>
      <c r="AU63" s="4">
        <f t="shared" si="26"/>
        <v>13.5</v>
      </c>
      <c r="AV63" s="4">
        <f t="shared" si="27"/>
        <v>1.41</v>
      </c>
      <c r="AY63" s="4" t="str">
        <f t="shared" si="28"/>
        <v/>
      </c>
      <c r="AZ63" s="13" t="str">
        <f t="shared" si="29"/>
        <v/>
      </c>
      <c r="BA63" s="24" t="str">
        <f t="shared" si="30"/>
        <v/>
      </c>
      <c r="BC63" s="2">
        <f t="shared" si="72"/>
        <v>4.5</v>
      </c>
      <c r="BD63" s="4">
        <f t="shared" si="31"/>
        <v>13.5</v>
      </c>
      <c r="BE63" s="4">
        <f t="shared" si="32"/>
        <v>1.44</v>
      </c>
      <c r="BH63" s="4" t="str">
        <f t="shared" si="33"/>
        <v/>
      </c>
      <c r="BI63" s="13" t="str">
        <f t="shared" si="34"/>
        <v/>
      </c>
      <c r="BJ63" s="24" t="str">
        <f t="shared" si="35"/>
        <v/>
      </c>
      <c r="BK63" s="13"/>
      <c r="BL63" s="2">
        <f t="shared" si="73"/>
        <v>4.5</v>
      </c>
      <c r="BM63" s="4">
        <f t="shared" si="36"/>
        <v>13.5</v>
      </c>
      <c r="BN63" s="4">
        <f t="shared" si="37"/>
        <v>1.47</v>
      </c>
      <c r="BQ63" s="4" t="str">
        <f t="shared" si="38"/>
        <v/>
      </c>
      <c r="BR63" s="13" t="str">
        <f t="shared" si="39"/>
        <v/>
      </c>
      <c r="BS63" s="24" t="str">
        <f t="shared" si="40"/>
        <v/>
      </c>
      <c r="BT63" s="13"/>
      <c r="BU63" s="2">
        <f t="shared" si="74"/>
        <v>4.5</v>
      </c>
      <c r="BV63" s="4">
        <f t="shared" si="41"/>
        <v>13.5</v>
      </c>
      <c r="BW63" s="4">
        <f t="shared" si="42"/>
        <v>1.47</v>
      </c>
      <c r="BZ63" s="4" t="str">
        <f t="shared" si="43"/>
        <v/>
      </c>
      <c r="CA63" s="13" t="str">
        <f t="shared" si="44"/>
        <v/>
      </c>
      <c r="CB63" s="24" t="str">
        <f t="shared" si="45"/>
        <v/>
      </c>
      <c r="CC63" s="13"/>
      <c r="CD63" s="2">
        <f t="shared" si="75"/>
        <v>4.5</v>
      </c>
      <c r="CE63" s="4">
        <f t="shared" si="46"/>
        <v>13.5</v>
      </c>
      <c r="CF63" s="4">
        <f t="shared" si="47"/>
        <v>1.47</v>
      </c>
      <c r="CI63" s="4" t="str">
        <f t="shared" si="48"/>
        <v/>
      </c>
      <c r="CJ63" s="13" t="str">
        <f t="shared" si="49"/>
        <v/>
      </c>
      <c r="CK63" s="24" t="str">
        <f t="shared" si="50"/>
        <v/>
      </c>
      <c r="CL63" s="13"/>
      <c r="CM63" s="2">
        <f t="shared" si="76"/>
        <v>4.5</v>
      </c>
      <c r="CN63" s="4">
        <f t="shared" si="51"/>
        <v>13.5</v>
      </c>
      <c r="CO63" s="4">
        <f t="shared" si="52"/>
        <v>1.41</v>
      </c>
      <c r="CQ63" s="2">
        <v>25.0</v>
      </c>
      <c r="CR63" s="4">
        <f t="shared" si="53"/>
        <v>4.3125</v>
      </c>
      <c r="CS63" s="13">
        <f t="shared" si="54"/>
        <v>1</v>
      </c>
      <c r="CT63" s="24">
        <f t="shared" si="55"/>
        <v>0</v>
      </c>
      <c r="CU63" s="25"/>
      <c r="CV63" s="2">
        <f t="shared" si="77"/>
        <v>4.5</v>
      </c>
      <c r="CW63" s="4">
        <f t="shared" si="56"/>
        <v>13.5</v>
      </c>
      <c r="CX63" s="4">
        <f t="shared" si="57"/>
        <v>1.41</v>
      </c>
      <c r="DA63" s="4" t="str">
        <f t="shared" si="58"/>
        <v/>
      </c>
      <c r="DB63" s="13" t="str">
        <f t="shared" si="59"/>
        <v/>
      </c>
      <c r="DC63" s="24" t="str">
        <f t="shared" si="60"/>
        <v/>
      </c>
      <c r="DE63" s="2">
        <f t="shared" si="78"/>
        <v>4.5</v>
      </c>
      <c r="DF63" s="4">
        <f t="shared" si="61"/>
        <v>13.5</v>
      </c>
      <c r="DG63" s="4">
        <f t="shared" si="62"/>
        <v>1.44</v>
      </c>
      <c r="DJ63" s="15" t="str">
        <f t="shared" si="63"/>
        <v/>
      </c>
      <c r="DK63" s="13" t="str">
        <f t="shared" si="64"/>
        <v/>
      </c>
      <c r="DL63" s="24" t="str">
        <f t="shared" si="65"/>
        <v/>
      </c>
      <c r="DM63" s="25"/>
    </row>
    <row r="64">
      <c r="A64" s="2">
        <f t="shared" si="66"/>
        <v>5</v>
      </c>
      <c r="B64" s="4">
        <f t="shared" si="1"/>
        <v>15</v>
      </c>
      <c r="C64" s="4">
        <f t="shared" si="2"/>
        <v>1.38</v>
      </c>
      <c r="F64" s="4">
        <f t="shared" si="3"/>
        <v>0</v>
      </c>
      <c r="G64" s="13" t="str">
        <f t="shared" si="4"/>
        <v/>
      </c>
      <c r="H64" s="13" t="str">
        <f t="shared" si="5"/>
        <v/>
      </c>
      <c r="J64" s="2">
        <f t="shared" si="67"/>
        <v>5</v>
      </c>
      <c r="K64" s="4">
        <f t="shared" si="6"/>
        <v>15</v>
      </c>
      <c r="L64" s="4">
        <f t="shared" si="7"/>
        <v>1.47</v>
      </c>
      <c r="O64" s="4">
        <f t="shared" si="8"/>
        <v>0</v>
      </c>
      <c r="P64" s="13" t="str">
        <f t="shared" si="9"/>
        <v/>
      </c>
      <c r="Q64" s="24" t="str">
        <f t="shared" si="10"/>
        <v/>
      </c>
      <c r="S64" s="2">
        <f t="shared" si="68"/>
        <v>5</v>
      </c>
      <c r="T64" s="4">
        <f t="shared" si="11"/>
        <v>15</v>
      </c>
      <c r="U64" s="4">
        <f t="shared" si="12"/>
        <v>1.38</v>
      </c>
      <c r="V64" s="4">
        <f>150+25/32</f>
        <v>150.78125</v>
      </c>
      <c r="W64" s="4">
        <f>156-26/32</f>
        <v>155.1875</v>
      </c>
      <c r="X64" s="4">
        <f t="shared" si="13"/>
        <v>4.40625</v>
      </c>
      <c r="Y64" s="13">
        <f t="shared" si="14"/>
        <v>0.9895285073</v>
      </c>
      <c r="Z64" s="24">
        <f t="shared" si="15"/>
        <v>0</v>
      </c>
      <c r="AB64" s="2">
        <f t="shared" si="69"/>
        <v>5</v>
      </c>
      <c r="AC64" s="4">
        <f t="shared" si="16"/>
        <v>15</v>
      </c>
      <c r="AD64" s="4">
        <f t="shared" si="17"/>
        <v>1.41</v>
      </c>
      <c r="AE64" s="29">
        <f>150+25/32</f>
        <v>150.78125</v>
      </c>
      <c r="AF64" s="29">
        <f>156-26/32</f>
        <v>155.1875</v>
      </c>
      <c r="AG64" s="4">
        <f t="shared" si="18"/>
        <v>4.40625</v>
      </c>
      <c r="AH64" s="13">
        <f t="shared" si="19"/>
        <v>1</v>
      </c>
      <c r="AI64" s="24">
        <f t="shared" si="20"/>
        <v>0</v>
      </c>
      <c r="AK64" s="2">
        <f t="shared" si="70"/>
        <v>5</v>
      </c>
      <c r="AL64" s="4">
        <f t="shared" si="21"/>
        <v>15</v>
      </c>
      <c r="AM64" s="4">
        <f t="shared" si="22"/>
        <v>1.41</v>
      </c>
      <c r="AO64" s="2">
        <v>25.0</v>
      </c>
      <c r="AP64" s="29">
        <f t="shared" si="23"/>
        <v>4.375</v>
      </c>
      <c r="AQ64" s="13">
        <f t="shared" si="24"/>
        <v>1</v>
      </c>
      <c r="AR64" s="24">
        <f t="shared" si="25"/>
        <v>0</v>
      </c>
      <c r="AS64" s="25"/>
      <c r="AT64" s="2">
        <f t="shared" si="71"/>
        <v>5</v>
      </c>
      <c r="AU64" s="4">
        <f t="shared" si="26"/>
        <v>15</v>
      </c>
      <c r="AV64" s="4">
        <f t="shared" si="27"/>
        <v>1.38</v>
      </c>
      <c r="AX64" s="2">
        <v>25.0</v>
      </c>
      <c r="AY64" s="4">
        <f t="shared" si="28"/>
        <v>4.3125</v>
      </c>
      <c r="AZ64" s="13">
        <f t="shared" si="29"/>
        <v>0.9928314488</v>
      </c>
      <c r="BA64" s="24">
        <f t="shared" si="30"/>
        <v>0</v>
      </c>
      <c r="BC64" s="2">
        <f t="shared" si="72"/>
        <v>5</v>
      </c>
      <c r="BD64" s="4">
        <f t="shared" si="31"/>
        <v>15</v>
      </c>
      <c r="BE64" s="4">
        <f t="shared" si="32"/>
        <v>1.41</v>
      </c>
      <c r="BG64" s="2">
        <v>25.0</v>
      </c>
      <c r="BH64" s="4">
        <f t="shared" si="33"/>
        <v>4.375</v>
      </c>
      <c r="BI64" s="13">
        <f t="shared" si="34"/>
        <v>1</v>
      </c>
      <c r="BJ64" s="24">
        <f t="shared" si="35"/>
        <v>0</v>
      </c>
      <c r="BK64" s="13"/>
      <c r="BL64" s="2">
        <f t="shared" si="73"/>
        <v>5</v>
      </c>
      <c r="BM64" s="4">
        <f t="shared" si="36"/>
        <v>15</v>
      </c>
      <c r="BN64" s="4">
        <f t="shared" si="37"/>
        <v>1.44</v>
      </c>
      <c r="BP64" s="2">
        <v>24.0</v>
      </c>
      <c r="BQ64" s="4">
        <f t="shared" si="38"/>
        <v>4.375</v>
      </c>
      <c r="BR64" s="13">
        <f t="shared" si="39"/>
        <v>0.9929327736</v>
      </c>
      <c r="BS64" s="24">
        <f t="shared" si="40"/>
        <v>0</v>
      </c>
      <c r="BT64" s="13"/>
      <c r="BU64" s="2">
        <f t="shared" si="74"/>
        <v>5</v>
      </c>
      <c r="BV64" s="4">
        <f t="shared" si="41"/>
        <v>15</v>
      </c>
      <c r="BW64" s="4">
        <f t="shared" si="42"/>
        <v>1.44</v>
      </c>
      <c r="BY64" s="2">
        <v>24.0</v>
      </c>
      <c r="BZ64" s="4">
        <f t="shared" si="43"/>
        <v>4.375</v>
      </c>
      <c r="CA64" s="13">
        <f t="shared" si="44"/>
        <v>0.9929327736</v>
      </c>
      <c r="CB64" s="24">
        <f t="shared" si="45"/>
        <v>0</v>
      </c>
      <c r="CC64" s="13"/>
      <c r="CD64" s="2">
        <f t="shared" si="75"/>
        <v>5</v>
      </c>
      <c r="CE64" s="4">
        <f t="shared" si="46"/>
        <v>15</v>
      </c>
      <c r="CF64" s="4">
        <f t="shared" si="47"/>
        <v>1.44</v>
      </c>
      <c r="CI64" s="4" t="str">
        <f t="shared" si="48"/>
        <v/>
      </c>
      <c r="CJ64" s="13" t="str">
        <f t="shared" si="49"/>
        <v/>
      </c>
      <c r="CK64" s="24" t="str">
        <f t="shared" si="50"/>
        <v/>
      </c>
      <c r="CL64" s="13"/>
      <c r="CM64" s="2">
        <f t="shared" si="76"/>
        <v>5</v>
      </c>
      <c r="CN64" s="4">
        <f t="shared" si="51"/>
        <v>15</v>
      </c>
      <c r="CO64" s="4">
        <f t="shared" si="52"/>
        <v>1.38</v>
      </c>
      <c r="CR64" s="4" t="str">
        <f t="shared" si="53"/>
        <v/>
      </c>
      <c r="CS64" s="13" t="str">
        <f t="shared" si="54"/>
        <v/>
      </c>
      <c r="CT64" s="24" t="str">
        <f t="shared" si="55"/>
        <v/>
      </c>
      <c r="CU64" s="25"/>
      <c r="CV64" s="2">
        <f t="shared" si="77"/>
        <v>5</v>
      </c>
      <c r="CW64" s="4">
        <f t="shared" si="56"/>
        <v>15</v>
      </c>
      <c r="CX64" s="4">
        <f t="shared" si="57"/>
        <v>1.38</v>
      </c>
      <c r="CZ64" s="2">
        <v>25.0</v>
      </c>
      <c r="DA64" s="4">
        <f t="shared" si="58"/>
        <v>4.3125</v>
      </c>
      <c r="DB64" s="13">
        <f t="shared" si="59"/>
        <v>0.9928314488</v>
      </c>
      <c r="DC64" s="24">
        <f t="shared" si="60"/>
        <v>0</v>
      </c>
      <c r="DE64" s="2">
        <f t="shared" si="78"/>
        <v>5</v>
      </c>
      <c r="DF64" s="4">
        <f t="shared" si="61"/>
        <v>15</v>
      </c>
      <c r="DG64" s="4">
        <f t="shared" si="62"/>
        <v>1.41</v>
      </c>
      <c r="DI64" s="2">
        <v>25.0</v>
      </c>
      <c r="DJ64" s="29">
        <f t="shared" si="63"/>
        <v>4.375</v>
      </c>
      <c r="DK64" s="13">
        <f t="shared" si="64"/>
        <v>1</v>
      </c>
      <c r="DL64" s="24">
        <f t="shared" si="65"/>
        <v>0</v>
      </c>
      <c r="DM64" s="25"/>
    </row>
    <row r="65">
      <c r="A65" s="2">
        <f t="shared" si="66"/>
        <v>5.5</v>
      </c>
      <c r="B65" s="4">
        <f t="shared" si="1"/>
        <v>16.5</v>
      </c>
      <c r="C65" s="4">
        <f t="shared" si="2"/>
        <v>1.35</v>
      </c>
      <c r="F65" s="4">
        <f t="shared" si="3"/>
        <v>0</v>
      </c>
      <c r="G65" s="13" t="str">
        <f t="shared" si="4"/>
        <v/>
      </c>
      <c r="H65" s="13" t="str">
        <f t="shared" si="5"/>
        <v/>
      </c>
      <c r="J65" s="2">
        <f t="shared" si="67"/>
        <v>5.5</v>
      </c>
      <c r="K65" s="4">
        <f t="shared" si="6"/>
        <v>16.5</v>
      </c>
      <c r="L65" s="4">
        <f t="shared" si="7"/>
        <v>1.44</v>
      </c>
      <c r="O65" s="4">
        <f t="shared" si="8"/>
        <v>0</v>
      </c>
      <c r="P65" s="13" t="str">
        <f t="shared" si="9"/>
        <v/>
      </c>
      <c r="Q65" s="24" t="str">
        <f t="shared" si="10"/>
        <v/>
      </c>
      <c r="S65" s="2">
        <f t="shared" si="68"/>
        <v>5.5</v>
      </c>
      <c r="T65" s="4">
        <f t="shared" si="11"/>
        <v>16.5</v>
      </c>
      <c r="U65" s="4">
        <f t="shared" si="12"/>
        <v>1.35</v>
      </c>
      <c r="X65" s="4">
        <f t="shared" si="13"/>
        <v>0</v>
      </c>
      <c r="Y65" s="13" t="str">
        <f t="shared" si="14"/>
        <v/>
      </c>
      <c r="Z65" s="24" t="str">
        <f t="shared" si="15"/>
        <v/>
      </c>
      <c r="AB65" s="2">
        <f t="shared" si="69"/>
        <v>5.5</v>
      </c>
      <c r="AC65" s="4">
        <f t="shared" si="16"/>
        <v>16.5</v>
      </c>
      <c r="AD65" s="4">
        <f t="shared" si="17"/>
        <v>1.38</v>
      </c>
      <c r="AG65" s="4">
        <f t="shared" si="18"/>
        <v>0</v>
      </c>
      <c r="AH65" s="13" t="str">
        <f t="shared" si="19"/>
        <v/>
      </c>
      <c r="AI65" s="24" t="str">
        <f t="shared" si="20"/>
        <v/>
      </c>
      <c r="AK65" s="2">
        <f t="shared" si="70"/>
        <v>5.5</v>
      </c>
      <c r="AL65" s="4">
        <f t="shared" si="21"/>
        <v>16.5</v>
      </c>
      <c r="AM65" s="4">
        <f t="shared" si="22"/>
        <v>1.38</v>
      </c>
      <c r="AP65" s="15" t="str">
        <f t="shared" si="23"/>
        <v/>
      </c>
      <c r="AQ65" s="13" t="str">
        <f t="shared" si="24"/>
        <v/>
      </c>
      <c r="AR65" s="24" t="str">
        <f t="shared" si="25"/>
        <v/>
      </c>
      <c r="AS65" s="25"/>
      <c r="AT65" s="2">
        <f t="shared" si="71"/>
        <v>5.5</v>
      </c>
      <c r="AU65" s="4">
        <f t="shared" si="26"/>
        <v>16.5</v>
      </c>
      <c r="AV65" s="4">
        <f t="shared" si="27"/>
        <v>1.35</v>
      </c>
      <c r="AY65" s="4" t="str">
        <f t="shared" si="28"/>
        <v/>
      </c>
      <c r="AZ65" s="13" t="str">
        <f t="shared" si="29"/>
        <v/>
      </c>
      <c r="BA65" s="24" t="str">
        <f t="shared" si="30"/>
        <v/>
      </c>
      <c r="BC65" s="2">
        <f t="shared" si="72"/>
        <v>5.5</v>
      </c>
      <c r="BD65" s="4">
        <f t="shared" si="31"/>
        <v>16.5</v>
      </c>
      <c r="BE65" s="4">
        <f t="shared" si="32"/>
        <v>1.38</v>
      </c>
      <c r="BH65" s="4" t="str">
        <f t="shared" si="33"/>
        <v/>
      </c>
      <c r="BI65" s="13" t="str">
        <f t="shared" si="34"/>
        <v/>
      </c>
      <c r="BJ65" s="24" t="str">
        <f t="shared" si="35"/>
        <v/>
      </c>
      <c r="BK65" s="13"/>
      <c r="BL65" s="2">
        <f t="shared" si="73"/>
        <v>5.5</v>
      </c>
      <c r="BM65" s="4">
        <f t="shared" si="36"/>
        <v>16.5</v>
      </c>
      <c r="BN65" s="4">
        <f t="shared" si="37"/>
        <v>1.41</v>
      </c>
      <c r="BQ65" s="4" t="str">
        <f t="shared" si="38"/>
        <v/>
      </c>
      <c r="BR65" s="13" t="str">
        <f t="shared" si="39"/>
        <v/>
      </c>
      <c r="BS65" s="24" t="str">
        <f t="shared" si="40"/>
        <v/>
      </c>
      <c r="BT65" s="13"/>
      <c r="BU65" s="2">
        <f t="shared" si="74"/>
        <v>5.5</v>
      </c>
      <c r="BV65" s="4">
        <f t="shared" si="41"/>
        <v>16.5</v>
      </c>
      <c r="BW65" s="4">
        <f t="shared" si="42"/>
        <v>1.41</v>
      </c>
      <c r="BZ65" s="4" t="str">
        <f t="shared" si="43"/>
        <v/>
      </c>
      <c r="CA65" s="13" t="str">
        <f t="shared" si="44"/>
        <v/>
      </c>
      <c r="CB65" s="24" t="str">
        <f t="shared" si="45"/>
        <v/>
      </c>
      <c r="CC65" s="13"/>
      <c r="CD65" s="2">
        <f t="shared" si="75"/>
        <v>5.5</v>
      </c>
      <c r="CE65" s="4">
        <f t="shared" si="46"/>
        <v>16.5</v>
      </c>
      <c r="CF65" s="4">
        <f t="shared" si="47"/>
        <v>1.41</v>
      </c>
      <c r="CI65" s="4" t="str">
        <f t="shared" si="48"/>
        <v/>
      </c>
      <c r="CJ65" s="13" t="str">
        <f t="shared" si="49"/>
        <v/>
      </c>
      <c r="CK65" s="24" t="str">
        <f t="shared" si="50"/>
        <v/>
      </c>
      <c r="CL65" s="13"/>
      <c r="CM65" s="2">
        <f t="shared" si="76"/>
        <v>5.5</v>
      </c>
      <c r="CN65" s="4">
        <f t="shared" si="51"/>
        <v>16.5</v>
      </c>
      <c r="CO65" s="4">
        <f t="shared" si="52"/>
        <v>1.35</v>
      </c>
      <c r="CR65" s="4" t="str">
        <f t="shared" si="53"/>
        <v/>
      </c>
      <c r="CS65" s="13" t="str">
        <f t="shared" si="54"/>
        <v/>
      </c>
      <c r="CT65" s="24" t="str">
        <f t="shared" si="55"/>
        <v/>
      </c>
      <c r="CU65" s="25"/>
      <c r="CV65" s="2">
        <f t="shared" si="77"/>
        <v>5.5</v>
      </c>
      <c r="CW65" s="4">
        <f t="shared" si="56"/>
        <v>16.5</v>
      </c>
      <c r="CX65" s="4">
        <f t="shared" si="57"/>
        <v>1.35</v>
      </c>
      <c r="DA65" s="4" t="str">
        <f t="shared" si="58"/>
        <v/>
      </c>
      <c r="DB65" s="13" t="str">
        <f t="shared" si="59"/>
        <v/>
      </c>
      <c r="DC65" s="24" t="str">
        <f t="shared" si="60"/>
        <v/>
      </c>
      <c r="DE65" s="2">
        <f t="shared" si="78"/>
        <v>5.5</v>
      </c>
      <c r="DF65" s="4">
        <f t="shared" si="61"/>
        <v>16.5</v>
      </c>
      <c r="DG65" s="4">
        <f t="shared" si="62"/>
        <v>1.38</v>
      </c>
      <c r="DJ65" s="15" t="str">
        <f t="shared" si="63"/>
        <v/>
      </c>
      <c r="DK65" s="13" t="str">
        <f t="shared" si="64"/>
        <v/>
      </c>
      <c r="DL65" s="24" t="str">
        <f t="shared" si="65"/>
        <v/>
      </c>
      <c r="DM65" s="25"/>
    </row>
    <row r="66">
      <c r="A66" s="2">
        <f t="shared" si="66"/>
        <v>6</v>
      </c>
      <c r="B66" s="4">
        <f t="shared" si="1"/>
        <v>18</v>
      </c>
      <c r="C66" s="4">
        <f t="shared" si="2"/>
        <v>1.32</v>
      </c>
      <c r="D66" s="4">
        <f>150.75+1/32</f>
        <v>150.78125</v>
      </c>
      <c r="E66" s="4">
        <f>155+3/16</f>
        <v>155.1875</v>
      </c>
      <c r="F66" s="4">
        <f t="shared" si="3"/>
        <v>4.40625</v>
      </c>
      <c r="G66" s="13">
        <f t="shared" si="4"/>
        <v>0.9895285073</v>
      </c>
      <c r="H66" s="13">
        <f t="shared" si="5"/>
        <v>0</v>
      </c>
      <c r="J66" s="2">
        <f t="shared" si="67"/>
        <v>6</v>
      </c>
      <c r="K66" s="4">
        <f t="shared" si="6"/>
        <v>18</v>
      </c>
      <c r="L66" s="4">
        <f t="shared" si="7"/>
        <v>1.41</v>
      </c>
      <c r="M66" s="4">
        <f>151-1/8-1/16</f>
        <v>150.8125</v>
      </c>
      <c r="N66" s="4">
        <f>155+3/16</f>
        <v>155.1875</v>
      </c>
      <c r="O66" s="4">
        <f t="shared" si="8"/>
        <v>4.375</v>
      </c>
      <c r="P66" s="13">
        <f t="shared" si="9"/>
        <v>0.9894548898</v>
      </c>
      <c r="Q66" s="24">
        <f t="shared" si="10"/>
        <v>0</v>
      </c>
      <c r="S66" s="2">
        <f t="shared" si="68"/>
        <v>6</v>
      </c>
      <c r="T66" s="4">
        <f t="shared" si="11"/>
        <v>18</v>
      </c>
      <c r="U66" s="4">
        <f t="shared" si="12"/>
        <v>1.32</v>
      </c>
      <c r="V66" s="4">
        <f>150+25/32</f>
        <v>150.78125</v>
      </c>
      <c r="W66" s="4">
        <f>156-26/32</f>
        <v>155.1875</v>
      </c>
      <c r="X66" s="4">
        <f t="shared" si="13"/>
        <v>4.40625</v>
      </c>
      <c r="Y66" s="13">
        <f t="shared" si="14"/>
        <v>0.9895285073</v>
      </c>
      <c r="Z66" s="24">
        <f t="shared" si="15"/>
        <v>0</v>
      </c>
      <c r="AB66" s="2">
        <f t="shared" si="69"/>
        <v>6</v>
      </c>
      <c r="AC66" s="4">
        <f t="shared" si="16"/>
        <v>18</v>
      </c>
      <c r="AD66" s="4">
        <f t="shared" si="17"/>
        <v>1.35</v>
      </c>
      <c r="AE66" s="29">
        <f>150+25/32</f>
        <v>150.78125</v>
      </c>
      <c r="AF66" s="29">
        <f>156-26/32</f>
        <v>155.1875</v>
      </c>
      <c r="AG66" s="4">
        <f t="shared" si="18"/>
        <v>4.40625</v>
      </c>
      <c r="AH66" s="13">
        <f t="shared" si="19"/>
        <v>1</v>
      </c>
      <c r="AI66" s="24">
        <f t="shared" si="20"/>
        <v>0</v>
      </c>
      <c r="AK66" s="2">
        <f t="shared" si="70"/>
        <v>6</v>
      </c>
      <c r="AL66" s="4">
        <f t="shared" si="21"/>
        <v>18</v>
      </c>
      <c r="AM66" s="4">
        <f t="shared" si="22"/>
        <v>1.35</v>
      </c>
      <c r="AO66" s="2">
        <v>25.0</v>
      </c>
      <c r="AP66" s="29">
        <f t="shared" si="23"/>
        <v>4.375</v>
      </c>
      <c r="AQ66" s="13">
        <f t="shared" si="24"/>
        <v>1</v>
      </c>
      <c r="AR66" s="24">
        <f t="shared" si="25"/>
        <v>0</v>
      </c>
      <c r="AS66" s="25"/>
      <c r="AT66" s="2">
        <f t="shared" si="71"/>
        <v>6</v>
      </c>
      <c r="AU66" s="4">
        <f t="shared" si="26"/>
        <v>18</v>
      </c>
      <c r="AV66" s="4">
        <f t="shared" si="27"/>
        <v>1.32</v>
      </c>
      <c r="AX66" s="2">
        <v>25.0</v>
      </c>
      <c r="AY66" s="4">
        <f t="shared" si="28"/>
        <v>4.3125</v>
      </c>
      <c r="AZ66" s="13">
        <f t="shared" si="29"/>
        <v>0.9928314488</v>
      </c>
      <c r="BA66" s="24">
        <f t="shared" si="30"/>
        <v>0</v>
      </c>
      <c r="BC66" s="2">
        <f t="shared" si="72"/>
        <v>6</v>
      </c>
      <c r="BD66" s="4">
        <f t="shared" si="31"/>
        <v>18</v>
      </c>
      <c r="BE66" s="4">
        <f t="shared" si="32"/>
        <v>1.35</v>
      </c>
      <c r="BG66" s="2">
        <v>25.0</v>
      </c>
      <c r="BH66" s="4">
        <f t="shared" si="33"/>
        <v>4.375</v>
      </c>
      <c r="BI66" s="13">
        <f t="shared" si="34"/>
        <v>1</v>
      </c>
      <c r="BJ66" s="24">
        <f t="shared" si="35"/>
        <v>0</v>
      </c>
      <c r="BK66" s="13"/>
      <c r="BL66" s="2">
        <f t="shared" si="73"/>
        <v>6</v>
      </c>
      <c r="BM66" s="4">
        <f t="shared" si="36"/>
        <v>18</v>
      </c>
      <c r="BN66" s="4">
        <f t="shared" si="37"/>
        <v>1.38</v>
      </c>
      <c r="BQ66" s="4" t="str">
        <f t="shared" si="38"/>
        <v/>
      </c>
      <c r="BR66" s="13" t="str">
        <f t="shared" si="39"/>
        <v/>
      </c>
      <c r="BS66" s="24" t="str">
        <f t="shared" si="40"/>
        <v/>
      </c>
      <c r="BT66" s="13"/>
      <c r="BU66" s="2">
        <f t="shared" si="74"/>
        <v>6</v>
      </c>
      <c r="BV66" s="4">
        <f t="shared" si="41"/>
        <v>18</v>
      </c>
      <c r="BW66" s="4">
        <f t="shared" si="42"/>
        <v>1.38</v>
      </c>
      <c r="BZ66" s="4" t="str">
        <f t="shared" si="43"/>
        <v/>
      </c>
      <c r="CA66" s="13" t="str">
        <f t="shared" si="44"/>
        <v/>
      </c>
      <c r="CB66" s="24" t="str">
        <f t="shared" si="45"/>
        <v/>
      </c>
      <c r="CC66" s="13"/>
      <c r="CD66" s="2">
        <f t="shared" si="75"/>
        <v>6</v>
      </c>
      <c r="CE66" s="4">
        <f t="shared" si="46"/>
        <v>18</v>
      </c>
      <c r="CF66" s="4">
        <f t="shared" si="47"/>
        <v>1.38</v>
      </c>
      <c r="CH66" s="2">
        <v>24.0</v>
      </c>
      <c r="CI66" s="4">
        <f t="shared" si="48"/>
        <v>4.375</v>
      </c>
      <c r="CJ66" s="13">
        <f t="shared" si="49"/>
        <v>1</v>
      </c>
      <c r="CK66" s="24">
        <f t="shared" si="50"/>
        <v>0</v>
      </c>
      <c r="CL66" s="13"/>
      <c r="CM66" s="2">
        <f t="shared" si="76"/>
        <v>6</v>
      </c>
      <c r="CN66" s="4">
        <f t="shared" si="51"/>
        <v>18</v>
      </c>
      <c r="CO66" s="4">
        <f t="shared" si="52"/>
        <v>1.32</v>
      </c>
      <c r="CR66" s="4" t="str">
        <f t="shared" si="53"/>
        <v/>
      </c>
      <c r="CS66" s="13" t="str">
        <f t="shared" si="54"/>
        <v/>
      </c>
      <c r="CT66" s="24" t="str">
        <f t="shared" si="55"/>
        <v/>
      </c>
      <c r="CU66" s="25"/>
      <c r="CV66" s="2">
        <f t="shared" si="77"/>
        <v>6</v>
      </c>
      <c r="CW66" s="4">
        <f t="shared" si="56"/>
        <v>18</v>
      </c>
      <c r="CX66" s="4">
        <f t="shared" si="57"/>
        <v>1.32</v>
      </c>
      <c r="CZ66" s="2">
        <v>25.0</v>
      </c>
      <c r="DA66" s="4">
        <f t="shared" si="58"/>
        <v>4.3125</v>
      </c>
      <c r="DB66" s="13">
        <f t="shared" si="59"/>
        <v>0.9928314488</v>
      </c>
      <c r="DC66" s="24">
        <f t="shared" si="60"/>
        <v>0</v>
      </c>
      <c r="DE66" s="2">
        <f t="shared" si="78"/>
        <v>6</v>
      </c>
      <c r="DF66" s="4">
        <f t="shared" si="61"/>
        <v>18</v>
      </c>
      <c r="DG66" s="4">
        <f t="shared" si="62"/>
        <v>1.35</v>
      </c>
      <c r="DI66" s="2">
        <v>25.0</v>
      </c>
      <c r="DJ66" s="29">
        <f t="shared" si="63"/>
        <v>4.375</v>
      </c>
      <c r="DK66" s="13">
        <f t="shared" si="64"/>
        <v>1</v>
      </c>
      <c r="DL66" s="24">
        <f t="shared" si="65"/>
        <v>0</v>
      </c>
      <c r="DM66" s="25"/>
    </row>
    <row r="67">
      <c r="A67" s="2">
        <f t="shared" si="66"/>
        <v>6.5</v>
      </c>
      <c r="B67" s="4">
        <f t="shared" si="1"/>
        <v>19.5</v>
      </c>
      <c r="C67" s="4">
        <f t="shared" si="2"/>
        <v>1.29</v>
      </c>
      <c r="F67" s="4">
        <f t="shared" si="3"/>
        <v>0</v>
      </c>
      <c r="G67" s="13" t="str">
        <f t="shared" si="4"/>
        <v/>
      </c>
      <c r="H67" s="13" t="str">
        <f t="shared" si="5"/>
        <v/>
      </c>
      <c r="J67" s="2">
        <f t="shared" si="67"/>
        <v>6.5</v>
      </c>
      <c r="K67" s="4">
        <f t="shared" si="6"/>
        <v>19.5</v>
      </c>
      <c r="L67" s="4">
        <f t="shared" si="7"/>
        <v>1.38</v>
      </c>
      <c r="O67" s="4">
        <f t="shared" si="8"/>
        <v>0</v>
      </c>
      <c r="P67" s="13" t="str">
        <f t="shared" si="9"/>
        <v/>
      </c>
      <c r="Q67" s="24" t="str">
        <f t="shared" si="10"/>
        <v/>
      </c>
      <c r="S67" s="2">
        <f t="shared" si="68"/>
        <v>6.5</v>
      </c>
      <c r="T67" s="4">
        <f t="shared" si="11"/>
        <v>19.5</v>
      </c>
      <c r="U67" s="4">
        <f t="shared" si="12"/>
        <v>1.29</v>
      </c>
      <c r="X67" s="4">
        <f t="shared" si="13"/>
        <v>0</v>
      </c>
      <c r="Y67" s="13" t="str">
        <f t="shared" si="14"/>
        <v/>
      </c>
      <c r="Z67" s="24" t="str">
        <f t="shared" si="15"/>
        <v/>
      </c>
      <c r="AB67" s="2">
        <f t="shared" si="69"/>
        <v>6.5</v>
      </c>
      <c r="AC67" s="4">
        <f t="shared" si="16"/>
        <v>19.5</v>
      </c>
      <c r="AD67" s="4">
        <f t="shared" si="17"/>
        <v>1.32</v>
      </c>
      <c r="AG67" s="4">
        <f t="shared" si="18"/>
        <v>0</v>
      </c>
      <c r="AH67" s="13" t="str">
        <f t="shared" si="19"/>
        <v/>
      </c>
      <c r="AI67" s="24" t="str">
        <f t="shared" si="20"/>
        <v/>
      </c>
      <c r="AK67" s="2">
        <f t="shared" si="70"/>
        <v>6.5</v>
      </c>
      <c r="AL67" s="4">
        <f t="shared" si="21"/>
        <v>19.5</v>
      </c>
      <c r="AM67" s="4">
        <f t="shared" si="22"/>
        <v>1.32</v>
      </c>
      <c r="AP67" s="15" t="str">
        <f t="shared" si="23"/>
        <v/>
      </c>
      <c r="AQ67" s="13" t="str">
        <f t="shared" si="24"/>
        <v/>
      </c>
      <c r="AR67" s="24" t="str">
        <f t="shared" si="25"/>
        <v/>
      </c>
      <c r="AS67" s="25"/>
      <c r="AT67" s="2">
        <f t="shared" si="71"/>
        <v>6.5</v>
      </c>
      <c r="AU67" s="4">
        <f t="shared" si="26"/>
        <v>19.5</v>
      </c>
      <c r="AV67" s="4">
        <f t="shared" si="27"/>
        <v>1.29</v>
      </c>
      <c r="AY67" s="4" t="str">
        <f t="shared" si="28"/>
        <v/>
      </c>
      <c r="AZ67" s="13" t="str">
        <f t="shared" si="29"/>
        <v/>
      </c>
      <c r="BA67" s="24" t="str">
        <f t="shared" si="30"/>
        <v/>
      </c>
      <c r="BC67" s="2">
        <f t="shared" si="72"/>
        <v>6.5</v>
      </c>
      <c r="BD67" s="4">
        <f t="shared" si="31"/>
        <v>19.5</v>
      </c>
      <c r="BE67" s="4">
        <f t="shared" si="32"/>
        <v>1.32</v>
      </c>
      <c r="BH67" s="4" t="str">
        <f t="shared" si="33"/>
        <v/>
      </c>
      <c r="BI67" s="13" t="str">
        <f t="shared" si="34"/>
        <v/>
      </c>
      <c r="BJ67" s="24" t="str">
        <f t="shared" si="35"/>
        <v/>
      </c>
      <c r="BK67" s="13"/>
      <c r="BL67" s="2">
        <f t="shared" si="73"/>
        <v>6.5</v>
      </c>
      <c r="BM67" s="4">
        <f t="shared" si="36"/>
        <v>19.5</v>
      </c>
      <c r="BN67" s="4">
        <f t="shared" si="37"/>
        <v>1.35</v>
      </c>
      <c r="BQ67" s="4" t="str">
        <f t="shared" si="38"/>
        <v/>
      </c>
      <c r="BR67" s="13" t="str">
        <f t="shared" si="39"/>
        <v/>
      </c>
      <c r="BS67" s="24" t="str">
        <f t="shared" si="40"/>
        <v/>
      </c>
      <c r="BT67" s="13"/>
      <c r="BU67" s="2">
        <f t="shared" si="74"/>
        <v>6.5</v>
      </c>
      <c r="BV67" s="4">
        <f t="shared" si="41"/>
        <v>19.5</v>
      </c>
      <c r="BW67" s="4">
        <f t="shared" si="42"/>
        <v>1.35</v>
      </c>
      <c r="BZ67" s="4" t="str">
        <f t="shared" si="43"/>
        <v/>
      </c>
      <c r="CA67" s="13" t="str">
        <f t="shared" si="44"/>
        <v/>
      </c>
      <c r="CB67" s="24" t="str">
        <f t="shared" si="45"/>
        <v/>
      </c>
      <c r="CC67" s="13"/>
      <c r="CD67" s="2">
        <f t="shared" si="75"/>
        <v>6.5</v>
      </c>
      <c r="CE67" s="4">
        <f t="shared" si="46"/>
        <v>19.5</v>
      </c>
      <c r="CF67" s="4">
        <f t="shared" si="47"/>
        <v>1.35</v>
      </c>
      <c r="CI67" s="4" t="str">
        <f t="shared" si="48"/>
        <v/>
      </c>
      <c r="CJ67" s="13" t="str">
        <f t="shared" si="49"/>
        <v/>
      </c>
      <c r="CK67" s="24" t="str">
        <f t="shared" si="50"/>
        <v/>
      </c>
      <c r="CL67" s="13"/>
      <c r="CM67" s="2">
        <f t="shared" si="76"/>
        <v>6.5</v>
      </c>
      <c r="CN67" s="4">
        <f t="shared" si="51"/>
        <v>19.5</v>
      </c>
      <c r="CO67" s="4">
        <f t="shared" si="52"/>
        <v>1.29</v>
      </c>
      <c r="CR67" s="4" t="str">
        <f t="shared" si="53"/>
        <v/>
      </c>
      <c r="CS67" s="13" t="str">
        <f t="shared" si="54"/>
        <v/>
      </c>
      <c r="CT67" s="24" t="str">
        <f t="shared" si="55"/>
        <v/>
      </c>
      <c r="CU67" s="25"/>
      <c r="CV67" s="2">
        <f t="shared" si="77"/>
        <v>6.5</v>
      </c>
      <c r="CW67" s="4">
        <f t="shared" si="56"/>
        <v>19.5</v>
      </c>
      <c r="CX67" s="4">
        <f t="shared" si="57"/>
        <v>1.29</v>
      </c>
      <c r="DA67" s="4" t="str">
        <f t="shared" si="58"/>
        <v/>
      </c>
      <c r="DB67" s="13" t="str">
        <f t="shared" si="59"/>
        <v/>
      </c>
      <c r="DC67" s="24" t="str">
        <f t="shared" si="60"/>
        <v/>
      </c>
      <c r="DE67" s="2">
        <f t="shared" si="78"/>
        <v>6.5</v>
      </c>
      <c r="DF67" s="4">
        <f t="shared" si="61"/>
        <v>19.5</v>
      </c>
      <c r="DG67" s="4">
        <f t="shared" si="62"/>
        <v>1.32</v>
      </c>
      <c r="DJ67" s="15" t="str">
        <f t="shared" si="63"/>
        <v/>
      </c>
      <c r="DK67" s="13" t="str">
        <f t="shared" si="64"/>
        <v/>
      </c>
      <c r="DL67" s="24" t="str">
        <f t="shared" si="65"/>
        <v/>
      </c>
      <c r="DM67" s="25"/>
    </row>
    <row r="68">
      <c r="A68" s="2">
        <f t="shared" si="66"/>
        <v>7</v>
      </c>
      <c r="B68" s="4">
        <f t="shared" si="1"/>
        <v>21</v>
      </c>
      <c r="C68" s="4">
        <f t="shared" si="2"/>
        <v>1.26</v>
      </c>
      <c r="F68" s="4">
        <f t="shared" si="3"/>
        <v>0</v>
      </c>
      <c r="G68" s="13" t="str">
        <f t="shared" si="4"/>
        <v/>
      </c>
      <c r="H68" s="13" t="str">
        <f t="shared" si="5"/>
        <v/>
      </c>
      <c r="J68" s="2">
        <f t="shared" si="67"/>
        <v>7</v>
      </c>
      <c r="K68" s="4">
        <f t="shared" si="6"/>
        <v>21</v>
      </c>
      <c r="L68" s="4">
        <f t="shared" si="7"/>
        <v>1.35</v>
      </c>
      <c r="O68" s="4">
        <f t="shared" si="8"/>
        <v>0</v>
      </c>
      <c r="P68" s="13" t="str">
        <f t="shared" si="9"/>
        <v/>
      </c>
      <c r="Q68" s="24" t="str">
        <f t="shared" si="10"/>
        <v/>
      </c>
      <c r="S68" s="2">
        <f t="shared" si="68"/>
        <v>7</v>
      </c>
      <c r="T68" s="4">
        <f t="shared" si="11"/>
        <v>21</v>
      </c>
      <c r="U68" s="4">
        <f t="shared" si="12"/>
        <v>1.26</v>
      </c>
      <c r="V68" s="4">
        <f>150+25/32</f>
        <v>150.78125</v>
      </c>
      <c r="W68" s="4">
        <f>156-26/32</f>
        <v>155.1875</v>
      </c>
      <c r="X68" s="4">
        <f t="shared" si="13"/>
        <v>4.40625</v>
      </c>
      <c r="Y68" s="13">
        <f t="shared" si="14"/>
        <v>0.9895285073</v>
      </c>
      <c r="Z68" s="24">
        <f t="shared" si="15"/>
        <v>0</v>
      </c>
      <c r="AB68" s="2">
        <f t="shared" si="69"/>
        <v>7</v>
      </c>
      <c r="AC68" s="4">
        <f t="shared" si="16"/>
        <v>21</v>
      </c>
      <c r="AD68" s="4">
        <f t="shared" si="17"/>
        <v>1.29</v>
      </c>
      <c r="AE68" s="29">
        <f>150+25/32</f>
        <v>150.78125</v>
      </c>
      <c r="AF68" s="29">
        <f>156-26/32</f>
        <v>155.1875</v>
      </c>
      <c r="AG68" s="4">
        <f t="shared" si="18"/>
        <v>4.40625</v>
      </c>
      <c r="AH68" s="13">
        <f t="shared" si="19"/>
        <v>1</v>
      </c>
      <c r="AI68" s="24">
        <f t="shared" si="20"/>
        <v>0</v>
      </c>
      <c r="AK68" s="2">
        <f t="shared" si="70"/>
        <v>7</v>
      </c>
      <c r="AL68" s="4">
        <f t="shared" si="21"/>
        <v>21</v>
      </c>
      <c r="AM68" s="4">
        <f t="shared" si="22"/>
        <v>1.29</v>
      </c>
      <c r="AO68" s="2">
        <v>25.0</v>
      </c>
      <c r="AP68" s="29">
        <f t="shared" si="23"/>
        <v>4.375</v>
      </c>
      <c r="AQ68" s="13">
        <f t="shared" si="24"/>
        <v>1</v>
      </c>
      <c r="AR68" s="24">
        <f t="shared" si="25"/>
        <v>0</v>
      </c>
      <c r="AS68" s="25"/>
      <c r="AT68" s="2">
        <f t="shared" si="71"/>
        <v>7</v>
      </c>
      <c r="AU68" s="4">
        <f t="shared" si="26"/>
        <v>21</v>
      </c>
      <c r="AV68" s="4">
        <f t="shared" si="27"/>
        <v>1.26</v>
      </c>
      <c r="AX68" s="2">
        <v>25.0</v>
      </c>
      <c r="AY68" s="4">
        <f t="shared" si="28"/>
        <v>4.3125</v>
      </c>
      <c r="AZ68" s="13">
        <f t="shared" si="29"/>
        <v>0.9928314488</v>
      </c>
      <c r="BA68" s="24">
        <f t="shared" si="30"/>
        <v>0</v>
      </c>
      <c r="BC68" s="2">
        <f t="shared" si="72"/>
        <v>7</v>
      </c>
      <c r="BD68" s="4">
        <f t="shared" si="31"/>
        <v>21</v>
      </c>
      <c r="BE68" s="4">
        <f t="shared" si="32"/>
        <v>1.29</v>
      </c>
      <c r="BG68" s="2">
        <v>25.0</v>
      </c>
      <c r="BH68" s="4">
        <f t="shared" si="33"/>
        <v>4.375</v>
      </c>
      <c r="BI68" s="13">
        <f t="shared" si="34"/>
        <v>1</v>
      </c>
      <c r="BJ68" s="24">
        <f t="shared" si="35"/>
        <v>0</v>
      </c>
      <c r="BK68" s="13"/>
      <c r="BL68" s="2">
        <f t="shared" si="73"/>
        <v>7</v>
      </c>
      <c r="BM68" s="4">
        <f t="shared" si="36"/>
        <v>21</v>
      </c>
      <c r="BN68" s="4">
        <f t="shared" si="37"/>
        <v>1.32</v>
      </c>
      <c r="BP68" s="2">
        <v>24.0</v>
      </c>
      <c r="BQ68" s="4">
        <f t="shared" si="38"/>
        <v>4.375</v>
      </c>
      <c r="BR68" s="13">
        <f t="shared" si="39"/>
        <v>0.9929327736</v>
      </c>
      <c r="BS68" s="24">
        <f t="shared" si="40"/>
        <v>0</v>
      </c>
      <c r="BT68" s="13"/>
      <c r="BU68" s="2">
        <f t="shared" si="74"/>
        <v>7</v>
      </c>
      <c r="BV68" s="4">
        <f t="shared" si="41"/>
        <v>21</v>
      </c>
      <c r="BW68" s="4">
        <f t="shared" si="42"/>
        <v>1.32</v>
      </c>
      <c r="BY68" s="2">
        <v>24.0</v>
      </c>
      <c r="BZ68" s="4">
        <f t="shared" si="43"/>
        <v>4.375</v>
      </c>
      <c r="CA68" s="13">
        <f t="shared" si="44"/>
        <v>0.9929327736</v>
      </c>
      <c r="CB68" s="24">
        <f t="shared" si="45"/>
        <v>0</v>
      </c>
      <c r="CC68" s="13"/>
      <c r="CD68" s="2">
        <f t="shared" si="75"/>
        <v>7</v>
      </c>
      <c r="CE68" s="4">
        <f t="shared" si="46"/>
        <v>21</v>
      </c>
      <c r="CF68" s="4">
        <f t="shared" si="47"/>
        <v>1.32</v>
      </c>
      <c r="CI68" s="4" t="str">
        <f t="shared" si="48"/>
        <v/>
      </c>
      <c r="CJ68" s="13" t="str">
        <f t="shared" si="49"/>
        <v/>
      </c>
      <c r="CK68" s="24" t="str">
        <f t="shared" si="50"/>
        <v/>
      </c>
      <c r="CL68" s="13"/>
      <c r="CM68" s="2">
        <f t="shared" si="76"/>
        <v>7</v>
      </c>
      <c r="CN68" s="4">
        <f t="shared" si="51"/>
        <v>21</v>
      </c>
      <c r="CO68" s="4">
        <f t="shared" si="52"/>
        <v>1.26</v>
      </c>
      <c r="CQ68" s="2">
        <v>25.0</v>
      </c>
      <c r="CR68" s="4">
        <f t="shared" si="53"/>
        <v>4.3125</v>
      </c>
      <c r="CS68" s="13">
        <f t="shared" si="54"/>
        <v>1</v>
      </c>
      <c r="CT68" s="24">
        <f t="shared" si="55"/>
        <v>0</v>
      </c>
      <c r="CU68" s="25"/>
      <c r="CV68" s="2">
        <f t="shared" si="77"/>
        <v>7</v>
      </c>
      <c r="CW68" s="4">
        <f t="shared" si="56"/>
        <v>21</v>
      </c>
      <c r="CX68" s="4">
        <f t="shared" si="57"/>
        <v>1.26</v>
      </c>
      <c r="CZ68" s="2">
        <v>25.0</v>
      </c>
      <c r="DA68" s="4">
        <f t="shared" si="58"/>
        <v>4.3125</v>
      </c>
      <c r="DB68" s="13">
        <f t="shared" si="59"/>
        <v>0.9928314488</v>
      </c>
      <c r="DC68" s="24">
        <f t="shared" si="60"/>
        <v>0</v>
      </c>
      <c r="DE68" s="2">
        <f t="shared" si="78"/>
        <v>7</v>
      </c>
      <c r="DF68" s="4">
        <f t="shared" si="61"/>
        <v>21</v>
      </c>
      <c r="DG68" s="4">
        <f t="shared" si="62"/>
        <v>1.29</v>
      </c>
      <c r="DI68" s="2">
        <v>25.0</v>
      </c>
      <c r="DJ68" s="29">
        <f t="shared" si="63"/>
        <v>4.375</v>
      </c>
      <c r="DK68" s="13">
        <f t="shared" si="64"/>
        <v>1</v>
      </c>
      <c r="DL68" s="24">
        <f t="shared" si="65"/>
        <v>0</v>
      </c>
      <c r="DM68" s="25"/>
    </row>
    <row r="69">
      <c r="A69" s="2">
        <f t="shared" si="66"/>
        <v>7.5</v>
      </c>
      <c r="B69" s="4">
        <f t="shared" si="1"/>
        <v>22.5</v>
      </c>
      <c r="C69" s="4">
        <f t="shared" si="2"/>
        <v>1.23</v>
      </c>
      <c r="F69" s="4">
        <f t="shared" si="3"/>
        <v>0</v>
      </c>
      <c r="G69" s="13" t="str">
        <f t="shared" si="4"/>
        <v/>
      </c>
      <c r="H69" s="13" t="str">
        <f t="shared" si="5"/>
        <v/>
      </c>
      <c r="J69" s="2">
        <f t="shared" si="67"/>
        <v>7.5</v>
      </c>
      <c r="K69" s="4">
        <f t="shared" si="6"/>
        <v>22.5</v>
      </c>
      <c r="L69" s="4">
        <f t="shared" si="7"/>
        <v>1.32</v>
      </c>
      <c r="O69" s="4">
        <f t="shared" si="8"/>
        <v>0</v>
      </c>
      <c r="P69" s="13" t="str">
        <f t="shared" si="9"/>
        <v/>
      </c>
      <c r="Q69" s="24" t="str">
        <f t="shared" si="10"/>
        <v/>
      </c>
      <c r="S69" s="2">
        <f t="shared" si="68"/>
        <v>7.5</v>
      </c>
      <c r="T69" s="4">
        <f t="shared" si="11"/>
        <v>22.5</v>
      </c>
      <c r="U69" s="4">
        <f t="shared" si="12"/>
        <v>1.23</v>
      </c>
      <c r="X69" s="4">
        <f t="shared" si="13"/>
        <v>0</v>
      </c>
      <c r="Y69" s="13" t="str">
        <f t="shared" si="14"/>
        <v/>
      </c>
      <c r="Z69" s="24" t="str">
        <f t="shared" si="15"/>
        <v/>
      </c>
      <c r="AB69" s="2">
        <f t="shared" si="69"/>
        <v>7.5</v>
      </c>
      <c r="AC69" s="4">
        <f t="shared" si="16"/>
        <v>22.5</v>
      </c>
      <c r="AD69" s="4">
        <f t="shared" si="17"/>
        <v>1.26</v>
      </c>
      <c r="AG69" s="4">
        <f t="shared" si="18"/>
        <v>0</v>
      </c>
      <c r="AH69" s="13" t="str">
        <f t="shared" si="19"/>
        <v/>
      </c>
      <c r="AI69" s="24" t="str">
        <f t="shared" si="20"/>
        <v/>
      </c>
      <c r="AK69" s="2">
        <f t="shared" si="70"/>
        <v>7.5</v>
      </c>
      <c r="AL69" s="4">
        <f t="shared" si="21"/>
        <v>22.5</v>
      </c>
      <c r="AM69" s="4">
        <f t="shared" si="22"/>
        <v>1.26</v>
      </c>
      <c r="AP69" s="15" t="str">
        <f t="shared" si="23"/>
        <v/>
      </c>
      <c r="AQ69" s="13" t="str">
        <f t="shared" si="24"/>
        <v/>
      </c>
      <c r="AR69" s="24" t="str">
        <f t="shared" si="25"/>
        <v/>
      </c>
      <c r="AS69" s="25"/>
      <c r="AT69" s="2">
        <f t="shared" si="71"/>
        <v>7.5</v>
      </c>
      <c r="AU69" s="4">
        <f t="shared" si="26"/>
        <v>22.5</v>
      </c>
      <c r="AV69" s="4">
        <f t="shared" si="27"/>
        <v>1.23</v>
      </c>
      <c r="AY69" s="4" t="str">
        <f t="shared" si="28"/>
        <v/>
      </c>
      <c r="AZ69" s="13" t="str">
        <f t="shared" si="29"/>
        <v/>
      </c>
      <c r="BA69" s="24" t="str">
        <f t="shared" si="30"/>
        <v/>
      </c>
      <c r="BC69" s="2">
        <f t="shared" si="72"/>
        <v>7.5</v>
      </c>
      <c r="BD69" s="4">
        <f t="shared" si="31"/>
        <v>22.5</v>
      </c>
      <c r="BE69" s="4">
        <f t="shared" si="32"/>
        <v>1.26</v>
      </c>
      <c r="BH69" s="4" t="str">
        <f t="shared" si="33"/>
        <v/>
      </c>
      <c r="BI69" s="13" t="str">
        <f t="shared" si="34"/>
        <v/>
      </c>
      <c r="BJ69" s="24" t="str">
        <f t="shared" si="35"/>
        <v/>
      </c>
      <c r="BK69" s="13"/>
      <c r="BL69" s="2">
        <f t="shared" si="73"/>
        <v>7.5</v>
      </c>
      <c r="BM69" s="4">
        <f t="shared" si="36"/>
        <v>22.5</v>
      </c>
      <c r="BN69" s="4">
        <f t="shared" si="37"/>
        <v>1.29</v>
      </c>
      <c r="BQ69" s="4" t="str">
        <f t="shared" si="38"/>
        <v/>
      </c>
      <c r="BR69" s="13" t="str">
        <f t="shared" si="39"/>
        <v/>
      </c>
      <c r="BS69" s="24" t="str">
        <f t="shared" si="40"/>
        <v/>
      </c>
      <c r="BT69" s="13"/>
      <c r="BU69" s="2">
        <f t="shared" si="74"/>
        <v>7.5</v>
      </c>
      <c r="BV69" s="4">
        <f t="shared" si="41"/>
        <v>22.5</v>
      </c>
      <c r="BW69" s="4">
        <f t="shared" si="42"/>
        <v>1.29</v>
      </c>
      <c r="BZ69" s="4" t="str">
        <f t="shared" si="43"/>
        <v/>
      </c>
      <c r="CA69" s="13" t="str">
        <f t="shared" si="44"/>
        <v/>
      </c>
      <c r="CB69" s="24" t="str">
        <f t="shared" si="45"/>
        <v/>
      </c>
      <c r="CC69" s="13"/>
      <c r="CD69" s="2">
        <f t="shared" si="75"/>
        <v>7.5</v>
      </c>
      <c r="CE69" s="4">
        <f t="shared" si="46"/>
        <v>22.5</v>
      </c>
      <c r="CF69" s="4">
        <f t="shared" si="47"/>
        <v>1.29</v>
      </c>
      <c r="CI69" s="4" t="str">
        <f t="shared" si="48"/>
        <v/>
      </c>
      <c r="CJ69" s="13" t="str">
        <f t="shared" si="49"/>
        <v/>
      </c>
      <c r="CK69" s="24" t="str">
        <f t="shared" si="50"/>
        <v/>
      </c>
      <c r="CL69" s="13"/>
      <c r="CM69" s="2">
        <f t="shared" si="76"/>
        <v>7.5</v>
      </c>
      <c r="CN69" s="4">
        <f t="shared" si="51"/>
        <v>22.5</v>
      </c>
      <c r="CO69" s="4">
        <f t="shared" si="52"/>
        <v>1.23</v>
      </c>
      <c r="CR69" s="4" t="str">
        <f t="shared" si="53"/>
        <v/>
      </c>
      <c r="CS69" s="13" t="str">
        <f t="shared" si="54"/>
        <v/>
      </c>
      <c r="CT69" s="24" t="str">
        <f t="shared" si="55"/>
        <v/>
      </c>
      <c r="CU69" s="25"/>
      <c r="CV69" s="2">
        <f t="shared" si="77"/>
        <v>7.5</v>
      </c>
      <c r="CW69" s="4">
        <f t="shared" si="56"/>
        <v>22.5</v>
      </c>
      <c r="CX69" s="4">
        <f t="shared" si="57"/>
        <v>1.23</v>
      </c>
      <c r="DA69" s="4" t="str">
        <f t="shared" si="58"/>
        <v/>
      </c>
      <c r="DB69" s="13" t="str">
        <f t="shared" si="59"/>
        <v/>
      </c>
      <c r="DC69" s="24" t="str">
        <f t="shared" si="60"/>
        <v/>
      </c>
      <c r="DE69" s="2">
        <f t="shared" si="78"/>
        <v>7.5</v>
      </c>
      <c r="DF69" s="4">
        <f t="shared" si="61"/>
        <v>22.5</v>
      </c>
      <c r="DG69" s="4">
        <f t="shared" si="62"/>
        <v>1.26</v>
      </c>
      <c r="DJ69" s="15" t="str">
        <f t="shared" si="63"/>
        <v/>
      </c>
      <c r="DK69" s="13" t="str">
        <f t="shared" si="64"/>
        <v/>
      </c>
      <c r="DL69" s="24" t="str">
        <f t="shared" si="65"/>
        <v/>
      </c>
      <c r="DM69" s="25"/>
    </row>
    <row r="70">
      <c r="A70" s="2">
        <f t="shared" si="66"/>
        <v>8</v>
      </c>
      <c r="B70" s="4">
        <f t="shared" si="1"/>
        <v>24</v>
      </c>
      <c r="C70" s="4">
        <f t="shared" si="2"/>
        <v>1.2</v>
      </c>
      <c r="D70" s="4">
        <f>150.75+1/32</f>
        <v>150.78125</v>
      </c>
      <c r="E70" s="4">
        <f>155+3/16</f>
        <v>155.1875</v>
      </c>
      <c r="F70" s="4">
        <f t="shared" si="3"/>
        <v>4.40625</v>
      </c>
      <c r="G70" s="13">
        <f t="shared" si="4"/>
        <v>0.9895285073</v>
      </c>
      <c r="H70" s="13">
        <f t="shared" si="5"/>
        <v>0</v>
      </c>
      <c r="J70" s="2">
        <f t="shared" si="67"/>
        <v>8</v>
      </c>
      <c r="K70" s="4">
        <f t="shared" si="6"/>
        <v>24</v>
      </c>
      <c r="L70" s="4">
        <f t="shared" si="7"/>
        <v>1.29</v>
      </c>
      <c r="M70" s="4">
        <f>151-1/8-1/16</f>
        <v>150.8125</v>
      </c>
      <c r="N70" s="4">
        <f>155+3/16</f>
        <v>155.1875</v>
      </c>
      <c r="O70" s="4">
        <f t="shared" si="8"/>
        <v>4.375</v>
      </c>
      <c r="P70" s="13">
        <f t="shared" si="9"/>
        <v>0.9894548898</v>
      </c>
      <c r="Q70" s="24">
        <f t="shared" si="10"/>
        <v>0</v>
      </c>
      <c r="S70" s="2">
        <f t="shared" si="68"/>
        <v>8</v>
      </c>
      <c r="T70" s="4">
        <f t="shared" si="11"/>
        <v>24</v>
      </c>
      <c r="U70" s="4">
        <f t="shared" si="12"/>
        <v>1.2</v>
      </c>
      <c r="V70" s="4">
        <f>150+25/32</f>
        <v>150.78125</v>
      </c>
      <c r="W70" s="4">
        <f>156-26/32</f>
        <v>155.1875</v>
      </c>
      <c r="X70" s="4">
        <f t="shared" si="13"/>
        <v>4.40625</v>
      </c>
      <c r="Y70" s="13">
        <f t="shared" si="14"/>
        <v>0.9895285073</v>
      </c>
      <c r="Z70" s="24">
        <f t="shared" si="15"/>
        <v>0</v>
      </c>
      <c r="AB70" s="2">
        <f t="shared" si="69"/>
        <v>8</v>
      </c>
      <c r="AC70" s="4">
        <f t="shared" si="16"/>
        <v>24</v>
      </c>
      <c r="AD70" s="4">
        <f t="shared" si="17"/>
        <v>1.23</v>
      </c>
      <c r="AE70" s="29">
        <f>150+25/32</f>
        <v>150.78125</v>
      </c>
      <c r="AF70" s="29">
        <f>156-26/32</f>
        <v>155.1875</v>
      </c>
      <c r="AG70" s="4">
        <f t="shared" si="18"/>
        <v>4.40625</v>
      </c>
      <c r="AH70" s="13">
        <f t="shared" si="19"/>
        <v>1</v>
      </c>
      <c r="AI70" s="24">
        <f t="shared" si="20"/>
        <v>0</v>
      </c>
      <c r="AK70" s="2">
        <f t="shared" si="70"/>
        <v>8</v>
      </c>
      <c r="AL70" s="4">
        <f t="shared" si="21"/>
        <v>24</v>
      </c>
      <c r="AM70" s="4">
        <f t="shared" si="22"/>
        <v>1.23</v>
      </c>
      <c r="AO70" s="2">
        <v>26.0</v>
      </c>
      <c r="AP70" s="29">
        <f t="shared" si="23"/>
        <v>4.3125</v>
      </c>
      <c r="AQ70" s="13">
        <f t="shared" si="24"/>
        <v>0.9928314488</v>
      </c>
      <c r="AR70" s="24">
        <f t="shared" si="25"/>
        <v>0</v>
      </c>
      <c r="AS70" s="25"/>
      <c r="AT70" s="2">
        <f t="shared" si="71"/>
        <v>8</v>
      </c>
      <c r="AU70" s="4">
        <f t="shared" si="26"/>
        <v>24</v>
      </c>
      <c r="AV70" s="4">
        <f t="shared" si="27"/>
        <v>1.2</v>
      </c>
      <c r="AX70" s="2">
        <v>25.0</v>
      </c>
      <c r="AY70" s="4">
        <f t="shared" si="28"/>
        <v>4.3125</v>
      </c>
      <c r="AZ70" s="13">
        <f t="shared" si="29"/>
        <v>0.9928314488</v>
      </c>
      <c r="BA70" s="24">
        <f t="shared" si="30"/>
        <v>0</v>
      </c>
      <c r="BC70" s="2">
        <f t="shared" si="72"/>
        <v>8</v>
      </c>
      <c r="BD70" s="4">
        <f t="shared" si="31"/>
        <v>24</v>
      </c>
      <c r="BE70" s="4">
        <f t="shared" si="32"/>
        <v>1.23</v>
      </c>
      <c r="BG70" s="2">
        <v>25.0</v>
      </c>
      <c r="BH70" s="4">
        <f t="shared" si="33"/>
        <v>4.375</v>
      </c>
      <c r="BI70" s="13">
        <f t="shared" si="34"/>
        <v>1</v>
      </c>
      <c r="BJ70" s="24">
        <f t="shared" si="35"/>
        <v>0</v>
      </c>
      <c r="BK70" s="13"/>
      <c r="BL70" s="2">
        <f t="shared" si="73"/>
        <v>8</v>
      </c>
      <c r="BM70" s="4">
        <f t="shared" si="36"/>
        <v>24</v>
      </c>
      <c r="BN70" s="4">
        <f t="shared" si="37"/>
        <v>1.26</v>
      </c>
      <c r="BQ70" s="4" t="str">
        <f t="shared" si="38"/>
        <v/>
      </c>
      <c r="BR70" s="13" t="str">
        <f t="shared" si="39"/>
        <v/>
      </c>
      <c r="BS70" s="24" t="str">
        <f t="shared" si="40"/>
        <v/>
      </c>
      <c r="BT70" s="13"/>
      <c r="BU70" s="2">
        <f t="shared" si="74"/>
        <v>8</v>
      </c>
      <c r="BV70" s="4">
        <f t="shared" si="41"/>
        <v>24</v>
      </c>
      <c r="BW70" s="4">
        <f t="shared" si="42"/>
        <v>1.26</v>
      </c>
      <c r="BZ70" s="4" t="str">
        <f t="shared" si="43"/>
        <v/>
      </c>
      <c r="CA70" s="13" t="str">
        <f t="shared" si="44"/>
        <v/>
      </c>
      <c r="CB70" s="24" t="str">
        <f t="shared" si="45"/>
        <v/>
      </c>
      <c r="CC70" s="13"/>
      <c r="CD70" s="2">
        <f t="shared" si="75"/>
        <v>8</v>
      </c>
      <c r="CE70" s="4">
        <f t="shared" si="46"/>
        <v>24</v>
      </c>
      <c r="CF70" s="4">
        <f t="shared" si="47"/>
        <v>1.26</v>
      </c>
      <c r="CH70" s="2">
        <v>24.0</v>
      </c>
      <c r="CI70" s="4">
        <f t="shared" si="48"/>
        <v>4.375</v>
      </c>
      <c r="CJ70" s="13">
        <f t="shared" si="49"/>
        <v>1</v>
      </c>
      <c r="CK70" s="24">
        <f t="shared" si="50"/>
        <v>0</v>
      </c>
      <c r="CL70" s="13"/>
      <c r="CM70" s="2">
        <f t="shared" si="76"/>
        <v>8</v>
      </c>
      <c r="CN70" s="4">
        <f t="shared" si="51"/>
        <v>24</v>
      </c>
      <c r="CO70" s="4">
        <f t="shared" si="52"/>
        <v>1.2</v>
      </c>
      <c r="CR70" s="4" t="str">
        <f t="shared" si="53"/>
        <v/>
      </c>
      <c r="CS70" s="13" t="str">
        <f t="shared" si="54"/>
        <v/>
      </c>
      <c r="CT70" s="24" t="str">
        <f t="shared" si="55"/>
        <v/>
      </c>
      <c r="CU70" s="25"/>
      <c r="CV70" s="2">
        <f t="shared" si="77"/>
        <v>8</v>
      </c>
      <c r="CW70" s="4">
        <f t="shared" si="56"/>
        <v>24</v>
      </c>
      <c r="CX70" s="4">
        <f t="shared" si="57"/>
        <v>1.2</v>
      </c>
      <c r="CZ70" s="2">
        <v>25.0</v>
      </c>
      <c r="DA70" s="4">
        <f t="shared" si="58"/>
        <v>4.3125</v>
      </c>
      <c r="DB70" s="13">
        <f t="shared" si="59"/>
        <v>0.9928314488</v>
      </c>
      <c r="DC70" s="24">
        <f t="shared" si="60"/>
        <v>0</v>
      </c>
      <c r="DE70" s="2">
        <f t="shared" si="78"/>
        <v>8</v>
      </c>
      <c r="DF70" s="4">
        <f t="shared" si="61"/>
        <v>24</v>
      </c>
      <c r="DG70" s="4">
        <f t="shared" si="62"/>
        <v>1.23</v>
      </c>
      <c r="DI70" s="2">
        <v>26.0</v>
      </c>
      <c r="DJ70" s="29">
        <f t="shared" si="63"/>
        <v>4.3125</v>
      </c>
      <c r="DK70" s="13">
        <f t="shared" si="64"/>
        <v>0.9928314488</v>
      </c>
      <c r="DL70" s="24">
        <f t="shared" si="65"/>
        <v>0</v>
      </c>
      <c r="DM70" s="25"/>
    </row>
    <row r="71">
      <c r="A71" s="2">
        <f t="shared" si="66"/>
        <v>8.5</v>
      </c>
      <c r="B71" s="4">
        <f t="shared" si="1"/>
        <v>25.5</v>
      </c>
      <c r="C71" s="4">
        <f t="shared" si="2"/>
        <v>1.17</v>
      </c>
      <c r="F71" s="4">
        <f t="shared" si="3"/>
        <v>0</v>
      </c>
      <c r="G71" s="26"/>
      <c r="H71" s="13" t="str">
        <f t="shared" si="5"/>
        <v/>
      </c>
      <c r="J71" s="2">
        <f t="shared" si="67"/>
        <v>8.5</v>
      </c>
      <c r="K71" s="4">
        <f t="shared" si="6"/>
        <v>25.5</v>
      </c>
      <c r="L71" s="4">
        <f t="shared" si="7"/>
        <v>1.26</v>
      </c>
      <c r="O71" s="4">
        <f t="shared" si="8"/>
        <v>0</v>
      </c>
      <c r="P71" s="26"/>
      <c r="Q71" s="24" t="str">
        <f t="shared" si="10"/>
        <v/>
      </c>
      <c r="S71" s="2">
        <f t="shared" si="68"/>
        <v>8.5</v>
      </c>
      <c r="T71" s="4">
        <f t="shared" si="11"/>
        <v>25.5</v>
      </c>
      <c r="U71" s="4">
        <f t="shared" si="12"/>
        <v>1.17</v>
      </c>
      <c r="X71" s="4">
        <f t="shared" si="13"/>
        <v>0</v>
      </c>
      <c r="Y71" s="26"/>
      <c r="Z71" s="24" t="str">
        <f t="shared" si="15"/>
        <v/>
      </c>
      <c r="AB71" s="2">
        <f t="shared" si="69"/>
        <v>8.5</v>
      </c>
      <c r="AC71" s="4">
        <f t="shared" si="16"/>
        <v>25.5</v>
      </c>
      <c r="AD71" s="4">
        <f t="shared" si="17"/>
        <v>1.2</v>
      </c>
      <c r="AG71" s="4">
        <f t="shared" si="18"/>
        <v>0</v>
      </c>
      <c r="AH71" s="26"/>
      <c r="AI71" s="24" t="str">
        <f t="shared" si="20"/>
        <v/>
      </c>
      <c r="AK71" s="2">
        <f t="shared" si="70"/>
        <v>8.5</v>
      </c>
      <c r="AL71" s="4">
        <f t="shared" si="21"/>
        <v>25.5</v>
      </c>
      <c r="AM71" s="4">
        <f t="shared" si="22"/>
        <v>1.2</v>
      </c>
      <c r="AP71" s="15" t="str">
        <f t="shared" si="23"/>
        <v/>
      </c>
      <c r="AQ71" s="26"/>
      <c r="AR71" s="24" t="str">
        <f t="shared" si="25"/>
        <v/>
      </c>
      <c r="AS71" s="25"/>
      <c r="AT71" s="2">
        <f t="shared" si="71"/>
        <v>8.5</v>
      </c>
      <c r="AU71" s="4">
        <f t="shared" si="26"/>
        <v>25.5</v>
      </c>
      <c r="AV71" s="4">
        <f t="shared" si="27"/>
        <v>1.17</v>
      </c>
      <c r="AY71" s="4" t="str">
        <f t="shared" si="28"/>
        <v/>
      </c>
      <c r="AZ71" s="26"/>
      <c r="BA71" s="24" t="str">
        <f t="shared" si="30"/>
        <v/>
      </c>
      <c r="BC71" s="2">
        <f t="shared" si="72"/>
        <v>8.5</v>
      </c>
      <c r="BD71" s="4">
        <f t="shared" si="31"/>
        <v>25.5</v>
      </c>
      <c r="BE71" s="4">
        <f t="shared" si="32"/>
        <v>1.2</v>
      </c>
      <c r="BH71" s="4" t="str">
        <f t="shared" si="33"/>
        <v/>
      </c>
      <c r="BI71" s="26"/>
      <c r="BJ71" s="24" t="str">
        <f t="shared" si="35"/>
        <v/>
      </c>
      <c r="BK71" s="13"/>
      <c r="BL71" s="2">
        <f t="shared" si="73"/>
        <v>8.5</v>
      </c>
      <c r="BM71" s="4">
        <f t="shared" si="36"/>
        <v>25.5</v>
      </c>
      <c r="BN71" s="4">
        <f t="shared" si="37"/>
        <v>1.23</v>
      </c>
      <c r="BQ71" s="4" t="str">
        <f t="shared" si="38"/>
        <v/>
      </c>
      <c r="BR71" s="13" t="str">
        <f t="shared" si="39"/>
        <v/>
      </c>
      <c r="BS71" s="24" t="str">
        <f t="shared" si="40"/>
        <v/>
      </c>
      <c r="BT71" s="13"/>
      <c r="BU71" s="2">
        <f t="shared" si="74"/>
        <v>8.5</v>
      </c>
      <c r="BV71" s="4">
        <f t="shared" si="41"/>
        <v>25.5</v>
      </c>
      <c r="BW71" s="4">
        <f t="shared" si="42"/>
        <v>1.23</v>
      </c>
      <c r="BZ71" s="4" t="str">
        <f t="shared" si="43"/>
        <v/>
      </c>
      <c r="CA71" s="13" t="str">
        <f t="shared" si="44"/>
        <v/>
      </c>
      <c r="CB71" s="24" t="str">
        <f t="shared" si="45"/>
        <v/>
      </c>
      <c r="CC71" s="13"/>
      <c r="CD71" s="2">
        <f t="shared" si="75"/>
        <v>8.5</v>
      </c>
      <c r="CE71" s="4">
        <f t="shared" si="46"/>
        <v>25.5</v>
      </c>
      <c r="CF71" s="4">
        <f t="shared" si="47"/>
        <v>1.23</v>
      </c>
      <c r="CI71" s="4" t="str">
        <f t="shared" si="48"/>
        <v/>
      </c>
      <c r="CJ71" s="13" t="str">
        <f t="shared" si="49"/>
        <v/>
      </c>
      <c r="CK71" s="24" t="str">
        <f t="shared" si="50"/>
        <v/>
      </c>
      <c r="CL71" s="13"/>
      <c r="CM71" s="2">
        <f t="shared" si="76"/>
        <v>8.5</v>
      </c>
      <c r="CN71" s="4">
        <f t="shared" si="51"/>
        <v>25.5</v>
      </c>
      <c r="CO71" s="4">
        <f t="shared" si="52"/>
        <v>1.17</v>
      </c>
      <c r="CR71" s="4" t="str">
        <f t="shared" si="53"/>
        <v/>
      </c>
      <c r="CS71" s="26"/>
      <c r="CT71" s="24" t="str">
        <f t="shared" si="55"/>
        <v/>
      </c>
      <c r="CU71" s="25"/>
      <c r="CV71" s="2">
        <f t="shared" si="77"/>
        <v>8.5</v>
      </c>
      <c r="CW71" s="4">
        <f t="shared" si="56"/>
        <v>25.5</v>
      </c>
      <c r="CX71" s="4">
        <f t="shared" si="57"/>
        <v>1.17</v>
      </c>
      <c r="DA71" s="4" t="str">
        <f t="shared" si="58"/>
        <v/>
      </c>
      <c r="DB71" s="26"/>
      <c r="DC71" s="24" t="str">
        <f t="shared" si="60"/>
        <v/>
      </c>
      <c r="DE71" s="2">
        <f t="shared" si="78"/>
        <v>8.5</v>
      </c>
      <c r="DF71" s="4">
        <f t="shared" si="61"/>
        <v>25.5</v>
      </c>
      <c r="DG71" s="4">
        <f t="shared" si="62"/>
        <v>1.2</v>
      </c>
      <c r="DJ71" s="15" t="str">
        <f t="shared" si="63"/>
        <v/>
      </c>
      <c r="DK71" s="26"/>
      <c r="DL71" s="24" t="str">
        <f t="shared" si="65"/>
        <v/>
      </c>
      <c r="DM71" s="25"/>
    </row>
    <row r="72">
      <c r="A72" s="2">
        <f t="shared" si="66"/>
        <v>9</v>
      </c>
      <c r="B72" s="4">
        <f t="shared" si="1"/>
        <v>27</v>
      </c>
      <c r="C72" s="4">
        <f t="shared" si="2"/>
        <v>1.14</v>
      </c>
      <c r="F72" s="4">
        <f t="shared" si="3"/>
        <v>0</v>
      </c>
      <c r="G72" s="13" t="str">
        <f t="shared" ref="G72:G174" si="79">if(ISBLANK(E72), , if(E72&lt;D72,-sqrt(-F72/B$18), sqrt(F72/B$18)))</f>
        <v/>
      </c>
      <c r="H72" s="13" t="str">
        <f t="shared" si="5"/>
        <v/>
      </c>
      <c r="J72" s="2">
        <f t="shared" si="67"/>
        <v>9</v>
      </c>
      <c r="K72" s="4">
        <f t="shared" si="6"/>
        <v>27</v>
      </c>
      <c r="L72" s="4">
        <f t="shared" si="7"/>
        <v>1.23</v>
      </c>
      <c r="O72" s="4">
        <f t="shared" si="8"/>
        <v>0</v>
      </c>
      <c r="P72" s="13" t="str">
        <f t="shared" ref="P72:P174" si="80">if(ISBLANK(N72), , if(N72&lt;M72,-sqrt(-O72/K$18), sqrt(O72/K$18)))</f>
        <v/>
      </c>
      <c r="Q72" s="24" t="str">
        <f t="shared" si="10"/>
        <v/>
      </c>
      <c r="S72" s="2">
        <f t="shared" si="68"/>
        <v>9</v>
      </c>
      <c r="T72" s="4">
        <f t="shared" si="11"/>
        <v>27</v>
      </c>
      <c r="U72" s="4">
        <f t="shared" si="12"/>
        <v>1.14</v>
      </c>
      <c r="V72" s="4">
        <f>150+25/32</f>
        <v>150.78125</v>
      </c>
      <c r="W72" s="4">
        <f>156-26/32</f>
        <v>155.1875</v>
      </c>
      <c r="X72" s="4">
        <f t="shared" si="13"/>
        <v>4.40625</v>
      </c>
      <c r="Y72" s="13">
        <f t="shared" ref="Y72:Y174" si="81">if(ISBLANK(W72), , if(W72&lt;V72,-sqrt(-X72/T$18), sqrt(X72/T$18)))</f>
        <v>0.9895285073</v>
      </c>
      <c r="Z72" s="24">
        <f t="shared" si="15"/>
        <v>0</v>
      </c>
      <c r="AB72" s="2">
        <f t="shared" si="69"/>
        <v>9</v>
      </c>
      <c r="AC72" s="4">
        <f t="shared" si="16"/>
        <v>27</v>
      </c>
      <c r="AD72" s="4">
        <f t="shared" si="17"/>
        <v>1.17</v>
      </c>
      <c r="AE72" s="29">
        <f>150+25/32</f>
        <v>150.78125</v>
      </c>
      <c r="AF72" s="29">
        <f>156-26/32</f>
        <v>155.1875</v>
      </c>
      <c r="AG72" s="4">
        <f t="shared" si="18"/>
        <v>4.40625</v>
      </c>
      <c r="AH72" s="13">
        <f t="shared" ref="AH72:AH174" si="82">if(ISBLANK(AF72), , if(AF72&lt;AE72,-sqrt(-AG72/AC$18), sqrt(AG72/AC$18)))</f>
        <v>1</v>
      </c>
      <c r="AI72" s="24">
        <f t="shared" si="20"/>
        <v>0</v>
      </c>
      <c r="AK72" s="2">
        <f t="shared" si="70"/>
        <v>9</v>
      </c>
      <c r="AL72" s="4">
        <f t="shared" si="21"/>
        <v>27</v>
      </c>
      <c r="AM72" s="4">
        <f t="shared" si="22"/>
        <v>1.17</v>
      </c>
      <c r="AO72" s="2">
        <v>26.0</v>
      </c>
      <c r="AP72" s="29">
        <f t="shared" si="23"/>
        <v>4.3125</v>
      </c>
      <c r="AQ72" s="13">
        <f t="shared" ref="AQ72:AQ174" si="83">if(ISBLANK(AO72), , if(AO72&lt;AN72,-sqrt(-AP72/AL$18), sqrt(AP72/AL$18)))</f>
        <v>0.9928314488</v>
      </c>
      <c r="AR72" s="24">
        <f t="shared" si="25"/>
        <v>0</v>
      </c>
      <c r="AS72" s="25"/>
      <c r="AT72" s="2">
        <f t="shared" si="71"/>
        <v>9</v>
      </c>
      <c r="AU72" s="4">
        <f t="shared" si="26"/>
        <v>27</v>
      </c>
      <c r="AV72" s="4">
        <f t="shared" si="27"/>
        <v>1.14</v>
      </c>
      <c r="AX72" s="2">
        <v>25.0</v>
      </c>
      <c r="AY72" s="4">
        <f t="shared" si="28"/>
        <v>4.3125</v>
      </c>
      <c r="AZ72" s="13">
        <f t="shared" ref="AZ72:AZ174" si="84">if(ISBLANK(AX72), , if(AX72&lt;AW72,-sqrt(-AY72/AU$18), sqrt(AY72/AU$18)))</f>
        <v>0.9928314488</v>
      </c>
      <c r="BA72" s="24">
        <f t="shared" si="30"/>
        <v>0</v>
      </c>
      <c r="BC72" s="2">
        <f t="shared" si="72"/>
        <v>9</v>
      </c>
      <c r="BD72" s="4">
        <f t="shared" si="31"/>
        <v>27</v>
      </c>
      <c r="BE72" s="4">
        <f t="shared" si="32"/>
        <v>1.17</v>
      </c>
      <c r="BG72" s="2">
        <v>25.0</v>
      </c>
      <c r="BH72" s="4">
        <f t="shared" si="33"/>
        <v>4.375</v>
      </c>
      <c r="BI72" s="13">
        <f t="shared" ref="BI72:BI174" si="85">if(ISBLANK(BG72), , if(BG72&lt;BF72,-sqrt(-BH72/BD$18), sqrt(BH72/BD$18)))</f>
        <v>1</v>
      </c>
      <c r="BJ72" s="24">
        <f t="shared" si="35"/>
        <v>0</v>
      </c>
      <c r="BK72" s="13"/>
      <c r="BL72" s="2">
        <f t="shared" si="73"/>
        <v>9</v>
      </c>
      <c r="BM72" s="4">
        <f t="shared" si="36"/>
        <v>27</v>
      </c>
      <c r="BN72" s="4">
        <f t="shared" si="37"/>
        <v>1.2</v>
      </c>
      <c r="BP72" s="2">
        <v>24.0</v>
      </c>
      <c r="BQ72" s="4">
        <f t="shared" si="38"/>
        <v>4.375</v>
      </c>
      <c r="BR72" s="13">
        <f t="shared" si="39"/>
        <v>0.9929327736</v>
      </c>
      <c r="BS72" s="24">
        <f t="shared" si="40"/>
        <v>0</v>
      </c>
      <c r="BT72" s="13"/>
      <c r="BU72" s="2">
        <f t="shared" si="74"/>
        <v>9</v>
      </c>
      <c r="BV72" s="4">
        <f t="shared" si="41"/>
        <v>27</v>
      </c>
      <c r="BW72" s="4">
        <f t="shared" si="42"/>
        <v>1.2</v>
      </c>
      <c r="BY72" s="2">
        <v>24.0</v>
      </c>
      <c r="BZ72" s="4">
        <f t="shared" si="43"/>
        <v>4.375</v>
      </c>
      <c r="CA72" s="13">
        <f t="shared" si="44"/>
        <v>0.9929327736</v>
      </c>
      <c r="CB72" s="24">
        <f t="shared" si="45"/>
        <v>0</v>
      </c>
      <c r="CC72" s="13"/>
      <c r="CD72" s="2">
        <f t="shared" si="75"/>
        <v>9</v>
      </c>
      <c r="CE72" s="4">
        <f t="shared" si="46"/>
        <v>27</v>
      </c>
      <c r="CF72" s="4">
        <f t="shared" si="47"/>
        <v>1.2</v>
      </c>
      <c r="CI72" s="4" t="str">
        <f t="shared" si="48"/>
        <v/>
      </c>
      <c r="CJ72" s="13" t="str">
        <f t="shared" si="49"/>
        <v/>
      </c>
      <c r="CK72" s="24" t="str">
        <f t="shared" si="50"/>
        <v/>
      </c>
      <c r="CL72" s="13"/>
      <c r="CM72" s="2">
        <f t="shared" si="76"/>
        <v>9</v>
      </c>
      <c r="CN72" s="4">
        <f t="shared" si="51"/>
        <v>27</v>
      </c>
      <c r="CO72" s="4">
        <f t="shared" si="52"/>
        <v>1.14</v>
      </c>
      <c r="CQ72" s="2">
        <v>25.0</v>
      </c>
      <c r="CR72" s="4">
        <f t="shared" si="53"/>
        <v>4.3125</v>
      </c>
      <c r="CS72" s="13">
        <f t="shared" ref="CS72:CS174" si="86">if(ISBLANK(CQ72), , if(CQ72&lt;CP72,-sqrt(-CR72/CN$18), sqrt(CR72/CN$18)))</f>
        <v>1</v>
      </c>
      <c r="CT72" s="24">
        <f t="shared" si="55"/>
        <v>0</v>
      </c>
      <c r="CU72" s="25"/>
      <c r="CV72" s="2">
        <f t="shared" si="77"/>
        <v>9</v>
      </c>
      <c r="CW72" s="4">
        <f t="shared" si="56"/>
        <v>27</v>
      </c>
      <c r="CX72" s="4">
        <f t="shared" si="57"/>
        <v>1.14</v>
      </c>
      <c r="CZ72" s="2">
        <v>25.0</v>
      </c>
      <c r="DA72" s="4">
        <f t="shared" si="58"/>
        <v>4.3125</v>
      </c>
      <c r="DB72" s="13">
        <f t="shared" ref="DB72:DB174" si="87">if(ISBLANK(CZ72), , if(CZ72&lt;CY72,-sqrt(-DA72/CW$18), sqrt(DA72/CW$18)))</f>
        <v>0.9928314488</v>
      </c>
      <c r="DC72" s="24">
        <f t="shared" si="60"/>
        <v>0</v>
      </c>
      <c r="DE72" s="2">
        <f t="shared" si="78"/>
        <v>9</v>
      </c>
      <c r="DF72" s="4">
        <f t="shared" si="61"/>
        <v>27</v>
      </c>
      <c r="DG72" s="4">
        <f t="shared" si="62"/>
        <v>1.17</v>
      </c>
      <c r="DI72" s="2">
        <v>26.0</v>
      </c>
      <c r="DJ72" s="29">
        <f t="shared" si="63"/>
        <v>4.3125</v>
      </c>
      <c r="DK72" s="13">
        <f t="shared" ref="DK72:DK174" si="88">if(ISBLANK(DI72), , if(DI72&lt;DH72,-sqrt(-DJ72/DF$18), sqrt(DJ72/DF$18)))</f>
        <v>0.9928314488</v>
      </c>
      <c r="DL72" s="24">
        <f t="shared" si="65"/>
        <v>0</v>
      </c>
      <c r="DM72" s="25"/>
    </row>
    <row r="73">
      <c r="A73" s="2">
        <f t="shared" si="66"/>
        <v>9.5</v>
      </c>
      <c r="B73" s="4">
        <f t="shared" si="1"/>
        <v>28.5</v>
      </c>
      <c r="C73" s="4">
        <f t="shared" si="2"/>
        <v>1.11</v>
      </c>
      <c r="F73" s="4">
        <f t="shared" si="3"/>
        <v>0</v>
      </c>
      <c r="G73" s="13" t="str">
        <f t="shared" si="79"/>
        <v/>
      </c>
      <c r="H73" s="13" t="str">
        <f t="shared" si="5"/>
        <v/>
      </c>
      <c r="J73" s="2">
        <f t="shared" si="67"/>
        <v>9.5</v>
      </c>
      <c r="K73" s="4">
        <f t="shared" si="6"/>
        <v>28.5</v>
      </c>
      <c r="L73" s="4">
        <f t="shared" si="7"/>
        <v>1.2</v>
      </c>
      <c r="O73" s="4">
        <f t="shared" si="8"/>
        <v>0</v>
      </c>
      <c r="P73" s="13" t="str">
        <f t="shared" si="80"/>
        <v/>
      </c>
      <c r="Q73" s="24" t="str">
        <f t="shared" si="10"/>
        <v/>
      </c>
      <c r="S73" s="2">
        <f t="shared" si="68"/>
        <v>9.5</v>
      </c>
      <c r="T73" s="4">
        <f t="shared" si="11"/>
        <v>28.5</v>
      </c>
      <c r="U73" s="4">
        <f t="shared" si="12"/>
        <v>1.11</v>
      </c>
      <c r="X73" s="4">
        <f t="shared" si="13"/>
        <v>0</v>
      </c>
      <c r="Y73" s="13" t="str">
        <f t="shared" si="81"/>
        <v/>
      </c>
      <c r="Z73" s="24" t="str">
        <f t="shared" si="15"/>
        <v/>
      </c>
      <c r="AB73" s="2">
        <f t="shared" si="69"/>
        <v>9.5</v>
      </c>
      <c r="AC73" s="4">
        <f t="shared" si="16"/>
        <v>28.5</v>
      </c>
      <c r="AD73" s="4">
        <f t="shared" si="17"/>
        <v>1.14</v>
      </c>
      <c r="AG73" s="4">
        <f t="shared" si="18"/>
        <v>0</v>
      </c>
      <c r="AH73" s="13" t="str">
        <f t="shared" si="82"/>
        <v/>
      </c>
      <c r="AI73" s="24" t="str">
        <f t="shared" si="20"/>
        <v/>
      </c>
      <c r="AK73" s="2">
        <f t="shared" si="70"/>
        <v>9.5</v>
      </c>
      <c r="AL73" s="4">
        <f t="shared" si="21"/>
        <v>28.5</v>
      </c>
      <c r="AM73" s="4">
        <f t="shared" si="22"/>
        <v>1.14</v>
      </c>
      <c r="AP73" s="15" t="str">
        <f t="shared" si="23"/>
        <v/>
      </c>
      <c r="AQ73" s="13" t="str">
        <f t="shared" si="83"/>
        <v/>
      </c>
      <c r="AR73" s="24" t="str">
        <f t="shared" si="25"/>
        <v/>
      </c>
      <c r="AS73" s="25"/>
      <c r="AT73" s="2">
        <f t="shared" si="71"/>
        <v>9.5</v>
      </c>
      <c r="AU73" s="4">
        <f t="shared" si="26"/>
        <v>28.5</v>
      </c>
      <c r="AV73" s="4">
        <f t="shared" si="27"/>
        <v>1.11</v>
      </c>
      <c r="AY73" s="4" t="str">
        <f t="shared" si="28"/>
        <v/>
      </c>
      <c r="AZ73" s="13" t="str">
        <f t="shared" si="84"/>
        <v/>
      </c>
      <c r="BA73" s="24" t="str">
        <f t="shared" si="30"/>
        <v/>
      </c>
      <c r="BC73" s="2">
        <f t="shared" si="72"/>
        <v>9.5</v>
      </c>
      <c r="BD73" s="4">
        <f t="shared" si="31"/>
        <v>28.5</v>
      </c>
      <c r="BE73" s="4">
        <f t="shared" si="32"/>
        <v>1.14</v>
      </c>
      <c r="BH73" s="4" t="str">
        <f t="shared" si="33"/>
        <v/>
      </c>
      <c r="BI73" s="13" t="str">
        <f t="shared" si="85"/>
        <v/>
      </c>
      <c r="BJ73" s="24" t="str">
        <f t="shared" si="35"/>
        <v/>
      </c>
      <c r="BK73" s="13"/>
      <c r="BL73" s="2">
        <f t="shared" si="73"/>
        <v>9.5</v>
      </c>
      <c r="BM73" s="4">
        <f t="shared" si="36"/>
        <v>28.5</v>
      </c>
      <c r="BN73" s="4">
        <f t="shared" si="37"/>
        <v>1.17</v>
      </c>
      <c r="BQ73" s="4" t="str">
        <f t="shared" si="38"/>
        <v/>
      </c>
      <c r="BR73" s="13" t="str">
        <f t="shared" si="39"/>
        <v/>
      </c>
      <c r="BS73" s="24" t="str">
        <f t="shared" si="40"/>
        <v/>
      </c>
      <c r="BT73" s="13"/>
      <c r="BU73" s="2">
        <f t="shared" si="74"/>
        <v>9.5</v>
      </c>
      <c r="BV73" s="4">
        <f t="shared" si="41"/>
        <v>28.5</v>
      </c>
      <c r="BW73" s="4">
        <f t="shared" si="42"/>
        <v>1.17</v>
      </c>
      <c r="BZ73" s="4" t="str">
        <f t="shared" si="43"/>
        <v/>
      </c>
      <c r="CA73" s="13" t="str">
        <f t="shared" si="44"/>
        <v/>
      </c>
      <c r="CB73" s="24" t="str">
        <f t="shared" si="45"/>
        <v/>
      </c>
      <c r="CC73" s="13"/>
      <c r="CD73" s="2">
        <f t="shared" si="75"/>
        <v>9.5</v>
      </c>
      <c r="CE73" s="4">
        <f t="shared" si="46"/>
        <v>28.5</v>
      </c>
      <c r="CF73" s="4">
        <f t="shared" si="47"/>
        <v>1.17</v>
      </c>
      <c r="CI73" s="4" t="str">
        <f t="shared" si="48"/>
        <v/>
      </c>
      <c r="CJ73" s="13" t="str">
        <f t="shared" si="49"/>
        <v/>
      </c>
      <c r="CK73" s="24" t="str">
        <f t="shared" si="50"/>
        <v/>
      </c>
      <c r="CL73" s="13"/>
      <c r="CM73" s="2">
        <f t="shared" si="76"/>
        <v>9.5</v>
      </c>
      <c r="CN73" s="4">
        <f t="shared" si="51"/>
        <v>28.5</v>
      </c>
      <c r="CO73" s="4">
        <f t="shared" si="52"/>
        <v>1.11</v>
      </c>
      <c r="CR73" s="4" t="str">
        <f t="shared" si="53"/>
        <v/>
      </c>
      <c r="CS73" s="13" t="str">
        <f t="shared" si="86"/>
        <v/>
      </c>
      <c r="CT73" s="24" t="str">
        <f t="shared" si="55"/>
        <v/>
      </c>
      <c r="CU73" s="25"/>
      <c r="CV73" s="2">
        <f t="shared" si="77"/>
        <v>9.5</v>
      </c>
      <c r="CW73" s="4">
        <f t="shared" si="56"/>
        <v>28.5</v>
      </c>
      <c r="CX73" s="4">
        <f t="shared" si="57"/>
        <v>1.11</v>
      </c>
      <c r="DA73" s="4" t="str">
        <f t="shared" si="58"/>
        <v/>
      </c>
      <c r="DB73" s="13" t="str">
        <f t="shared" si="87"/>
        <v/>
      </c>
      <c r="DC73" s="24" t="str">
        <f t="shared" si="60"/>
        <v/>
      </c>
      <c r="DE73" s="2">
        <f t="shared" si="78"/>
        <v>9.5</v>
      </c>
      <c r="DF73" s="4">
        <f t="shared" si="61"/>
        <v>28.5</v>
      </c>
      <c r="DG73" s="4">
        <f t="shared" si="62"/>
        <v>1.14</v>
      </c>
      <c r="DJ73" s="15" t="str">
        <f t="shared" si="63"/>
        <v/>
      </c>
      <c r="DK73" s="13" t="str">
        <f t="shared" si="88"/>
        <v/>
      </c>
      <c r="DL73" s="24" t="str">
        <f t="shared" si="65"/>
        <v/>
      </c>
      <c r="DM73" s="25"/>
    </row>
    <row r="74">
      <c r="A74" s="2">
        <f t="shared" si="66"/>
        <v>10</v>
      </c>
      <c r="B74" s="4">
        <f t="shared" si="1"/>
        <v>30</v>
      </c>
      <c r="C74" s="4">
        <f t="shared" si="2"/>
        <v>1.08</v>
      </c>
      <c r="D74" s="4">
        <f>150.75+1/32</f>
        <v>150.78125</v>
      </c>
      <c r="E74" s="4">
        <f>155+3/16</f>
        <v>155.1875</v>
      </c>
      <c r="F74" s="4">
        <f t="shared" si="3"/>
        <v>4.40625</v>
      </c>
      <c r="G74" s="13">
        <f t="shared" si="79"/>
        <v>0.9895285073</v>
      </c>
      <c r="H74" s="13">
        <f t="shared" si="5"/>
        <v>0</v>
      </c>
      <c r="J74" s="2">
        <f t="shared" si="67"/>
        <v>10</v>
      </c>
      <c r="K74" s="4">
        <f t="shared" si="6"/>
        <v>30</v>
      </c>
      <c r="L74" s="4">
        <f t="shared" si="7"/>
        <v>1.17</v>
      </c>
      <c r="M74" s="4">
        <f>151-1/8-1/16</f>
        <v>150.8125</v>
      </c>
      <c r="N74" s="4">
        <f>155+3/16</f>
        <v>155.1875</v>
      </c>
      <c r="O74" s="4">
        <f t="shared" si="8"/>
        <v>4.375</v>
      </c>
      <c r="P74" s="13">
        <f t="shared" si="80"/>
        <v>0.9894548898</v>
      </c>
      <c r="Q74" s="24">
        <f t="shared" si="10"/>
        <v>0</v>
      </c>
      <c r="S74" s="2">
        <f t="shared" si="68"/>
        <v>10</v>
      </c>
      <c r="T74" s="4">
        <f t="shared" si="11"/>
        <v>30</v>
      </c>
      <c r="U74" s="4">
        <f t="shared" si="12"/>
        <v>1.08</v>
      </c>
      <c r="V74" s="4">
        <f t="shared" ref="V74:V88" si="89">150+25/32</f>
        <v>150.78125</v>
      </c>
      <c r="W74" s="4">
        <f t="shared" ref="W74:W86" si="90">156-26/32</f>
        <v>155.1875</v>
      </c>
      <c r="X74" s="4">
        <f t="shared" si="13"/>
        <v>4.40625</v>
      </c>
      <c r="Y74" s="13">
        <f t="shared" si="81"/>
        <v>0.9895285073</v>
      </c>
      <c r="Z74" s="24">
        <f t="shared" si="15"/>
        <v>0</v>
      </c>
      <c r="AB74" s="2">
        <f t="shared" si="69"/>
        <v>10</v>
      </c>
      <c r="AC74" s="4">
        <f t="shared" si="16"/>
        <v>30</v>
      </c>
      <c r="AD74" s="4">
        <f t="shared" si="17"/>
        <v>1.11</v>
      </c>
      <c r="AE74" s="29">
        <f t="shared" ref="AE74:AE77" si="91">150+25/32</f>
        <v>150.78125</v>
      </c>
      <c r="AF74" s="29">
        <f>156-26/32</f>
        <v>155.1875</v>
      </c>
      <c r="AG74" s="4">
        <f t="shared" si="18"/>
        <v>4.40625</v>
      </c>
      <c r="AH74" s="13">
        <f t="shared" si="82"/>
        <v>1</v>
      </c>
      <c r="AI74" s="24">
        <f t="shared" si="20"/>
        <v>0</v>
      </c>
      <c r="AK74" s="2">
        <f t="shared" si="70"/>
        <v>10</v>
      </c>
      <c r="AL74" s="4">
        <f t="shared" si="21"/>
        <v>30</v>
      </c>
      <c r="AM74" s="4">
        <f t="shared" si="22"/>
        <v>1.11</v>
      </c>
      <c r="AO74" s="2">
        <v>26.0</v>
      </c>
      <c r="AP74" s="29">
        <f t="shared" si="23"/>
        <v>4.3125</v>
      </c>
      <c r="AQ74" s="13">
        <f t="shared" si="83"/>
        <v>0.9928314488</v>
      </c>
      <c r="AR74" s="24">
        <f t="shared" si="25"/>
        <v>0</v>
      </c>
      <c r="AS74" s="25"/>
      <c r="AT74" s="2">
        <f t="shared" si="71"/>
        <v>10</v>
      </c>
      <c r="AU74" s="4">
        <f t="shared" si="26"/>
        <v>30</v>
      </c>
      <c r="AV74" s="4">
        <f t="shared" si="27"/>
        <v>1.08</v>
      </c>
      <c r="AX74" s="2">
        <v>25.0</v>
      </c>
      <c r="AY74" s="4">
        <f t="shared" si="28"/>
        <v>4.3125</v>
      </c>
      <c r="AZ74" s="13">
        <f t="shared" si="84"/>
        <v>0.9928314488</v>
      </c>
      <c r="BA74" s="24">
        <f t="shared" si="30"/>
        <v>0</v>
      </c>
      <c r="BC74" s="2">
        <f t="shared" si="72"/>
        <v>10</v>
      </c>
      <c r="BD74" s="4">
        <f t="shared" si="31"/>
        <v>30</v>
      </c>
      <c r="BE74" s="4">
        <f t="shared" si="32"/>
        <v>1.11</v>
      </c>
      <c r="BG74" s="2">
        <v>26.0</v>
      </c>
      <c r="BH74" s="4">
        <f t="shared" si="33"/>
        <v>4.3125</v>
      </c>
      <c r="BI74" s="13">
        <f t="shared" si="85"/>
        <v>0.9928314488</v>
      </c>
      <c r="BJ74" s="24">
        <f t="shared" si="35"/>
        <v>0</v>
      </c>
      <c r="BK74" s="13"/>
      <c r="BL74" s="2">
        <f t="shared" si="73"/>
        <v>10</v>
      </c>
      <c r="BM74" s="4">
        <f t="shared" si="36"/>
        <v>30</v>
      </c>
      <c r="BN74" s="4">
        <f t="shared" si="37"/>
        <v>1.14</v>
      </c>
      <c r="BQ74" s="4" t="str">
        <f t="shared" si="38"/>
        <v/>
      </c>
      <c r="BR74" s="13" t="str">
        <f t="shared" si="39"/>
        <v/>
      </c>
      <c r="BS74" s="24" t="str">
        <f t="shared" si="40"/>
        <v/>
      </c>
      <c r="BT74" s="13"/>
      <c r="BU74" s="2">
        <f t="shared" si="74"/>
        <v>10</v>
      </c>
      <c r="BV74" s="4">
        <f t="shared" si="41"/>
        <v>30</v>
      </c>
      <c r="BW74" s="4">
        <f t="shared" si="42"/>
        <v>1.14</v>
      </c>
      <c r="BY74" s="2">
        <v>24.0</v>
      </c>
      <c r="BZ74" s="4">
        <f t="shared" si="43"/>
        <v>4.375</v>
      </c>
      <c r="CA74" s="13">
        <f t="shared" si="44"/>
        <v>0.9929327736</v>
      </c>
      <c r="CB74" s="24">
        <f t="shared" si="45"/>
        <v>0</v>
      </c>
      <c r="CC74" s="13"/>
      <c r="CD74" s="2">
        <f t="shared" si="75"/>
        <v>10</v>
      </c>
      <c r="CE74" s="4">
        <f t="shared" si="46"/>
        <v>30</v>
      </c>
      <c r="CF74" s="4">
        <f t="shared" si="47"/>
        <v>1.14</v>
      </c>
      <c r="CH74" s="2">
        <v>24.0</v>
      </c>
      <c r="CI74" s="4">
        <f t="shared" si="48"/>
        <v>4.375</v>
      </c>
      <c r="CJ74" s="13">
        <f t="shared" si="49"/>
        <v>1</v>
      </c>
      <c r="CK74" s="24">
        <f t="shared" si="50"/>
        <v>0</v>
      </c>
      <c r="CL74" s="13"/>
      <c r="CM74" s="2">
        <f t="shared" si="76"/>
        <v>10</v>
      </c>
      <c r="CN74" s="4">
        <f t="shared" si="51"/>
        <v>30</v>
      </c>
      <c r="CO74" s="4">
        <f t="shared" si="52"/>
        <v>1.08</v>
      </c>
      <c r="CQ74" s="2">
        <v>25.0</v>
      </c>
      <c r="CR74" s="4">
        <f t="shared" si="53"/>
        <v>4.3125</v>
      </c>
      <c r="CS74" s="13">
        <f t="shared" si="86"/>
        <v>1</v>
      </c>
      <c r="CT74" s="24">
        <f t="shared" si="55"/>
        <v>0</v>
      </c>
      <c r="CU74" s="25"/>
      <c r="CV74" s="2">
        <f t="shared" si="77"/>
        <v>10</v>
      </c>
      <c r="CW74" s="4">
        <f t="shared" si="56"/>
        <v>30</v>
      </c>
      <c r="CX74" s="4">
        <f t="shared" si="57"/>
        <v>1.08</v>
      </c>
      <c r="CZ74" s="2">
        <v>25.0</v>
      </c>
      <c r="DA74" s="4">
        <f t="shared" si="58"/>
        <v>4.3125</v>
      </c>
      <c r="DB74" s="13">
        <f t="shared" si="87"/>
        <v>0.9928314488</v>
      </c>
      <c r="DC74" s="24">
        <f t="shared" si="60"/>
        <v>0</v>
      </c>
      <c r="DE74" s="2">
        <f t="shared" si="78"/>
        <v>10</v>
      </c>
      <c r="DF74" s="4">
        <f t="shared" si="61"/>
        <v>30</v>
      </c>
      <c r="DG74" s="4">
        <f t="shared" si="62"/>
        <v>1.11</v>
      </c>
      <c r="DI74" s="2">
        <v>26.0</v>
      </c>
      <c r="DJ74" s="29">
        <f t="shared" si="63"/>
        <v>4.3125</v>
      </c>
      <c r="DK74" s="13">
        <f t="shared" si="88"/>
        <v>0.9928314488</v>
      </c>
      <c r="DL74" s="24">
        <f t="shared" si="65"/>
        <v>0</v>
      </c>
      <c r="DM74" s="25"/>
    </row>
    <row r="75">
      <c r="A75" s="2">
        <f t="shared" si="66"/>
        <v>10.5</v>
      </c>
      <c r="B75" s="4">
        <f t="shared" si="1"/>
        <v>31.5</v>
      </c>
      <c r="C75" s="4">
        <f t="shared" si="2"/>
        <v>1.05</v>
      </c>
      <c r="F75" s="4">
        <f t="shared" si="3"/>
        <v>0</v>
      </c>
      <c r="G75" s="13" t="str">
        <f t="shared" si="79"/>
        <v/>
      </c>
      <c r="H75" s="13" t="str">
        <f t="shared" si="5"/>
        <v/>
      </c>
      <c r="J75" s="2">
        <f t="shared" si="67"/>
        <v>10.5</v>
      </c>
      <c r="K75" s="4">
        <f t="shared" si="6"/>
        <v>31.5</v>
      </c>
      <c r="L75" s="4">
        <f t="shared" si="7"/>
        <v>1.14</v>
      </c>
      <c r="O75" s="4">
        <f t="shared" si="8"/>
        <v>0</v>
      </c>
      <c r="P75" s="13" t="str">
        <f t="shared" si="80"/>
        <v/>
      </c>
      <c r="Q75" s="24" t="str">
        <f t="shared" si="10"/>
        <v/>
      </c>
      <c r="S75" s="2">
        <f t="shared" si="68"/>
        <v>10.5</v>
      </c>
      <c r="T75" s="4">
        <f t="shared" si="11"/>
        <v>31.5</v>
      </c>
      <c r="U75" s="4">
        <f t="shared" si="12"/>
        <v>1.05</v>
      </c>
      <c r="V75" s="4">
        <f t="shared" si="89"/>
        <v>150.78125</v>
      </c>
      <c r="W75" s="4">
        <f t="shared" si="90"/>
        <v>155.1875</v>
      </c>
      <c r="X75" s="4">
        <f t="shared" si="13"/>
        <v>4.40625</v>
      </c>
      <c r="Y75" s="13">
        <f t="shared" si="81"/>
        <v>0.9895285073</v>
      </c>
      <c r="Z75" s="24">
        <f t="shared" si="15"/>
        <v>0</v>
      </c>
      <c r="AB75" s="2">
        <f t="shared" si="69"/>
        <v>10.5</v>
      </c>
      <c r="AC75" s="4">
        <f t="shared" si="16"/>
        <v>31.5</v>
      </c>
      <c r="AD75" s="4">
        <f t="shared" si="17"/>
        <v>1.08</v>
      </c>
      <c r="AE75" s="29">
        <f t="shared" si="91"/>
        <v>150.78125</v>
      </c>
      <c r="AF75" s="29">
        <f t="shared" ref="AF75:AF88" si="92">156-27/32</f>
        <v>155.15625</v>
      </c>
      <c r="AG75" s="4">
        <f t="shared" si="18"/>
        <v>4.375</v>
      </c>
      <c r="AH75" s="13">
        <f t="shared" si="82"/>
        <v>0.9964475909</v>
      </c>
      <c r="AI75" s="24">
        <f t="shared" si="20"/>
        <v>0</v>
      </c>
      <c r="AK75" s="2">
        <f t="shared" si="70"/>
        <v>10.5</v>
      </c>
      <c r="AL75" s="4">
        <f t="shared" si="21"/>
        <v>31.5</v>
      </c>
      <c r="AM75" s="4">
        <f t="shared" si="22"/>
        <v>1.08</v>
      </c>
      <c r="AP75" s="15" t="str">
        <f t="shared" si="23"/>
        <v/>
      </c>
      <c r="AQ75" s="13" t="str">
        <f t="shared" si="83"/>
        <v/>
      </c>
      <c r="AR75" s="24" t="str">
        <f t="shared" si="25"/>
        <v/>
      </c>
      <c r="AS75" s="25"/>
      <c r="AT75" s="2">
        <f t="shared" si="71"/>
        <v>10.5</v>
      </c>
      <c r="AU75" s="4">
        <f t="shared" si="26"/>
        <v>31.5</v>
      </c>
      <c r="AV75" s="4">
        <f t="shared" si="27"/>
        <v>1.05</v>
      </c>
      <c r="AX75" s="2">
        <v>25.0</v>
      </c>
      <c r="AY75" s="4">
        <f t="shared" si="28"/>
        <v>4.3125</v>
      </c>
      <c r="AZ75" s="13">
        <f t="shared" si="84"/>
        <v>0.9928314488</v>
      </c>
      <c r="BA75" s="24">
        <f t="shared" si="30"/>
        <v>0</v>
      </c>
      <c r="BC75" s="2">
        <f t="shared" si="72"/>
        <v>10.5</v>
      </c>
      <c r="BD75" s="4">
        <f t="shared" si="31"/>
        <v>31.5</v>
      </c>
      <c r="BE75" s="4">
        <f t="shared" si="32"/>
        <v>1.08</v>
      </c>
      <c r="BH75" s="4" t="str">
        <f t="shared" si="33"/>
        <v/>
      </c>
      <c r="BI75" s="13" t="str">
        <f t="shared" si="85"/>
        <v/>
      </c>
      <c r="BJ75" s="24" t="str">
        <f t="shared" si="35"/>
        <v/>
      </c>
      <c r="BK75" s="13"/>
      <c r="BL75" s="2">
        <f t="shared" si="73"/>
        <v>10.5</v>
      </c>
      <c r="BM75" s="4">
        <f t="shared" si="36"/>
        <v>31.5</v>
      </c>
      <c r="BN75" s="4">
        <f t="shared" si="37"/>
        <v>1.11</v>
      </c>
      <c r="BQ75" s="4" t="str">
        <f t="shared" si="38"/>
        <v/>
      </c>
      <c r="BR75" s="13" t="str">
        <f t="shared" si="39"/>
        <v/>
      </c>
      <c r="BS75" s="24" t="str">
        <f t="shared" si="40"/>
        <v/>
      </c>
      <c r="BT75" s="13"/>
      <c r="BU75" s="2">
        <f t="shared" si="74"/>
        <v>10.5</v>
      </c>
      <c r="BV75" s="4">
        <f t="shared" si="41"/>
        <v>31.5</v>
      </c>
      <c r="BW75" s="4">
        <f t="shared" si="42"/>
        <v>1.11</v>
      </c>
      <c r="BZ75" s="4" t="str">
        <f t="shared" si="43"/>
        <v/>
      </c>
      <c r="CA75" s="13" t="str">
        <f t="shared" si="44"/>
        <v/>
      </c>
      <c r="CB75" s="24" t="str">
        <f t="shared" si="45"/>
        <v/>
      </c>
      <c r="CC75" s="13"/>
      <c r="CD75" s="2">
        <f t="shared" si="75"/>
        <v>10.5</v>
      </c>
      <c r="CE75" s="4">
        <f t="shared" si="46"/>
        <v>31.5</v>
      </c>
      <c r="CF75" s="4">
        <f t="shared" si="47"/>
        <v>1.11</v>
      </c>
      <c r="CI75" s="4" t="str">
        <f t="shared" si="48"/>
        <v/>
      </c>
      <c r="CJ75" s="13" t="str">
        <f t="shared" si="49"/>
        <v/>
      </c>
      <c r="CK75" s="24" t="str">
        <f t="shared" si="50"/>
        <v/>
      </c>
      <c r="CL75" s="13"/>
      <c r="CM75" s="2">
        <f t="shared" si="76"/>
        <v>10.5</v>
      </c>
      <c r="CN75" s="4">
        <f t="shared" si="51"/>
        <v>31.5</v>
      </c>
      <c r="CO75" s="4">
        <f t="shared" si="52"/>
        <v>1.05</v>
      </c>
      <c r="CR75" s="4" t="str">
        <f t="shared" si="53"/>
        <v/>
      </c>
      <c r="CS75" s="13" t="str">
        <f t="shared" si="86"/>
        <v/>
      </c>
      <c r="CT75" s="24" t="str">
        <f t="shared" si="55"/>
        <v/>
      </c>
      <c r="CU75" s="25"/>
      <c r="CV75" s="2">
        <f t="shared" si="77"/>
        <v>10.5</v>
      </c>
      <c r="CW75" s="4">
        <f t="shared" si="56"/>
        <v>31.5</v>
      </c>
      <c r="CX75" s="4">
        <f t="shared" si="57"/>
        <v>1.05</v>
      </c>
      <c r="CZ75" s="2">
        <v>25.0</v>
      </c>
      <c r="DA75" s="4">
        <f t="shared" si="58"/>
        <v>4.3125</v>
      </c>
      <c r="DB75" s="13">
        <f t="shared" si="87"/>
        <v>0.9928314488</v>
      </c>
      <c r="DC75" s="24">
        <f t="shared" si="60"/>
        <v>0</v>
      </c>
      <c r="DE75" s="2">
        <f t="shared" si="78"/>
        <v>10.5</v>
      </c>
      <c r="DF75" s="4">
        <f t="shared" si="61"/>
        <v>31.5</v>
      </c>
      <c r="DG75" s="4">
        <f t="shared" si="62"/>
        <v>1.08</v>
      </c>
      <c r="DJ75" s="15" t="str">
        <f t="shared" si="63"/>
        <v/>
      </c>
      <c r="DK75" s="13" t="str">
        <f t="shared" si="88"/>
        <v/>
      </c>
      <c r="DL75" s="24" t="str">
        <f t="shared" si="65"/>
        <v/>
      </c>
      <c r="DM75" s="25"/>
    </row>
    <row r="76">
      <c r="A76" s="2">
        <f t="shared" si="66"/>
        <v>11</v>
      </c>
      <c r="B76" s="4">
        <f t="shared" si="1"/>
        <v>33</v>
      </c>
      <c r="C76" s="4">
        <f t="shared" si="2"/>
        <v>1.02</v>
      </c>
      <c r="D76" s="4">
        <f>150.75+1/32</f>
        <v>150.78125</v>
      </c>
      <c r="E76" s="4">
        <f>155+3/16</f>
        <v>155.1875</v>
      </c>
      <c r="F76" s="4">
        <f t="shared" si="3"/>
        <v>4.40625</v>
      </c>
      <c r="G76" s="13">
        <f t="shared" si="79"/>
        <v>0.9895285073</v>
      </c>
      <c r="H76" s="13">
        <f t="shared" si="5"/>
        <v>0</v>
      </c>
      <c r="J76" s="2">
        <f t="shared" si="67"/>
        <v>11</v>
      </c>
      <c r="K76" s="4">
        <f t="shared" si="6"/>
        <v>33</v>
      </c>
      <c r="L76" s="4">
        <f t="shared" si="7"/>
        <v>1.11</v>
      </c>
      <c r="O76" s="4">
        <f t="shared" si="8"/>
        <v>0</v>
      </c>
      <c r="P76" s="13" t="str">
        <f t="shared" si="80"/>
        <v/>
      </c>
      <c r="Q76" s="24" t="str">
        <f t="shared" si="10"/>
        <v/>
      </c>
      <c r="S76" s="2">
        <f t="shared" si="68"/>
        <v>11</v>
      </c>
      <c r="T76" s="4">
        <f t="shared" si="11"/>
        <v>33</v>
      </c>
      <c r="U76" s="4">
        <f t="shared" si="12"/>
        <v>1.02</v>
      </c>
      <c r="V76" s="4">
        <f t="shared" si="89"/>
        <v>150.78125</v>
      </c>
      <c r="W76" s="4">
        <f t="shared" si="90"/>
        <v>155.1875</v>
      </c>
      <c r="X76" s="4">
        <f t="shared" si="13"/>
        <v>4.40625</v>
      </c>
      <c r="Y76" s="13">
        <f t="shared" si="81"/>
        <v>0.9895285073</v>
      </c>
      <c r="Z76" s="24">
        <f t="shared" si="15"/>
        <v>0</v>
      </c>
      <c r="AB76" s="2">
        <f t="shared" si="69"/>
        <v>11</v>
      </c>
      <c r="AC76" s="4">
        <f t="shared" si="16"/>
        <v>33</v>
      </c>
      <c r="AD76" s="4">
        <f t="shared" si="17"/>
        <v>1.05</v>
      </c>
      <c r="AE76" s="29">
        <f t="shared" si="91"/>
        <v>150.78125</v>
      </c>
      <c r="AF76" s="29">
        <f t="shared" si="92"/>
        <v>155.15625</v>
      </c>
      <c r="AG76" s="4">
        <f t="shared" si="18"/>
        <v>4.375</v>
      </c>
      <c r="AH76" s="13">
        <f t="shared" si="82"/>
        <v>0.9964475909</v>
      </c>
      <c r="AI76" s="24">
        <f t="shared" si="20"/>
        <v>0</v>
      </c>
      <c r="AK76" s="2">
        <f t="shared" si="70"/>
        <v>11</v>
      </c>
      <c r="AL76" s="4">
        <f t="shared" si="21"/>
        <v>33</v>
      </c>
      <c r="AM76" s="4">
        <f t="shared" si="22"/>
        <v>1.05</v>
      </c>
      <c r="AO76" s="2">
        <v>26.0</v>
      </c>
      <c r="AP76" s="29">
        <f t="shared" si="23"/>
        <v>4.3125</v>
      </c>
      <c r="AQ76" s="13">
        <f t="shared" si="83"/>
        <v>0.9928314488</v>
      </c>
      <c r="AR76" s="24">
        <f t="shared" si="25"/>
        <v>0</v>
      </c>
      <c r="AS76" s="25"/>
      <c r="AT76" s="2">
        <f t="shared" si="71"/>
        <v>11</v>
      </c>
      <c r="AU76" s="4">
        <f t="shared" si="26"/>
        <v>33</v>
      </c>
      <c r="AV76" s="4">
        <f t="shared" si="27"/>
        <v>1.02</v>
      </c>
      <c r="AX76" s="2">
        <v>26.0</v>
      </c>
      <c r="AY76" s="4">
        <f t="shared" si="28"/>
        <v>4.25</v>
      </c>
      <c r="AZ76" s="13">
        <f t="shared" si="84"/>
        <v>0.9856107606</v>
      </c>
      <c r="BA76" s="24">
        <f t="shared" si="30"/>
        <v>0</v>
      </c>
      <c r="BC76" s="2">
        <f t="shared" si="72"/>
        <v>11</v>
      </c>
      <c r="BD76" s="4">
        <f t="shared" si="31"/>
        <v>33</v>
      </c>
      <c r="BE76" s="4">
        <f t="shared" si="32"/>
        <v>1.05</v>
      </c>
      <c r="BG76" s="2">
        <v>26.0</v>
      </c>
      <c r="BH76" s="4">
        <f t="shared" si="33"/>
        <v>4.3125</v>
      </c>
      <c r="BI76" s="13">
        <f t="shared" si="85"/>
        <v>0.9928314488</v>
      </c>
      <c r="BJ76" s="24">
        <f t="shared" si="35"/>
        <v>0</v>
      </c>
      <c r="BK76" s="13"/>
      <c r="BL76" s="2">
        <f t="shared" si="73"/>
        <v>11</v>
      </c>
      <c r="BM76" s="4">
        <f t="shared" si="36"/>
        <v>33</v>
      </c>
      <c r="BN76" s="4">
        <f t="shared" si="37"/>
        <v>1.08</v>
      </c>
      <c r="BP76" s="2">
        <v>24.0</v>
      </c>
      <c r="BQ76" s="4">
        <f t="shared" si="38"/>
        <v>4.375</v>
      </c>
      <c r="BR76" s="13">
        <f t="shared" si="39"/>
        <v>0.9929327736</v>
      </c>
      <c r="BS76" s="24">
        <f t="shared" si="40"/>
        <v>0</v>
      </c>
      <c r="BT76" s="13"/>
      <c r="BU76" s="2">
        <f t="shared" si="74"/>
        <v>11</v>
      </c>
      <c r="BV76" s="4">
        <f t="shared" si="41"/>
        <v>33</v>
      </c>
      <c r="BW76" s="4">
        <f t="shared" si="42"/>
        <v>1.08</v>
      </c>
      <c r="BY76" s="2">
        <v>24.0</v>
      </c>
      <c r="BZ76" s="4">
        <f t="shared" si="43"/>
        <v>4.375</v>
      </c>
      <c r="CA76" s="13">
        <f t="shared" si="44"/>
        <v>0.9929327736</v>
      </c>
      <c r="CB76" s="24">
        <f t="shared" si="45"/>
        <v>0</v>
      </c>
      <c r="CC76" s="13"/>
      <c r="CD76" s="2">
        <f t="shared" si="75"/>
        <v>11</v>
      </c>
      <c r="CE76" s="4">
        <f t="shared" si="46"/>
        <v>33</v>
      </c>
      <c r="CF76" s="4">
        <f t="shared" si="47"/>
        <v>1.08</v>
      </c>
      <c r="CH76" s="2">
        <v>24.0</v>
      </c>
      <c r="CI76" s="4">
        <f t="shared" si="48"/>
        <v>4.375</v>
      </c>
      <c r="CJ76" s="13">
        <f t="shared" si="49"/>
        <v>1</v>
      </c>
      <c r="CK76" s="24">
        <f t="shared" si="50"/>
        <v>0</v>
      </c>
      <c r="CL76" s="13"/>
      <c r="CM76" s="2">
        <f t="shared" si="76"/>
        <v>11</v>
      </c>
      <c r="CN76" s="4">
        <f t="shared" si="51"/>
        <v>33</v>
      </c>
      <c r="CO76" s="4">
        <f t="shared" si="52"/>
        <v>1.02</v>
      </c>
      <c r="CQ76" s="2">
        <v>26.0</v>
      </c>
      <c r="CR76" s="4">
        <f t="shared" si="53"/>
        <v>4.25</v>
      </c>
      <c r="CS76" s="13">
        <f t="shared" si="86"/>
        <v>0.9927271762</v>
      </c>
      <c r="CT76" s="24">
        <f t="shared" si="55"/>
        <v>0</v>
      </c>
      <c r="CU76" s="25"/>
      <c r="CV76" s="2">
        <f t="shared" si="77"/>
        <v>11</v>
      </c>
      <c r="CW76" s="4">
        <f t="shared" si="56"/>
        <v>33</v>
      </c>
      <c r="CX76" s="4">
        <f t="shared" si="57"/>
        <v>1.02</v>
      </c>
      <c r="CZ76" s="2">
        <v>26.0</v>
      </c>
      <c r="DA76" s="4">
        <f t="shared" si="58"/>
        <v>4.25</v>
      </c>
      <c r="DB76" s="13">
        <f t="shared" si="87"/>
        <v>0.9856107606</v>
      </c>
      <c r="DC76" s="24">
        <f t="shared" si="60"/>
        <v>0</v>
      </c>
      <c r="DE76" s="2">
        <f t="shared" si="78"/>
        <v>11</v>
      </c>
      <c r="DF76" s="4">
        <f t="shared" si="61"/>
        <v>33</v>
      </c>
      <c r="DG76" s="4">
        <f t="shared" si="62"/>
        <v>1.05</v>
      </c>
      <c r="DI76" s="2">
        <v>26.0</v>
      </c>
      <c r="DJ76" s="29">
        <f t="shared" si="63"/>
        <v>4.3125</v>
      </c>
      <c r="DK76" s="13">
        <f t="shared" si="88"/>
        <v>0.9928314488</v>
      </c>
      <c r="DL76" s="24">
        <f t="shared" si="65"/>
        <v>0</v>
      </c>
      <c r="DM76" s="25"/>
    </row>
    <row r="77">
      <c r="A77" s="2">
        <f t="shared" si="66"/>
        <v>11.5</v>
      </c>
      <c r="B77" s="4">
        <f t="shared" si="1"/>
        <v>34.5</v>
      </c>
      <c r="C77" s="4">
        <f t="shared" si="2"/>
        <v>0.99</v>
      </c>
      <c r="F77" s="4">
        <f t="shared" si="3"/>
        <v>0</v>
      </c>
      <c r="G77" s="13" t="str">
        <f t="shared" si="79"/>
        <v/>
      </c>
      <c r="H77" s="13" t="str">
        <f t="shared" si="5"/>
        <v/>
      </c>
      <c r="J77" s="2">
        <f t="shared" si="67"/>
        <v>11.5</v>
      </c>
      <c r="K77" s="4">
        <f t="shared" si="6"/>
        <v>34.5</v>
      </c>
      <c r="L77" s="4">
        <f t="shared" si="7"/>
        <v>1.08</v>
      </c>
      <c r="O77" s="4">
        <f t="shared" si="8"/>
        <v>0</v>
      </c>
      <c r="P77" s="13" t="str">
        <f t="shared" si="80"/>
        <v/>
      </c>
      <c r="Q77" s="24" t="str">
        <f t="shared" si="10"/>
        <v/>
      </c>
      <c r="S77" s="2">
        <f t="shared" si="68"/>
        <v>11.5</v>
      </c>
      <c r="T77" s="4">
        <f t="shared" si="11"/>
        <v>34.5</v>
      </c>
      <c r="U77" s="4">
        <f t="shared" si="12"/>
        <v>0.99</v>
      </c>
      <c r="V77" s="4">
        <f t="shared" si="89"/>
        <v>150.78125</v>
      </c>
      <c r="W77" s="4">
        <f t="shared" si="90"/>
        <v>155.1875</v>
      </c>
      <c r="X77" s="4">
        <f t="shared" si="13"/>
        <v>4.40625</v>
      </c>
      <c r="Y77" s="13">
        <f t="shared" si="81"/>
        <v>0.9895285073</v>
      </c>
      <c r="Z77" s="24">
        <f t="shared" si="15"/>
        <v>0</v>
      </c>
      <c r="AB77" s="2">
        <f t="shared" si="69"/>
        <v>11.5</v>
      </c>
      <c r="AC77" s="4">
        <f t="shared" si="16"/>
        <v>34.5</v>
      </c>
      <c r="AD77" s="4">
        <f t="shared" si="17"/>
        <v>1.02</v>
      </c>
      <c r="AE77" s="29">
        <f t="shared" si="91"/>
        <v>150.78125</v>
      </c>
      <c r="AF77" s="29">
        <f t="shared" si="92"/>
        <v>155.15625</v>
      </c>
      <c r="AG77" s="4">
        <f t="shared" si="18"/>
        <v>4.375</v>
      </c>
      <c r="AH77" s="13">
        <f t="shared" si="82"/>
        <v>0.9964475909</v>
      </c>
      <c r="AI77" s="24">
        <f t="shared" si="20"/>
        <v>0</v>
      </c>
      <c r="AK77" s="2">
        <f t="shared" si="70"/>
        <v>11.5</v>
      </c>
      <c r="AL77" s="4">
        <f t="shared" si="21"/>
        <v>34.5</v>
      </c>
      <c r="AM77" s="4">
        <f t="shared" si="22"/>
        <v>1.02</v>
      </c>
      <c r="AP77" s="15" t="str">
        <f t="shared" si="23"/>
        <v/>
      </c>
      <c r="AQ77" s="13" t="str">
        <f t="shared" si="83"/>
        <v/>
      </c>
      <c r="AR77" s="24" t="str">
        <f t="shared" si="25"/>
        <v/>
      </c>
      <c r="AS77" s="25"/>
      <c r="AT77" s="2">
        <f t="shared" si="71"/>
        <v>11.5</v>
      </c>
      <c r="AU77" s="4">
        <f t="shared" si="26"/>
        <v>34.5</v>
      </c>
      <c r="AV77" s="4">
        <f t="shared" si="27"/>
        <v>0.99</v>
      </c>
      <c r="AX77" s="2">
        <v>26.0</v>
      </c>
      <c r="AY77" s="4">
        <f t="shared" si="28"/>
        <v>4.25</v>
      </c>
      <c r="AZ77" s="13">
        <f t="shared" si="84"/>
        <v>0.9856107606</v>
      </c>
      <c r="BA77" s="24">
        <f t="shared" si="30"/>
        <v>0</v>
      </c>
      <c r="BC77" s="2">
        <f t="shared" si="72"/>
        <v>11.5</v>
      </c>
      <c r="BD77" s="4">
        <f t="shared" si="31"/>
        <v>34.5</v>
      </c>
      <c r="BE77" s="4">
        <f t="shared" si="32"/>
        <v>1.02</v>
      </c>
      <c r="BH77" s="4" t="str">
        <f t="shared" si="33"/>
        <v/>
      </c>
      <c r="BI77" s="13" t="str">
        <f t="shared" si="85"/>
        <v/>
      </c>
      <c r="BJ77" s="24" t="str">
        <f t="shared" si="35"/>
        <v/>
      </c>
      <c r="BK77" s="13"/>
      <c r="BL77" s="2">
        <f t="shared" si="73"/>
        <v>11.5</v>
      </c>
      <c r="BM77" s="4">
        <f t="shared" si="36"/>
        <v>34.5</v>
      </c>
      <c r="BN77" s="4">
        <f t="shared" si="37"/>
        <v>1.05</v>
      </c>
      <c r="BQ77" s="4" t="str">
        <f t="shared" si="38"/>
        <v/>
      </c>
      <c r="BR77" s="13" t="str">
        <f t="shared" si="39"/>
        <v/>
      </c>
      <c r="BS77" s="24" t="str">
        <f t="shared" si="40"/>
        <v/>
      </c>
      <c r="BT77" s="13"/>
      <c r="BU77" s="2">
        <f t="shared" si="74"/>
        <v>11.5</v>
      </c>
      <c r="BV77" s="4">
        <f t="shared" si="41"/>
        <v>34.5</v>
      </c>
      <c r="BW77" s="4">
        <f t="shared" si="42"/>
        <v>1.05</v>
      </c>
      <c r="BZ77" s="4" t="str">
        <f t="shared" si="43"/>
        <v/>
      </c>
      <c r="CA77" s="13" t="str">
        <f t="shared" si="44"/>
        <v/>
      </c>
      <c r="CB77" s="24" t="str">
        <f t="shared" si="45"/>
        <v/>
      </c>
      <c r="CC77" s="13"/>
      <c r="CD77" s="2">
        <f t="shared" si="75"/>
        <v>11.5</v>
      </c>
      <c r="CE77" s="4">
        <f t="shared" si="46"/>
        <v>34.5</v>
      </c>
      <c r="CF77" s="4">
        <f t="shared" si="47"/>
        <v>1.05</v>
      </c>
      <c r="CI77" s="4" t="str">
        <f t="shared" si="48"/>
        <v/>
      </c>
      <c r="CJ77" s="13" t="str">
        <f t="shared" si="49"/>
        <v/>
      </c>
      <c r="CK77" s="24" t="str">
        <f t="shared" si="50"/>
        <v/>
      </c>
      <c r="CL77" s="13"/>
      <c r="CM77" s="2">
        <f t="shared" si="76"/>
        <v>11.5</v>
      </c>
      <c r="CN77" s="4">
        <f t="shared" si="51"/>
        <v>34.5</v>
      </c>
      <c r="CO77" s="4">
        <f t="shared" si="52"/>
        <v>0.99</v>
      </c>
      <c r="CR77" s="4" t="str">
        <f t="shared" si="53"/>
        <v/>
      </c>
      <c r="CS77" s="13" t="str">
        <f t="shared" si="86"/>
        <v/>
      </c>
      <c r="CT77" s="24" t="str">
        <f t="shared" si="55"/>
        <v/>
      </c>
      <c r="CU77" s="25"/>
      <c r="CV77" s="2">
        <f t="shared" si="77"/>
        <v>11.5</v>
      </c>
      <c r="CW77" s="4">
        <f t="shared" si="56"/>
        <v>34.5</v>
      </c>
      <c r="CX77" s="4">
        <f t="shared" si="57"/>
        <v>0.99</v>
      </c>
      <c r="CZ77" s="2">
        <v>26.0</v>
      </c>
      <c r="DA77" s="4">
        <f t="shared" si="58"/>
        <v>4.25</v>
      </c>
      <c r="DB77" s="13">
        <f t="shared" si="87"/>
        <v>0.9856107606</v>
      </c>
      <c r="DC77" s="24">
        <f t="shared" si="60"/>
        <v>0</v>
      </c>
      <c r="DE77" s="2">
        <f t="shared" si="78"/>
        <v>11.5</v>
      </c>
      <c r="DF77" s="4">
        <f t="shared" si="61"/>
        <v>34.5</v>
      </c>
      <c r="DG77" s="4">
        <f t="shared" si="62"/>
        <v>1.02</v>
      </c>
      <c r="DJ77" s="15" t="str">
        <f t="shared" si="63"/>
        <v/>
      </c>
      <c r="DK77" s="13" t="str">
        <f t="shared" si="88"/>
        <v/>
      </c>
      <c r="DL77" s="24" t="str">
        <f t="shared" si="65"/>
        <v/>
      </c>
      <c r="DM77" s="25"/>
    </row>
    <row r="78">
      <c r="A78" s="2">
        <f t="shared" si="66"/>
        <v>12</v>
      </c>
      <c r="B78" s="4">
        <f t="shared" si="1"/>
        <v>36</v>
      </c>
      <c r="C78" s="4">
        <f t="shared" si="2"/>
        <v>0.96</v>
      </c>
      <c r="D78" s="4">
        <f>150.75+1/32</f>
        <v>150.78125</v>
      </c>
      <c r="E78" s="4">
        <f>155+3/16</f>
        <v>155.1875</v>
      </c>
      <c r="F78" s="4">
        <f t="shared" si="3"/>
        <v>4.40625</v>
      </c>
      <c r="G78" s="13">
        <f t="shared" si="79"/>
        <v>0.9895285073</v>
      </c>
      <c r="H78" s="13">
        <f t="shared" si="5"/>
        <v>0</v>
      </c>
      <c r="J78" s="2">
        <f t="shared" si="67"/>
        <v>12</v>
      </c>
      <c r="K78" s="4">
        <f t="shared" si="6"/>
        <v>36</v>
      </c>
      <c r="L78" s="4">
        <f t="shared" si="7"/>
        <v>1.05</v>
      </c>
      <c r="M78" s="4">
        <f>151-1/8-1/16</f>
        <v>150.8125</v>
      </c>
      <c r="N78" s="4">
        <f>155+3/16</f>
        <v>155.1875</v>
      </c>
      <c r="O78" s="4">
        <f t="shared" si="8"/>
        <v>4.375</v>
      </c>
      <c r="P78" s="13">
        <f t="shared" si="80"/>
        <v>0.9894548898</v>
      </c>
      <c r="Q78" s="24">
        <f t="shared" si="10"/>
        <v>0</v>
      </c>
      <c r="S78" s="2">
        <f t="shared" si="68"/>
        <v>12</v>
      </c>
      <c r="T78" s="4">
        <f t="shared" si="11"/>
        <v>36</v>
      </c>
      <c r="U78" s="4">
        <f t="shared" si="12"/>
        <v>0.96</v>
      </c>
      <c r="V78" s="4">
        <f t="shared" si="89"/>
        <v>150.78125</v>
      </c>
      <c r="W78" s="4">
        <f t="shared" si="90"/>
        <v>155.1875</v>
      </c>
      <c r="X78" s="4">
        <f t="shared" si="13"/>
        <v>4.40625</v>
      </c>
      <c r="Y78" s="13">
        <f t="shared" si="81"/>
        <v>0.9895285073</v>
      </c>
      <c r="Z78" s="24">
        <f t="shared" si="15"/>
        <v>0</v>
      </c>
      <c r="AB78" s="2">
        <f t="shared" si="69"/>
        <v>12</v>
      </c>
      <c r="AC78" s="4">
        <f t="shared" si="16"/>
        <v>36</v>
      </c>
      <c r="AD78" s="4">
        <f t="shared" si="17"/>
        <v>0.99</v>
      </c>
      <c r="AE78" s="29">
        <f t="shared" ref="AE78:AE88" si="93">150+26/32</f>
        <v>150.8125</v>
      </c>
      <c r="AF78" s="29">
        <f t="shared" si="92"/>
        <v>155.15625</v>
      </c>
      <c r="AG78" s="4">
        <f t="shared" si="18"/>
        <v>4.34375</v>
      </c>
      <c r="AH78" s="13">
        <f t="shared" si="82"/>
        <v>0.9928824718</v>
      </c>
      <c r="AI78" s="24">
        <f t="shared" si="20"/>
        <v>0</v>
      </c>
      <c r="AK78" s="2">
        <f t="shared" si="70"/>
        <v>12</v>
      </c>
      <c r="AL78" s="4">
        <f t="shared" si="21"/>
        <v>36</v>
      </c>
      <c r="AM78" s="4">
        <f t="shared" si="22"/>
        <v>0.99</v>
      </c>
      <c r="AO78" s="2">
        <v>26.0</v>
      </c>
      <c r="AP78" s="29">
        <f t="shared" si="23"/>
        <v>4.3125</v>
      </c>
      <c r="AQ78" s="13">
        <f t="shared" si="83"/>
        <v>0.9928314488</v>
      </c>
      <c r="AR78" s="24">
        <f t="shared" si="25"/>
        <v>0</v>
      </c>
      <c r="AS78" s="25"/>
      <c r="AT78" s="2">
        <f t="shared" si="71"/>
        <v>12</v>
      </c>
      <c r="AU78" s="4">
        <f t="shared" si="26"/>
        <v>36</v>
      </c>
      <c r="AV78" s="4">
        <f t="shared" si="27"/>
        <v>0.96</v>
      </c>
      <c r="AX78" s="2">
        <v>26.0</v>
      </c>
      <c r="AY78" s="4">
        <f t="shared" si="28"/>
        <v>4.25</v>
      </c>
      <c r="AZ78" s="13">
        <f t="shared" si="84"/>
        <v>0.9856107606</v>
      </c>
      <c r="BA78" s="24">
        <f t="shared" si="30"/>
        <v>0</v>
      </c>
      <c r="BC78" s="2">
        <f t="shared" si="72"/>
        <v>12</v>
      </c>
      <c r="BD78" s="4">
        <f t="shared" si="31"/>
        <v>36</v>
      </c>
      <c r="BE78" s="4">
        <f t="shared" si="32"/>
        <v>0.99</v>
      </c>
      <c r="BG78" s="2">
        <v>26.0</v>
      </c>
      <c r="BH78" s="4">
        <f t="shared" si="33"/>
        <v>4.3125</v>
      </c>
      <c r="BI78" s="13">
        <f t="shared" si="85"/>
        <v>0.9928314488</v>
      </c>
      <c r="BJ78" s="24">
        <f t="shared" si="35"/>
        <v>0</v>
      </c>
      <c r="BK78" s="13"/>
      <c r="BL78" s="2">
        <f t="shared" si="73"/>
        <v>12</v>
      </c>
      <c r="BM78" s="4">
        <f t="shared" si="36"/>
        <v>36</v>
      </c>
      <c r="BN78" s="4">
        <f t="shared" si="37"/>
        <v>1.02</v>
      </c>
      <c r="BP78" s="2">
        <v>25.0</v>
      </c>
      <c r="BQ78" s="4">
        <f t="shared" si="38"/>
        <v>4.3125</v>
      </c>
      <c r="BR78" s="13">
        <f t="shared" si="39"/>
        <v>0.9858148842</v>
      </c>
      <c r="BS78" s="24">
        <f t="shared" si="40"/>
        <v>0</v>
      </c>
      <c r="BT78" s="13"/>
      <c r="BU78" s="2">
        <f t="shared" si="74"/>
        <v>12</v>
      </c>
      <c r="BV78" s="4">
        <f t="shared" si="41"/>
        <v>36</v>
      </c>
      <c r="BW78" s="4">
        <f t="shared" si="42"/>
        <v>1.02</v>
      </c>
      <c r="BY78" s="2">
        <v>24.0</v>
      </c>
      <c r="BZ78" s="4">
        <f t="shared" si="43"/>
        <v>4.375</v>
      </c>
      <c r="CA78" s="13">
        <f t="shared" si="44"/>
        <v>0.9929327736</v>
      </c>
      <c r="CB78" s="24">
        <f t="shared" si="45"/>
        <v>0</v>
      </c>
      <c r="CC78" s="13"/>
      <c r="CD78" s="2">
        <f t="shared" si="75"/>
        <v>12</v>
      </c>
      <c r="CE78" s="4">
        <f t="shared" si="46"/>
        <v>36</v>
      </c>
      <c r="CF78" s="4">
        <f t="shared" si="47"/>
        <v>1.02</v>
      </c>
      <c r="CH78" s="2">
        <v>24.0</v>
      </c>
      <c r="CI78" s="4">
        <f t="shared" si="48"/>
        <v>4.375</v>
      </c>
      <c r="CJ78" s="13">
        <f t="shared" si="49"/>
        <v>1</v>
      </c>
      <c r="CK78" s="24">
        <f t="shared" si="50"/>
        <v>0</v>
      </c>
      <c r="CL78" s="13"/>
      <c r="CM78" s="2">
        <f t="shared" si="76"/>
        <v>12</v>
      </c>
      <c r="CN78" s="4">
        <f t="shared" si="51"/>
        <v>36</v>
      </c>
      <c r="CO78" s="4">
        <f t="shared" si="52"/>
        <v>0.96</v>
      </c>
      <c r="CQ78" s="2">
        <v>26.0</v>
      </c>
      <c r="CR78" s="4">
        <f t="shared" si="53"/>
        <v>4.25</v>
      </c>
      <c r="CS78" s="13">
        <f t="shared" si="86"/>
        <v>0.9927271762</v>
      </c>
      <c r="CT78" s="24">
        <f t="shared" si="55"/>
        <v>0</v>
      </c>
      <c r="CU78" s="25"/>
      <c r="CV78" s="2">
        <f t="shared" si="77"/>
        <v>12</v>
      </c>
      <c r="CW78" s="4">
        <f t="shared" si="56"/>
        <v>36</v>
      </c>
      <c r="CX78" s="4">
        <f t="shared" si="57"/>
        <v>0.96</v>
      </c>
      <c r="CZ78" s="2">
        <v>26.0</v>
      </c>
      <c r="DA78" s="4">
        <f t="shared" si="58"/>
        <v>4.25</v>
      </c>
      <c r="DB78" s="13">
        <f t="shared" si="87"/>
        <v>0.9856107606</v>
      </c>
      <c r="DC78" s="24">
        <f t="shared" si="60"/>
        <v>0</v>
      </c>
      <c r="DE78" s="2">
        <f t="shared" si="78"/>
        <v>12</v>
      </c>
      <c r="DF78" s="4">
        <f t="shared" si="61"/>
        <v>36</v>
      </c>
      <c r="DG78" s="4">
        <f t="shared" si="62"/>
        <v>0.99</v>
      </c>
      <c r="DI78" s="2">
        <v>26.0</v>
      </c>
      <c r="DJ78" s="29">
        <f t="shared" si="63"/>
        <v>4.3125</v>
      </c>
      <c r="DK78" s="13">
        <f t="shared" si="88"/>
        <v>0.9928314488</v>
      </c>
      <c r="DL78" s="24">
        <f t="shared" si="65"/>
        <v>0</v>
      </c>
      <c r="DM78" s="25"/>
    </row>
    <row r="79">
      <c r="A79" s="2">
        <f t="shared" si="66"/>
        <v>12.5</v>
      </c>
      <c r="B79" s="4">
        <f t="shared" si="1"/>
        <v>37.5</v>
      </c>
      <c r="C79" s="4">
        <f t="shared" si="2"/>
        <v>0.93</v>
      </c>
      <c r="F79" s="4">
        <f t="shared" si="3"/>
        <v>0</v>
      </c>
      <c r="G79" s="13" t="str">
        <f t="shared" si="79"/>
        <v/>
      </c>
      <c r="H79" s="13" t="str">
        <f t="shared" si="5"/>
        <v/>
      </c>
      <c r="J79" s="2">
        <f t="shared" si="67"/>
        <v>12.5</v>
      </c>
      <c r="K79" s="4">
        <f t="shared" si="6"/>
        <v>37.5</v>
      </c>
      <c r="L79" s="4">
        <f t="shared" si="7"/>
        <v>1.02</v>
      </c>
      <c r="O79" s="4">
        <f t="shared" si="8"/>
        <v>0</v>
      </c>
      <c r="P79" s="13" t="str">
        <f t="shared" si="80"/>
        <v/>
      </c>
      <c r="Q79" s="24" t="str">
        <f t="shared" si="10"/>
        <v/>
      </c>
      <c r="S79" s="2">
        <f t="shared" si="68"/>
        <v>12.5</v>
      </c>
      <c r="T79" s="4">
        <f t="shared" si="11"/>
        <v>37.5</v>
      </c>
      <c r="U79" s="4">
        <f t="shared" si="12"/>
        <v>0.93</v>
      </c>
      <c r="V79" s="4">
        <f t="shared" si="89"/>
        <v>150.78125</v>
      </c>
      <c r="W79" s="4">
        <f t="shared" si="90"/>
        <v>155.1875</v>
      </c>
      <c r="X79" s="4">
        <f t="shared" si="13"/>
        <v>4.40625</v>
      </c>
      <c r="Y79" s="13">
        <f t="shared" si="81"/>
        <v>0.9895285073</v>
      </c>
      <c r="Z79" s="24">
        <f t="shared" si="15"/>
        <v>0</v>
      </c>
      <c r="AB79" s="2">
        <f t="shared" si="69"/>
        <v>12.5</v>
      </c>
      <c r="AC79" s="4">
        <f t="shared" si="16"/>
        <v>37.5</v>
      </c>
      <c r="AD79" s="4">
        <f t="shared" si="17"/>
        <v>0.96</v>
      </c>
      <c r="AE79" s="29">
        <f t="shared" si="93"/>
        <v>150.8125</v>
      </c>
      <c r="AF79" s="29">
        <f t="shared" si="92"/>
        <v>155.15625</v>
      </c>
      <c r="AG79" s="4">
        <f t="shared" si="18"/>
        <v>4.34375</v>
      </c>
      <c r="AH79" s="13">
        <f t="shared" si="82"/>
        <v>0.9928824718</v>
      </c>
      <c r="AI79" s="24">
        <f t="shared" si="20"/>
        <v>0</v>
      </c>
      <c r="AK79" s="2">
        <f t="shared" si="70"/>
        <v>12.5</v>
      </c>
      <c r="AL79" s="4">
        <f t="shared" si="21"/>
        <v>37.5</v>
      </c>
      <c r="AM79" s="4">
        <f t="shared" si="22"/>
        <v>0.96</v>
      </c>
      <c r="AP79" s="15" t="str">
        <f t="shared" si="23"/>
        <v/>
      </c>
      <c r="AQ79" s="13" t="str">
        <f t="shared" si="83"/>
        <v/>
      </c>
      <c r="AR79" s="24" t="str">
        <f t="shared" si="25"/>
        <v/>
      </c>
      <c r="AS79" s="25"/>
      <c r="AT79" s="2">
        <f t="shared" si="71"/>
        <v>12.5</v>
      </c>
      <c r="AU79" s="4">
        <f t="shared" si="26"/>
        <v>37.5</v>
      </c>
      <c r="AV79" s="4">
        <f t="shared" si="27"/>
        <v>0.93</v>
      </c>
      <c r="AX79" s="2">
        <v>26.0</v>
      </c>
      <c r="AY79" s="4">
        <f t="shared" si="28"/>
        <v>4.25</v>
      </c>
      <c r="AZ79" s="13">
        <f t="shared" si="84"/>
        <v>0.9856107606</v>
      </c>
      <c r="BA79" s="24">
        <f t="shared" si="30"/>
        <v>0</v>
      </c>
      <c r="BC79" s="2">
        <f t="shared" si="72"/>
        <v>12.5</v>
      </c>
      <c r="BD79" s="4">
        <f t="shared" si="31"/>
        <v>37.5</v>
      </c>
      <c r="BE79" s="4">
        <f t="shared" si="32"/>
        <v>0.96</v>
      </c>
      <c r="BH79" s="4" t="str">
        <f t="shared" si="33"/>
        <v/>
      </c>
      <c r="BI79" s="13" t="str">
        <f t="shared" si="85"/>
        <v/>
      </c>
      <c r="BJ79" s="24" t="str">
        <f t="shared" si="35"/>
        <v/>
      </c>
      <c r="BK79" s="13"/>
      <c r="BL79" s="2">
        <f t="shared" si="73"/>
        <v>12.5</v>
      </c>
      <c r="BM79" s="4">
        <f t="shared" si="36"/>
        <v>37.5</v>
      </c>
      <c r="BN79" s="4">
        <f t="shared" si="37"/>
        <v>0.99</v>
      </c>
      <c r="BQ79" s="4" t="str">
        <f t="shared" si="38"/>
        <v/>
      </c>
      <c r="BR79" s="13" t="str">
        <f t="shared" si="39"/>
        <v/>
      </c>
      <c r="BS79" s="24" t="str">
        <f t="shared" si="40"/>
        <v/>
      </c>
      <c r="BT79" s="13"/>
      <c r="BU79" s="2">
        <f t="shared" si="74"/>
        <v>12.5</v>
      </c>
      <c r="BV79" s="4">
        <f t="shared" si="41"/>
        <v>37.5</v>
      </c>
      <c r="BW79" s="4">
        <f t="shared" si="42"/>
        <v>0.99</v>
      </c>
      <c r="BZ79" s="4" t="str">
        <f t="shared" si="43"/>
        <v/>
      </c>
      <c r="CA79" s="13" t="str">
        <f t="shared" si="44"/>
        <v/>
      </c>
      <c r="CB79" s="24" t="str">
        <f t="shared" si="45"/>
        <v/>
      </c>
      <c r="CC79" s="13"/>
      <c r="CD79" s="2">
        <f t="shared" si="75"/>
        <v>12.5</v>
      </c>
      <c r="CE79" s="4">
        <f t="shared" si="46"/>
        <v>37.5</v>
      </c>
      <c r="CF79" s="4">
        <f t="shared" si="47"/>
        <v>0.99</v>
      </c>
      <c r="CH79" s="2">
        <v>24.0</v>
      </c>
      <c r="CI79" s="4">
        <f t="shared" si="48"/>
        <v>4.375</v>
      </c>
      <c r="CJ79" s="13">
        <f t="shared" si="49"/>
        <v>1</v>
      </c>
      <c r="CK79" s="24">
        <f t="shared" si="50"/>
        <v>0</v>
      </c>
      <c r="CL79" s="13"/>
      <c r="CM79" s="2">
        <f t="shared" si="76"/>
        <v>12.5</v>
      </c>
      <c r="CN79" s="4">
        <f t="shared" si="51"/>
        <v>37.5</v>
      </c>
      <c r="CO79" s="4">
        <f t="shared" si="52"/>
        <v>0.93</v>
      </c>
      <c r="CR79" s="4" t="str">
        <f t="shared" si="53"/>
        <v/>
      </c>
      <c r="CS79" s="13" t="str">
        <f t="shared" si="86"/>
        <v/>
      </c>
      <c r="CT79" s="24" t="str">
        <f t="shared" si="55"/>
        <v/>
      </c>
      <c r="CU79" s="25"/>
      <c r="CV79" s="2">
        <f t="shared" si="77"/>
        <v>12.5</v>
      </c>
      <c r="CW79" s="4">
        <f t="shared" si="56"/>
        <v>37.5</v>
      </c>
      <c r="CX79" s="4">
        <f t="shared" si="57"/>
        <v>0.93</v>
      </c>
      <c r="CZ79" s="2">
        <v>26.0</v>
      </c>
      <c r="DA79" s="4">
        <f t="shared" si="58"/>
        <v>4.25</v>
      </c>
      <c r="DB79" s="13">
        <f t="shared" si="87"/>
        <v>0.9856107606</v>
      </c>
      <c r="DC79" s="24">
        <f t="shared" si="60"/>
        <v>0</v>
      </c>
      <c r="DE79" s="2">
        <f t="shared" si="78"/>
        <v>12.5</v>
      </c>
      <c r="DF79" s="4">
        <f t="shared" si="61"/>
        <v>37.5</v>
      </c>
      <c r="DG79" s="4">
        <f t="shared" si="62"/>
        <v>0.96</v>
      </c>
      <c r="DJ79" s="15" t="str">
        <f t="shared" si="63"/>
        <v/>
      </c>
      <c r="DK79" s="13" t="str">
        <f t="shared" si="88"/>
        <v/>
      </c>
      <c r="DL79" s="24" t="str">
        <f t="shared" si="65"/>
        <v/>
      </c>
      <c r="DM79" s="25"/>
    </row>
    <row r="80">
      <c r="A80" s="2">
        <f t="shared" si="66"/>
        <v>13</v>
      </c>
      <c r="B80" s="4">
        <f t="shared" si="1"/>
        <v>39</v>
      </c>
      <c r="C80" s="4">
        <f t="shared" si="2"/>
        <v>0.9</v>
      </c>
      <c r="D80" s="4">
        <f t="shared" ref="D80:D88" si="94">150.75+1/32</f>
        <v>150.78125</v>
      </c>
      <c r="E80" s="4">
        <f t="shared" ref="E80:E87" si="95">155+3/16</f>
        <v>155.1875</v>
      </c>
      <c r="F80" s="4">
        <f t="shared" si="3"/>
        <v>4.40625</v>
      </c>
      <c r="G80" s="13">
        <f t="shared" si="79"/>
        <v>0.9895285073</v>
      </c>
      <c r="H80" s="13">
        <f t="shared" si="5"/>
        <v>0</v>
      </c>
      <c r="J80" s="2">
        <f t="shared" si="67"/>
        <v>13</v>
      </c>
      <c r="K80" s="4">
        <f t="shared" si="6"/>
        <v>39</v>
      </c>
      <c r="L80" s="4">
        <f t="shared" si="7"/>
        <v>0.99</v>
      </c>
      <c r="M80" s="4">
        <f>151-1/8-1/16</f>
        <v>150.8125</v>
      </c>
      <c r="N80" s="4">
        <f>155+3/16</f>
        <v>155.1875</v>
      </c>
      <c r="O80" s="4">
        <f t="shared" si="8"/>
        <v>4.375</v>
      </c>
      <c r="P80" s="13">
        <f t="shared" si="80"/>
        <v>0.9894548898</v>
      </c>
      <c r="Q80" s="24">
        <f t="shared" si="10"/>
        <v>0</v>
      </c>
      <c r="S80" s="2">
        <f t="shared" si="68"/>
        <v>13</v>
      </c>
      <c r="T80" s="4">
        <f t="shared" si="11"/>
        <v>39</v>
      </c>
      <c r="U80" s="4">
        <f t="shared" si="12"/>
        <v>0.9</v>
      </c>
      <c r="V80" s="4">
        <f t="shared" si="89"/>
        <v>150.78125</v>
      </c>
      <c r="W80" s="4">
        <f t="shared" si="90"/>
        <v>155.1875</v>
      </c>
      <c r="X80" s="4">
        <f t="shared" si="13"/>
        <v>4.40625</v>
      </c>
      <c r="Y80" s="13">
        <f t="shared" si="81"/>
        <v>0.9895285073</v>
      </c>
      <c r="Z80" s="24">
        <f t="shared" si="15"/>
        <v>0</v>
      </c>
      <c r="AB80" s="2">
        <f t="shared" si="69"/>
        <v>13</v>
      </c>
      <c r="AC80" s="4">
        <f t="shared" si="16"/>
        <v>39</v>
      </c>
      <c r="AD80" s="4">
        <f t="shared" si="17"/>
        <v>0.93</v>
      </c>
      <c r="AE80" s="29">
        <f t="shared" si="93"/>
        <v>150.8125</v>
      </c>
      <c r="AF80" s="29">
        <f t="shared" si="92"/>
        <v>155.15625</v>
      </c>
      <c r="AG80" s="4">
        <f t="shared" si="18"/>
        <v>4.34375</v>
      </c>
      <c r="AH80" s="13">
        <f t="shared" si="82"/>
        <v>0.9928824718</v>
      </c>
      <c r="AI80" s="24">
        <f t="shared" si="20"/>
        <v>0</v>
      </c>
      <c r="AK80" s="2">
        <f t="shared" si="70"/>
        <v>13</v>
      </c>
      <c r="AL80" s="4">
        <f t="shared" si="21"/>
        <v>39</v>
      </c>
      <c r="AM80" s="4">
        <f t="shared" si="22"/>
        <v>0.93</v>
      </c>
      <c r="AO80" s="2">
        <v>26.0</v>
      </c>
      <c r="AP80" s="29">
        <f t="shared" si="23"/>
        <v>4.3125</v>
      </c>
      <c r="AQ80" s="13">
        <f t="shared" si="83"/>
        <v>0.9928314488</v>
      </c>
      <c r="AR80" s="24">
        <f t="shared" si="25"/>
        <v>0</v>
      </c>
      <c r="AS80" s="25"/>
      <c r="AT80" s="2">
        <f t="shared" si="71"/>
        <v>13</v>
      </c>
      <c r="AU80" s="4">
        <f t="shared" si="26"/>
        <v>39</v>
      </c>
      <c r="AV80" s="4">
        <f t="shared" si="27"/>
        <v>0.9</v>
      </c>
      <c r="AX80" s="2">
        <v>26.0</v>
      </c>
      <c r="AY80" s="4">
        <f t="shared" si="28"/>
        <v>4.25</v>
      </c>
      <c r="AZ80" s="13">
        <f t="shared" si="84"/>
        <v>0.9856107606</v>
      </c>
      <c r="BA80" s="24">
        <f t="shared" si="30"/>
        <v>0</v>
      </c>
      <c r="BC80" s="2">
        <f t="shared" si="72"/>
        <v>13</v>
      </c>
      <c r="BD80" s="4">
        <f t="shared" si="31"/>
        <v>39</v>
      </c>
      <c r="BE80" s="4">
        <f t="shared" si="32"/>
        <v>0.93</v>
      </c>
      <c r="BG80" s="2">
        <v>26.0</v>
      </c>
      <c r="BH80" s="4">
        <f t="shared" si="33"/>
        <v>4.3125</v>
      </c>
      <c r="BI80" s="13">
        <f t="shared" si="85"/>
        <v>0.9928314488</v>
      </c>
      <c r="BJ80" s="24">
        <f t="shared" si="35"/>
        <v>0</v>
      </c>
      <c r="BK80" s="13"/>
      <c r="BL80" s="2">
        <f t="shared" si="73"/>
        <v>13</v>
      </c>
      <c r="BM80" s="4">
        <f t="shared" si="36"/>
        <v>39</v>
      </c>
      <c r="BN80" s="4">
        <f t="shared" si="37"/>
        <v>0.96</v>
      </c>
      <c r="BP80" s="2">
        <v>25.0</v>
      </c>
      <c r="BQ80" s="4">
        <f t="shared" si="38"/>
        <v>4.3125</v>
      </c>
      <c r="BR80" s="13">
        <f t="shared" si="39"/>
        <v>0.9858148842</v>
      </c>
      <c r="BS80" s="24">
        <f t="shared" si="40"/>
        <v>0</v>
      </c>
      <c r="BT80" s="13"/>
      <c r="BU80" s="2">
        <f t="shared" si="74"/>
        <v>13</v>
      </c>
      <c r="BV80" s="4">
        <f t="shared" si="41"/>
        <v>39</v>
      </c>
      <c r="BW80" s="4">
        <f t="shared" si="42"/>
        <v>0.96</v>
      </c>
      <c r="BY80" s="2">
        <v>24.0</v>
      </c>
      <c r="BZ80" s="4">
        <f t="shared" si="43"/>
        <v>4.375</v>
      </c>
      <c r="CA80" s="13">
        <f t="shared" si="44"/>
        <v>0.9929327736</v>
      </c>
      <c r="CB80" s="24">
        <f t="shared" si="45"/>
        <v>0</v>
      </c>
      <c r="CC80" s="13"/>
      <c r="CD80" s="2">
        <f t="shared" si="75"/>
        <v>13</v>
      </c>
      <c r="CE80" s="4">
        <f t="shared" si="46"/>
        <v>39</v>
      </c>
      <c r="CF80" s="4">
        <f t="shared" si="47"/>
        <v>0.96</v>
      </c>
      <c r="CH80" s="2">
        <v>25.0</v>
      </c>
      <c r="CI80" s="4">
        <f t="shared" si="48"/>
        <v>4.3125</v>
      </c>
      <c r="CJ80" s="13">
        <f t="shared" si="49"/>
        <v>0.9928314488</v>
      </c>
      <c r="CK80" s="24">
        <f t="shared" si="50"/>
        <v>0</v>
      </c>
      <c r="CL80" s="13"/>
      <c r="CM80" s="2">
        <f t="shared" si="76"/>
        <v>13</v>
      </c>
      <c r="CN80" s="4">
        <f t="shared" si="51"/>
        <v>39</v>
      </c>
      <c r="CO80" s="4">
        <f t="shared" si="52"/>
        <v>0.9</v>
      </c>
      <c r="CQ80" s="2">
        <v>26.0</v>
      </c>
      <c r="CR80" s="4">
        <f t="shared" si="53"/>
        <v>4.25</v>
      </c>
      <c r="CS80" s="13">
        <f t="shared" si="86"/>
        <v>0.9927271762</v>
      </c>
      <c r="CT80" s="24">
        <f t="shared" si="55"/>
        <v>0</v>
      </c>
      <c r="CU80" s="25"/>
      <c r="CV80" s="2">
        <f t="shared" si="77"/>
        <v>13</v>
      </c>
      <c r="CW80" s="4">
        <f t="shared" si="56"/>
        <v>39</v>
      </c>
      <c r="CX80" s="4">
        <f t="shared" si="57"/>
        <v>0.9</v>
      </c>
      <c r="CZ80" s="2">
        <v>26.0</v>
      </c>
      <c r="DA80" s="4">
        <f t="shared" si="58"/>
        <v>4.25</v>
      </c>
      <c r="DB80" s="13">
        <f t="shared" si="87"/>
        <v>0.9856107606</v>
      </c>
      <c r="DC80" s="24">
        <f t="shared" si="60"/>
        <v>0</v>
      </c>
      <c r="DE80" s="2">
        <f t="shared" si="78"/>
        <v>13</v>
      </c>
      <c r="DF80" s="4">
        <f t="shared" si="61"/>
        <v>39</v>
      </c>
      <c r="DG80" s="4">
        <f t="shared" si="62"/>
        <v>0.93</v>
      </c>
      <c r="DI80" s="2">
        <v>26.0</v>
      </c>
      <c r="DJ80" s="29">
        <f t="shared" si="63"/>
        <v>4.3125</v>
      </c>
      <c r="DK80" s="13">
        <f t="shared" si="88"/>
        <v>0.9928314488</v>
      </c>
      <c r="DL80" s="24">
        <f t="shared" si="65"/>
        <v>0</v>
      </c>
      <c r="DM80" s="25"/>
    </row>
    <row r="81">
      <c r="A81" s="2">
        <f t="shared" si="66"/>
        <v>13.5</v>
      </c>
      <c r="B81" s="4">
        <f t="shared" si="1"/>
        <v>40.5</v>
      </c>
      <c r="C81" s="4">
        <f t="shared" si="2"/>
        <v>0.87</v>
      </c>
      <c r="D81" s="4">
        <f t="shared" si="94"/>
        <v>150.78125</v>
      </c>
      <c r="E81" s="4">
        <f t="shared" si="95"/>
        <v>155.1875</v>
      </c>
      <c r="F81" s="4">
        <f t="shared" si="3"/>
        <v>4.40625</v>
      </c>
      <c r="G81" s="13">
        <f t="shared" si="79"/>
        <v>0.9895285073</v>
      </c>
      <c r="H81" s="13">
        <f t="shared" si="5"/>
        <v>0</v>
      </c>
      <c r="J81" s="2">
        <f t="shared" si="67"/>
        <v>13.5</v>
      </c>
      <c r="K81" s="4">
        <f t="shared" si="6"/>
        <v>40.5</v>
      </c>
      <c r="L81" s="4">
        <f t="shared" si="7"/>
        <v>0.96</v>
      </c>
      <c r="O81" s="4">
        <f t="shared" si="8"/>
        <v>0</v>
      </c>
      <c r="P81" s="13" t="str">
        <f t="shared" si="80"/>
        <v/>
      </c>
      <c r="Q81" s="24" t="str">
        <f t="shared" si="10"/>
        <v/>
      </c>
      <c r="S81" s="2">
        <f t="shared" si="68"/>
        <v>13.5</v>
      </c>
      <c r="T81" s="4">
        <f t="shared" si="11"/>
        <v>40.5</v>
      </c>
      <c r="U81" s="4">
        <f t="shared" si="12"/>
        <v>0.87</v>
      </c>
      <c r="V81" s="4">
        <f t="shared" si="89"/>
        <v>150.78125</v>
      </c>
      <c r="W81" s="4">
        <f t="shared" si="90"/>
        <v>155.1875</v>
      </c>
      <c r="X81" s="4">
        <f t="shared" si="13"/>
        <v>4.40625</v>
      </c>
      <c r="Y81" s="13">
        <f t="shared" si="81"/>
        <v>0.9895285073</v>
      </c>
      <c r="Z81" s="24">
        <f t="shared" si="15"/>
        <v>0</v>
      </c>
      <c r="AB81" s="2">
        <f t="shared" si="69"/>
        <v>13.5</v>
      </c>
      <c r="AC81" s="4">
        <f t="shared" si="16"/>
        <v>40.5</v>
      </c>
      <c r="AD81" s="4">
        <f t="shared" si="17"/>
        <v>0.9</v>
      </c>
      <c r="AE81" s="29">
        <f t="shared" si="93"/>
        <v>150.8125</v>
      </c>
      <c r="AF81" s="29">
        <f t="shared" si="92"/>
        <v>155.15625</v>
      </c>
      <c r="AG81" s="4">
        <f t="shared" si="18"/>
        <v>4.34375</v>
      </c>
      <c r="AH81" s="13">
        <f t="shared" si="82"/>
        <v>0.9928824718</v>
      </c>
      <c r="AI81" s="24">
        <f t="shared" si="20"/>
        <v>0</v>
      </c>
      <c r="AK81" s="2">
        <f t="shared" si="70"/>
        <v>13.5</v>
      </c>
      <c r="AL81" s="4">
        <f t="shared" si="21"/>
        <v>40.5</v>
      </c>
      <c r="AM81" s="4">
        <f t="shared" si="22"/>
        <v>0.9</v>
      </c>
      <c r="AP81" s="15" t="str">
        <f t="shared" si="23"/>
        <v/>
      </c>
      <c r="AQ81" s="13" t="str">
        <f t="shared" si="83"/>
        <v/>
      </c>
      <c r="AR81" s="24" t="str">
        <f t="shared" si="25"/>
        <v/>
      </c>
      <c r="AS81" s="25"/>
      <c r="AT81" s="2">
        <f t="shared" si="71"/>
        <v>13.5</v>
      </c>
      <c r="AU81" s="4">
        <f t="shared" si="26"/>
        <v>40.5</v>
      </c>
      <c r="AV81" s="4">
        <f t="shared" si="27"/>
        <v>0.87</v>
      </c>
      <c r="AX81" s="2">
        <v>26.0</v>
      </c>
      <c r="AY81" s="4">
        <f t="shared" si="28"/>
        <v>4.25</v>
      </c>
      <c r="AZ81" s="13">
        <f t="shared" si="84"/>
        <v>0.9856107606</v>
      </c>
      <c r="BA81" s="24">
        <f t="shared" si="30"/>
        <v>0</v>
      </c>
      <c r="BC81" s="2">
        <f t="shared" si="72"/>
        <v>13.5</v>
      </c>
      <c r="BD81" s="4">
        <f t="shared" si="31"/>
        <v>40.5</v>
      </c>
      <c r="BE81" s="4">
        <f t="shared" si="32"/>
        <v>0.9</v>
      </c>
      <c r="BH81" s="4" t="str">
        <f t="shared" si="33"/>
        <v/>
      </c>
      <c r="BI81" s="13" t="str">
        <f t="shared" si="85"/>
        <v/>
      </c>
      <c r="BJ81" s="24" t="str">
        <f t="shared" si="35"/>
        <v/>
      </c>
      <c r="BK81" s="13"/>
      <c r="BL81" s="2">
        <f t="shared" si="73"/>
        <v>13.5</v>
      </c>
      <c r="BM81" s="4">
        <f t="shared" si="36"/>
        <v>40.5</v>
      </c>
      <c r="BN81" s="4">
        <f t="shared" si="37"/>
        <v>0.93</v>
      </c>
      <c r="BQ81" s="4" t="str">
        <f t="shared" si="38"/>
        <v/>
      </c>
      <c r="BR81" s="13" t="str">
        <f t="shared" si="39"/>
        <v/>
      </c>
      <c r="BS81" s="24" t="str">
        <f t="shared" si="40"/>
        <v/>
      </c>
      <c r="BT81" s="13"/>
      <c r="BU81" s="2">
        <f t="shared" si="74"/>
        <v>13.5</v>
      </c>
      <c r="BV81" s="4">
        <f t="shared" si="41"/>
        <v>40.5</v>
      </c>
      <c r="BW81" s="4">
        <f t="shared" si="42"/>
        <v>0.93</v>
      </c>
      <c r="BY81" s="2">
        <v>24.0</v>
      </c>
      <c r="BZ81" s="4">
        <f t="shared" si="43"/>
        <v>4.375</v>
      </c>
      <c r="CA81" s="13">
        <f t="shared" si="44"/>
        <v>0.9929327736</v>
      </c>
      <c r="CB81" s="24">
        <f t="shared" si="45"/>
        <v>0</v>
      </c>
      <c r="CC81" s="13"/>
      <c r="CD81" s="2">
        <f t="shared" si="75"/>
        <v>13.5</v>
      </c>
      <c r="CE81" s="4">
        <f t="shared" si="46"/>
        <v>40.5</v>
      </c>
      <c r="CF81" s="4">
        <f t="shared" si="47"/>
        <v>0.93</v>
      </c>
      <c r="CH81" s="2">
        <v>25.0</v>
      </c>
      <c r="CI81" s="4">
        <f t="shared" si="48"/>
        <v>4.3125</v>
      </c>
      <c r="CJ81" s="13">
        <f t="shared" si="49"/>
        <v>0.9928314488</v>
      </c>
      <c r="CK81" s="24">
        <f t="shared" si="50"/>
        <v>0</v>
      </c>
      <c r="CL81" s="13"/>
      <c r="CM81" s="2">
        <f t="shared" si="76"/>
        <v>13.5</v>
      </c>
      <c r="CN81" s="4">
        <f t="shared" si="51"/>
        <v>40.5</v>
      </c>
      <c r="CO81" s="4">
        <f t="shared" si="52"/>
        <v>0.87</v>
      </c>
      <c r="CQ81" s="2">
        <v>26.0</v>
      </c>
      <c r="CR81" s="4">
        <f t="shared" si="53"/>
        <v>4.25</v>
      </c>
      <c r="CS81" s="13">
        <f t="shared" si="86"/>
        <v>0.9927271762</v>
      </c>
      <c r="CT81" s="24">
        <f t="shared" si="55"/>
        <v>0</v>
      </c>
      <c r="CU81" s="25"/>
      <c r="CV81" s="2">
        <f t="shared" si="77"/>
        <v>13.5</v>
      </c>
      <c r="CW81" s="4">
        <f t="shared" si="56"/>
        <v>40.5</v>
      </c>
      <c r="CX81" s="4">
        <f t="shared" si="57"/>
        <v>0.87</v>
      </c>
      <c r="CZ81" s="2">
        <v>26.0</v>
      </c>
      <c r="DA81" s="4">
        <f t="shared" si="58"/>
        <v>4.25</v>
      </c>
      <c r="DB81" s="13">
        <f t="shared" si="87"/>
        <v>0.9856107606</v>
      </c>
      <c r="DC81" s="24">
        <f t="shared" si="60"/>
        <v>0</v>
      </c>
      <c r="DE81" s="2">
        <f t="shared" si="78"/>
        <v>13.5</v>
      </c>
      <c r="DF81" s="4">
        <f t="shared" si="61"/>
        <v>40.5</v>
      </c>
      <c r="DG81" s="4">
        <f t="shared" si="62"/>
        <v>0.9</v>
      </c>
      <c r="DJ81" s="15" t="str">
        <f t="shared" si="63"/>
        <v/>
      </c>
      <c r="DK81" s="13" t="str">
        <f t="shared" si="88"/>
        <v/>
      </c>
      <c r="DL81" s="24" t="str">
        <f t="shared" si="65"/>
        <v/>
      </c>
      <c r="DM81" s="25"/>
    </row>
    <row r="82">
      <c r="A82" s="2">
        <f t="shared" si="66"/>
        <v>14</v>
      </c>
      <c r="B82" s="4">
        <f t="shared" si="1"/>
        <v>42</v>
      </c>
      <c r="C82" s="4">
        <f t="shared" si="2"/>
        <v>0.84</v>
      </c>
      <c r="D82" s="4">
        <f t="shared" si="94"/>
        <v>150.78125</v>
      </c>
      <c r="E82" s="4">
        <f t="shared" si="95"/>
        <v>155.1875</v>
      </c>
      <c r="F82" s="4">
        <f t="shared" si="3"/>
        <v>4.40625</v>
      </c>
      <c r="G82" s="13">
        <f t="shared" si="79"/>
        <v>0.9895285073</v>
      </c>
      <c r="H82" s="13">
        <f t="shared" si="5"/>
        <v>0</v>
      </c>
      <c r="J82" s="2">
        <f t="shared" si="67"/>
        <v>14</v>
      </c>
      <c r="K82" s="4">
        <f t="shared" si="6"/>
        <v>42</v>
      </c>
      <c r="L82" s="4">
        <f t="shared" si="7"/>
        <v>0.93</v>
      </c>
      <c r="M82" s="4">
        <f>151-1/8-1/16</f>
        <v>150.8125</v>
      </c>
      <c r="N82" s="4">
        <f>155+3/16</f>
        <v>155.1875</v>
      </c>
      <c r="O82" s="4">
        <f t="shared" si="8"/>
        <v>4.375</v>
      </c>
      <c r="P82" s="13">
        <f t="shared" si="80"/>
        <v>0.9894548898</v>
      </c>
      <c r="Q82" s="24">
        <f t="shared" si="10"/>
        <v>0</v>
      </c>
      <c r="S82" s="2">
        <f t="shared" si="68"/>
        <v>14</v>
      </c>
      <c r="T82" s="4">
        <f t="shared" si="11"/>
        <v>42</v>
      </c>
      <c r="U82" s="4">
        <f t="shared" si="12"/>
        <v>0.84</v>
      </c>
      <c r="V82" s="4">
        <f t="shared" si="89"/>
        <v>150.78125</v>
      </c>
      <c r="W82" s="4">
        <f t="shared" si="90"/>
        <v>155.1875</v>
      </c>
      <c r="X82" s="4">
        <f t="shared" si="13"/>
        <v>4.40625</v>
      </c>
      <c r="Y82" s="13">
        <f t="shared" si="81"/>
        <v>0.9895285073</v>
      </c>
      <c r="Z82" s="24">
        <f t="shared" si="15"/>
        <v>0</v>
      </c>
      <c r="AB82" s="2">
        <f t="shared" si="69"/>
        <v>14</v>
      </c>
      <c r="AC82" s="4">
        <f t="shared" si="16"/>
        <v>42</v>
      </c>
      <c r="AD82" s="4">
        <f t="shared" si="17"/>
        <v>0.87</v>
      </c>
      <c r="AE82" s="29">
        <f t="shared" si="93"/>
        <v>150.8125</v>
      </c>
      <c r="AF82" s="29">
        <f t="shared" si="92"/>
        <v>155.15625</v>
      </c>
      <c r="AG82" s="4">
        <f t="shared" si="18"/>
        <v>4.34375</v>
      </c>
      <c r="AH82" s="13">
        <f t="shared" si="82"/>
        <v>0.9928824718</v>
      </c>
      <c r="AI82" s="24">
        <f t="shared" si="20"/>
        <v>0</v>
      </c>
      <c r="AK82" s="2">
        <f t="shared" si="70"/>
        <v>14</v>
      </c>
      <c r="AL82" s="4">
        <f t="shared" si="21"/>
        <v>42</v>
      </c>
      <c r="AM82" s="4">
        <f t="shared" si="22"/>
        <v>0.87</v>
      </c>
      <c r="AO82" s="2">
        <v>26.0</v>
      </c>
      <c r="AP82" s="29">
        <f t="shared" si="23"/>
        <v>4.3125</v>
      </c>
      <c r="AQ82" s="13">
        <f t="shared" si="83"/>
        <v>0.9928314488</v>
      </c>
      <c r="AR82" s="24">
        <f t="shared" si="25"/>
        <v>0</v>
      </c>
      <c r="AS82" s="25"/>
      <c r="AT82" s="2">
        <f t="shared" si="71"/>
        <v>14</v>
      </c>
      <c r="AU82" s="4">
        <f t="shared" si="26"/>
        <v>42</v>
      </c>
      <c r="AV82" s="4">
        <f t="shared" si="27"/>
        <v>0.84</v>
      </c>
      <c r="AX82" s="2">
        <v>26.0</v>
      </c>
      <c r="AY82" s="4">
        <f t="shared" si="28"/>
        <v>4.25</v>
      </c>
      <c r="AZ82" s="13">
        <f t="shared" si="84"/>
        <v>0.9856107606</v>
      </c>
      <c r="BA82" s="24">
        <f t="shared" si="30"/>
        <v>0</v>
      </c>
      <c r="BC82" s="2">
        <f t="shared" si="72"/>
        <v>14</v>
      </c>
      <c r="BD82" s="4">
        <f t="shared" si="31"/>
        <v>42</v>
      </c>
      <c r="BE82" s="4">
        <f t="shared" si="32"/>
        <v>0.87</v>
      </c>
      <c r="BG82" s="2">
        <v>26.0</v>
      </c>
      <c r="BH82" s="4">
        <f t="shared" si="33"/>
        <v>4.3125</v>
      </c>
      <c r="BI82" s="13">
        <f t="shared" si="85"/>
        <v>0.9928314488</v>
      </c>
      <c r="BJ82" s="24">
        <f t="shared" si="35"/>
        <v>0</v>
      </c>
      <c r="BK82" s="13"/>
      <c r="BL82" s="2">
        <f t="shared" si="73"/>
        <v>14</v>
      </c>
      <c r="BM82" s="4">
        <f t="shared" si="36"/>
        <v>42</v>
      </c>
      <c r="BN82" s="4">
        <f t="shared" si="37"/>
        <v>0.9</v>
      </c>
      <c r="BP82" s="2">
        <v>25.0</v>
      </c>
      <c r="BQ82" s="4">
        <f t="shared" si="38"/>
        <v>4.3125</v>
      </c>
      <c r="BR82" s="13">
        <f t="shared" si="39"/>
        <v>0.9858148842</v>
      </c>
      <c r="BS82" s="24">
        <f t="shared" si="40"/>
        <v>0</v>
      </c>
      <c r="BT82" s="13"/>
      <c r="BU82" s="2">
        <f t="shared" si="74"/>
        <v>14</v>
      </c>
      <c r="BV82" s="4">
        <f t="shared" si="41"/>
        <v>42</v>
      </c>
      <c r="BW82" s="4">
        <f t="shared" si="42"/>
        <v>0.9</v>
      </c>
      <c r="BY82" s="2">
        <v>24.0</v>
      </c>
      <c r="BZ82" s="4">
        <f t="shared" si="43"/>
        <v>4.375</v>
      </c>
      <c r="CA82" s="13">
        <f t="shared" si="44"/>
        <v>0.9929327736</v>
      </c>
      <c r="CB82" s="24">
        <f t="shared" si="45"/>
        <v>0</v>
      </c>
      <c r="CC82" s="13"/>
      <c r="CD82" s="2">
        <f t="shared" si="75"/>
        <v>14</v>
      </c>
      <c r="CE82" s="4">
        <f t="shared" si="46"/>
        <v>42</v>
      </c>
      <c r="CF82" s="4">
        <f t="shared" si="47"/>
        <v>0.9</v>
      </c>
      <c r="CH82" s="2">
        <v>25.0</v>
      </c>
      <c r="CI82" s="4">
        <f t="shared" si="48"/>
        <v>4.3125</v>
      </c>
      <c r="CJ82" s="13">
        <f t="shared" si="49"/>
        <v>0.9928314488</v>
      </c>
      <c r="CK82" s="24">
        <f t="shared" si="50"/>
        <v>0</v>
      </c>
      <c r="CL82" s="13"/>
      <c r="CM82" s="2">
        <f t="shared" si="76"/>
        <v>14</v>
      </c>
      <c r="CN82" s="4">
        <f t="shared" si="51"/>
        <v>42</v>
      </c>
      <c r="CO82" s="4">
        <f t="shared" si="52"/>
        <v>0.84</v>
      </c>
      <c r="CQ82" s="2">
        <v>26.0</v>
      </c>
      <c r="CR82" s="4">
        <f t="shared" si="53"/>
        <v>4.25</v>
      </c>
      <c r="CS82" s="13">
        <f t="shared" si="86"/>
        <v>0.9927271762</v>
      </c>
      <c r="CT82" s="24">
        <f t="shared" si="55"/>
        <v>0</v>
      </c>
      <c r="CU82" s="25"/>
      <c r="CV82" s="2">
        <f t="shared" si="77"/>
        <v>14</v>
      </c>
      <c r="CW82" s="4">
        <f t="shared" si="56"/>
        <v>42</v>
      </c>
      <c r="CX82" s="4">
        <f t="shared" si="57"/>
        <v>0.84</v>
      </c>
      <c r="CZ82" s="2">
        <v>26.0</v>
      </c>
      <c r="DA82" s="4">
        <f t="shared" si="58"/>
        <v>4.25</v>
      </c>
      <c r="DB82" s="13">
        <f t="shared" si="87"/>
        <v>0.9856107606</v>
      </c>
      <c r="DC82" s="24">
        <f t="shared" si="60"/>
        <v>0</v>
      </c>
      <c r="DE82" s="2">
        <f t="shared" si="78"/>
        <v>14</v>
      </c>
      <c r="DF82" s="4">
        <f t="shared" si="61"/>
        <v>42</v>
      </c>
      <c r="DG82" s="4">
        <f t="shared" si="62"/>
        <v>0.87</v>
      </c>
      <c r="DI82" s="2">
        <v>26.0</v>
      </c>
      <c r="DJ82" s="29">
        <f t="shared" si="63"/>
        <v>4.3125</v>
      </c>
      <c r="DK82" s="13">
        <f t="shared" si="88"/>
        <v>0.9928314488</v>
      </c>
      <c r="DL82" s="24">
        <f t="shared" si="65"/>
        <v>0</v>
      </c>
      <c r="DM82" s="25"/>
    </row>
    <row r="83">
      <c r="A83" s="2">
        <f t="shared" si="66"/>
        <v>14.5</v>
      </c>
      <c r="B83" s="4">
        <f t="shared" si="1"/>
        <v>43.5</v>
      </c>
      <c r="C83" s="4">
        <f t="shared" si="2"/>
        <v>0.81</v>
      </c>
      <c r="D83" s="4">
        <f t="shared" si="94"/>
        <v>150.78125</v>
      </c>
      <c r="E83" s="4">
        <f t="shared" si="95"/>
        <v>155.1875</v>
      </c>
      <c r="F83" s="4">
        <f t="shared" si="3"/>
        <v>4.40625</v>
      </c>
      <c r="G83" s="13">
        <f t="shared" si="79"/>
        <v>0.9895285073</v>
      </c>
      <c r="H83" s="13">
        <f t="shared" si="5"/>
        <v>0</v>
      </c>
      <c r="J83" s="2">
        <f t="shared" si="67"/>
        <v>14.5</v>
      </c>
      <c r="K83" s="4">
        <f t="shared" si="6"/>
        <v>43.5</v>
      </c>
      <c r="L83" s="4">
        <f t="shared" si="7"/>
        <v>0.9</v>
      </c>
      <c r="O83" s="4">
        <f t="shared" si="8"/>
        <v>0</v>
      </c>
      <c r="P83" s="13" t="str">
        <f t="shared" si="80"/>
        <v/>
      </c>
      <c r="Q83" s="24" t="str">
        <f t="shared" si="10"/>
        <v/>
      </c>
      <c r="S83" s="2">
        <f t="shared" si="68"/>
        <v>14.5</v>
      </c>
      <c r="T83" s="4">
        <f t="shared" si="11"/>
        <v>43.5</v>
      </c>
      <c r="U83" s="4">
        <f t="shared" si="12"/>
        <v>0.81</v>
      </c>
      <c r="V83" s="4">
        <f t="shared" si="89"/>
        <v>150.78125</v>
      </c>
      <c r="W83" s="4">
        <f t="shared" si="90"/>
        <v>155.1875</v>
      </c>
      <c r="X83" s="4">
        <f t="shared" si="13"/>
        <v>4.40625</v>
      </c>
      <c r="Y83" s="13">
        <f t="shared" si="81"/>
        <v>0.9895285073</v>
      </c>
      <c r="Z83" s="24">
        <f t="shared" si="15"/>
        <v>0</v>
      </c>
      <c r="AB83" s="2">
        <f t="shared" si="69"/>
        <v>14.5</v>
      </c>
      <c r="AC83" s="4">
        <f t="shared" si="16"/>
        <v>43.5</v>
      </c>
      <c r="AD83" s="4">
        <f t="shared" si="17"/>
        <v>0.84</v>
      </c>
      <c r="AE83" s="29">
        <f t="shared" si="93"/>
        <v>150.8125</v>
      </c>
      <c r="AF83" s="29">
        <f t="shared" si="92"/>
        <v>155.15625</v>
      </c>
      <c r="AG83" s="4">
        <f t="shared" si="18"/>
        <v>4.34375</v>
      </c>
      <c r="AH83" s="13">
        <f t="shared" si="82"/>
        <v>0.9928824718</v>
      </c>
      <c r="AI83" s="24">
        <f t="shared" si="20"/>
        <v>0</v>
      </c>
      <c r="AK83" s="2">
        <f t="shared" si="70"/>
        <v>14.5</v>
      </c>
      <c r="AL83" s="4">
        <f t="shared" si="21"/>
        <v>43.5</v>
      </c>
      <c r="AM83" s="4">
        <f t="shared" si="22"/>
        <v>0.84</v>
      </c>
      <c r="AP83" s="15" t="str">
        <f t="shared" si="23"/>
        <v/>
      </c>
      <c r="AQ83" s="13" t="str">
        <f t="shared" si="83"/>
        <v/>
      </c>
      <c r="AR83" s="24" t="str">
        <f t="shared" si="25"/>
        <v/>
      </c>
      <c r="AS83" s="25"/>
      <c r="AT83" s="2">
        <f t="shared" si="71"/>
        <v>14.5</v>
      </c>
      <c r="AU83" s="4">
        <f t="shared" si="26"/>
        <v>43.5</v>
      </c>
      <c r="AV83" s="4">
        <f t="shared" si="27"/>
        <v>0.81</v>
      </c>
      <c r="AX83" s="2">
        <v>26.0</v>
      </c>
      <c r="AY83" s="4">
        <f t="shared" si="28"/>
        <v>4.25</v>
      </c>
      <c r="AZ83" s="13">
        <f t="shared" si="84"/>
        <v>0.9856107606</v>
      </c>
      <c r="BA83" s="24">
        <f t="shared" si="30"/>
        <v>0</v>
      </c>
      <c r="BC83" s="2">
        <f t="shared" si="72"/>
        <v>14.5</v>
      </c>
      <c r="BD83" s="4">
        <f t="shared" si="31"/>
        <v>43.5</v>
      </c>
      <c r="BE83" s="4">
        <f t="shared" si="32"/>
        <v>0.84</v>
      </c>
      <c r="BG83" s="2">
        <v>26.0</v>
      </c>
      <c r="BH83" s="4">
        <f t="shared" si="33"/>
        <v>4.3125</v>
      </c>
      <c r="BI83" s="13">
        <f t="shared" si="85"/>
        <v>0.9928314488</v>
      </c>
      <c r="BJ83" s="24">
        <f t="shared" si="35"/>
        <v>0</v>
      </c>
      <c r="BK83" s="13"/>
      <c r="BL83" s="2">
        <f t="shared" si="73"/>
        <v>14.5</v>
      </c>
      <c r="BM83" s="4">
        <f t="shared" si="36"/>
        <v>43.5</v>
      </c>
      <c r="BN83" s="4">
        <f t="shared" si="37"/>
        <v>0.87</v>
      </c>
      <c r="BQ83" s="4" t="str">
        <f t="shared" si="38"/>
        <v/>
      </c>
      <c r="BR83" s="13" t="str">
        <f t="shared" si="39"/>
        <v/>
      </c>
      <c r="BS83" s="24" t="str">
        <f t="shared" si="40"/>
        <v/>
      </c>
      <c r="BT83" s="13"/>
      <c r="BU83" s="2">
        <f t="shared" si="74"/>
        <v>14.5</v>
      </c>
      <c r="BV83" s="4">
        <f t="shared" si="41"/>
        <v>43.5</v>
      </c>
      <c r="BW83" s="4">
        <f t="shared" si="42"/>
        <v>0.87</v>
      </c>
      <c r="BY83" s="2">
        <v>24.0</v>
      </c>
      <c r="BZ83" s="4">
        <f t="shared" si="43"/>
        <v>4.375</v>
      </c>
      <c r="CA83" s="13">
        <f t="shared" si="44"/>
        <v>0.9929327736</v>
      </c>
      <c r="CB83" s="24">
        <f t="shared" si="45"/>
        <v>0</v>
      </c>
      <c r="CC83" s="13"/>
      <c r="CD83" s="2">
        <f t="shared" si="75"/>
        <v>14.5</v>
      </c>
      <c r="CE83" s="4">
        <f t="shared" si="46"/>
        <v>43.5</v>
      </c>
      <c r="CF83" s="4">
        <f t="shared" si="47"/>
        <v>0.87</v>
      </c>
      <c r="CH83" s="2">
        <v>25.0</v>
      </c>
      <c r="CI83" s="4">
        <f t="shared" si="48"/>
        <v>4.3125</v>
      </c>
      <c r="CJ83" s="13">
        <f t="shared" si="49"/>
        <v>0.9928314488</v>
      </c>
      <c r="CK83" s="24">
        <f t="shared" si="50"/>
        <v>0</v>
      </c>
      <c r="CL83" s="13"/>
      <c r="CM83" s="2">
        <f t="shared" si="76"/>
        <v>14.5</v>
      </c>
      <c r="CN83" s="4">
        <f t="shared" si="51"/>
        <v>43.5</v>
      </c>
      <c r="CO83" s="4">
        <f t="shared" si="52"/>
        <v>0.81</v>
      </c>
      <c r="CQ83" s="2">
        <v>26.0</v>
      </c>
      <c r="CR83" s="4">
        <f t="shared" si="53"/>
        <v>4.25</v>
      </c>
      <c r="CS83" s="13">
        <f t="shared" si="86"/>
        <v>0.9927271762</v>
      </c>
      <c r="CT83" s="24">
        <f t="shared" si="55"/>
        <v>0</v>
      </c>
      <c r="CU83" s="25"/>
      <c r="CV83" s="2">
        <f t="shared" si="77"/>
        <v>14.5</v>
      </c>
      <c r="CW83" s="4">
        <f t="shared" si="56"/>
        <v>43.5</v>
      </c>
      <c r="CX83" s="4">
        <f t="shared" si="57"/>
        <v>0.81</v>
      </c>
      <c r="CZ83" s="2">
        <v>26.0</v>
      </c>
      <c r="DA83" s="4">
        <f t="shared" si="58"/>
        <v>4.25</v>
      </c>
      <c r="DB83" s="13">
        <f t="shared" si="87"/>
        <v>0.9856107606</v>
      </c>
      <c r="DC83" s="24">
        <f t="shared" si="60"/>
        <v>0</v>
      </c>
      <c r="DE83" s="2">
        <f t="shared" si="78"/>
        <v>14.5</v>
      </c>
      <c r="DF83" s="4">
        <f t="shared" si="61"/>
        <v>43.5</v>
      </c>
      <c r="DG83" s="4">
        <f t="shared" si="62"/>
        <v>0.84</v>
      </c>
      <c r="DJ83" s="15" t="str">
        <f t="shared" si="63"/>
        <v/>
      </c>
      <c r="DK83" s="13" t="str">
        <f t="shared" si="88"/>
        <v/>
      </c>
      <c r="DL83" s="24" t="str">
        <f t="shared" si="65"/>
        <v/>
      </c>
      <c r="DM83" s="25"/>
    </row>
    <row r="84">
      <c r="A84" s="2">
        <f t="shared" si="66"/>
        <v>15</v>
      </c>
      <c r="B84" s="4">
        <f t="shared" si="1"/>
        <v>45</v>
      </c>
      <c r="C84" s="4">
        <f t="shared" si="2"/>
        <v>0.78</v>
      </c>
      <c r="D84" s="4">
        <f t="shared" si="94"/>
        <v>150.78125</v>
      </c>
      <c r="E84" s="4">
        <f t="shared" si="95"/>
        <v>155.1875</v>
      </c>
      <c r="F84" s="4">
        <f t="shared" si="3"/>
        <v>4.40625</v>
      </c>
      <c r="G84" s="13">
        <f t="shared" si="79"/>
        <v>0.9895285073</v>
      </c>
      <c r="H84" s="13">
        <f t="shared" si="5"/>
        <v>0</v>
      </c>
      <c r="J84" s="2">
        <f t="shared" si="67"/>
        <v>15</v>
      </c>
      <c r="K84" s="4">
        <f t="shared" si="6"/>
        <v>45</v>
      </c>
      <c r="L84" s="4">
        <f t="shared" si="7"/>
        <v>0.87</v>
      </c>
      <c r="M84" s="4">
        <f>151-1/8-1/16</f>
        <v>150.8125</v>
      </c>
      <c r="N84" s="4">
        <f>155+3/16</f>
        <v>155.1875</v>
      </c>
      <c r="O84" s="4">
        <f t="shared" si="8"/>
        <v>4.375</v>
      </c>
      <c r="P84" s="13">
        <f t="shared" si="80"/>
        <v>0.9894548898</v>
      </c>
      <c r="Q84" s="24">
        <f t="shared" si="10"/>
        <v>0</v>
      </c>
      <c r="S84" s="2">
        <f t="shared" si="68"/>
        <v>15</v>
      </c>
      <c r="T84" s="4">
        <f t="shared" si="11"/>
        <v>45</v>
      </c>
      <c r="U84" s="4">
        <f t="shared" si="12"/>
        <v>0.78</v>
      </c>
      <c r="V84" s="4">
        <f t="shared" si="89"/>
        <v>150.78125</v>
      </c>
      <c r="W84" s="4">
        <f t="shared" si="90"/>
        <v>155.1875</v>
      </c>
      <c r="X84" s="4">
        <f t="shared" si="13"/>
        <v>4.40625</v>
      </c>
      <c r="Y84" s="13">
        <f t="shared" si="81"/>
        <v>0.9895285073</v>
      </c>
      <c r="Z84" s="24">
        <f t="shared" si="15"/>
        <v>0</v>
      </c>
      <c r="AB84" s="2">
        <f t="shared" si="69"/>
        <v>15</v>
      </c>
      <c r="AC84" s="4">
        <f t="shared" si="16"/>
        <v>45</v>
      </c>
      <c r="AD84" s="4">
        <f t="shared" si="17"/>
        <v>0.81</v>
      </c>
      <c r="AE84" s="29">
        <f t="shared" si="93"/>
        <v>150.8125</v>
      </c>
      <c r="AF84" s="29">
        <f t="shared" si="92"/>
        <v>155.15625</v>
      </c>
      <c r="AG84" s="4">
        <f t="shared" si="18"/>
        <v>4.34375</v>
      </c>
      <c r="AH84" s="13">
        <f t="shared" si="82"/>
        <v>0.9928824718</v>
      </c>
      <c r="AI84" s="24">
        <f t="shared" si="20"/>
        <v>0</v>
      </c>
      <c r="AK84" s="2">
        <f t="shared" si="70"/>
        <v>15</v>
      </c>
      <c r="AL84" s="4">
        <f t="shared" si="21"/>
        <v>45</v>
      </c>
      <c r="AM84" s="4">
        <f t="shared" si="22"/>
        <v>0.81</v>
      </c>
      <c r="AO84" s="2">
        <v>26.0</v>
      </c>
      <c r="AP84" s="29">
        <f t="shared" si="23"/>
        <v>4.3125</v>
      </c>
      <c r="AQ84" s="13">
        <f t="shared" si="83"/>
        <v>0.9928314488</v>
      </c>
      <c r="AR84" s="24">
        <f t="shared" si="25"/>
        <v>0</v>
      </c>
      <c r="AS84" s="25"/>
      <c r="AT84" s="2">
        <f t="shared" si="71"/>
        <v>15</v>
      </c>
      <c r="AU84" s="4">
        <f t="shared" si="26"/>
        <v>45</v>
      </c>
      <c r="AV84" s="4">
        <f t="shared" si="27"/>
        <v>0.78</v>
      </c>
      <c r="AX84" s="2">
        <v>26.0</v>
      </c>
      <c r="AY84" s="4">
        <f t="shared" si="28"/>
        <v>4.25</v>
      </c>
      <c r="AZ84" s="13">
        <f t="shared" si="84"/>
        <v>0.9856107606</v>
      </c>
      <c r="BA84" s="24">
        <f t="shared" si="30"/>
        <v>0</v>
      </c>
      <c r="BC84" s="2">
        <f t="shared" si="72"/>
        <v>15</v>
      </c>
      <c r="BD84" s="4">
        <f t="shared" si="31"/>
        <v>45</v>
      </c>
      <c r="BE84" s="4">
        <f t="shared" si="32"/>
        <v>0.81</v>
      </c>
      <c r="BG84" s="2">
        <v>26.0</v>
      </c>
      <c r="BH84" s="4">
        <f t="shared" si="33"/>
        <v>4.3125</v>
      </c>
      <c r="BI84" s="13">
        <f t="shared" si="85"/>
        <v>0.9928314488</v>
      </c>
      <c r="BJ84" s="24">
        <f t="shared" si="35"/>
        <v>0</v>
      </c>
      <c r="BK84" s="13"/>
      <c r="BL84" s="2">
        <f t="shared" si="73"/>
        <v>15</v>
      </c>
      <c r="BM84" s="4">
        <f t="shared" si="36"/>
        <v>45</v>
      </c>
      <c r="BN84" s="4">
        <f t="shared" si="37"/>
        <v>0.84</v>
      </c>
      <c r="BP84" s="2">
        <v>25.0</v>
      </c>
      <c r="BQ84" s="4">
        <f t="shared" si="38"/>
        <v>4.3125</v>
      </c>
      <c r="BR84" s="13">
        <f t="shared" si="39"/>
        <v>0.9858148842</v>
      </c>
      <c r="BS84" s="24">
        <f t="shared" si="40"/>
        <v>0</v>
      </c>
      <c r="BT84" s="13"/>
      <c r="BU84" s="2">
        <f t="shared" si="74"/>
        <v>15</v>
      </c>
      <c r="BV84" s="4">
        <f t="shared" si="41"/>
        <v>45</v>
      </c>
      <c r="BW84" s="4">
        <f t="shared" si="42"/>
        <v>0.84</v>
      </c>
      <c r="BY84" s="2">
        <v>24.0</v>
      </c>
      <c r="BZ84" s="4">
        <f t="shared" si="43"/>
        <v>4.375</v>
      </c>
      <c r="CA84" s="13">
        <f t="shared" si="44"/>
        <v>0.9929327736</v>
      </c>
      <c r="CB84" s="24">
        <f t="shared" si="45"/>
        <v>0</v>
      </c>
      <c r="CC84" s="13"/>
      <c r="CD84" s="2">
        <f t="shared" si="75"/>
        <v>15</v>
      </c>
      <c r="CE84" s="4">
        <f t="shared" si="46"/>
        <v>45</v>
      </c>
      <c r="CF84" s="4">
        <f t="shared" si="47"/>
        <v>0.84</v>
      </c>
      <c r="CH84" s="2">
        <v>25.0</v>
      </c>
      <c r="CI84" s="4">
        <f t="shared" si="48"/>
        <v>4.3125</v>
      </c>
      <c r="CJ84" s="13">
        <f t="shared" si="49"/>
        <v>0.9928314488</v>
      </c>
      <c r="CK84" s="24">
        <f t="shared" si="50"/>
        <v>0</v>
      </c>
      <c r="CL84" s="13"/>
      <c r="CM84" s="2">
        <f t="shared" si="76"/>
        <v>15</v>
      </c>
      <c r="CN84" s="4">
        <f t="shared" si="51"/>
        <v>45</v>
      </c>
      <c r="CO84" s="4">
        <f t="shared" si="52"/>
        <v>0.78</v>
      </c>
      <c r="CQ84" s="2">
        <v>26.0</v>
      </c>
      <c r="CR84" s="4">
        <f t="shared" si="53"/>
        <v>4.25</v>
      </c>
      <c r="CS84" s="13">
        <f t="shared" si="86"/>
        <v>0.9927271762</v>
      </c>
      <c r="CT84" s="24">
        <f t="shared" si="55"/>
        <v>0</v>
      </c>
      <c r="CU84" s="25"/>
      <c r="CV84" s="2">
        <f t="shared" si="77"/>
        <v>15</v>
      </c>
      <c r="CW84" s="4">
        <f t="shared" si="56"/>
        <v>45</v>
      </c>
      <c r="CX84" s="4">
        <f t="shared" si="57"/>
        <v>0.78</v>
      </c>
      <c r="CZ84" s="2">
        <v>26.0</v>
      </c>
      <c r="DA84" s="4">
        <f t="shared" si="58"/>
        <v>4.25</v>
      </c>
      <c r="DB84" s="13">
        <f t="shared" si="87"/>
        <v>0.9856107606</v>
      </c>
      <c r="DC84" s="24">
        <f t="shared" si="60"/>
        <v>0</v>
      </c>
      <c r="DE84" s="2">
        <f t="shared" si="78"/>
        <v>15</v>
      </c>
      <c r="DF84" s="4">
        <f t="shared" si="61"/>
        <v>45</v>
      </c>
      <c r="DG84" s="4">
        <f t="shared" si="62"/>
        <v>0.81</v>
      </c>
      <c r="DI84" s="2">
        <v>26.0</v>
      </c>
      <c r="DJ84" s="29">
        <f t="shared" si="63"/>
        <v>4.3125</v>
      </c>
      <c r="DK84" s="13">
        <f t="shared" si="88"/>
        <v>0.9928314488</v>
      </c>
      <c r="DL84" s="24">
        <f t="shared" si="65"/>
        <v>0</v>
      </c>
      <c r="DM84" s="25"/>
    </row>
    <row r="85">
      <c r="A85" s="2">
        <f t="shared" si="66"/>
        <v>15.5</v>
      </c>
      <c r="B85" s="4">
        <f t="shared" si="1"/>
        <v>46.5</v>
      </c>
      <c r="C85" s="4">
        <f t="shared" si="2"/>
        <v>0.75</v>
      </c>
      <c r="D85" s="4">
        <f t="shared" si="94"/>
        <v>150.78125</v>
      </c>
      <c r="E85" s="4">
        <f t="shared" si="95"/>
        <v>155.1875</v>
      </c>
      <c r="F85" s="4">
        <f t="shared" si="3"/>
        <v>4.40625</v>
      </c>
      <c r="G85" s="13">
        <f t="shared" si="79"/>
        <v>0.9895285073</v>
      </c>
      <c r="H85" s="13">
        <f t="shared" si="5"/>
        <v>0</v>
      </c>
      <c r="J85" s="2">
        <f t="shared" si="67"/>
        <v>15.5</v>
      </c>
      <c r="K85" s="4">
        <f t="shared" si="6"/>
        <v>46.5</v>
      </c>
      <c r="L85" s="4">
        <f t="shared" si="7"/>
        <v>0.84</v>
      </c>
      <c r="O85" s="4">
        <f t="shared" si="8"/>
        <v>0</v>
      </c>
      <c r="P85" s="13" t="str">
        <f t="shared" si="80"/>
        <v/>
      </c>
      <c r="Q85" s="24" t="str">
        <f t="shared" si="10"/>
        <v/>
      </c>
      <c r="S85" s="2">
        <f t="shared" si="68"/>
        <v>15.5</v>
      </c>
      <c r="T85" s="4">
        <f t="shared" si="11"/>
        <v>46.5</v>
      </c>
      <c r="U85" s="4">
        <f t="shared" si="12"/>
        <v>0.75</v>
      </c>
      <c r="V85" s="4">
        <f t="shared" si="89"/>
        <v>150.78125</v>
      </c>
      <c r="W85" s="4">
        <f t="shared" si="90"/>
        <v>155.1875</v>
      </c>
      <c r="X85" s="4">
        <f t="shared" si="13"/>
        <v>4.40625</v>
      </c>
      <c r="Y85" s="13">
        <f t="shared" si="81"/>
        <v>0.9895285073</v>
      </c>
      <c r="Z85" s="24">
        <f t="shared" si="15"/>
        <v>0</v>
      </c>
      <c r="AB85" s="2">
        <f t="shared" si="69"/>
        <v>15.5</v>
      </c>
      <c r="AC85" s="4">
        <f t="shared" si="16"/>
        <v>46.5</v>
      </c>
      <c r="AD85" s="4">
        <f t="shared" si="17"/>
        <v>0.78</v>
      </c>
      <c r="AE85" s="29">
        <f t="shared" si="93"/>
        <v>150.8125</v>
      </c>
      <c r="AF85" s="29">
        <f t="shared" si="92"/>
        <v>155.15625</v>
      </c>
      <c r="AG85" s="4">
        <f t="shared" si="18"/>
        <v>4.34375</v>
      </c>
      <c r="AH85" s="13">
        <f t="shared" si="82"/>
        <v>0.9928824718</v>
      </c>
      <c r="AI85" s="24">
        <f t="shared" si="20"/>
        <v>0</v>
      </c>
      <c r="AK85" s="2">
        <f t="shared" si="70"/>
        <v>15.5</v>
      </c>
      <c r="AL85" s="4">
        <f t="shared" si="21"/>
        <v>46.5</v>
      </c>
      <c r="AM85" s="4">
        <f t="shared" si="22"/>
        <v>0.78</v>
      </c>
      <c r="AO85" s="2">
        <v>26.0</v>
      </c>
      <c r="AP85" s="29">
        <f t="shared" si="23"/>
        <v>4.3125</v>
      </c>
      <c r="AQ85" s="13">
        <f t="shared" si="83"/>
        <v>0.9928314488</v>
      </c>
      <c r="AR85" s="24">
        <f t="shared" si="25"/>
        <v>0</v>
      </c>
      <c r="AS85" s="25"/>
      <c r="AT85" s="2">
        <f t="shared" si="71"/>
        <v>15.5</v>
      </c>
      <c r="AU85" s="4">
        <f t="shared" si="26"/>
        <v>46.5</v>
      </c>
      <c r="AV85" s="4">
        <f t="shared" si="27"/>
        <v>0.75</v>
      </c>
      <c r="AX85" s="2">
        <v>26.0</v>
      </c>
      <c r="AY85" s="4">
        <f t="shared" si="28"/>
        <v>4.25</v>
      </c>
      <c r="AZ85" s="13">
        <f t="shared" si="84"/>
        <v>0.9856107606</v>
      </c>
      <c r="BA85" s="24">
        <f t="shared" si="30"/>
        <v>0</v>
      </c>
      <c r="BC85" s="2">
        <f t="shared" si="72"/>
        <v>15.5</v>
      </c>
      <c r="BD85" s="4">
        <f t="shared" si="31"/>
        <v>46.5</v>
      </c>
      <c r="BE85" s="4">
        <f t="shared" si="32"/>
        <v>0.78</v>
      </c>
      <c r="BG85" s="2">
        <v>26.0</v>
      </c>
      <c r="BH85" s="4">
        <f t="shared" si="33"/>
        <v>4.3125</v>
      </c>
      <c r="BI85" s="13">
        <f t="shared" si="85"/>
        <v>0.9928314488</v>
      </c>
      <c r="BJ85" s="24">
        <f t="shared" si="35"/>
        <v>0</v>
      </c>
      <c r="BK85" s="13"/>
      <c r="BL85" s="2">
        <f t="shared" si="73"/>
        <v>15.5</v>
      </c>
      <c r="BM85" s="4">
        <f t="shared" si="36"/>
        <v>46.5</v>
      </c>
      <c r="BN85" s="4">
        <f t="shared" si="37"/>
        <v>0.81</v>
      </c>
      <c r="BP85" s="2">
        <v>25.0</v>
      </c>
      <c r="BQ85" s="4">
        <f t="shared" si="38"/>
        <v>4.3125</v>
      </c>
      <c r="BR85" s="13">
        <f t="shared" si="39"/>
        <v>0.9858148842</v>
      </c>
      <c r="BS85" s="24">
        <f t="shared" si="40"/>
        <v>0</v>
      </c>
      <c r="BT85" s="13"/>
      <c r="BU85" s="2">
        <f t="shared" si="74"/>
        <v>15.5</v>
      </c>
      <c r="BV85" s="4">
        <f t="shared" si="41"/>
        <v>46.5</v>
      </c>
      <c r="BW85" s="4">
        <f t="shared" si="42"/>
        <v>0.81</v>
      </c>
      <c r="BY85" s="2">
        <v>25.0</v>
      </c>
      <c r="BZ85" s="4">
        <f t="shared" si="43"/>
        <v>4.3125</v>
      </c>
      <c r="CA85" s="13">
        <f t="shared" si="44"/>
        <v>0.9858148842</v>
      </c>
      <c r="CB85" s="24">
        <f t="shared" si="45"/>
        <v>0</v>
      </c>
      <c r="CC85" s="13"/>
      <c r="CD85" s="2">
        <f t="shared" si="75"/>
        <v>15.5</v>
      </c>
      <c r="CE85" s="4">
        <f t="shared" si="46"/>
        <v>46.5</v>
      </c>
      <c r="CF85" s="4">
        <f t="shared" si="47"/>
        <v>0.81</v>
      </c>
      <c r="CH85" s="2">
        <v>25.0</v>
      </c>
      <c r="CI85" s="4">
        <f t="shared" si="48"/>
        <v>4.3125</v>
      </c>
      <c r="CJ85" s="13">
        <f t="shared" si="49"/>
        <v>0.9928314488</v>
      </c>
      <c r="CK85" s="24">
        <f t="shared" si="50"/>
        <v>0</v>
      </c>
      <c r="CL85" s="13"/>
      <c r="CM85" s="2">
        <f t="shared" si="76"/>
        <v>15.5</v>
      </c>
      <c r="CN85" s="4">
        <f t="shared" si="51"/>
        <v>46.5</v>
      </c>
      <c r="CO85" s="4">
        <f t="shared" si="52"/>
        <v>0.75</v>
      </c>
      <c r="CQ85" s="2">
        <v>27.0</v>
      </c>
      <c r="CR85" s="4">
        <f t="shared" si="53"/>
        <v>4.1875</v>
      </c>
      <c r="CS85" s="13">
        <f t="shared" si="86"/>
        <v>0.9854006762</v>
      </c>
      <c r="CT85" s="24">
        <f t="shared" si="55"/>
        <v>0</v>
      </c>
      <c r="CU85" s="25"/>
      <c r="CV85" s="2">
        <f t="shared" si="77"/>
        <v>15.5</v>
      </c>
      <c r="CW85" s="4">
        <f t="shared" si="56"/>
        <v>46.5</v>
      </c>
      <c r="CX85" s="4">
        <f t="shared" si="57"/>
        <v>0.75</v>
      </c>
      <c r="CZ85" s="2">
        <v>26.0</v>
      </c>
      <c r="DA85" s="4">
        <f t="shared" si="58"/>
        <v>4.25</v>
      </c>
      <c r="DB85" s="13">
        <f t="shared" si="87"/>
        <v>0.9856107606</v>
      </c>
      <c r="DC85" s="24">
        <f t="shared" si="60"/>
        <v>0</v>
      </c>
      <c r="DE85" s="2">
        <f t="shared" si="78"/>
        <v>15.5</v>
      </c>
      <c r="DF85" s="4">
        <f t="shared" si="61"/>
        <v>46.5</v>
      </c>
      <c r="DG85" s="4">
        <f t="shared" si="62"/>
        <v>0.78</v>
      </c>
      <c r="DI85" s="2">
        <v>26.0</v>
      </c>
      <c r="DJ85" s="29">
        <f t="shared" si="63"/>
        <v>4.3125</v>
      </c>
      <c r="DK85" s="13">
        <f t="shared" si="88"/>
        <v>0.9928314488</v>
      </c>
      <c r="DL85" s="24">
        <f t="shared" si="65"/>
        <v>0</v>
      </c>
      <c r="DM85" s="25"/>
    </row>
    <row r="86">
      <c r="A86" s="2">
        <f t="shared" si="66"/>
        <v>16</v>
      </c>
      <c r="B86" s="4">
        <f t="shared" si="1"/>
        <v>48</v>
      </c>
      <c r="C86" s="4">
        <f t="shared" si="2"/>
        <v>0.72</v>
      </c>
      <c r="D86" s="4">
        <f t="shared" si="94"/>
        <v>150.78125</v>
      </c>
      <c r="E86" s="4">
        <f t="shared" si="95"/>
        <v>155.1875</v>
      </c>
      <c r="F86" s="4">
        <f t="shared" si="3"/>
        <v>4.40625</v>
      </c>
      <c r="G86" s="13">
        <f t="shared" si="79"/>
        <v>0.9895285073</v>
      </c>
      <c r="H86" s="13">
        <f t="shared" si="5"/>
        <v>0</v>
      </c>
      <c r="J86" s="2">
        <f t="shared" si="67"/>
        <v>16</v>
      </c>
      <c r="K86" s="4">
        <f t="shared" si="6"/>
        <v>48</v>
      </c>
      <c r="L86" s="4">
        <f t="shared" si="7"/>
        <v>0.81</v>
      </c>
      <c r="M86" s="4">
        <f t="shared" ref="M86:M87" si="96">151-1/8-1/16</f>
        <v>150.8125</v>
      </c>
      <c r="N86" s="4">
        <f t="shared" ref="N86:N88" si="97">155+3/16</f>
        <v>155.1875</v>
      </c>
      <c r="O86" s="4">
        <f t="shared" si="8"/>
        <v>4.375</v>
      </c>
      <c r="P86" s="13">
        <f t="shared" si="80"/>
        <v>0.9894548898</v>
      </c>
      <c r="Q86" s="24">
        <f t="shared" si="10"/>
        <v>0</v>
      </c>
      <c r="S86" s="2">
        <f t="shared" si="68"/>
        <v>16</v>
      </c>
      <c r="T86" s="4">
        <f t="shared" si="11"/>
        <v>48</v>
      </c>
      <c r="U86" s="4">
        <f t="shared" si="12"/>
        <v>0.72</v>
      </c>
      <c r="V86" s="4">
        <f t="shared" si="89"/>
        <v>150.78125</v>
      </c>
      <c r="W86" s="4">
        <f t="shared" si="90"/>
        <v>155.1875</v>
      </c>
      <c r="X86" s="4">
        <f t="shared" si="13"/>
        <v>4.40625</v>
      </c>
      <c r="Y86" s="13">
        <f t="shared" si="81"/>
        <v>0.9895285073</v>
      </c>
      <c r="Z86" s="24">
        <f t="shared" si="15"/>
        <v>0</v>
      </c>
      <c r="AB86" s="2">
        <f t="shared" si="69"/>
        <v>16</v>
      </c>
      <c r="AC86" s="4">
        <f t="shared" si="16"/>
        <v>48</v>
      </c>
      <c r="AD86" s="4">
        <f t="shared" si="17"/>
        <v>0.75</v>
      </c>
      <c r="AE86" s="29">
        <f t="shared" si="93"/>
        <v>150.8125</v>
      </c>
      <c r="AF86" s="29">
        <f t="shared" si="92"/>
        <v>155.15625</v>
      </c>
      <c r="AG86" s="4">
        <f t="shared" si="18"/>
        <v>4.34375</v>
      </c>
      <c r="AH86" s="13">
        <f t="shared" si="82"/>
        <v>0.9928824718</v>
      </c>
      <c r="AI86" s="24">
        <f t="shared" si="20"/>
        <v>0</v>
      </c>
      <c r="AK86" s="2">
        <f t="shared" si="70"/>
        <v>16</v>
      </c>
      <c r="AL86" s="4">
        <f t="shared" si="21"/>
        <v>48</v>
      </c>
      <c r="AM86" s="4">
        <f t="shared" si="22"/>
        <v>0.75</v>
      </c>
      <c r="AO86" s="2">
        <v>26.0</v>
      </c>
      <c r="AP86" s="29">
        <f t="shared" si="23"/>
        <v>4.3125</v>
      </c>
      <c r="AQ86" s="13">
        <f t="shared" si="83"/>
        <v>0.9928314488</v>
      </c>
      <c r="AR86" s="24">
        <f t="shared" si="25"/>
        <v>0</v>
      </c>
      <c r="AS86" s="25"/>
      <c r="AT86" s="2">
        <f t="shared" si="71"/>
        <v>16</v>
      </c>
      <c r="AU86" s="4">
        <f t="shared" si="26"/>
        <v>48</v>
      </c>
      <c r="AV86" s="4">
        <f t="shared" si="27"/>
        <v>0.72</v>
      </c>
      <c r="AX86" s="2">
        <v>26.0</v>
      </c>
      <c r="AY86" s="4">
        <f t="shared" si="28"/>
        <v>4.25</v>
      </c>
      <c r="AZ86" s="13">
        <f t="shared" si="84"/>
        <v>0.9856107606</v>
      </c>
      <c r="BA86" s="24">
        <f t="shared" si="30"/>
        <v>0</v>
      </c>
      <c r="BC86" s="2">
        <f t="shared" si="72"/>
        <v>16</v>
      </c>
      <c r="BD86" s="4">
        <f t="shared" si="31"/>
        <v>48</v>
      </c>
      <c r="BE86" s="4">
        <f t="shared" si="32"/>
        <v>0.75</v>
      </c>
      <c r="BG86" s="2">
        <v>26.0</v>
      </c>
      <c r="BH86" s="4">
        <f t="shared" si="33"/>
        <v>4.3125</v>
      </c>
      <c r="BI86" s="13">
        <f t="shared" si="85"/>
        <v>0.9928314488</v>
      </c>
      <c r="BJ86" s="24">
        <f t="shared" si="35"/>
        <v>0</v>
      </c>
      <c r="BK86" s="13"/>
      <c r="BL86" s="2">
        <f t="shared" si="73"/>
        <v>16</v>
      </c>
      <c r="BM86" s="4">
        <f t="shared" si="36"/>
        <v>48</v>
      </c>
      <c r="BN86" s="4">
        <f t="shared" si="37"/>
        <v>0.78</v>
      </c>
      <c r="BP86" s="2">
        <v>25.0</v>
      </c>
      <c r="BQ86" s="4">
        <f t="shared" si="38"/>
        <v>4.3125</v>
      </c>
      <c r="BR86" s="13">
        <f t="shared" si="39"/>
        <v>0.9858148842</v>
      </c>
      <c r="BS86" s="24">
        <f t="shared" si="40"/>
        <v>0</v>
      </c>
      <c r="BT86" s="13"/>
      <c r="BU86" s="2">
        <f t="shared" si="74"/>
        <v>16</v>
      </c>
      <c r="BV86" s="4">
        <f t="shared" si="41"/>
        <v>48</v>
      </c>
      <c r="BW86" s="4">
        <f t="shared" si="42"/>
        <v>0.78</v>
      </c>
      <c r="BY86" s="2">
        <v>25.0</v>
      </c>
      <c r="BZ86" s="4">
        <f t="shared" si="43"/>
        <v>4.3125</v>
      </c>
      <c r="CA86" s="13">
        <f t="shared" si="44"/>
        <v>0.9858148842</v>
      </c>
      <c r="CB86" s="24">
        <f t="shared" si="45"/>
        <v>0</v>
      </c>
      <c r="CC86" s="13"/>
      <c r="CD86" s="2">
        <f t="shared" si="75"/>
        <v>16</v>
      </c>
      <c r="CE86" s="4">
        <f t="shared" si="46"/>
        <v>48</v>
      </c>
      <c r="CF86" s="4">
        <f t="shared" si="47"/>
        <v>0.78</v>
      </c>
      <c r="CH86" s="2">
        <v>25.0</v>
      </c>
      <c r="CI86" s="4">
        <f t="shared" si="48"/>
        <v>4.3125</v>
      </c>
      <c r="CJ86" s="13">
        <f t="shared" si="49"/>
        <v>0.9928314488</v>
      </c>
      <c r="CK86" s="24">
        <f t="shared" si="50"/>
        <v>0</v>
      </c>
      <c r="CL86" s="13"/>
      <c r="CM86" s="2">
        <f t="shared" si="76"/>
        <v>16</v>
      </c>
      <c r="CN86" s="4">
        <f t="shared" si="51"/>
        <v>48</v>
      </c>
      <c r="CO86" s="4">
        <f t="shared" si="52"/>
        <v>0.72</v>
      </c>
      <c r="CQ86" s="2">
        <v>28.0</v>
      </c>
      <c r="CR86" s="4">
        <f t="shared" si="53"/>
        <v>4.125</v>
      </c>
      <c r="CS86" s="13">
        <f t="shared" si="86"/>
        <v>0.9780192938</v>
      </c>
      <c r="CT86" s="24">
        <f t="shared" si="55"/>
        <v>0.003315605352</v>
      </c>
      <c r="CU86" s="25"/>
      <c r="CV86" s="2">
        <f t="shared" si="77"/>
        <v>16</v>
      </c>
      <c r="CW86" s="4">
        <f t="shared" si="56"/>
        <v>48</v>
      </c>
      <c r="CX86" s="4">
        <f t="shared" si="57"/>
        <v>0.72</v>
      </c>
      <c r="CZ86" s="2">
        <v>26.0</v>
      </c>
      <c r="DA86" s="4">
        <f t="shared" si="58"/>
        <v>4.25</v>
      </c>
      <c r="DB86" s="13">
        <f t="shared" si="87"/>
        <v>0.9856107606</v>
      </c>
      <c r="DC86" s="24">
        <f t="shared" si="60"/>
        <v>0</v>
      </c>
      <c r="DE86" s="2">
        <f t="shared" si="78"/>
        <v>16</v>
      </c>
      <c r="DF86" s="4">
        <f t="shared" si="61"/>
        <v>48</v>
      </c>
      <c r="DG86" s="4">
        <f t="shared" si="62"/>
        <v>0.75</v>
      </c>
      <c r="DI86" s="2">
        <v>26.0</v>
      </c>
      <c r="DJ86" s="29">
        <f t="shared" si="63"/>
        <v>4.3125</v>
      </c>
      <c r="DK86" s="13">
        <f t="shared" si="88"/>
        <v>0.9928314488</v>
      </c>
      <c r="DL86" s="24">
        <f t="shared" si="65"/>
        <v>0</v>
      </c>
      <c r="DM86" s="25"/>
    </row>
    <row r="87">
      <c r="A87" s="2">
        <f t="shared" si="66"/>
        <v>16.5</v>
      </c>
      <c r="B87" s="4">
        <f t="shared" si="1"/>
        <v>49.5</v>
      </c>
      <c r="C87" s="4">
        <f t="shared" si="2"/>
        <v>0.69</v>
      </c>
      <c r="D87" s="4">
        <f t="shared" si="94"/>
        <v>150.78125</v>
      </c>
      <c r="E87" s="4">
        <f t="shared" si="95"/>
        <v>155.1875</v>
      </c>
      <c r="F87" s="4">
        <f t="shared" si="3"/>
        <v>4.40625</v>
      </c>
      <c r="G87" s="13">
        <f t="shared" si="79"/>
        <v>0.9895285073</v>
      </c>
      <c r="H87" s="13">
        <f t="shared" si="5"/>
        <v>0</v>
      </c>
      <c r="J87" s="2">
        <f t="shared" si="67"/>
        <v>16.5</v>
      </c>
      <c r="K87" s="4">
        <f t="shared" si="6"/>
        <v>49.5</v>
      </c>
      <c r="L87" s="4">
        <f t="shared" si="7"/>
        <v>0.78</v>
      </c>
      <c r="M87" s="4">
        <f t="shared" si="96"/>
        <v>150.8125</v>
      </c>
      <c r="N87" s="4">
        <f t="shared" si="97"/>
        <v>155.1875</v>
      </c>
      <c r="O87" s="4">
        <f t="shared" si="8"/>
        <v>4.375</v>
      </c>
      <c r="P87" s="13">
        <f t="shared" si="80"/>
        <v>0.9894548898</v>
      </c>
      <c r="Q87" s="24">
        <f t="shared" si="10"/>
        <v>0</v>
      </c>
      <c r="S87" s="2">
        <f t="shared" si="68"/>
        <v>16.5</v>
      </c>
      <c r="T87" s="4">
        <f t="shared" si="11"/>
        <v>49.5</v>
      </c>
      <c r="U87" s="4">
        <f t="shared" si="12"/>
        <v>0.69</v>
      </c>
      <c r="V87" s="4">
        <f t="shared" si="89"/>
        <v>150.78125</v>
      </c>
      <c r="W87" s="4">
        <f t="shared" ref="W87:W88" si="98">156-27/32</f>
        <v>155.15625</v>
      </c>
      <c r="X87" s="4">
        <f t="shared" si="13"/>
        <v>4.375</v>
      </c>
      <c r="Y87" s="13">
        <f t="shared" si="81"/>
        <v>0.9860132972</v>
      </c>
      <c r="Z87" s="24">
        <f t="shared" si="15"/>
        <v>0</v>
      </c>
      <c r="AB87" s="2">
        <f t="shared" si="69"/>
        <v>16.5</v>
      </c>
      <c r="AC87" s="4">
        <f t="shared" si="16"/>
        <v>49.5</v>
      </c>
      <c r="AD87" s="4">
        <f t="shared" si="17"/>
        <v>0.72</v>
      </c>
      <c r="AE87" s="29">
        <f t="shared" si="93"/>
        <v>150.8125</v>
      </c>
      <c r="AF87" s="29">
        <f t="shared" si="92"/>
        <v>155.15625</v>
      </c>
      <c r="AG87" s="4">
        <f t="shared" si="18"/>
        <v>4.34375</v>
      </c>
      <c r="AH87" s="13">
        <f t="shared" si="82"/>
        <v>0.9928824718</v>
      </c>
      <c r="AI87" s="24">
        <f t="shared" si="20"/>
        <v>0</v>
      </c>
      <c r="AK87" s="2">
        <f t="shared" si="70"/>
        <v>16.5</v>
      </c>
      <c r="AL87" s="4">
        <f t="shared" si="21"/>
        <v>49.5</v>
      </c>
      <c r="AM87" s="4">
        <f t="shared" si="22"/>
        <v>0.72</v>
      </c>
      <c r="AO87" s="2">
        <v>26.0</v>
      </c>
      <c r="AP87" s="29">
        <f t="shared" si="23"/>
        <v>4.3125</v>
      </c>
      <c r="AQ87" s="13">
        <f t="shared" si="83"/>
        <v>0.9928314488</v>
      </c>
      <c r="AR87" s="24">
        <f t="shared" si="25"/>
        <v>0</v>
      </c>
      <c r="AS87" s="25"/>
      <c r="AT87" s="2">
        <f t="shared" si="71"/>
        <v>16.5</v>
      </c>
      <c r="AU87" s="4">
        <f t="shared" si="26"/>
        <v>49.5</v>
      </c>
      <c r="AV87" s="4">
        <f t="shared" si="27"/>
        <v>0.69</v>
      </c>
      <c r="AX87" s="2">
        <v>26.0</v>
      </c>
      <c r="AY87" s="4">
        <f t="shared" si="28"/>
        <v>4.25</v>
      </c>
      <c r="AZ87" s="13">
        <f t="shared" si="84"/>
        <v>0.9856107606</v>
      </c>
      <c r="BA87" s="24">
        <f t="shared" si="30"/>
        <v>0</v>
      </c>
      <c r="BC87" s="2">
        <f t="shared" si="72"/>
        <v>16.5</v>
      </c>
      <c r="BD87" s="4">
        <f t="shared" si="31"/>
        <v>49.5</v>
      </c>
      <c r="BE87" s="4">
        <f t="shared" si="32"/>
        <v>0.72</v>
      </c>
      <c r="BG87" s="2">
        <v>26.0</v>
      </c>
      <c r="BH87" s="4">
        <f t="shared" si="33"/>
        <v>4.3125</v>
      </c>
      <c r="BI87" s="13">
        <f t="shared" si="85"/>
        <v>0.9928314488</v>
      </c>
      <c r="BJ87" s="24">
        <f t="shared" si="35"/>
        <v>0</v>
      </c>
      <c r="BK87" s="13"/>
      <c r="BL87" s="2">
        <f t="shared" si="73"/>
        <v>16.5</v>
      </c>
      <c r="BM87" s="4">
        <f t="shared" si="36"/>
        <v>49.5</v>
      </c>
      <c r="BN87" s="4">
        <f t="shared" si="37"/>
        <v>0.75</v>
      </c>
      <c r="BP87" s="2">
        <v>25.0</v>
      </c>
      <c r="BQ87" s="4">
        <f t="shared" si="38"/>
        <v>4.3125</v>
      </c>
      <c r="BR87" s="13">
        <f t="shared" si="39"/>
        <v>0.9858148842</v>
      </c>
      <c r="BS87" s="24">
        <f t="shared" si="40"/>
        <v>0</v>
      </c>
      <c r="BT87" s="13"/>
      <c r="BU87" s="2">
        <f t="shared" si="74"/>
        <v>16.5</v>
      </c>
      <c r="BV87" s="4">
        <f t="shared" si="41"/>
        <v>49.5</v>
      </c>
      <c r="BW87" s="4">
        <f t="shared" si="42"/>
        <v>0.75</v>
      </c>
      <c r="BY87" s="2">
        <v>25.0</v>
      </c>
      <c r="BZ87" s="4">
        <f t="shared" si="43"/>
        <v>4.3125</v>
      </c>
      <c r="CA87" s="13">
        <f t="shared" si="44"/>
        <v>0.9858148842</v>
      </c>
      <c r="CB87" s="24">
        <f t="shared" si="45"/>
        <v>0</v>
      </c>
      <c r="CC87" s="13"/>
      <c r="CD87" s="2">
        <f t="shared" si="75"/>
        <v>16.5</v>
      </c>
      <c r="CE87" s="4">
        <f t="shared" si="46"/>
        <v>49.5</v>
      </c>
      <c r="CF87" s="4">
        <f t="shared" si="47"/>
        <v>0.75</v>
      </c>
      <c r="CH87" s="2">
        <v>25.0</v>
      </c>
      <c r="CI87" s="4">
        <f t="shared" si="48"/>
        <v>4.3125</v>
      </c>
      <c r="CJ87" s="13">
        <f t="shared" si="49"/>
        <v>0.9928314488</v>
      </c>
      <c r="CK87" s="24">
        <f t="shared" si="50"/>
        <v>0</v>
      </c>
      <c r="CL87" s="13"/>
      <c r="CM87" s="2">
        <f t="shared" si="76"/>
        <v>16.5</v>
      </c>
      <c r="CN87" s="4">
        <f t="shared" si="51"/>
        <v>49.5</v>
      </c>
      <c r="CO87" s="4">
        <f t="shared" si="52"/>
        <v>0.69</v>
      </c>
      <c r="CQ87" s="2">
        <v>29.0</v>
      </c>
      <c r="CR87" s="4">
        <f t="shared" si="53"/>
        <v>4.0625</v>
      </c>
      <c r="CS87" s="13">
        <f t="shared" si="86"/>
        <v>0.9705817768</v>
      </c>
      <c r="CT87" s="24">
        <f t="shared" si="55"/>
        <v>0.004068188184</v>
      </c>
      <c r="CU87" s="25"/>
      <c r="CV87" s="2">
        <f t="shared" si="77"/>
        <v>16.5</v>
      </c>
      <c r="CW87" s="4">
        <f t="shared" si="56"/>
        <v>49.5</v>
      </c>
      <c r="CX87" s="4">
        <f t="shared" si="57"/>
        <v>0.69</v>
      </c>
      <c r="CZ87" s="2">
        <v>26.0</v>
      </c>
      <c r="DA87" s="4">
        <f t="shared" si="58"/>
        <v>4.25</v>
      </c>
      <c r="DB87" s="13">
        <f t="shared" si="87"/>
        <v>0.9856107606</v>
      </c>
      <c r="DC87" s="24">
        <f t="shared" si="60"/>
        <v>0</v>
      </c>
      <c r="DE87" s="2">
        <f t="shared" si="78"/>
        <v>16.5</v>
      </c>
      <c r="DF87" s="4">
        <f t="shared" si="61"/>
        <v>49.5</v>
      </c>
      <c r="DG87" s="4">
        <f t="shared" si="62"/>
        <v>0.72</v>
      </c>
      <c r="DI87" s="2">
        <v>26.0</v>
      </c>
      <c r="DJ87" s="29">
        <f t="shared" si="63"/>
        <v>4.3125</v>
      </c>
      <c r="DK87" s="13">
        <f t="shared" si="88"/>
        <v>0.9928314488</v>
      </c>
      <c r="DL87" s="24">
        <f t="shared" si="65"/>
        <v>0</v>
      </c>
      <c r="DM87" s="25"/>
    </row>
    <row r="88">
      <c r="A88" s="2">
        <f t="shared" si="66"/>
        <v>17</v>
      </c>
      <c r="B88" s="4">
        <f t="shared" si="1"/>
        <v>51</v>
      </c>
      <c r="C88" s="4">
        <f t="shared" si="2"/>
        <v>0.66</v>
      </c>
      <c r="D88" s="4">
        <f t="shared" si="94"/>
        <v>150.78125</v>
      </c>
      <c r="E88" s="4">
        <f>155.25-3/32</f>
        <v>155.15625</v>
      </c>
      <c r="F88" s="4">
        <f t="shared" si="3"/>
        <v>4.375</v>
      </c>
      <c r="G88" s="13">
        <f t="shared" si="79"/>
        <v>0.9860132972</v>
      </c>
      <c r="H88" s="13">
        <f t="shared" si="5"/>
        <v>0</v>
      </c>
      <c r="J88" s="2">
        <f t="shared" si="67"/>
        <v>17</v>
      </c>
      <c r="K88" s="4">
        <f t="shared" si="6"/>
        <v>51</v>
      </c>
      <c r="L88" s="4">
        <f t="shared" si="7"/>
        <v>0.75</v>
      </c>
      <c r="M88" s="4">
        <f>150.75+1/16</f>
        <v>150.8125</v>
      </c>
      <c r="N88" s="4">
        <f t="shared" si="97"/>
        <v>155.1875</v>
      </c>
      <c r="O88" s="4">
        <f t="shared" si="8"/>
        <v>4.375</v>
      </c>
      <c r="P88" s="13">
        <f t="shared" si="80"/>
        <v>0.9894548898</v>
      </c>
      <c r="Q88" s="24">
        <f t="shared" si="10"/>
        <v>0</v>
      </c>
      <c r="S88" s="2">
        <f t="shared" si="68"/>
        <v>17</v>
      </c>
      <c r="T88" s="4">
        <f t="shared" si="11"/>
        <v>51</v>
      </c>
      <c r="U88" s="4">
        <f t="shared" si="12"/>
        <v>0.66</v>
      </c>
      <c r="V88" s="2">
        <f t="shared" si="89"/>
        <v>150.78125</v>
      </c>
      <c r="W88" s="4">
        <f t="shared" si="98"/>
        <v>155.15625</v>
      </c>
      <c r="X88" s="4">
        <f t="shared" si="13"/>
        <v>4.375</v>
      </c>
      <c r="Y88" s="13">
        <f t="shared" si="81"/>
        <v>0.9860132972</v>
      </c>
      <c r="Z88" s="24">
        <f t="shared" si="15"/>
        <v>0</v>
      </c>
      <c r="AB88" s="2">
        <f t="shared" si="69"/>
        <v>17</v>
      </c>
      <c r="AC88" s="4">
        <f t="shared" si="16"/>
        <v>51</v>
      </c>
      <c r="AD88" s="4">
        <f t="shared" si="17"/>
        <v>0.69</v>
      </c>
      <c r="AE88" s="29">
        <f t="shared" si="93"/>
        <v>150.8125</v>
      </c>
      <c r="AF88" s="29">
        <f t="shared" si="92"/>
        <v>155.15625</v>
      </c>
      <c r="AG88" s="4">
        <f t="shared" si="18"/>
        <v>4.34375</v>
      </c>
      <c r="AH88" s="13">
        <f t="shared" si="82"/>
        <v>0.9928824718</v>
      </c>
      <c r="AI88" s="24">
        <f t="shared" si="20"/>
        <v>0</v>
      </c>
      <c r="AK88" s="2">
        <f t="shared" si="70"/>
        <v>17</v>
      </c>
      <c r="AL88" s="4">
        <f t="shared" si="21"/>
        <v>51</v>
      </c>
      <c r="AM88" s="4">
        <f t="shared" si="22"/>
        <v>0.69</v>
      </c>
      <c r="AO88" s="2">
        <v>26.0</v>
      </c>
      <c r="AP88" s="29">
        <f t="shared" si="23"/>
        <v>4.3125</v>
      </c>
      <c r="AQ88" s="13">
        <f t="shared" si="83"/>
        <v>0.9928314488</v>
      </c>
      <c r="AR88" s="24">
        <f t="shared" si="25"/>
        <v>0</v>
      </c>
      <c r="AS88" s="25"/>
      <c r="AT88" s="2">
        <f t="shared" si="71"/>
        <v>17</v>
      </c>
      <c r="AU88" s="4">
        <f t="shared" si="26"/>
        <v>51</v>
      </c>
      <c r="AV88" s="4">
        <f t="shared" si="27"/>
        <v>0.66</v>
      </c>
      <c r="AX88" s="2">
        <v>26.0</v>
      </c>
      <c r="AY88" s="4">
        <f t="shared" si="28"/>
        <v>4.25</v>
      </c>
      <c r="AZ88" s="13">
        <f t="shared" si="84"/>
        <v>0.9856107606</v>
      </c>
      <c r="BA88" s="24">
        <f t="shared" si="30"/>
        <v>0</v>
      </c>
      <c r="BC88" s="2">
        <f t="shared" si="72"/>
        <v>17</v>
      </c>
      <c r="BD88" s="4">
        <f t="shared" si="31"/>
        <v>51</v>
      </c>
      <c r="BE88" s="4">
        <f t="shared" si="32"/>
        <v>0.69</v>
      </c>
      <c r="BG88" s="2">
        <v>26.0</v>
      </c>
      <c r="BH88" s="4">
        <f t="shared" si="33"/>
        <v>4.3125</v>
      </c>
      <c r="BI88" s="13">
        <f t="shared" si="85"/>
        <v>0.9928314488</v>
      </c>
      <c r="BJ88" s="24">
        <f t="shared" si="35"/>
        <v>0</v>
      </c>
      <c r="BK88" s="13"/>
      <c r="BL88" s="2">
        <f t="shared" si="73"/>
        <v>17</v>
      </c>
      <c r="BM88" s="4">
        <f t="shared" si="36"/>
        <v>51</v>
      </c>
      <c r="BN88" s="4">
        <f t="shared" si="37"/>
        <v>0.72</v>
      </c>
      <c r="BP88" s="2">
        <v>25.0</v>
      </c>
      <c r="BQ88" s="4">
        <f t="shared" si="38"/>
        <v>4.3125</v>
      </c>
      <c r="BR88" s="13">
        <f t="shared" si="39"/>
        <v>0.9858148842</v>
      </c>
      <c r="BS88" s="24">
        <f t="shared" si="40"/>
        <v>0</v>
      </c>
      <c r="BT88" s="13"/>
      <c r="BU88" s="2">
        <f t="shared" si="74"/>
        <v>17</v>
      </c>
      <c r="BV88" s="4">
        <f t="shared" si="41"/>
        <v>51</v>
      </c>
      <c r="BW88" s="4">
        <f t="shared" si="42"/>
        <v>0.72</v>
      </c>
      <c r="BY88" s="2">
        <v>26.0</v>
      </c>
      <c r="BZ88" s="4">
        <f t="shared" si="43"/>
        <v>4.25</v>
      </c>
      <c r="CA88" s="13">
        <f t="shared" si="44"/>
        <v>0.9786452263</v>
      </c>
      <c r="CB88" s="24">
        <f t="shared" si="45"/>
        <v>0.00322345959</v>
      </c>
      <c r="CC88" s="13"/>
      <c r="CD88" s="2">
        <f t="shared" si="75"/>
        <v>17</v>
      </c>
      <c r="CE88" s="4">
        <f t="shared" si="46"/>
        <v>51</v>
      </c>
      <c r="CF88" s="4">
        <f t="shared" si="47"/>
        <v>0.72</v>
      </c>
      <c r="CH88" s="2">
        <v>26.0</v>
      </c>
      <c r="CI88" s="4">
        <f t="shared" si="48"/>
        <v>4.25</v>
      </c>
      <c r="CJ88" s="13">
        <f t="shared" si="49"/>
        <v>0.9856107606</v>
      </c>
      <c r="CK88" s="24">
        <f t="shared" si="50"/>
        <v>0</v>
      </c>
      <c r="CL88" s="13"/>
      <c r="CM88" s="2">
        <f t="shared" si="76"/>
        <v>17</v>
      </c>
      <c r="CN88" s="4">
        <f t="shared" si="51"/>
        <v>51</v>
      </c>
      <c r="CO88" s="4">
        <f t="shared" si="52"/>
        <v>0.66</v>
      </c>
      <c r="CQ88" s="2">
        <v>30.0</v>
      </c>
      <c r="CR88" s="4">
        <f t="shared" si="53"/>
        <v>4</v>
      </c>
      <c r="CS88" s="13">
        <f t="shared" si="86"/>
        <v>0.9630868247</v>
      </c>
      <c r="CT88" s="24">
        <f t="shared" si="55"/>
        <v>0.004734239769</v>
      </c>
      <c r="CU88" s="25"/>
      <c r="CV88" s="2">
        <f t="shared" si="77"/>
        <v>17</v>
      </c>
      <c r="CW88" s="4">
        <f t="shared" si="56"/>
        <v>51</v>
      </c>
      <c r="CX88" s="4">
        <f t="shared" si="57"/>
        <v>0.66</v>
      </c>
      <c r="CZ88" s="2">
        <v>26.0</v>
      </c>
      <c r="DA88" s="4">
        <f t="shared" si="58"/>
        <v>4.25</v>
      </c>
      <c r="DB88" s="13">
        <f t="shared" si="87"/>
        <v>0.9856107606</v>
      </c>
      <c r="DC88" s="24">
        <f t="shared" si="60"/>
        <v>0</v>
      </c>
      <c r="DE88" s="2">
        <f t="shared" si="78"/>
        <v>17</v>
      </c>
      <c r="DF88" s="4">
        <f t="shared" si="61"/>
        <v>51</v>
      </c>
      <c r="DG88" s="4">
        <f t="shared" si="62"/>
        <v>0.69</v>
      </c>
      <c r="DI88" s="2">
        <v>26.0</v>
      </c>
      <c r="DJ88" s="29">
        <f t="shared" si="63"/>
        <v>4.3125</v>
      </c>
      <c r="DK88" s="13">
        <f t="shared" si="88"/>
        <v>0.9928314488</v>
      </c>
      <c r="DL88" s="24">
        <f t="shared" si="65"/>
        <v>0</v>
      </c>
      <c r="DM88" s="25"/>
    </row>
    <row r="89">
      <c r="A89" s="2">
        <f t="shared" si="66"/>
        <v>17.5</v>
      </c>
      <c r="B89" s="4">
        <f t="shared" si="1"/>
        <v>52.5</v>
      </c>
      <c r="C89" s="4">
        <f t="shared" si="2"/>
        <v>0.63</v>
      </c>
      <c r="D89" s="4">
        <f>151-6/32</f>
        <v>150.8125</v>
      </c>
      <c r="E89" s="4">
        <f>155+5/32</f>
        <v>155.15625</v>
      </c>
      <c r="F89" s="4">
        <f t="shared" si="3"/>
        <v>4.34375</v>
      </c>
      <c r="G89" s="13">
        <f t="shared" si="79"/>
        <v>0.9824855102</v>
      </c>
      <c r="H89" s="13">
        <f t="shared" si="5"/>
        <v>0</v>
      </c>
      <c r="J89" s="2">
        <f t="shared" si="67"/>
        <v>17.5</v>
      </c>
      <c r="K89" s="4">
        <f t="shared" si="6"/>
        <v>52.5</v>
      </c>
      <c r="L89" s="4">
        <f t="shared" si="7"/>
        <v>0.72</v>
      </c>
      <c r="M89" s="4">
        <f>151-1/8-1/32</f>
        <v>150.84375</v>
      </c>
      <c r="N89" s="4">
        <f>155+1/8+1/32</f>
        <v>155.15625</v>
      </c>
      <c r="O89" s="4">
        <f t="shared" si="8"/>
        <v>4.3125</v>
      </c>
      <c r="P89" s="13">
        <f t="shared" si="80"/>
        <v>0.9823619318</v>
      </c>
      <c r="Q89" s="24">
        <f t="shared" si="10"/>
        <v>0</v>
      </c>
      <c r="S89" s="2">
        <f t="shared" si="68"/>
        <v>17.5</v>
      </c>
      <c r="T89" s="4">
        <f t="shared" si="11"/>
        <v>52.5</v>
      </c>
      <c r="U89" s="4">
        <f t="shared" si="12"/>
        <v>0.63</v>
      </c>
      <c r="V89" s="4">
        <f>150+27/32</f>
        <v>150.84375</v>
      </c>
      <c r="W89" s="4">
        <f>156-28/32</f>
        <v>155.125</v>
      </c>
      <c r="X89" s="4">
        <f t="shared" si="13"/>
        <v>4.28125</v>
      </c>
      <c r="Y89" s="13">
        <f t="shared" si="81"/>
        <v>0.9753916592</v>
      </c>
      <c r="Z89" s="24">
        <f t="shared" si="15"/>
        <v>0.003730139561</v>
      </c>
      <c r="AB89" s="2">
        <f t="shared" si="69"/>
        <v>17.5</v>
      </c>
      <c r="AC89" s="4">
        <f t="shared" si="16"/>
        <v>52.5</v>
      </c>
      <c r="AD89" s="4">
        <f t="shared" si="17"/>
        <v>0.66</v>
      </c>
      <c r="AE89" s="29">
        <f>150+28/32</f>
        <v>150.875</v>
      </c>
      <c r="AF89" s="29">
        <f>156-29/32</f>
        <v>155.09375</v>
      </c>
      <c r="AG89" s="4">
        <f t="shared" si="18"/>
        <v>4.21875</v>
      </c>
      <c r="AH89" s="13">
        <f t="shared" si="82"/>
        <v>0.9784921096</v>
      </c>
      <c r="AI89" s="24">
        <f t="shared" si="20"/>
        <v>0.00337590983</v>
      </c>
      <c r="AK89" s="2">
        <f t="shared" si="70"/>
        <v>17.5</v>
      </c>
      <c r="AL89" s="4">
        <f t="shared" si="21"/>
        <v>52.5</v>
      </c>
      <c r="AM89" s="4">
        <f t="shared" si="22"/>
        <v>0.66</v>
      </c>
      <c r="AO89" s="2">
        <v>26.0</v>
      </c>
      <c r="AP89" s="29">
        <f t="shared" si="23"/>
        <v>4.3125</v>
      </c>
      <c r="AQ89" s="13">
        <f t="shared" si="83"/>
        <v>0.9928314488</v>
      </c>
      <c r="AR89" s="24">
        <f t="shared" si="25"/>
        <v>0</v>
      </c>
      <c r="AS89" s="25"/>
      <c r="AT89" s="2">
        <f t="shared" si="71"/>
        <v>17.5</v>
      </c>
      <c r="AU89" s="4">
        <f t="shared" si="26"/>
        <v>52.5</v>
      </c>
      <c r="AV89" s="4">
        <f t="shared" si="27"/>
        <v>0.63</v>
      </c>
      <c r="AX89" s="2">
        <v>27.0</v>
      </c>
      <c r="AY89" s="4">
        <f t="shared" si="28"/>
        <v>4.1875</v>
      </c>
      <c r="AZ89" s="13">
        <f t="shared" si="84"/>
        <v>0.978336781</v>
      </c>
      <c r="BA89" s="24">
        <f t="shared" si="30"/>
        <v>0.0032405951</v>
      </c>
      <c r="BC89" s="2">
        <f t="shared" si="72"/>
        <v>17.5</v>
      </c>
      <c r="BD89" s="4">
        <f t="shared" si="31"/>
        <v>52.5</v>
      </c>
      <c r="BE89" s="4">
        <f t="shared" si="32"/>
        <v>0.66</v>
      </c>
      <c r="BG89" s="2">
        <v>26.0</v>
      </c>
      <c r="BH89" s="4">
        <f t="shared" si="33"/>
        <v>4.3125</v>
      </c>
      <c r="BI89" s="13">
        <f t="shared" si="85"/>
        <v>0.9928314488</v>
      </c>
      <c r="BJ89" s="24">
        <f t="shared" si="35"/>
        <v>0</v>
      </c>
      <c r="BK89" s="13"/>
      <c r="BL89" s="2">
        <f t="shared" si="73"/>
        <v>17.5</v>
      </c>
      <c r="BM89" s="4">
        <f t="shared" si="36"/>
        <v>52.5</v>
      </c>
      <c r="BN89" s="4">
        <f t="shared" si="37"/>
        <v>0.69</v>
      </c>
      <c r="BP89" s="2">
        <v>26.0</v>
      </c>
      <c r="BQ89" s="4">
        <f t="shared" si="38"/>
        <v>4.25</v>
      </c>
      <c r="BR89" s="13">
        <f t="shared" si="39"/>
        <v>0.9786452263</v>
      </c>
      <c r="BS89" s="24">
        <f t="shared" si="40"/>
        <v>0.003509349408</v>
      </c>
      <c r="BT89" s="13"/>
      <c r="BU89" s="2">
        <f t="shared" si="74"/>
        <v>17.5</v>
      </c>
      <c r="BV89" s="4">
        <f t="shared" si="41"/>
        <v>52.5</v>
      </c>
      <c r="BW89" s="4">
        <f t="shared" si="42"/>
        <v>0.69</v>
      </c>
      <c r="BY89" s="2">
        <v>27.0</v>
      </c>
      <c r="BZ89" s="4">
        <f t="shared" si="43"/>
        <v>4.1875</v>
      </c>
      <c r="CA89" s="13">
        <f t="shared" si="44"/>
        <v>0.9714226536</v>
      </c>
      <c r="CB89" s="24">
        <f t="shared" si="45"/>
        <v>0.004375616514</v>
      </c>
      <c r="CC89" s="13"/>
      <c r="CD89" s="2">
        <f t="shared" si="75"/>
        <v>17.5</v>
      </c>
      <c r="CE89" s="4">
        <f t="shared" si="46"/>
        <v>52.5</v>
      </c>
      <c r="CF89" s="4">
        <f t="shared" si="47"/>
        <v>0.69</v>
      </c>
      <c r="CH89" s="2">
        <v>26.0</v>
      </c>
      <c r="CI89" s="4">
        <f t="shared" si="48"/>
        <v>4.25</v>
      </c>
      <c r="CJ89" s="13">
        <f t="shared" si="49"/>
        <v>0.9856107606</v>
      </c>
      <c r="CK89" s="24">
        <f t="shared" si="50"/>
        <v>0</v>
      </c>
      <c r="CL89" s="13"/>
      <c r="CM89" s="2">
        <f t="shared" si="76"/>
        <v>17.5</v>
      </c>
      <c r="CN89" s="4">
        <f t="shared" si="51"/>
        <v>52.5</v>
      </c>
      <c r="CO89" s="4">
        <f t="shared" si="52"/>
        <v>0.63</v>
      </c>
      <c r="CQ89" s="2">
        <v>31.0</v>
      </c>
      <c r="CR89" s="4">
        <f t="shared" si="53"/>
        <v>3.9375</v>
      </c>
      <c r="CS89" s="13">
        <f t="shared" si="86"/>
        <v>0.9555330859</v>
      </c>
      <c r="CT89" s="24">
        <f t="shared" si="55"/>
        <v>0.005700088014</v>
      </c>
      <c r="CU89" s="25"/>
      <c r="CV89" s="2">
        <f t="shared" si="77"/>
        <v>17.5</v>
      </c>
      <c r="CW89" s="4">
        <f t="shared" si="56"/>
        <v>52.5</v>
      </c>
      <c r="CX89" s="4">
        <f t="shared" si="57"/>
        <v>0.63</v>
      </c>
      <c r="CZ89" s="2">
        <v>27.0</v>
      </c>
      <c r="DA89" s="4">
        <f t="shared" si="58"/>
        <v>4.1875</v>
      </c>
      <c r="DB89" s="13">
        <f t="shared" si="87"/>
        <v>0.978336781</v>
      </c>
      <c r="DC89" s="24">
        <f t="shared" si="60"/>
        <v>0.0032405951</v>
      </c>
      <c r="DE89" s="2">
        <f t="shared" si="78"/>
        <v>17.5</v>
      </c>
      <c r="DF89" s="4">
        <f t="shared" si="61"/>
        <v>52.5</v>
      </c>
      <c r="DG89" s="4">
        <f t="shared" si="62"/>
        <v>0.66</v>
      </c>
      <c r="DI89" s="2">
        <v>26.0</v>
      </c>
      <c r="DJ89" s="29">
        <f t="shared" si="63"/>
        <v>4.3125</v>
      </c>
      <c r="DK89" s="13">
        <f t="shared" si="88"/>
        <v>0.9928314488</v>
      </c>
      <c r="DL89" s="24">
        <f t="shared" si="65"/>
        <v>0</v>
      </c>
      <c r="DM89" s="25"/>
    </row>
    <row r="90">
      <c r="A90" s="2">
        <f t="shared" si="66"/>
        <v>18</v>
      </c>
      <c r="B90" s="4">
        <f t="shared" si="1"/>
        <v>54</v>
      </c>
      <c r="C90" s="4">
        <f t="shared" si="2"/>
        <v>0.6</v>
      </c>
      <c r="D90" s="4">
        <f>151-1/32</f>
        <v>150.96875</v>
      </c>
      <c r="E90" s="4">
        <f>155</f>
        <v>155</v>
      </c>
      <c r="F90" s="4">
        <f t="shared" si="3"/>
        <v>4.03125</v>
      </c>
      <c r="G90" s="13">
        <f t="shared" si="79"/>
        <v>0.9464847243</v>
      </c>
      <c r="H90" s="13">
        <f t="shared" si="5"/>
        <v>0.007969898808</v>
      </c>
      <c r="J90" s="2">
        <f t="shared" si="67"/>
        <v>18</v>
      </c>
      <c r="K90" s="4">
        <f t="shared" si="6"/>
        <v>54</v>
      </c>
      <c r="L90" s="4">
        <f t="shared" si="7"/>
        <v>0.69</v>
      </c>
      <c r="M90" s="4">
        <f>151-1/8</f>
        <v>150.875</v>
      </c>
      <c r="N90" s="4">
        <f>155+1/8</f>
        <v>155.125</v>
      </c>
      <c r="O90" s="4">
        <f t="shared" si="8"/>
        <v>4.25</v>
      </c>
      <c r="P90" s="13">
        <f t="shared" si="80"/>
        <v>0.9752173866</v>
      </c>
      <c r="Q90" s="24">
        <f t="shared" si="10"/>
        <v>0.003916272363</v>
      </c>
      <c r="S90" s="2">
        <f t="shared" si="68"/>
        <v>18</v>
      </c>
      <c r="T90" s="4">
        <f t="shared" si="11"/>
        <v>54</v>
      </c>
      <c r="U90" s="4">
        <f t="shared" si="12"/>
        <v>0.6</v>
      </c>
      <c r="V90" s="4">
        <f>150+29/32</f>
        <v>150.90625</v>
      </c>
      <c r="W90" s="4">
        <f>156-31/32</f>
        <v>155.03125</v>
      </c>
      <c r="X90" s="4">
        <f t="shared" si="13"/>
        <v>4.125</v>
      </c>
      <c r="Y90" s="13">
        <f t="shared" si="81"/>
        <v>0.9574271078</v>
      </c>
      <c r="Z90" s="24">
        <f t="shared" si="15"/>
        <v>0.006067836863</v>
      </c>
      <c r="AB90" s="2">
        <f t="shared" si="69"/>
        <v>18</v>
      </c>
      <c r="AC90" s="4">
        <f t="shared" si="16"/>
        <v>54</v>
      </c>
      <c r="AD90" s="4">
        <f t="shared" si="17"/>
        <v>0.63</v>
      </c>
      <c r="AE90" s="29">
        <f>150+30/32</f>
        <v>150.9375</v>
      </c>
      <c r="AF90" s="29">
        <f>156-31/32</f>
        <v>155.03125</v>
      </c>
      <c r="AG90" s="4">
        <f t="shared" si="18"/>
        <v>4.09375</v>
      </c>
      <c r="AH90" s="13">
        <f t="shared" si="82"/>
        <v>0.9638869302</v>
      </c>
      <c r="AI90" s="24">
        <f t="shared" si="20"/>
        <v>0.005178671042</v>
      </c>
      <c r="AK90" s="2">
        <f t="shared" si="70"/>
        <v>18</v>
      </c>
      <c r="AL90" s="4">
        <f t="shared" si="21"/>
        <v>54</v>
      </c>
      <c r="AM90" s="4">
        <f t="shared" si="22"/>
        <v>0.63</v>
      </c>
      <c r="AO90" s="2">
        <v>28.0</v>
      </c>
      <c r="AP90" s="29">
        <f t="shared" si="23"/>
        <v>4.1875</v>
      </c>
      <c r="AQ90" s="13">
        <f t="shared" si="83"/>
        <v>0.978336781</v>
      </c>
      <c r="AR90" s="24">
        <f t="shared" si="25"/>
        <v>0.0032405951</v>
      </c>
      <c r="AS90" s="25"/>
      <c r="AT90" s="2">
        <f t="shared" si="71"/>
        <v>18</v>
      </c>
      <c r="AU90" s="4">
        <f t="shared" si="26"/>
        <v>54</v>
      </c>
      <c r="AV90" s="4">
        <f t="shared" si="27"/>
        <v>0.6</v>
      </c>
      <c r="AX90" s="2">
        <v>29.0</v>
      </c>
      <c r="AY90" s="4">
        <f t="shared" si="28"/>
        <v>4.0625</v>
      </c>
      <c r="AZ90" s="13">
        <f t="shared" si="84"/>
        <v>0.9636241117</v>
      </c>
      <c r="BA90" s="24">
        <f t="shared" si="30"/>
        <v>0.005316918186</v>
      </c>
      <c r="BC90" s="2">
        <f t="shared" si="72"/>
        <v>18</v>
      </c>
      <c r="BD90" s="4">
        <f t="shared" si="31"/>
        <v>54</v>
      </c>
      <c r="BE90" s="4">
        <f t="shared" si="32"/>
        <v>0.63</v>
      </c>
      <c r="BG90" s="2">
        <v>29.0</v>
      </c>
      <c r="BH90" s="4">
        <f t="shared" si="33"/>
        <v>4.125</v>
      </c>
      <c r="BI90" s="13">
        <f t="shared" si="85"/>
        <v>0.9710083125</v>
      </c>
      <c r="BJ90" s="24">
        <f t="shared" si="35"/>
        <v>0.005181754752</v>
      </c>
      <c r="BK90" s="13"/>
      <c r="BL90" s="2">
        <f t="shared" si="73"/>
        <v>18</v>
      </c>
      <c r="BM90" s="4">
        <f t="shared" si="36"/>
        <v>54</v>
      </c>
      <c r="BN90" s="4">
        <f t="shared" si="37"/>
        <v>0.66</v>
      </c>
      <c r="BP90" s="2">
        <v>28.0</v>
      </c>
      <c r="BQ90" s="4">
        <f t="shared" si="38"/>
        <v>4.125</v>
      </c>
      <c r="BR90" s="13">
        <f t="shared" si="39"/>
        <v>0.9641459769</v>
      </c>
      <c r="BS90" s="24">
        <f t="shared" si="40"/>
        <v>0.005001338515</v>
      </c>
      <c r="BT90" s="13"/>
      <c r="BU90" s="2">
        <f t="shared" si="74"/>
        <v>18</v>
      </c>
      <c r="BV90" s="4">
        <f t="shared" si="41"/>
        <v>54</v>
      </c>
      <c r="BW90" s="4">
        <f t="shared" si="42"/>
        <v>0.66</v>
      </c>
      <c r="BY90" s="2">
        <v>29.0</v>
      </c>
      <c r="BZ90" s="4">
        <f t="shared" si="43"/>
        <v>4.0625</v>
      </c>
      <c r="CA90" s="13">
        <f t="shared" si="44"/>
        <v>0.9568139619</v>
      </c>
      <c r="CB90" s="24">
        <f t="shared" si="45"/>
        <v>0.005421367389</v>
      </c>
      <c r="CC90" s="13"/>
      <c r="CD90" s="2">
        <f t="shared" si="75"/>
        <v>18</v>
      </c>
      <c r="CE90" s="4">
        <f t="shared" si="46"/>
        <v>54</v>
      </c>
      <c r="CF90" s="4">
        <f t="shared" si="47"/>
        <v>0.66</v>
      </c>
      <c r="CH90" s="2">
        <v>27.0</v>
      </c>
      <c r="CI90" s="4">
        <f t="shared" si="48"/>
        <v>4.1875</v>
      </c>
      <c r="CJ90" s="13">
        <f t="shared" si="49"/>
        <v>0.978336781</v>
      </c>
      <c r="CK90" s="24">
        <f t="shared" si="50"/>
        <v>0.002989843671</v>
      </c>
      <c r="CL90" s="13"/>
      <c r="CM90" s="2">
        <f t="shared" si="76"/>
        <v>18</v>
      </c>
      <c r="CN90" s="4">
        <f t="shared" si="51"/>
        <v>54</v>
      </c>
      <c r="CO90" s="4">
        <f t="shared" si="52"/>
        <v>0.6</v>
      </c>
      <c r="CQ90" s="2">
        <v>33.0</v>
      </c>
      <c r="CR90" s="4">
        <f t="shared" si="53"/>
        <v>3.8125</v>
      </c>
      <c r="CS90" s="13">
        <f t="shared" si="86"/>
        <v>0.94024357</v>
      </c>
      <c r="CT90" s="24">
        <f t="shared" si="55"/>
        <v>0.006917766919</v>
      </c>
      <c r="CU90" s="25"/>
      <c r="CV90" s="2">
        <f t="shared" si="77"/>
        <v>18</v>
      </c>
      <c r="CW90" s="4">
        <f t="shared" si="56"/>
        <v>54</v>
      </c>
      <c r="CX90" s="4">
        <f t="shared" si="57"/>
        <v>0.6</v>
      </c>
      <c r="CZ90" s="2">
        <v>29.0</v>
      </c>
      <c r="DA90" s="4">
        <f t="shared" si="58"/>
        <v>4.0625</v>
      </c>
      <c r="DB90" s="13">
        <f t="shared" si="87"/>
        <v>0.9636241117</v>
      </c>
      <c r="DC90" s="24">
        <f t="shared" si="60"/>
        <v>0.005316918186</v>
      </c>
      <c r="DE90" s="2">
        <f t="shared" si="78"/>
        <v>18</v>
      </c>
      <c r="DF90" s="4">
        <f t="shared" si="61"/>
        <v>54</v>
      </c>
      <c r="DG90" s="4">
        <f t="shared" si="62"/>
        <v>0.63</v>
      </c>
      <c r="DI90" s="2">
        <v>28.0</v>
      </c>
      <c r="DJ90" s="29">
        <f t="shared" si="63"/>
        <v>4.1875</v>
      </c>
      <c r="DK90" s="13">
        <f t="shared" si="88"/>
        <v>0.978336781</v>
      </c>
      <c r="DL90" s="24">
        <f t="shared" si="65"/>
        <v>0.0032405951</v>
      </c>
      <c r="DM90" s="25"/>
    </row>
    <row r="91">
      <c r="A91" s="2">
        <f t="shared" si="66"/>
        <v>18.5</v>
      </c>
      <c r="B91" s="4">
        <f t="shared" si="1"/>
        <v>55.5</v>
      </c>
      <c r="C91" s="4">
        <f t="shared" si="2"/>
        <v>0.57</v>
      </c>
      <c r="D91" s="4">
        <f>151.25-1/16</f>
        <v>151.1875</v>
      </c>
      <c r="E91" s="4">
        <f>154.75+1/32</f>
        <v>154.78125</v>
      </c>
      <c r="F91" s="4">
        <f t="shared" si="3"/>
        <v>3.59375</v>
      </c>
      <c r="G91" s="13">
        <f t="shared" si="79"/>
        <v>0.8936504412</v>
      </c>
      <c r="H91" s="13">
        <f t="shared" si="5"/>
        <v>0.01300276347</v>
      </c>
      <c r="J91" s="2">
        <f t="shared" si="67"/>
        <v>18.5</v>
      </c>
      <c r="K91" s="4">
        <f t="shared" si="6"/>
        <v>55.5</v>
      </c>
      <c r="L91" s="4">
        <f t="shared" si="7"/>
        <v>0.66</v>
      </c>
      <c r="M91" s="4">
        <f>151-1/16</f>
        <v>150.9375</v>
      </c>
      <c r="N91" s="4">
        <f>155+1/16</f>
        <v>155.0625</v>
      </c>
      <c r="O91" s="4">
        <f t="shared" si="8"/>
        <v>4.125</v>
      </c>
      <c r="P91" s="13">
        <f t="shared" si="80"/>
        <v>0.9607689228</v>
      </c>
      <c r="Q91" s="24">
        <f t="shared" si="10"/>
        <v>0.006531341057</v>
      </c>
      <c r="S91" s="2">
        <f t="shared" si="68"/>
        <v>18.5</v>
      </c>
      <c r="T91" s="4">
        <f t="shared" si="11"/>
        <v>55.5</v>
      </c>
      <c r="U91" s="4">
        <f t="shared" si="12"/>
        <v>0.57</v>
      </c>
      <c r="V91" s="4">
        <f>151+2/32</f>
        <v>151.0625</v>
      </c>
      <c r="W91" s="4">
        <f>154+29/32</f>
        <v>154.90625</v>
      </c>
      <c r="X91" s="4">
        <f t="shared" si="13"/>
        <v>3.84375</v>
      </c>
      <c r="Y91" s="13">
        <f t="shared" si="81"/>
        <v>0.9242113755</v>
      </c>
      <c r="Z91" s="24">
        <f t="shared" si="15"/>
        <v>0.009518015117</v>
      </c>
      <c r="AB91" s="2">
        <f t="shared" si="69"/>
        <v>18.5</v>
      </c>
      <c r="AC91" s="4">
        <f t="shared" si="16"/>
        <v>55.5</v>
      </c>
      <c r="AD91" s="4">
        <f t="shared" si="17"/>
        <v>0.6</v>
      </c>
      <c r="AE91" s="29">
        <f>150+33/32</f>
        <v>151.03125</v>
      </c>
      <c r="AF91" s="29">
        <f>156-34/32</f>
        <v>154.9375</v>
      </c>
      <c r="AG91" s="4">
        <f t="shared" si="18"/>
        <v>3.90625</v>
      </c>
      <c r="AH91" s="13">
        <f t="shared" si="82"/>
        <v>0.9415544714</v>
      </c>
      <c r="AI91" s="24">
        <f t="shared" si="20"/>
        <v>0.007982304122</v>
      </c>
      <c r="AK91" s="2">
        <f t="shared" si="70"/>
        <v>18.5</v>
      </c>
      <c r="AL91" s="4">
        <f t="shared" si="21"/>
        <v>55.5</v>
      </c>
      <c r="AM91" s="4">
        <f t="shared" si="22"/>
        <v>0.6</v>
      </c>
      <c r="AO91" s="2">
        <v>30.0</v>
      </c>
      <c r="AP91" s="29">
        <f t="shared" si="23"/>
        <v>4.0625</v>
      </c>
      <c r="AQ91" s="13">
        <f t="shared" si="83"/>
        <v>0.9636241117</v>
      </c>
      <c r="AR91" s="24">
        <f t="shared" si="25"/>
        <v>0.005671608778</v>
      </c>
      <c r="AS91" s="25"/>
      <c r="AT91" s="2">
        <f t="shared" si="71"/>
        <v>18.5</v>
      </c>
      <c r="AU91" s="4">
        <f t="shared" si="26"/>
        <v>55.5</v>
      </c>
      <c r="AV91" s="4">
        <f t="shared" si="27"/>
        <v>0.57</v>
      </c>
      <c r="AX91" s="2">
        <v>33.0</v>
      </c>
      <c r="AY91" s="4">
        <f t="shared" si="28"/>
        <v>3.8125</v>
      </c>
      <c r="AZ91" s="13">
        <f t="shared" si="84"/>
        <v>0.9335033859</v>
      </c>
      <c r="BA91" s="24">
        <f t="shared" si="30"/>
        <v>0.007818077308</v>
      </c>
      <c r="BC91" s="2">
        <f t="shared" si="72"/>
        <v>18.5</v>
      </c>
      <c r="BD91" s="4">
        <f t="shared" si="31"/>
        <v>55.5</v>
      </c>
      <c r="BE91" s="4">
        <f t="shared" si="32"/>
        <v>0.6</v>
      </c>
      <c r="BG91" s="2">
        <v>34.0</v>
      </c>
      <c r="BH91" s="4">
        <f t="shared" si="33"/>
        <v>3.8125</v>
      </c>
      <c r="BI91" s="13">
        <f t="shared" si="85"/>
        <v>0.9335033859</v>
      </c>
      <c r="BJ91" s="24">
        <f t="shared" si="35"/>
        <v>0.008242664248</v>
      </c>
      <c r="BK91" s="13"/>
      <c r="BL91" s="2">
        <f t="shared" si="73"/>
        <v>18.5</v>
      </c>
      <c r="BM91" s="4">
        <f t="shared" si="36"/>
        <v>55.5</v>
      </c>
      <c r="BN91" s="4">
        <f t="shared" si="37"/>
        <v>0.63</v>
      </c>
      <c r="BP91" s="2">
        <v>30.0</v>
      </c>
      <c r="BQ91" s="4">
        <f t="shared" si="38"/>
        <v>4</v>
      </c>
      <c r="BR91" s="13">
        <f t="shared" si="39"/>
        <v>0.9494253266</v>
      </c>
      <c r="BS91" s="24">
        <f t="shared" si="40"/>
        <v>0.006682293651</v>
      </c>
      <c r="BT91" s="13"/>
      <c r="BU91" s="2">
        <f t="shared" si="74"/>
        <v>18.5</v>
      </c>
      <c r="BV91" s="4">
        <f t="shared" si="41"/>
        <v>55.5</v>
      </c>
      <c r="BW91" s="4">
        <f t="shared" si="42"/>
        <v>0.63</v>
      </c>
      <c r="BY91" s="2">
        <v>30.0</v>
      </c>
      <c r="BZ91" s="4">
        <f t="shared" si="43"/>
        <v>4</v>
      </c>
      <c r="CA91" s="13">
        <f t="shared" si="44"/>
        <v>0.9494253266</v>
      </c>
      <c r="CB91" s="24">
        <f t="shared" si="45"/>
        <v>0.006682293651</v>
      </c>
      <c r="CC91" s="13"/>
      <c r="CD91" s="2">
        <f t="shared" si="75"/>
        <v>18.5</v>
      </c>
      <c r="CE91" s="4">
        <f t="shared" si="46"/>
        <v>55.5</v>
      </c>
      <c r="CF91" s="4">
        <f t="shared" si="47"/>
        <v>0.63</v>
      </c>
      <c r="CH91" s="2">
        <v>28.0</v>
      </c>
      <c r="CI91" s="4">
        <f t="shared" si="48"/>
        <v>4.125</v>
      </c>
      <c r="CJ91" s="13">
        <f t="shared" si="49"/>
        <v>0.9710083125</v>
      </c>
      <c r="CK91" s="24">
        <f t="shared" si="50"/>
        <v>0.003653689224</v>
      </c>
      <c r="CL91" s="13"/>
      <c r="CM91" s="2">
        <f t="shared" si="76"/>
        <v>18.5</v>
      </c>
      <c r="CN91" s="4">
        <f t="shared" si="51"/>
        <v>55.5</v>
      </c>
      <c r="CO91" s="4">
        <f t="shared" si="52"/>
        <v>0.57</v>
      </c>
      <c r="CQ91" s="2">
        <v>35.0</v>
      </c>
      <c r="CR91" s="4">
        <f t="shared" si="53"/>
        <v>3.6875</v>
      </c>
      <c r="CS91" s="13">
        <f t="shared" si="86"/>
        <v>0.9247012835</v>
      </c>
      <c r="CT91" s="24">
        <f t="shared" si="55"/>
        <v>0.007954873632</v>
      </c>
      <c r="CU91" s="25"/>
      <c r="CV91" s="2">
        <f t="shared" si="77"/>
        <v>18.5</v>
      </c>
      <c r="CW91" s="4">
        <f t="shared" si="56"/>
        <v>55.5</v>
      </c>
      <c r="CX91" s="4">
        <f t="shared" si="57"/>
        <v>0.57</v>
      </c>
      <c r="CZ91" s="2">
        <v>33.0</v>
      </c>
      <c r="DA91" s="4">
        <f t="shared" si="58"/>
        <v>3.8125</v>
      </c>
      <c r="DB91" s="13">
        <f t="shared" si="87"/>
        <v>0.9335033859</v>
      </c>
      <c r="DC91" s="24">
        <f t="shared" si="60"/>
        <v>0.007818077308</v>
      </c>
      <c r="DE91" s="2">
        <f t="shared" si="78"/>
        <v>18.5</v>
      </c>
      <c r="DF91" s="4">
        <f t="shared" si="61"/>
        <v>55.5</v>
      </c>
      <c r="DG91" s="4">
        <f t="shared" si="62"/>
        <v>0.6</v>
      </c>
      <c r="DI91" s="2">
        <v>30.0</v>
      </c>
      <c r="DJ91" s="29">
        <f t="shared" si="63"/>
        <v>4.0625</v>
      </c>
      <c r="DK91" s="13">
        <f t="shared" si="88"/>
        <v>0.9636241117</v>
      </c>
      <c r="DL91" s="24">
        <f t="shared" si="65"/>
        <v>0.005671608778</v>
      </c>
      <c r="DM91" s="25"/>
    </row>
    <row r="92">
      <c r="A92" s="2">
        <f t="shared" si="66"/>
        <v>19</v>
      </c>
      <c r="B92" s="4">
        <f t="shared" si="1"/>
        <v>57</v>
      </c>
      <c r="C92" s="4">
        <f t="shared" si="2"/>
        <v>0.54</v>
      </c>
      <c r="D92" s="4">
        <f>151.5</f>
        <v>151.5</v>
      </c>
      <c r="E92" s="4">
        <f>154.5-2/32</f>
        <v>154.4375</v>
      </c>
      <c r="F92" s="4">
        <f t="shared" si="3"/>
        <v>2.9375</v>
      </c>
      <c r="G92" s="13">
        <f t="shared" si="79"/>
        <v>0.8079466429</v>
      </c>
      <c r="H92" s="13">
        <f t="shared" si="5"/>
        <v>0.0173433671</v>
      </c>
      <c r="J92" s="2">
        <f t="shared" si="67"/>
        <v>19</v>
      </c>
      <c r="K92" s="4">
        <f t="shared" si="6"/>
        <v>57</v>
      </c>
      <c r="L92" s="4">
        <f t="shared" si="7"/>
        <v>0.63</v>
      </c>
      <c r="M92" s="4">
        <f>151+3/32</f>
        <v>151.09375</v>
      </c>
      <c r="N92" s="4">
        <f>155-3/32</f>
        <v>154.90625</v>
      </c>
      <c r="O92" s="4">
        <f t="shared" si="8"/>
        <v>3.8125</v>
      </c>
      <c r="P92" s="13">
        <f t="shared" si="80"/>
        <v>0.9236594898</v>
      </c>
      <c r="Q92" s="24">
        <f t="shared" si="10"/>
        <v>0.009942208244</v>
      </c>
      <c r="S92" s="2">
        <f t="shared" si="68"/>
        <v>19</v>
      </c>
      <c r="T92" s="4">
        <f t="shared" si="11"/>
        <v>57</v>
      </c>
      <c r="U92" s="4">
        <f t="shared" si="12"/>
        <v>0.54</v>
      </c>
      <c r="V92" s="4">
        <f>151+9/32</f>
        <v>151.28125</v>
      </c>
      <c r="W92" s="4">
        <f>154+22/32</f>
        <v>154.6875</v>
      </c>
      <c r="X92" s="4">
        <f t="shared" si="13"/>
        <v>3.40625</v>
      </c>
      <c r="Y92" s="13">
        <f t="shared" si="81"/>
        <v>0.8700255424</v>
      </c>
      <c r="Z92" s="24">
        <f t="shared" si="15"/>
        <v>0.01282698924</v>
      </c>
      <c r="AB92" s="2">
        <f t="shared" si="69"/>
        <v>19</v>
      </c>
      <c r="AC92" s="4">
        <f t="shared" si="16"/>
        <v>57</v>
      </c>
      <c r="AD92" s="4">
        <f t="shared" si="17"/>
        <v>0.57</v>
      </c>
      <c r="AE92" s="29">
        <f>150+38/32</f>
        <v>151.1875</v>
      </c>
      <c r="AF92" s="29">
        <f>156-40/32</f>
        <v>154.75</v>
      </c>
      <c r="AG92" s="4">
        <f t="shared" si="18"/>
        <v>3.5625</v>
      </c>
      <c r="AH92" s="13">
        <f t="shared" si="82"/>
        <v>0.8991721961</v>
      </c>
      <c r="AI92" s="24">
        <f t="shared" si="20"/>
        <v>0.01088956273</v>
      </c>
      <c r="AK92" s="2">
        <f t="shared" si="70"/>
        <v>19</v>
      </c>
      <c r="AL92" s="4">
        <f t="shared" si="21"/>
        <v>57</v>
      </c>
      <c r="AM92" s="4">
        <f t="shared" si="22"/>
        <v>0.57</v>
      </c>
      <c r="AO92" s="2">
        <v>35.0</v>
      </c>
      <c r="AP92" s="29">
        <f t="shared" si="23"/>
        <v>3.75</v>
      </c>
      <c r="AQ92" s="13">
        <f t="shared" si="83"/>
        <v>0.9258200998</v>
      </c>
      <c r="AR92" s="24">
        <f t="shared" si="25"/>
        <v>0.009129031744</v>
      </c>
      <c r="AS92" s="25"/>
      <c r="AT92" s="2">
        <f t="shared" si="71"/>
        <v>19</v>
      </c>
      <c r="AU92" s="4">
        <f t="shared" si="26"/>
        <v>57</v>
      </c>
      <c r="AV92" s="4">
        <f t="shared" si="27"/>
        <v>0.54</v>
      </c>
      <c r="AX92" s="2">
        <v>37.0</v>
      </c>
      <c r="AY92" s="4">
        <f t="shared" si="28"/>
        <v>3.5625</v>
      </c>
      <c r="AZ92" s="13">
        <f t="shared" si="84"/>
        <v>0.9023778113</v>
      </c>
      <c r="BA92" s="24">
        <f t="shared" si="30"/>
        <v>0.0099146828</v>
      </c>
      <c r="BC92" s="2">
        <f t="shared" si="72"/>
        <v>19</v>
      </c>
      <c r="BD92" s="4">
        <f t="shared" si="31"/>
        <v>57</v>
      </c>
      <c r="BE92" s="4">
        <f t="shared" si="32"/>
        <v>0.57</v>
      </c>
      <c r="BG92" s="2">
        <v>38.0</v>
      </c>
      <c r="BH92" s="4">
        <f t="shared" si="33"/>
        <v>3.5625</v>
      </c>
      <c r="BI92" s="13">
        <f t="shared" si="85"/>
        <v>0.9023778113</v>
      </c>
      <c r="BJ92" s="24">
        <f t="shared" si="35"/>
        <v>0.01017202169</v>
      </c>
      <c r="BK92" s="13"/>
      <c r="BL92" s="2">
        <f t="shared" si="73"/>
        <v>19</v>
      </c>
      <c r="BM92" s="4">
        <f t="shared" si="36"/>
        <v>57</v>
      </c>
      <c r="BN92" s="4">
        <f t="shared" si="37"/>
        <v>0.6</v>
      </c>
      <c r="BP92" s="2">
        <v>33.0</v>
      </c>
      <c r="BQ92" s="4">
        <f t="shared" si="38"/>
        <v>3.8125</v>
      </c>
      <c r="BR92" s="13">
        <f t="shared" si="39"/>
        <v>0.9269061061</v>
      </c>
      <c r="BS92" s="24">
        <f t="shared" si="40"/>
        <v>0.008500934243</v>
      </c>
      <c r="BT92" s="13"/>
      <c r="BU92" s="2">
        <f t="shared" si="74"/>
        <v>19</v>
      </c>
      <c r="BV92" s="4">
        <f t="shared" si="41"/>
        <v>57</v>
      </c>
      <c r="BW92" s="4">
        <f t="shared" si="42"/>
        <v>0.6</v>
      </c>
      <c r="BY92" s="2">
        <v>33.0</v>
      </c>
      <c r="BZ92" s="4">
        <f t="shared" si="43"/>
        <v>3.8125</v>
      </c>
      <c r="CA92" s="13">
        <f t="shared" si="44"/>
        <v>0.9269061061</v>
      </c>
      <c r="CB92" s="24">
        <f t="shared" si="45"/>
        <v>0.008161082873</v>
      </c>
      <c r="CC92" s="13"/>
      <c r="CD92" s="2">
        <f t="shared" si="75"/>
        <v>19</v>
      </c>
      <c r="CE92" s="4">
        <f t="shared" si="46"/>
        <v>57</v>
      </c>
      <c r="CF92" s="4">
        <f t="shared" si="47"/>
        <v>0.6</v>
      </c>
      <c r="CH92" s="2">
        <v>29.0</v>
      </c>
      <c r="CI92" s="4">
        <f t="shared" si="48"/>
        <v>4.0625</v>
      </c>
      <c r="CJ92" s="13">
        <f t="shared" si="49"/>
        <v>0.9636241117</v>
      </c>
      <c r="CK92" s="24">
        <f t="shared" si="50"/>
        <v>0.004597509395</v>
      </c>
      <c r="CL92" s="13"/>
      <c r="CM92" s="2">
        <f t="shared" si="76"/>
        <v>19</v>
      </c>
      <c r="CN92" s="4">
        <f t="shared" si="51"/>
        <v>57</v>
      </c>
      <c r="CO92" s="4">
        <f t="shared" si="52"/>
        <v>0.54</v>
      </c>
      <c r="CQ92" s="2">
        <v>37.0</v>
      </c>
      <c r="CR92" s="4">
        <f t="shared" si="53"/>
        <v>3.5625</v>
      </c>
      <c r="CS92" s="13">
        <f t="shared" si="86"/>
        <v>0.9088932591</v>
      </c>
      <c r="CT92" s="24">
        <f t="shared" si="55"/>
        <v>0.008814467874</v>
      </c>
      <c r="CU92" s="25"/>
      <c r="CV92" s="2">
        <f t="shared" si="77"/>
        <v>19</v>
      </c>
      <c r="CW92" s="4">
        <f t="shared" si="56"/>
        <v>57</v>
      </c>
      <c r="CX92" s="4">
        <f t="shared" si="57"/>
        <v>0.54</v>
      </c>
      <c r="CZ92" s="2">
        <v>37.0</v>
      </c>
      <c r="DA92" s="4">
        <f t="shared" si="58"/>
        <v>3.5625</v>
      </c>
      <c r="DB92" s="13">
        <f t="shared" si="87"/>
        <v>0.9023778113</v>
      </c>
      <c r="DC92" s="24">
        <f t="shared" si="60"/>
        <v>0.0099146828</v>
      </c>
      <c r="DE92" s="2">
        <f t="shared" si="78"/>
        <v>19</v>
      </c>
      <c r="DF92" s="4">
        <f t="shared" si="61"/>
        <v>57</v>
      </c>
      <c r="DG92" s="4">
        <f t="shared" si="62"/>
        <v>0.57</v>
      </c>
      <c r="DI92" s="2">
        <v>35.0</v>
      </c>
      <c r="DJ92" s="29">
        <f t="shared" si="63"/>
        <v>3.75</v>
      </c>
      <c r="DK92" s="13">
        <f t="shared" si="88"/>
        <v>0.9258200998</v>
      </c>
      <c r="DL92" s="24">
        <f t="shared" si="65"/>
        <v>0.009129031744</v>
      </c>
      <c r="DM92" s="25"/>
    </row>
    <row r="93">
      <c r="A93" s="2">
        <f t="shared" si="66"/>
        <v>19.5</v>
      </c>
      <c r="B93" s="4">
        <f t="shared" si="1"/>
        <v>58.5</v>
      </c>
      <c r="C93" s="4">
        <f t="shared" si="2"/>
        <v>0.51</v>
      </c>
      <c r="D93" s="4">
        <f>151.75+1/32</f>
        <v>151.78125</v>
      </c>
      <c r="E93" s="4">
        <f>154+3/16</f>
        <v>154.1875</v>
      </c>
      <c r="F93" s="4">
        <f t="shared" si="3"/>
        <v>2.40625</v>
      </c>
      <c r="G93" s="13">
        <f t="shared" si="79"/>
        <v>0.7312470323</v>
      </c>
      <c r="H93" s="13">
        <f t="shared" si="5"/>
        <v>0.01986807437</v>
      </c>
      <c r="J93" s="2">
        <f t="shared" si="67"/>
        <v>19.5</v>
      </c>
      <c r="K93" s="4">
        <f t="shared" si="6"/>
        <v>58.5</v>
      </c>
      <c r="L93" s="4">
        <f t="shared" si="7"/>
        <v>0.6</v>
      </c>
      <c r="M93" s="4">
        <f>151.25</f>
        <v>151.25</v>
      </c>
      <c r="N93" s="4">
        <f>154.75</f>
        <v>154.75</v>
      </c>
      <c r="O93" s="4">
        <f t="shared" si="8"/>
        <v>3.5</v>
      </c>
      <c r="P93" s="13">
        <f t="shared" si="80"/>
        <v>0.8849953577</v>
      </c>
      <c r="Q93" s="24">
        <f t="shared" si="10"/>
        <v>0.01356012745</v>
      </c>
      <c r="S93" s="2">
        <f t="shared" si="68"/>
        <v>19.5</v>
      </c>
      <c r="T93" s="4">
        <f t="shared" si="11"/>
        <v>58.5</v>
      </c>
      <c r="U93" s="4">
        <f t="shared" si="12"/>
        <v>0.51</v>
      </c>
      <c r="V93" s="4">
        <f>151+15/32</f>
        <v>151.46875</v>
      </c>
      <c r="W93" s="4">
        <f>154+16/32</f>
        <v>154.5</v>
      </c>
      <c r="X93" s="4">
        <f t="shared" si="13"/>
        <v>3.03125</v>
      </c>
      <c r="Y93" s="13">
        <f t="shared" si="81"/>
        <v>0.8207381501</v>
      </c>
      <c r="Z93" s="24">
        <f t="shared" si="15"/>
        <v>0.01555416251</v>
      </c>
      <c r="AB93" s="2">
        <f t="shared" si="69"/>
        <v>19.5</v>
      </c>
      <c r="AC93" s="4">
        <f t="shared" si="16"/>
        <v>58.5</v>
      </c>
      <c r="AD93" s="4">
        <f t="shared" si="17"/>
        <v>0.54</v>
      </c>
      <c r="AE93" s="29">
        <f>150+43/32</f>
        <v>151.34375</v>
      </c>
      <c r="AF93" s="29">
        <f>156-44/32</f>
        <v>154.625</v>
      </c>
      <c r="AG93" s="4">
        <f t="shared" si="18"/>
        <v>3.28125</v>
      </c>
      <c r="AH93" s="13">
        <f t="shared" si="82"/>
        <v>0.8629489273</v>
      </c>
      <c r="AI93" s="24">
        <f t="shared" si="20"/>
        <v>0.01335247427</v>
      </c>
      <c r="AK93" s="2">
        <f t="shared" si="70"/>
        <v>19.5</v>
      </c>
      <c r="AL93" s="4">
        <f t="shared" si="21"/>
        <v>58.5</v>
      </c>
      <c r="AM93" s="4">
        <f t="shared" si="22"/>
        <v>0.54</v>
      </c>
      <c r="AO93" s="2">
        <v>41.0</v>
      </c>
      <c r="AP93" s="29">
        <f t="shared" si="23"/>
        <v>3.375</v>
      </c>
      <c r="AQ93" s="13">
        <f t="shared" si="83"/>
        <v>0.8783100657</v>
      </c>
      <c r="AR93" s="24">
        <f t="shared" si="25"/>
        <v>0.01255241274</v>
      </c>
      <c r="AS93" s="25"/>
      <c r="AT93" s="2">
        <f t="shared" si="71"/>
        <v>19.5</v>
      </c>
      <c r="AU93" s="4">
        <f t="shared" si="26"/>
        <v>58.5</v>
      </c>
      <c r="AV93" s="4">
        <f t="shared" si="27"/>
        <v>0.51</v>
      </c>
      <c r="AX93" s="2">
        <v>41.0</v>
      </c>
      <c r="AY93" s="4">
        <f t="shared" si="28"/>
        <v>3.3125</v>
      </c>
      <c r="AZ93" s="13">
        <f t="shared" si="84"/>
        <v>0.8701395619</v>
      </c>
      <c r="BA93" s="24">
        <f t="shared" si="30"/>
        <v>0.01212574796</v>
      </c>
      <c r="BC93" s="2">
        <f t="shared" si="72"/>
        <v>19.5</v>
      </c>
      <c r="BD93" s="4">
        <f t="shared" si="31"/>
        <v>58.5</v>
      </c>
      <c r="BE93" s="4">
        <f t="shared" si="32"/>
        <v>0.54</v>
      </c>
      <c r="BG93" s="2">
        <v>41.0</v>
      </c>
      <c r="BH93" s="4">
        <f t="shared" si="33"/>
        <v>3.375</v>
      </c>
      <c r="BI93" s="13">
        <f t="shared" si="85"/>
        <v>0.8783100657</v>
      </c>
      <c r="BJ93" s="24">
        <f t="shared" si="35"/>
        <v>0.01200835657</v>
      </c>
      <c r="BK93" s="13"/>
      <c r="BL93" s="2">
        <f t="shared" si="73"/>
        <v>19.5</v>
      </c>
      <c r="BM93" s="4">
        <f t="shared" si="36"/>
        <v>58.5</v>
      </c>
      <c r="BN93" s="4">
        <f t="shared" si="37"/>
        <v>0.57</v>
      </c>
      <c r="BP93" s="2">
        <v>36.0</v>
      </c>
      <c r="BQ93" s="4">
        <f t="shared" si="38"/>
        <v>3.625</v>
      </c>
      <c r="BR93" s="13">
        <f t="shared" si="39"/>
        <v>0.9038259835</v>
      </c>
      <c r="BS93" s="24">
        <f t="shared" si="40"/>
        <v>0.01034636302</v>
      </c>
      <c r="BT93" s="13"/>
      <c r="BU93" s="2">
        <f t="shared" si="74"/>
        <v>19.5</v>
      </c>
      <c r="BV93" s="4">
        <f t="shared" si="41"/>
        <v>58.5</v>
      </c>
      <c r="BW93" s="4">
        <f t="shared" si="42"/>
        <v>0.57</v>
      </c>
      <c r="BY93" s="2">
        <v>35.0</v>
      </c>
      <c r="BZ93" s="4">
        <f t="shared" si="43"/>
        <v>3.6875</v>
      </c>
      <c r="CA93" s="13">
        <f t="shared" si="44"/>
        <v>0.9115842887</v>
      </c>
      <c r="CB93" s="24">
        <f t="shared" si="45"/>
        <v>0.009387348251</v>
      </c>
      <c r="CC93" s="13"/>
      <c r="CD93" s="2">
        <f t="shared" si="75"/>
        <v>19.5</v>
      </c>
      <c r="CE93" s="4">
        <f t="shared" si="46"/>
        <v>58.5</v>
      </c>
      <c r="CF93" s="4">
        <f t="shared" si="47"/>
        <v>0.57</v>
      </c>
      <c r="CH93" s="2">
        <v>31.0</v>
      </c>
      <c r="CI93" s="4">
        <f t="shared" si="48"/>
        <v>3.9375</v>
      </c>
      <c r="CJ93" s="13">
        <f t="shared" si="49"/>
        <v>0.9486832981</v>
      </c>
      <c r="CK93" s="24">
        <f t="shared" si="50"/>
        <v>0.006110572784</v>
      </c>
      <c r="CL93" s="13"/>
      <c r="CM93" s="2">
        <f t="shared" si="76"/>
        <v>19.5</v>
      </c>
      <c r="CN93" s="4">
        <f t="shared" si="51"/>
        <v>58.5</v>
      </c>
      <c r="CO93" s="4">
        <f t="shared" si="52"/>
        <v>0.51</v>
      </c>
      <c r="CQ93" s="2">
        <v>39.0</v>
      </c>
      <c r="CR93" s="4">
        <f t="shared" si="53"/>
        <v>3.4375</v>
      </c>
      <c r="CS93" s="13">
        <f t="shared" si="86"/>
        <v>0.8928053815</v>
      </c>
      <c r="CT93" s="24">
        <f t="shared" si="55"/>
        <v>0.009499801858</v>
      </c>
      <c r="CU93" s="25"/>
      <c r="CV93" s="2">
        <f t="shared" si="77"/>
        <v>19.5</v>
      </c>
      <c r="CW93" s="4">
        <f t="shared" si="56"/>
        <v>58.5</v>
      </c>
      <c r="CX93" s="4">
        <f t="shared" si="57"/>
        <v>0.51</v>
      </c>
      <c r="CZ93" s="2">
        <v>41.0</v>
      </c>
      <c r="DA93" s="4">
        <f t="shared" si="58"/>
        <v>3.3125</v>
      </c>
      <c r="DB93" s="13">
        <f t="shared" si="87"/>
        <v>0.8701395619</v>
      </c>
      <c r="DC93" s="24">
        <f t="shared" si="60"/>
        <v>0.01212574796</v>
      </c>
      <c r="DE93" s="2">
        <f t="shared" si="78"/>
        <v>19.5</v>
      </c>
      <c r="DF93" s="4">
        <f t="shared" si="61"/>
        <v>58.5</v>
      </c>
      <c r="DG93" s="4">
        <f t="shared" si="62"/>
        <v>0.54</v>
      </c>
      <c r="DI93" s="2">
        <v>41.0</v>
      </c>
      <c r="DJ93" s="29">
        <f t="shared" si="63"/>
        <v>3.375</v>
      </c>
      <c r="DK93" s="13">
        <f t="shared" si="88"/>
        <v>0.8783100657</v>
      </c>
      <c r="DL93" s="24">
        <f t="shared" si="65"/>
        <v>0.01255241274</v>
      </c>
      <c r="DM93" s="25"/>
    </row>
    <row r="94">
      <c r="A94" s="2">
        <f t="shared" si="66"/>
        <v>20</v>
      </c>
      <c r="B94" s="4">
        <f t="shared" si="1"/>
        <v>60</v>
      </c>
      <c r="C94" s="4">
        <f t="shared" si="2"/>
        <v>0.48</v>
      </c>
      <c r="D94" s="4">
        <f>152+1/16</f>
        <v>152.0625</v>
      </c>
      <c r="E94" s="4">
        <f>154-3/32</f>
        <v>153.90625</v>
      </c>
      <c r="F94" s="4">
        <f t="shared" si="3"/>
        <v>1.84375</v>
      </c>
      <c r="G94" s="13">
        <f t="shared" si="79"/>
        <v>0.640095479</v>
      </c>
      <c r="H94" s="13">
        <f t="shared" si="5"/>
        <v>0.02084445509</v>
      </c>
      <c r="J94" s="2">
        <f t="shared" si="67"/>
        <v>20</v>
      </c>
      <c r="K94" s="4">
        <f t="shared" si="6"/>
        <v>60</v>
      </c>
      <c r="L94" s="4">
        <f t="shared" si="7"/>
        <v>0.57</v>
      </c>
      <c r="M94" s="2">
        <f>151.5-1/32</f>
        <v>151.46875</v>
      </c>
      <c r="N94" s="2">
        <v>154.5</v>
      </c>
      <c r="O94" s="4">
        <f t="shared" si="8"/>
        <v>3.03125</v>
      </c>
      <c r="P94" s="13">
        <f t="shared" si="80"/>
        <v>0.8236028644</v>
      </c>
      <c r="Q94" s="24">
        <f t="shared" si="10"/>
        <v>0.01666531249</v>
      </c>
      <c r="S94" s="2">
        <f t="shared" si="68"/>
        <v>20</v>
      </c>
      <c r="T94" s="4">
        <f t="shared" si="11"/>
        <v>60</v>
      </c>
      <c r="U94" s="4">
        <f t="shared" si="12"/>
        <v>0.48</v>
      </c>
      <c r="V94" s="4">
        <f>151+23/32</f>
        <v>151.71875</v>
      </c>
      <c r="W94" s="4">
        <f>154+8/32</f>
        <v>154.25</v>
      </c>
      <c r="X94" s="4">
        <f t="shared" si="13"/>
        <v>2.53125</v>
      </c>
      <c r="Y94" s="13">
        <f t="shared" si="81"/>
        <v>0.75</v>
      </c>
      <c r="Z94" s="24">
        <f t="shared" si="15"/>
        <v>0.01751815475</v>
      </c>
      <c r="AB94" s="2">
        <f t="shared" si="69"/>
        <v>20</v>
      </c>
      <c r="AC94" s="4">
        <f t="shared" si="16"/>
        <v>60</v>
      </c>
      <c r="AD94" s="4">
        <f t="shared" si="17"/>
        <v>0.51</v>
      </c>
      <c r="AE94" s="29">
        <f>150+49/32</f>
        <v>151.53125</v>
      </c>
      <c r="AF94" s="29">
        <f>156-50/32</f>
        <v>154.4375</v>
      </c>
      <c r="AG94" s="4">
        <f t="shared" si="18"/>
        <v>2.90625</v>
      </c>
      <c r="AH94" s="13">
        <f t="shared" si="82"/>
        <v>0.8121419014</v>
      </c>
      <c r="AI94" s="24">
        <f t="shared" si="20"/>
        <v>0.01529995241</v>
      </c>
      <c r="AK94" s="2">
        <f t="shared" si="70"/>
        <v>20</v>
      </c>
      <c r="AL94" s="4">
        <f t="shared" si="21"/>
        <v>60</v>
      </c>
      <c r="AM94" s="4">
        <f t="shared" si="22"/>
        <v>0.51</v>
      </c>
      <c r="AO94" s="2">
        <v>48.0</v>
      </c>
      <c r="AP94" s="29">
        <f t="shared" si="23"/>
        <v>2.9375</v>
      </c>
      <c r="AQ94" s="13">
        <f t="shared" si="83"/>
        <v>0.8194074514</v>
      </c>
      <c r="AR94" s="24">
        <f t="shared" si="25"/>
        <v>0.01501137448</v>
      </c>
      <c r="AS94" s="25"/>
      <c r="AT94" s="2">
        <f t="shared" si="71"/>
        <v>20</v>
      </c>
      <c r="AU94" s="4">
        <f t="shared" si="26"/>
        <v>60</v>
      </c>
      <c r="AV94" s="4">
        <f t="shared" si="27"/>
        <v>0.48</v>
      </c>
      <c r="AX94" s="2">
        <v>47.0</v>
      </c>
      <c r="AY94" s="4">
        <f t="shared" si="28"/>
        <v>2.9375</v>
      </c>
      <c r="AZ94" s="13">
        <f t="shared" si="84"/>
        <v>0.8194074514</v>
      </c>
      <c r="BA94" s="24">
        <f t="shared" si="30"/>
        <v>0.01388222733</v>
      </c>
      <c r="BC94" s="2">
        <f t="shared" si="72"/>
        <v>20</v>
      </c>
      <c r="BD94" s="4">
        <f t="shared" si="31"/>
        <v>60</v>
      </c>
      <c r="BE94" s="4">
        <f t="shared" si="32"/>
        <v>0.51</v>
      </c>
      <c r="BG94" s="2">
        <v>46.0</v>
      </c>
      <c r="BH94" s="4">
        <f t="shared" si="33"/>
        <v>3.0625</v>
      </c>
      <c r="BI94" s="13">
        <f t="shared" si="85"/>
        <v>0.8366600265</v>
      </c>
      <c r="BJ94" s="24">
        <f t="shared" si="35"/>
        <v>0.0137584203</v>
      </c>
      <c r="BK94" s="13"/>
      <c r="BL94" s="2">
        <f t="shared" si="73"/>
        <v>20</v>
      </c>
      <c r="BM94" s="4">
        <f t="shared" si="36"/>
        <v>60</v>
      </c>
      <c r="BN94" s="4">
        <f t="shared" si="37"/>
        <v>0.54</v>
      </c>
      <c r="BP94" s="2">
        <v>40.0</v>
      </c>
      <c r="BQ94" s="4">
        <f t="shared" si="38"/>
        <v>3.375</v>
      </c>
      <c r="BR94" s="13">
        <f t="shared" si="39"/>
        <v>0.8721028496</v>
      </c>
      <c r="BS94" s="24">
        <f t="shared" si="40"/>
        <v>0.01188788856</v>
      </c>
      <c r="BT94" s="13"/>
      <c r="BU94" s="2">
        <f t="shared" si="74"/>
        <v>20</v>
      </c>
      <c r="BV94" s="4">
        <f t="shared" si="41"/>
        <v>60</v>
      </c>
      <c r="BW94" s="4">
        <f t="shared" si="42"/>
        <v>0.54</v>
      </c>
      <c r="BY94" s="2">
        <v>38.0</v>
      </c>
      <c r="BZ94" s="4">
        <f t="shared" si="43"/>
        <v>3.5</v>
      </c>
      <c r="CA94" s="13">
        <f t="shared" si="44"/>
        <v>0.8881060716</v>
      </c>
      <c r="CB94" s="24">
        <f t="shared" si="45"/>
        <v>0.01070584143</v>
      </c>
      <c r="CC94" s="13"/>
      <c r="CD94" s="2">
        <f t="shared" si="75"/>
        <v>20</v>
      </c>
      <c r="CE94" s="4">
        <f t="shared" si="46"/>
        <v>60</v>
      </c>
      <c r="CF94" s="4">
        <f t="shared" si="47"/>
        <v>0.54</v>
      </c>
      <c r="CH94" s="2">
        <v>34.0</v>
      </c>
      <c r="CI94" s="4">
        <f t="shared" si="48"/>
        <v>3.75</v>
      </c>
      <c r="CJ94" s="13">
        <f t="shared" si="49"/>
        <v>0.9258200998</v>
      </c>
      <c r="CK94" s="24">
        <f t="shared" si="50"/>
        <v>0.007421670267</v>
      </c>
      <c r="CL94" s="13"/>
      <c r="CM94" s="2">
        <f t="shared" si="76"/>
        <v>20</v>
      </c>
      <c r="CN94" s="4">
        <f t="shared" si="51"/>
        <v>60</v>
      </c>
      <c r="CO94" s="4">
        <f t="shared" si="52"/>
        <v>0.48</v>
      </c>
      <c r="CQ94" s="2">
        <v>41.0</v>
      </c>
      <c r="CR94" s="4">
        <f t="shared" si="53"/>
        <v>3.3125</v>
      </c>
      <c r="CS94" s="13">
        <f t="shared" si="86"/>
        <v>0.8764222396</v>
      </c>
      <c r="CT94" s="24">
        <f t="shared" si="55"/>
        <v>0.01001434083</v>
      </c>
      <c r="CU94" s="25"/>
      <c r="CV94" s="2">
        <f t="shared" si="77"/>
        <v>20</v>
      </c>
      <c r="CW94" s="4">
        <f t="shared" si="56"/>
        <v>60</v>
      </c>
      <c r="CX94" s="4">
        <f t="shared" si="57"/>
        <v>0.48</v>
      </c>
      <c r="CZ94" s="2">
        <v>47.0</v>
      </c>
      <c r="DA94" s="4">
        <f t="shared" si="58"/>
        <v>2.9375</v>
      </c>
      <c r="DB94" s="13">
        <f t="shared" si="87"/>
        <v>0.8194074514</v>
      </c>
      <c r="DC94" s="24">
        <f t="shared" si="60"/>
        <v>0.01388222733</v>
      </c>
      <c r="DE94" s="2">
        <f t="shared" si="78"/>
        <v>20</v>
      </c>
      <c r="DF94" s="4">
        <f t="shared" si="61"/>
        <v>60</v>
      </c>
      <c r="DG94" s="4">
        <f t="shared" si="62"/>
        <v>0.51</v>
      </c>
      <c r="DI94" s="2">
        <v>48.0</v>
      </c>
      <c r="DJ94" s="29">
        <f t="shared" si="63"/>
        <v>2.9375</v>
      </c>
      <c r="DK94" s="13">
        <f t="shared" si="88"/>
        <v>0.8194074514</v>
      </c>
      <c r="DL94" s="24">
        <f t="shared" si="65"/>
        <v>0.01501137448</v>
      </c>
      <c r="DM94" s="25"/>
    </row>
    <row r="95">
      <c r="A95" s="2">
        <f t="shared" si="66"/>
        <v>20.5</v>
      </c>
      <c r="B95" s="4">
        <f t="shared" si="1"/>
        <v>61.5</v>
      </c>
      <c r="C95" s="4">
        <f t="shared" si="2"/>
        <v>0.45</v>
      </c>
      <c r="D95" s="4">
        <f>152.25</f>
        <v>152.25</v>
      </c>
      <c r="E95" s="4">
        <f>153.75-1/16</f>
        <v>153.6875</v>
      </c>
      <c r="F95" s="4">
        <f t="shared" si="3"/>
        <v>1.4375</v>
      </c>
      <c r="G95" s="13">
        <f t="shared" si="79"/>
        <v>0.5651941653</v>
      </c>
      <c r="H95" s="13">
        <f t="shared" si="5"/>
        <v>0.02031863135</v>
      </c>
      <c r="J95" s="2">
        <f t="shared" si="67"/>
        <v>20.5</v>
      </c>
      <c r="K95" s="4">
        <f t="shared" si="6"/>
        <v>61.5</v>
      </c>
      <c r="L95" s="4">
        <f t="shared" si="7"/>
        <v>0.54</v>
      </c>
      <c r="M95" s="4">
        <f>151+5/8+1/32</f>
        <v>151.65625</v>
      </c>
      <c r="N95" s="4">
        <f>154+1/4+1/16+1/32</f>
        <v>154.34375</v>
      </c>
      <c r="O95" s="4">
        <f t="shared" si="8"/>
        <v>2.6875</v>
      </c>
      <c r="P95" s="13">
        <f t="shared" si="80"/>
        <v>0.7754989371</v>
      </c>
      <c r="Q95" s="24">
        <f t="shared" si="10"/>
        <v>0.0187660666</v>
      </c>
      <c r="S95" s="2">
        <f t="shared" si="68"/>
        <v>20.5</v>
      </c>
      <c r="T95" s="4">
        <f t="shared" si="11"/>
        <v>61.5</v>
      </c>
      <c r="U95" s="4">
        <f t="shared" si="12"/>
        <v>0.45</v>
      </c>
      <c r="V95" s="4">
        <f>151+29/32</f>
        <v>151.90625</v>
      </c>
      <c r="W95" s="4">
        <f>154+2/32</f>
        <v>154.0625</v>
      </c>
      <c r="X95" s="4">
        <f t="shared" si="13"/>
        <v>2.15625</v>
      </c>
      <c r="Y95" s="13">
        <f t="shared" si="81"/>
        <v>0.6922186552</v>
      </c>
      <c r="Z95" s="24">
        <f t="shared" si="15"/>
        <v>0.01832705364</v>
      </c>
      <c r="AB95" s="2">
        <f t="shared" si="69"/>
        <v>20.5</v>
      </c>
      <c r="AC95" s="4">
        <f t="shared" si="16"/>
        <v>61.5</v>
      </c>
      <c r="AD95" s="4">
        <f t="shared" si="17"/>
        <v>0.48</v>
      </c>
      <c r="AE95" s="29">
        <f>150+53/32</f>
        <v>151.65625</v>
      </c>
      <c r="AF95" s="29">
        <f>156-55/32</f>
        <v>154.28125</v>
      </c>
      <c r="AG95" s="4">
        <f t="shared" si="18"/>
        <v>2.625</v>
      </c>
      <c r="AH95" s="13">
        <f t="shared" si="82"/>
        <v>0.771844985</v>
      </c>
      <c r="AI95" s="24">
        <f t="shared" si="20"/>
        <v>0.01643293418</v>
      </c>
      <c r="AK95" s="2">
        <f t="shared" si="70"/>
        <v>20.5</v>
      </c>
      <c r="AL95" s="4">
        <f t="shared" si="21"/>
        <v>61.5</v>
      </c>
      <c r="AM95" s="4">
        <f t="shared" si="22"/>
        <v>0.48</v>
      </c>
      <c r="AO95" s="2">
        <v>53.0</v>
      </c>
      <c r="AP95" s="29">
        <f t="shared" si="23"/>
        <v>2.625</v>
      </c>
      <c r="AQ95" s="13">
        <f t="shared" si="83"/>
        <v>0.7745966692</v>
      </c>
      <c r="AR95" s="24">
        <f t="shared" si="25"/>
        <v>0.01650180173</v>
      </c>
      <c r="AS95" s="25"/>
      <c r="AT95" s="2">
        <f t="shared" si="71"/>
        <v>20.5</v>
      </c>
      <c r="AU95" s="4">
        <f t="shared" si="26"/>
        <v>61.5</v>
      </c>
      <c r="AV95" s="4">
        <f t="shared" si="27"/>
        <v>0.45</v>
      </c>
      <c r="AX95" s="2">
        <v>51.0</v>
      </c>
      <c r="AY95" s="4">
        <f t="shared" si="28"/>
        <v>2.6875</v>
      </c>
      <c r="AZ95" s="13">
        <f t="shared" si="84"/>
        <v>0.7837638128</v>
      </c>
      <c r="BA95" s="24">
        <f t="shared" si="30"/>
        <v>0.01486440838</v>
      </c>
      <c r="BC95" s="2">
        <f t="shared" si="72"/>
        <v>20.5</v>
      </c>
      <c r="BD95" s="4">
        <f t="shared" si="31"/>
        <v>61.5</v>
      </c>
      <c r="BE95" s="4">
        <f t="shared" si="32"/>
        <v>0.48</v>
      </c>
      <c r="BG95" s="2">
        <v>50.0</v>
      </c>
      <c r="BH95" s="4">
        <f t="shared" si="33"/>
        <v>2.8125</v>
      </c>
      <c r="BI95" s="13">
        <f t="shared" si="85"/>
        <v>0.8017837257</v>
      </c>
      <c r="BJ95" s="24">
        <f t="shared" si="35"/>
        <v>0.01480700558</v>
      </c>
      <c r="BK95" s="13"/>
      <c r="BL95" s="2">
        <f t="shared" si="73"/>
        <v>20.5</v>
      </c>
      <c r="BM95" s="4">
        <f t="shared" si="36"/>
        <v>61.5</v>
      </c>
      <c r="BN95" s="4">
        <f t="shared" si="37"/>
        <v>0.51</v>
      </c>
      <c r="BP95" s="2">
        <v>43.0</v>
      </c>
      <c r="BQ95" s="4">
        <f t="shared" si="38"/>
        <v>3.1875</v>
      </c>
      <c r="BR95" s="13">
        <f t="shared" si="39"/>
        <v>0.8475316272</v>
      </c>
      <c r="BS95" s="24">
        <f t="shared" si="40"/>
        <v>0.01282380117</v>
      </c>
      <c r="BT95" s="13"/>
      <c r="BU95" s="2">
        <f t="shared" si="74"/>
        <v>20.5</v>
      </c>
      <c r="BV95" s="4">
        <f t="shared" si="41"/>
        <v>61.5</v>
      </c>
      <c r="BW95" s="4">
        <f t="shared" si="42"/>
        <v>0.51</v>
      </c>
      <c r="BY95" s="2">
        <v>41.0</v>
      </c>
      <c r="BZ95" s="4">
        <f t="shared" si="43"/>
        <v>3.3125</v>
      </c>
      <c r="CA95" s="13">
        <f t="shared" si="44"/>
        <v>0.8639900886</v>
      </c>
      <c r="CB95" s="24">
        <f t="shared" si="45"/>
        <v>0.01149419234</v>
      </c>
      <c r="CC95" s="13"/>
      <c r="CD95" s="2">
        <f t="shared" si="75"/>
        <v>20.5</v>
      </c>
      <c r="CE95" s="4">
        <f t="shared" si="46"/>
        <v>61.5</v>
      </c>
      <c r="CF95" s="4">
        <f t="shared" si="47"/>
        <v>0.51</v>
      </c>
      <c r="CH95" s="2">
        <v>36.0</v>
      </c>
      <c r="CI95" s="4">
        <f t="shared" si="48"/>
        <v>3.625</v>
      </c>
      <c r="CJ95" s="13">
        <f t="shared" si="49"/>
        <v>0.9102589898</v>
      </c>
      <c r="CK95" s="24">
        <f t="shared" si="50"/>
        <v>0.008198209829</v>
      </c>
      <c r="CL95" s="13"/>
      <c r="CM95" s="2">
        <f t="shared" si="76"/>
        <v>20.5</v>
      </c>
      <c r="CN95" s="4">
        <f t="shared" si="51"/>
        <v>61.5</v>
      </c>
      <c r="CO95" s="4">
        <f t="shared" si="52"/>
        <v>0.45</v>
      </c>
      <c r="CQ95" s="2">
        <v>43.0</v>
      </c>
      <c r="CR95" s="4">
        <f t="shared" si="53"/>
        <v>3.1875</v>
      </c>
      <c r="CS95" s="13">
        <f t="shared" si="86"/>
        <v>0.8597269536</v>
      </c>
      <c r="CT95" s="24">
        <f t="shared" si="55"/>
        <v>0.01036178675</v>
      </c>
      <c r="CU95" s="25"/>
      <c r="CV95" s="2">
        <f t="shared" si="77"/>
        <v>20.5</v>
      </c>
      <c r="CW95" s="4">
        <f t="shared" si="56"/>
        <v>61.5</v>
      </c>
      <c r="CX95" s="4">
        <f t="shared" si="57"/>
        <v>0.45</v>
      </c>
      <c r="CZ95" s="2">
        <v>51.0</v>
      </c>
      <c r="DA95" s="4">
        <f t="shared" si="58"/>
        <v>2.6875</v>
      </c>
      <c r="DB95" s="13">
        <f t="shared" si="87"/>
        <v>0.7837638128</v>
      </c>
      <c r="DC95" s="24">
        <f t="shared" si="60"/>
        <v>0.01486440838</v>
      </c>
      <c r="DE95" s="2">
        <f t="shared" si="78"/>
        <v>20.5</v>
      </c>
      <c r="DF95" s="4">
        <f t="shared" si="61"/>
        <v>61.5</v>
      </c>
      <c r="DG95" s="4">
        <f t="shared" si="62"/>
        <v>0.48</v>
      </c>
      <c r="DI95" s="2">
        <v>53.0</v>
      </c>
      <c r="DJ95" s="29">
        <f t="shared" si="63"/>
        <v>2.625</v>
      </c>
      <c r="DK95" s="13">
        <f t="shared" si="88"/>
        <v>0.7745966692</v>
      </c>
      <c r="DL95" s="24">
        <f t="shared" si="65"/>
        <v>0.01650180173</v>
      </c>
      <c r="DM95" s="25"/>
    </row>
    <row r="96">
      <c r="A96" s="2">
        <f t="shared" si="66"/>
        <v>21</v>
      </c>
      <c r="B96" s="4">
        <f t="shared" si="1"/>
        <v>63</v>
      </c>
      <c r="C96" s="4">
        <f t="shared" si="2"/>
        <v>0.42</v>
      </c>
      <c r="D96" s="4">
        <f>152.5-3/32</f>
        <v>152.40625</v>
      </c>
      <c r="E96" s="4">
        <f>153.5+1/32</f>
        <v>153.53125</v>
      </c>
      <c r="F96" s="4">
        <f t="shared" si="3"/>
        <v>1.125</v>
      </c>
      <c r="G96" s="13">
        <f t="shared" si="79"/>
        <v>0.5</v>
      </c>
      <c r="H96" s="13">
        <f t="shared" si="5"/>
        <v>0.01905511942</v>
      </c>
      <c r="J96" s="2">
        <f t="shared" si="67"/>
        <v>21</v>
      </c>
      <c r="K96" s="4">
        <f t="shared" si="6"/>
        <v>63</v>
      </c>
      <c r="L96" s="4">
        <f t="shared" si="7"/>
        <v>0.51</v>
      </c>
      <c r="M96" s="2">
        <f>152-1/8</f>
        <v>151.875</v>
      </c>
      <c r="N96" s="4">
        <f>154+1/8</f>
        <v>154.125</v>
      </c>
      <c r="O96" s="4">
        <f t="shared" si="8"/>
        <v>2.25</v>
      </c>
      <c r="P96" s="13">
        <f t="shared" si="80"/>
        <v>0.7095748752</v>
      </c>
      <c r="Q96" s="24">
        <f t="shared" si="10"/>
        <v>0.02007927623</v>
      </c>
      <c r="S96" s="2">
        <f t="shared" si="68"/>
        <v>21</v>
      </c>
      <c r="T96" s="4">
        <f t="shared" si="11"/>
        <v>63</v>
      </c>
      <c r="U96" s="4">
        <f t="shared" si="12"/>
        <v>0.42</v>
      </c>
      <c r="V96" s="4">
        <f>152+3/32</f>
        <v>152.09375</v>
      </c>
      <c r="W96" s="4">
        <f>153+27/32</f>
        <v>153.84375</v>
      </c>
      <c r="X96" s="4">
        <f t="shared" si="13"/>
        <v>1.75</v>
      </c>
      <c r="Y96" s="13">
        <f t="shared" si="81"/>
        <v>0.6236095645</v>
      </c>
      <c r="Z96" s="24">
        <f t="shared" si="15"/>
        <v>0.01826044026</v>
      </c>
      <c r="AB96" s="2">
        <f t="shared" si="69"/>
        <v>21</v>
      </c>
      <c r="AC96" s="4">
        <f t="shared" si="16"/>
        <v>63</v>
      </c>
      <c r="AD96" s="4">
        <f t="shared" si="17"/>
        <v>0.45</v>
      </c>
      <c r="AE96" s="29">
        <f>150+58/32</f>
        <v>151.8125</v>
      </c>
      <c r="AF96" s="29">
        <f>156-60/32</f>
        <v>154.125</v>
      </c>
      <c r="AG96" s="4">
        <f t="shared" si="18"/>
        <v>2.3125</v>
      </c>
      <c r="AH96" s="13">
        <f t="shared" si="82"/>
        <v>0.7244464749</v>
      </c>
      <c r="AI96" s="24">
        <f t="shared" si="20"/>
        <v>0.01709454968</v>
      </c>
      <c r="AK96" s="2">
        <f t="shared" si="70"/>
        <v>21</v>
      </c>
      <c r="AL96" s="4">
        <f t="shared" si="21"/>
        <v>63</v>
      </c>
      <c r="AM96" s="4">
        <f t="shared" si="22"/>
        <v>0.45</v>
      </c>
      <c r="AO96" s="2">
        <v>59.0</v>
      </c>
      <c r="AP96" s="29">
        <f t="shared" si="23"/>
        <v>2.25</v>
      </c>
      <c r="AQ96" s="13">
        <f t="shared" si="83"/>
        <v>0.7171371656</v>
      </c>
      <c r="AR96" s="24">
        <f t="shared" si="25"/>
        <v>0.01755248921</v>
      </c>
      <c r="AS96" s="25"/>
      <c r="AT96" s="2">
        <f t="shared" si="71"/>
        <v>21</v>
      </c>
      <c r="AU96" s="4">
        <f t="shared" si="26"/>
        <v>63</v>
      </c>
      <c r="AV96" s="4">
        <f t="shared" si="27"/>
        <v>0.42</v>
      </c>
      <c r="AX96" s="2">
        <v>56.0</v>
      </c>
      <c r="AY96" s="4">
        <f t="shared" si="28"/>
        <v>2.375</v>
      </c>
      <c r="AZ96" s="13">
        <f t="shared" si="84"/>
        <v>0.7367883976</v>
      </c>
      <c r="BA96" s="24">
        <f t="shared" si="30"/>
        <v>0.01544024202</v>
      </c>
      <c r="BC96" s="2">
        <f t="shared" si="72"/>
        <v>21</v>
      </c>
      <c r="BD96" s="4">
        <f t="shared" si="31"/>
        <v>63</v>
      </c>
      <c r="BE96" s="4">
        <f t="shared" si="32"/>
        <v>0.45</v>
      </c>
      <c r="BG96" s="2">
        <v>54.0</v>
      </c>
      <c r="BH96" s="4">
        <f t="shared" si="33"/>
        <v>2.5625</v>
      </c>
      <c r="BI96" s="13">
        <f t="shared" si="85"/>
        <v>0.7653197278</v>
      </c>
      <c r="BJ96" s="24">
        <f t="shared" si="35"/>
        <v>0.01529392422</v>
      </c>
      <c r="BK96" s="13"/>
      <c r="BL96" s="2">
        <f t="shared" si="73"/>
        <v>21</v>
      </c>
      <c r="BM96" s="4">
        <f t="shared" si="36"/>
        <v>63</v>
      </c>
      <c r="BN96" s="4">
        <f t="shared" si="37"/>
        <v>0.48</v>
      </c>
      <c r="BP96" s="2">
        <v>46.0</v>
      </c>
      <c r="BQ96" s="4">
        <f t="shared" si="38"/>
        <v>3</v>
      </c>
      <c r="BR96" s="13">
        <f t="shared" si="39"/>
        <v>0.8222264518</v>
      </c>
      <c r="BS96" s="24">
        <f t="shared" si="40"/>
        <v>0.01349658263</v>
      </c>
      <c r="BT96" s="13"/>
      <c r="BU96" s="2">
        <f t="shared" si="74"/>
        <v>21</v>
      </c>
      <c r="BV96" s="4">
        <f t="shared" si="41"/>
        <v>63</v>
      </c>
      <c r="BW96" s="4">
        <f t="shared" si="42"/>
        <v>0.48</v>
      </c>
      <c r="BY96" s="2">
        <v>43.0</v>
      </c>
      <c r="BZ96" s="4">
        <f t="shared" si="43"/>
        <v>3.1875</v>
      </c>
      <c r="CA96" s="13">
        <f t="shared" si="44"/>
        <v>0.8475316272</v>
      </c>
      <c r="CB96" s="24">
        <f t="shared" si="45"/>
        <v>0.01204514896</v>
      </c>
      <c r="CC96" s="13"/>
      <c r="CD96" s="2">
        <f t="shared" si="75"/>
        <v>21</v>
      </c>
      <c r="CE96" s="4">
        <f t="shared" si="46"/>
        <v>63</v>
      </c>
      <c r="CF96" s="4">
        <f t="shared" si="47"/>
        <v>0.48</v>
      </c>
      <c r="CH96" s="2">
        <v>38.0</v>
      </c>
      <c r="CI96" s="4">
        <f t="shared" si="48"/>
        <v>3.5</v>
      </c>
      <c r="CJ96" s="13">
        <f t="shared" si="49"/>
        <v>0.894427191</v>
      </c>
      <c r="CK96" s="24">
        <f t="shared" si="50"/>
        <v>0.009064145317</v>
      </c>
      <c r="CL96" s="13"/>
      <c r="CM96" s="2">
        <f t="shared" si="76"/>
        <v>21</v>
      </c>
      <c r="CN96" s="4">
        <f t="shared" si="51"/>
        <v>63</v>
      </c>
      <c r="CO96" s="4">
        <f t="shared" si="52"/>
        <v>0.42</v>
      </c>
      <c r="CQ96" s="2">
        <v>45.0</v>
      </c>
      <c r="CR96" s="4">
        <f t="shared" si="53"/>
        <v>3.0625</v>
      </c>
      <c r="CS96" s="13">
        <f t="shared" si="86"/>
        <v>0.8427009716</v>
      </c>
      <c r="CT96" s="24">
        <f t="shared" si="55"/>
        <v>0.01033442705</v>
      </c>
      <c r="CU96" s="25"/>
      <c r="CV96" s="2">
        <f t="shared" si="77"/>
        <v>21</v>
      </c>
      <c r="CW96" s="4">
        <f t="shared" si="56"/>
        <v>63</v>
      </c>
      <c r="CX96" s="4">
        <f t="shared" si="57"/>
        <v>0.42</v>
      </c>
      <c r="CZ96" s="2">
        <v>56.0</v>
      </c>
      <c r="DA96" s="4">
        <f t="shared" si="58"/>
        <v>2.375</v>
      </c>
      <c r="DB96" s="13">
        <f t="shared" si="87"/>
        <v>0.7367883976</v>
      </c>
      <c r="DC96" s="24">
        <f t="shared" si="60"/>
        <v>0.01544024202</v>
      </c>
      <c r="DE96" s="2">
        <f t="shared" si="78"/>
        <v>21</v>
      </c>
      <c r="DF96" s="4">
        <f t="shared" si="61"/>
        <v>63</v>
      </c>
      <c r="DG96" s="4">
        <f t="shared" si="62"/>
        <v>0.45</v>
      </c>
      <c r="DI96" s="2">
        <v>59.0</v>
      </c>
      <c r="DJ96" s="29">
        <f t="shared" si="63"/>
        <v>2.25</v>
      </c>
      <c r="DK96" s="13">
        <f t="shared" si="88"/>
        <v>0.7171371656</v>
      </c>
      <c r="DL96" s="24">
        <f t="shared" si="65"/>
        <v>0.01755248921</v>
      </c>
      <c r="DM96" s="25"/>
    </row>
    <row r="97">
      <c r="A97" s="2">
        <f t="shared" si="66"/>
        <v>21.5</v>
      </c>
      <c r="B97" s="4">
        <f t="shared" si="1"/>
        <v>64.5</v>
      </c>
      <c r="C97" s="4">
        <f t="shared" si="2"/>
        <v>0.39</v>
      </c>
      <c r="D97" s="4">
        <f t="shared" ref="D97:D99" si="99">152+15/32</f>
        <v>152.46875</v>
      </c>
      <c r="E97" s="4">
        <f t="shared" ref="E97:E99" si="100">153+15/32</f>
        <v>153.46875</v>
      </c>
      <c r="F97" s="4">
        <f t="shared" si="3"/>
        <v>1</v>
      </c>
      <c r="G97" s="13">
        <f t="shared" si="79"/>
        <v>0.4714045208</v>
      </c>
      <c r="H97" s="13">
        <f t="shared" si="5"/>
        <v>0.01761365877</v>
      </c>
      <c r="J97" s="2">
        <f t="shared" si="67"/>
        <v>21.5</v>
      </c>
      <c r="K97" s="4">
        <f t="shared" si="6"/>
        <v>64.5</v>
      </c>
      <c r="L97" s="4">
        <f t="shared" si="7"/>
        <v>0.48</v>
      </c>
      <c r="M97" s="2">
        <f>152+1/32</f>
        <v>152.03125</v>
      </c>
      <c r="N97" s="4">
        <f>154-1/32</f>
        <v>153.96875</v>
      </c>
      <c r="O97" s="4">
        <f t="shared" si="8"/>
        <v>1.9375</v>
      </c>
      <c r="P97" s="13">
        <f t="shared" si="80"/>
        <v>0.6584576171</v>
      </c>
      <c r="Q97" s="24">
        <f t="shared" si="10"/>
        <v>0.02037604654</v>
      </c>
      <c r="S97" s="2">
        <f t="shared" si="68"/>
        <v>21.5</v>
      </c>
      <c r="T97" s="4">
        <f t="shared" si="11"/>
        <v>64.5</v>
      </c>
      <c r="U97" s="4">
        <f t="shared" si="12"/>
        <v>0.39</v>
      </c>
      <c r="V97" s="4">
        <f>152+7/32</f>
        <v>152.21875</v>
      </c>
      <c r="W97" s="4">
        <f>153+23/32</f>
        <v>153.71875</v>
      </c>
      <c r="X97" s="4">
        <f t="shared" si="13"/>
        <v>1.5</v>
      </c>
      <c r="Y97" s="13">
        <f t="shared" si="81"/>
        <v>0.5773502692</v>
      </c>
      <c r="Z97" s="24">
        <f t="shared" si="15"/>
        <v>0.01744517212</v>
      </c>
      <c r="AB97" s="2">
        <f t="shared" si="69"/>
        <v>21.5</v>
      </c>
      <c r="AC97" s="4">
        <f t="shared" si="16"/>
        <v>64.5</v>
      </c>
      <c r="AD97" s="4">
        <f t="shared" si="17"/>
        <v>0.42</v>
      </c>
      <c r="AE97" s="29">
        <f>150+63/32</f>
        <v>151.96875</v>
      </c>
      <c r="AF97" s="29">
        <f>156-64/32</f>
        <v>154</v>
      </c>
      <c r="AG97" s="4">
        <f t="shared" si="18"/>
        <v>2.03125</v>
      </c>
      <c r="AH97" s="13">
        <f t="shared" si="82"/>
        <v>0.6789645851</v>
      </c>
      <c r="AI97" s="24">
        <f t="shared" si="20"/>
        <v>0.01713940408</v>
      </c>
      <c r="AK97" s="2">
        <f t="shared" si="70"/>
        <v>21.5</v>
      </c>
      <c r="AL97" s="4">
        <f t="shared" si="21"/>
        <v>64.5</v>
      </c>
      <c r="AM97" s="4">
        <f t="shared" si="22"/>
        <v>0.42</v>
      </c>
      <c r="AO97" s="2">
        <v>65.0</v>
      </c>
      <c r="AP97" s="29">
        <f t="shared" si="23"/>
        <v>1.875</v>
      </c>
      <c r="AQ97" s="13">
        <f t="shared" si="83"/>
        <v>0.6546536707</v>
      </c>
      <c r="AR97" s="24">
        <f t="shared" si="25"/>
        <v>0.01769809922</v>
      </c>
      <c r="AS97" s="25"/>
      <c r="AT97" s="2">
        <f t="shared" si="71"/>
        <v>21.5</v>
      </c>
      <c r="AU97" s="4">
        <f t="shared" si="26"/>
        <v>64.5</v>
      </c>
      <c r="AV97" s="4">
        <f t="shared" si="27"/>
        <v>0.39</v>
      </c>
      <c r="AX97" s="2">
        <v>60.0</v>
      </c>
      <c r="AY97" s="4">
        <f t="shared" si="28"/>
        <v>2.125</v>
      </c>
      <c r="AZ97" s="13">
        <f t="shared" si="84"/>
        <v>0.6969320524</v>
      </c>
      <c r="BA97" s="24">
        <f t="shared" si="30"/>
        <v>0.01543444391</v>
      </c>
      <c r="BC97" s="2">
        <f t="shared" si="72"/>
        <v>21.5</v>
      </c>
      <c r="BD97" s="4">
        <f t="shared" si="31"/>
        <v>64.5</v>
      </c>
      <c r="BE97" s="4">
        <f t="shared" si="32"/>
        <v>0.42</v>
      </c>
      <c r="BG97" s="2">
        <v>57.0</v>
      </c>
      <c r="BH97" s="4">
        <f t="shared" si="33"/>
        <v>2.375</v>
      </c>
      <c r="BI97" s="13">
        <f t="shared" si="85"/>
        <v>0.7367883976</v>
      </c>
      <c r="BJ97" s="24">
        <f t="shared" si="35"/>
        <v>0.01528913603</v>
      </c>
      <c r="BK97" s="13"/>
      <c r="BL97" s="2">
        <f t="shared" si="73"/>
        <v>21.5</v>
      </c>
      <c r="BM97" s="4">
        <f t="shared" si="36"/>
        <v>64.5</v>
      </c>
      <c r="BN97" s="4">
        <f t="shared" si="37"/>
        <v>0.45</v>
      </c>
      <c r="BP97" s="2">
        <v>49.0</v>
      </c>
      <c r="BQ97" s="4">
        <f t="shared" si="38"/>
        <v>2.8125</v>
      </c>
      <c r="BR97" s="13">
        <f t="shared" si="39"/>
        <v>0.7961173387</v>
      </c>
      <c r="BS97" s="24">
        <f t="shared" si="40"/>
        <v>0.01391306897</v>
      </c>
      <c r="BT97" s="13"/>
      <c r="BU97" s="2">
        <f t="shared" si="74"/>
        <v>21.5</v>
      </c>
      <c r="BV97" s="4">
        <f t="shared" si="41"/>
        <v>64.5</v>
      </c>
      <c r="BW97" s="4">
        <f t="shared" si="42"/>
        <v>0.45</v>
      </c>
      <c r="BY97" s="2">
        <v>46.0</v>
      </c>
      <c r="BZ97" s="4">
        <f t="shared" si="43"/>
        <v>3</v>
      </c>
      <c r="CA97" s="13">
        <f t="shared" si="44"/>
        <v>0.8222264518</v>
      </c>
      <c r="CB97" s="24">
        <f t="shared" si="45"/>
        <v>0.01241506753</v>
      </c>
      <c r="CC97" s="13"/>
      <c r="CD97" s="2">
        <f t="shared" si="75"/>
        <v>21.5</v>
      </c>
      <c r="CE97" s="4">
        <f t="shared" si="46"/>
        <v>64.5</v>
      </c>
      <c r="CF97" s="4">
        <f t="shared" si="47"/>
        <v>0.45</v>
      </c>
      <c r="CH97" s="2">
        <v>41.0</v>
      </c>
      <c r="CI97" s="4">
        <f t="shared" si="48"/>
        <v>3.3125</v>
      </c>
      <c r="CJ97" s="13">
        <f t="shared" si="49"/>
        <v>0.8701395619</v>
      </c>
      <c r="CK97" s="24">
        <f t="shared" si="50"/>
        <v>0.009740072507</v>
      </c>
      <c r="CL97" s="13"/>
      <c r="CM97" s="2">
        <f t="shared" si="76"/>
        <v>21.5</v>
      </c>
      <c r="CN97" s="4">
        <f t="shared" si="51"/>
        <v>64.5</v>
      </c>
      <c r="CO97" s="4">
        <f t="shared" si="52"/>
        <v>0.39</v>
      </c>
      <c r="CQ97" s="2">
        <v>46.0</v>
      </c>
      <c r="CR97" s="4">
        <f t="shared" si="53"/>
        <v>3</v>
      </c>
      <c r="CS97" s="13">
        <f t="shared" si="86"/>
        <v>0.8340576562</v>
      </c>
      <c r="CT97" s="24">
        <f t="shared" si="55"/>
        <v>0.01017092889</v>
      </c>
      <c r="CU97" s="25"/>
      <c r="CV97" s="2">
        <f t="shared" si="77"/>
        <v>21.5</v>
      </c>
      <c r="CW97" s="4">
        <f t="shared" si="56"/>
        <v>64.5</v>
      </c>
      <c r="CX97" s="4">
        <f t="shared" si="57"/>
        <v>0.39</v>
      </c>
      <c r="CZ97" s="2">
        <v>60.0</v>
      </c>
      <c r="DA97" s="4">
        <f t="shared" si="58"/>
        <v>2.125</v>
      </c>
      <c r="DB97" s="13">
        <f t="shared" si="87"/>
        <v>0.6969320524</v>
      </c>
      <c r="DC97" s="24">
        <f t="shared" si="60"/>
        <v>0.01543444391</v>
      </c>
      <c r="DE97" s="2">
        <f t="shared" si="78"/>
        <v>21.5</v>
      </c>
      <c r="DF97" s="4">
        <f t="shared" si="61"/>
        <v>64.5</v>
      </c>
      <c r="DG97" s="4">
        <f t="shared" si="62"/>
        <v>0.42</v>
      </c>
      <c r="DI97" s="2">
        <v>65.0</v>
      </c>
      <c r="DJ97" s="29">
        <f t="shared" si="63"/>
        <v>1.875</v>
      </c>
      <c r="DK97" s="13">
        <f t="shared" si="88"/>
        <v>0.6546536707</v>
      </c>
      <c r="DL97" s="24">
        <f t="shared" si="65"/>
        <v>0.01769809922</v>
      </c>
      <c r="DM97" s="25"/>
    </row>
    <row r="98">
      <c r="A98" s="2">
        <f t="shared" si="66"/>
        <v>22</v>
      </c>
      <c r="B98" s="4">
        <f t="shared" si="1"/>
        <v>66</v>
      </c>
      <c r="C98" s="4">
        <f t="shared" si="2"/>
        <v>0.36</v>
      </c>
      <c r="D98" s="4">
        <f t="shared" si="99"/>
        <v>152.46875</v>
      </c>
      <c r="E98" s="4">
        <f t="shared" si="100"/>
        <v>153.46875</v>
      </c>
      <c r="F98" s="4">
        <f t="shared" si="3"/>
        <v>1</v>
      </c>
      <c r="G98" s="13">
        <f t="shared" si="79"/>
        <v>0.4714045208</v>
      </c>
      <c r="H98" s="13">
        <f t="shared" si="5"/>
        <v>0.01620456607</v>
      </c>
      <c r="J98" s="2">
        <f t="shared" si="67"/>
        <v>22</v>
      </c>
      <c r="K98" s="4">
        <f t="shared" si="6"/>
        <v>66</v>
      </c>
      <c r="L98" s="4">
        <f t="shared" si="7"/>
        <v>0.45</v>
      </c>
      <c r="M98" s="4">
        <f>152+1/4-1/16</f>
        <v>152.1875</v>
      </c>
      <c r="N98" s="4">
        <f>153+3/4+1/32</f>
        <v>153.78125</v>
      </c>
      <c r="O98" s="4">
        <f t="shared" si="8"/>
        <v>1.59375</v>
      </c>
      <c r="P98" s="13">
        <f t="shared" si="80"/>
        <v>0.5971962463</v>
      </c>
      <c r="Q98" s="24">
        <f t="shared" si="10"/>
        <v>0.02000564896</v>
      </c>
      <c r="S98" s="2">
        <f t="shared" si="68"/>
        <v>22</v>
      </c>
      <c r="T98" s="4">
        <f t="shared" si="11"/>
        <v>66</v>
      </c>
      <c r="U98" s="4">
        <f t="shared" si="12"/>
        <v>0.36</v>
      </c>
      <c r="V98" s="4">
        <f>152+12/32</f>
        <v>152.375</v>
      </c>
      <c r="W98" s="4">
        <f>153+18/32</f>
        <v>153.5625</v>
      </c>
      <c r="X98" s="4">
        <f t="shared" si="13"/>
        <v>1.1875</v>
      </c>
      <c r="Y98" s="13">
        <f t="shared" si="81"/>
        <v>0.5137011669</v>
      </c>
      <c r="Z98" s="24">
        <f t="shared" si="15"/>
        <v>0.01625137273</v>
      </c>
      <c r="AB98" s="2">
        <f t="shared" si="69"/>
        <v>22</v>
      </c>
      <c r="AC98" s="4">
        <f t="shared" si="16"/>
        <v>66</v>
      </c>
      <c r="AD98" s="4">
        <f t="shared" si="17"/>
        <v>0.39</v>
      </c>
      <c r="AE98" s="29">
        <f>150+67/32</f>
        <v>152.09375</v>
      </c>
      <c r="AF98" s="29">
        <f>156-68/32</f>
        <v>153.875</v>
      </c>
      <c r="AG98" s="4">
        <f t="shared" si="18"/>
        <v>1.78125</v>
      </c>
      <c r="AH98" s="13">
        <f t="shared" si="82"/>
        <v>0.6358107573</v>
      </c>
      <c r="AI98" s="24">
        <f t="shared" si="20"/>
        <v>0.01655952139</v>
      </c>
      <c r="AK98" s="2">
        <f t="shared" si="70"/>
        <v>22</v>
      </c>
      <c r="AL98" s="4">
        <f t="shared" si="21"/>
        <v>66</v>
      </c>
      <c r="AM98" s="4">
        <f t="shared" si="22"/>
        <v>0.39</v>
      </c>
      <c r="AO98" s="2">
        <v>69.0</v>
      </c>
      <c r="AP98" s="29">
        <f t="shared" si="23"/>
        <v>1.625</v>
      </c>
      <c r="AQ98" s="13">
        <f t="shared" si="83"/>
        <v>0.6094494002</v>
      </c>
      <c r="AR98" s="24">
        <f t="shared" si="25"/>
        <v>0.01710649544</v>
      </c>
      <c r="AS98" s="25"/>
      <c r="AT98" s="2">
        <f t="shared" si="71"/>
        <v>22</v>
      </c>
      <c r="AU98" s="4">
        <f t="shared" si="26"/>
        <v>66</v>
      </c>
      <c r="AV98" s="4">
        <f t="shared" si="27"/>
        <v>0.36</v>
      </c>
      <c r="AX98" s="2">
        <v>64.0</v>
      </c>
      <c r="AY98" s="4">
        <f t="shared" si="28"/>
        <v>1.875</v>
      </c>
      <c r="AZ98" s="13">
        <f t="shared" si="84"/>
        <v>0.6546536707</v>
      </c>
      <c r="BA98" s="24">
        <f t="shared" si="30"/>
        <v>0.01490056762</v>
      </c>
      <c r="BC98" s="2">
        <f t="shared" si="72"/>
        <v>22</v>
      </c>
      <c r="BD98" s="4">
        <f t="shared" si="31"/>
        <v>66</v>
      </c>
      <c r="BE98" s="4">
        <f t="shared" si="32"/>
        <v>0.39</v>
      </c>
      <c r="BG98" s="2">
        <v>60.0</v>
      </c>
      <c r="BH98" s="4">
        <f t="shared" si="33"/>
        <v>2.1875</v>
      </c>
      <c r="BI98" s="13">
        <f t="shared" si="85"/>
        <v>0.7071067812</v>
      </c>
      <c r="BJ98" s="24">
        <f t="shared" si="35"/>
        <v>0.0149133654</v>
      </c>
      <c r="BK98" s="13"/>
      <c r="BL98" s="2">
        <f t="shared" si="73"/>
        <v>22</v>
      </c>
      <c r="BM98" s="4">
        <f t="shared" si="36"/>
        <v>66</v>
      </c>
      <c r="BN98" s="4">
        <f t="shared" si="37"/>
        <v>0.42</v>
      </c>
      <c r="BP98" s="2">
        <v>52.0</v>
      </c>
      <c r="BQ98" s="4">
        <f t="shared" si="38"/>
        <v>2.625</v>
      </c>
      <c r="BR98" s="13">
        <f t="shared" si="39"/>
        <v>0.7691224192</v>
      </c>
      <c r="BS98" s="24">
        <f t="shared" si="40"/>
        <v>0.01391014155</v>
      </c>
      <c r="BT98" s="13"/>
      <c r="BU98" s="2">
        <f t="shared" si="74"/>
        <v>22</v>
      </c>
      <c r="BV98" s="4">
        <f t="shared" si="41"/>
        <v>66</v>
      </c>
      <c r="BW98" s="4">
        <f t="shared" si="42"/>
        <v>0.42</v>
      </c>
      <c r="BY98" s="2">
        <v>48.0</v>
      </c>
      <c r="BZ98" s="4">
        <f t="shared" si="43"/>
        <v>2.875</v>
      </c>
      <c r="CA98" s="13">
        <f t="shared" si="44"/>
        <v>0.8049144824</v>
      </c>
      <c r="CB98" s="24">
        <f t="shared" si="45"/>
        <v>0.01237264156</v>
      </c>
      <c r="CC98" s="13"/>
      <c r="CD98" s="2">
        <f t="shared" si="75"/>
        <v>22</v>
      </c>
      <c r="CE98" s="4">
        <f t="shared" si="46"/>
        <v>66</v>
      </c>
      <c r="CF98" s="4">
        <f t="shared" si="47"/>
        <v>0.42</v>
      </c>
      <c r="CH98" s="2">
        <v>43.0</v>
      </c>
      <c r="CI98" s="4">
        <f t="shared" si="48"/>
        <v>3.1875</v>
      </c>
      <c r="CJ98" s="13">
        <f t="shared" si="49"/>
        <v>0.8535639569</v>
      </c>
      <c r="CK98" s="24">
        <f t="shared" si="50"/>
        <v>0.009970875256</v>
      </c>
      <c r="CL98" s="13"/>
      <c r="CM98" s="2">
        <f t="shared" si="76"/>
        <v>22</v>
      </c>
      <c r="CN98" s="4">
        <f t="shared" si="51"/>
        <v>66</v>
      </c>
      <c r="CO98" s="4">
        <f t="shared" si="52"/>
        <v>0.36</v>
      </c>
      <c r="CQ98" s="2">
        <v>48.0</v>
      </c>
      <c r="CR98" s="4">
        <f t="shared" si="53"/>
        <v>2.875</v>
      </c>
      <c r="CS98" s="13">
        <f t="shared" si="86"/>
        <v>0.8164965809</v>
      </c>
      <c r="CT98" s="24">
        <f t="shared" si="55"/>
        <v>0.009916790893</v>
      </c>
      <c r="CU98" s="25"/>
      <c r="CV98" s="2">
        <f t="shared" si="77"/>
        <v>22</v>
      </c>
      <c r="CW98" s="4">
        <f t="shared" si="56"/>
        <v>66</v>
      </c>
      <c r="CX98" s="4">
        <f t="shared" si="57"/>
        <v>0.36</v>
      </c>
      <c r="CZ98" s="2">
        <v>64.0</v>
      </c>
      <c r="DA98" s="4">
        <f t="shared" si="58"/>
        <v>1.875</v>
      </c>
      <c r="DB98" s="13">
        <f t="shared" si="87"/>
        <v>0.6546536707</v>
      </c>
      <c r="DC98" s="24">
        <f t="shared" si="60"/>
        <v>0.01490056762</v>
      </c>
      <c r="DE98" s="2">
        <f t="shared" si="78"/>
        <v>22</v>
      </c>
      <c r="DF98" s="4">
        <f t="shared" si="61"/>
        <v>66</v>
      </c>
      <c r="DG98" s="4">
        <f t="shared" si="62"/>
        <v>0.39</v>
      </c>
      <c r="DI98" s="2">
        <v>69.0</v>
      </c>
      <c r="DJ98" s="29">
        <f t="shared" si="63"/>
        <v>1.625</v>
      </c>
      <c r="DK98" s="13">
        <f t="shared" si="88"/>
        <v>0.6094494002</v>
      </c>
      <c r="DL98" s="24">
        <f t="shared" si="65"/>
        <v>0.01710649544</v>
      </c>
      <c r="DM98" s="25"/>
    </row>
    <row r="99">
      <c r="A99" s="2">
        <f t="shared" si="66"/>
        <v>22.5</v>
      </c>
      <c r="B99" s="4">
        <f t="shared" si="1"/>
        <v>67.5</v>
      </c>
      <c r="C99" s="4">
        <f t="shared" si="2"/>
        <v>0.33</v>
      </c>
      <c r="D99" s="4">
        <f t="shared" si="99"/>
        <v>152.46875</v>
      </c>
      <c r="E99" s="4">
        <f t="shared" si="100"/>
        <v>153.46875</v>
      </c>
      <c r="F99" s="4">
        <f t="shared" si="3"/>
        <v>1</v>
      </c>
      <c r="G99" s="13">
        <f t="shared" si="79"/>
        <v>0.4714045208</v>
      </c>
      <c r="H99" s="13">
        <f t="shared" si="5"/>
        <v>0.01480680764</v>
      </c>
      <c r="J99" s="2">
        <f t="shared" si="67"/>
        <v>22.5</v>
      </c>
      <c r="K99" s="4">
        <f t="shared" si="6"/>
        <v>67.5</v>
      </c>
      <c r="L99" s="4">
        <f t="shared" si="7"/>
        <v>0.42</v>
      </c>
      <c r="M99" s="4">
        <f>152+1/4+1/16</f>
        <v>152.3125</v>
      </c>
      <c r="N99" s="4">
        <f>153+21/32</f>
        <v>153.65625</v>
      </c>
      <c r="O99" s="4">
        <f t="shared" si="8"/>
        <v>1.34375</v>
      </c>
      <c r="P99" s="13">
        <f t="shared" si="80"/>
        <v>0.5483605572</v>
      </c>
      <c r="Q99" s="24">
        <f t="shared" si="10"/>
        <v>0.01898983788</v>
      </c>
      <c r="S99" s="2">
        <f t="shared" si="68"/>
        <v>22.5</v>
      </c>
      <c r="T99" s="4">
        <f t="shared" si="11"/>
        <v>67.5</v>
      </c>
      <c r="U99" s="4">
        <f t="shared" si="12"/>
        <v>0.33</v>
      </c>
      <c r="V99" s="4">
        <f>152+13/32</f>
        <v>152.40625</v>
      </c>
      <c r="W99" s="4">
        <f>153+17/32</f>
        <v>153.53125</v>
      </c>
      <c r="X99" s="4">
        <f t="shared" si="13"/>
        <v>1.125</v>
      </c>
      <c r="Y99" s="13">
        <f t="shared" si="81"/>
        <v>0.5</v>
      </c>
      <c r="Z99" s="24">
        <f t="shared" si="15"/>
        <v>0.0148322396</v>
      </c>
      <c r="AB99" s="2">
        <f t="shared" si="69"/>
        <v>22.5</v>
      </c>
      <c r="AC99" s="4">
        <f t="shared" si="16"/>
        <v>67.5</v>
      </c>
      <c r="AD99" s="4">
        <f t="shared" si="17"/>
        <v>0.36</v>
      </c>
      <c r="AE99" s="29">
        <f t="shared" ref="AE99:AE100" si="101">150+69/32</f>
        <v>152.15625</v>
      </c>
      <c r="AF99" s="29">
        <f>156-70/32</f>
        <v>153.8125</v>
      </c>
      <c r="AG99" s="4">
        <f t="shared" si="18"/>
        <v>1.65625</v>
      </c>
      <c r="AH99" s="13">
        <f t="shared" si="82"/>
        <v>0.6130958529</v>
      </c>
      <c r="AI99" s="24">
        <f t="shared" si="20"/>
        <v>0.01546578524</v>
      </c>
      <c r="AK99" s="2">
        <f t="shared" si="70"/>
        <v>22.5</v>
      </c>
      <c r="AL99" s="4">
        <f t="shared" si="21"/>
        <v>67.5</v>
      </c>
      <c r="AM99" s="4">
        <f t="shared" si="22"/>
        <v>0.36</v>
      </c>
      <c r="AO99" s="2">
        <v>73.0</v>
      </c>
      <c r="AP99" s="29">
        <f t="shared" si="23"/>
        <v>1.375</v>
      </c>
      <c r="AQ99" s="13">
        <f t="shared" si="83"/>
        <v>0.5606119106</v>
      </c>
      <c r="AR99" s="24">
        <f t="shared" si="25"/>
        <v>0.01601883097</v>
      </c>
      <c r="AS99" s="25"/>
      <c r="AT99" s="2">
        <f t="shared" si="71"/>
        <v>22.5</v>
      </c>
      <c r="AU99" s="4">
        <f t="shared" si="26"/>
        <v>67.5</v>
      </c>
      <c r="AV99" s="4">
        <f t="shared" si="27"/>
        <v>0.33</v>
      </c>
      <c r="AX99" s="2">
        <v>66.0</v>
      </c>
      <c r="AY99" s="4">
        <f t="shared" si="28"/>
        <v>1.75</v>
      </c>
      <c r="AZ99" s="13">
        <f t="shared" si="84"/>
        <v>0.632455532</v>
      </c>
      <c r="BA99" s="24">
        <f t="shared" si="30"/>
        <v>0.01388399298</v>
      </c>
      <c r="BC99" s="2">
        <f t="shared" si="72"/>
        <v>22.5</v>
      </c>
      <c r="BD99" s="4">
        <f t="shared" si="31"/>
        <v>67.5</v>
      </c>
      <c r="BE99" s="4">
        <f t="shared" si="32"/>
        <v>0.36</v>
      </c>
      <c r="BG99" s="2">
        <v>62.0</v>
      </c>
      <c r="BH99" s="4">
        <f t="shared" si="33"/>
        <v>2.0625</v>
      </c>
      <c r="BI99" s="13">
        <f t="shared" si="85"/>
        <v>0.6866065623</v>
      </c>
      <c r="BJ99" s="24">
        <f t="shared" si="35"/>
        <v>0.01411149923</v>
      </c>
      <c r="BK99" s="13"/>
      <c r="BL99" s="2">
        <f t="shared" si="73"/>
        <v>22.5</v>
      </c>
      <c r="BM99" s="4">
        <f t="shared" si="36"/>
        <v>67.5</v>
      </c>
      <c r="BN99" s="4">
        <f t="shared" si="37"/>
        <v>0.39</v>
      </c>
      <c r="BP99" s="2">
        <v>54.0</v>
      </c>
      <c r="BQ99" s="4">
        <f t="shared" si="38"/>
        <v>2.5</v>
      </c>
      <c r="BR99" s="13">
        <f t="shared" si="39"/>
        <v>0.750586625</v>
      </c>
      <c r="BS99" s="24">
        <f t="shared" si="40"/>
        <v>0.01354375489</v>
      </c>
      <c r="BT99" s="13"/>
      <c r="BU99" s="2">
        <f t="shared" si="74"/>
        <v>22.5</v>
      </c>
      <c r="BV99" s="4">
        <f t="shared" si="41"/>
        <v>67.5</v>
      </c>
      <c r="BW99" s="4">
        <f t="shared" si="42"/>
        <v>0.39</v>
      </c>
      <c r="BY99" s="2">
        <v>50.0</v>
      </c>
      <c r="BZ99" s="4">
        <f t="shared" si="43"/>
        <v>2.75</v>
      </c>
      <c r="CA99" s="13">
        <f t="shared" si="44"/>
        <v>0.7872218937</v>
      </c>
      <c r="CB99" s="24">
        <f t="shared" si="45"/>
        <v>0.01201274171</v>
      </c>
      <c r="CC99" s="13"/>
      <c r="CD99" s="2">
        <f t="shared" si="75"/>
        <v>22.5</v>
      </c>
      <c r="CE99" s="4">
        <f t="shared" si="46"/>
        <v>67.5</v>
      </c>
      <c r="CF99" s="4">
        <f t="shared" si="47"/>
        <v>0.39</v>
      </c>
      <c r="CH99" s="2">
        <v>45.0</v>
      </c>
      <c r="CI99" s="4">
        <f t="shared" si="48"/>
        <v>3.0625</v>
      </c>
      <c r="CJ99" s="13">
        <f t="shared" si="49"/>
        <v>0.8366600265</v>
      </c>
      <c r="CK99" s="24">
        <f t="shared" si="50"/>
        <v>0.0100439677</v>
      </c>
      <c r="CL99" s="13"/>
      <c r="CM99" s="2">
        <f t="shared" si="76"/>
        <v>22.5</v>
      </c>
      <c r="CN99" s="4">
        <f t="shared" si="51"/>
        <v>67.5</v>
      </c>
      <c r="CO99" s="4">
        <f t="shared" si="52"/>
        <v>0.33</v>
      </c>
      <c r="CQ99" s="2">
        <v>49.0</v>
      </c>
      <c r="CR99" s="4">
        <f t="shared" si="53"/>
        <v>2.8125</v>
      </c>
      <c r="CS99" s="13">
        <f t="shared" si="86"/>
        <v>0.8075728531</v>
      </c>
      <c r="CT99" s="24">
        <f t="shared" si="55"/>
        <v>0.009381624281</v>
      </c>
      <c r="CU99" s="25"/>
      <c r="CV99" s="2">
        <f t="shared" si="77"/>
        <v>22.5</v>
      </c>
      <c r="CW99" s="4">
        <f t="shared" si="56"/>
        <v>67.5</v>
      </c>
      <c r="CX99" s="4">
        <f t="shared" si="57"/>
        <v>0.33</v>
      </c>
      <c r="CZ99" s="2">
        <v>66.0</v>
      </c>
      <c r="DA99" s="4">
        <f t="shared" si="58"/>
        <v>1.75</v>
      </c>
      <c r="DB99" s="13">
        <f t="shared" si="87"/>
        <v>0.632455532</v>
      </c>
      <c r="DC99" s="24">
        <f t="shared" si="60"/>
        <v>0.01388399298</v>
      </c>
      <c r="DE99" s="2">
        <f t="shared" si="78"/>
        <v>22.5</v>
      </c>
      <c r="DF99" s="4">
        <f t="shared" si="61"/>
        <v>67.5</v>
      </c>
      <c r="DG99" s="4">
        <f t="shared" si="62"/>
        <v>0.36</v>
      </c>
      <c r="DI99" s="2">
        <v>73.0</v>
      </c>
      <c r="DJ99" s="29">
        <f t="shared" si="63"/>
        <v>1.375</v>
      </c>
      <c r="DK99" s="13">
        <f t="shared" si="88"/>
        <v>0.5606119106</v>
      </c>
      <c r="DL99" s="24">
        <f t="shared" si="65"/>
        <v>0.01601883097</v>
      </c>
      <c r="DM99" s="25"/>
    </row>
    <row r="100">
      <c r="A100" s="2">
        <f t="shared" si="66"/>
        <v>23</v>
      </c>
      <c r="B100" s="4">
        <f t="shared" si="1"/>
        <v>69</v>
      </c>
      <c r="C100" s="4">
        <f t="shared" si="2"/>
        <v>0.3</v>
      </c>
      <c r="D100" s="4">
        <f>152+12/32</f>
        <v>152.375</v>
      </c>
      <c r="E100" s="2">
        <f>153+19/32</f>
        <v>153.59375</v>
      </c>
      <c r="F100" s="4">
        <f t="shared" si="3"/>
        <v>1.21875</v>
      </c>
      <c r="G100" s="13">
        <f t="shared" si="79"/>
        <v>0.5204164999</v>
      </c>
      <c r="H100" s="13">
        <f t="shared" si="5"/>
        <v>0.01326627247</v>
      </c>
      <c r="J100" s="2">
        <f t="shared" si="67"/>
        <v>23</v>
      </c>
      <c r="K100" s="4">
        <f t="shared" si="6"/>
        <v>69</v>
      </c>
      <c r="L100" s="4">
        <f t="shared" si="7"/>
        <v>0.39</v>
      </c>
      <c r="M100" s="4">
        <f t="shared" ref="M100:M101" si="102">152+3/8+1/32</f>
        <v>152.40625</v>
      </c>
      <c r="N100" s="4">
        <f>153+9/16</f>
        <v>153.5625</v>
      </c>
      <c r="O100" s="4">
        <f t="shared" si="8"/>
        <v>1.15625</v>
      </c>
      <c r="P100" s="13">
        <f t="shared" si="80"/>
        <v>0.5086661565</v>
      </c>
      <c r="Q100" s="24">
        <f t="shared" si="10"/>
        <v>0.01766615001</v>
      </c>
      <c r="S100" s="2">
        <f t="shared" si="68"/>
        <v>23</v>
      </c>
      <c r="T100" s="4">
        <f t="shared" si="11"/>
        <v>69</v>
      </c>
      <c r="U100" s="4">
        <f t="shared" si="12"/>
        <v>0.3</v>
      </c>
      <c r="V100" s="4">
        <f>152+12/32</f>
        <v>152.375</v>
      </c>
      <c r="W100" s="4">
        <f>153+19/32</f>
        <v>153.59375</v>
      </c>
      <c r="X100" s="4">
        <f t="shared" si="13"/>
        <v>1.21875</v>
      </c>
      <c r="Y100" s="13">
        <f t="shared" si="81"/>
        <v>0.5204164999</v>
      </c>
      <c r="Z100" s="24">
        <f t="shared" si="15"/>
        <v>0.01328914224</v>
      </c>
      <c r="AB100" s="2">
        <f t="shared" si="69"/>
        <v>23</v>
      </c>
      <c r="AC100" s="4">
        <f t="shared" si="16"/>
        <v>69</v>
      </c>
      <c r="AD100" s="4">
        <f t="shared" si="17"/>
        <v>0.33</v>
      </c>
      <c r="AE100" s="29">
        <f t="shared" si="101"/>
        <v>152.15625</v>
      </c>
      <c r="AF100" s="29">
        <f>156-71/32</f>
        <v>153.78125</v>
      </c>
      <c r="AG100" s="4">
        <f t="shared" si="18"/>
        <v>1.625</v>
      </c>
      <c r="AH100" s="13">
        <f t="shared" si="82"/>
        <v>0.6072843866</v>
      </c>
      <c r="AI100" s="24">
        <f t="shared" si="20"/>
        <v>0.01408664327</v>
      </c>
      <c r="AK100" s="2">
        <f t="shared" si="70"/>
        <v>23</v>
      </c>
      <c r="AL100" s="4">
        <f t="shared" si="21"/>
        <v>69</v>
      </c>
      <c r="AM100" s="4">
        <f t="shared" si="22"/>
        <v>0.33</v>
      </c>
      <c r="AO100" s="2">
        <v>73.0</v>
      </c>
      <c r="AP100" s="29">
        <f t="shared" si="23"/>
        <v>1.375</v>
      </c>
      <c r="AQ100" s="13">
        <f t="shared" si="83"/>
        <v>0.5606119106</v>
      </c>
      <c r="AR100" s="24">
        <f t="shared" si="25"/>
        <v>0.01457821521</v>
      </c>
      <c r="AS100" s="25"/>
      <c r="AT100" s="2">
        <f t="shared" si="71"/>
        <v>23</v>
      </c>
      <c r="AU100" s="4">
        <f t="shared" si="26"/>
        <v>69</v>
      </c>
      <c r="AV100" s="4">
        <f t="shared" si="27"/>
        <v>0.3</v>
      </c>
      <c r="AX100" s="2">
        <v>67.0</v>
      </c>
      <c r="AY100" s="4">
        <f t="shared" si="28"/>
        <v>1.6875</v>
      </c>
      <c r="AZ100" s="13">
        <f t="shared" si="84"/>
        <v>0.6210590034</v>
      </c>
      <c r="BA100" s="24">
        <f t="shared" si="30"/>
        <v>0.01256948792</v>
      </c>
      <c r="BC100" s="2">
        <f t="shared" si="72"/>
        <v>23</v>
      </c>
      <c r="BD100" s="4">
        <f t="shared" si="31"/>
        <v>69</v>
      </c>
      <c r="BE100" s="4">
        <f t="shared" si="32"/>
        <v>0.33</v>
      </c>
      <c r="BG100" s="2">
        <v>63.0</v>
      </c>
      <c r="BH100" s="4">
        <f t="shared" si="33"/>
        <v>2</v>
      </c>
      <c r="BI100" s="13">
        <f t="shared" si="85"/>
        <v>0.6761234038</v>
      </c>
      <c r="BJ100" s="24">
        <f t="shared" si="35"/>
        <v>0.01300221109</v>
      </c>
      <c r="BK100" s="13"/>
      <c r="BL100" s="2">
        <f t="shared" si="73"/>
        <v>23</v>
      </c>
      <c r="BM100" s="4">
        <f t="shared" si="36"/>
        <v>69</v>
      </c>
      <c r="BN100" s="4">
        <f t="shared" si="37"/>
        <v>0.36</v>
      </c>
      <c r="BP100" s="2">
        <v>56.0</v>
      </c>
      <c r="BQ100" s="4">
        <f t="shared" si="38"/>
        <v>2.375</v>
      </c>
      <c r="BR100" s="13">
        <f t="shared" si="39"/>
        <v>0.7315813472</v>
      </c>
      <c r="BS100" s="24">
        <f t="shared" si="40"/>
        <v>0.0129068056</v>
      </c>
      <c r="BT100" s="13"/>
      <c r="BU100" s="2">
        <f t="shared" si="74"/>
        <v>23</v>
      </c>
      <c r="BV100" s="4">
        <f t="shared" si="41"/>
        <v>69</v>
      </c>
      <c r="BW100" s="4">
        <f t="shared" si="42"/>
        <v>0.36</v>
      </c>
      <c r="BY100" s="2">
        <v>51.0</v>
      </c>
      <c r="BZ100" s="4">
        <f t="shared" si="43"/>
        <v>2.6875</v>
      </c>
      <c r="CA100" s="13">
        <f t="shared" si="44"/>
        <v>0.7782247765</v>
      </c>
      <c r="CB100" s="24">
        <f t="shared" si="45"/>
        <v>0.01153027463</v>
      </c>
      <c r="CC100" s="13"/>
      <c r="CD100" s="2">
        <f t="shared" si="75"/>
        <v>23</v>
      </c>
      <c r="CE100" s="4">
        <f t="shared" si="46"/>
        <v>69</v>
      </c>
      <c r="CF100" s="4">
        <f t="shared" si="47"/>
        <v>0.36</v>
      </c>
      <c r="CH100" s="2">
        <v>47.0</v>
      </c>
      <c r="CI100" s="4">
        <f t="shared" si="48"/>
        <v>2.9375</v>
      </c>
      <c r="CJ100" s="13">
        <f t="shared" si="49"/>
        <v>0.8194074514</v>
      </c>
      <c r="CK100" s="24">
        <f t="shared" si="50"/>
        <v>0.009794945865</v>
      </c>
      <c r="CL100" s="13"/>
      <c r="CM100" s="2">
        <f t="shared" si="76"/>
        <v>23</v>
      </c>
      <c r="CN100" s="4">
        <f t="shared" si="51"/>
        <v>69</v>
      </c>
      <c r="CO100" s="4">
        <f t="shared" si="52"/>
        <v>0.3</v>
      </c>
      <c r="CQ100" s="2">
        <v>50.0</v>
      </c>
      <c r="CR100" s="4">
        <f t="shared" si="53"/>
        <v>2.75</v>
      </c>
      <c r="CS100" s="13">
        <f t="shared" si="86"/>
        <v>0.7985494095</v>
      </c>
      <c r="CT100" s="24">
        <f t="shared" si="55"/>
        <v>0.008778593486</v>
      </c>
      <c r="CU100" s="25"/>
      <c r="CV100" s="2">
        <f t="shared" si="77"/>
        <v>23</v>
      </c>
      <c r="CW100" s="4">
        <f t="shared" si="56"/>
        <v>69</v>
      </c>
      <c r="CX100" s="4">
        <f t="shared" si="57"/>
        <v>0.3</v>
      </c>
      <c r="CZ100" s="2">
        <v>67.0</v>
      </c>
      <c r="DA100" s="4">
        <f t="shared" si="58"/>
        <v>1.6875</v>
      </c>
      <c r="DB100" s="13">
        <f t="shared" si="87"/>
        <v>0.6210590034</v>
      </c>
      <c r="DC100" s="24">
        <f t="shared" si="60"/>
        <v>0.01256948792</v>
      </c>
      <c r="DE100" s="2">
        <f t="shared" si="78"/>
        <v>23</v>
      </c>
      <c r="DF100" s="4">
        <f t="shared" si="61"/>
        <v>69</v>
      </c>
      <c r="DG100" s="4">
        <f t="shared" si="62"/>
        <v>0.33</v>
      </c>
      <c r="DI100" s="2">
        <v>73.0</v>
      </c>
      <c r="DJ100" s="29">
        <f t="shared" si="63"/>
        <v>1.375</v>
      </c>
      <c r="DK100" s="13">
        <f t="shared" si="88"/>
        <v>0.5606119106</v>
      </c>
      <c r="DL100" s="24">
        <f t="shared" si="65"/>
        <v>0.01457821521</v>
      </c>
      <c r="DM100" s="25"/>
    </row>
    <row r="101">
      <c r="A101" s="2">
        <f t="shared" si="66"/>
        <v>23.5</v>
      </c>
      <c r="B101" s="4">
        <f t="shared" si="1"/>
        <v>70.5</v>
      </c>
      <c r="C101" s="4">
        <f t="shared" si="2"/>
        <v>0.27</v>
      </c>
      <c r="D101" s="4">
        <f>152+7/32</f>
        <v>152.21875</v>
      </c>
      <c r="E101" s="4">
        <f>154-9/32</f>
        <v>153.71875</v>
      </c>
      <c r="F101" s="4">
        <f t="shared" si="3"/>
        <v>1.5</v>
      </c>
      <c r="G101" s="13">
        <f t="shared" si="79"/>
        <v>0.5773502692</v>
      </c>
      <c r="H101" s="13">
        <f t="shared" si="5"/>
        <v>0.01138549996</v>
      </c>
      <c r="J101" s="2">
        <f t="shared" si="67"/>
        <v>23.5</v>
      </c>
      <c r="K101" s="4">
        <f t="shared" si="6"/>
        <v>70.5</v>
      </c>
      <c r="L101" s="4">
        <f t="shared" si="7"/>
        <v>0.36</v>
      </c>
      <c r="M101" s="4">
        <f t="shared" si="102"/>
        <v>152.40625</v>
      </c>
      <c r="N101" s="4">
        <f>153.5+1/16</f>
        <v>153.5625</v>
      </c>
      <c r="O101" s="4">
        <f t="shared" si="8"/>
        <v>1.15625</v>
      </c>
      <c r="P101" s="13">
        <f t="shared" si="80"/>
        <v>0.5086661565</v>
      </c>
      <c r="Q101" s="24">
        <f t="shared" si="10"/>
        <v>0.01621609459</v>
      </c>
      <c r="S101" s="2">
        <f t="shared" si="68"/>
        <v>23.5</v>
      </c>
      <c r="T101" s="4">
        <f t="shared" si="11"/>
        <v>70.5</v>
      </c>
      <c r="U101" s="4">
        <f t="shared" si="12"/>
        <v>0.27</v>
      </c>
      <c r="V101" s="4">
        <f>152+8/32</f>
        <v>152.25</v>
      </c>
      <c r="W101" s="4">
        <f>154-9/32</f>
        <v>153.71875</v>
      </c>
      <c r="X101" s="4">
        <f t="shared" si="13"/>
        <v>1.46875</v>
      </c>
      <c r="Y101" s="13">
        <f t="shared" si="81"/>
        <v>0.57130455</v>
      </c>
      <c r="Z101" s="24">
        <f t="shared" si="15"/>
        <v>0.01147711987</v>
      </c>
      <c r="AB101" s="2">
        <f t="shared" si="69"/>
        <v>23.5</v>
      </c>
      <c r="AC101" s="4">
        <f t="shared" si="16"/>
        <v>70.5</v>
      </c>
      <c r="AD101" s="4">
        <f t="shared" si="17"/>
        <v>0.3</v>
      </c>
      <c r="AE101" s="29">
        <f>150+68/32</f>
        <v>152.125</v>
      </c>
      <c r="AF101" s="29">
        <f>156-70/32</f>
        <v>153.8125</v>
      </c>
      <c r="AG101" s="4">
        <f t="shared" si="18"/>
        <v>1.6875</v>
      </c>
      <c r="AH101" s="13">
        <f t="shared" si="82"/>
        <v>0.6188527478</v>
      </c>
      <c r="AI101" s="24">
        <f t="shared" si="20"/>
        <v>0.01244044019</v>
      </c>
      <c r="AK101" s="2">
        <f t="shared" si="70"/>
        <v>23.5</v>
      </c>
      <c r="AL101" s="4">
        <f t="shared" si="21"/>
        <v>70.5</v>
      </c>
      <c r="AM101" s="4">
        <f t="shared" si="22"/>
        <v>0.3</v>
      </c>
      <c r="AO101" s="2">
        <v>72.0</v>
      </c>
      <c r="AP101" s="29">
        <f t="shared" si="23"/>
        <v>1.4375</v>
      </c>
      <c r="AQ101" s="13">
        <f t="shared" si="83"/>
        <v>0.5732115042</v>
      </c>
      <c r="AR101" s="24">
        <f t="shared" si="25"/>
        <v>0.01290582879</v>
      </c>
      <c r="AS101" s="25"/>
      <c r="AT101" s="2">
        <f t="shared" si="71"/>
        <v>23.5</v>
      </c>
      <c r="AU101" s="4">
        <f t="shared" si="26"/>
        <v>70.5</v>
      </c>
      <c r="AV101" s="4">
        <f t="shared" si="27"/>
        <v>0.27</v>
      </c>
      <c r="AX101" s="2">
        <v>66.0</v>
      </c>
      <c r="AY101" s="4">
        <f t="shared" si="28"/>
        <v>1.75</v>
      </c>
      <c r="AZ101" s="13">
        <f t="shared" si="84"/>
        <v>0.632455532</v>
      </c>
      <c r="BA101" s="24">
        <f t="shared" si="30"/>
        <v>0.01095077293</v>
      </c>
      <c r="BC101" s="2">
        <f t="shared" si="72"/>
        <v>23.5</v>
      </c>
      <c r="BD101" s="4">
        <f t="shared" si="31"/>
        <v>70.5</v>
      </c>
      <c r="BE101" s="4">
        <f t="shared" si="32"/>
        <v>0.3</v>
      </c>
      <c r="BG101" s="2">
        <v>63.0</v>
      </c>
      <c r="BH101" s="4">
        <f t="shared" si="33"/>
        <v>2</v>
      </c>
      <c r="BI101" s="13">
        <f t="shared" si="85"/>
        <v>0.6761234038</v>
      </c>
      <c r="BJ101" s="24">
        <f t="shared" si="35"/>
        <v>0.01166714201</v>
      </c>
      <c r="BK101" s="13"/>
      <c r="BL101" s="2">
        <f t="shared" si="73"/>
        <v>23.5</v>
      </c>
      <c r="BM101" s="4">
        <f t="shared" si="36"/>
        <v>70.5</v>
      </c>
      <c r="BN101" s="4">
        <f t="shared" si="37"/>
        <v>0.33</v>
      </c>
      <c r="BP101" s="2">
        <v>57.0</v>
      </c>
      <c r="BQ101" s="4">
        <f t="shared" si="38"/>
        <v>2.3125</v>
      </c>
      <c r="BR101" s="13">
        <f t="shared" si="39"/>
        <v>0.7218911002</v>
      </c>
      <c r="BS101" s="24">
        <f t="shared" si="40"/>
        <v>0.01192060374</v>
      </c>
      <c r="BT101" s="13"/>
      <c r="BU101" s="2">
        <f t="shared" si="74"/>
        <v>23.5</v>
      </c>
      <c r="BV101" s="4">
        <f t="shared" si="41"/>
        <v>70.5</v>
      </c>
      <c r="BW101" s="4">
        <f t="shared" si="42"/>
        <v>0.33</v>
      </c>
      <c r="BY101" s="2">
        <v>53.0</v>
      </c>
      <c r="BZ101" s="4">
        <f t="shared" si="43"/>
        <v>2.5625</v>
      </c>
      <c r="CA101" s="13">
        <f t="shared" si="44"/>
        <v>0.75991104</v>
      </c>
      <c r="CB101" s="24">
        <f t="shared" si="45"/>
        <v>0.0109675355</v>
      </c>
      <c r="CC101" s="13"/>
      <c r="CD101" s="2">
        <f t="shared" si="75"/>
        <v>23.5</v>
      </c>
      <c r="CE101" s="4">
        <f t="shared" si="46"/>
        <v>70.5</v>
      </c>
      <c r="CF101" s="4">
        <f t="shared" si="47"/>
        <v>0.33</v>
      </c>
      <c r="CH101" s="2">
        <v>48.0</v>
      </c>
      <c r="CI101" s="4">
        <f t="shared" si="48"/>
        <v>2.875</v>
      </c>
      <c r="CJ101" s="13">
        <f t="shared" si="49"/>
        <v>0.8106434834</v>
      </c>
      <c r="CK101" s="24">
        <f t="shared" si="50"/>
        <v>0.009418300145</v>
      </c>
      <c r="CL101" s="13"/>
      <c r="CM101" s="2">
        <f t="shared" si="76"/>
        <v>23.5</v>
      </c>
      <c r="CN101" s="4">
        <f t="shared" si="51"/>
        <v>70.5</v>
      </c>
      <c r="CO101" s="4">
        <f t="shared" si="52"/>
        <v>0.27</v>
      </c>
      <c r="CQ101" s="2">
        <v>51.0</v>
      </c>
      <c r="CR101" s="4">
        <f t="shared" si="53"/>
        <v>2.6875</v>
      </c>
      <c r="CS101" s="13">
        <f t="shared" si="86"/>
        <v>0.7894228308</v>
      </c>
      <c r="CT101" s="24">
        <f t="shared" si="55"/>
        <v>0.008109250267</v>
      </c>
      <c r="CU101" s="25"/>
      <c r="CV101" s="2">
        <f t="shared" si="77"/>
        <v>23.5</v>
      </c>
      <c r="CW101" s="4">
        <f t="shared" si="56"/>
        <v>70.5</v>
      </c>
      <c r="CX101" s="4">
        <f t="shared" si="57"/>
        <v>0.27</v>
      </c>
      <c r="CZ101" s="2">
        <v>66.0</v>
      </c>
      <c r="DA101" s="4">
        <f t="shared" si="58"/>
        <v>1.75</v>
      </c>
      <c r="DB101" s="13">
        <f t="shared" si="87"/>
        <v>0.632455532</v>
      </c>
      <c r="DC101" s="24">
        <f t="shared" si="60"/>
        <v>0.01095077293</v>
      </c>
      <c r="DE101" s="2">
        <f t="shared" si="78"/>
        <v>23.5</v>
      </c>
      <c r="DF101" s="4">
        <f t="shared" si="61"/>
        <v>70.5</v>
      </c>
      <c r="DG101" s="4">
        <f t="shared" si="62"/>
        <v>0.3</v>
      </c>
      <c r="DI101" s="2">
        <v>72.0</v>
      </c>
      <c r="DJ101" s="29">
        <f t="shared" si="63"/>
        <v>1.4375</v>
      </c>
      <c r="DK101" s="13">
        <f t="shared" si="88"/>
        <v>0.5732115042</v>
      </c>
      <c r="DL101" s="24">
        <f t="shared" si="65"/>
        <v>0.01290582879</v>
      </c>
      <c r="DM101" s="25"/>
    </row>
    <row r="102">
      <c r="A102" s="2">
        <f t="shared" si="66"/>
        <v>24</v>
      </c>
      <c r="B102" s="4">
        <f t="shared" si="1"/>
        <v>72</v>
      </c>
      <c r="C102" s="4">
        <f t="shared" si="2"/>
        <v>0.24</v>
      </c>
      <c r="D102" s="4">
        <f>152+1/32</f>
        <v>152.03125</v>
      </c>
      <c r="E102" s="4">
        <f>154-3/32</f>
        <v>153.90625</v>
      </c>
      <c r="F102" s="4">
        <f t="shared" si="3"/>
        <v>1.875</v>
      </c>
      <c r="G102" s="13">
        <f t="shared" si="79"/>
        <v>0.6454972244</v>
      </c>
      <c r="H102" s="13">
        <f t="shared" si="5"/>
        <v>0.00923449792</v>
      </c>
      <c r="J102" s="2">
        <f t="shared" si="67"/>
        <v>24</v>
      </c>
      <c r="K102" s="4">
        <f t="shared" si="6"/>
        <v>72</v>
      </c>
      <c r="L102" s="4">
        <f t="shared" si="7"/>
        <v>0.33</v>
      </c>
      <c r="M102" s="4">
        <f>152+3/8-1/32</f>
        <v>152.34375</v>
      </c>
      <c r="N102" s="4">
        <f>153+5/8</f>
        <v>153.625</v>
      </c>
      <c r="O102" s="4">
        <f t="shared" si="8"/>
        <v>1.28125</v>
      </c>
      <c r="P102" s="13">
        <f t="shared" si="80"/>
        <v>0.5354561483</v>
      </c>
      <c r="Q102" s="24">
        <f t="shared" si="10"/>
        <v>0.01465301682</v>
      </c>
      <c r="S102" s="2">
        <f t="shared" si="68"/>
        <v>24</v>
      </c>
      <c r="T102" s="4">
        <f t="shared" si="11"/>
        <v>72</v>
      </c>
      <c r="U102" s="4">
        <f t="shared" si="12"/>
        <v>0.24</v>
      </c>
      <c r="V102" s="4">
        <f>152+2/32</f>
        <v>152.0625</v>
      </c>
      <c r="W102" s="4">
        <f>154-4/32</f>
        <v>153.875</v>
      </c>
      <c r="X102" s="4">
        <f t="shared" si="13"/>
        <v>1.8125</v>
      </c>
      <c r="Y102" s="13">
        <f t="shared" si="81"/>
        <v>0.6346477588</v>
      </c>
      <c r="Z102" s="24">
        <f t="shared" si="15"/>
        <v>0.009343839805</v>
      </c>
      <c r="AB102" s="2">
        <f t="shared" si="69"/>
        <v>24</v>
      </c>
      <c r="AC102" s="4">
        <f t="shared" si="16"/>
        <v>72</v>
      </c>
      <c r="AD102" s="4">
        <f t="shared" si="17"/>
        <v>0.27</v>
      </c>
      <c r="AE102" s="29">
        <f>150+65/32</f>
        <v>152.03125</v>
      </c>
      <c r="AF102" s="29">
        <f>156-67/32</f>
        <v>153.90625</v>
      </c>
      <c r="AG102" s="4">
        <f t="shared" si="18"/>
        <v>1.875</v>
      </c>
      <c r="AH102" s="13">
        <f t="shared" si="82"/>
        <v>0.6523280731</v>
      </c>
      <c r="AI102" s="24">
        <f t="shared" si="20"/>
        <v>0.01057081073</v>
      </c>
      <c r="AK102" s="2">
        <f t="shared" si="70"/>
        <v>24</v>
      </c>
      <c r="AL102" s="4">
        <f t="shared" si="21"/>
        <v>72</v>
      </c>
      <c r="AM102" s="4">
        <f t="shared" si="22"/>
        <v>0.27</v>
      </c>
      <c r="AO102" s="2">
        <v>68.0</v>
      </c>
      <c r="AP102" s="29">
        <f t="shared" si="23"/>
        <v>1.6875</v>
      </c>
      <c r="AQ102" s="13">
        <f t="shared" si="83"/>
        <v>0.6210590034</v>
      </c>
      <c r="AR102" s="24">
        <f t="shared" si="25"/>
        <v>0.01094201688</v>
      </c>
      <c r="AS102" s="25"/>
      <c r="AT102" s="2">
        <f t="shared" si="71"/>
        <v>24</v>
      </c>
      <c r="AU102" s="4">
        <f t="shared" si="26"/>
        <v>72</v>
      </c>
      <c r="AV102" s="4">
        <f t="shared" si="27"/>
        <v>0.24</v>
      </c>
      <c r="AX102" s="2">
        <v>63.0</v>
      </c>
      <c r="AY102" s="4">
        <f t="shared" si="28"/>
        <v>1.9375</v>
      </c>
      <c r="AZ102" s="13">
        <f t="shared" si="84"/>
        <v>0.6654751256</v>
      </c>
      <c r="BA102" s="24">
        <f t="shared" si="30"/>
        <v>0.0092159293</v>
      </c>
      <c r="BC102" s="2">
        <f t="shared" si="72"/>
        <v>24</v>
      </c>
      <c r="BD102" s="4">
        <f t="shared" si="31"/>
        <v>72</v>
      </c>
      <c r="BE102" s="4">
        <f t="shared" si="32"/>
        <v>0.27</v>
      </c>
      <c r="BG102" s="2">
        <v>62.0</v>
      </c>
      <c r="BH102" s="4">
        <f t="shared" si="33"/>
        <v>2.0625</v>
      </c>
      <c r="BI102" s="13">
        <f t="shared" si="85"/>
        <v>0.6866065623</v>
      </c>
      <c r="BJ102" s="24">
        <f t="shared" si="35"/>
        <v>0.01025324625</v>
      </c>
      <c r="BK102" s="13"/>
      <c r="BL102" s="2">
        <f t="shared" si="73"/>
        <v>24</v>
      </c>
      <c r="BM102" s="4">
        <f t="shared" si="36"/>
        <v>72</v>
      </c>
      <c r="BN102" s="4">
        <f t="shared" si="37"/>
        <v>0.3</v>
      </c>
      <c r="BP102" s="2">
        <v>57.0</v>
      </c>
      <c r="BQ102" s="4">
        <f t="shared" si="38"/>
        <v>2.3125</v>
      </c>
      <c r="BR102" s="13">
        <f t="shared" si="39"/>
        <v>0.7218911002</v>
      </c>
      <c r="BS102" s="24">
        <f t="shared" si="40"/>
        <v>0.01078530814</v>
      </c>
      <c r="BT102" s="13"/>
      <c r="BU102" s="2">
        <f t="shared" si="74"/>
        <v>24</v>
      </c>
      <c r="BV102" s="4">
        <f t="shared" si="41"/>
        <v>72</v>
      </c>
      <c r="BW102" s="4">
        <f t="shared" si="42"/>
        <v>0.3</v>
      </c>
      <c r="BY102" s="2">
        <v>54.0</v>
      </c>
      <c r="BZ102" s="4">
        <f t="shared" si="43"/>
        <v>2.5</v>
      </c>
      <c r="CA102" s="13">
        <f t="shared" si="44"/>
        <v>0.750586625</v>
      </c>
      <c r="CB102" s="24">
        <f t="shared" si="45"/>
        <v>0.01005695585</v>
      </c>
      <c r="CC102" s="13"/>
      <c r="CD102" s="2">
        <f t="shared" si="75"/>
        <v>24</v>
      </c>
      <c r="CE102" s="4">
        <f t="shared" si="46"/>
        <v>72</v>
      </c>
      <c r="CF102" s="4">
        <f t="shared" si="47"/>
        <v>0.3</v>
      </c>
      <c r="CH102" s="2">
        <v>50.0</v>
      </c>
      <c r="CI102" s="4">
        <f t="shared" si="48"/>
        <v>2.75</v>
      </c>
      <c r="CJ102" s="13">
        <f t="shared" si="49"/>
        <v>0.7928249672</v>
      </c>
      <c r="CK102" s="24">
        <f t="shared" si="50"/>
        <v>0.008956851701</v>
      </c>
      <c r="CL102" s="13"/>
      <c r="CM102" s="2">
        <f t="shared" si="76"/>
        <v>24</v>
      </c>
      <c r="CN102" s="4">
        <f t="shared" si="51"/>
        <v>72</v>
      </c>
      <c r="CO102" s="4">
        <f t="shared" si="52"/>
        <v>0.24</v>
      </c>
      <c r="CQ102" s="2">
        <v>52.0</v>
      </c>
      <c r="CR102" s="4">
        <f t="shared" si="53"/>
        <v>2.625</v>
      </c>
      <c r="CS102" s="13">
        <f t="shared" si="86"/>
        <v>0.7801894976</v>
      </c>
      <c r="CT102" s="24">
        <f t="shared" si="55"/>
        <v>0.007273311367</v>
      </c>
      <c r="CU102" s="25"/>
      <c r="CV102" s="2">
        <f t="shared" si="77"/>
        <v>24</v>
      </c>
      <c r="CW102" s="4">
        <f t="shared" si="56"/>
        <v>72</v>
      </c>
      <c r="CX102" s="4">
        <f t="shared" si="57"/>
        <v>0.24</v>
      </c>
      <c r="CZ102" s="2">
        <v>63.0</v>
      </c>
      <c r="DA102" s="4">
        <f t="shared" si="58"/>
        <v>1.9375</v>
      </c>
      <c r="DB102" s="13">
        <f t="shared" si="87"/>
        <v>0.6654751256</v>
      </c>
      <c r="DC102" s="24">
        <f t="shared" si="60"/>
        <v>0.0092159293</v>
      </c>
      <c r="DE102" s="2">
        <f t="shared" si="78"/>
        <v>24</v>
      </c>
      <c r="DF102" s="4">
        <f t="shared" si="61"/>
        <v>72</v>
      </c>
      <c r="DG102" s="4">
        <f t="shared" si="62"/>
        <v>0.27</v>
      </c>
      <c r="DI102" s="2">
        <v>68.0</v>
      </c>
      <c r="DJ102" s="29">
        <f t="shared" si="63"/>
        <v>1.6875</v>
      </c>
      <c r="DK102" s="13">
        <f t="shared" si="88"/>
        <v>0.6210590034</v>
      </c>
      <c r="DL102" s="24">
        <f t="shared" si="65"/>
        <v>0.01094201688</v>
      </c>
      <c r="DM102" s="25"/>
    </row>
    <row r="103">
      <c r="A103" s="2">
        <f t="shared" si="66"/>
        <v>24.5</v>
      </c>
      <c r="B103" s="4">
        <f t="shared" si="1"/>
        <v>73.5</v>
      </c>
      <c r="C103" s="4">
        <f t="shared" si="2"/>
        <v>0.21</v>
      </c>
      <c r="D103" s="4">
        <f>152-5/32</f>
        <v>151.84375</v>
      </c>
      <c r="E103" s="4">
        <f>154+1/8</f>
        <v>154.125</v>
      </c>
      <c r="F103" s="4">
        <f t="shared" si="3"/>
        <v>2.28125</v>
      </c>
      <c r="G103" s="13">
        <f t="shared" si="79"/>
        <v>0.7120003121</v>
      </c>
      <c r="H103" s="13">
        <f t="shared" si="5"/>
        <v>0.006779872165</v>
      </c>
      <c r="J103" s="2">
        <f t="shared" si="67"/>
        <v>24.5</v>
      </c>
      <c r="K103" s="4">
        <f t="shared" si="6"/>
        <v>73.5</v>
      </c>
      <c r="L103" s="4">
        <f t="shared" si="7"/>
        <v>0.3</v>
      </c>
      <c r="M103" s="4">
        <f>152+1/4</f>
        <v>152.25</v>
      </c>
      <c r="N103" s="4">
        <f>153.75-1/32</f>
        <v>153.71875</v>
      </c>
      <c r="O103" s="4">
        <f t="shared" si="8"/>
        <v>1.46875</v>
      </c>
      <c r="P103" s="13">
        <f t="shared" si="80"/>
        <v>0.5732986383</v>
      </c>
      <c r="Q103" s="24">
        <f t="shared" si="10"/>
        <v>0.01283937603</v>
      </c>
      <c r="S103" s="2">
        <f t="shared" si="68"/>
        <v>24.5</v>
      </c>
      <c r="T103" s="4">
        <f t="shared" si="11"/>
        <v>73.5</v>
      </c>
      <c r="U103" s="4">
        <f t="shared" si="12"/>
        <v>0.21</v>
      </c>
      <c r="V103" s="4">
        <f>151+27/32</f>
        <v>151.84375</v>
      </c>
      <c r="W103" s="4">
        <f>154+3/32</f>
        <v>154.09375</v>
      </c>
      <c r="X103" s="4">
        <f t="shared" si="13"/>
        <v>2.25</v>
      </c>
      <c r="Y103" s="13">
        <f t="shared" si="81"/>
        <v>0.7071067812</v>
      </c>
      <c r="Z103" s="24">
        <f t="shared" si="15"/>
        <v>0.006993646764</v>
      </c>
      <c r="AB103" s="2">
        <f t="shared" si="69"/>
        <v>24.5</v>
      </c>
      <c r="AC103" s="4">
        <f t="shared" si="16"/>
        <v>73.5</v>
      </c>
      <c r="AD103" s="4">
        <f t="shared" si="17"/>
        <v>0.24</v>
      </c>
      <c r="AE103" s="29">
        <f>150+61/32</f>
        <v>151.90625</v>
      </c>
      <c r="AF103" s="29">
        <f>156-63/32</f>
        <v>154.03125</v>
      </c>
      <c r="AG103" s="4">
        <f t="shared" si="18"/>
        <v>2.125</v>
      </c>
      <c r="AH103" s="13">
        <f t="shared" si="82"/>
        <v>0.6944562647</v>
      </c>
      <c r="AI103" s="24">
        <f t="shared" si="20"/>
        <v>0.008571456857</v>
      </c>
      <c r="AK103" s="2">
        <f t="shared" si="70"/>
        <v>24.5</v>
      </c>
      <c r="AL103" s="4">
        <f t="shared" si="21"/>
        <v>73.5</v>
      </c>
      <c r="AM103" s="4">
        <f t="shared" si="22"/>
        <v>0.24</v>
      </c>
      <c r="AO103" s="2">
        <v>63.0</v>
      </c>
      <c r="AP103" s="29">
        <f t="shared" si="23"/>
        <v>2</v>
      </c>
      <c r="AQ103" s="13">
        <f t="shared" si="83"/>
        <v>0.6761234038</v>
      </c>
      <c r="AR103" s="24">
        <f t="shared" si="25"/>
        <v>0.008791517205</v>
      </c>
      <c r="AS103" s="25"/>
      <c r="AT103" s="2">
        <f t="shared" si="71"/>
        <v>24.5</v>
      </c>
      <c r="AU103" s="4">
        <f t="shared" si="26"/>
        <v>73.5</v>
      </c>
      <c r="AV103" s="4">
        <f t="shared" si="27"/>
        <v>0.21</v>
      </c>
      <c r="AX103" s="2">
        <v>60.0</v>
      </c>
      <c r="AY103" s="4">
        <f t="shared" si="28"/>
        <v>2.125</v>
      </c>
      <c r="AZ103" s="13">
        <f t="shared" si="84"/>
        <v>0.6969320524</v>
      </c>
      <c r="BA103" s="24">
        <f t="shared" si="30"/>
        <v>0.007391440704</v>
      </c>
      <c r="BC103" s="2">
        <f t="shared" si="72"/>
        <v>24.5</v>
      </c>
      <c r="BD103" s="4">
        <f t="shared" si="31"/>
        <v>73.5</v>
      </c>
      <c r="BE103" s="4">
        <f t="shared" si="32"/>
        <v>0.24</v>
      </c>
      <c r="BG103" s="2">
        <v>61.0</v>
      </c>
      <c r="BH103" s="4">
        <f t="shared" si="33"/>
        <v>2.125</v>
      </c>
      <c r="BI103" s="13">
        <f t="shared" si="85"/>
        <v>0.6969320524</v>
      </c>
      <c r="BJ103" s="24">
        <f t="shared" si="35"/>
        <v>0.008705515834</v>
      </c>
      <c r="BK103" s="13"/>
      <c r="BL103" s="2">
        <f t="shared" si="73"/>
        <v>24.5</v>
      </c>
      <c r="BM103" s="4">
        <f t="shared" si="36"/>
        <v>73.5</v>
      </c>
      <c r="BN103" s="4">
        <f t="shared" si="37"/>
        <v>0.27</v>
      </c>
      <c r="BP103" s="2">
        <v>57.0</v>
      </c>
      <c r="BQ103" s="4">
        <f t="shared" si="38"/>
        <v>2.3125</v>
      </c>
      <c r="BR103" s="13">
        <f t="shared" si="39"/>
        <v>0.7218911002</v>
      </c>
      <c r="BS103" s="24">
        <f t="shared" si="40"/>
        <v>0.00955061673</v>
      </c>
      <c r="BT103" s="13"/>
      <c r="BU103" s="2">
        <f t="shared" si="74"/>
        <v>24.5</v>
      </c>
      <c r="BV103" s="4">
        <f t="shared" si="41"/>
        <v>73.5</v>
      </c>
      <c r="BW103" s="4">
        <f t="shared" si="42"/>
        <v>0.27</v>
      </c>
      <c r="BY103" s="2">
        <v>54.0</v>
      </c>
      <c r="BZ103" s="4">
        <f t="shared" si="43"/>
        <v>2.5</v>
      </c>
      <c r="CA103" s="13">
        <f t="shared" si="44"/>
        <v>0.750586625</v>
      </c>
      <c r="CB103" s="24">
        <f t="shared" si="45"/>
        <v>0.008998328917</v>
      </c>
      <c r="CC103" s="13"/>
      <c r="CD103" s="2">
        <f t="shared" si="75"/>
        <v>24.5</v>
      </c>
      <c r="CE103" s="4">
        <f t="shared" si="46"/>
        <v>73.5</v>
      </c>
      <c r="CF103" s="4">
        <f t="shared" si="47"/>
        <v>0.27</v>
      </c>
      <c r="CH103" s="2">
        <v>51.0</v>
      </c>
      <c r="CI103" s="4">
        <f t="shared" si="48"/>
        <v>2.6875</v>
      </c>
      <c r="CJ103" s="13">
        <f t="shared" si="49"/>
        <v>0.7837638128</v>
      </c>
      <c r="CK103" s="24">
        <f t="shared" si="50"/>
        <v>0.008261975926</v>
      </c>
      <c r="CL103" s="13"/>
      <c r="CM103" s="2">
        <f t="shared" si="76"/>
        <v>24.5</v>
      </c>
      <c r="CN103" s="4">
        <f t="shared" si="51"/>
        <v>73.5</v>
      </c>
      <c r="CO103" s="4">
        <f t="shared" si="52"/>
        <v>0.21</v>
      </c>
      <c r="CQ103" s="2">
        <v>52.0</v>
      </c>
      <c r="CR103" s="4">
        <f t="shared" si="53"/>
        <v>2.625</v>
      </c>
      <c r="CS103" s="13">
        <f t="shared" si="86"/>
        <v>0.7801894976</v>
      </c>
      <c r="CT103" s="24">
        <f t="shared" si="55"/>
        <v>0.006390884357</v>
      </c>
      <c r="CU103" s="25"/>
      <c r="CV103" s="2">
        <f t="shared" si="77"/>
        <v>24.5</v>
      </c>
      <c r="CW103" s="4">
        <f t="shared" si="56"/>
        <v>73.5</v>
      </c>
      <c r="CX103" s="4">
        <f t="shared" si="57"/>
        <v>0.21</v>
      </c>
      <c r="CZ103" s="2">
        <v>60.0</v>
      </c>
      <c r="DA103" s="4">
        <f t="shared" si="58"/>
        <v>2.125</v>
      </c>
      <c r="DB103" s="13">
        <f t="shared" si="87"/>
        <v>0.6969320524</v>
      </c>
      <c r="DC103" s="24">
        <f t="shared" si="60"/>
        <v>0.007391440704</v>
      </c>
      <c r="DE103" s="2">
        <f t="shared" si="78"/>
        <v>24.5</v>
      </c>
      <c r="DF103" s="4">
        <f t="shared" si="61"/>
        <v>73.5</v>
      </c>
      <c r="DG103" s="4">
        <f t="shared" si="62"/>
        <v>0.24</v>
      </c>
      <c r="DI103" s="2">
        <v>63.0</v>
      </c>
      <c r="DJ103" s="29">
        <f t="shared" si="63"/>
        <v>2</v>
      </c>
      <c r="DK103" s="13">
        <f t="shared" si="88"/>
        <v>0.6761234038</v>
      </c>
      <c r="DL103" s="24">
        <f t="shared" si="65"/>
        <v>0.008791517205</v>
      </c>
      <c r="DM103" s="25"/>
    </row>
    <row r="104">
      <c r="A104" s="2">
        <f t="shared" si="66"/>
        <v>25</v>
      </c>
      <c r="B104" s="4">
        <f t="shared" si="1"/>
        <v>75</v>
      </c>
      <c r="C104" s="4">
        <f t="shared" si="2"/>
        <v>0.18</v>
      </c>
      <c r="D104" s="4">
        <f>151.5+1/32</f>
        <v>151.53125</v>
      </c>
      <c r="E104" s="4">
        <f>154+3/8+1/32</f>
        <v>154.40625</v>
      </c>
      <c r="F104" s="4">
        <f t="shared" si="3"/>
        <v>2.875</v>
      </c>
      <c r="G104" s="13">
        <f t="shared" si="79"/>
        <v>0.7993052539</v>
      </c>
      <c r="H104" s="13">
        <f t="shared" si="5"/>
        <v>0.004403031744</v>
      </c>
      <c r="J104" s="2">
        <f t="shared" si="67"/>
        <v>25</v>
      </c>
      <c r="K104" s="4">
        <f t="shared" si="6"/>
        <v>75</v>
      </c>
      <c r="L104" s="4">
        <f t="shared" si="7"/>
        <v>0.27</v>
      </c>
      <c r="M104" s="4">
        <f>152+3/32</f>
        <v>152.09375</v>
      </c>
      <c r="N104" s="4">
        <f>153+7/8</f>
        <v>153.875</v>
      </c>
      <c r="O104" s="4">
        <f t="shared" si="8"/>
        <v>1.78125</v>
      </c>
      <c r="P104" s="13">
        <f t="shared" si="80"/>
        <v>0.6313488723</v>
      </c>
      <c r="Q104" s="24">
        <f t="shared" si="10"/>
        <v>0.0108076498</v>
      </c>
      <c r="S104" s="2">
        <f t="shared" si="68"/>
        <v>25</v>
      </c>
      <c r="T104" s="4">
        <f t="shared" si="11"/>
        <v>75</v>
      </c>
      <c r="U104" s="4">
        <f t="shared" si="12"/>
        <v>0.18</v>
      </c>
      <c r="V104" s="4">
        <f>151+19/32</f>
        <v>151.59375</v>
      </c>
      <c r="W104" s="4">
        <f>154+11/32</f>
        <v>154.34375</v>
      </c>
      <c r="X104" s="4">
        <f t="shared" si="13"/>
        <v>2.75</v>
      </c>
      <c r="Y104" s="13">
        <f t="shared" si="81"/>
        <v>0.78173596</v>
      </c>
      <c r="Z104" s="24">
        <f t="shared" si="15"/>
        <v>0.004698687926</v>
      </c>
      <c r="AB104" s="2">
        <f t="shared" si="69"/>
        <v>25</v>
      </c>
      <c r="AC104" s="4">
        <f t="shared" si="16"/>
        <v>75</v>
      </c>
      <c r="AD104" s="4">
        <f t="shared" si="17"/>
        <v>0.21</v>
      </c>
      <c r="AE104" s="29">
        <f>150+56/32</f>
        <v>151.75</v>
      </c>
      <c r="AF104" s="29">
        <f>156-58/32</f>
        <v>154.1875</v>
      </c>
      <c r="AG104" s="4">
        <f t="shared" si="18"/>
        <v>2.4375</v>
      </c>
      <c r="AH104" s="13">
        <f t="shared" si="82"/>
        <v>0.743768438</v>
      </c>
      <c r="AI104" s="24">
        <f t="shared" si="20"/>
        <v>0.00658624867</v>
      </c>
      <c r="AK104" s="2">
        <f t="shared" si="70"/>
        <v>25</v>
      </c>
      <c r="AL104" s="4">
        <f t="shared" si="21"/>
        <v>75</v>
      </c>
      <c r="AM104" s="4">
        <f t="shared" si="22"/>
        <v>0.21</v>
      </c>
      <c r="AO104" s="2">
        <v>57.0</v>
      </c>
      <c r="AP104" s="29">
        <f t="shared" si="23"/>
        <v>2.375</v>
      </c>
      <c r="AQ104" s="13">
        <f t="shared" si="83"/>
        <v>0.7367883976</v>
      </c>
      <c r="AR104" s="24">
        <f t="shared" si="25"/>
        <v>0.006534419893</v>
      </c>
      <c r="AS104" s="25"/>
      <c r="AT104" s="2">
        <f t="shared" si="71"/>
        <v>25</v>
      </c>
      <c r="AU104" s="4">
        <f t="shared" si="26"/>
        <v>75</v>
      </c>
      <c r="AV104" s="4">
        <f t="shared" si="27"/>
        <v>0.18</v>
      </c>
      <c r="AX104" s="2">
        <v>55.0</v>
      </c>
      <c r="AY104" s="4">
        <f t="shared" si="28"/>
        <v>2.4375</v>
      </c>
      <c r="AZ104" s="13">
        <f t="shared" si="84"/>
        <v>0.7464200273</v>
      </c>
      <c r="BA104" s="24">
        <f t="shared" si="30"/>
        <v>0.005606951715</v>
      </c>
      <c r="BC104" s="2">
        <f t="shared" si="72"/>
        <v>25</v>
      </c>
      <c r="BD104" s="4">
        <f t="shared" si="31"/>
        <v>75</v>
      </c>
      <c r="BE104" s="4">
        <f t="shared" si="32"/>
        <v>0.21</v>
      </c>
      <c r="BG104" s="2">
        <v>58.0</v>
      </c>
      <c r="BH104" s="4">
        <f t="shared" si="33"/>
        <v>2.3125</v>
      </c>
      <c r="BI104" s="13">
        <f t="shared" si="85"/>
        <v>0.72702918</v>
      </c>
      <c r="BJ104" s="24">
        <f t="shared" si="35"/>
        <v>0.007057857623</v>
      </c>
      <c r="BK104" s="13"/>
      <c r="BL104" s="2">
        <f t="shared" si="73"/>
        <v>25</v>
      </c>
      <c r="BM104" s="4">
        <f t="shared" si="36"/>
        <v>75</v>
      </c>
      <c r="BN104" s="4">
        <f t="shared" si="37"/>
        <v>0.24</v>
      </c>
      <c r="BP104" s="2">
        <v>56.0</v>
      </c>
      <c r="BQ104" s="4">
        <f t="shared" si="38"/>
        <v>2.375</v>
      </c>
      <c r="BR104" s="13">
        <f t="shared" si="39"/>
        <v>0.7315813472</v>
      </c>
      <c r="BS104" s="24">
        <f t="shared" si="40"/>
        <v>0.008238871072</v>
      </c>
      <c r="BT104" s="13"/>
      <c r="BU104" s="2">
        <f t="shared" si="74"/>
        <v>25</v>
      </c>
      <c r="BV104" s="4">
        <f t="shared" si="41"/>
        <v>75</v>
      </c>
      <c r="BW104" s="4">
        <f t="shared" si="42"/>
        <v>0.24</v>
      </c>
      <c r="BY104" s="2">
        <v>54.0</v>
      </c>
      <c r="BZ104" s="4">
        <f t="shared" si="43"/>
        <v>2.5</v>
      </c>
      <c r="CA104" s="13">
        <f t="shared" si="44"/>
        <v>0.750586625</v>
      </c>
      <c r="CB104" s="24">
        <f t="shared" si="45"/>
        <v>0.007845490082</v>
      </c>
      <c r="CC104" s="13"/>
      <c r="CD104" s="2">
        <f t="shared" si="75"/>
        <v>25</v>
      </c>
      <c r="CE104" s="4">
        <f t="shared" si="46"/>
        <v>75</v>
      </c>
      <c r="CF104" s="4">
        <f t="shared" si="47"/>
        <v>0.24</v>
      </c>
      <c r="CH104" s="2">
        <v>52.0</v>
      </c>
      <c r="CI104" s="4">
        <f t="shared" si="48"/>
        <v>2.625</v>
      </c>
      <c r="CJ104" s="13">
        <f t="shared" si="49"/>
        <v>0.7745966692</v>
      </c>
      <c r="CK104" s="24">
        <f t="shared" si="50"/>
        <v>0.007504040582</v>
      </c>
      <c r="CL104" s="13"/>
      <c r="CM104" s="2">
        <f t="shared" si="76"/>
        <v>25</v>
      </c>
      <c r="CN104" s="4">
        <f t="shared" si="51"/>
        <v>75</v>
      </c>
      <c r="CO104" s="4">
        <f t="shared" si="52"/>
        <v>0.18</v>
      </c>
      <c r="CQ104" s="2">
        <v>53.0</v>
      </c>
      <c r="CR104" s="4">
        <f t="shared" si="53"/>
        <v>2.5625</v>
      </c>
      <c r="CS104" s="13">
        <f t="shared" si="86"/>
        <v>0.7708455737</v>
      </c>
      <c r="CT104" s="24">
        <f t="shared" si="55"/>
        <v>0.005493899374</v>
      </c>
      <c r="CU104" s="25"/>
      <c r="CV104" s="2">
        <f t="shared" si="77"/>
        <v>25</v>
      </c>
      <c r="CW104" s="4">
        <f t="shared" si="56"/>
        <v>75</v>
      </c>
      <c r="CX104" s="4">
        <f t="shared" si="57"/>
        <v>0.18</v>
      </c>
      <c r="CZ104" s="2">
        <v>55.0</v>
      </c>
      <c r="DA104" s="4">
        <f t="shared" si="58"/>
        <v>2.4375</v>
      </c>
      <c r="DB104" s="13">
        <f t="shared" si="87"/>
        <v>0.7464200273</v>
      </c>
      <c r="DC104" s="24">
        <f t="shared" si="60"/>
        <v>0.005606951715</v>
      </c>
      <c r="DE104" s="2">
        <f t="shared" si="78"/>
        <v>25</v>
      </c>
      <c r="DF104" s="4">
        <f t="shared" si="61"/>
        <v>75</v>
      </c>
      <c r="DG104" s="4">
        <f t="shared" si="62"/>
        <v>0.21</v>
      </c>
      <c r="DI104" s="2">
        <v>57.0</v>
      </c>
      <c r="DJ104" s="29">
        <f t="shared" si="63"/>
        <v>2.375</v>
      </c>
      <c r="DK104" s="13">
        <f t="shared" si="88"/>
        <v>0.7367883976</v>
      </c>
      <c r="DL104" s="24">
        <f t="shared" si="65"/>
        <v>0.006534419893</v>
      </c>
      <c r="DM104" s="25"/>
    </row>
    <row r="105">
      <c r="A105" s="2">
        <f t="shared" si="66"/>
        <v>25.5</v>
      </c>
      <c r="B105" s="4">
        <f t="shared" si="1"/>
        <v>76.5</v>
      </c>
      <c r="C105" s="4">
        <f t="shared" si="2"/>
        <v>0.15</v>
      </c>
      <c r="D105" s="4">
        <f>151.25+2/32</f>
        <v>151.3125</v>
      </c>
      <c r="E105" s="4">
        <f>154+5/8+1/32</f>
        <v>154.65625</v>
      </c>
      <c r="F105" s="4">
        <f t="shared" si="3"/>
        <v>3.34375</v>
      </c>
      <c r="G105" s="13">
        <f t="shared" si="79"/>
        <v>0.8620067027</v>
      </c>
      <c r="H105" s="13">
        <f t="shared" si="5"/>
        <v>0.002437683571</v>
      </c>
      <c r="J105" s="2">
        <f t="shared" si="67"/>
        <v>25.5</v>
      </c>
      <c r="K105" s="4">
        <f t="shared" si="6"/>
        <v>76.5</v>
      </c>
      <c r="L105" s="4">
        <f t="shared" si="7"/>
        <v>0.24</v>
      </c>
      <c r="M105" s="4">
        <f>152-1/16</f>
        <v>151.9375</v>
      </c>
      <c r="N105" s="4">
        <f>154+1/32</f>
        <v>154.03125</v>
      </c>
      <c r="O105" s="4">
        <f t="shared" si="8"/>
        <v>2.09375</v>
      </c>
      <c r="P105" s="13">
        <f t="shared" si="80"/>
        <v>0.6844935855</v>
      </c>
      <c r="Q105" s="24">
        <f t="shared" si="10"/>
        <v>0.008616083465</v>
      </c>
      <c r="S105" s="2">
        <f t="shared" si="68"/>
        <v>25.5</v>
      </c>
      <c r="T105" s="4">
        <f t="shared" si="11"/>
        <v>76.5</v>
      </c>
      <c r="U105" s="4">
        <f t="shared" si="12"/>
        <v>0.15</v>
      </c>
      <c r="V105" s="4">
        <f>151+11/32</f>
        <v>151.34375</v>
      </c>
      <c r="W105" s="4">
        <f>154+19/32</f>
        <v>154.59375</v>
      </c>
      <c r="X105" s="4">
        <f t="shared" si="13"/>
        <v>3.25</v>
      </c>
      <c r="Y105" s="13">
        <f t="shared" si="81"/>
        <v>0.8498365856</v>
      </c>
      <c r="Z105" s="24">
        <f t="shared" si="15"/>
        <v>0.002668043539</v>
      </c>
      <c r="AB105" s="2">
        <f t="shared" si="69"/>
        <v>25.5</v>
      </c>
      <c r="AC105" s="4">
        <f t="shared" si="16"/>
        <v>76.5</v>
      </c>
      <c r="AD105" s="4">
        <f t="shared" si="17"/>
        <v>0.18</v>
      </c>
      <c r="AE105" s="29">
        <f>150+51/32</f>
        <v>151.59375</v>
      </c>
      <c r="AF105" s="29">
        <f>156-53/32</f>
        <v>154.34375</v>
      </c>
      <c r="AG105" s="4">
        <f t="shared" si="18"/>
        <v>2.75</v>
      </c>
      <c r="AH105" s="13">
        <f t="shared" si="82"/>
        <v>0.7900085285</v>
      </c>
      <c r="AI105" s="24">
        <f t="shared" si="20"/>
        <v>0.004652742577</v>
      </c>
      <c r="AK105" s="2">
        <f t="shared" si="70"/>
        <v>25.5</v>
      </c>
      <c r="AL105" s="4">
        <f t="shared" si="21"/>
        <v>76.5</v>
      </c>
      <c r="AM105" s="4">
        <f t="shared" si="22"/>
        <v>0.18</v>
      </c>
      <c r="AO105" s="2">
        <v>50.0</v>
      </c>
      <c r="AP105" s="29">
        <f t="shared" si="23"/>
        <v>2.8125</v>
      </c>
      <c r="AQ105" s="13">
        <f t="shared" si="83"/>
        <v>0.8017837257</v>
      </c>
      <c r="AR105" s="24">
        <f t="shared" si="25"/>
        <v>0.004378936057</v>
      </c>
      <c r="AS105" s="25"/>
      <c r="AT105" s="2">
        <f t="shared" si="71"/>
        <v>25.5</v>
      </c>
      <c r="AU105" s="4">
        <f t="shared" si="26"/>
        <v>76.5</v>
      </c>
      <c r="AV105" s="4">
        <f t="shared" si="27"/>
        <v>0.15</v>
      </c>
      <c r="AX105" s="2">
        <v>51.0</v>
      </c>
      <c r="AY105" s="4">
        <f t="shared" si="28"/>
        <v>2.6875</v>
      </c>
      <c r="AZ105" s="13">
        <f t="shared" si="84"/>
        <v>0.7837638128</v>
      </c>
      <c r="BA105" s="24">
        <f t="shared" si="30"/>
        <v>0.004006043439</v>
      </c>
      <c r="BC105" s="2">
        <f t="shared" si="72"/>
        <v>25.5</v>
      </c>
      <c r="BD105" s="4">
        <f t="shared" si="31"/>
        <v>76.5</v>
      </c>
      <c r="BE105" s="4">
        <f t="shared" si="32"/>
        <v>0.18</v>
      </c>
      <c r="BG105" s="2">
        <v>55.0</v>
      </c>
      <c r="BH105" s="4">
        <f t="shared" si="33"/>
        <v>2.5</v>
      </c>
      <c r="BI105" s="13">
        <f t="shared" si="85"/>
        <v>0.755928946</v>
      </c>
      <c r="BJ105" s="24">
        <f t="shared" si="35"/>
        <v>0.005525915287</v>
      </c>
      <c r="BK105" s="13"/>
      <c r="BL105" s="2">
        <f t="shared" si="73"/>
        <v>25.5</v>
      </c>
      <c r="BM105" s="4">
        <f t="shared" si="36"/>
        <v>76.5</v>
      </c>
      <c r="BN105" s="4">
        <f t="shared" si="37"/>
        <v>0.21</v>
      </c>
      <c r="BP105" s="2">
        <v>55.0</v>
      </c>
      <c r="BQ105" s="4">
        <f t="shared" si="38"/>
        <v>2.4375</v>
      </c>
      <c r="BR105" s="13">
        <f t="shared" si="39"/>
        <v>0.741144908</v>
      </c>
      <c r="BS105" s="24">
        <f t="shared" si="40"/>
        <v>0.00697296531</v>
      </c>
      <c r="BT105" s="13"/>
      <c r="BU105" s="2">
        <f t="shared" si="74"/>
        <v>25.5</v>
      </c>
      <c r="BV105" s="4">
        <f t="shared" si="41"/>
        <v>76.5</v>
      </c>
      <c r="BW105" s="4">
        <f t="shared" si="42"/>
        <v>0.21</v>
      </c>
      <c r="BY105" s="2">
        <v>53.0</v>
      </c>
      <c r="BZ105" s="4">
        <f t="shared" si="43"/>
        <v>2.5625</v>
      </c>
      <c r="CA105" s="13">
        <f t="shared" si="44"/>
        <v>0.75991104</v>
      </c>
      <c r="CB105" s="24">
        <f t="shared" si="45"/>
        <v>0.006623439426</v>
      </c>
      <c r="CC105" s="13"/>
      <c r="CD105" s="2">
        <f t="shared" si="75"/>
        <v>25.5</v>
      </c>
      <c r="CE105" s="4">
        <f t="shared" si="46"/>
        <v>76.5</v>
      </c>
      <c r="CF105" s="4">
        <f t="shared" si="47"/>
        <v>0.21</v>
      </c>
      <c r="CH105" s="2">
        <v>53.0</v>
      </c>
      <c r="CI105" s="4">
        <f t="shared" si="48"/>
        <v>2.5625</v>
      </c>
      <c r="CJ105" s="13">
        <f t="shared" si="49"/>
        <v>0.7653197278</v>
      </c>
      <c r="CK105" s="24">
        <f t="shared" si="50"/>
        <v>0.006601691506</v>
      </c>
      <c r="CL105" s="13"/>
      <c r="CM105" s="2">
        <f t="shared" si="76"/>
        <v>25.5</v>
      </c>
      <c r="CN105" s="4">
        <f t="shared" si="51"/>
        <v>76.5</v>
      </c>
      <c r="CO105" s="4">
        <f t="shared" si="52"/>
        <v>0.15</v>
      </c>
      <c r="CQ105" s="2">
        <v>53.0</v>
      </c>
      <c r="CR105" s="4">
        <f t="shared" si="53"/>
        <v>2.5625</v>
      </c>
      <c r="CS105" s="13">
        <f t="shared" si="86"/>
        <v>0.7708455737</v>
      </c>
      <c r="CT105" s="24">
        <f t="shared" si="55"/>
        <v>0.004495008578</v>
      </c>
      <c r="CU105" s="25"/>
      <c r="CV105" s="2">
        <f t="shared" si="77"/>
        <v>25.5</v>
      </c>
      <c r="CW105" s="4">
        <f t="shared" si="56"/>
        <v>76.5</v>
      </c>
      <c r="CX105" s="4">
        <f t="shared" si="57"/>
        <v>0.15</v>
      </c>
      <c r="CZ105" s="2">
        <v>51.0</v>
      </c>
      <c r="DA105" s="4">
        <f t="shared" si="58"/>
        <v>2.6875</v>
      </c>
      <c r="DB105" s="13">
        <f t="shared" si="87"/>
        <v>0.7837638128</v>
      </c>
      <c r="DC105" s="24">
        <f t="shared" si="60"/>
        <v>0.004006043439</v>
      </c>
      <c r="DE105" s="2">
        <f t="shared" si="78"/>
        <v>25.5</v>
      </c>
      <c r="DF105" s="4">
        <f t="shared" si="61"/>
        <v>76.5</v>
      </c>
      <c r="DG105" s="4">
        <f t="shared" si="62"/>
        <v>0.18</v>
      </c>
      <c r="DI105" s="2">
        <v>50.0</v>
      </c>
      <c r="DJ105" s="29">
        <f t="shared" si="63"/>
        <v>2.8125</v>
      </c>
      <c r="DK105" s="13">
        <f t="shared" si="88"/>
        <v>0.8017837257</v>
      </c>
      <c r="DL105" s="24">
        <f t="shared" si="65"/>
        <v>0.004378936057</v>
      </c>
      <c r="DM105" s="25"/>
    </row>
    <row r="106">
      <c r="A106" s="2">
        <f t="shared" si="66"/>
        <v>26</v>
      </c>
      <c r="B106" s="4">
        <f t="shared" si="1"/>
        <v>78</v>
      </c>
      <c r="C106" s="4">
        <f t="shared" si="2"/>
        <v>0.12</v>
      </c>
      <c r="D106" s="4">
        <f>151+1/32</f>
        <v>151.03125</v>
      </c>
      <c r="E106" s="4">
        <f>155-3/32</f>
        <v>154.90625</v>
      </c>
      <c r="F106" s="4">
        <f t="shared" si="3"/>
        <v>3.875</v>
      </c>
      <c r="G106" s="13">
        <f t="shared" si="79"/>
        <v>0.9279607271</v>
      </c>
      <c r="H106" s="13">
        <f t="shared" si="5"/>
        <v>0.001073592799</v>
      </c>
      <c r="J106" s="2">
        <f t="shared" si="67"/>
        <v>26</v>
      </c>
      <c r="K106" s="4">
        <f t="shared" si="6"/>
        <v>78</v>
      </c>
      <c r="L106" s="4">
        <f t="shared" si="7"/>
        <v>0.21</v>
      </c>
      <c r="M106" s="4">
        <f>151.75</f>
        <v>151.75</v>
      </c>
      <c r="N106" s="4">
        <f>154.25</f>
        <v>154.25</v>
      </c>
      <c r="O106" s="4">
        <f t="shared" si="8"/>
        <v>2.5</v>
      </c>
      <c r="P106" s="13">
        <f t="shared" si="80"/>
        <v>0.747957592</v>
      </c>
      <c r="Q106" s="24">
        <f t="shared" si="10"/>
        <v>0.006424070932</v>
      </c>
      <c r="S106" s="2">
        <f t="shared" si="68"/>
        <v>26</v>
      </c>
      <c r="T106" s="4">
        <f t="shared" si="11"/>
        <v>78</v>
      </c>
      <c r="U106" s="4">
        <f t="shared" si="12"/>
        <v>0.12</v>
      </c>
      <c r="V106" s="4">
        <f>151+3/32</f>
        <v>151.09375</v>
      </c>
      <c r="W106" s="4">
        <f>155-1/8</f>
        <v>154.875</v>
      </c>
      <c r="X106" s="4">
        <f t="shared" si="13"/>
        <v>3.78125</v>
      </c>
      <c r="Y106" s="13">
        <f t="shared" si="81"/>
        <v>0.9166666667</v>
      </c>
      <c r="Z106" s="24">
        <f t="shared" si="15"/>
        <v>0.001237764594</v>
      </c>
      <c r="AB106" s="2">
        <f t="shared" si="69"/>
        <v>26</v>
      </c>
      <c r="AC106" s="4">
        <f t="shared" si="16"/>
        <v>78</v>
      </c>
      <c r="AD106" s="4">
        <f t="shared" si="17"/>
        <v>0.15</v>
      </c>
      <c r="AE106" s="29">
        <f>150+45/32</f>
        <v>151.40625</v>
      </c>
      <c r="AF106" s="29">
        <f>156-46/32</f>
        <v>154.5625</v>
      </c>
      <c r="AG106" s="4">
        <f t="shared" si="18"/>
        <v>3.15625</v>
      </c>
      <c r="AH106" s="13">
        <f t="shared" si="82"/>
        <v>0.8463522061</v>
      </c>
      <c r="AI106" s="24">
        <f t="shared" si="20"/>
        <v>0.002969690032</v>
      </c>
      <c r="AK106" s="2">
        <f t="shared" si="70"/>
        <v>26</v>
      </c>
      <c r="AL106" s="4">
        <f t="shared" si="21"/>
        <v>78</v>
      </c>
      <c r="AM106" s="4">
        <f t="shared" si="22"/>
        <v>0.15</v>
      </c>
      <c r="AO106" s="2">
        <v>43.0</v>
      </c>
      <c r="AP106" s="29">
        <f t="shared" si="23"/>
        <v>3.25</v>
      </c>
      <c r="AQ106" s="13">
        <f t="shared" si="83"/>
        <v>0.8618916074</v>
      </c>
      <c r="AR106" s="24">
        <f t="shared" si="25"/>
        <v>0.002606674649</v>
      </c>
      <c r="AS106" s="25"/>
      <c r="AT106" s="2">
        <f t="shared" si="71"/>
        <v>26</v>
      </c>
      <c r="AU106" s="4">
        <f t="shared" si="26"/>
        <v>78</v>
      </c>
      <c r="AV106" s="4">
        <f t="shared" si="27"/>
        <v>0.12</v>
      </c>
      <c r="AX106" s="2">
        <v>46.0</v>
      </c>
      <c r="AY106" s="4">
        <f t="shared" si="28"/>
        <v>3</v>
      </c>
      <c r="AZ106" s="13">
        <f t="shared" si="84"/>
        <v>0.8280786712</v>
      </c>
      <c r="BA106" s="24">
        <f t="shared" si="30"/>
        <v>0.002516704183</v>
      </c>
      <c r="BC106" s="2">
        <f t="shared" si="72"/>
        <v>26</v>
      </c>
      <c r="BD106" s="4">
        <f t="shared" si="31"/>
        <v>78</v>
      </c>
      <c r="BE106" s="4">
        <f t="shared" si="32"/>
        <v>0.15</v>
      </c>
      <c r="BG106" s="2">
        <v>52.0</v>
      </c>
      <c r="BH106" s="4">
        <f t="shared" si="33"/>
        <v>2.6875</v>
      </c>
      <c r="BI106" s="13">
        <f t="shared" si="85"/>
        <v>0.7837638128</v>
      </c>
      <c r="BJ106" s="24">
        <f t="shared" si="35"/>
        <v>0.004131991355</v>
      </c>
      <c r="BK106" s="13"/>
      <c r="BL106" s="2">
        <f t="shared" si="73"/>
        <v>26</v>
      </c>
      <c r="BM106" s="4">
        <f t="shared" si="36"/>
        <v>78</v>
      </c>
      <c r="BN106" s="4">
        <f t="shared" si="37"/>
        <v>0.18</v>
      </c>
      <c r="BP106" s="2">
        <v>54.0</v>
      </c>
      <c r="BQ106" s="4">
        <f t="shared" si="38"/>
        <v>2.5</v>
      </c>
      <c r="BR106" s="13">
        <f t="shared" si="39"/>
        <v>0.750586625</v>
      </c>
      <c r="BS106" s="24">
        <f t="shared" si="40"/>
        <v>0.005686261685</v>
      </c>
      <c r="BT106" s="13"/>
      <c r="BU106" s="2">
        <f t="shared" si="74"/>
        <v>26</v>
      </c>
      <c r="BV106" s="4">
        <f t="shared" si="41"/>
        <v>78</v>
      </c>
      <c r="BW106" s="4">
        <f t="shared" si="42"/>
        <v>0.18</v>
      </c>
      <c r="BY106" s="2">
        <v>52.0</v>
      </c>
      <c r="BZ106" s="4">
        <f t="shared" si="43"/>
        <v>2.625</v>
      </c>
      <c r="CA106" s="13">
        <f t="shared" si="44"/>
        <v>0.7691224192</v>
      </c>
      <c r="CB106" s="24">
        <f t="shared" si="45"/>
        <v>0.005522837959</v>
      </c>
      <c r="CC106" s="13"/>
      <c r="CD106" s="2">
        <f t="shared" si="75"/>
        <v>26</v>
      </c>
      <c r="CE106" s="4">
        <f t="shared" si="46"/>
        <v>78</v>
      </c>
      <c r="CF106" s="4">
        <f t="shared" si="47"/>
        <v>0.18</v>
      </c>
      <c r="CH106" s="2">
        <v>53.0</v>
      </c>
      <c r="CI106" s="4">
        <f t="shared" si="48"/>
        <v>2.5625</v>
      </c>
      <c r="CJ106" s="13">
        <f t="shared" si="49"/>
        <v>0.7653197278</v>
      </c>
      <c r="CK106" s="24">
        <f t="shared" si="50"/>
        <v>0.005586046659</v>
      </c>
      <c r="CL106" s="13"/>
      <c r="CM106" s="2">
        <f t="shared" si="76"/>
        <v>26</v>
      </c>
      <c r="CN106" s="4">
        <f t="shared" si="51"/>
        <v>78</v>
      </c>
      <c r="CO106" s="4">
        <f t="shared" si="52"/>
        <v>0.12</v>
      </c>
      <c r="CQ106" s="2">
        <v>53.0</v>
      </c>
      <c r="CR106" s="4">
        <f t="shared" si="53"/>
        <v>2.5625</v>
      </c>
      <c r="CS106" s="13">
        <f t="shared" si="86"/>
        <v>0.7708455737</v>
      </c>
      <c r="CT106" s="24">
        <f t="shared" si="55"/>
        <v>0.003496117783</v>
      </c>
      <c r="CU106" s="25"/>
      <c r="CV106" s="2">
        <f t="shared" si="77"/>
        <v>26</v>
      </c>
      <c r="CW106" s="4">
        <f t="shared" si="56"/>
        <v>78</v>
      </c>
      <c r="CX106" s="4">
        <f t="shared" si="57"/>
        <v>0.12</v>
      </c>
      <c r="CZ106" s="2">
        <v>46.0</v>
      </c>
      <c r="DA106" s="4">
        <f t="shared" si="58"/>
        <v>3</v>
      </c>
      <c r="DB106" s="13">
        <f t="shared" si="87"/>
        <v>0.8280786712</v>
      </c>
      <c r="DC106" s="24">
        <f t="shared" si="60"/>
        <v>0.002516704183</v>
      </c>
      <c r="DE106" s="2">
        <f t="shared" si="78"/>
        <v>26</v>
      </c>
      <c r="DF106" s="4">
        <f t="shared" si="61"/>
        <v>78</v>
      </c>
      <c r="DG106" s="4">
        <f t="shared" si="62"/>
        <v>0.15</v>
      </c>
      <c r="DI106" s="2">
        <v>43.0</v>
      </c>
      <c r="DJ106" s="29">
        <f t="shared" si="63"/>
        <v>3.25</v>
      </c>
      <c r="DK106" s="13">
        <f t="shared" si="88"/>
        <v>0.8618916074</v>
      </c>
      <c r="DL106" s="24">
        <f t="shared" si="65"/>
        <v>0.002606674649</v>
      </c>
      <c r="DM106" s="25"/>
    </row>
    <row r="107">
      <c r="A107" s="2">
        <f t="shared" si="66"/>
        <v>26.5</v>
      </c>
      <c r="B107" s="4">
        <f t="shared" si="1"/>
        <v>79.5</v>
      </c>
      <c r="C107" s="4">
        <f t="shared" si="2"/>
        <v>0.09</v>
      </c>
      <c r="D107" s="4">
        <f>151-3/32</f>
        <v>150.90625</v>
      </c>
      <c r="E107" s="4">
        <f>155+2/32</f>
        <v>155.0625</v>
      </c>
      <c r="F107" s="4">
        <f t="shared" si="3"/>
        <v>4.15625</v>
      </c>
      <c r="G107" s="13">
        <f t="shared" si="79"/>
        <v>0.9610468829</v>
      </c>
      <c r="H107" s="13">
        <f t="shared" si="5"/>
        <v>0.0004148488876</v>
      </c>
      <c r="J107" s="2">
        <f t="shared" si="67"/>
        <v>26.5</v>
      </c>
      <c r="K107" s="4">
        <f t="shared" si="6"/>
        <v>79.5</v>
      </c>
      <c r="L107" s="4">
        <f t="shared" si="7"/>
        <v>0.18</v>
      </c>
      <c r="M107" s="4">
        <f>151.5+1/16</f>
        <v>151.5625</v>
      </c>
      <c r="N107" s="4">
        <f>154+3/8+1/16</f>
        <v>154.4375</v>
      </c>
      <c r="O107" s="4">
        <f t="shared" si="8"/>
        <v>2.875</v>
      </c>
      <c r="P107" s="13">
        <f t="shared" si="80"/>
        <v>0.8020951585</v>
      </c>
      <c r="Q107" s="24">
        <f t="shared" si="10"/>
        <v>0.004426538591</v>
      </c>
      <c r="S107" s="2">
        <f t="shared" si="68"/>
        <v>26.5</v>
      </c>
      <c r="T107" s="4">
        <f t="shared" si="11"/>
        <v>79.5</v>
      </c>
      <c r="U107" s="4">
        <f t="shared" si="12"/>
        <v>0.09</v>
      </c>
      <c r="V107" s="4">
        <f>151-1/16</f>
        <v>150.9375</v>
      </c>
      <c r="W107" s="4">
        <f>155+1/32</f>
        <v>155.03125</v>
      </c>
      <c r="X107" s="4">
        <f t="shared" si="13"/>
        <v>4.09375</v>
      </c>
      <c r="Y107" s="13">
        <f t="shared" si="81"/>
        <v>0.9537935952</v>
      </c>
      <c r="Z107" s="24">
        <f t="shared" si="15"/>
        <v>0.0005095590827</v>
      </c>
      <c r="AB107" s="2">
        <f t="shared" si="69"/>
        <v>26.5</v>
      </c>
      <c r="AC107" s="4">
        <f t="shared" si="16"/>
        <v>79.5</v>
      </c>
      <c r="AD107" s="4">
        <f t="shared" si="17"/>
        <v>0.12</v>
      </c>
      <c r="AE107" s="29">
        <f>150+40/32</f>
        <v>151.25</v>
      </c>
      <c r="AF107" s="29">
        <f>156-41/32</f>
        <v>154.71875</v>
      </c>
      <c r="AG107" s="4">
        <f t="shared" si="18"/>
        <v>3.46875</v>
      </c>
      <c r="AH107" s="13">
        <f t="shared" si="82"/>
        <v>0.8872621048</v>
      </c>
      <c r="AI107" s="24">
        <f t="shared" si="20"/>
        <v>0.001709877627</v>
      </c>
      <c r="AK107" s="2">
        <f t="shared" si="70"/>
        <v>26.5</v>
      </c>
      <c r="AL107" s="4">
        <f t="shared" si="21"/>
        <v>79.5</v>
      </c>
      <c r="AM107" s="4">
        <f t="shared" si="22"/>
        <v>0.12</v>
      </c>
      <c r="AO107" s="2">
        <v>37.0</v>
      </c>
      <c r="AP107" s="29">
        <f t="shared" si="23"/>
        <v>3.625</v>
      </c>
      <c r="AQ107" s="13">
        <f t="shared" si="83"/>
        <v>0.9102589898</v>
      </c>
      <c r="AR107" s="24">
        <f t="shared" si="25"/>
        <v>0.0013368109</v>
      </c>
      <c r="AS107" s="25"/>
      <c r="AT107" s="2">
        <f t="shared" si="71"/>
        <v>26.5</v>
      </c>
      <c r="AU107" s="4">
        <f t="shared" si="26"/>
        <v>79.5</v>
      </c>
      <c r="AV107" s="4">
        <f t="shared" si="27"/>
        <v>0.09</v>
      </c>
      <c r="AX107" s="2">
        <v>40.0</v>
      </c>
      <c r="AY107" s="4">
        <f t="shared" si="28"/>
        <v>3.375</v>
      </c>
      <c r="AZ107" s="13">
        <f t="shared" si="84"/>
        <v>0.8783100657</v>
      </c>
      <c r="BA107" s="24">
        <f t="shared" si="30"/>
        <v>0.001368533192</v>
      </c>
      <c r="BC107" s="2">
        <f t="shared" si="72"/>
        <v>26.5</v>
      </c>
      <c r="BD107" s="4">
        <f t="shared" si="31"/>
        <v>79.5</v>
      </c>
      <c r="BE107" s="4">
        <f t="shared" si="32"/>
        <v>0.12</v>
      </c>
      <c r="BG107" s="2">
        <v>49.0</v>
      </c>
      <c r="BH107" s="4">
        <f t="shared" si="33"/>
        <v>2.875</v>
      </c>
      <c r="BI107" s="13">
        <f t="shared" si="85"/>
        <v>0.8106434834</v>
      </c>
      <c r="BJ107" s="24">
        <f t="shared" si="35"/>
        <v>0.002846117425</v>
      </c>
      <c r="BK107" s="13"/>
      <c r="BL107" s="2">
        <f t="shared" si="73"/>
        <v>26.5</v>
      </c>
      <c r="BM107" s="4">
        <f t="shared" si="36"/>
        <v>79.5</v>
      </c>
      <c r="BN107" s="4">
        <f t="shared" si="37"/>
        <v>0.15</v>
      </c>
      <c r="BP107" s="2">
        <v>52.0</v>
      </c>
      <c r="BQ107" s="4">
        <f t="shared" si="38"/>
        <v>2.625</v>
      </c>
      <c r="BR107" s="13">
        <f t="shared" si="39"/>
        <v>0.7691224192</v>
      </c>
      <c r="BS107" s="24">
        <f t="shared" si="40"/>
        <v>0.004404801793</v>
      </c>
      <c r="BT107" s="13"/>
      <c r="BU107" s="2">
        <f t="shared" si="74"/>
        <v>26.5</v>
      </c>
      <c r="BV107" s="4">
        <f t="shared" si="41"/>
        <v>79.5</v>
      </c>
      <c r="BW107" s="4">
        <f t="shared" si="42"/>
        <v>0.15</v>
      </c>
      <c r="BY107" s="2">
        <v>52.0</v>
      </c>
      <c r="BZ107" s="4">
        <f t="shared" si="43"/>
        <v>2.625</v>
      </c>
      <c r="CA107" s="13">
        <f t="shared" si="44"/>
        <v>0.7691224192</v>
      </c>
      <c r="CB107" s="24">
        <f t="shared" si="45"/>
        <v>0.004462338817</v>
      </c>
      <c r="CC107" s="13"/>
      <c r="CD107" s="2">
        <f t="shared" si="75"/>
        <v>26.5</v>
      </c>
      <c r="CE107" s="4">
        <f t="shared" si="46"/>
        <v>79.5</v>
      </c>
      <c r="CF107" s="4">
        <f t="shared" si="47"/>
        <v>0.15</v>
      </c>
      <c r="CH107" s="2">
        <v>53.0</v>
      </c>
      <c r="CI107" s="4">
        <f t="shared" si="48"/>
        <v>2.5625</v>
      </c>
      <c r="CJ107" s="13">
        <f t="shared" si="49"/>
        <v>0.7653197278</v>
      </c>
      <c r="CK107" s="24">
        <f t="shared" si="50"/>
        <v>0.004513753926</v>
      </c>
      <c r="CL107" s="13"/>
      <c r="CM107" s="2">
        <f t="shared" si="76"/>
        <v>26.5</v>
      </c>
      <c r="CN107" s="4">
        <f t="shared" si="51"/>
        <v>79.5</v>
      </c>
      <c r="CO107" s="4">
        <f t="shared" si="52"/>
        <v>0.09</v>
      </c>
      <c r="CQ107" s="2">
        <v>53.0</v>
      </c>
      <c r="CR107" s="4">
        <f t="shared" si="53"/>
        <v>2.5625</v>
      </c>
      <c r="CS107" s="13">
        <f t="shared" si="86"/>
        <v>0.7708455737</v>
      </c>
      <c r="CT107" s="24">
        <f t="shared" si="55"/>
        <v>0.002497226988</v>
      </c>
      <c r="CU107" s="25"/>
      <c r="CV107" s="2">
        <f t="shared" si="77"/>
        <v>26.5</v>
      </c>
      <c r="CW107" s="4">
        <f t="shared" si="56"/>
        <v>79.5</v>
      </c>
      <c r="CX107" s="4">
        <f t="shared" si="57"/>
        <v>0.09</v>
      </c>
      <c r="CZ107" s="2">
        <v>40.0</v>
      </c>
      <c r="DA107" s="4">
        <f t="shared" si="58"/>
        <v>3.375</v>
      </c>
      <c r="DB107" s="13">
        <f t="shared" si="87"/>
        <v>0.8783100657</v>
      </c>
      <c r="DC107" s="24">
        <f t="shared" si="60"/>
        <v>0.001368533192</v>
      </c>
      <c r="DE107" s="2">
        <f t="shared" si="78"/>
        <v>26.5</v>
      </c>
      <c r="DF107" s="4">
        <f t="shared" si="61"/>
        <v>79.5</v>
      </c>
      <c r="DG107" s="4">
        <f t="shared" si="62"/>
        <v>0.12</v>
      </c>
      <c r="DI107" s="2">
        <v>37.0</v>
      </c>
      <c r="DJ107" s="29">
        <f t="shared" si="63"/>
        <v>3.625</v>
      </c>
      <c r="DK107" s="13">
        <f t="shared" si="88"/>
        <v>0.9102589898</v>
      </c>
      <c r="DL107" s="24">
        <f t="shared" si="65"/>
        <v>0.0013368109</v>
      </c>
      <c r="DM107" s="25"/>
    </row>
    <row r="108">
      <c r="A108" s="2">
        <f t="shared" si="66"/>
        <v>27</v>
      </c>
      <c r="B108" s="4">
        <f t="shared" si="1"/>
        <v>81</v>
      </c>
      <c r="C108" s="4">
        <f t="shared" si="2"/>
        <v>0.06</v>
      </c>
      <c r="D108" s="4">
        <f>150.75+2/32</f>
        <v>150.8125</v>
      </c>
      <c r="E108" s="4">
        <f>155+5/32</f>
        <v>155.15625</v>
      </c>
      <c r="F108" s="4">
        <f t="shared" si="3"/>
        <v>4.34375</v>
      </c>
      <c r="G108" s="13">
        <f t="shared" si="79"/>
        <v>0.9824855102</v>
      </c>
      <c r="H108" s="13">
        <f t="shared" si="5"/>
        <v>0</v>
      </c>
      <c r="J108" s="2">
        <f t="shared" si="67"/>
        <v>27</v>
      </c>
      <c r="K108" s="4">
        <f t="shared" si="6"/>
        <v>81</v>
      </c>
      <c r="L108" s="4">
        <f t="shared" si="7"/>
        <v>0.15</v>
      </c>
      <c r="M108" s="4">
        <f>151+11/32</f>
        <v>151.34375</v>
      </c>
      <c r="N108" s="4">
        <f>154+20/32</f>
        <v>154.625</v>
      </c>
      <c r="O108" s="4">
        <f t="shared" si="8"/>
        <v>3.28125</v>
      </c>
      <c r="P108" s="13">
        <f t="shared" si="80"/>
        <v>0.8568930705</v>
      </c>
      <c r="Q108" s="24">
        <f t="shared" si="10"/>
        <v>0.002710223673</v>
      </c>
      <c r="S108" s="2">
        <f t="shared" si="68"/>
        <v>27</v>
      </c>
      <c r="T108" s="4">
        <f t="shared" si="11"/>
        <v>81</v>
      </c>
      <c r="U108" s="4">
        <f t="shared" si="12"/>
        <v>0.06</v>
      </c>
      <c r="V108" s="4">
        <f>151-5/32</f>
        <v>150.84375</v>
      </c>
      <c r="W108" s="4">
        <f>155+4/32</f>
        <v>155.125</v>
      </c>
      <c r="X108" s="4">
        <f t="shared" si="13"/>
        <v>4.28125</v>
      </c>
      <c r="Y108" s="13">
        <f t="shared" si="81"/>
        <v>0.9753916592</v>
      </c>
      <c r="Z108" s="24">
        <f t="shared" si="15"/>
        <v>0.0001843861857</v>
      </c>
      <c r="AB108" s="2">
        <f t="shared" si="69"/>
        <v>27</v>
      </c>
      <c r="AC108" s="4">
        <f t="shared" si="16"/>
        <v>81</v>
      </c>
      <c r="AD108" s="4">
        <f t="shared" si="17"/>
        <v>0.09</v>
      </c>
      <c r="AE108" s="29">
        <f>150+35/32</f>
        <v>151.09375</v>
      </c>
      <c r="AF108" s="29">
        <f>156-36/32</f>
        <v>154.875</v>
      </c>
      <c r="AG108" s="4">
        <f t="shared" si="18"/>
        <v>3.78125</v>
      </c>
      <c r="AH108" s="13">
        <f t="shared" si="82"/>
        <v>0.9263671132</v>
      </c>
      <c r="AI108" s="24">
        <f t="shared" si="20"/>
        <v>0.0008519872427</v>
      </c>
      <c r="AK108" s="2">
        <f t="shared" si="70"/>
        <v>27</v>
      </c>
      <c r="AL108" s="4">
        <f t="shared" si="21"/>
        <v>81</v>
      </c>
      <c r="AM108" s="4">
        <f t="shared" si="22"/>
        <v>0.09</v>
      </c>
      <c r="AO108" s="2">
        <v>32.0</v>
      </c>
      <c r="AP108" s="29">
        <f t="shared" si="23"/>
        <v>3.9375</v>
      </c>
      <c r="AQ108" s="13">
        <f t="shared" si="83"/>
        <v>0.9486832981</v>
      </c>
      <c r="AR108" s="24">
        <f t="shared" si="25"/>
        <v>0.0005327951632</v>
      </c>
      <c r="AS108" s="25"/>
      <c r="AT108" s="2">
        <f t="shared" si="71"/>
        <v>27</v>
      </c>
      <c r="AU108" s="4">
        <f t="shared" si="26"/>
        <v>81</v>
      </c>
      <c r="AV108" s="4">
        <f t="shared" si="27"/>
        <v>0.06</v>
      </c>
      <c r="AX108" s="2">
        <v>36.0</v>
      </c>
      <c r="AY108" s="4">
        <f t="shared" si="28"/>
        <v>3.625</v>
      </c>
      <c r="AZ108" s="13">
        <f t="shared" si="84"/>
        <v>0.9102589898</v>
      </c>
      <c r="BA108" s="24">
        <f t="shared" si="30"/>
        <v>0.0006374446791</v>
      </c>
      <c r="BC108" s="2">
        <f t="shared" si="72"/>
        <v>27</v>
      </c>
      <c r="BD108" s="4">
        <f t="shared" si="31"/>
        <v>81</v>
      </c>
      <c r="BE108" s="4">
        <f t="shared" si="32"/>
        <v>0.09</v>
      </c>
      <c r="BG108" s="2">
        <v>45.0</v>
      </c>
      <c r="BH108" s="4">
        <f t="shared" si="33"/>
        <v>3.125</v>
      </c>
      <c r="BI108" s="13">
        <f t="shared" si="85"/>
        <v>0.8451542547</v>
      </c>
      <c r="BJ108" s="24">
        <f t="shared" si="35"/>
        <v>0.001783190281</v>
      </c>
      <c r="BK108" s="13"/>
      <c r="BL108" s="2">
        <f t="shared" si="73"/>
        <v>27</v>
      </c>
      <c r="BM108" s="4">
        <f t="shared" si="36"/>
        <v>81</v>
      </c>
      <c r="BN108" s="4">
        <f t="shared" si="37"/>
        <v>0.12</v>
      </c>
      <c r="BP108" s="2">
        <v>50.0</v>
      </c>
      <c r="BQ108" s="4">
        <f t="shared" si="38"/>
        <v>2.75</v>
      </c>
      <c r="BR108" s="13">
        <f t="shared" si="39"/>
        <v>0.7872218937</v>
      </c>
      <c r="BS108" s="24">
        <f t="shared" si="40"/>
        <v>0.003226372394</v>
      </c>
      <c r="BT108" s="13"/>
      <c r="BU108" s="2">
        <f t="shared" si="74"/>
        <v>27</v>
      </c>
      <c r="BV108" s="4">
        <f t="shared" si="41"/>
        <v>81</v>
      </c>
      <c r="BW108" s="4">
        <f t="shared" si="42"/>
        <v>0.12</v>
      </c>
      <c r="BY108" s="2">
        <v>51.0</v>
      </c>
      <c r="BZ108" s="4">
        <f t="shared" si="43"/>
        <v>2.6875</v>
      </c>
      <c r="CA108" s="13">
        <f t="shared" si="44"/>
        <v>0.7782247765</v>
      </c>
      <c r="CB108" s="24">
        <f t="shared" si="45"/>
        <v>0.003372773603</v>
      </c>
      <c r="CC108" s="13"/>
      <c r="CD108" s="2">
        <f t="shared" si="75"/>
        <v>27</v>
      </c>
      <c r="CE108" s="4">
        <f t="shared" si="46"/>
        <v>81</v>
      </c>
      <c r="CF108" s="4">
        <f t="shared" si="47"/>
        <v>0.12</v>
      </c>
      <c r="CH108" s="2">
        <v>52.0</v>
      </c>
      <c r="CI108" s="4">
        <f t="shared" si="48"/>
        <v>2.625</v>
      </c>
      <c r="CJ108" s="13">
        <f t="shared" si="49"/>
        <v>0.7745966692</v>
      </c>
      <c r="CK108" s="24">
        <f t="shared" si="50"/>
        <v>0.003455623165</v>
      </c>
      <c r="CL108" s="13"/>
      <c r="CM108" s="2">
        <f t="shared" si="76"/>
        <v>27</v>
      </c>
      <c r="CN108" s="4">
        <f t="shared" si="51"/>
        <v>81</v>
      </c>
      <c r="CO108" s="4">
        <f t="shared" si="52"/>
        <v>0.06</v>
      </c>
      <c r="CQ108" s="2">
        <v>53.0</v>
      </c>
      <c r="CR108" s="4">
        <f t="shared" si="53"/>
        <v>2.5625</v>
      </c>
      <c r="CS108" s="13">
        <f t="shared" si="86"/>
        <v>0.7708455737</v>
      </c>
      <c r="CT108" s="24">
        <f t="shared" si="55"/>
        <v>0.001498336193</v>
      </c>
      <c r="CU108" s="25"/>
      <c r="CV108" s="2">
        <f t="shared" si="77"/>
        <v>27</v>
      </c>
      <c r="CW108" s="4">
        <f t="shared" si="56"/>
        <v>81</v>
      </c>
      <c r="CX108" s="4">
        <f t="shared" si="57"/>
        <v>0.06</v>
      </c>
      <c r="CZ108" s="2">
        <v>36.0</v>
      </c>
      <c r="DA108" s="4">
        <f t="shared" si="58"/>
        <v>3.625</v>
      </c>
      <c r="DB108" s="13">
        <f t="shared" si="87"/>
        <v>0.9102589898</v>
      </c>
      <c r="DC108" s="24">
        <f t="shared" si="60"/>
        <v>0.0006374446791</v>
      </c>
      <c r="DE108" s="2">
        <f t="shared" si="78"/>
        <v>27</v>
      </c>
      <c r="DF108" s="4">
        <f t="shared" si="61"/>
        <v>81</v>
      </c>
      <c r="DG108" s="4">
        <f t="shared" si="62"/>
        <v>0.09</v>
      </c>
      <c r="DI108" s="2">
        <v>32.0</v>
      </c>
      <c r="DJ108" s="29">
        <f t="shared" si="63"/>
        <v>3.9375</v>
      </c>
      <c r="DK108" s="13">
        <f t="shared" si="88"/>
        <v>0.9486832981</v>
      </c>
      <c r="DL108" s="24">
        <f t="shared" si="65"/>
        <v>0.0005327951632</v>
      </c>
      <c r="DM108" s="25"/>
    </row>
    <row r="109">
      <c r="A109" s="2">
        <f t="shared" si="66"/>
        <v>27.5</v>
      </c>
      <c r="B109" s="4">
        <f t="shared" si="1"/>
        <v>82.5</v>
      </c>
      <c r="C109" s="4">
        <f t="shared" si="2"/>
        <v>0.03</v>
      </c>
      <c r="D109" s="4">
        <f t="shared" ref="D109:D112" si="103">150.75+1/32</f>
        <v>150.78125</v>
      </c>
      <c r="E109" s="4">
        <f t="shared" ref="E109:E111" si="104">155+6/32</f>
        <v>155.1875</v>
      </c>
      <c r="F109" s="4">
        <f t="shared" si="3"/>
        <v>4.40625</v>
      </c>
      <c r="G109" s="13">
        <f t="shared" si="79"/>
        <v>0.9895285073</v>
      </c>
      <c r="H109" s="13">
        <f t="shared" si="5"/>
        <v>0</v>
      </c>
      <c r="J109" s="2">
        <f t="shared" si="67"/>
        <v>27.5</v>
      </c>
      <c r="K109" s="4">
        <f t="shared" si="6"/>
        <v>82.5</v>
      </c>
      <c r="L109" s="4">
        <f t="shared" si="7"/>
        <v>0.12</v>
      </c>
      <c r="M109" s="4">
        <f>151+5/32</f>
        <v>151.15625</v>
      </c>
      <c r="N109" s="4">
        <f>154.75+1/16</f>
        <v>154.8125</v>
      </c>
      <c r="O109" s="4">
        <f t="shared" si="8"/>
        <v>3.65625</v>
      </c>
      <c r="P109" s="13">
        <f t="shared" si="80"/>
        <v>0.9045340337</v>
      </c>
      <c r="Q109" s="24">
        <f t="shared" si="10"/>
        <v>0.001409174925</v>
      </c>
      <c r="S109" s="2">
        <f t="shared" si="68"/>
        <v>27.5</v>
      </c>
      <c r="T109" s="4">
        <f t="shared" si="11"/>
        <v>82.5</v>
      </c>
      <c r="U109" s="4">
        <f t="shared" si="12"/>
        <v>0.03</v>
      </c>
      <c r="V109" s="4">
        <f t="shared" ref="V109:V111" si="105">150.75+1/16</f>
        <v>150.8125</v>
      </c>
      <c r="W109" s="2">
        <v>155.15625</v>
      </c>
      <c r="X109" s="4">
        <f t="shared" si="13"/>
        <v>4.34375</v>
      </c>
      <c r="Y109" s="13">
        <f t="shared" si="81"/>
        <v>0.9824855102</v>
      </c>
      <c r="Z109" s="24">
        <f t="shared" si="15"/>
        <v>0</v>
      </c>
      <c r="AB109" s="2">
        <f t="shared" si="69"/>
        <v>27.5</v>
      </c>
      <c r="AC109" s="4">
        <f t="shared" si="16"/>
        <v>82.5</v>
      </c>
      <c r="AD109" s="4">
        <f t="shared" si="17"/>
        <v>0.06</v>
      </c>
      <c r="AE109" s="29">
        <f>150+32/32</f>
        <v>151</v>
      </c>
      <c r="AF109" s="29">
        <f>156-33/32</f>
        <v>154.96875</v>
      </c>
      <c r="AG109" s="4">
        <f t="shared" si="18"/>
        <v>3.96875</v>
      </c>
      <c r="AH109" s="13">
        <f t="shared" si="82"/>
        <v>0.9490570161</v>
      </c>
      <c r="AI109" s="24">
        <f t="shared" si="20"/>
        <v>0.0003718202381</v>
      </c>
      <c r="AK109" s="2">
        <f t="shared" si="70"/>
        <v>27.5</v>
      </c>
      <c r="AL109" s="4">
        <f t="shared" si="21"/>
        <v>82.5</v>
      </c>
      <c r="AM109" s="4">
        <f t="shared" si="22"/>
        <v>0.06</v>
      </c>
      <c r="AO109" s="2">
        <v>28.0</v>
      </c>
      <c r="AP109" s="29">
        <f t="shared" si="23"/>
        <v>4.1875</v>
      </c>
      <c r="AQ109" s="13">
        <f t="shared" si="83"/>
        <v>0.978336781</v>
      </c>
      <c r="AR109" s="24">
        <f t="shared" si="25"/>
        <v>0.0001399721207</v>
      </c>
      <c r="AS109" s="25"/>
      <c r="AT109" s="2">
        <f t="shared" si="71"/>
        <v>27.5</v>
      </c>
      <c r="AU109" s="4">
        <f t="shared" si="26"/>
        <v>82.5</v>
      </c>
      <c r="AV109" s="4">
        <f t="shared" si="27"/>
        <v>0.03</v>
      </c>
      <c r="AX109" s="2">
        <v>33.0</v>
      </c>
      <c r="AY109" s="4">
        <f t="shared" si="28"/>
        <v>3.8125</v>
      </c>
      <c r="AZ109" s="13">
        <f t="shared" si="84"/>
        <v>0.9335033859</v>
      </c>
      <c r="BA109" s="24">
        <f t="shared" si="30"/>
        <v>0.0001755124029</v>
      </c>
      <c r="BC109" s="2">
        <f t="shared" si="72"/>
        <v>27.5</v>
      </c>
      <c r="BD109" s="4">
        <f t="shared" si="31"/>
        <v>82.5</v>
      </c>
      <c r="BE109" s="4">
        <f t="shared" si="32"/>
        <v>0.06</v>
      </c>
      <c r="BG109" s="2">
        <v>43.0</v>
      </c>
      <c r="BH109" s="4">
        <f t="shared" si="33"/>
        <v>3.25</v>
      </c>
      <c r="BI109" s="13">
        <f t="shared" si="85"/>
        <v>0.8618916074</v>
      </c>
      <c r="BJ109" s="24">
        <f t="shared" si="35"/>
        <v>0.0009578210624</v>
      </c>
      <c r="BK109" s="13"/>
      <c r="BL109" s="2">
        <f t="shared" si="73"/>
        <v>27.5</v>
      </c>
      <c r="BM109" s="4">
        <f t="shared" si="36"/>
        <v>82.5</v>
      </c>
      <c r="BN109" s="4">
        <f t="shared" si="37"/>
        <v>0.09</v>
      </c>
      <c r="BP109" s="2">
        <v>48.0</v>
      </c>
      <c r="BQ109" s="4">
        <f t="shared" si="38"/>
        <v>2.875</v>
      </c>
      <c r="BR109" s="13">
        <f t="shared" si="39"/>
        <v>0.8049144824</v>
      </c>
      <c r="BS109" s="24">
        <f t="shared" si="40"/>
        <v>0.002189481969</v>
      </c>
      <c r="BT109" s="13"/>
      <c r="BU109" s="2">
        <f t="shared" si="74"/>
        <v>27.5</v>
      </c>
      <c r="BV109" s="4">
        <f t="shared" si="41"/>
        <v>82.5</v>
      </c>
      <c r="BW109" s="4">
        <f t="shared" si="42"/>
        <v>0.09</v>
      </c>
      <c r="BY109" s="2">
        <v>50.0</v>
      </c>
      <c r="BZ109" s="4">
        <f t="shared" si="43"/>
        <v>2.75</v>
      </c>
      <c r="CA109" s="13">
        <f t="shared" si="44"/>
        <v>0.7872218937</v>
      </c>
      <c r="CB109" s="24">
        <f t="shared" si="45"/>
        <v>0.002368026127</v>
      </c>
      <c r="CC109" s="13"/>
      <c r="CD109" s="2">
        <f t="shared" si="75"/>
        <v>27.5</v>
      </c>
      <c r="CE109" s="4">
        <f t="shared" si="46"/>
        <v>82.5</v>
      </c>
      <c r="CF109" s="4">
        <f t="shared" si="47"/>
        <v>0.09</v>
      </c>
      <c r="CH109" s="2">
        <v>52.0</v>
      </c>
      <c r="CI109" s="4">
        <f t="shared" si="48"/>
        <v>2.625</v>
      </c>
      <c r="CJ109" s="13">
        <f t="shared" si="49"/>
        <v>0.7745966692</v>
      </c>
      <c r="CK109" s="24">
        <f t="shared" si="50"/>
        <v>0.00246830226</v>
      </c>
      <c r="CL109" s="13"/>
      <c r="CM109" s="2">
        <f t="shared" si="76"/>
        <v>27.5</v>
      </c>
      <c r="CN109" s="4">
        <f t="shared" si="51"/>
        <v>82.5</v>
      </c>
      <c r="CO109" s="4">
        <f t="shared" si="52"/>
        <v>0.03</v>
      </c>
      <c r="CQ109" s="2">
        <v>53.0</v>
      </c>
      <c r="CR109" s="4">
        <f t="shared" si="53"/>
        <v>2.5625</v>
      </c>
      <c r="CS109" s="13">
        <f t="shared" si="86"/>
        <v>0.7708455737</v>
      </c>
      <c r="CT109" s="24">
        <f t="shared" si="55"/>
        <v>0.0004994453976</v>
      </c>
      <c r="CU109" s="25"/>
      <c r="CV109" s="2">
        <f t="shared" si="77"/>
        <v>27.5</v>
      </c>
      <c r="CW109" s="4">
        <f t="shared" si="56"/>
        <v>82.5</v>
      </c>
      <c r="CX109" s="4">
        <f t="shared" si="57"/>
        <v>0.03</v>
      </c>
      <c r="CZ109" s="2">
        <v>33.0</v>
      </c>
      <c r="DA109" s="4">
        <f t="shared" si="58"/>
        <v>3.8125</v>
      </c>
      <c r="DB109" s="13">
        <f t="shared" si="87"/>
        <v>0.9335033859</v>
      </c>
      <c r="DC109" s="24">
        <f t="shared" si="60"/>
        <v>0.0001755124029</v>
      </c>
      <c r="DE109" s="2">
        <f t="shared" si="78"/>
        <v>27.5</v>
      </c>
      <c r="DF109" s="4">
        <f t="shared" si="61"/>
        <v>82.5</v>
      </c>
      <c r="DG109" s="4">
        <f t="shared" si="62"/>
        <v>0.06</v>
      </c>
      <c r="DI109" s="2">
        <v>28.0</v>
      </c>
      <c r="DJ109" s="29">
        <f t="shared" si="63"/>
        <v>4.1875</v>
      </c>
      <c r="DK109" s="13">
        <f t="shared" si="88"/>
        <v>0.978336781</v>
      </c>
      <c r="DL109" s="24">
        <f t="shared" si="65"/>
        <v>0.0001399721207</v>
      </c>
      <c r="DM109" s="25"/>
    </row>
    <row r="110">
      <c r="A110" s="2">
        <f t="shared" si="66"/>
        <v>28</v>
      </c>
      <c r="B110" s="4">
        <f t="shared" si="1"/>
        <v>84</v>
      </c>
      <c r="C110" s="4">
        <f t="shared" si="2"/>
        <v>0</v>
      </c>
      <c r="D110" s="4">
        <f t="shared" si="103"/>
        <v>150.78125</v>
      </c>
      <c r="E110" s="4">
        <f t="shared" si="104"/>
        <v>155.1875</v>
      </c>
      <c r="F110" s="4">
        <f t="shared" si="3"/>
        <v>4.40625</v>
      </c>
      <c r="G110" s="13">
        <f t="shared" si="79"/>
        <v>0.9895285073</v>
      </c>
      <c r="H110" s="13">
        <f t="shared" si="5"/>
        <v>0</v>
      </c>
      <c r="J110" s="2">
        <f t="shared" si="67"/>
        <v>28</v>
      </c>
      <c r="K110" s="4">
        <f t="shared" si="6"/>
        <v>84</v>
      </c>
      <c r="L110" s="4">
        <f t="shared" si="7"/>
        <v>0.09</v>
      </c>
      <c r="M110" s="2">
        <v>151.0</v>
      </c>
      <c r="N110" s="4">
        <f>155</f>
        <v>155</v>
      </c>
      <c r="O110" s="4">
        <f t="shared" si="8"/>
        <v>4</v>
      </c>
      <c r="P110" s="13">
        <f t="shared" si="80"/>
        <v>0.9460998336</v>
      </c>
      <c r="Q110" s="24">
        <f t="shared" si="10"/>
        <v>0.0006076130746</v>
      </c>
      <c r="S110" s="2">
        <f t="shared" si="68"/>
        <v>28</v>
      </c>
      <c r="T110" s="4">
        <f t="shared" si="11"/>
        <v>84</v>
      </c>
      <c r="U110" s="4">
        <f t="shared" si="12"/>
        <v>0</v>
      </c>
      <c r="V110" s="4">
        <f t="shared" si="105"/>
        <v>150.8125</v>
      </c>
      <c r="W110" s="4">
        <f t="shared" ref="W110:W111" si="106">155+5/32</f>
        <v>155.15625</v>
      </c>
      <c r="X110" s="4">
        <f t="shared" si="13"/>
        <v>4.34375</v>
      </c>
      <c r="Y110" s="13">
        <f t="shared" si="81"/>
        <v>0.9824855102</v>
      </c>
      <c r="Z110" s="24">
        <f t="shared" si="15"/>
        <v>0</v>
      </c>
      <c r="AB110" s="2">
        <f t="shared" si="69"/>
        <v>28</v>
      </c>
      <c r="AC110" s="4">
        <f t="shared" si="16"/>
        <v>84</v>
      </c>
      <c r="AD110" s="4">
        <f t="shared" si="17"/>
        <v>0.03</v>
      </c>
      <c r="AE110" s="29">
        <f t="shared" ref="AE110:AE111" si="107">150+30/32</f>
        <v>150.9375</v>
      </c>
      <c r="AF110" s="29">
        <f t="shared" ref="AF110:AF111" si="108">156-31/32</f>
        <v>155.03125</v>
      </c>
      <c r="AG110" s="4">
        <f t="shared" si="18"/>
        <v>4.09375</v>
      </c>
      <c r="AH110" s="13">
        <f t="shared" si="82"/>
        <v>0.9638869302</v>
      </c>
      <c r="AI110" s="24">
        <f t="shared" si="20"/>
        <v>0.00009841989131</v>
      </c>
      <c r="AK110" s="2">
        <f t="shared" si="70"/>
        <v>28</v>
      </c>
      <c r="AL110" s="4">
        <f t="shared" si="21"/>
        <v>84</v>
      </c>
      <c r="AM110" s="4">
        <f t="shared" si="22"/>
        <v>0.03</v>
      </c>
      <c r="AO110" s="2">
        <v>26.0</v>
      </c>
      <c r="AP110" s="29">
        <f t="shared" si="23"/>
        <v>4.3125</v>
      </c>
      <c r="AQ110" s="13">
        <f t="shared" si="83"/>
        <v>0.9928314488</v>
      </c>
      <c r="AR110" s="24">
        <f t="shared" si="25"/>
        <v>0</v>
      </c>
      <c r="AS110" s="25"/>
      <c r="AT110" s="2">
        <f t="shared" si="71"/>
        <v>28</v>
      </c>
      <c r="AU110" s="4">
        <f t="shared" si="26"/>
        <v>84</v>
      </c>
      <c r="AV110" s="4">
        <f t="shared" si="27"/>
        <v>0</v>
      </c>
      <c r="AX110" s="2">
        <v>31.0</v>
      </c>
      <c r="AY110" s="4">
        <f t="shared" si="28"/>
        <v>3.9375</v>
      </c>
      <c r="AZ110" s="13">
        <f t="shared" si="84"/>
        <v>0.9486832981</v>
      </c>
      <c r="BA110" s="24">
        <f t="shared" si="30"/>
        <v>0</v>
      </c>
      <c r="BC110" s="2">
        <f t="shared" si="72"/>
        <v>28</v>
      </c>
      <c r="BD110" s="4">
        <f t="shared" si="31"/>
        <v>84</v>
      </c>
      <c r="BE110" s="4">
        <f t="shared" si="32"/>
        <v>0.03</v>
      </c>
      <c r="BG110" s="2">
        <v>40.0</v>
      </c>
      <c r="BH110" s="4">
        <f t="shared" si="33"/>
        <v>3.4375</v>
      </c>
      <c r="BI110" s="13">
        <f t="shared" si="85"/>
        <v>0.8864052604</v>
      </c>
      <c r="BJ110" s="24">
        <f t="shared" si="35"/>
        <v>0.0002846970238</v>
      </c>
      <c r="BK110" s="13"/>
      <c r="BL110" s="2">
        <f t="shared" si="73"/>
        <v>28</v>
      </c>
      <c r="BM110" s="4">
        <f t="shared" si="36"/>
        <v>84</v>
      </c>
      <c r="BN110" s="4">
        <f t="shared" si="37"/>
        <v>0.06</v>
      </c>
      <c r="BP110" s="2">
        <v>47.0</v>
      </c>
      <c r="BQ110" s="4">
        <f t="shared" si="38"/>
        <v>2.9375</v>
      </c>
      <c r="BR110" s="13">
        <f t="shared" si="39"/>
        <v>0.8136165135</v>
      </c>
      <c r="BS110" s="24">
        <f t="shared" si="40"/>
        <v>0.001270816737</v>
      </c>
      <c r="BT110" s="13"/>
      <c r="BU110" s="2">
        <f t="shared" si="74"/>
        <v>28</v>
      </c>
      <c r="BV110" s="4">
        <f t="shared" si="41"/>
        <v>84</v>
      </c>
      <c r="BW110" s="4">
        <f t="shared" si="42"/>
        <v>0.06</v>
      </c>
      <c r="BY110" s="2">
        <v>50.0</v>
      </c>
      <c r="BZ110" s="4">
        <f t="shared" si="43"/>
        <v>2.75</v>
      </c>
      <c r="CA110" s="13">
        <f t="shared" si="44"/>
        <v>0.7872218937</v>
      </c>
      <c r="CB110" s="24">
        <f t="shared" si="45"/>
        <v>0.001420815676</v>
      </c>
      <c r="CC110" s="13"/>
      <c r="CD110" s="2">
        <f t="shared" si="75"/>
        <v>28</v>
      </c>
      <c r="CE110" s="4">
        <f t="shared" si="46"/>
        <v>84</v>
      </c>
      <c r="CF110" s="4">
        <f t="shared" si="47"/>
        <v>0.06</v>
      </c>
      <c r="CH110" s="2">
        <v>52.0</v>
      </c>
      <c r="CI110" s="4">
        <f t="shared" si="48"/>
        <v>2.625</v>
      </c>
      <c r="CJ110" s="13">
        <f t="shared" si="49"/>
        <v>0.7745966692</v>
      </c>
      <c r="CK110" s="24">
        <f t="shared" si="50"/>
        <v>0.001480981356</v>
      </c>
      <c r="CL110" s="13"/>
      <c r="CM110" s="2">
        <f t="shared" si="76"/>
        <v>28</v>
      </c>
      <c r="CN110" s="4">
        <f t="shared" si="51"/>
        <v>84</v>
      </c>
      <c r="CO110" s="4">
        <f t="shared" si="52"/>
        <v>0</v>
      </c>
      <c r="CQ110" s="2">
        <v>53.0</v>
      </c>
      <c r="CR110" s="4">
        <f t="shared" si="53"/>
        <v>2.5625</v>
      </c>
      <c r="CS110" s="13">
        <f t="shared" si="86"/>
        <v>0.7708455737</v>
      </c>
      <c r="CT110" s="24">
        <f t="shared" si="55"/>
        <v>0</v>
      </c>
      <c r="CU110" s="25"/>
      <c r="CV110" s="2">
        <f t="shared" si="77"/>
        <v>28</v>
      </c>
      <c r="CW110" s="4">
        <f t="shared" si="56"/>
        <v>84</v>
      </c>
      <c r="CX110" s="4">
        <f t="shared" si="57"/>
        <v>0</v>
      </c>
      <c r="CZ110" s="2">
        <v>31.0</v>
      </c>
      <c r="DA110" s="4">
        <f t="shared" si="58"/>
        <v>3.9375</v>
      </c>
      <c r="DB110" s="13">
        <f t="shared" si="87"/>
        <v>0.9486832981</v>
      </c>
      <c r="DC110" s="24">
        <f t="shared" si="60"/>
        <v>0</v>
      </c>
      <c r="DE110" s="2">
        <f t="shared" si="78"/>
        <v>28</v>
      </c>
      <c r="DF110" s="4">
        <f t="shared" si="61"/>
        <v>84</v>
      </c>
      <c r="DG110" s="4">
        <f t="shared" si="62"/>
        <v>0.03</v>
      </c>
      <c r="DI110" s="2">
        <v>26.0</v>
      </c>
      <c r="DJ110" s="29">
        <f t="shared" si="63"/>
        <v>4.3125</v>
      </c>
      <c r="DK110" s="13">
        <f t="shared" si="88"/>
        <v>0.9928314488</v>
      </c>
      <c r="DL110" s="24">
        <f t="shared" si="65"/>
        <v>0</v>
      </c>
      <c r="DM110" s="25"/>
    </row>
    <row r="111">
      <c r="A111" s="2">
        <f t="shared" si="66"/>
        <v>28.5</v>
      </c>
      <c r="B111" s="4">
        <f t="shared" si="1"/>
        <v>85.5</v>
      </c>
      <c r="C111" s="4">
        <f t="shared" si="2"/>
        <v>-0.03</v>
      </c>
      <c r="D111" s="4">
        <f t="shared" si="103"/>
        <v>150.78125</v>
      </c>
      <c r="E111" s="4">
        <f t="shared" si="104"/>
        <v>155.1875</v>
      </c>
      <c r="F111" s="4">
        <f t="shared" si="3"/>
        <v>4.40625</v>
      </c>
      <c r="G111" s="13">
        <f t="shared" si="79"/>
        <v>0.9895285073</v>
      </c>
      <c r="H111" s="13">
        <f t="shared" si="5"/>
        <v>0</v>
      </c>
      <c r="J111" s="2">
        <f t="shared" si="67"/>
        <v>28.5</v>
      </c>
      <c r="K111" s="4">
        <f t="shared" si="6"/>
        <v>85.5</v>
      </c>
      <c r="L111" s="4">
        <f t="shared" si="7"/>
        <v>0.06</v>
      </c>
      <c r="M111" s="2">
        <f>151-3/32</f>
        <v>150.90625</v>
      </c>
      <c r="N111" s="4">
        <f>155+3/32</f>
        <v>155.09375</v>
      </c>
      <c r="O111" s="4">
        <f t="shared" si="8"/>
        <v>4.1875</v>
      </c>
      <c r="P111" s="13">
        <f t="shared" si="80"/>
        <v>0.9680201119</v>
      </c>
      <c r="Q111" s="24">
        <f t="shared" si="10"/>
        <v>0.000233739874</v>
      </c>
      <c r="S111" s="2">
        <f t="shared" si="68"/>
        <v>28.5</v>
      </c>
      <c r="T111" s="4">
        <f t="shared" si="11"/>
        <v>85.5</v>
      </c>
      <c r="U111" s="4">
        <f t="shared" si="12"/>
        <v>-0.03</v>
      </c>
      <c r="V111" s="4">
        <f t="shared" si="105"/>
        <v>150.8125</v>
      </c>
      <c r="W111" s="4">
        <f t="shared" si="106"/>
        <v>155.15625</v>
      </c>
      <c r="X111" s="4">
        <f t="shared" si="13"/>
        <v>4.34375</v>
      </c>
      <c r="Y111" s="13">
        <f t="shared" si="81"/>
        <v>0.9824855102</v>
      </c>
      <c r="Z111" s="24">
        <f t="shared" si="15"/>
        <v>0</v>
      </c>
      <c r="AB111" s="2">
        <f t="shared" si="69"/>
        <v>28.5</v>
      </c>
      <c r="AC111" s="4">
        <f t="shared" si="16"/>
        <v>85.5</v>
      </c>
      <c r="AD111" s="4">
        <f t="shared" si="17"/>
        <v>0</v>
      </c>
      <c r="AE111" s="29">
        <f t="shared" si="107"/>
        <v>150.9375</v>
      </c>
      <c r="AF111" s="29">
        <f t="shared" si="108"/>
        <v>155.03125</v>
      </c>
      <c r="AG111" s="4">
        <f t="shared" si="18"/>
        <v>4.09375</v>
      </c>
      <c r="AH111" s="13">
        <f t="shared" si="82"/>
        <v>0.9638869302</v>
      </c>
      <c r="AI111" s="24">
        <f t="shared" si="20"/>
        <v>0</v>
      </c>
      <c r="AK111" s="2">
        <f t="shared" si="70"/>
        <v>28.5</v>
      </c>
      <c r="AL111" s="4">
        <f t="shared" si="21"/>
        <v>85.5</v>
      </c>
      <c r="AM111" s="4">
        <f t="shared" si="22"/>
        <v>0</v>
      </c>
      <c r="AO111" s="2">
        <v>26.0</v>
      </c>
      <c r="AP111" s="29">
        <f t="shared" si="23"/>
        <v>4.3125</v>
      </c>
      <c r="AQ111" s="13">
        <f t="shared" si="83"/>
        <v>0.9928314488</v>
      </c>
      <c r="AR111" s="24">
        <f t="shared" si="25"/>
        <v>0</v>
      </c>
      <c r="AS111" s="25"/>
      <c r="AT111" s="2">
        <f t="shared" si="71"/>
        <v>28.5</v>
      </c>
      <c r="AU111" s="4">
        <f t="shared" si="26"/>
        <v>85.5</v>
      </c>
      <c r="AV111" s="4">
        <f t="shared" si="27"/>
        <v>-0.03</v>
      </c>
      <c r="AX111" s="2">
        <v>31.0</v>
      </c>
      <c r="AY111" s="4">
        <f t="shared" si="28"/>
        <v>3.9375</v>
      </c>
      <c r="AZ111" s="13">
        <f t="shared" si="84"/>
        <v>0.9486832981</v>
      </c>
      <c r="BA111" s="24">
        <f t="shared" si="30"/>
        <v>0.0001376487824</v>
      </c>
      <c r="BC111" s="2">
        <f t="shared" si="72"/>
        <v>28.5</v>
      </c>
      <c r="BD111" s="4">
        <f t="shared" si="31"/>
        <v>85.5</v>
      </c>
      <c r="BE111" s="4">
        <f t="shared" si="32"/>
        <v>0</v>
      </c>
      <c r="BG111" s="2">
        <v>40.0</v>
      </c>
      <c r="BH111" s="4">
        <f t="shared" si="33"/>
        <v>3.4375</v>
      </c>
      <c r="BI111" s="13">
        <f t="shared" si="85"/>
        <v>0.8864052604</v>
      </c>
      <c r="BJ111" s="24">
        <f t="shared" si="35"/>
        <v>0</v>
      </c>
      <c r="BK111" s="13"/>
      <c r="BL111" s="2">
        <f t="shared" si="73"/>
        <v>28.5</v>
      </c>
      <c r="BM111" s="4">
        <f t="shared" si="36"/>
        <v>85.5</v>
      </c>
      <c r="BN111" s="4">
        <f t="shared" si="37"/>
        <v>0.03</v>
      </c>
      <c r="BP111" s="2">
        <v>46.0</v>
      </c>
      <c r="BQ111" s="4">
        <f t="shared" si="38"/>
        <v>3</v>
      </c>
      <c r="BR111" s="13">
        <f t="shared" si="39"/>
        <v>0.8222264518</v>
      </c>
      <c r="BS111" s="24">
        <f t="shared" si="40"/>
        <v>0.00041328626</v>
      </c>
      <c r="BT111" s="13"/>
      <c r="BU111" s="2">
        <f t="shared" si="74"/>
        <v>28.5</v>
      </c>
      <c r="BV111" s="4">
        <f t="shared" si="41"/>
        <v>85.5</v>
      </c>
      <c r="BW111" s="4">
        <f t="shared" si="42"/>
        <v>0.03</v>
      </c>
      <c r="BY111" s="2">
        <v>50.0</v>
      </c>
      <c r="BZ111" s="4">
        <f t="shared" si="43"/>
        <v>2.75</v>
      </c>
      <c r="CA111" s="13">
        <f t="shared" si="44"/>
        <v>0.7872218937</v>
      </c>
      <c r="CB111" s="24">
        <f t="shared" si="45"/>
        <v>0.0004736052255</v>
      </c>
      <c r="CC111" s="13"/>
      <c r="CD111" s="2">
        <f t="shared" si="75"/>
        <v>28.5</v>
      </c>
      <c r="CE111" s="4">
        <f t="shared" si="46"/>
        <v>85.5</v>
      </c>
      <c r="CF111" s="4">
        <f t="shared" si="47"/>
        <v>0.03</v>
      </c>
      <c r="CH111" s="2">
        <v>52.0</v>
      </c>
      <c r="CI111" s="4">
        <f t="shared" si="48"/>
        <v>2.625</v>
      </c>
      <c r="CJ111" s="13">
        <f t="shared" si="49"/>
        <v>0.7745966692</v>
      </c>
      <c r="CK111" s="24">
        <f t="shared" si="50"/>
        <v>0.0004936604521</v>
      </c>
      <c r="CL111" s="13"/>
      <c r="CM111" s="2">
        <f t="shared" si="76"/>
        <v>28.5</v>
      </c>
      <c r="CN111" s="4">
        <f t="shared" si="51"/>
        <v>85.5</v>
      </c>
      <c r="CO111" s="4">
        <f t="shared" si="52"/>
        <v>-0.03</v>
      </c>
      <c r="CQ111" s="2">
        <v>53.0</v>
      </c>
      <c r="CR111" s="4">
        <f t="shared" si="53"/>
        <v>2.5625</v>
      </c>
      <c r="CS111" s="13">
        <f t="shared" si="86"/>
        <v>0.7708455737</v>
      </c>
      <c r="CT111" s="24">
        <f t="shared" si="55"/>
        <v>0.0004994453976</v>
      </c>
      <c r="CU111" s="25"/>
      <c r="CV111" s="2">
        <f t="shared" si="77"/>
        <v>28.5</v>
      </c>
      <c r="CW111" s="4">
        <f t="shared" si="56"/>
        <v>85.5</v>
      </c>
      <c r="CX111" s="4">
        <f t="shared" si="57"/>
        <v>-0.03</v>
      </c>
      <c r="CZ111" s="2">
        <v>31.0</v>
      </c>
      <c r="DA111" s="4">
        <f t="shared" si="58"/>
        <v>3.9375</v>
      </c>
      <c r="DB111" s="13">
        <f t="shared" si="87"/>
        <v>0.9486832981</v>
      </c>
      <c r="DC111" s="24">
        <f t="shared" si="60"/>
        <v>0.0001376487824</v>
      </c>
      <c r="DE111" s="2">
        <f t="shared" si="78"/>
        <v>28.5</v>
      </c>
      <c r="DF111" s="4">
        <f t="shared" si="61"/>
        <v>85.5</v>
      </c>
      <c r="DG111" s="4">
        <f t="shared" si="62"/>
        <v>0</v>
      </c>
      <c r="DI111" s="2">
        <v>26.0</v>
      </c>
      <c r="DJ111" s="29">
        <f t="shared" si="63"/>
        <v>4.3125</v>
      </c>
      <c r="DK111" s="13">
        <f t="shared" si="88"/>
        <v>0.9928314488</v>
      </c>
      <c r="DL111" s="24">
        <f t="shared" si="65"/>
        <v>0</v>
      </c>
      <c r="DM111" s="25"/>
    </row>
    <row r="112">
      <c r="A112" s="2">
        <f t="shared" si="66"/>
        <v>29</v>
      </c>
      <c r="B112" s="4">
        <f t="shared" si="1"/>
        <v>87</v>
      </c>
      <c r="C112" s="4">
        <f t="shared" si="2"/>
        <v>-0.06</v>
      </c>
      <c r="D112" s="4">
        <f t="shared" si="103"/>
        <v>150.78125</v>
      </c>
      <c r="E112" s="4">
        <f t="shared" ref="E112:E113" si="109">155+5/32</f>
        <v>155.15625</v>
      </c>
      <c r="F112" s="4">
        <f t="shared" si="3"/>
        <v>4.375</v>
      </c>
      <c r="G112" s="13">
        <f t="shared" si="79"/>
        <v>0.9860132972</v>
      </c>
      <c r="H112" s="13">
        <f t="shared" si="5"/>
        <v>0</v>
      </c>
      <c r="J112" s="2">
        <f t="shared" si="67"/>
        <v>29</v>
      </c>
      <c r="K112" s="4">
        <f t="shared" si="6"/>
        <v>87</v>
      </c>
      <c r="L112" s="4">
        <f t="shared" si="7"/>
        <v>0.03</v>
      </c>
      <c r="M112" s="4">
        <f t="shared" ref="M112:M114" si="110">150+7/8-1/32</f>
        <v>150.84375</v>
      </c>
      <c r="N112" s="4">
        <f t="shared" ref="N112:N114" si="111">155+4/32</f>
        <v>155.125</v>
      </c>
      <c r="O112" s="4">
        <f t="shared" si="8"/>
        <v>4.28125</v>
      </c>
      <c r="P112" s="13">
        <f t="shared" si="80"/>
        <v>0.978796178</v>
      </c>
      <c r="Q112" s="24">
        <f t="shared" si="10"/>
        <v>0.00005868117442</v>
      </c>
      <c r="S112" s="2">
        <f t="shared" si="68"/>
        <v>29</v>
      </c>
      <c r="T112" s="4">
        <f t="shared" si="11"/>
        <v>87</v>
      </c>
      <c r="U112" s="4">
        <f t="shared" si="12"/>
        <v>-0.06</v>
      </c>
      <c r="V112" s="4">
        <f>150+7/8-1/32</f>
        <v>150.84375</v>
      </c>
      <c r="W112" s="4">
        <f>155+1/8-1/32</f>
        <v>155.09375</v>
      </c>
      <c r="X112" s="4">
        <f t="shared" si="13"/>
        <v>4.25</v>
      </c>
      <c r="Y112" s="13">
        <f t="shared" si="81"/>
        <v>0.9718253158</v>
      </c>
      <c r="Z112" s="24">
        <f t="shared" si="15"/>
        <v>0.000203488897</v>
      </c>
      <c r="AB112" s="2">
        <f t="shared" si="69"/>
        <v>29</v>
      </c>
      <c r="AC112" s="4">
        <f t="shared" si="16"/>
        <v>87</v>
      </c>
      <c r="AD112" s="4">
        <f t="shared" si="17"/>
        <v>-0.03</v>
      </c>
      <c r="AE112" s="4">
        <f>150+32/32</f>
        <v>151</v>
      </c>
      <c r="AF112" s="4">
        <f>156-33/32</f>
        <v>154.96875</v>
      </c>
      <c r="AG112" s="4">
        <f t="shared" si="18"/>
        <v>3.96875</v>
      </c>
      <c r="AH112" s="13">
        <f t="shared" si="82"/>
        <v>0.9490570161</v>
      </c>
      <c r="AI112" s="24">
        <f t="shared" si="20"/>
        <v>0.0001367001734</v>
      </c>
      <c r="AK112" s="2">
        <f t="shared" si="70"/>
        <v>29</v>
      </c>
      <c r="AL112" s="4">
        <f t="shared" si="21"/>
        <v>87</v>
      </c>
      <c r="AM112" s="4">
        <f t="shared" si="22"/>
        <v>-0.03</v>
      </c>
      <c r="AO112" s="2">
        <v>27.0</v>
      </c>
      <c r="AP112" s="29">
        <f t="shared" si="23"/>
        <v>4.25</v>
      </c>
      <c r="AQ112" s="13">
        <f t="shared" si="83"/>
        <v>0.9856107606</v>
      </c>
      <c r="AR112" s="24">
        <f t="shared" si="25"/>
        <v>0</v>
      </c>
      <c r="AS112" s="25"/>
      <c r="AT112" s="2">
        <f t="shared" si="71"/>
        <v>29</v>
      </c>
      <c r="AU112" s="4">
        <f t="shared" si="26"/>
        <v>87</v>
      </c>
      <c r="AV112" s="4">
        <f t="shared" si="27"/>
        <v>-0.06</v>
      </c>
      <c r="AX112" s="2">
        <v>32.0</v>
      </c>
      <c r="AY112" s="4">
        <f t="shared" si="28"/>
        <v>3.875</v>
      </c>
      <c r="AZ112" s="13">
        <f t="shared" si="84"/>
        <v>0.9411239481</v>
      </c>
      <c r="BA112" s="24">
        <f t="shared" si="30"/>
        <v>0.0004509830414</v>
      </c>
      <c r="BC112" s="2">
        <f t="shared" si="72"/>
        <v>29</v>
      </c>
      <c r="BD112" s="4">
        <f t="shared" si="31"/>
        <v>87</v>
      </c>
      <c r="BE112" s="4">
        <f t="shared" si="32"/>
        <v>-0.03</v>
      </c>
      <c r="BG112" s="2">
        <v>40.0</v>
      </c>
      <c r="BH112" s="4">
        <f t="shared" si="33"/>
        <v>3.4375</v>
      </c>
      <c r="BI112" s="13">
        <f t="shared" si="85"/>
        <v>0.8864052604</v>
      </c>
      <c r="BJ112" s="24">
        <f t="shared" si="35"/>
        <v>0.0002846970238</v>
      </c>
      <c r="BK112" s="13"/>
      <c r="BL112" s="2">
        <f t="shared" si="73"/>
        <v>29</v>
      </c>
      <c r="BM112" s="4">
        <f t="shared" si="36"/>
        <v>87</v>
      </c>
      <c r="BN112" s="4">
        <f t="shared" si="37"/>
        <v>0</v>
      </c>
      <c r="BP112" s="2">
        <v>46.0</v>
      </c>
      <c r="BQ112" s="4">
        <f t="shared" si="38"/>
        <v>3</v>
      </c>
      <c r="BR112" s="13">
        <f t="shared" si="39"/>
        <v>0.8222264518</v>
      </c>
      <c r="BS112" s="24">
        <f t="shared" si="40"/>
        <v>0</v>
      </c>
      <c r="BT112" s="13"/>
      <c r="BU112" s="2">
        <f t="shared" si="74"/>
        <v>29</v>
      </c>
      <c r="BV112" s="4">
        <f t="shared" si="41"/>
        <v>87</v>
      </c>
      <c r="BW112" s="4">
        <f t="shared" si="42"/>
        <v>0</v>
      </c>
      <c r="BY112" s="2">
        <v>50.0</v>
      </c>
      <c r="BZ112" s="4">
        <f t="shared" si="43"/>
        <v>2.75</v>
      </c>
      <c r="CA112" s="13">
        <f t="shared" si="44"/>
        <v>0.7872218937</v>
      </c>
      <c r="CB112" s="24">
        <f t="shared" si="45"/>
        <v>0</v>
      </c>
      <c r="CC112" s="13"/>
      <c r="CD112" s="2">
        <f t="shared" si="75"/>
        <v>29</v>
      </c>
      <c r="CE112" s="4">
        <f t="shared" si="46"/>
        <v>87</v>
      </c>
      <c r="CF112" s="4">
        <f t="shared" si="47"/>
        <v>0</v>
      </c>
      <c r="CH112" s="2">
        <v>52.0</v>
      </c>
      <c r="CI112" s="4">
        <f t="shared" si="48"/>
        <v>2.625</v>
      </c>
      <c r="CJ112" s="13">
        <f t="shared" si="49"/>
        <v>0.7745966692</v>
      </c>
      <c r="CK112" s="24">
        <f t="shared" si="50"/>
        <v>0</v>
      </c>
      <c r="CL112" s="13"/>
      <c r="CM112" s="2">
        <f t="shared" si="76"/>
        <v>29</v>
      </c>
      <c r="CN112" s="4">
        <f t="shared" si="51"/>
        <v>87</v>
      </c>
      <c r="CO112" s="4">
        <f t="shared" si="52"/>
        <v>-0.06</v>
      </c>
      <c r="CQ112" s="2">
        <v>53.0</v>
      </c>
      <c r="CR112" s="4">
        <f t="shared" si="53"/>
        <v>2.5625</v>
      </c>
      <c r="CS112" s="13">
        <f t="shared" si="86"/>
        <v>0.7708455737</v>
      </c>
      <c r="CT112" s="24">
        <f t="shared" si="55"/>
        <v>0.001498336193</v>
      </c>
      <c r="CU112" s="25"/>
      <c r="CV112" s="2">
        <f t="shared" si="77"/>
        <v>29</v>
      </c>
      <c r="CW112" s="4">
        <f t="shared" si="56"/>
        <v>87</v>
      </c>
      <c r="CX112" s="4">
        <f t="shared" si="57"/>
        <v>-0.06</v>
      </c>
      <c r="CZ112" s="2">
        <v>32.0</v>
      </c>
      <c r="DA112" s="4">
        <f t="shared" si="58"/>
        <v>3.875</v>
      </c>
      <c r="DB112" s="13">
        <f t="shared" si="87"/>
        <v>0.9411239481</v>
      </c>
      <c r="DC112" s="24">
        <f t="shared" si="60"/>
        <v>0.0004509830414</v>
      </c>
      <c r="DE112" s="2">
        <f t="shared" si="78"/>
        <v>29</v>
      </c>
      <c r="DF112" s="4">
        <f t="shared" si="61"/>
        <v>87</v>
      </c>
      <c r="DG112" s="4">
        <f t="shared" si="62"/>
        <v>-0.03</v>
      </c>
      <c r="DI112" s="2">
        <v>27.0</v>
      </c>
      <c r="DJ112" s="29">
        <f t="shared" si="63"/>
        <v>4.25</v>
      </c>
      <c r="DK112" s="13">
        <f t="shared" si="88"/>
        <v>0.9856107606</v>
      </c>
      <c r="DL112" s="24">
        <f t="shared" si="65"/>
        <v>0</v>
      </c>
      <c r="DM112" s="25"/>
    </row>
    <row r="113">
      <c r="A113" s="2">
        <f t="shared" si="66"/>
        <v>29.5</v>
      </c>
      <c r="B113" s="4">
        <f t="shared" si="1"/>
        <v>88.5</v>
      </c>
      <c r="C113" s="4">
        <f t="shared" si="2"/>
        <v>-0.09</v>
      </c>
      <c r="D113" s="4">
        <f>150.75+1/16</f>
        <v>150.8125</v>
      </c>
      <c r="E113" s="4">
        <f t="shared" si="109"/>
        <v>155.15625</v>
      </c>
      <c r="F113" s="4">
        <f t="shared" si="3"/>
        <v>4.34375</v>
      </c>
      <c r="G113" s="13">
        <f t="shared" si="79"/>
        <v>0.9824855102</v>
      </c>
      <c r="H113" s="13">
        <f t="shared" si="5"/>
        <v>0</v>
      </c>
      <c r="J113" s="2">
        <f t="shared" si="67"/>
        <v>29.5</v>
      </c>
      <c r="K113" s="4">
        <f t="shared" si="6"/>
        <v>88.5</v>
      </c>
      <c r="L113" s="4">
        <f t="shared" si="7"/>
        <v>0</v>
      </c>
      <c r="M113" s="4">
        <f t="shared" si="110"/>
        <v>150.84375</v>
      </c>
      <c r="N113" s="4">
        <f t="shared" si="111"/>
        <v>155.125</v>
      </c>
      <c r="O113" s="4">
        <f t="shared" si="8"/>
        <v>4.28125</v>
      </c>
      <c r="P113" s="13">
        <f t="shared" si="80"/>
        <v>0.978796178</v>
      </c>
      <c r="Q113" s="24">
        <f t="shared" si="10"/>
        <v>0</v>
      </c>
      <c r="S113" s="2">
        <f t="shared" si="68"/>
        <v>29.5</v>
      </c>
      <c r="T113" s="4">
        <f t="shared" si="11"/>
        <v>88.5</v>
      </c>
      <c r="U113" s="4">
        <f t="shared" si="12"/>
        <v>-0.09</v>
      </c>
      <c r="V113" s="4">
        <f>150+31/32</f>
        <v>150.96875</v>
      </c>
      <c r="W113" s="4">
        <f>155</f>
        <v>155</v>
      </c>
      <c r="X113" s="4">
        <f t="shared" si="13"/>
        <v>4.03125</v>
      </c>
      <c r="Y113" s="13">
        <f t="shared" si="81"/>
        <v>0.9464847243</v>
      </c>
      <c r="Z113" s="24">
        <f t="shared" si="15"/>
        <v>0.0005844754817</v>
      </c>
      <c r="AB113" s="2">
        <f t="shared" si="69"/>
        <v>29.5</v>
      </c>
      <c r="AC113" s="4">
        <f t="shared" si="16"/>
        <v>88.5</v>
      </c>
      <c r="AD113" s="4">
        <f t="shared" si="17"/>
        <v>-0.06</v>
      </c>
      <c r="AE113" s="4">
        <f>150+35/32</f>
        <v>151.09375</v>
      </c>
      <c r="AF113" s="4">
        <f>156-36/32</f>
        <v>154.875</v>
      </c>
      <c r="AG113" s="4">
        <f t="shared" si="18"/>
        <v>3.78125</v>
      </c>
      <c r="AH113" s="13">
        <f t="shared" si="82"/>
        <v>0.9263671132</v>
      </c>
      <c r="AI113" s="24">
        <f t="shared" si="20"/>
        <v>0.0005224247707</v>
      </c>
      <c r="AK113" s="2">
        <f t="shared" si="70"/>
        <v>29.5</v>
      </c>
      <c r="AL113" s="4">
        <f t="shared" si="21"/>
        <v>88.5</v>
      </c>
      <c r="AM113" s="4">
        <f t="shared" si="22"/>
        <v>-0.06</v>
      </c>
      <c r="AO113" s="2">
        <v>29.0</v>
      </c>
      <c r="AP113" s="29">
        <f t="shared" si="23"/>
        <v>4.125</v>
      </c>
      <c r="AQ113" s="13">
        <f t="shared" si="83"/>
        <v>0.9710083125</v>
      </c>
      <c r="AR113" s="24">
        <f t="shared" si="25"/>
        <v>0.0001992903089</v>
      </c>
      <c r="AS113" s="25"/>
      <c r="AT113" s="2">
        <f t="shared" si="71"/>
        <v>29.5</v>
      </c>
      <c r="AU113" s="4">
        <f t="shared" si="26"/>
        <v>88.5</v>
      </c>
      <c r="AV113" s="4">
        <f t="shared" si="27"/>
        <v>-0.09</v>
      </c>
      <c r="AX113" s="2">
        <v>35.0</v>
      </c>
      <c r="AY113" s="4">
        <f t="shared" si="28"/>
        <v>3.6875</v>
      </c>
      <c r="AZ113" s="13">
        <f t="shared" si="84"/>
        <v>0.918072515</v>
      </c>
      <c r="BA113" s="24">
        <f t="shared" si="30"/>
        <v>0.0009513336228</v>
      </c>
      <c r="BC113" s="2">
        <f t="shared" si="72"/>
        <v>29.5</v>
      </c>
      <c r="BD113" s="4">
        <f t="shared" si="31"/>
        <v>88.5</v>
      </c>
      <c r="BE113" s="4">
        <f t="shared" si="32"/>
        <v>-0.06</v>
      </c>
      <c r="BG113" s="2">
        <v>41.0</v>
      </c>
      <c r="BH113" s="4">
        <f t="shared" si="33"/>
        <v>3.375</v>
      </c>
      <c r="BI113" s="13">
        <f t="shared" si="85"/>
        <v>0.8783100657</v>
      </c>
      <c r="BJ113" s="24">
        <f t="shared" si="35"/>
        <v>0.0008890976345</v>
      </c>
      <c r="BK113" s="13"/>
      <c r="BL113" s="2">
        <f t="shared" si="73"/>
        <v>29.5</v>
      </c>
      <c r="BM113" s="4">
        <f t="shared" si="36"/>
        <v>88.5</v>
      </c>
      <c r="BN113" s="4">
        <f t="shared" si="37"/>
        <v>-0.03</v>
      </c>
      <c r="BP113" s="2">
        <v>46.0</v>
      </c>
      <c r="BQ113" s="4">
        <f t="shared" si="38"/>
        <v>3</v>
      </c>
      <c r="BR113" s="13">
        <f t="shared" si="39"/>
        <v>0.8222264518</v>
      </c>
      <c r="BS113" s="24">
        <f t="shared" si="40"/>
        <v>0.00041328626</v>
      </c>
      <c r="BT113" s="13"/>
      <c r="BU113" s="2">
        <f t="shared" si="74"/>
        <v>29.5</v>
      </c>
      <c r="BV113" s="4">
        <f t="shared" si="41"/>
        <v>88.5</v>
      </c>
      <c r="BW113" s="4">
        <f t="shared" si="42"/>
        <v>-0.03</v>
      </c>
      <c r="BY113" s="2">
        <v>50.0</v>
      </c>
      <c r="BZ113" s="4">
        <f t="shared" si="43"/>
        <v>2.75</v>
      </c>
      <c r="CA113" s="13">
        <f t="shared" si="44"/>
        <v>0.7872218937</v>
      </c>
      <c r="CB113" s="24">
        <f t="shared" si="45"/>
        <v>0.0004736052255</v>
      </c>
      <c r="CC113" s="13"/>
      <c r="CD113" s="2">
        <f t="shared" si="75"/>
        <v>29.5</v>
      </c>
      <c r="CE113" s="4">
        <f t="shared" si="46"/>
        <v>88.5</v>
      </c>
      <c r="CF113" s="4">
        <f t="shared" si="47"/>
        <v>-0.03</v>
      </c>
      <c r="CH113" s="2">
        <v>52.0</v>
      </c>
      <c r="CI113" s="4">
        <f t="shared" si="48"/>
        <v>2.625</v>
      </c>
      <c r="CJ113" s="13">
        <f t="shared" si="49"/>
        <v>0.7745966692</v>
      </c>
      <c r="CK113" s="24">
        <f t="shared" si="50"/>
        <v>0.0004936604521</v>
      </c>
      <c r="CL113" s="13"/>
      <c r="CM113" s="2">
        <f t="shared" si="76"/>
        <v>29.5</v>
      </c>
      <c r="CN113" s="4">
        <f t="shared" si="51"/>
        <v>88.5</v>
      </c>
      <c r="CO113" s="4">
        <f t="shared" si="52"/>
        <v>-0.09</v>
      </c>
      <c r="CQ113" s="2">
        <v>53.0</v>
      </c>
      <c r="CR113" s="4">
        <f t="shared" si="53"/>
        <v>2.5625</v>
      </c>
      <c r="CS113" s="13">
        <f t="shared" si="86"/>
        <v>0.7708455737</v>
      </c>
      <c r="CT113" s="24">
        <f t="shared" si="55"/>
        <v>0.002497226988</v>
      </c>
      <c r="CU113" s="25"/>
      <c r="CV113" s="2">
        <f t="shared" si="77"/>
        <v>29.5</v>
      </c>
      <c r="CW113" s="4">
        <f t="shared" si="56"/>
        <v>88.5</v>
      </c>
      <c r="CX113" s="4">
        <f t="shared" si="57"/>
        <v>-0.09</v>
      </c>
      <c r="CZ113" s="2">
        <v>35.0</v>
      </c>
      <c r="DA113" s="4">
        <f t="shared" si="58"/>
        <v>3.6875</v>
      </c>
      <c r="DB113" s="13">
        <f t="shared" si="87"/>
        <v>0.918072515</v>
      </c>
      <c r="DC113" s="24">
        <f t="shared" si="60"/>
        <v>0.0009513336228</v>
      </c>
      <c r="DE113" s="2">
        <f t="shared" si="78"/>
        <v>29.5</v>
      </c>
      <c r="DF113" s="4">
        <f t="shared" si="61"/>
        <v>88.5</v>
      </c>
      <c r="DG113" s="4">
        <f t="shared" si="62"/>
        <v>-0.06</v>
      </c>
      <c r="DI113" s="2">
        <v>29.0</v>
      </c>
      <c r="DJ113" s="29">
        <f t="shared" si="63"/>
        <v>4.125</v>
      </c>
      <c r="DK113" s="13">
        <f t="shared" si="88"/>
        <v>0.9710083125</v>
      </c>
      <c r="DL113" s="24">
        <f t="shared" si="65"/>
        <v>0.0001992903089</v>
      </c>
      <c r="DM113" s="25"/>
    </row>
    <row r="114">
      <c r="A114" s="2">
        <f t="shared" si="66"/>
        <v>30</v>
      </c>
      <c r="B114" s="4">
        <f t="shared" si="1"/>
        <v>90</v>
      </c>
      <c r="C114" s="4">
        <f t="shared" si="2"/>
        <v>-0.12</v>
      </c>
      <c r="D114" s="4">
        <f>151-3/32</f>
        <v>150.90625</v>
      </c>
      <c r="E114" s="4">
        <f>155+1/32</f>
        <v>155.03125</v>
      </c>
      <c r="F114" s="4">
        <f t="shared" si="3"/>
        <v>4.125</v>
      </c>
      <c r="G114" s="13">
        <f t="shared" si="79"/>
        <v>0.9574271078</v>
      </c>
      <c r="H114" s="13">
        <f t="shared" si="5"/>
        <v>0.0006069508799</v>
      </c>
      <c r="J114" s="2">
        <f t="shared" si="67"/>
        <v>30</v>
      </c>
      <c r="K114" s="4">
        <f t="shared" si="6"/>
        <v>90</v>
      </c>
      <c r="L114" s="4">
        <f t="shared" si="7"/>
        <v>-0.03</v>
      </c>
      <c r="M114" s="4">
        <f t="shared" si="110"/>
        <v>150.84375</v>
      </c>
      <c r="N114" s="4">
        <f t="shared" si="111"/>
        <v>155.125</v>
      </c>
      <c r="O114" s="4">
        <f t="shared" si="8"/>
        <v>4.28125</v>
      </c>
      <c r="P114" s="13">
        <f t="shared" si="80"/>
        <v>0.978796178</v>
      </c>
      <c r="Q114" s="24">
        <f t="shared" si="10"/>
        <v>0.00005868117442</v>
      </c>
      <c r="S114" s="2">
        <f t="shared" si="68"/>
        <v>30</v>
      </c>
      <c r="T114" s="4">
        <f t="shared" si="11"/>
        <v>90</v>
      </c>
      <c r="U114" s="4">
        <f t="shared" si="12"/>
        <v>-0.12</v>
      </c>
      <c r="V114" s="4">
        <f>151+5/32</f>
        <v>151.15625</v>
      </c>
      <c r="W114" s="4">
        <f>155-3/16</f>
        <v>154.8125</v>
      </c>
      <c r="X114" s="4">
        <f t="shared" si="13"/>
        <v>3.65625</v>
      </c>
      <c r="Y114" s="13">
        <f t="shared" si="81"/>
        <v>0.9013878189</v>
      </c>
      <c r="Z114" s="24">
        <f t="shared" si="15"/>
        <v>0.001434937849</v>
      </c>
      <c r="AB114" s="2">
        <f t="shared" si="69"/>
        <v>30</v>
      </c>
      <c r="AC114" s="4">
        <f t="shared" si="16"/>
        <v>90</v>
      </c>
      <c r="AD114" s="4">
        <f t="shared" si="17"/>
        <v>-0.09</v>
      </c>
      <c r="AE114" s="4">
        <f>150+40/32</f>
        <v>151.25</v>
      </c>
      <c r="AF114" s="4">
        <f>156-41/32</f>
        <v>154.71875</v>
      </c>
      <c r="AG114" s="4">
        <f t="shared" si="18"/>
        <v>3.46875</v>
      </c>
      <c r="AH114" s="13">
        <f t="shared" si="82"/>
        <v>0.8872621048</v>
      </c>
      <c r="AI114" s="24">
        <f t="shared" si="20"/>
        <v>0.001234192646</v>
      </c>
      <c r="AK114" s="2">
        <f t="shared" si="70"/>
        <v>30</v>
      </c>
      <c r="AL114" s="4">
        <f t="shared" si="21"/>
        <v>90</v>
      </c>
      <c r="AM114" s="4">
        <f t="shared" si="22"/>
        <v>-0.09</v>
      </c>
      <c r="AO114" s="2">
        <v>33.0</v>
      </c>
      <c r="AP114" s="29">
        <f t="shared" si="23"/>
        <v>3.875</v>
      </c>
      <c r="AQ114" s="13">
        <f t="shared" si="83"/>
        <v>0.9411239481</v>
      </c>
      <c r="AR114" s="24">
        <f t="shared" si="25"/>
        <v>0.0006291925022</v>
      </c>
      <c r="AS114" s="27"/>
      <c r="AT114" s="2">
        <f t="shared" si="71"/>
        <v>30</v>
      </c>
      <c r="AU114" s="4">
        <f t="shared" si="26"/>
        <v>90</v>
      </c>
      <c r="AV114" s="4">
        <f t="shared" si="27"/>
        <v>-0.12</v>
      </c>
      <c r="AX114" s="2">
        <v>40.0</v>
      </c>
      <c r="AY114" s="4">
        <f t="shared" si="28"/>
        <v>3.375</v>
      </c>
      <c r="AZ114" s="13">
        <f t="shared" si="84"/>
        <v>0.8783100657</v>
      </c>
      <c r="BA114" s="24">
        <f t="shared" si="30"/>
        <v>0.001846800585</v>
      </c>
      <c r="BC114" s="2">
        <f t="shared" si="72"/>
        <v>30</v>
      </c>
      <c r="BD114" s="4">
        <f t="shared" si="31"/>
        <v>90</v>
      </c>
      <c r="BE114" s="4">
        <f t="shared" si="32"/>
        <v>-0.09</v>
      </c>
      <c r="BG114" s="2">
        <v>43.0</v>
      </c>
      <c r="BH114" s="4">
        <f t="shared" si="33"/>
        <v>3.25</v>
      </c>
      <c r="BI114" s="13">
        <f t="shared" si="85"/>
        <v>0.8618916074</v>
      </c>
      <c r="BJ114" s="24">
        <f t="shared" si="35"/>
        <v>0.001614086669</v>
      </c>
      <c r="BK114" s="13"/>
      <c r="BL114" s="2">
        <f t="shared" si="73"/>
        <v>30</v>
      </c>
      <c r="BM114" s="4">
        <f t="shared" si="36"/>
        <v>90</v>
      </c>
      <c r="BN114" s="4">
        <f t="shared" si="37"/>
        <v>-0.06</v>
      </c>
      <c r="BP114" s="2">
        <v>47.0</v>
      </c>
      <c r="BQ114" s="4">
        <f t="shared" si="38"/>
        <v>2.9375</v>
      </c>
      <c r="BR114" s="13">
        <f t="shared" si="39"/>
        <v>0.8136165135</v>
      </c>
      <c r="BS114" s="24">
        <f t="shared" si="40"/>
        <v>0.001270816737</v>
      </c>
      <c r="BT114" s="13"/>
      <c r="BU114" s="2">
        <f t="shared" si="74"/>
        <v>30</v>
      </c>
      <c r="BV114" s="4">
        <f t="shared" si="41"/>
        <v>90</v>
      </c>
      <c r="BW114" s="4">
        <f t="shared" si="42"/>
        <v>-0.06</v>
      </c>
      <c r="BY114" s="2">
        <v>50.0</v>
      </c>
      <c r="BZ114" s="4">
        <f t="shared" si="43"/>
        <v>2.75</v>
      </c>
      <c r="CA114" s="13">
        <f t="shared" si="44"/>
        <v>0.7872218937</v>
      </c>
      <c r="CB114" s="24">
        <f t="shared" si="45"/>
        <v>0.001420815676</v>
      </c>
      <c r="CC114" s="13"/>
      <c r="CD114" s="2">
        <f t="shared" si="75"/>
        <v>30</v>
      </c>
      <c r="CE114" s="4">
        <f t="shared" si="46"/>
        <v>90</v>
      </c>
      <c r="CF114" s="4">
        <f t="shared" si="47"/>
        <v>-0.06</v>
      </c>
      <c r="CH114" s="2">
        <v>52.0</v>
      </c>
      <c r="CI114" s="4">
        <f t="shared" si="48"/>
        <v>2.625</v>
      </c>
      <c r="CJ114" s="13">
        <f t="shared" si="49"/>
        <v>0.7745966692</v>
      </c>
      <c r="CK114" s="24">
        <f t="shared" si="50"/>
        <v>0.001480981356</v>
      </c>
      <c r="CL114" s="13"/>
      <c r="CM114" s="2">
        <f t="shared" si="76"/>
        <v>30</v>
      </c>
      <c r="CN114" s="4">
        <f t="shared" si="51"/>
        <v>90</v>
      </c>
      <c r="CO114" s="4">
        <f t="shared" si="52"/>
        <v>-0.12</v>
      </c>
      <c r="CQ114" s="2">
        <v>53.0</v>
      </c>
      <c r="CR114" s="4">
        <f t="shared" si="53"/>
        <v>2.5625</v>
      </c>
      <c r="CS114" s="13">
        <f t="shared" si="86"/>
        <v>0.7708455737</v>
      </c>
      <c r="CT114" s="24">
        <f t="shared" si="55"/>
        <v>0.003496117783</v>
      </c>
      <c r="CU114" s="27"/>
      <c r="CV114" s="2">
        <f t="shared" si="77"/>
        <v>30</v>
      </c>
      <c r="CW114" s="4">
        <f t="shared" si="56"/>
        <v>90</v>
      </c>
      <c r="CX114" s="4">
        <f t="shared" si="57"/>
        <v>-0.12</v>
      </c>
      <c r="CZ114" s="2">
        <v>40.0</v>
      </c>
      <c r="DA114" s="4">
        <f t="shared" si="58"/>
        <v>3.375</v>
      </c>
      <c r="DB114" s="13">
        <f t="shared" si="87"/>
        <v>0.8783100657</v>
      </c>
      <c r="DC114" s="24">
        <f t="shared" si="60"/>
        <v>0.001846800585</v>
      </c>
      <c r="DE114" s="2">
        <f t="shared" si="78"/>
        <v>30</v>
      </c>
      <c r="DF114" s="4">
        <f t="shared" si="61"/>
        <v>90</v>
      </c>
      <c r="DG114" s="4">
        <f t="shared" si="62"/>
        <v>-0.09</v>
      </c>
      <c r="DI114" s="2">
        <v>33.0</v>
      </c>
      <c r="DJ114" s="29">
        <f t="shared" si="63"/>
        <v>3.875</v>
      </c>
      <c r="DK114" s="13">
        <f t="shared" si="88"/>
        <v>0.9411239481</v>
      </c>
      <c r="DL114" s="24">
        <f t="shared" si="65"/>
        <v>0.0006291925022</v>
      </c>
      <c r="DM114" s="27"/>
    </row>
    <row r="115">
      <c r="A115" s="2">
        <f t="shared" si="66"/>
        <v>30.5</v>
      </c>
      <c r="B115" s="4">
        <f t="shared" si="1"/>
        <v>91.5</v>
      </c>
      <c r="C115" s="4">
        <f t="shared" si="2"/>
        <v>-0.15</v>
      </c>
      <c r="D115" s="4">
        <f>151+1/8</f>
        <v>151.125</v>
      </c>
      <c r="E115" s="4">
        <f>155-5/32</f>
        <v>154.84375</v>
      </c>
      <c r="F115" s="4">
        <f t="shared" si="3"/>
        <v>3.71875</v>
      </c>
      <c r="G115" s="13">
        <f t="shared" si="79"/>
        <v>0.9090593429</v>
      </c>
      <c r="H115" s="13">
        <f t="shared" si="5"/>
        <v>0.001629715737</v>
      </c>
      <c r="J115" s="2">
        <f t="shared" si="67"/>
        <v>30.5</v>
      </c>
      <c r="K115" s="4">
        <f t="shared" si="6"/>
        <v>91.5</v>
      </c>
      <c r="L115" s="4">
        <f t="shared" si="7"/>
        <v>-0.06</v>
      </c>
      <c r="M115" s="4">
        <f>151-3/32</f>
        <v>150.90625</v>
      </c>
      <c r="N115" s="4">
        <f>155+3/32</f>
        <v>155.09375</v>
      </c>
      <c r="O115" s="4">
        <f t="shared" si="8"/>
        <v>4.1875</v>
      </c>
      <c r="P115" s="13">
        <f t="shared" si="80"/>
        <v>0.9680201119</v>
      </c>
      <c r="Q115" s="24">
        <f t="shared" si="10"/>
        <v>0.000233739874</v>
      </c>
      <c r="S115" s="2">
        <f t="shared" si="68"/>
        <v>30.5</v>
      </c>
      <c r="T115" s="4">
        <f t="shared" si="11"/>
        <v>91.5</v>
      </c>
      <c r="U115" s="4">
        <f t="shared" si="12"/>
        <v>-0.15</v>
      </c>
      <c r="V115" s="4">
        <f>151+11/32</f>
        <v>151.34375</v>
      </c>
      <c r="W115" s="4">
        <f>154+5/8</f>
        <v>154.625</v>
      </c>
      <c r="X115" s="4">
        <f t="shared" si="13"/>
        <v>3.28125</v>
      </c>
      <c r="Y115" s="13">
        <f t="shared" si="81"/>
        <v>0.8539125638</v>
      </c>
      <c r="Z115" s="24">
        <f t="shared" si="15"/>
        <v>0.002768851121</v>
      </c>
      <c r="AB115" s="2">
        <f t="shared" si="69"/>
        <v>30.5</v>
      </c>
      <c r="AC115" s="4">
        <f t="shared" si="16"/>
        <v>91.5</v>
      </c>
      <c r="AD115" s="4">
        <f t="shared" si="17"/>
        <v>-0.12</v>
      </c>
      <c r="AE115" s="4">
        <f>150+44/32</f>
        <v>151.375</v>
      </c>
      <c r="AF115" s="4">
        <f>156-45/32</f>
        <v>154.59375</v>
      </c>
      <c r="AG115" s="4">
        <f t="shared" si="18"/>
        <v>3.21875</v>
      </c>
      <c r="AH115" s="13">
        <f t="shared" si="82"/>
        <v>0.8546908528</v>
      </c>
      <c r="AI115" s="24">
        <f t="shared" si="20"/>
        <v>0.002253073609</v>
      </c>
      <c r="AK115" s="2">
        <f t="shared" si="70"/>
        <v>30.5</v>
      </c>
      <c r="AL115" s="4">
        <f t="shared" si="21"/>
        <v>91.5</v>
      </c>
      <c r="AM115" s="4">
        <f t="shared" si="22"/>
        <v>-0.12</v>
      </c>
      <c r="AO115" s="2">
        <v>38.0</v>
      </c>
      <c r="AP115" s="29">
        <f t="shared" si="23"/>
        <v>3.5625</v>
      </c>
      <c r="AQ115" s="13">
        <f t="shared" si="83"/>
        <v>0.9023778113</v>
      </c>
      <c r="AR115" s="24">
        <f t="shared" si="25"/>
        <v>0.001466299534</v>
      </c>
      <c r="AS115" s="25"/>
      <c r="AT115" s="2">
        <f t="shared" si="71"/>
        <v>30.5</v>
      </c>
      <c r="AU115" s="4">
        <f t="shared" si="26"/>
        <v>91.5</v>
      </c>
      <c r="AV115" s="4">
        <f t="shared" si="27"/>
        <v>-0.15</v>
      </c>
      <c r="AX115" s="2">
        <v>44.0</v>
      </c>
      <c r="AY115" s="4">
        <f t="shared" si="28"/>
        <v>3.125</v>
      </c>
      <c r="AZ115" s="13">
        <f t="shared" si="84"/>
        <v>0.8451542547</v>
      </c>
      <c r="BA115" s="24">
        <f t="shared" si="30"/>
        <v>0.003058911625</v>
      </c>
      <c r="BC115" s="2">
        <f t="shared" si="72"/>
        <v>30.5</v>
      </c>
      <c r="BD115" s="4">
        <f t="shared" si="31"/>
        <v>91.5</v>
      </c>
      <c r="BE115" s="4">
        <f t="shared" si="32"/>
        <v>-0.12</v>
      </c>
      <c r="BG115" s="2">
        <v>45.0</v>
      </c>
      <c r="BH115" s="4">
        <f t="shared" si="33"/>
        <v>3.125</v>
      </c>
      <c r="BI115" s="13">
        <f t="shared" si="85"/>
        <v>0.8451542547</v>
      </c>
      <c r="BJ115" s="24">
        <f t="shared" si="35"/>
        <v>0.002489774381</v>
      </c>
      <c r="BK115" s="13"/>
      <c r="BL115" s="2">
        <f t="shared" si="73"/>
        <v>30.5</v>
      </c>
      <c r="BM115" s="4">
        <f t="shared" si="36"/>
        <v>91.5</v>
      </c>
      <c r="BN115" s="4">
        <f t="shared" si="37"/>
        <v>-0.09</v>
      </c>
      <c r="BP115" s="2">
        <v>48.0</v>
      </c>
      <c r="BQ115" s="4">
        <f t="shared" si="38"/>
        <v>2.875</v>
      </c>
      <c r="BR115" s="13">
        <f t="shared" si="39"/>
        <v>0.8049144824</v>
      </c>
      <c r="BS115" s="24">
        <f t="shared" si="40"/>
        <v>0.002189481969</v>
      </c>
      <c r="BT115" s="13"/>
      <c r="BU115" s="2">
        <f t="shared" si="74"/>
        <v>30.5</v>
      </c>
      <c r="BV115" s="4">
        <f t="shared" si="41"/>
        <v>91.5</v>
      </c>
      <c r="BW115" s="4">
        <f t="shared" si="42"/>
        <v>-0.09</v>
      </c>
      <c r="BY115" s="2">
        <v>51.0</v>
      </c>
      <c r="BZ115" s="4">
        <f t="shared" si="43"/>
        <v>2.6875</v>
      </c>
      <c r="CA115" s="13">
        <f t="shared" si="44"/>
        <v>0.7782247765</v>
      </c>
      <c r="CB115" s="24">
        <f t="shared" si="45"/>
        <v>0.002411178896</v>
      </c>
      <c r="CC115" s="13"/>
      <c r="CD115" s="2">
        <f t="shared" si="75"/>
        <v>30.5</v>
      </c>
      <c r="CE115" s="4">
        <f t="shared" si="46"/>
        <v>91.5</v>
      </c>
      <c r="CF115" s="4">
        <f t="shared" si="47"/>
        <v>-0.09</v>
      </c>
      <c r="CH115" s="2">
        <v>52.0</v>
      </c>
      <c r="CI115" s="4">
        <f t="shared" si="48"/>
        <v>2.625</v>
      </c>
      <c r="CJ115" s="13">
        <f t="shared" si="49"/>
        <v>0.7745966692</v>
      </c>
      <c r="CK115" s="24">
        <f t="shared" si="50"/>
        <v>0.00246830226</v>
      </c>
      <c r="CL115" s="13"/>
      <c r="CM115" s="2">
        <f t="shared" si="76"/>
        <v>30.5</v>
      </c>
      <c r="CN115" s="4">
        <f t="shared" si="51"/>
        <v>91.5</v>
      </c>
      <c r="CO115" s="4">
        <f t="shared" si="52"/>
        <v>-0.15</v>
      </c>
      <c r="CQ115" s="2">
        <v>53.0</v>
      </c>
      <c r="CR115" s="4">
        <f t="shared" si="53"/>
        <v>2.5625</v>
      </c>
      <c r="CS115" s="13">
        <f t="shared" si="86"/>
        <v>0.7708455737</v>
      </c>
      <c r="CT115" s="24">
        <f t="shared" si="55"/>
        <v>0.004495008578</v>
      </c>
      <c r="CU115" s="25"/>
      <c r="CV115" s="2">
        <f t="shared" si="77"/>
        <v>30.5</v>
      </c>
      <c r="CW115" s="4">
        <f t="shared" si="56"/>
        <v>91.5</v>
      </c>
      <c r="CX115" s="4">
        <f t="shared" si="57"/>
        <v>-0.15</v>
      </c>
      <c r="CZ115" s="2">
        <v>44.0</v>
      </c>
      <c r="DA115" s="4">
        <f t="shared" si="58"/>
        <v>3.125</v>
      </c>
      <c r="DB115" s="13">
        <f t="shared" si="87"/>
        <v>0.8451542547</v>
      </c>
      <c r="DC115" s="24">
        <f t="shared" si="60"/>
        <v>0.003058911625</v>
      </c>
      <c r="DE115" s="2">
        <f t="shared" si="78"/>
        <v>30.5</v>
      </c>
      <c r="DF115" s="4">
        <f t="shared" si="61"/>
        <v>91.5</v>
      </c>
      <c r="DG115" s="4">
        <f t="shared" si="62"/>
        <v>-0.12</v>
      </c>
      <c r="DI115" s="2">
        <v>38.0</v>
      </c>
      <c r="DJ115" s="29">
        <f t="shared" si="63"/>
        <v>3.5625</v>
      </c>
      <c r="DK115" s="13">
        <f t="shared" si="88"/>
        <v>0.9023778113</v>
      </c>
      <c r="DL115" s="24">
        <f t="shared" si="65"/>
        <v>0.001466299534</v>
      </c>
      <c r="DM115" s="25"/>
    </row>
    <row r="116">
      <c r="A116" s="2">
        <f t="shared" si="66"/>
        <v>31</v>
      </c>
      <c r="B116" s="4">
        <f t="shared" si="1"/>
        <v>93</v>
      </c>
      <c r="C116" s="4">
        <f t="shared" si="2"/>
        <v>-0.18</v>
      </c>
      <c r="D116" s="4">
        <f>151.5-2/32</f>
        <v>151.4375</v>
      </c>
      <c r="E116" s="4">
        <f>154.5+1/32</f>
        <v>154.53125</v>
      </c>
      <c r="F116" s="4">
        <f t="shared" si="3"/>
        <v>3.09375</v>
      </c>
      <c r="G116" s="13">
        <f t="shared" si="79"/>
        <v>0.8291561976</v>
      </c>
      <c r="H116" s="13">
        <f t="shared" si="5"/>
        <v>0.003571866786</v>
      </c>
      <c r="J116" s="2">
        <f t="shared" si="67"/>
        <v>31</v>
      </c>
      <c r="K116" s="4">
        <f t="shared" si="6"/>
        <v>93</v>
      </c>
      <c r="L116" s="4">
        <f t="shared" si="7"/>
        <v>-0.09</v>
      </c>
      <c r="M116" s="4">
        <f>151+1/32</f>
        <v>151.03125</v>
      </c>
      <c r="N116" s="4">
        <f>155-1/16</f>
        <v>154.9375</v>
      </c>
      <c r="O116" s="4">
        <f t="shared" si="8"/>
        <v>3.90625</v>
      </c>
      <c r="P116" s="13">
        <f t="shared" si="80"/>
        <v>0.93494699</v>
      </c>
      <c r="Q116" s="24">
        <f t="shared" si="10"/>
        <v>0.0006909616608</v>
      </c>
      <c r="S116" s="2">
        <f t="shared" si="68"/>
        <v>31</v>
      </c>
      <c r="T116" s="4">
        <f t="shared" si="11"/>
        <v>93</v>
      </c>
      <c r="U116" s="4">
        <f t="shared" si="12"/>
        <v>-0.18</v>
      </c>
      <c r="V116" s="4">
        <f>151+19/32</f>
        <v>151.59375</v>
      </c>
      <c r="W116" s="4">
        <f>154+11/32</f>
        <v>154.34375</v>
      </c>
      <c r="X116" s="4">
        <f t="shared" si="13"/>
        <v>2.75</v>
      </c>
      <c r="Y116" s="13">
        <f t="shared" si="81"/>
        <v>0.78173596</v>
      </c>
      <c r="Z116" s="24">
        <f t="shared" si="15"/>
        <v>0.004658135941</v>
      </c>
      <c r="AB116" s="2">
        <f t="shared" si="69"/>
        <v>31</v>
      </c>
      <c r="AC116" s="4">
        <f t="shared" si="16"/>
        <v>93</v>
      </c>
      <c r="AD116" s="4">
        <f t="shared" si="17"/>
        <v>-0.15</v>
      </c>
      <c r="AE116" s="4">
        <f>150+51/32</f>
        <v>151.59375</v>
      </c>
      <c r="AF116" s="4">
        <f>156-52/32</f>
        <v>154.375</v>
      </c>
      <c r="AG116" s="4">
        <f t="shared" si="18"/>
        <v>2.78125</v>
      </c>
      <c r="AH116" s="13">
        <f t="shared" si="82"/>
        <v>0.7944845334</v>
      </c>
      <c r="AI116" s="24">
        <f t="shared" si="20"/>
        <v>0.003712906057</v>
      </c>
      <c r="AK116" s="2">
        <f t="shared" si="70"/>
        <v>31</v>
      </c>
      <c r="AL116" s="4">
        <f t="shared" si="21"/>
        <v>93</v>
      </c>
      <c r="AM116" s="4">
        <f t="shared" si="22"/>
        <v>-0.15</v>
      </c>
      <c r="AO116" s="2">
        <v>45.0</v>
      </c>
      <c r="AP116" s="29">
        <f t="shared" si="23"/>
        <v>3.125</v>
      </c>
      <c r="AQ116" s="13">
        <f t="shared" si="83"/>
        <v>0.8451542547</v>
      </c>
      <c r="AR116" s="24">
        <f t="shared" si="25"/>
        <v>0.002846408549</v>
      </c>
      <c r="AS116" s="25"/>
      <c r="AT116" s="2">
        <f t="shared" si="71"/>
        <v>31</v>
      </c>
      <c r="AU116" s="4">
        <f t="shared" si="26"/>
        <v>93</v>
      </c>
      <c r="AV116" s="4">
        <f t="shared" si="27"/>
        <v>-0.18</v>
      </c>
      <c r="AX116" s="2">
        <v>49.0</v>
      </c>
      <c r="AY116" s="4">
        <f t="shared" si="28"/>
        <v>2.8125</v>
      </c>
      <c r="AZ116" s="13">
        <f t="shared" si="84"/>
        <v>0.8017837257</v>
      </c>
      <c r="BA116" s="24">
        <f t="shared" si="30"/>
        <v>0.004546236364</v>
      </c>
      <c r="BC116" s="2">
        <f t="shared" si="72"/>
        <v>31</v>
      </c>
      <c r="BD116" s="4">
        <f t="shared" si="31"/>
        <v>93</v>
      </c>
      <c r="BE116" s="4">
        <f t="shared" si="32"/>
        <v>-0.15</v>
      </c>
      <c r="BG116" s="2">
        <v>49.0</v>
      </c>
      <c r="BH116" s="4">
        <f t="shared" si="33"/>
        <v>2.875</v>
      </c>
      <c r="BI116" s="13">
        <f t="shared" si="85"/>
        <v>0.8106434834</v>
      </c>
      <c r="BJ116" s="24">
        <f t="shared" si="35"/>
        <v>0.003650152302</v>
      </c>
      <c r="BK116" s="13"/>
      <c r="BL116" s="2">
        <f t="shared" si="73"/>
        <v>31</v>
      </c>
      <c r="BM116" s="4">
        <f t="shared" si="36"/>
        <v>93</v>
      </c>
      <c r="BN116" s="4">
        <f t="shared" si="37"/>
        <v>-0.12</v>
      </c>
      <c r="BP116" s="2">
        <v>50.0</v>
      </c>
      <c r="BQ116" s="4">
        <f t="shared" si="38"/>
        <v>2.75</v>
      </c>
      <c r="BR116" s="13">
        <f t="shared" si="39"/>
        <v>0.7872218937</v>
      </c>
      <c r="BS116" s="24">
        <f t="shared" si="40"/>
        <v>0.003226372394</v>
      </c>
      <c r="BT116" s="13"/>
      <c r="BU116" s="2">
        <f t="shared" si="74"/>
        <v>31</v>
      </c>
      <c r="BV116" s="4">
        <f t="shared" si="41"/>
        <v>93</v>
      </c>
      <c r="BW116" s="4">
        <f t="shared" si="42"/>
        <v>-0.12</v>
      </c>
      <c r="BY116" s="2">
        <v>52.0</v>
      </c>
      <c r="BZ116" s="4">
        <f t="shared" si="43"/>
        <v>2.625</v>
      </c>
      <c r="CA116" s="13">
        <f t="shared" si="44"/>
        <v>0.7691224192</v>
      </c>
      <c r="CB116" s="24">
        <f t="shared" si="45"/>
        <v>0.003472273157</v>
      </c>
      <c r="CC116" s="13"/>
      <c r="CD116" s="2">
        <f t="shared" si="75"/>
        <v>31</v>
      </c>
      <c r="CE116" s="4">
        <f t="shared" si="46"/>
        <v>93</v>
      </c>
      <c r="CF116" s="4">
        <f t="shared" si="47"/>
        <v>-0.12</v>
      </c>
      <c r="CH116" s="2">
        <v>52.0</v>
      </c>
      <c r="CI116" s="4">
        <f t="shared" si="48"/>
        <v>2.625</v>
      </c>
      <c r="CJ116" s="13">
        <f t="shared" si="49"/>
        <v>0.7745966692</v>
      </c>
      <c r="CK116" s="24">
        <f t="shared" si="50"/>
        <v>0.003455623165</v>
      </c>
      <c r="CL116" s="13"/>
      <c r="CM116" s="2">
        <f t="shared" si="76"/>
        <v>31</v>
      </c>
      <c r="CN116" s="4">
        <f t="shared" si="51"/>
        <v>93</v>
      </c>
      <c r="CO116" s="4">
        <f t="shared" si="52"/>
        <v>-0.18</v>
      </c>
      <c r="CQ116" s="2">
        <v>53.0</v>
      </c>
      <c r="CR116" s="4">
        <f t="shared" si="53"/>
        <v>2.5625</v>
      </c>
      <c r="CS116" s="13">
        <f t="shared" si="86"/>
        <v>0.7708455737</v>
      </c>
      <c r="CT116" s="24">
        <f t="shared" si="55"/>
        <v>0.005493899374</v>
      </c>
      <c r="CU116" s="25"/>
      <c r="CV116" s="2">
        <f t="shared" si="77"/>
        <v>31</v>
      </c>
      <c r="CW116" s="4">
        <f t="shared" si="56"/>
        <v>93</v>
      </c>
      <c r="CX116" s="4">
        <f t="shared" si="57"/>
        <v>-0.18</v>
      </c>
      <c r="CZ116" s="2">
        <v>49.0</v>
      </c>
      <c r="DA116" s="4">
        <f t="shared" si="58"/>
        <v>2.8125</v>
      </c>
      <c r="DB116" s="13">
        <f t="shared" si="87"/>
        <v>0.8017837257</v>
      </c>
      <c r="DC116" s="24">
        <f t="shared" si="60"/>
        <v>0.004546236364</v>
      </c>
      <c r="DE116" s="2">
        <f t="shared" si="78"/>
        <v>31</v>
      </c>
      <c r="DF116" s="4">
        <f t="shared" si="61"/>
        <v>93</v>
      </c>
      <c r="DG116" s="4">
        <f t="shared" si="62"/>
        <v>-0.15</v>
      </c>
      <c r="DI116" s="2">
        <v>45.0</v>
      </c>
      <c r="DJ116" s="29">
        <f t="shared" si="63"/>
        <v>3.125</v>
      </c>
      <c r="DK116" s="13">
        <f t="shared" si="88"/>
        <v>0.8451542547</v>
      </c>
      <c r="DL116" s="24">
        <f t="shared" si="65"/>
        <v>0.002846408549</v>
      </c>
      <c r="DM116" s="25"/>
    </row>
    <row r="117">
      <c r="A117" s="2">
        <f t="shared" si="66"/>
        <v>31.5</v>
      </c>
      <c r="B117" s="4">
        <f t="shared" si="1"/>
        <v>94.5</v>
      </c>
      <c r="C117" s="4">
        <f t="shared" si="2"/>
        <v>-0.21</v>
      </c>
      <c r="D117" s="4">
        <f>151.75-1/32</f>
        <v>151.71875</v>
      </c>
      <c r="E117" s="4">
        <f>154.25-1/32</f>
        <v>154.21875</v>
      </c>
      <c r="F117" s="4">
        <f t="shared" si="3"/>
        <v>2.5</v>
      </c>
      <c r="G117" s="13">
        <f t="shared" si="79"/>
        <v>0.7453559925</v>
      </c>
      <c r="H117" s="13">
        <f t="shared" si="5"/>
        <v>0.006159677424</v>
      </c>
      <c r="J117" s="2">
        <f t="shared" si="67"/>
        <v>31.5</v>
      </c>
      <c r="K117" s="4">
        <f t="shared" si="6"/>
        <v>94.5</v>
      </c>
      <c r="L117" s="4">
        <f t="shared" si="7"/>
        <v>-0.12</v>
      </c>
      <c r="M117" s="4">
        <f>151.25-1/32</f>
        <v>151.21875</v>
      </c>
      <c r="N117" s="4">
        <f>154.75+1/32</f>
        <v>154.78125</v>
      </c>
      <c r="O117" s="4">
        <f t="shared" si="8"/>
        <v>3.5625</v>
      </c>
      <c r="P117" s="13">
        <f t="shared" si="80"/>
        <v>0.8928621378</v>
      </c>
      <c r="Q117" s="24">
        <f t="shared" si="10"/>
        <v>0.001597784616</v>
      </c>
      <c r="S117" s="2">
        <f t="shared" si="68"/>
        <v>31.5</v>
      </c>
      <c r="T117" s="4">
        <f t="shared" si="11"/>
        <v>94.5</v>
      </c>
      <c r="U117" s="4">
        <f t="shared" si="12"/>
        <v>-0.21</v>
      </c>
      <c r="V117" s="4">
        <f>152-3/16</f>
        <v>151.8125</v>
      </c>
      <c r="W117" s="4">
        <f>154+5/32</f>
        <v>154.15625</v>
      </c>
      <c r="X117" s="4">
        <f t="shared" si="13"/>
        <v>2.34375</v>
      </c>
      <c r="Y117" s="13">
        <f t="shared" si="81"/>
        <v>0.7216878365</v>
      </c>
      <c r="Z117" s="24">
        <f t="shared" si="15"/>
        <v>0.006869901466</v>
      </c>
      <c r="AB117" s="2">
        <f t="shared" si="69"/>
        <v>31.5</v>
      </c>
      <c r="AC117" s="4">
        <f t="shared" si="16"/>
        <v>94.5</v>
      </c>
      <c r="AD117" s="4">
        <f t="shared" si="17"/>
        <v>-0.18</v>
      </c>
      <c r="AE117" s="4">
        <f>150+56/32</f>
        <v>151.75</v>
      </c>
      <c r="AF117" s="4">
        <f>156-56/32</f>
        <v>154.25</v>
      </c>
      <c r="AG117" s="4">
        <f t="shared" si="18"/>
        <v>2.5</v>
      </c>
      <c r="AH117" s="13">
        <f t="shared" si="82"/>
        <v>0.7532435772</v>
      </c>
      <c r="AI117" s="24">
        <f t="shared" si="20"/>
        <v>0.005461471582</v>
      </c>
      <c r="AK117" s="2">
        <f t="shared" si="70"/>
        <v>31.5</v>
      </c>
      <c r="AL117" s="4">
        <f t="shared" si="21"/>
        <v>94.5</v>
      </c>
      <c r="AM117" s="4">
        <f t="shared" si="22"/>
        <v>-0.18</v>
      </c>
      <c r="AO117" s="2">
        <v>51.0</v>
      </c>
      <c r="AP117" s="29">
        <f t="shared" si="23"/>
        <v>2.75</v>
      </c>
      <c r="AQ117" s="13">
        <f t="shared" si="83"/>
        <v>0.7928249672</v>
      </c>
      <c r="AR117" s="24">
        <f t="shared" si="25"/>
        <v>0.004636606039</v>
      </c>
      <c r="AS117" s="25"/>
      <c r="AT117" s="2">
        <f t="shared" si="71"/>
        <v>31.5</v>
      </c>
      <c r="AU117" s="4">
        <f t="shared" si="26"/>
        <v>94.5</v>
      </c>
      <c r="AV117" s="4">
        <f t="shared" si="27"/>
        <v>-0.21</v>
      </c>
      <c r="AX117" s="2">
        <v>54.0</v>
      </c>
      <c r="AY117" s="4">
        <f t="shared" si="28"/>
        <v>2.5</v>
      </c>
      <c r="AZ117" s="13">
        <f t="shared" si="84"/>
        <v>0.755928946</v>
      </c>
      <c r="BA117" s="24">
        <f t="shared" si="30"/>
        <v>0.006347763595</v>
      </c>
      <c r="BC117" s="2">
        <f t="shared" si="72"/>
        <v>31.5</v>
      </c>
      <c r="BD117" s="4">
        <f t="shared" si="31"/>
        <v>94.5</v>
      </c>
      <c r="BE117" s="4">
        <f t="shared" si="32"/>
        <v>-0.18</v>
      </c>
      <c r="BG117" s="2">
        <v>52.0</v>
      </c>
      <c r="BH117" s="4">
        <f t="shared" si="33"/>
        <v>2.6875</v>
      </c>
      <c r="BI117" s="13">
        <f t="shared" si="85"/>
        <v>0.7837638128</v>
      </c>
      <c r="BJ117" s="24">
        <f t="shared" si="35"/>
        <v>0.005045192185</v>
      </c>
      <c r="BK117" s="13"/>
      <c r="BL117" s="2">
        <f t="shared" si="73"/>
        <v>31.5</v>
      </c>
      <c r="BM117" s="4">
        <f t="shared" si="36"/>
        <v>94.5</v>
      </c>
      <c r="BN117" s="4">
        <f t="shared" si="37"/>
        <v>-0.15</v>
      </c>
      <c r="BP117" s="2">
        <v>51.0</v>
      </c>
      <c r="BQ117" s="4">
        <f t="shared" si="38"/>
        <v>2.6875</v>
      </c>
      <c r="BR117" s="13">
        <f t="shared" si="39"/>
        <v>0.7782247765</v>
      </c>
      <c r="BS117" s="24">
        <f t="shared" si="40"/>
        <v>0.00433436831</v>
      </c>
      <c r="BT117" s="13"/>
      <c r="BU117" s="2">
        <f t="shared" si="74"/>
        <v>31.5</v>
      </c>
      <c r="BV117" s="4">
        <f t="shared" si="41"/>
        <v>94.5</v>
      </c>
      <c r="BW117" s="4">
        <f t="shared" si="42"/>
        <v>-0.15</v>
      </c>
      <c r="BY117" s="2">
        <v>53.0</v>
      </c>
      <c r="BZ117" s="4">
        <f t="shared" si="43"/>
        <v>2.5625</v>
      </c>
      <c r="CA117" s="13">
        <f t="shared" si="44"/>
        <v>0.75991104</v>
      </c>
      <c r="CB117" s="24">
        <f t="shared" si="45"/>
        <v>0.004587577825</v>
      </c>
      <c r="CC117" s="13"/>
      <c r="CD117" s="2">
        <f t="shared" si="75"/>
        <v>31.5</v>
      </c>
      <c r="CE117" s="4">
        <f t="shared" si="46"/>
        <v>94.5</v>
      </c>
      <c r="CF117" s="4">
        <f t="shared" si="47"/>
        <v>-0.15</v>
      </c>
      <c r="CH117" s="2">
        <v>52.0</v>
      </c>
      <c r="CI117" s="4">
        <f t="shared" si="48"/>
        <v>2.625</v>
      </c>
      <c r="CJ117" s="13">
        <f t="shared" si="49"/>
        <v>0.7745966692</v>
      </c>
      <c r="CK117" s="24">
        <f t="shared" si="50"/>
        <v>0.004442944069</v>
      </c>
      <c r="CL117" s="13"/>
      <c r="CM117" s="2">
        <f t="shared" si="76"/>
        <v>31.5</v>
      </c>
      <c r="CN117" s="4">
        <f t="shared" si="51"/>
        <v>94.5</v>
      </c>
      <c r="CO117" s="4">
        <f t="shared" si="52"/>
        <v>-0.21</v>
      </c>
      <c r="CQ117" s="2">
        <v>52.0</v>
      </c>
      <c r="CR117" s="4">
        <f t="shared" si="53"/>
        <v>2.625</v>
      </c>
      <c r="CS117" s="13">
        <f t="shared" si="86"/>
        <v>0.7801894976</v>
      </c>
      <c r="CT117" s="24">
        <f t="shared" si="55"/>
        <v>0.006390884357</v>
      </c>
      <c r="CU117" s="25"/>
      <c r="CV117" s="2">
        <f t="shared" si="77"/>
        <v>31.5</v>
      </c>
      <c r="CW117" s="4">
        <f t="shared" si="56"/>
        <v>94.5</v>
      </c>
      <c r="CX117" s="4">
        <f t="shared" si="57"/>
        <v>-0.21</v>
      </c>
      <c r="CZ117" s="2">
        <v>54.0</v>
      </c>
      <c r="DA117" s="4">
        <f t="shared" si="58"/>
        <v>2.5</v>
      </c>
      <c r="DB117" s="13">
        <f t="shared" si="87"/>
        <v>0.755928946</v>
      </c>
      <c r="DC117" s="24">
        <f t="shared" si="60"/>
        <v>0.006347763595</v>
      </c>
      <c r="DE117" s="2">
        <f t="shared" si="78"/>
        <v>31.5</v>
      </c>
      <c r="DF117" s="4">
        <f t="shared" si="61"/>
        <v>94.5</v>
      </c>
      <c r="DG117" s="4">
        <f t="shared" si="62"/>
        <v>-0.18</v>
      </c>
      <c r="DI117" s="2">
        <v>51.0</v>
      </c>
      <c r="DJ117" s="29">
        <f t="shared" si="63"/>
        <v>2.75</v>
      </c>
      <c r="DK117" s="13">
        <f t="shared" si="88"/>
        <v>0.7928249672</v>
      </c>
      <c r="DL117" s="24">
        <f t="shared" si="65"/>
        <v>0.004636606039</v>
      </c>
      <c r="DM117" s="25"/>
    </row>
    <row r="118">
      <c r="A118" s="2">
        <f t="shared" si="66"/>
        <v>32</v>
      </c>
      <c r="B118" s="4">
        <f t="shared" si="1"/>
        <v>96</v>
      </c>
      <c r="C118" s="4">
        <f t="shared" si="2"/>
        <v>-0.24</v>
      </c>
      <c r="D118" s="4">
        <f>152</f>
        <v>152</v>
      </c>
      <c r="E118" s="4">
        <f>154-1/16</f>
        <v>153.9375</v>
      </c>
      <c r="F118" s="4">
        <f t="shared" si="3"/>
        <v>1.9375</v>
      </c>
      <c r="G118" s="13">
        <f t="shared" si="79"/>
        <v>0.6561673228</v>
      </c>
      <c r="H118" s="13">
        <f t="shared" si="5"/>
        <v>0.008859754596</v>
      </c>
      <c r="J118" s="2">
        <f t="shared" si="67"/>
        <v>32</v>
      </c>
      <c r="K118" s="4">
        <f t="shared" si="6"/>
        <v>96</v>
      </c>
      <c r="L118" s="4">
        <f t="shared" si="7"/>
        <v>-0.15</v>
      </c>
      <c r="M118" s="4">
        <f>151.5-1/16</f>
        <v>151.4375</v>
      </c>
      <c r="N118" s="4">
        <f>154.5+1/32</f>
        <v>154.53125</v>
      </c>
      <c r="O118" s="4">
        <f t="shared" si="8"/>
        <v>3.09375</v>
      </c>
      <c r="P118" s="13">
        <f t="shared" si="80"/>
        <v>0.8320502943</v>
      </c>
      <c r="Q118" s="24">
        <f t="shared" si="10"/>
        <v>0.003057446148</v>
      </c>
      <c r="S118" s="2">
        <f t="shared" si="68"/>
        <v>32</v>
      </c>
      <c r="T118" s="4">
        <f t="shared" si="11"/>
        <v>96</v>
      </c>
      <c r="U118" s="4">
        <f t="shared" si="12"/>
        <v>-0.24</v>
      </c>
      <c r="V118" s="4">
        <f>152</f>
        <v>152</v>
      </c>
      <c r="W118" s="4">
        <f>154-1/16</f>
        <v>153.9375</v>
      </c>
      <c r="X118" s="4">
        <f t="shared" si="13"/>
        <v>1.9375</v>
      </c>
      <c r="Y118" s="13">
        <f t="shared" si="81"/>
        <v>0.6561673228</v>
      </c>
      <c r="Z118" s="24">
        <f t="shared" si="15"/>
        <v>0.009078537047</v>
      </c>
      <c r="AB118" s="2">
        <f t="shared" si="69"/>
        <v>32</v>
      </c>
      <c r="AC118" s="4">
        <f t="shared" si="16"/>
        <v>96</v>
      </c>
      <c r="AD118" s="4">
        <f t="shared" si="17"/>
        <v>-0.21</v>
      </c>
      <c r="AE118" s="4">
        <f>150+60/32</f>
        <v>151.875</v>
      </c>
      <c r="AF118" s="4">
        <f>156-61/32</f>
        <v>154.09375</v>
      </c>
      <c r="AG118" s="4">
        <f t="shared" si="18"/>
        <v>2.21875</v>
      </c>
      <c r="AH118" s="13">
        <f t="shared" si="82"/>
        <v>0.7096098219</v>
      </c>
      <c r="AI118" s="24">
        <f t="shared" si="20"/>
        <v>0.007231591231</v>
      </c>
      <c r="AK118" s="2">
        <f t="shared" si="70"/>
        <v>32</v>
      </c>
      <c r="AL118" s="4">
        <f t="shared" si="21"/>
        <v>96</v>
      </c>
      <c r="AM118" s="4">
        <f t="shared" si="22"/>
        <v>-0.21</v>
      </c>
      <c r="AO118" s="2">
        <v>57.0</v>
      </c>
      <c r="AP118" s="29">
        <f t="shared" si="23"/>
        <v>2.375</v>
      </c>
      <c r="AQ118" s="13">
        <f t="shared" si="83"/>
        <v>0.7367883976</v>
      </c>
      <c r="AR118" s="24">
        <f t="shared" si="25"/>
        <v>0.006624789568</v>
      </c>
      <c r="AS118" s="25"/>
      <c r="AT118" s="2">
        <f t="shared" si="71"/>
        <v>32</v>
      </c>
      <c r="AU118" s="4">
        <f t="shared" si="26"/>
        <v>96</v>
      </c>
      <c r="AV118" s="4">
        <f t="shared" si="27"/>
        <v>-0.24</v>
      </c>
      <c r="AX118" s="2">
        <v>58.0</v>
      </c>
      <c r="AY118" s="4">
        <f t="shared" si="28"/>
        <v>2.25</v>
      </c>
      <c r="AZ118" s="13">
        <f t="shared" si="84"/>
        <v>0.7171371656</v>
      </c>
      <c r="BA118" s="24">
        <f t="shared" si="30"/>
        <v>0.008240029365</v>
      </c>
      <c r="BC118" s="2">
        <f t="shared" si="72"/>
        <v>32</v>
      </c>
      <c r="BD118" s="4">
        <f t="shared" si="31"/>
        <v>96</v>
      </c>
      <c r="BE118" s="4">
        <f t="shared" si="32"/>
        <v>-0.21</v>
      </c>
      <c r="BG118" s="2">
        <v>56.0</v>
      </c>
      <c r="BH118" s="4">
        <f t="shared" si="33"/>
        <v>2.4375</v>
      </c>
      <c r="BI118" s="13">
        <f t="shared" si="85"/>
        <v>0.7464200273</v>
      </c>
      <c r="BJ118" s="24">
        <f t="shared" si="35"/>
        <v>0.00662130834</v>
      </c>
      <c r="BK118" s="13"/>
      <c r="BL118" s="2">
        <f t="shared" si="73"/>
        <v>32</v>
      </c>
      <c r="BM118" s="4">
        <f t="shared" si="36"/>
        <v>96</v>
      </c>
      <c r="BN118" s="4">
        <f t="shared" si="37"/>
        <v>-0.18</v>
      </c>
      <c r="BP118" s="2">
        <v>53.0</v>
      </c>
      <c r="BQ118" s="4">
        <f t="shared" si="38"/>
        <v>2.5625</v>
      </c>
      <c r="BR118" s="13">
        <f t="shared" si="39"/>
        <v>0.75991104</v>
      </c>
      <c r="BS118" s="24">
        <f t="shared" si="40"/>
        <v>0.005535075143</v>
      </c>
      <c r="BT118" s="13"/>
      <c r="BU118" s="2">
        <f t="shared" si="74"/>
        <v>32</v>
      </c>
      <c r="BV118" s="4">
        <f t="shared" si="41"/>
        <v>96</v>
      </c>
      <c r="BW118" s="4">
        <f t="shared" si="42"/>
        <v>-0.18</v>
      </c>
      <c r="BY118" s="2">
        <v>53.0</v>
      </c>
      <c r="BZ118" s="4">
        <f t="shared" si="43"/>
        <v>2.5625</v>
      </c>
      <c r="CA118" s="13">
        <f t="shared" si="44"/>
        <v>0.75991104</v>
      </c>
      <c r="CB118" s="24">
        <f t="shared" si="45"/>
        <v>0.005674400847</v>
      </c>
      <c r="CC118" s="13"/>
      <c r="CD118" s="2">
        <f t="shared" si="75"/>
        <v>32</v>
      </c>
      <c r="CE118" s="4">
        <f t="shared" si="46"/>
        <v>96</v>
      </c>
      <c r="CF118" s="4">
        <f t="shared" si="47"/>
        <v>-0.18</v>
      </c>
      <c r="CH118" s="2">
        <v>52.0</v>
      </c>
      <c r="CI118" s="4">
        <f t="shared" si="48"/>
        <v>2.625</v>
      </c>
      <c r="CJ118" s="13">
        <f t="shared" si="49"/>
        <v>0.7745966692</v>
      </c>
      <c r="CK118" s="24">
        <f t="shared" si="50"/>
        <v>0.005430264973</v>
      </c>
      <c r="CL118" s="13"/>
      <c r="CM118" s="2">
        <f t="shared" si="76"/>
        <v>32</v>
      </c>
      <c r="CN118" s="4">
        <f t="shared" si="51"/>
        <v>96</v>
      </c>
      <c r="CO118" s="4">
        <f t="shared" si="52"/>
        <v>-0.24</v>
      </c>
      <c r="CQ118" s="2">
        <v>52.0</v>
      </c>
      <c r="CR118" s="4">
        <f t="shared" si="53"/>
        <v>2.625</v>
      </c>
      <c r="CS118" s="13">
        <f t="shared" si="86"/>
        <v>0.7801894976</v>
      </c>
      <c r="CT118" s="24">
        <f t="shared" si="55"/>
        <v>0.007273311367</v>
      </c>
      <c r="CU118" s="25"/>
      <c r="CV118" s="2">
        <f t="shared" si="77"/>
        <v>32</v>
      </c>
      <c r="CW118" s="4">
        <f t="shared" si="56"/>
        <v>96</v>
      </c>
      <c r="CX118" s="4">
        <f t="shared" si="57"/>
        <v>-0.24</v>
      </c>
      <c r="CZ118" s="2">
        <v>58.0</v>
      </c>
      <c r="DA118" s="4">
        <f t="shared" si="58"/>
        <v>2.25</v>
      </c>
      <c r="DB118" s="13">
        <f t="shared" si="87"/>
        <v>0.7171371656</v>
      </c>
      <c r="DC118" s="24">
        <f t="shared" si="60"/>
        <v>0.008240029365</v>
      </c>
      <c r="DE118" s="2">
        <f t="shared" si="78"/>
        <v>32</v>
      </c>
      <c r="DF118" s="4">
        <f t="shared" si="61"/>
        <v>96</v>
      </c>
      <c r="DG118" s="4">
        <f t="shared" si="62"/>
        <v>-0.21</v>
      </c>
      <c r="DI118" s="2">
        <v>57.0</v>
      </c>
      <c r="DJ118" s="29">
        <f t="shared" si="63"/>
        <v>2.375</v>
      </c>
      <c r="DK118" s="13">
        <f t="shared" si="88"/>
        <v>0.7367883976</v>
      </c>
      <c r="DL118" s="24">
        <f t="shared" si="65"/>
        <v>0.006624789568</v>
      </c>
      <c r="DM118" s="25"/>
    </row>
    <row r="119">
      <c r="A119" s="2">
        <f t="shared" si="66"/>
        <v>32.5</v>
      </c>
      <c r="B119" s="4">
        <f t="shared" si="1"/>
        <v>97.5</v>
      </c>
      <c r="C119" s="4">
        <f t="shared" si="2"/>
        <v>-0.27</v>
      </c>
      <c r="D119" s="4">
        <f>152.25-1/32</f>
        <v>152.21875</v>
      </c>
      <c r="E119" s="4">
        <f>153.75-1/32</f>
        <v>153.71875</v>
      </c>
      <c r="F119" s="4">
        <f t="shared" si="3"/>
        <v>1.5</v>
      </c>
      <c r="G119" s="13">
        <f t="shared" si="79"/>
        <v>0.5773502692</v>
      </c>
      <c r="H119" s="13">
        <f t="shared" si="5"/>
        <v>0.01131269263</v>
      </c>
      <c r="J119" s="2">
        <f t="shared" si="67"/>
        <v>32.5</v>
      </c>
      <c r="K119" s="4">
        <f t="shared" si="6"/>
        <v>97.5</v>
      </c>
      <c r="L119" s="4">
        <f t="shared" si="7"/>
        <v>-0.18</v>
      </c>
      <c r="M119" s="4">
        <f>151+5/8+1/32</f>
        <v>151.65625</v>
      </c>
      <c r="N119" s="4">
        <f>154+11/32</f>
        <v>154.34375</v>
      </c>
      <c r="O119" s="4">
        <f t="shared" si="8"/>
        <v>2.6875</v>
      </c>
      <c r="P119" s="13">
        <f t="shared" si="80"/>
        <v>0.7754989371</v>
      </c>
      <c r="Q119" s="24">
        <f t="shared" si="10"/>
        <v>0.004929107106</v>
      </c>
      <c r="S119" s="2">
        <f t="shared" si="68"/>
        <v>32.5</v>
      </c>
      <c r="T119" s="4">
        <f t="shared" si="11"/>
        <v>97.5</v>
      </c>
      <c r="U119" s="4">
        <f t="shared" si="12"/>
        <v>-0.27</v>
      </c>
      <c r="V119" s="4">
        <f>152+3/16</f>
        <v>152.1875</v>
      </c>
      <c r="W119" s="4">
        <f>153.75</f>
        <v>153.75</v>
      </c>
      <c r="X119" s="4">
        <f t="shared" si="13"/>
        <v>1.5625</v>
      </c>
      <c r="Y119" s="13">
        <f t="shared" si="81"/>
        <v>0.589255651</v>
      </c>
      <c r="Z119" s="24">
        <f t="shared" si="15"/>
        <v>0.01126221853</v>
      </c>
      <c r="AB119" s="2">
        <f t="shared" si="69"/>
        <v>32.5</v>
      </c>
      <c r="AC119" s="4">
        <f t="shared" si="16"/>
        <v>97.5</v>
      </c>
      <c r="AD119" s="4">
        <f t="shared" si="17"/>
        <v>-0.24</v>
      </c>
      <c r="AE119" s="4">
        <f>150+64/32</f>
        <v>152</v>
      </c>
      <c r="AF119" s="4">
        <f>156-65/32</f>
        <v>153.96875</v>
      </c>
      <c r="AG119" s="4">
        <f t="shared" si="18"/>
        <v>1.96875</v>
      </c>
      <c r="AH119" s="13">
        <f t="shared" si="82"/>
        <v>0.6684373648</v>
      </c>
      <c r="AI119" s="24">
        <f t="shared" si="20"/>
        <v>0.009091546721</v>
      </c>
      <c r="AK119" s="2">
        <f t="shared" si="70"/>
        <v>32.5</v>
      </c>
      <c r="AL119" s="4">
        <f t="shared" si="21"/>
        <v>97.5</v>
      </c>
      <c r="AM119" s="4">
        <f t="shared" si="22"/>
        <v>-0.24</v>
      </c>
      <c r="AO119" s="2">
        <v>63.0</v>
      </c>
      <c r="AP119" s="29">
        <f t="shared" si="23"/>
        <v>2</v>
      </c>
      <c r="AQ119" s="13">
        <f t="shared" si="83"/>
        <v>0.6761234038</v>
      </c>
      <c r="AR119" s="24">
        <f t="shared" si="25"/>
        <v>0.008791517205</v>
      </c>
      <c r="AS119" s="25"/>
      <c r="AT119" s="2">
        <f t="shared" si="71"/>
        <v>32.5</v>
      </c>
      <c r="AU119" s="4">
        <f t="shared" si="26"/>
        <v>97.5</v>
      </c>
      <c r="AV119" s="4">
        <f t="shared" si="27"/>
        <v>-0.27</v>
      </c>
      <c r="AX119" s="2">
        <v>62.0</v>
      </c>
      <c r="AY119" s="4">
        <f t="shared" si="28"/>
        <v>2</v>
      </c>
      <c r="AZ119" s="13">
        <f t="shared" si="84"/>
        <v>0.6761234038</v>
      </c>
      <c r="BA119" s="24">
        <f t="shared" si="30"/>
        <v>0.01016076791</v>
      </c>
      <c r="BC119" s="2">
        <f t="shared" si="72"/>
        <v>32.5</v>
      </c>
      <c r="BD119" s="4">
        <f t="shared" si="31"/>
        <v>97.5</v>
      </c>
      <c r="BE119" s="4">
        <f t="shared" si="32"/>
        <v>-0.24</v>
      </c>
      <c r="BG119" s="2">
        <v>58.0</v>
      </c>
      <c r="BH119" s="4">
        <f t="shared" si="33"/>
        <v>2.3125</v>
      </c>
      <c r="BI119" s="13">
        <f t="shared" si="85"/>
        <v>0.72702918</v>
      </c>
      <c r="BJ119" s="24">
        <f t="shared" si="35"/>
        <v>0.008235188714</v>
      </c>
      <c r="BK119" s="13"/>
      <c r="BL119" s="2">
        <f t="shared" si="73"/>
        <v>32.5</v>
      </c>
      <c r="BM119" s="4">
        <f t="shared" si="36"/>
        <v>97.5</v>
      </c>
      <c r="BN119" s="4">
        <f t="shared" si="37"/>
        <v>-0.21</v>
      </c>
      <c r="BP119" s="2">
        <v>55.0</v>
      </c>
      <c r="BQ119" s="4">
        <f t="shared" si="38"/>
        <v>2.4375</v>
      </c>
      <c r="BR119" s="13">
        <f t="shared" si="39"/>
        <v>0.741144908</v>
      </c>
      <c r="BS119" s="24">
        <f t="shared" si="40"/>
        <v>0.00689221225</v>
      </c>
      <c r="BT119" s="13"/>
      <c r="BU119" s="2">
        <f t="shared" si="74"/>
        <v>32.5</v>
      </c>
      <c r="BV119" s="4">
        <f t="shared" si="41"/>
        <v>97.5</v>
      </c>
      <c r="BW119" s="4">
        <f t="shared" si="42"/>
        <v>-0.21</v>
      </c>
      <c r="BY119" s="2">
        <v>54.0</v>
      </c>
      <c r="BZ119" s="4">
        <f t="shared" si="43"/>
        <v>2.5</v>
      </c>
      <c r="CA119" s="13">
        <f t="shared" si="44"/>
        <v>0.750586625</v>
      </c>
      <c r="CB119" s="24">
        <f t="shared" si="45"/>
        <v>0.006800321994</v>
      </c>
      <c r="CC119" s="13"/>
      <c r="CD119" s="2">
        <f t="shared" si="75"/>
        <v>32.5</v>
      </c>
      <c r="CE119" s="4">
        <f t="shared" si="46"/>
        <v>97.5</v>
      </c>
      <c r="CF119" s="4">
        <f t="shared" si="47"/>
        <v>-0.21</v>
      </c>
      <c r="CH119" s="2">
        <v>53.0</v>
      </c>
      <c r="CI119" s="4">
        <f t="shared" si="48"/>
        <v>2.5625</v>
      </c>
      <c r="CJ119" s="13">
        <f t="shared" si="49"/>
        <v>0.7653197278</v>
      </c>
      <c r="CK119" s="24">
        <f t="shared" si="50"/>
        <v>0.006516719678</v>
      </c>
      <c r="CL119" s="13"/>
      <c r="CM119" s="2">
        <f t="shared" si="76"/>
        <v>32.5</v>
      </c>
      <c r="CN119" s="4">
        <f t="shared" si="51"/>
        <v>97.5</v>
      </c>
      <c r="CO119" s="4">
        <f t="shared" si="52"/>
        <v>-0.27</v>
      </c>
      <c r="CQ119" s="2">
        <v>52.0</v>
      </c>
      <c r="CR119" s="4">
        <f t="shared" si="53"/>
        <v>2.625</v>
      </c>
      <c r="CS119" s="13">
        <f t="shared" si="86"/>
        <v>0.7801894976</v>
      </c>
      <c r="CT119" s="24">
        <f t="shared" si="55"/>
        <v>0.008243086216</v>
      </c>
      <c r="CU119" s="25"/>
      <c r="CV119" s="2">
        <f t="shared" si="77"/>
        <v>32.5</v>
      </c>
      <c r="CW119" s="4">
        <f t="shared" si="56"/>
        <v>97.5</v>
      </c>
      <c r="CX119" s="4">
        <f t="shared" si="57"/>
        <v>-0.27</v>
      </c>
      <c r="CZ119" s="2">
        <v>62.0</v>
      </c>
      <c r="DA119" s="4">
        <f t="shared" si="58"/>
        <v>2</v>
      </c>
      <c r="DB119" s="13">
        <f t="shared" si="87"/>
        <v>0.6761234038</v>
      </c>
      <c r="DC119" s="24">
        <f t="shared" si="60"/>
        <v>0.01016076791</v>
      </c>
      <c r="DE119" s="2">
        <f t="shared" si="78"/>
        <v>32.5</v>
      </c>
      <c r="DF119" s="4">
        <f t="shared" si="61"/>
        <v>97.5</v>
      </c>
      <c r="DG119" s="4">
        <f t="shared" si="62"/>
        <v>-0.24</v>
      </c>
      <c r="DI119" s="2">
        <v>63.0</v>
      </c>
      <c r="DJ119" s="29">
        <f t="shared" si="63"/>
        <v>2</v>
      </c>
      <c r="DK119" s="13">
        <f t="shared" si="88"/>
        <v>0.6761234038</v>
      </c>
      <c r="DL119" s="24">
        <f t="shared" si="65"/>
        <v>0.008791517205</v>
      </c>
      <c r="DM119" s="25"/>
    </row>
    <row r="120">
      <c r="A120" s="2">
        <f t="shared" si="66"/>
        <v>33</v>
      </c>
      <c r="B120" s="4">
        <f t="shared" si="1"/>
        <v>99</v>
      </c>
      <c r="C120" s="4">
        <f t="shared" si="2"/>
        <v>-0.3</v>
      </c>
      <c r="D120" s="4">
        <f>152+3/8</f>
        <v>152.375</v>
      </c>
      <c r="E120" s="4">
        <f>153.5+1/16</f>
        <v>153.5625</v>
      </c>
      <c r="F120" s="4">
        <f t="shared" si="3"/>
        <v>1.1875</v>
      </c>
      <c r="G120" s="13">
        <f t="shared" si="79"/>
        <v>0.5137011669</v>
      </c>
      <c r="H120" s="13">
        <f t="shared" si="5"/>
        <v>0.01327275044</v>
      </c>
      <c r="J120" s="2">
        <f t="shared" si="67"/>
        <v>33</v>
      </c>
      <c r="K120" s="4">
        <f t="shared" si="6"/>
        <v>99</v>
      </c>
      <c r="L120" s="4">
        <f t="shared" si="7"/>
        <v>-0.21</v>
      </c>
      <c r="M120" s="4">
        <f>152-3/32</f>
        <v>151.90625</v>
      </c>
      <c r="N120" s="4">
        <f>154+3/32</f>
        <v>154.09375</v>
      </c>
      <c r="O120" s="4">
        <f t="shared" si="8"/>
        <v>2.1875</v>
      </c>
      <c r="P120" s="13">
        <f t="shared" si="80"/>
        <v>0.6996502623</v>
      </c>
      <c r="Q120" s="24">
        <f t="shared" si="10"/>
        <v>0.00711263608</v>
      </c>
      <c r="S120" s="2">
        <f t="shared" si="68"/>
        <v>33</v>
      </c>
      <c r="T120" s="4">
        <f t="shared" si="11"/>
        <v>99</v>
      </c>
      <c r="U120" s="4">
        <f t="shared" si="12"/>
        <v>-0.3</v>
      </c>
      <c r="V120" s="4">
        <f>152+10/32</f>
        <v>152.3125</v>
      </c>
      <c r="W120" s="4">
        <f>153+20/32</f>
        <v>153.625</v>
      </c>
      <c r="X120" s="4">
        <f t="shared" si="13"/>
        <v>1.3125</v>
      </c>
      <c r="Y120" s="13">
        <f t="shared" si="81"/>
        <v>0.5400617249</v>
      </c>
      <c r="Z120" s="24">
        <f t="shared" si="15"/>
        <v>0.01318220539</v>
      </c>
      <c r="AB120" s="2">
        <f t="shared" si="69"/>
        <v>33</v>
      </c>
      <c r="AC120" s="4">
        <f t="shared" si="16"/>
        <v>99</v>
      </c>
      <c r="AD120" s="4">
        <f t="shared" si="17"/>
        <v>-0.27</v>
      </c>
      <c r="AE120" s="4">
        <f>150+68/32</f>
        <v>152.125</v>
      </c>
      <c r="AF120" s="4">
        <f>156-69/32</f>
        <v>153.84375</v>
      </c>
      <c r="AG120" s="4">
        <f t="shared" si="18"/>
        <v>1.71875</v>
      </c>
      <c r="AH120" s="13">
        <f t="shared" si="82"/>
        <v>0.6245565803</v>
      </c>
      <c r="AI120" s="24">
        <f t="shared" si="20"/>
        <v>0.01098005979</v>
      </c>
      <c r="AK120" s="2">
        <f t="shared" si="70"/>
        <v>33</v>
      </c>
      <c r="AL120" s="4">
        <f t="shared" si="21"/>
        <v>99</v>
      </c>
      <c r="AM120" s="4">
        <f t="shared" si="22"/>
        <v>-0.27</v>
      </c>
      <c r="AO120" s="2">
        <v>68.0</v>
      </c>
      <c r="AP120" s="29">
        <f t="shared" si="23"/>
        <v>1.6875</v>
      </c>
      <c r="AQ120" s="13">
        <f t="shared" si="83"/>
        <v>0.6210590034</v>
      </c>
      <c r="AR120" s="24">
        <f t="shared" si="25"/>
        <v>0.01094201688</v>
      </c>
      <c r="AS120" s="25"/>
      <c r="AT120" s="2">
        <f t="shared" si="71"/>
        <v>33</v>
      </c>
      <c r="AU120" s="4">
        <f t="shared" si="26"/>
        <v>99</v>
      </c>
      <c r="AV120" s="4">
        <f t="shared" si="27"/>
        <v>-0.3</v>
      </c>
      <c r="AX120" s="2">
        <v>65.0</v>
      </c>
      <c r="AY120" s="4">
        <f t="shared" si="28"/>
        <v>1.8125</v>
      </c>
      <c r="AZ120" s="13">
        <f t="shared" si="84"/>
        <v>0.6436503043</v>
      </c>
      <c r="BA120" s="24">
        <f t="shared" si="30"/>
        <v>0.01205750718</v>
      </c>
      <c r="BC120" s="2">
        <f t="shared" si="72"/>
        <v>33</v>
      </c>
      <c r="BD120" s="4">
        <f t="shared" si="31"/>
        <v>99</v>
      </c>
      <c r="BE120" s="4">
        <f t="shared" si="32"/>
        <v>-0.27</v>
      </c>
      <c r="BG120" s="2">
        <v>60.0</v>
      </c>
      <c r="BH120" s="4">
        <f t="shared" si="33"/>
        <v>2.1875</v>
      </c>
      <c r="BI120" s="13">
        <f t="shared" si="85"/>
        <v>0.7071067812</v>
      </c>
      <c r="BJ120" s="24">
        <f t="shared" si="35"/>
        <v>0.009759234233</v>
      </c>
      <c r="BK120" s="13"/>
      <c r="BL120" s="2">
        <f t="shared" si="73"/>
        <v>33</v>
      </c>
      <c r="BM120" s="4">
        <f t="shared" si="36"/>
        <v>99</v>
      </c>
      <c r="BN120" s="4">
        <f t="shared" si="37"/>
        <v>-0.24</v>
      </c>
      <c r="BP120" s="2">
        <v>56.0</v>
      </c>
      <c r="BQ120" s="4">
        <f t="shared" si="38"/>
        <v>2.375</v>
      </c>
      <c r="BR120" s="13">
        <f t="shared" si="39"/>
        <v>0.7315813472</v>
      </c>
      <c r="BS120" s="24">
        <f t="shared" si="40"/>
        <v>0.008238871072</v>
      </c>
      <c r="BT120" s="13"/>
      <c r="BU120" s="2">
        <f t="shared" si="74"/>
        <v>33</v>
      </c>
      <c r="BV120" s="4">
        <f t="shared" si="41"/>
        <v>99</v>
      </c>
      <c r="BW120" s="4">
        <f t="shared" si="42"/>
        <v>-0.24</v>
      </c>
      <c r="BY120" s="2">
        <v>55.0</v>
      </c>
      <c r="BZ120" s="4">
        <f t="shared" si="43"/>
        <v>2.4375</v>
      </c>
      <c r="CA120" s="13">
        <f t="shared" si="44"/>
        <v>0.741144908</v>
      </c>
      <c r="CB120" s="24">
        <f t="shared" si="45"/>
        <v>0.008044719421</v>
      </c>
      <c r="CC120" s="13"/>
      <c r="CD120" s="2">
        <f t="shared" si="75"/>
        <v>33</v>
      </c>
      <c r="CE120" s="4">
        <f t="shared" si="46"/>
        <v>99</v>
      </c>
      <c r="CF120" s="4">
        <f t="shared" si="47"/>
        <v>-0.24</v>
      </c>
      <c r="CH120" s="2">
        <v>53.0</v>
      </c>
      <c r="CI120" s="4">
        <f t="shared" si="48"/>
        <v>2.5625</v>
      </c>
      <c r="CJ120" s="13">
        <f t="shared" si="49"/>
        <v>0.7653197278</v>
      </c>
      <c r="CK120" s="24">
        <f t="shared" si="50"/>
        <v>0.007617336354</v>
      </c>
      <c r="CL120" s="13"/>
      <c r="CM120" s="2">
        <f t="shared" si="76"/>
        <v>33</v>
      </c>
      <c r="CN120" s="4">
        <f t="shared" si="51"/>
        <v>99</v>
      </c>
      <c r="CO120" s="4">
        <f t="shared" si="52"/>
        <v>-0.3</v>
      </c>
      <c r="CQ120" s="2">
        <v>51.0</v>
      </c>
      <c r="CR120" s="4">
        <f t="shared" si="53"/>
        <v>2.6875</v>
      </c>
      <c r="CS120" s="13">
        <f t="shared" si="86"/>
        <v>0.7894228308</v>
      </c>
      <c r="CT120" s="24">
        <f t="shared" si="55"/>
        <v>0.009064154455</v>
      </c>
      <c r="CU120" s="25"/>
      <c r="CV120" s="2">
        <f t="shared" si="77"/>
        <v>33</v>
      </c>
      <c r="CW120" s="4">
        <f t="shared" si="56"/>
        <v>99</v>
      </c>
      <c r="CX120" s="4">
        <f t="shared" si="57"/>
        <v>-0.3</v>
      </c>
      <c r="CZ120" s="2">
        <v>65.0</v>
      </c>
      <c r="DA120" s="4">
        <f t="shared" si="58"/>
        <v>1.8125</v>
      </c>
      <c r="DB120" s="13">
        <f t="shared" si="87"/>
        <v>0.6436503043</v>
      </c>
      <c r="DC120" s="24">
        <f t="shared" si="60"/>
        <v>0.01205750718</v>
      </c>
      <c r="DE120" s="2">
        <f t="shared" si="78"/>
        <v>33</v>
      </c>
      <c r="DF120" s="4">
        <f t="shared" si="61"/>
        <v>99</v>
      </c>
      <c r="DG120" s="4">
        <f t="shared" si="62"/>
        <v>-0.27</v>
      </c>
      <c r="DI120" s="2">
        <v>68.0</v>
      </c>
      <c r="DJ120" s="29">
        <f t="shared" si="63"/>
        <v>1.6875</v>
      </c>
      <c r="DK120" s="13">
        <f t="shared" si="88"/>
        <v>0.6210590034</v>
      </c>
      <c r="DL120" s="24">
        <f t="shared" si="65"/>
        <v>0.01094201688</v>
      </c>
      <c r="DM120" s="25"/>
    </row>
    <row r="121">
      <c r="A121" s="2">
        <f t="shared" si="66"/>
        <v>33.5</v>
      </c>
      <c r="B121" s="4">
        <f t="shared" si="1"/>
        <v>100.5</v>
      </c>
      <c r="C121" s="4">
        <f t="shared" si="2"/>
        <v>-0.33</v>
      </c>
      <c r="D121" s="4">
        <f t="shared" ref="D121:D122" si="112">152.5-1/32</f>
        <v>152.46875</v>
      </c>
      <c r="E121" s="4">
        <f t="shared" ref="E121:E122" si="113">153.5-1/32</f>
        <v>153.46875</v>
      </c>
      <c r="F121" s="4">
        <f t="shared" si="3"/>
        <v>1</v>
      </c>
      <c r="G121" s="13">
        <f t="shared" si="79"/>
        <v>0.4714045208</v>
      </c>
      <c r="H121" s="13">
        <f t="shared" si="5"/>
        <v>0.01481328561</v>
      </c>
      <c r="J121" s="2">
        <f t="shared" si="67"/>
        <v>33.5</v>
      </c>
      <c r="K121" s="4">
        <f t="shared" si="6"/>
        <v>100.5</v>
      </c>
      <c r="L121" s="4">
        <f t="shared" si="7"/>
        <v>-0.24</v>
      </c>
      <c r="M121" s="4">
        <f>152+1/16</f>
        <v>152.0625</v>
      </c>
      <c r="N121" s="4">
        <f>153+7/8+1/32</f>
        <v>153.90625</v>
      </c>
      <c r="O121" s="4">
        <f t="shared" si="8"/>
        <v>1.84375</v>
      </c>
      <c r="P121" s="13">
        <f t="shared" si="80"/>
        <v>0.6423296759</v>
      </c>
      <c r="Q121" s="24">
        <f t="shared" si="10"/>
        <v>0.009355741037</v>
      </c>
      <c r="S121" s="2">
        <f t="shared" si="68"/>
        <v>33.5</v>
      </c>
      <c r="T121" s="4">
        <f t="shared" si="11"/>
        <v>100.5</v>
      </c>
      <c r="U121" s="4">
        <f t="shared" si="12"/>
        <v>-0.33</v>
      </c>
      <c r="V121" s="4">
        <f>152+3/8</f>
        <v>152.375</v>
      </c>
      <c r="W121" s="4">
        <f>153.5+1/32</f>
        <v>153.53125</v>
      </c>
      <c r="X121" s="4">
        <f t="shared" si="13"/>
        <v>1.15625</v>
      </c>
      <c r="Y121" s="13">
        <f t="shared" si="81"/>
        <v>0.5068968775</v>
      </c>
      <c r="Z121" s="24">
        <f t="shared" si="15"/>
        <v>0.01479716721</v>
      </c>
      <c r="AB121" s="2">
        <f t="shared" si="69"/>
        <v>33.5</v>
      </c>
      <c r="AC121" s="4">
        <f t="shared" si="16"/>
        <v>100.5</v>
      </c>
      <c r="AD121" s="4">
        <f t="shared" si="17"/>
        <v>-0.3</v>
      </c>
      <c r="AE121" s="4">
        <f>150+70/32</f>
        <v>152.1875</v>
      </c>
      <c r="AF121" s="4">
        <f t="shared" ref="AF121:AF123" si="114">156-72/32</f>
        <v>153.75</v>
      </c>
      <c r="AG121" s="4">
        <f t="shared" si="18"/>
        <v>1.5625</v>
      </c>
      <c r="AH121" s="13">
        <f t="shared" si="82"/>
        <v>0.5954913342</v>
      </c>
      <c r="AI121" s="24">
        <f t="shared" si="20"/>
        <v>0.01277769449</v>
      </c>
      <c r="AK121" s="2">
        <f t="shared" si="70"/>
        <v>33.5</v>
      </c>
      <c r="AL121" s="4">
        <f t="shared" si="21"/>
        <v>100.5</v>
      </c>
      <c r="AM121" s="4">
        <f t="shared" si="22"/>
        <v>-0.3</v>
      </c>
      <c r="AO121" s="2">
        <v>72.0</v>
      </c>
      <c r="AP121" s="29">
        <f t="shared" si="23"/>
        <v>1.4375</v>
      </c>
      <c r="AQ121" s="13">
        <f t="shared" si="83"/>
        <v>0.5732115042</v>
      </c>
      <c r="AR121" s="24">
        <f t="shared" si="25"/>
        <v>0.01290582879</v>
      </c>
      <c r="AS121" s="25"/>
      <c r="AT121" s="2">
        <f t="shared" si="71"/>
        <v>33.5</v>
      </c>
      <c r="AU121" s="4">
        <f t="shared" si="26"/>
        <v>100.5</v>
      </c>
      <c r="AV121" s="4">
        <f t="shared" si="27"/>
        <v>-0.33</v>
      </c>
      <c r="AX121" s="2">
        <v>68.0</v>
      </c>
      <c r="AY121" s="4">
        <f t="shared" si="28"/>
        <v>1.625</v>
      </c>
      <c r="AZ121" s="13">
        <f t="shared" si="84"/>
        <v>0.6094494002</v>
      </c>
      <c r="BA121" s="24">
        <f t="shared" si="30"/>
        <v>0.01388799942</v>
      </c>
      <c r="BC121" s="2">
        <f t="shared" si="72"/>
        <v>33.5</v>
      </c>
      <c r="BD121" s="4">
        <f t="shared" si="31"/>
        <v>100.5</v>
      </c>
      <c r="BE121" s="4">
        <f t="shared" si="32"/>
        <v>-0.3</v>
      </c>
      <c r="BG121" s="2">
        <v>62.0</v>
      </c>
      <c r="BH121" s="4">
        <f t="shared" si="33"/>
        <v>2.0625</v>
      </c>
      <c r="BI121" s="13">
        <f t="shared" si="85"/>
        <v>0.6866065623</v>
      </c>
      <c r="BJ121" s="24">
        <f t="shared" si="35"/>
        <v>0.01135424001</v>
      </c>
      <c r="BK121" s="13"/>
      <c r="BL121" s="2">
        <f t="shared" si="73"/>
        <v>33.5</v>
      </c>
      <c r="BM121" s="4">
        <f t="shared" si="36"/>
        <v>100.5</v>
      </c>
      <c r="BN121" s="4">
        <f t="shared" si="37"/>
        <v>-0.27</v>
      </c>
      <c r="BP121" s="2">
        <v>58.0</v>
      </c>
      <c r="BQ121" s="4">
        <f t="shared" si="38"/>
        <v>2.25</v>
      </c>
      <c r="BR121" s="13">
        <f t="shared" si="39"/>
        <v>0.7120689949</v>
      </c>
      <c r="BS121" s="24">
        <f t="shared" si="40"/>
        <v>0.009659081643</v>
      </c>
      <c r="BT121" s="13"/>
      <c r="BU121" s="2">
        <f t="shared" si="74"/>
        <v>33.5</v>
      </c>
      <c r="BV121" s="4">
        <f t="shared" si="41"/>
        <v>100.5</v>
      </c>
      <c r="BW121" s="4">
        <f t="shared" si="42"/>
        <v>-0.27</v>
      </c>
      <c r="BY121" s="2">
        <v>55.0</v>
      </c>
      <c r="BZ121" s="4">
        <f t="shared" si="43"/>
        <v>2.4375</v>
      </c>
      <c r="CA121" s="13">
        <f t="shared" si="44"/>
        <v>0.741144908</v>
      </c>
      <c r="CB121" s="24">
        <f t="shared" si="45"/>
        <v>0.009221490967</v>
      </c>
      <c r="CC121" s="13"/>
      <c r="CD121" s="2">
        <f t="shared" si="75"/>
        <v>33.5</v>
      </c>
      <c r="CE121" s="4">
        <f t="shared" si="46"/>
        <v>100.5</v>
      </c>
      <c r="CF121" s="4">
        <f t="shared" si="47"/>
        <v>-0.27</v>
      </c>
      <c r="CH121" s="2">
        <v>53.0</v>
      </c>
      <c r="CI121" s="4">
        <f t="shared" si="48"/>
        <v>2.5625</v>
      </c>
      <c r="CJ121" s="13">
        <f t="shared" si="49"/>
        <v>0.7653197278</v>
      </c>
      <c r="CK121" s="24">
        <f t="shared" si="50"/>
        <v>0.008632981201</v>
      </c>
      <c r="CL121" s="13"/>
      <c r="CM121" s="2">
        <f t="shared" si="76"/>
        <v>33.5</v>
      </c>
      <c r="CN121" s="4">
        <f t="shared" si="51"/>
        <v>100.5</v>
      </c>
      <c r="CO121" s="4">
        <f t="shared" si="52"/>
        <v>-0.33</v>
      </c>
      <c r="CQ121" s="2">
        <v>50.0</v>
      </c>
      <c r="CR121" s="4">
        <f t="shared" si="53"/>
        <v>2.75</v>
      </c>
      <c r="CS121" s="13">
        <f t="shared" si="86"/>
        <v>0.7985494095</v>
      </c>
      <c r="CT121" s="24">
        <f t="shared" si="55"/>
        <v>0.009703454511</v>
      </c>
      <c r="CU121" s="25"/>
      <c r="CV121" s="2">
        <f t="shared" si="77"/>
        <v>33.5</v>
      </c>
      <c r="CW121" s="4">
        <f t="shared" si="56"/>
        <v>100.5</v>
      </c>
      <c r="CX121" s="4">
        <f t="shared" si="57"/>
        <v>-0.33</v>
      </c>
      <c r="CZ121" s="2">
        <v>68.0</v>
      </c>
      <c r="DA121" s="4">
        <f t="shared" si="58"/>
        <v>1.625</v>
      </c>
      <c r="DB121" s="13">
        <f t="shared" si="87"/>
        <v>0.6094494002</v>
      </c>
      <c r="DC121" s="24">
        <f t="shared" si="60"/>
        <v>0.01388799942</v>
      </c>
      <c r="DE121" s="2">
        <f t="shared" si="78"/>
        <v>33.5</v>
      </c>
      <c r="DF121" s="4">
        <f t="shared" si="61"/>
        <v>100.5</v>
      </c>
      <c r="DG121" s="4">
        <f t="shared" si="62"/>
        <v>-0.3</v>
      </c>
      <c r="DI121" s="2">
        <v>72.0</v>
      </c>
      <c r="DJ121" s="29">
        <f t="shared" si="63"/>
        <v>1.4375</v>
      </c>
      <c r="DK121" s="13">
        <f t="shared" si="88"/>
        <v>0.5732115042</v>
      </c>
      <c r="DL121" s="24">
        <f t="shared" si="65"/>
        <v>0.01290582879</v>
      </c>
      <c r="DM121" s="25"/>
    </row>
    <row r="122">
      <c r="A122" s="2">
        <f t="shared" si="66"/>
        <v>34</v>
      </c>
      <c r="B122" s="4">
        <f t="shared" si="1"/>
        <v>102</v>
      </c>
      <c r="C122" s="4">
        <f t="shared" si="2"/>
        <v>-0.36</v>
      </c>
      <c r="D122" s="4">
        <f t="shared" si="112"/>
        <v>152.46875</v>
      </c>
      <c r="E122" s="4">
        <f t="shared" si="113"/>
        <v>153.46875</v>
      </c>
      <c r="F122" s="4">
        <f t="shared" si="3"/>
        <v>1</v>
      </c>
      <c r="G122" s="13">
        <f t="shared" si="79"/>
        <v>0.4714045208</v>
      </c>
      <c r="H122" s="13">
        <f t="shared" si="5"/>
        <v>0.01620456607</v>
      </c>
      <c r="J122" s="2">
        <f t="shared" si="67"/>
        <v>34</v>
      </c>
      <c r="K122" s="4">
        <f t="shared" si="6"/>
        <v>102</v>
      </c>
      <c r="L122" s="4">
        <f t="shared" si="7"/>
        <v>-0.27</v>
      </c>
      <c r="M122" s="4">
        <f>152.25-1/32</f>
        <v>152.21875</v>
      </c>
      <c r="N122" s="4">
        <f>153.75</f>
        <v>153.75</v>
      </c>
      <c r="O122" s="4">
        <f t="shared" si="8"/>
        <v>1.53125</v>
      </c>
      <c r="P122" s="13">
        <f t="shared" si="80"/>
        <v>0.585369407</v>
      </c>
      <c r="Q122" s="24">
        <f t="shared" si="10"/>
        <v>0.01137291732</v>
      </c>
      <c r="S122" s="2">
        <f t="shared" si="68"/>
        <v>34</v>
      </c>
      <c r="T122" s="4">
        <f t="shared" si="11"/>
        <v>102</v>
      </c>
      <c r="U122" s="4">
        <f t="shared" si="12"/>
        <v>-0.36</v>
      </c>
      <c r="V122" s="4">
        <f>152.5-1/16</f>
        <v>152.4375</v>
      </c>
      <c r="W122" s="4">
        <f>153.5</f>
        <v>153.5</v>
      </c>
      <c r="X122" s="4">
        <f t="shared" si="13"/>
        <v>1.0625</v>
      </c>
      <c r="Y122" s="13">
        <f t="shared" si="81"/>
        <v>0.4859126579</v>
      </c>
      <c r="Z122" s="24">
        <f t="shared" si="15"/>
        <v>0.01624952921</v>
      </c>
      <c r="AB122" s="2">
        <f t="shared" si="69"/>
        <v>34</v>
      </c>
      <c r="AC122" s="4">
        <f t="shared" si="16"/>
        <v>102</v>
      </c>
      <c r="AD122" s="4">
        <f t="shared" si="17"/>
        <v>-0.33</v>
      </c>
      <c r="AE122" s="4">
        <f t="shared" ref="AE122:AE123" si="115">150+71/32</f>
        <v>152.21875</v>
      </c>
      <c r="AF122" s="4">
        <f t="shared" si="114"/>
        <v>153.75</v>
      </c>
      <c r="AG122" s="4">
        <f t="shared" si="18"/>
        <v>1.53125</v>
      </c>
      <c r="AH122" s="13">
        <f t="shared" si="82"/>
        <v>0.5895063447</v>
      </c>
      <c r="AI122" s="24">
        <f t="shared" si="20"/>
        <v>0.01433703484</v>
      </c>
      <c r="AK122" s="2">
        <f t="shared" si="70"/>
        <v>34</v>
      </c>
      <c r="AL122" s="4">
        <f t="shared" si="21"/>
        <v>102</v>
      </c>
      <c r="AM122" s="4">
        <f t="shared" si="22"/>
        <v>-0.33</v>
      </c>
      <c r="AO122" s="2">
        <v>74.0</v>
      </c>
      <c r="AP122" s="29">
        <f t="shared" si="23"/>
        <v>1.3125</v>
      </c>
      <c r="AQ122" s="13">
        <f t="shared" si="83"/>
        <v>0.5477225575</v>
      </c>
      <c r="AR122" s="24">
        <f t="shared" si="25"/>
        <v>0.01462164451</v>
      </c>
      <c r="AS122" s="25"/>
      <c r="AT122" s="2">
        <f t="shared" si="71"/>
        <v>34</v>
      </c>
      <c r="AU122" s="4">
        <f t="shared" si="26"/>
        <v>102</v>
      </c>
      <c r="AV122" s="4">
        <f t="shared" si="27"/>
        <v>-0.36</v>
      </c>
      <c r="AX122" s="2">
        <v>68.0</v>
      </c>
      <c r="AY122" s="4">
        <f t="shared" si="28"/>
        <v>1.625</v>
      </c>
      <c r="AZ122" s="13">
        <f t="shared" si="84"/>
        <v>0.6094494002</v>
      </c>
      <c r="BA122" s="24">
        <f t="shared" si="30"/>
        <v>0.01547872488</v>
      </c>
      <c r="BC122" s="2">
        <f t="shared" si="72"/>
        <v>34</v>
      </c>
      <c r="BD122" s="4">
        <f t="shared" si="31"/>
        <v>102</v>
      </c>
      <c r="BE122" s="4">
        <f t="shared" si="32"/>
        <v>-0.33</v>
      </c>
      <c r="BG122" s="2">
        <v>63.0</v>
      </c>
      <c r="BH122" s="4">
        <f t="shared" si="33"/>
        <v>2</v>
      </c>
      <c r="BI122" s="13">
        <f t="shared" si="85"/>
        <v>0.6761234038</v>
      </c>
      <c r="BJ122" s="24">
        <f t="shared" si="35"/>
        <v>0.01289469636</v>
      </c>
      <c r="BK122" s="13"/>
      <c r="BL122" s="2">
        <f t="shared" si="73"/>
        <v>34</v>
      </c>
      <c r="BM122" s="4">
        <f t="shared" si="36"/>
        <v>102</v>
      </c>
      <c r="BN122" s="4">
        <f t="shared" si="37"/>
        <v>-0.3</v>
      </c>
      <c r="BP122" s="2">
        <v>59.0</v>
      </c>
      <c r="BQ122" s="4">
        <f t="shared" si="38"/>
        <v>2.1875</v>
      </c>
      <c r="BR122" s="13">
        <f t="shared" si="39"/>
        <v>0.7021094975</v>
      </c>
      <c r="BS122" s="24">
        <f t="shared" si="40"/>
        <v>0.01113092153</v>
      </c>
      <c r="BT122" s="13"/>
      <c r="BU122" s="2">
        <f t="shared" si="74"/>
        <v>34</v>
      </c>
      <c r="BV122" s="4">
        <f t="shared" si="41"/>
        <v>102</v>
      </c>
      <c r="BW122" s="4">
        <f t="shared" si="42"/>
        <v>-0.3</v>
      </c>
      <c r="BY122" s="2">
        <v>54.0</v>
      </c>
      <c r="BZ122" s="4">
        <f t="shared" si="43"/>
        <v>2.5</v>
      </c>
      <c r="CA122" s="13">
        <f t="shared" si="44"/>
        <v>0.750586625</v>
      </c>
      <c r="CB122" s="24">
        <f t="shared" si="45"/>
        <v>0.01017510046</v>
      </c>
      <c r="CC122" s="13"/>
      <c r="CD122" s="2">
        <f t="shared" si="75"/>
        <v>34</v>
      </c>
      <c r="CE122" s="4">
        <f t="shared" si="46"/>
        <v>102</v>
      </c>
      <c r="CF122" s="4">
        <f t="shared" si="47"/>
        <v>-0.3</v>
      </c>
      <c r="CH122" s="2">
        <v>53.0</v>
      </c>
      <c r="CI122" s="4">
        <f t="shared" si="48"/>
        <v>2.5625</v>
      </c>
      <c r="CJ122" s="13">
        <f t="shared" si="49"/>
        <v>0.7653197278</v>
      </c>
      <c r="CK122" s="24">
        <f t="shared" si="50"/>
        <v>0.009648626048</v>
      </c>
      <c r="CL122" s="13"/>
      <c r="CM122" s="2">
        <f t="shared" si="76"/>
        <v>34</v>
      </c>
      <c r="CN122" s="4">
        <f t="shared" si="51"/>
        <v>102</v>
      </c>
      <c r="CO122" s="4">
        <f t="shared" si="52"/>
        <v>-0.36</v>
      </c>
      <c r="CQ122" s="2">
        <v>49.0</v>
      </c>
      <c r="CR122" s="4">
        <f t="shared" si="53"/>
        <v>2.8125</v>
      </c>
      <c r="CS122" s="13">
        <f t="shared" si="86"/>
        <v>0.8075728531</v>
      </c>
      <c r="CT122" s="24">
        <f t="shared" si="55"/>
        <v>0.01027584869</v>
      </c>
      <c r="CU122" s="25"/>
      <c r="CV122" s="2">
        <f t="shared" si="77"/>
        <v>34</v>
      </c>
      <c r="CW122" s="4">
        <f t="shared" si="56"/>
        <v>102</v>
      </c>
      <c r="CX122" s="4">
        <f t="shared" si="57"/>
        <v>-0.36</v>
      </c>
      <c r="CZ122" s="2">
        <v>68.0</v>
      </c>
      <c r="DA122" s="4">
        <f t="shared" si="58"/>
        <v>1.625</v>
      </c>
      <c r="DB122" s="13">
        <f t="shared" si="87"/>
        <v>0.6094494002</v>
      </c>
      <c r="DC122" s="24">
        <f t="shared" si="60"/>
        <v>0.01547872488</v>
      </c>
      <c r="DE122" s="2">
        <f t="shared" si="78"/>
        <v>34</v>
      </c>
      <c r="DF122" s="4">
        <f t="shared" si="61"/>
        <v>102</v>
      </c>
      <c r="DG122" s="4">
        <f t="shared" si="62"/>
        <v>-0.33</v>
      </c>
      <c r="DI122" s="2">
        <v>74.0</v>
      </c>
      <c r="DJ122" s="29">
        <f t="shared" si="63"/>
        <v>1.3125</v>
      </c>
      <c r="DK122" s="13">
        <f t="shared" si="88"/>
        <v>0.5477225575</v>
      </c>
      <c r="DL122" s="24">
        <f t="shared" si="65"/>
        <v>0.01462164451</v>
      </c>
      <c r="DM122" s="25"/>
    </row>
    <row r="123">
      <c r="A123" s="2">
        <f t="shared" si="66"/>
        <v>34.5</v>
      </c>
      <c r="B123" s="4">
        <f t="shared" si="1"/>
        <v>103.5</v>
      </c>
      <c r="C123" s="4">
        <f t="shared" si="2"/>
        <v>-0.39</v>
      </c>
      <c r="D123" s="4">
        <f>152+3/8+1/32</f>
        <v>152.40625</v>
      </c>
      <c r="E123" s="4">
        <f>153.5+1/32</f>
        <v>153.53125</v>
      </c>
      <c r="F123" s="4">
        <f t="shared" si="3"/>
        <v>1.125</v>
      </c>
      <c r="G123" s="13">
        <f t="shared" si="79"/>
        <v>0.5</v>
      </c>
      <c r="H123" s="13">
        <f t="shared" si="5"/>
        <v>0.01764371472</v>
      </c>
      <c r="J123" s="2">
        <f t="shared" si="67"/>
        <v>34.5</v>
      </c>
      <c r="K123" s="4">
        <f t="shared" si="6"/>
        <v>103.5</v>
      </c>
      <c r="L123" s="4">
        <f t="shared" si="7"/>
        <v>-0.3</v>
      </c>
      <c r="M123" s="4">
        <f t="shared" ref="M123:M124" si="116">152.25+1/16</f>
        <v>152.3125</v>
      </c>
      <c r="N123" s="4">
        <f t="shared" ref="N123:N124" si="117">153+5/8+1/32</f>
        <v>153.65625</v>
      </c>
      <c r="O123" s="4">
        <f t="shared" si="8"/>
        <v>1.34375</v>
      </c>
      <c r="P123" s="13">
        <f t="shared" si="80"/>
        <v>0.5483605572</v>
      </c>
      <c r="Q123" s="24">
        <f t="shared" si="10"/>
        <v>0.01317872681</v>
      </c>
      <c r="S123" s="2">
        <f t="shared" si="68"/>
        <v>34.5</v>
      </c>
      <c r="T123" s="4">
        <f t="shared" si="11"/>
        <v>103.5</v>
      </c>
      <c r="U123" s="4">
        <f t="shared" si="12"/>
        <v>-0.39</v>
      </c>
      <c r="V123" s="4">
        <f>152+12/32</f>
        <v>152.375</v>
      </c>
      <c r="W123" s="4">
        <f>153+17/32</f>
        <v>153.53125</v>
      </c>
      <c r="X123" s="4">
        <f t="shared" si="13"/>
        <v>1.15625</v>
      </c>
      <c r="Y123" s="13">
        <f t="shared" si="81"/>
        <v>0.5068968775</v>
      </c>
      <c r="Z123" s="24">
        <f t="shared" si="15"/>
        <v>0.01766297692</v>
      </c>
      <c r="AB123" s="2">
        <f t="shared" si="69"/>
        <v>34.5</v>
      </c>
      <c r="AC123" s="4">
        <f t="shared" si="16"/>
        <v>103.5</v>
      </c>
      <c r="AD123" s="4">
        <f t="shared" si="17"/>
        <v>-0.36</v>
      </c>
      <c r="AE123" s="4">
        <f t="shared" si="115"/>
        <v>152.21875</v>
      </c>
      <c r="AF123" s="4">
        <f t="shared" si="114"/>
        <v>153.75</v>
      </c>
      <c r="AG123" s="4">
        <f t="shared" si="18"/>
        <v>1.53125</v>
      </c>
      <c r="AH123" s="13">
        <f t="shared" si="82"/>
        <v>0.5895063447</v>
      </c>
      <c r="AI123" s="24">
        <f t="shared" si="20"/>
        <v>0.01573675381</v>
      </c>
      <c r="AK123" s="2">
        <f t="shared" si="70"/>
        <v>34.5</v>
      </c>
      <c r="AL123" s="4">
        <f t="shared" si="21"/>
        <v>103.5</v>
      </c>
      <c r="AM123" s="4">
        <f t="shared" si="22"/>
        <v>-0.36</v>
      </c>
      <c r="AO123" s="2">
        <v>75.0</v>
      </c>
      <c r="AP123" s="29">
        <f t="shared" si="23"/>
        <v>1.25</v>
      </c>
      <c r="AQ123" s="13">
        <f t="shared" si="83"/>
        <v>0.5345224838</v>
      </c>
      <c r="AR123" s="24">
        <f t="shared" si="25"/>
        <v>0.01614647261</v>
      </c>
      <c r="AS123" s="25"/>
      <c r="AT123" s="2">
        <f t="shared" si="71"/>
        <v>34.5</v>
      </c>
      <c r="AU123" s="4">
        <f t="shared" si="26"/>
        <v>103.5</v>
      </c>
      <c r="AV123" s="4">
        <f t="shared" si="27"/>
        <v>-0.39</v>
      </c>
      <c r="AX123" s="2">
        <v>68.0</v>
      </c>
      <c r="AY123" s="4">
        <f t="shared" si="28"/>
        <v>1.625</v>
      </c>
      <c r="AZ123" s="13">
        <f t="shared" si="84"/>
        <v>0.6094494002</v>
      </c>
      <c r="BA123" s="24">
        <f t="shared" si="30"/>
        <v>0.01682470096</v>
      </c>
      <c r="BC123" s="2">
        <f t="shared" si="72"/>
        <v>34.5</v>
      </c>
      <c r="BD123" s="4">
        <f t="shared" si="31"/>
        <v>103.5</v>
      </c>
      <c r="BE123" s="4">
        <f t="shared" si="32"/>
        <v>-0.36</v>
      </c>
      <c r="BG123" s="2">
        <v>62.0</v>
      </c>
      <c r="BH123" s="4">
        <f t="shared" si="33"/>
        <v>2.0625</v>
      </c>
      <c r="BI123" s="13">
        <f t="shared" si="85"/>
        <v>0.6866065623</v>
      </c>
      <c r="BJ123" s="24">
        <f t="shared" si="35"/>
        <v>0.01411149923</v>
      </c>
      <c r="BK123" s="13"/>
      <c r="BL123" s="2">
        <f t="shared" si="73"/>
        <v>34.5</v>
      </c>
      <c r="BM123" s="4">
        <f t="shared" si="36"/>
        <v>103.5</v>
      </c>
      <c r="BN123" s="4">
        <f t="shared" si="37"/>
        <v>-0.33</v>
      </c>
      <c r="BP123" s="2">
        <v>59.0</v>
      </c>
      <c r="BQ123" s="4">
        <f t="shared" si="38"/>
        <v>2.1875</v>
      </c>
      <c r="BR123" s="13">
        <f t="shared" si="39"/>
        <v>0.7021094975</v>
      </c>
      <c r="BS123" s="24">
        <f t="shared" si="40"/>
        <v>0.01241861552</v>
      </c>
      <c r="BT123" s="13"/>
      <c r="BU123" s="2">
        <f t="shared" si="74"/>
        <v>34.5</v>
      </c>
      <c r="BV123" s="4">
        <f t="shared" si="41"/>
        <v>103.5</v>
      </c>
      <c r="BW123" s="4">
        <f t="shared" si="42"/>
        <v>-0.33</v>
      </c>
      <c r="BY123" s="2">
        <v>53.0</v>
      </c>
      <c r="BZ123" s="4">
        <f t="shared" si="43"/>
        <v>2.5625</v>
      </c>
      <c r="CA123" s="13">
        <f t="shared" si="44"/>
        <v>0.75991104</v>
      </c>
      <c r="CB123" s="24">
        <f t="shared" si="45"/>
        <v>0.0109675355</v>
      </c>
      <c r="CC123" s="13"/>
      <c r="CD123" s="2">
        <f t="shared" si="75"/>
        <v>34.5</v>
      </c>
      <c r="CE123" s="4">
        <f t="shared" si="46"/>
        <v>103.5</v>
      </c>
      <c r="CF123" s="4">
        <f t="shared" si="47"/>
        <v>-0.33</v>
      </c>
      <c r="CH123" s="2">
        <v>52.0</v>
      </c>
      <c r="CI123" s="4">
        <f t="shared" si="48"/>
        <v>2.625</v>
      </c>
      <c r="CJ123" s="13">
        <f t="shared" si="49"/>
        <v>0.7745966692</v>
      </c>
      <c r="CK123" s="24">
        <f t="shared" si="50"/>
        <v>0.01050848921</v>
      </c>
      <c r="CL123" s="13"/>
      <c r="CM123" s="2">
        <f t="shared" si="76"/>
        <v>34.5</v>
      </c>
      <c r="CN123" s="4">
        <f t="shared" si="51"/>
        <v>103.5</v>
      </c>
      <c r="CO123" s="4">
        <f t="shared" si="52"/>
        <v>-0.39</v>
      </c>
      <c r="CQ123" s="2">
        <v>48.0</v>
      </c>
      <c r="CR123" s="4">
        <f t="shared" si="53"/>
        <v>2.875</v>
      </c>
      <c r="CS123" s="13">
        <f t="shared" si="86"/>
        <v>0.8164965809</v>
      </c>
      <c r="CT123" s="24">
        <f t="shared" si="55"/>
        <v>0.01077980515</v>
      </c>
      <c r="CU123" s="25"/>
      <c r="CV123" s="2">
        <f t="shared" si="77"/>
        <v>34.5</v>
      </c>
      <c r="CW123" s="4">
        <f t="shared" si="56"/>
        <v>103.5</v>
      </c>
      <c r="CX123" s="4">
        <f t="shared" si="57"/>
        <v>-0.39</v>
      </c>
      <c r="CZ123" s="2">
        <v>68.0</v>
      </c>
      <c r="DA123" s="4">
        <f t="shared" si="58"/>
        <v>1.625</v>
      </c>
      <c r="DB123" s="13">
        <f t="shared" si="87"/>
        <v>0.6094494002</v>
      </c>
      <c r="DC123" s="24">
        <f t="shared" si="60"/>
        <v>0.01682470096</v>
      </c>
      <c r="DE123" s="2">
        <f t="shared" si="78"/>
        <v>34.5</v>
      </c>
      <c r="DF123" s="4">
        <f t="shared" si="61"/>
        <v>103.5</v>
      </c>
      <c r="DG123" s="4">
        <f t="shared" si="62"/>
        <v>-0.36</v>
      </c>
      <c r="DI123" s="2">
        <v>75.0</v>
      </c>
      <c r="DJ123" s="29">
        <f t="shared" si="63"/>
        <v>1.25</v>
      </c>
      <c r="DK123" s="13">
        <f t="shared" si="88"/>
        <v>0.5345224838</v>
      </c>
      <c r="DL123" s="24">
        <f t="shared" si="65"/>
        <v>0.01614647261</v>
      </c>
      <c r="DM123" s="25"/>
    </row>
    <row r="124">
      <c r="A124" s="2">
        <f t="shared" si="66"/>
        <v>35</v>
      </c>
      <c r="B124" s="4">
        <f t="shared" si="1"/>
        <v>105</v>
      </c>
      <c r="C124" s="4">
        <f t="shared" si="2"/>
        <v>-0.42</v>
      </c>
      <c r="D124" s="4">
        <f>152.25</f>
        <v>152.25</v>
      </c>
      <c r="E124" s="4">
        <f>153.75-3/32</f>
        <v>153.65625</v>
      </c>
      <c r="F124" s="4">
        <f t="shared" si="3"/>
        <v>1.40625</v>
      </c>
      <c r="G124" s="13">
        <f t="shared" si="79"/>
        <v>0.5590169944</v>
      </c>
      <c r="H124" s="13">
        <f t="shared" si="5"/>
        <v>0.01894730384</v>
      </c>
      <c r="J124" s="2">
        <f t="shared" si="67"/>
        <v>35</v>
      </c>
      <c r="K124" s="4">
        <f t="shared" si="6"/>
        <v>105</v>
      </c>
      <c r="L124" s="4">
        <f t="shared" si="7"/>
        <v>-0.33</v>
      </c>
      <c r="M124" s="4">
        <f t="shared" si="116"/>
        <v>152.3125</v>
      </c>
      <c r="N124" s="4">
        <f t="shared" si="117"/>
        <v>153.65625</v>
      </c>
      <c r="O124" s="4">
        <f t="shared" si="8"/>
        <v>1.34375</v>
      </c>
      <c r="P124" s="13">
        <f t="shared" si="80"/>
        <v>0.5483605572</v>
      </c>
      <c r="Q124" s="24">
        <f t="shared" si="10"/>
        <v>0.01470515982</v>
      </c>
      <c r="S124" s="2">
        <f t="shared" si="68"/>
        <v>35</v>
      </c>
      <c r="T124" s="4">
        <f t="shared" si="11"/>
        <v>105</v>
      </c>
      <c r="U124" s="4">
        <f t="shared" si="12"/>
        <v>-0.42</v>
      </c>
      <c r="V124" s="4">
        <f>152.25+1/32</f>
        <v>152.28125</v>
      </c>
      <c r="W124" s="4">
        <f>153+21/23</f>
        <v>153.9130435</v>
      </c>
      <c r="X124" s="4">
        <f t="shared" si="13"/>
        <v>1.631793478</v>
      </c>
      <c r="Y124" s="13">
        <f t="shared" si="81"/>
        <v>0.6021800171</v>
      </c>
      <c r="Z124" s="24">
        <f t="shared" si="15"/>
        <v>0.01867013939</v>
      </c>
      <c r="AB124" s="2">
        <f t="shared" si="69"/>
        <v>35</v>
      </c>
      <c r="AC124" s="4">
        <f t="shared" si="16"/>
        <v>105</v>
      </c>
      <c r="AD124" s="4">
        <f t="shared" si="17"/>
        <v>-0.39</v>
      </c>
      <c r="AE124" s="4">
        <f>150+68/32</f>
        <v>152.125</v>
      </c>
      <c r="AF124" s="4">
        <f>156-69/32</f>
        <v>153.84375</v>
      </c>
      <c r="AG124" s="4">
        <f t="shared" si="18"/>
        <v>1.71875</v>
      </c>
      <c r="AH124" s="13">
        <f t="shared" si="82"/>
        <v>0.6245565803</v>
      </c>
      <c r="AI124" s="24">
        <f t="shared" si="20"/>
        <v>0.01682938378</v>
      </c>
      <c r="AK124" s="2">
        <f t="shared" si="70"/>
        <v>35</v>
      </c>
      <c r="AL124" s="4">
        <f t="shared" si="21"/>
        <v>105</v>
      </c>
      <c r="AM124" s="4">
        <f t="shared" si="22"/>
        <v>-0.39</v>
      </c>
      <c r="AO124" s="2">
        <v>73.0</v>
      </c>
      <c r="AP124" s="29">
        <f t="shared" si="23"/>
        <v>1.375</v>
      </c>
      <c r="AQ124" s="13">
        <f t="shared" si="83"/>
        <v>0.5606119106</v>
      </c>
      <c r="AR124" s="24">
        <f t="shared" si="25"/>
        <v>0.01749598513</v>
      </c>
      <c r="AS124" s="25"/>
      <c r="AT124" s="2">
        <f t="shared" si="71"/>
        <v>35</v>
      </c>
      <c r="AU124" s="4">
        <f t="shared" si="26"/>
        <v>105</v>
      </c>
      <c r="AV124" s="4">
        <f t="shared" si="27"/>
        <v>-0.42</v>
      </c>
      <c r="AX124" s="2">
        <v>66.0</v>
      </c>
      <c r="AY124" s="4">
        <f t="shared" si="28"/>
        <v>1.75</v>
      </c>
      <c r="AZ124" s="13">
        <f t="shared" si="84"/>
        <v>0.632455532</v>
      </c>
      <c r="BA124" s="24">
        <f t="shared" si="30"/>
        <v>0.01795037996</v>
      </c>
      <c r="BC124" s="2">
        <f t="shared" si="72"/>
        <v>35</v>
      </c>
      <c r="BD124" s="4">
        <f t="shared" si="31"/>
        <v>105</v>
      </c>
      <c r="BE124" s="4">
        <f t="shared" si="32"/>
        <v>-0.39</v>
      </c>
      <c r="BG124" s="2">
        <v>61.0</v>
      </c>
      <c r="BH124" s="4">
        <f t="shared" si="33"/>
        <v>2.125</v>
      </c>
      <c r="BI124" s="13">
        <f t="shared" si="85"/>
        <v>0.6969320524</v>
      </c>
      <c r="BJ124" s="24">
        <f t="shared" si="35"/>
        <v>0.01506447139</v>
      </c>
      <c r="BK124" s="13"/>
      <c r="BL124" s="2">
        <f t="shared" si="73"/>
        <v>35</v>
      </c>
      <c r="BM124" s="4">
        <f t="shared" si="36"/>
        <v>105</v>
      </c>
      <c r="BN124" s="4">
        <f t="shared" si="37"/>
        <v>-0.36</v>
      </c>
      <c r="BP124" s="2">
        <v>58.0</v>
      </c>
      <c r="BQ124" s="4">
        <f t="shared" si="38"/>
        <v>2.25</v>
      </c>
      <c r="BR124" s="13">
        <f t="shared" si="39"/>
        <v>0.7120689949</v>
      </c>
      <c r="BS124" s="24">
        <f t="shared" si="40"/>
        <v>0.01346138253</v>
      </c>
      <c r="BT124" s="13"/>
      <c r="BU124" s="2">
        <f t="shared" si="74"/>
        <v>35</v>
      </c>
      <c r="BV124" s="4">
        <f t="shared" si="41"/>
        <v>105</v>
      </c>
      <c r="BW124" s="4">
        <f t="shared" si="42"/>
        <v>-0.36</v>
      </c>
      <c r="BY124" s="2">
        <v>52.0</v>
      </c>
      <c r="BZ124" s="4">
        <f t="shared" si="43"/>
        <v>2.625</v>
      </c>
      <c r="CA124" s="13">
        <f t="shared" si="44"/>
        <v>0.7691224192</v>
      </c>
      <c r="CB124" s="24">
        <f t="shared" si="45"/>
        <v>0.01169931498</v>
      </c>
      <c r="CC124" s="13"/>
      <c r="CD124" s="2">
        <f t="shared" si="75"/>
        <v>35</v>
      </c>
      <c r="CE124" s="4">
        <f t="shared" si="46"/>
        <v>105</v>
      </c>
      <c r="CF124" s="4">
        <f t="shared" si="47"/>
        <v>-0.36</v>
      </c>
      <c r="CH124" s="2">
        <v>52.0</v>
      </c>
      <c r="CI124" s="4">
        <f t="shared" si="48"/>
        <v>2.625</v>
      </c>
      <c r="CJ124" s="13">
        <f t="shared" si="49"/>
        <v>0.7745966692</v>
      </c>
      <c r="CK124" s="24">
        <f t="shared" si="50"/>
        <v>0.0113541904</v>
      </c>
      <c r="CL124" s="13"/>
      <c r="CM124" s="2">
        <f t="shared" si="76"/>
        <v>35</v>
      </c>
      <c r="CN124" s="4">
        <f t="shared" si="51"/>
        <v>105</v>
      </c>
      <c r="CO124" s="4">
        <f t="shared" si="52"/>
        <v>-0.42</v>
      </c>
      <c r="CQ124" s="2">
        <v>47.0</v>
      </c>
      <c r="CR124" s="4">
        <f t="shared" si="53"/>
        <v>2.9375</v>
      </c>
      <c r="CS124" s="13">
        <f t="shared" si="86"/>
        <v>0.8253238275</v>
      </c>
      <c r="CT124" s="24">
        <f t="shared" si="55"/>
        <v>0.01121385695</v>
      </c>
      <c r="CU124" s="25"/>
      <c r="CV124" s="2">
        <f t="shared" si="77"/>
        <v>35</v>
      </c>
      <c r="CW124" s="4">
        <f t="shared" si="56"/>
        <v>105</v>
      </c>
      <c r="CX124" s="4">
        <f t="shared" si="57"/>
        <v>-0.42</v>
      </c>
      <c r="CZ124" s="2">
        <v>66.0</v>
      </c>
      <c r="DA124" s="4">
        <f t="shared" si="58"/>
        <v>1.75</v>
      </c>
      <c r="DB124" s="13">
        <f t="shared" si="87"/>
        <v>0.632455532</v>
      </c>
      <c r="DC124" s="24">
        <f t="shared" si="60"/>
        <v>0.01795037996</v>
      </c>
      <c r="DE124" s="2">
        <f t="shared" si="78"/>
        <v>35</v>
      </c>
      <c r="DF124" s="4">
        <f t="shared" si="61"/>
        <v>105</v>
      </c>
      <c r="DG124" s="4">
        <f t="shared" si="62"/>
        <v>-0.39</v>
      </c>
      <c r="DI124" s="2">
        <v>73.0</v>
      </c>
      <c r="DJ124" s="29">
        <f t="shared" si="63"/>
        <v>1.375</v>
      </c>
      <c r="DK124" s="13">
        <f t="shared" si="88"/>
        <v>0.5606119106</v>
      </c>
      <c r="DL124" s="24">
        <f t="shared" si="65"/>
        <v>0.01749598513</v>
      </c>
      <c r="DM124" s="25"/>
    </row>
    <row r="125">
      <c r="A125" s="2">
        <f t="shared" si="66"/>
        <v>35.5</v>
      </c>
      <c r="B125" s="4">
        <f t="shared" si="1"/>
        <v>106.5</v>
      </c>
      <c r="C125" s="4">
        <f t="shared" si="2"/>
        <v>-0.45</v>
      </c>
      <c r="D125" s="4">
        <f>152+1/8-1/32</f>
        <v>152.09375</v>
      </c>
      <c r="E125" s="4">
        <f>153+7/8-1/32</f>
        <v>153.84375</v>
      </c>
      <c r="F125" s="4">
        <f t="shared" si="3"/>
        <v>1.75</v>
      </c>
      <c r="G125" s="13">
        <f t="shared" si="79"/>
        <v>0.6236095645</v>
      </c>
      <c r="H125" s="13">
        <f t="shared" si="5"/>
        <v>0.01971300145</v>
      </c>
      <c r="J125" s="2">
        <f t="shared" si="67"/>
        <v>35.5</v>
      </c>
      <c r="K125" s="4">
        <f t="shared" si="6"/>
        <v>106.5</v>
      </c>
      <c r="L125" s="4">
        <f t="shared" si="7"/>
        <v>-0.36</v>
      </c>
      <c r="M125" s="4">
        <f>152+1/4</f>
        <v>152.25</v>
      </c>
      <c r="N125" s="4">
        <f>153.75-1/32</f>
        <v>153.71875</v>
      </c>
      <c r="O125" s="4">
        <f t="shared" si="8"/>
        <v>1.46875</v>
      </c>
      <c r="P125" s="13">
        <f t="shared" si="80"/>
        <v>0.5732986383</v>
      </c>
      <c r="Q125" s="24">
        <f t="shared" si="10"/>
        <v>0.01600271184</v>
      </c>
      <c r="S125" s="2">
        <f t="shared" si="68"/>
        <v>35.5</v>
      </c>
      <c r="T125" s="4">
        <f t="shared" si="11"/>
        <v>106.5</v>
      </c>
      <c r="U125" s="4">
        <f t="shared" si="12"/>
        <v>-0.45</v>
      </c>
      <c r="V125" s="4">
        <f>152+5/32</f>
        <v>152.15625</v>
      </c>
      <c r="W125" s="4">
        <f>153.75+1/32</f>
        <v>153.78125</v>
      </c>
      <c r="X125" s="4">
        <f t="shared" si="13"/>
        <v>1.625</v>
      </c>
      <c r="Y125" s="13">
        <f t="shared" si="81"/>
        <v>0.6009252126</v>
      </c>
      <c r="Z125" s="24">
        <f t="shared" si="15"/>
        <v>0.01965360524</v>
      </c>
      <c r="AB125" s="2">
        <f t="shared" si="69"/>
        <v>35.5</v>
      </c>
      <c r="AC125" s="4">
        <f t="shared" si="16"/>
        <v>106.5</v>
      </c>
      <c r="AD125" s="4">
        <f t="shared" si="17"/>
        <v>-0.42</v>
      </c>
      <c r="AE125" s="4">
        <f>150+64/32</f>
        <v>152</v>
      </c>
      <c r="AF125" s="4">
        <f>156-66/32</f>
        <v>153.9375</v>
      </c>
      <c r="AG125" s="4">
        <f t="shared" si="18"/>
        <v>1.9375</v>
      </c>
      <c r="AH125" s="13">
        <f t="shared" si="82"/>
        <v>0.6631110858</v>
      </c>
      <c r="AI125" s="24">
        <f t="shared" si="20"/>
        <v>0.01746177732</v>
      </c>
      <c r="AK125" s="2">
        <f t="shared" si="70"/>
        <v>35.5</v>
      </c>
      <c r="AL125" s="4">
        <f t="shared" si="21"/>
        <v>106.5</v>
      </c>
      <c r="AM125" s="4">
        <f t="shared" si="22"/>
        <v>-0.42</v>
      </c>
      <c r="AO125" s="2">
        <v>69.0</v>
      </c>
      <c r="AP125" s="29">
        <f t="shared" si="23"/>
        <v>1.625</v>
      </c>
      <c r="AQ125" s="13">
        <f t="shared" si="83"/>
        <v>0.6094494002</v>
      </c>
      <c r="AR125" s="24">
        <f t="shared" si="25"/>
        <v>0.01847595439</v>
      </c>
      <c r="AS125" s="25"/>
      <c r="AT125" s="2">
        <f t="shared" si="71"/>
        <v>35.5</v>
      </c>
      <c r="AU125" s="4">
        <f t="shared" si="26"/>
        <v>106.5</v>
      </c>
      <c r="AV125" s="4">
        <f t="shared" si="27"/>
        <v>-0.45</v>
      </c>
      <c r="AX125" s="2">
        <v>63.0</v>
      </c>
      <c r="AY125" s="4">
        <f t="shared" si="28"/>
        <v>1.9375</v>
      </c>
      <c r="AZ125" s="13">
        <f t="shared" si="84"/>
        <v>0.6654751256</v>
      </c>
      <c r="BA125" s="24">
        <f t="shared" si="30"/>
        <v>0.01864309822</v>
      </c>
      <c r="BC125" s="2">
        <f t="shared" si="72"/>
        <v>35.5</v>
      </c>
      <c r="BD125" s="4">
        <f t="shared" si="31"/>
        <v>106.5</v>
      </c>
      <c r="BE125" s="4">
        <f t="shared" si="32"/>
        <v>-0.42</v>
      </c>
      <c r="BG125" s="2">
        <v>59.0</v>
      </c>
      <c r="BH125" s="4">
        <f t="shared" si="33"/>
        <v>2.25</v>
      </c>
      <c r="BI125" s="13">
        <f t="shared" si="85"/>
        <v>0.7171371656</v>
      </c>
      <c r="BJ125" s="24">
        <f t="shared" si="35"/>
        <v>0.01579333968</v>
      </c>
      <c r="BK125" s="13"/>
      <c r="BL125" s="2">
        <f t="shared" si="73"/>
        <v>35.5</v>
      </c>
      <c r="BM125" s="4">
        <f t="shared" si="36"/>
        <v>106.5</v>
      </c>
      <c r="BN125" s="4">
        <f t="shared" si="37"/>
        <v>-0.39</v>
      </c>
      <c r="BP125" s="2">
        <v>56.0</v>
      </c>
      <c r="BQ125" s="4">
        <f t="shared" si="38"/>
        <v>2.375</v>
      </c>
      <c r="BR125" s="13">
        <f t="shared" si="39"/>
        <v>0.7315813472</v>
      </c>
      <c r="BS125" s="24">
        <f t="shared" si="40"/>
        <v>0.0141742966</v>
      </c>
      <c r="BT125" s="13"/>
      <c r="BU125" s="2">
        <f t="shared" si="74"/>
        <v>35.5</v>
      </c>
      <c r="BV125" s="4">
        <f t="shared" si="41"/>
        <v>106.5</v>
      </c>
      <c r="BW125" s="4">
        <f t="shared" si="42"/>
        <v>-0.39</v>
      </c>
      <c r="BY125" s="2">
        <v>51.0</v>
      </c>
      <c r="BZ125" s="4">
        <f t="shared" si="43"/>
        <v>2.6875</v>
      </c>
      <c r="CA125" s="13">
        <f t="shared" si="44"/>
        <v>0.7782247765</v>
      </c>
      <c r="CB125" s="24">
        <f t="shared" si="45"/>
        <v>0.0123687774</v>
      </c>
      <c r="CC125" s="13"/>
      <c r="CD125" s="2">
        <f t="shared" si="75"/>
        <v>35.5</v>
      </c>
      <c r="CE125" s="4">
        <f t="shared" si="46"/>
        <v>106.5</v>
      </c>
      <c r="CF125" s="4">
        <f t="shared" si="47"/>
        <v>-0.39</v>
      </c>
      <c r="CH125" s="2">
        <v>51.0</v>
      </c>
      <c r="CI125" s="4">
        <f t="shared" si="48"/>
        <v>2.6875</v>
      </c>
      <c r="CJ125" s="13">
        <f t="shared" si="49"/>
        <v>0.7837638128</v>
      </c>
      <c r="CK125" s="24">
        <f t="shared" si="50"/>
        <v>0.01215336987</v>
      </c>
      <c r="CL125" s="13"/>
      <c r="CM125" s="2">
        <f t="shared" si="76"/>
        <v>35.5</v>
      </c>
      <c r="CN125" s="4">
        <f t="shared" si="51"/>
        <v>106.5</v>
      </c>
      <c r="CO125" s="4">
        <f t="shared" si="52"/>
        <v>-0.45</v>
      </c>
      <c r="CQ125" s="2">
        <v>45.0</v>
      </c>
      <c r="CR125" s="4">
        <f t="shared" si="53"/>
        <v>3.0625</v>
      </c>
      <c r="CS125" s="13">
        <f t="shared" si="86"/>
        <v>0.8427009716</v>
      </c>
      <c r="CT125" s="24">
        <f t="shared" si="55"/>
        <v>0.01132851439</v>
      </c>
      <c r="CU125" s="25"/>
      <c r="CV125" s="2">
        <f t="shared" si="77"/>
        <v>35.5</v>
      </c>
      <c r="CW125" s="4">
        <f t="shared" si="56"/>
        <v>106.5</v>
      </c>
      <c r="CX125" s="4">
        <f t="shared" si="57"/>
        <v>-0.45</v>
      </c>
      <c r="CZ125" s="2">
        <v>63.0</v>
      </c>
      <c r="DA125" s="4">
        <f t="shared" si="58"/>
        <v>1.9375</v>
      </c>
      <c r="DB125" s="13">
        <f t="shared" si="87"/>
        <v>0.6654751256</v>
      </c>
      <c r="DC125" s="24">
        <f t="shared" si="60"/>
        <v>0.01864309822</v>
      </c>
      <c r="DE125" s="2">
        <f t="shared" si="78"/>
        <v>35.5</v>
      </c>
      <c r="DF125" s="4">
        <f t="shared" si="61"/>
        <v>106.5</v>
      </c>
      <c r="DG125" s="4">
        <f t="shared" si="62"/>
        <v>-0.42</v>
      </c>
      <c r="DI125" s="2">
        <v>69.0</v>
      </c>
      <c r="DJ125" s="29">
        <f t="shared" si="63"/>
        <v>1.625</v>
      </c>
      <c r="DK125" s="13">
        <f t="shared" si="88"/>
        <v>0.6094494002</v>
      </c>
      <c r="DL125" s="24">
        <f t="shared" si="65"/>
        <v>0.01847595439</v>
      </c>
      <c r="DM125" s="25"/>
    </row>
    <row r="126">
      <c r="A126" s="2">
        <f t="shared" si="66"/>
        <v>36</v>
      </c>
      <c r="B126" s="4">
        <f t="shared" si="1"/>
        <v>108</v>
      </c>
      <c r="C126" s="4">
        <f t="shared" si="2"/>
        <v>-0.48</v>
      </c>
      <c r="D126" s="4">
        <f>151+7/8-1/32</f>
        <v>151.84375</v>
      </c>
      <c r="E126" s="4">
        <f>154+1/8-1/32</f>
        <v>154.09375</v>
      </c>
      <c r="F126" s="4">
        <f t="shared" si="3"/>
        <v>2.25</v>
      </c>
      <c r="G126" s="13">
        <f t="shared" si="79"/>
        <v>0.7071067812</v>
      </c>
      <c r="H126" s="13">
        <f t="shared" si="5"/>
        <v>0.01932414617</v>
      </c>
      <c r="J126" s="2">
        <f t="shared" si="67"/>
        <v>36</v>
      </c>
      <c r="K126" s="4">
        <f t="shared" si="6"/>
        <v>108</v>
      </c>
      <c r="L126" s="4">
        <f t="shared" si="7"/>
        <v>-0.39</v>
      </c>
      <c r="M126" s="4">
        <f>152+1/8</f>
        <v>152.125</v>
      </c>
      <c r="N126" s="4">
        <f>154-1/8-1/16</f>
        <v>153.8125</v>
      </c>
      <c r="O126" s="4">
        <f t="shared" si="8"/>
        <v>1.6875</v>
      </c>
      <c r="P126" s="13">
        <f t="shared" si="80"/>
        <v>0.6145098678</v>
      </c>
      <c r="Q126" s="24">
        <f t="shared" si="10"/>
        <v>0.01700719586</v>
      </c>
      <c r="S126" s="2">
        <f t="shared" si="68"/>
        <v>36</v>
      </c>
      <c r="T126" s="4">
        <f t="shared" si="11"/>
        <v>108</v>
      </c>
      <c r="U126" s="4">
        <f t="shared" si="12"/>
        <v>-0.48</v>
      </c>
      <c r="V126" s="4">
        <f>152-1/16</f>
        <v>151.9375</v>
      </c>
      <c r="W126" s="2">
        <v>154.0</v>
      </c>
      <c r="X126" s="4">
        <f t="shared" si="13"/>
        <v>2.0625</v>
      </c>
      <c r="Y126" s="13">
        <f t="shared" si="81"/>
        <v>0.6770032004</v>
      </c>
      <c r="Z126" s="24">
        <f t="shared" si="15"/>
        <v>0.02006326769</v>
      </c>
      <c r="AB126" s="2">
        <f t="shared" si="69"/>
        <v>36</v>
      </c>
      <c r="AC126" s="4">
        <f t="shared" si="16"/>
        <v>108</v>
      </c>
      <c r="AD126" s="4">
        <f t="shared" si="17"/>
        <v>-0.45</v>
      </c>
      <c r="AE126" s="4">
        <f>150+60/32</f>
        <v>151.875</v>
      </c>
      <c r="AF126" s="4">
        <f>156-60/32</f>
        <v>154.125</v>
      </c>
      <c r="AG126" s="4">
        <f t="shared" si="18"/>
        <v>2.25</v>
      </c>
      <c r="AH126" s="13">
        <f t="shared" si="82"/>
        <v>0.714589601</v>
      </c>
      <c r="AI126" s="24">
        <f t="shared" si="20"/>
        <v>0.01749275465</v>
      </c>
      <c r="AK126" s="2">
        <f t="shared" si="70"/>
        <v>36</v>
      </c>
      <c r="AL126" s="4">
        <f t="shared" si="21"/>
        <v>108</v>
      </c>
      <c r="AM126" s="4">
        <f t="shared" si="22"/>
        <v>-0.45</v>
      </c>
      <c r="AO126" s="2">
        <v>64.0</v>
      </c>
      <c r="AP126" s="29">
        <f t="shared" si="23"/>
        <v>1.9375</v>
      </c>
      <c r="AQ126" s="13">
        <f t="shared" si="83"/>
        <v>0.6654751256</v>
      </c>
      <c r="AR126" s="24">
        <f t="shared" si="25"/>
        <v>0.0188633953</v>
      </c>
      <c r="AS126" s="25"/>
      <c r="AT126" s="2">
        <f t="shared" si="71"/>
        <v>36</v>
      </c>
      <c r="AU126" s="4">
        <f t="shared" si="26"/>
        <v>108</v>
      </c>
      <c r="AV126" s="4">
        <f t="shared" si="27"/>
        <v>-0.48</v>
      </c>
      <c r="AX126" s="2">
        <v>59.0</v>
      </c>
      <c r="AY126" s="4">
        <f t="shared" si="28"/>
        <v>2.1875</v>
      </c>
      <c r="AZ126" s="13">
        <f t="shared" si="84"/>
        <v>0.7071067812</v>
      </c>
      <c r="BA126" s="24">
        <f t="shared" si="30"/>
        <v>0.01881085281</v>
      </c>
      <c r="BC126" s="2">
        <f t="shared" si="72"/>
        <v>36</v>
      </c>
      <c r="BD126" s="4">
        <f t="shared" si="31"/>
        <v>108</v>
      </c>
      <c r="BE126" s="4">
        <f t="shared" si="32"/>
        <v>-0.45</v>
      </c>
      <c r="BG126" s="2">
        <v>56.0</v>
      </c>
      <c r="BH126" s="4">
        <f t="shared" si="33"/>
        <v>2.4375</v>
      </c>
      <c r="BI126" s="13">
        <f t="shared" si="85"/>
        <v>0.7464200273</v>
      </c>
      <c r="BJ126" s="24">
        <f t="shared" si="35"/>
        <v>0.01605721439</v>
      </c>
      <c r="BK126" s="13"/>
      <c r="BL126" s="2">
        <f t="shared" si="73"/>
        <v>36</v>
      </c>
      <c r="BM126" s="4">
        <f t="shared" si="36"/>
        <v>108</v>
      </c>
      <c r="BN126" s="4">
        <f t="shared" si="37"/>
        <v>-0.42</v>
      </c>
      <c r="BP126" s="2">
        <v>55.0</v>
      </c>
      <c r="BQ126" s="4">
        <f t="shared" si="38"/>
        <v>2.4375</v>
      </c>
      <c r="BR126" s="13">
        <f t="shared" si="39"/>
        <v>0.741144908</v>
      </c>
      <c r="BS126" s="24">
        <f t="shared" si="40"/>
        <v>0.01481207219</v>
      </c>
      <c r="BT126" s="13"/>
      <c r="BU126" s="2">
        <f t="shared" si="74"/>
        <v>36</v>
      </c>
      <c r="BV126" s="4">
        <f t="shared" si="41"/>
        <v>108</v>
      </c>
      <c r="BW126" s="4">
        <f t="shared" si="42"/>
        <v>-0.42</v>
      </c>
      <c r="BY126" s="2">
        <v>49.0</v>
      </c>
      <c r="BZ126" s="4">
        <f t="shared" si="43"/>
        <v>2.8125</v>
      </c>
      <c r="CA126" s="13">
        <f t="shared" si="44"/>
        <v>0.7961173387</v>
      </c>
      <c r="CB126" s="24">
        <f t="shared" si="45"/>
        <v>0.01276893224</v>
      </c>
      <c r="CC126" s="13"/>
      <c r="CD126" s="2">
        <f t="shared" si="75"/>
        <v>36</v>
      </c>
      <c r="CE126" s="4">
        <f t="shared" si="46"/>
        <v>108</v>
      </c>
      <c r="CF126" s="4">
        <f t="shared" si="47"/>
        <v>-0.42</v>
      </c>
      <c r="CH126" s="2">
        <v>50.0</v>
      </c>
      <c r="CI126" s="4">
        <f t="shared" si="48"/>
        <v>2.75</v>
      </c>
      <c r="CJ126" s="13">
        <f t="shared" si="49"/>
        <v>0.7928249672</v>
      </c>
      <c r="CK126" s="24">
        <f t="shared" si="50"/>
        <v>0.0127312676</v>
      </c>
      <c r="CL126" s="13"/>
      <c r="CM126" s="2">
        <f t="shared" si="76"/>
        <v>36</v>
      </c>
      <c r="CN126" s="4">
        <f t="shared" si="51"/>
        <v>108</v>
      </c>
      <c r="CO126" s="4">
        <f t="shared" si="52"/>
        <v>-0.48</v>
      </c>
      <c r="CQ126" s="2">
        <v>44.0</v>
      </c>
      <c r="CR126" s="4">
        <f t="shared" si="53"/>
        <v>3.125</v>
      </c>
      <c r="CS126" s="13">
        <f t="shared" si="86"/>
        <v>0.8512565308</v>
      </c>
      <c r="CT126" s="24">
        <f t="shared" si="55"/>
        <v>0.01135000258</v>
      </c>
      <c r="CU126" s="25"/>
      <c r="CV126" s="2">
        <f t="shared" si="77"/>
        <v>36</v>
      </c>
      <c r="CW126" s="4">
        <f t="shared" si="56"/>
        <v>108</v>
      </c>
      <c r="CX126" s="4">
        <f t="shared" si="57"/>
        <v>-0.48</v>
      </c>
      <c r="CZ126" s="2">
        <v>59.0</v>
      </c>
      <c r="DA126" s="4">
        <f t="shared" si="58"/>
        <v>2.1875</v>
      </c>
      <c r="DB126" s="13">
        <f t="shared" si="87"/>
        <v>0.7071067812</v>
      </c>
      <c r="DC126" s="24">
        <f t="shared" si="60"/>
        <v>0.01881085281</v>
      </c>
      <c r="DE126" s="2">
        <f t="shared" si="78"/>
        <v>36</v>
      </c>
      <c r="DF126" s="4">
        <f t="shared" si="61"/>
        <v>108</v>
      </c>
      <c r="DG126" s="4">
        <f t="shared" si="62"/>
        <v>-0.45</v>
      </c>
      <c r="DI126" s="2">
        <v>64.0</v>
      </c>
      <c r="DJ126" s="29">
        <f t="shared" si="63"/>
        <v>1.9375</v>
      </c>
      <c r="DK126" s="13">
        <f t="shared" si="88"/>
        <v>0.6654751256</v>
      </c>
      <c r="DL126" s="24">
        <f t="shared" si="65"/>
        <v>0.0188633953</v>
      </c>
      <c r="DM126" s="25"/>
    </row>
    <row r="127">
      <c r="A127" s="2">
        <f t="shared" si="66"/>
        <v>36.5</v>
      </c>
      <c r="B127" s="4">
        <f t="shared" si="1"/>
        <v>109.5</v>
      </c>
      <c r="C127" s="4">
        <f t="shared" si="2"/>
        <v>-0.51</v>
      </c>
      <c r="D127" s="4">
        <f>151+5/8-1/32</f>
        <v>151.59375</v>
      </c>
      <c r="E127" s="4">
        <f>154+3/8-1/32</f>
        <v>154.34375</v>
      </c>
      <c r="F127" s="4">
        <f t="shared" si="3"/>
        <v>2.75</v>
      </c>
      <c r="G127" s="13">
        <f t="shared" si="79"/>
        <v>0.78173596</v>
      </c>
      <c r="H127" s="13">
        <f t="shared" si="5"/>
        <v>0.01757060676</v>
      </c>
      <c r="J127" s="2">
        <f t="shared" si="67"/>
        <v>36.5</v>
      </c>
      <c r="K127" s="4">
        <f t="shared" si="6"/>
        <v>109.5</v>
      </c>
      <c r="L127" s="4">
        <f t="shared" si="7"/>
        <v>-0.42</v>
      </c>
      <c r="M127" s="2">
        <v>152.0</v>
      </c>
      <c r="N127" s="2">
        <v>154.0</v>
      </c>
      <c r="O127" s="4">
        <f t="shared" si="8"/>
        <v>2</v>
      </c>
      <c r="P127" s="13">
        <f t="shared" si="80"/>
        <v>0.668993608</v>
      </c>
      <c r="Q127" s="24">
        <f t="shared" si="10"/>
        <v>0.01747272862</v>
      </c>
      <c r="S127" s="2">
        <f t="shared" si="68"/>
        <v>36.5</v>
      </c>
      <c r="T127" s="4">
        <f t="shared" si="11"/>
        <v>109.5</v>
      </c>
      <c r="U127" s="4">
        <f t="shared" si="12"/>
        <v>-0.51</v>
      </c>
      <c r="V127" s="4">
        <f>151.75+1/32</f>
        <v>151.78125</v>
      </c>
      <c r="W127" s="4">
        <f>154+5/32</f>
        <v>154.15625</v>
      </c>
      <c r="X127" s="4">
        <f t="shared" si="13"/>
        <v>2.375</v>
      </c>
      <c r="Y127" s="13">
        <f t="shared" si="81"/>
        <v>0.7264831573</v>
      </c>
      <c r="Z127" s="24">
        <f t="shared" si="15"/>
        <v>0.01944343754</v>
      </c>
      <c r="AB127" s="2">
        <f t="shared" si="69"/>
        <v>36.5</v>
      </c>
      <c r="AC127" s="4">
        <f t="shared" si="16"/>
        <v>109.5</v>
      </c>
      <c r="AD127" s="4">
        <f t="shared" si="17"/>
        <v>-0.48</v>
      </c>
      <c r="AE127" s="4">
        <f>150+55/32</f>
        <v>151.71875</v>
      </c>
      <c r="AF127" s="4">
        <f>156-56/32</f>
        <v>154.25</v>
      </c>
      <c r="AG127" s="4">
        <f t="shared" si="18"/>
        <v>2.53125</v>
      </c>
      <c r="AH127" s="13">
        <f t="shared" si="82"/>
        <v>0.757936729</v>
      </c>
      <c r="AI127" s="24">
        <f t="shared" si="20"/>
        <v>0.01694980677</v>
      </c>
      <c r="AK127" s="2">
        <f t="shared" si="70"/>
        <v>36.5</v>
      </c>
      <c r="AL127" s="4">
        <f t="shared" si="21"/>
        <v>109.5</v>
      </c>
      <c r="AM127" s="4">
        <f t="shared" si="22"/>
        <v>-0.48</v>
      </c>
      <c r="AO127" s="2">
        <v>59.0</v>
      </c>
      <c r="AP127" s="29">
        <f t="shared" si="23"/>
        <v>2.25</v>
      </c>
      <c r="AQ127" s="13">
        <f t="shared" si="83"/>
        <v>0.7171371656</v>
      </c>
      <c r="AR127" s="24">
        <f t="shared" si="25"/>
        <v>0.01861834622</v>
      </c>
      <c r="AS127" s="25"/>
      <c r="AT127" s="2">
        <f t="shared" si="71"/>
        <v>36.5</v>
      </c>
      <c r="AU127" s="4">
        <f t="shared" si="26"/>
        <v>109.5</v>
      </c>
      <c r="AV127" s="4">
        <f t="shared" si="27"/>
        <v>-0.51</v>
      </c>
      <c r="AX127" s="2">
        <v>55.0</v>
      </c>
      <c r="AY127" s="4">
        <f t="shared" si="28"/>
        <v>2.4375</v>
      </c>
      <c r="AZ127" s="13">
        <f t="shared" si="84"/>
        <v>0.7464200273</v>
      </c>
      <c r="BA127" s="24">
        <f t="shared" si="30"/>
        <v>0.01846715609</v>
      </c>
      <c r="BC127" s="2">
        <f t="shared" si="72"/>
        <v>36.5</v>
      </c>
      <c r="BD127" s="4">
        <f t="shared" si="31"/>
        <v>109.5</v>
      </c>
      <c r="BE127" s="4">
        <f t="shared" si="32"/>
        <v>-0.48</v>
      </c>
      <c r="BG127" s="2">
        <v>53.0</v>
      </c>
      <c r="BH127" s="4">
        <f t="shared" si="33"/>
        <v>2.625</v>
      </c>
      <c r="BI127" s="13">
        <f t="shared" si="85"/>
        <v>0.7745966692</v>
      </c>
      <c r="BJ127" s="24">
        <f t="shared" si="35"/>
        <v>0.01592609609</v>
      </c>
      <c r="BK127" s="13"/>
      <c r="BL127" s="2">
        <f t="shared" si="73"/>
        <v>36.5</v>
      </c>
      <c r="BM127" s="4">
        <f t="shared" si="36"/>
        <v>109.5</v>
      </c>
      <c r="BN127" s="4">
        <f t="shared" si="37"/>
        <v>-0.45</v>
      </c>
      <c r="BP127" s="2">
        <v>52.0</v>
      </c>
      <c r="BQ127" s="4">
        <f t="shared" si="38"/>
        <v>2.625</v>
      </c>
      <c r="BR127" s="13">
        <f t="shared" si="39"/>
        <v>0.7691224192</v>
      </c>
      <c r="BS127" s="24">
        <f t="shared" si="40"/>
        <v>0.0151253117</v>
      </c>
      <c r="BT127" s="13"/>
      <c r="BU127" s="2">
        <f t="shared" si="74"/>
        <v>36.5</v>
      </c>
      <c r="BV127" s="4">
        <f t="shared" si="41"/>
        <v>109.5</v>
      </c>
      <c r="BW127" s="4">
        <f t="shared" si="42"/>
        <v>-0.45</v>
      </c>
      <c r="BY127" s="2">
        <v>47.0</v>
      </c>
      <c r="BZ127" s="4">
        <f t="shared" si="43"/>
        <v>2.9375</v>
      </c>
      <c r="CA127" s="13">
        <f t="shared" si="44"/>
        <v>0.8136165135</v>
      </c>
      <c r="CB127" s="24">
        <f t="shared" si="45"/>
        <v>0.01285654755</v>
      </c>
      <c r="CC127" s="13"/>
      <c r="CD127" s="2">
        <f t="shared" si="75"/>
        <v>36.5</v>
      </c>
      <c r="CE127" s="4">
        <f t="shared" si="46"/>
        <v>109.5</v>
      </c>
      <c r="CF127" s="4">
        <f t="shared" si="47"/>
        <v>-0.45</v>
      </c>
      <c r="CH127" s="2">
        <v>48.0</v>
      </c>
      <c r="CI127" s="4">
        <f t="shared" si="48"/>
        <v>2.875</v>
      </c>
      <c r="CJ127" s="13">
        <f t="shared" si="49"/>
        <v>0.8106434834</v>
      </c>
      <c r="CK127" s="24">
        <f t="shared" si="50"/>
        <v>0.01301201508</v>
      </c>
      <c r="CL127" s="13"/>
      <c r="CM127" s="2">
        <f t="shared" si="76"/>
        <v>36.5</v>
      </c>
      <c r="CN127" s="4">
        <f t="shared" si="51"/>
        <v>109.5</v>
      </c>
      <c r="CO127" s="4">
        <f t="shared" si="52"/>
        <v>-0.51</v>
      </c>
      <c r="CQ127" s="2">
        <v>42.0</v>
      </c>
      <c r="CR127" s="4">
        <f t="shared" si="53"/>
        <v>3.25</v>
      </c>
      <c r="CS127" s="13">
        <f t="shared" si="86"/>
        <v>0.8681147323</v>
      </c>
      <c r="CT127" s="24">
        <f t="shared" si="55"/>
        <v>0.01123129444</v>
      </c>
      <c r="CU127" s="25"/>
      <c r="CV127" s="2">
        <f t="shared" si="77"/>
        <v>36.5</v>
      </c>
      <c r="CW127" s="4">
        <f t="shared" si="56"/>
        <v>109.5</v>
      </c>
      <c r="CX127" s="4">
        <f t="shared" si="57"/>
        <v>-0.51</v>
      </c>
      <c r="CZ127" s="2">
        <v>55.0</v>
      </c>
      <c r="DA127" s="4">
        <f t="shared" si="58"/>
        <v>2.4375</v>
      </c>
      <c r="DB127" s="13">
        <f t="shared" si="87"/>
        <v>0.7464200273</v>
      </c>
      <c r="DC127" s="24">
        <f t="shared" si="60"/>
        <v>0.01846715609</v>
      </c>
      <c r="DE127" s="2">
        <f t="shared" si="78"/>
        <v>36.5</v>
      </c>
      <c r="DF127" s="4">
        <f t="shared" si="61"/>
        <v>109.5</v>
      </c>
      <c r="DG127" s="4">
        <f t="shared" si="62"/>
        <v>-0.48</v>
      </c>
      <c r="DI127" s="2">
        <v>59.0</v>
      </c>
      <c r="DJ127" s="29">
        <f t="shared" si="63"/>
        <v>2.25</v>
      </c>
      <c r="DK127" s="13">
        <f t="shared" si="88"/>
        <v>0.7171371656</v>
      </c>
      <c r="DL127" s="24">
        <f t="shared" si="65"/>
        <v>0.01861834622</v>
      </c>
      <c r="DM127" s="25"/>
    </row>
    <row r="128">
      <c r="A128" s="2">
        <f t="shared" si="66"/>
        <v>37</v>
      </c>
      <c r="B128" s="4">
        <f t="shared" si="1"/>
        <v>111</v>
      </c>
      <c r="C128" s="4">
        <f t="shared" si="2"/>
        <v>-0.54</v>
      </c>
      <c r="D128" s="4">
        <f>151+3/8-1/32</f>
        <v>151.34375</v>
      </c>
      <c r="E128" s="4">
        <f>154+5/8-1/32</f>
        <v>154.59375</v>
      </c>
      <c r="F128" s="4">
        <f t="shared" si="3"/>
        <v>3.25</v>
      </c>
      <c r="G128" s="13">
        <f t="shared" si="79"/>
        <v>0.8498365856</v>
      </c>
      <c r="H128" s="13">
        <f t="shared" si="5"/>
        <v>0.01469609672</v>
      </c>
      <c r="I128" s="2"/>
      <c r="J128" s="2">
        <f t="shared" si="67"/>
        <v>37</v>
      </c>
      <c r="K128" s="4">
        <f t="shared" si="6"/>
        <v>111</v>
      </c>
      <c r="L128" s="4">
        <f t="shared" si="7"/>
        <v>-0.45</v>
      </c>
      <c r="M128" s="4">
        <f>151.75+1/32</f>
        <v>151.78125</v>
      </c>
      <c r="N128" s="4">
        <f>154+6/32</f>
        <v>154.1875</v>
      </c>
      <c r="O128" s="4">
        <f t="shared" si="8"/>
        <v>2.40625</v>
      </c>
      <c r="P128" s="13">
        <f t="shared" si="80"/>
        <v>0.7337993857</v>
      </c>
      <c r="Q128" s="24">
        <f t="shared" si="10"/>
        <v>0.0170501131</v>
      </c>
      <c r="S128" s="2">
        <f t="shared" si="68"/>
        <v>37</v>
      </c>
      <c r="T128" s="4">
        <f t="shared" si="11"/>
        <v>111</v>
      </c>
      <c r="U128" s="4">
        <f t="shared" si="12"/>
        <v>-0.54</v>
      </c>
      <c r="V128" s="4">
        <f>151+17/32</f>
        <v>151.53125</v>
      </c>
      <c r="W128" s="4">
        <f>154+13/32</f>
        <v>154.40625</v>
      </c>
      <c r="X128" s="4">
        <f t="shared" si="13"/>
        <v>2.875</v>
      </c>
      <c r="Y128" s="13">
        <f t="shared" si="81"/>
        <v>0.7993052539</v>
      </c>
      <c r="Z128" s="24">
        <f t="shared" si="15"/>
        <v>0.01771524437</v>
      </c>
      <c r="AB128" s="2">
        <f t="shared" si="69"/>
        <v>37</v>
      </c>
      <c r="AC128" s="4">
        <f t="shared" si="16"/>
        <v>111</v>
      </c>
      <c r="AD128" s="4">
        <f t="shared" si="17"/>
        <v>-0.51</v>
      </c>
      <c r="AE128" s="4">
        <f>150+50/32</f>
        <v>151.5625</v>
      </c>
      <c r="AF128" s="4">
        <f>156-51/32</f>
        <v>154.40625</v>
      </c>
      <c r="AG128" s="4">
        <f t="shared" si="18"/>
        <v>2.84375</v>
      </c>
      <c r="AH128" s="13">
        <f t="shared" si="82"/>
        <v>0.8033617311</v>
      </c>
      <c r="AI128" s="24">
        <f t="shared" si="20"/>
        <v>0.0158930498</v>
      </c>
      <c r="AK128" s="2">
        <f t="shared" si="70"/>
        <v>37</v>
      </c>
      <c r="AL128" s="4">
        <f t="shared" si="21"/>
        <v>111</v>
      </c>
      <c r="AM128" s="4">
        <f t="shared" si="22"/>
        <v>-0.51</v>
      </c>
      <c r="AO128" s="2">
        <v>53.0</v>
      </c>
      <c r="AP128" s="29">
        <f t="shared" si="23"/>
        <v>2.625</v>
      </c>
      <c r="AQ128" s="13">
        <f t="shared" si="83"/>
        <v>0.7745966692</v>
      </c>
      <c r="AR128" s="24">
        <f t="shared" si="25"/>
        <v>0.01756901115</v>
      </c>
      <c r="AS128" s="25"/>
      <c r="AT128" s="2">
        <f t="shared" si="71"/>
        <v>37</v>
      </c>
      <c r="AU128" s="4">
        <f t="shared" si="26"/>
        <v>111</v>
      </c>
      <c r="AV128" s="4">
        <f t="shared" si="27"/>
        <v>-0.54</v>
      </c>
      <c r="AX128" s="2">
        <v>50.0</v>
      </c>
      <c r="AY128" s="4">
        <f t="shared" si="28"/>
        <v>2.75</v>
      </c>
      <c r="AZ128" s="13">
        <f t="shared" si="84"/>
        <v>0.7928249672</v>
      </c>
      <c r="BA128" s="24">
        <f t="shared" si="30"/>
        <v>0.01745735294</v>
      </c>
      <c r="BC128" s="2">
        <f t="shared" si="72"/>
        <v>37</v>
      </c>
      <c r="BD128" s="4">
        <f t="shared" si="31"/>
        <v>111</v>
      </c>
      <c r="BE128" s="4">
        <f t="shared" si="32"/>
        <v>-0.51</v>
      </c>
      <c r="BG128" s="2">
        <v>49.0</v>
      </c>
      <c r="BH128" s="4">
        <f t="shared" si="33"/>
        <v>2.875</v>
      </c>
      <c r="BI128" s="13">
        <f t="shared" si="85"/>
        <v>0.8106434834</v>
      </c>
      <c r="BJ128" s="24">
        <f t="shared" si="35"/>
        <v>0.01527678476</v>
      </c>
      <c r="BK128" s="13"/>
      <c r="BL128" s="2">
        <f t="shared" si="73"/>
        <v>37</v>
      </c>
      <c r="BM128" s="4">
        <f t="shared" si="36"/>
        <v>111</v>
      </c>
      <c r="BN128" s="4">
        <f t="shared" si="37"/>
        <v>-0.48</v>
      </c>
      <c r="BP128" s="2">
        <v>50.0</v>
      </c>
      <c r="BQ128" s="4">
        <f t="shared" si="38"/>
        <v>2.75</v>
      </c>
      <c r="BR128" s="13">
        <f t="shared" si="39"/>
        <v>0.7872218937</v>
      </c>
      <c r="BS128" s="24">
        <f t="shared" si="40"/>
        <v>0.01510882628</v>
      </c>
      <c r="BT128" s="13"/>
      <c r="BU128" s="2">
        <f t="shared" si="74"/>
        <v>37</v>
      </c>
      <c r="BV128" s="4">
        <f t="shared" si="41"/>
        <v>111</v>
      </c>
      <c r="BW128" s="4">
        <f t="shared" si="42"/>
        <v>-0.48</v>
      </c>
      <c r="BY128" s="2">
        <v>45.0</v>
      </c>
      <c r="BZ128" s="4">
        <f t="shared" si="43"/>
        <v>3.0625</v>
      </c>
      <c r="CA128" s="13">
        <f t="shared" si="44"/>
        <v>0.8307471607</v>
      </c>
      <c r="CB128" s="24">
        <f t="shared" si="45"/>
        <v>0.01279235844</v>
      </c>
      <c r="CC128" s="13"/>
      <c r="CD128" s="2">
        <f t="shared" si="75"/>
        <v>37</v>
      </c>
      <c r="CE128" s="4">
        <f t="shared" si="46"/>
        <v>111</v>
      </c>
      <c r="CF128" s="4">
        <f t="shared" si="47"/>
        <v>-0.48</v>
      </c>
      <c r="CH128" s="2">
        <v>46.0</v>
      </c>
      <c r="CI128" s="4">
        <f t="shared" si="48"/>
        <v>3</v>
      </c>
      <c r="CJ128" s="13">
        <f t="shared" si="49"/>
        <v>0.8280786712</v>
      </c>
      <c r="CK128" s="24">
        <f t="shared" si="50"/>
        <v>0.01295060501</v>
      </c>
      <c r="CL128" s="13"/>
      <c r="CM128" s="2">
        <f t="shared" si="76"/>
        <v>37</v>
      </c>
      <c r="CN128" s="4">
        <f t="shared" si="51"/>
        <v>111</v>
      </c>
      <c r="CO128" s="4">
        <f t="shared" si="52"/>
        <v>-0.54</v>
      </c>
      <c r="CQ128" s="2">
        <v>40.0</v>
      </c>
      <c r="CR128" s="4">
        <f t="shared" si="53"/>
        <v>3.375</v>
      </c>
      <c r="CS128" s="13">
        <f t="shared" si="86"/>
        <v>0.8846517369</v>
      </c>
      <c r="CT128" s="24">
        <f t="shared" si="55"/>
        <v>0.01069655087</v>
      </c>
      <c r="CU128" s="25"/>
      <c r="CV128" s="2">
        <f t="shared" si="77"/>
        <v>37</v>
      </c>
      <c r="CW128" s="4">
        <f t="shared" si="56"/>
        <v>111</v>
      </c>
      <c r="CX128" s="4">
        <f t="shared" si="57"/>
        <v>-0.54</v>
      </c>
      <c r="CZ128" s="2">
        <v>50.0</v>
      </c>
      <c r="DA128" s="4">
        <f t="shared" si="58"/>
        <v>2.75</v>
      </c>
      <c r="DB128" s="13">
        <f t="shared" si="87"/>
        <v>0.7928249672</v>
      </c>
      <c r="DC128" s="24">
        <f t="shared" si="60"/>
        <v>0.01745735294</v>
      </c>
      <c r="DE128" s="2">
        <f t="shared" si="78"/>
        <v>37</v>
      </c>
      <c r="DF128" s="4">
        <f t="shared" si="61"/>
        <v>111</v>
      </c>
      <c r="DG128" s="4">
        <f t="shared" si="62"/>
        <v>-0.51</v>
      </c>
      <c r="DI128" s="2">
        <v>53.0</v>
      </c>
      <c r="DJ128" s="29">
        <f t="shared" si="63"/>
        <v>2.625</v>
      </c>
      <c r="DK128" s="13">
        <f t="shared" si="88"/>
        <v>0.7745966692</v>
      </c>
      <c r="DL128" s="24">
        <f t="shared" si="65"/>
        <v>0.01756901115</v>
      </c>
      <c r="DM128" s="25"/>
    </row>
    <row r="129">
      <c r="A129" s="2">
        <f t="shared" si="66"/>
        <v>37.5</v>
      </c>
      <c r="B129" s="4">
        <f t="shared" si="1"/>
        <v>112.5</v>
      </c>
      <c r="C129" s="4">
        <f t="shared" si="2"/>
        <v>-0.57</v>
      </c>
      <c r="D129" s="4">
        <f>151+3/32</f>
        <v>151.09375</v>
      </c>
      <c r="E129" s="4">
        <f>155-5/32</f>
        <v>154.84375</v>
      </c>
      <c r="F129" s="4">
        <f t="shared" si="3"/>
        <v>3.75</v>
      </c>
      <c r="G129" s="13">
        <f t="shared" si="79"/>
        <v>0.9128709292</v>
      </c>
      <c r="H129" s="13">
        <f t="shared" si="5"/>
        <v>0.01076763784</v>
      </c>
      <c r="J129" s="2">
        <f t="shared" si="67"/>
        <v>37.5</v>
      </c>
      <c r="K129" s="4">
        <f t="shared" si="6"/>
        <v>112.5</v>
      </c>
      <c r="L129" s="4">
        <f t="shared" si="7"/>
        <v>-0.48</v>
      </c>
      <c r="M129" s="4">
        <f>151+5/8</f>
        <v>151.625</v>
      </c>
      <c r="N129" s="4">
        <f>154+3/8-1/32</f>
        <v>154.34375</v>
      </c>
      <c r="O129" s="4">
        <f t="shared" si="8"/>
        <v>2.71875</v>
      </c>
      <c r="P129" s="13">
        <f t="shared" si="80"/>
        <v>0.7799946207</v>
      </c>
      <c r="Q129" s="24">
        <f t="shared" si="10"/>
        <v>0.01604770866</v>
      </c>
      <c r="S129" s="2">
        <f t="shared" si="68"/>
        <v>37.5</v>
      </c>
      <c r="T129" s="4">
        <f t="shared" si="11"/>
        <v>112.5</v>
      </c>
      <c r="U129" s="4">
        <f t="shared" si="12"/>
        <v>-0.57</v>
      </c>
      <c r="V129" s="4">
        <f>151+11/32</f>
        <v>151.34375</v>
      </c>
      <c r="W129" s="4">
        <f>154+20/32</f>
        <v>154.625</v>
      </c>
      <c r="X129" s="4">
        <f t="shared" si="13"/>
        <v>3.28125</v>
      </c>
      <c r="Y129" s="13">
        <f t="shared" si="81"/>
        <v>0.8539125638</v>
      </c>
      <c r="Z129" s="24">
        <f t="shared" si="15"/>
        <v>0.01486570213</v>
      </c>
      <c r="AB129" s="2">
        <f t="shared" si="69"/>
        <v>37.5</v>
      </c>
      <c r="AC129" s="4">
        <f t="shared" si="16"/>
        <v>112.5</v>
      </c>
      <c r="AD129" s="4">
        <f t="shared" si="17"/>
        <v>-0.54</v>
      </c>
      <c r="AE129" s="4">
        <f>150+45/32</f>
        <v>151.40625</v>
      </c>
      <c r="AF129" s="4">
        <f>156-46/32</f>
        <v>154.5625</v>
      </c>
      <c r="AG129" s="4">
        <f t="shared" si="18"/>
        <v>3.15625</v>
      </c>
      <c r="AH129" s="13">
        <f t="shared" si="82"/>
        <v>0.8463522061</v>
      </c>
      <c r="AI129" s="24">
        <f t="shared" si="20"/>
        <v>0.01421136137</v>
      </c>
      <c r="AK129" s="2">
        <f t="shared" si="70"/>
        <v>37.5</v>
      </c>
      <c r="AL129" s="4">
        <f t="shared" si="21"/>
        <v>112.5</v>
      </c>
      <c r="AM129" s="4">
        <f t="shared" si="22"/>
        <v>-0.54</v>
      </c>
      <c r="AO129" s="2">
        <v>47.0</v>
      </c>
      <c r="AP129" s="29">
        <f t="shared" si="23"/>
        <v>3</v>
      </c>
      <c r="AQ129" s="13">
        <f t="shared" si="83"/>
        <v>0.8280786712</v>
      </c>
      <c r="AR129" s="24">
        <f t="shared" si="25"/>
        <v>0.01563769239</v>
      </c>
      <c r="AS129" s="25"/>
      <c r="AT129" s="2">
        <f t="shared" si="71"/>
        <v>37.5</v>
      </c>
      <c r="AU129" s="4">
        <f t="shared" si="26"/>
        <v>112.5</v>
      </c>
      <c r="AV129" s="4">
        <f t="shared" si="27"/>
        <v>-0.57</v>
      </c>
      <c r="AX129" s="2">
        <v>45.0</v>
      </c>
      <c r="AY129" s="4">
        <f t="shared" si="28"/>
        <v>3.0625</v>
      </c>
      <c r="AZ129" s="13">
        <f t="shared" si="84"/>
        <v>0.8366600265</v>
      </c>
      <c r="BA129" s="24">
        <f t="shared" si="30"/>
        <v>0.01570103222</v>
      </c>
      <c r="BC129" s="2">
        <f t="shared" si="72"/>
        <v>37.5</v>
      </c>
      <c r="BD129" s="4">
        <f t="shared" si="31"/>
        <v>112.5</v>
      </c>
      <c r="BE129" s="4">
        <f t="shared" si="32"/>
        <v>-0.54</v>
      </c>
      <c r="BG129" s="2">
        <v>45.0</v>
      </c>
      <c r="BH129" s="4">
        <f t="shared" si="33"/>
        <v>3.125</v>
      </c>
      <c r="BI129" s="13">
        <f t="shared" si="85"/>
        <v>0.8451542547</v>
      </c>
      <c r="BJ129" s="24">
        <f t="shared" si="35"/>
        <v>0.01403861498</v>
      </c>
      <c r="BK129" s="13"/>
      <c r="BL129" s="2">
        <f t="shared" si="73"/>
        <v>37.5</v>
      </c>
      <c r="BM129" s="4">
        <f t="shared" si="36"/>
        <v>112.5</v>
      </c>
      <c r="BN129" s="4">
        <f t="shared" si="37"/>
        <v>-0.51</v>
      </c>
      <c r="BP129" s="2">
        <v>47.0</v>
      </c>
      <c r="BQ129" s="4">
        <f t="shared" si="38"/>
        <v>2.9375</v>
      </c>
      <c r="BR129" s="13">
        <f t="shared" si="39"/>
        <v>0.8136165135</v>
      </c>
      <c r="BS129" s="24">
        <f t="shared" si="40"/>
        <v>0.01486669266</v>
      </c>
      <c r="BT129" s="13"/>
      <c r="BU129" s="2">
        <f t="shared" si="74"/>
        <v>37.5</v>
      </c>
      <c r="BV129" s="4">
        <f t="shared" si="41"/>
        <v>112.5</v>
      </c>
      <c r="BW129" s="4">
        <f t="shared" si="42"/>
        <v>-0.51</v>
      </c>
      <c r="BY129" s="2">
        <v>43.0</v>
      </c>
      <c r="BZ129" s="4">
        <f t="shared" si="43"/>
        <v>3.1875</v>
      </c>
      <c r="CA129" s="13">
        <f t="shared" si="44"/>
        <v>0.8475316272</v>
      </c>
      <c r="CB129" s="24">
        <f t="shared" si="45"/>
        <v>0.01257210087</v>
      </c>
      <c r="CC129" s="13"/>
      <c r="CD129" s="2">
        <f t="shared" si="75"/>
        <v>37.5</v>
      </c>
      <c r="CE129" s="4">
        <f t="shared" si="46"/>
        <v>112.5</v>
      </c>
      <c r="CF129" s="4">
        <f t="shared" si="47"/>
        <v>-0.51</v>
      </c>
      <c r="CH129" s="2">
        <v>45.0</v>
      </c>
      <c r="CI129" s="4">
        <f t="shared" si="48"/>
        <v>3.0625</v>
      </c>
      <c r="CJ129" s="13">
        <f t="shared" si="49"/>
        <v>0.8366600265</v>
      </c>
      <c r="CK129" s="24">
        <f t="shared" si="50"/>
        <v>0.01300916414</v>
      </c>
      <c r="CL129" s="13"/>
      <c r="CM129" s="2">
        <f t="shared" si="76"/>
        <v>37.5</v>
      </c>
      <c r="CN129" s="4">
        <f t="shared" si="51"/>
        <v>112.5</v>
      </c>
      <c r="CO129" s="4">
        <f t="shared" si="52"/>
        <v>-0.57</v>
      </c>
      <c r="CQ129" s="2">
        <v>38.0</v>
      </c>
      <c r="CR129" s="4">
        <f t="shared" si="53"/>
        <v>3.5</v>
      </c>
      <c r="CS129" s="13">
        <f t="shared" si="86"/>
        <v>0.9008852329</v>
      </c>
      <c r="CT129" s="24">
        <f t="shared" si="55"/>
        <v>0.009990182587</v>
      </c>
      <c r="CU129" s="25"/>
      <c r="CV129" s="2">
        <f t="shared" si="77"/>
        <v>37.5</v>
      </c>
      <c r="CW129" s="4">
        <f t="shared" si="56"/>
        <v>112.5</v>
      </c>
      <c r="CX129" s="4">
        <f t="shared" si="57"/>
        <v>-0.57</v>
      </c>
      <c r="CZ129" s="2">
        <v>45.0</v>
      </c>
      <c r="DA129" s="4">
        <f t="shared" si="58"/>
        <v>3.0625</v>
      </c>
      <c r="DB129" s="13">
        <f t="shared" si="87"/>
        <v>0.8366600265</v>
      </c>
      <c r="DC129" s="24">
        <f t="shared" si="60"/>
        <v>0.01570103222</v>
      </c>
      <c r="DE129" s="2">
        <f t="shared" si="78"/>
        <v>37.5</v>
      </c>
      <c r="DF129" s="4">
        <f t="shared" si="61"/>
        <v>112.5</v>
      </c>
      <c r="DG129" s="4">
        <f t="shared" si="62"/>
        <v>-0.54</v>
      </c>
      <c r="DI129" s="2">
        <v>47.0</v>
      </c>
      <c r="DJ129" s="29">
        <f t="shared" si="63"/>
        <v>3</v>
      </c>
      <c r="DK129" s="13">
        <f t="shared" si="88"/>
        <v>0.8280786712</v>
      </c>
      <c r="DL129" s="24">
        <f t="shared" si="65"/>
        <v>0.01563769239</v>
      </c>
      <c r="DM129" s="25"/>
    </row>
    <row r="130">
      <c r="A130" s="2">
        <f t="shared" si="66"/>
        <v>38</v>
      </c>
      <c r="B130" s="4">
        <f t="shared" si="1"/>
        <v>114</v>
      </c>
      <c r="C130" s="4">
        <f t="shared" si="2"/>
        <v>-0.6</v>
      </c>
      <c r="D130" s="4">
        <f>151-3/32</f>
        <v>150.90625</v>
      </c>
      <c r="E130" s="4">
        <f>155+1/16</f>
        <v>155.0625</v>
      </c>
      <c r="F130" s="4">
        <f t="shared" si="3"/>
        <v>4.15625</v>
      </c>
      <c r="G130" s="13">
        <f t="shared" si="79"/>
        <v>0.9610468829</v>
      </c>
      <c r="H130" s="13">
        <f t="shared" si="5"/>
        <v>0.006389800849</v>
      </c>
      <c r="J130" s="2">
        <f t="shared" si="67"/>
        <v>38</v>
      </c>
      <c r="K130" s="4">
        <f t="shared" si="6"/>
        <v>114</v>
      </c>
      <c r="L130" s="4">
        <f t="shared" si="7"/>
        <v>-0.51</v>
      </c>
      <c r="M130" s="4">
        <f>151.5-3/32</f>
        <v>151.40625</v>
      </c>
      <c r="N130" s="4">
        <f>154.5+1/16</f>
        <v>154.5625</v>
      </c>
      <c r="O130" s="4">
        <f t="shared" si="8"/>
        <v>3.15625</v>
      </c>
      <c r="P130" s="13">
        <f t="shared" si="80"/>
        <v>0.840412819</v>
      </c>
      <c r="Q130" s="24">
        <f t="shared" si="10"/>
        <v>0.01420975596</v>
      </c>
      <c r="S130" s="2">
        <f t="shared" si="68"/>
        <v>38</v>
      </c>
      <c r="T130" s="4">
        <f t="shared" si="11"/>
        <v>114</v>
      </c>
      <c r="U130" s="4">
        <f t="shared" si="12"/>
        <v>-0.6</v>
      </c>
      <c r="V130" s="4">
        <f>151+3/32</f>
        <v>151.09375</v>
      </c>
      <c r="W130" s="4">
        <f>154+7/8</f>
        <v>154.875</v>
      </c>
      <c r="X130" s="4">
        <f t="shared" si="13"/>
        <v>3.78125</v>
      </c>
      <c r="Y130" s="13">
        <f t="shared" si="81"/>
        <v>0.9166666667</v>
      </c>
      <c r="Z130" s="24">
        <f t="shared" si="15"/>
        <v>0.01102119348</v>
      </c>
      <c r="AB130" s="2">
        <f t="shared" si="69"/>
        <v>38</v>
      </c>
      <c r="AC130" s="4">
        <f t="shared" si="16"/>
        <v>114</v>
      </c>
      <c r="AD130" s="4">
        <f t="shared" si="17"/>
        <v>-0.57</v>
      </c>
      <c r="AE130" s="4">
        <f>150+39/32</f>
        <v>151.21875</v>
      </c>
      <c r="AF130" s="4">
        <f>156-40/32</f>
        <v>154.75</v>
      </c>
      <c r="AG130" s="4">
        <f t="shared" si="18"/>
        <v>3.53125</v>
      </c>
      <c r="AH130" s="13">
        <f t="shared" si="82"/>
        <v>0.8952197717</v>
      </c>
      <c r="AI130" s="24">
        <f t="shared" si="20"/>
        <v>0.01165736082</v>
      </c>
      <c r="AK130" s="2">
        <f t="shared" si="70"/>
        <v>38</v>
      </c>
      <c r="AL130" s="4">
        <f t="shared" si="21"/>
        <v>114</v>
      </c>
      <c r="AM130" s="4">
        <f t="shared" si="22"/>
        <v>-0.57</v>
      </c>
      <c r="AO130" s="2">
        <v>41.0</v>
      </c>
      <c r="AP130" s="29">
        <f t="shared" si="23"/>
        <v>3.375</v>
      </c>
      <c r="AQ130" s="13">
        <f t="shared" si="83"/>
        <v>0.8783100657</v>
      </c>
      <c r="AR130" s="24">
        <f t="shared" si="25"/>
        <v>0.01298727051</v>
      </c>
      <c r="AS130" s="25"/>
      <c r="AT130" s="2">
        <f t="shared" si="71"/>
        <v>38</v>
      </c>
      <c r="AU130" s="4">
        <f t="shared" si="26"/>
        <v>114</v>
      </c>
      <c r="AV130" s="4">
        <f t="shared" si="27"/>
        <v>-0.6</v>
      </c>
      <c r="AX130" s="2">
        <v>40.0</v>
      </c>
      <c r="AY130" s="4">
        <f t="shared" si="28"/>
        <v>3.375</v>
      </c>
      <c r="AZ130" s="13">
        <f t="shared" si="84"/>
        <v>0.8783100657</v>
      </c>
      <c r="BA130" s="24">
        <f t="shared" si="30"/>
        <v>0.01338555142</v>
      </c>
      <c r="BC130" s="2">
        <f t="shared" si="72"/>
        <v>38</v>
      </c>
      <c r="BD130" s="4">
        <f t="shared" si="31"/>
        <v>114</v>
      </c>
      <c r="BE130" s="4">
        <f t="shared" si="32"/>
        <v>-0.57</v>
      </c>
      <c r="BG130" s="2">
        <v>41.0</v>
      </c>
      <c r="BH130" s="4">
        <f t="shared" si="33"/>
        <v>3.375</v>
      </c>
      <c r="BI130" s="13">
        <f t="shared" si="85"/>
        <v>0.8783100657</v>
      </c>
      <c r="BJ130" s="24">
        <f t="shared" si="35"/>
        <v>0.01240220325</v>
      </c>
      <c r="BK130" s="13"/>
      <c r="BL130" s="2">
        <f t="shared" si="73"/>
        <v>38</v>
      </c>
      <c r="BM130" s="4">
        <f t="shared" si="36"/>
        <v>114</v>
      </c>
      <c r="BN130" s="4">
        <f t="shared" si="37"/>
        <v>-0.54</v>
      </c>
      <c r="BP130" s="2">
        <v>43.0</v>
      </c>
      <c r="BQ130" s="4">
        <f t="shared" si="38"/>
        <v>3.1875</v>
      </c>
      <c r="BR130" s="13">
        <f t="shared" si="39"/>
        <v>0.8475316272</v>
      </c>
      <c r="BS130" s="24">
        <f t="shared" si="40"/>
        <v>0.013865596</v>
      </c>
      <c r="BT130" s="13"/>
      <c r="BU130" s="2">
        <f t="shared" si="74"/>
        <v>38</v>
      </c>
      <c r="BV130" s="4">
        <f t="shared" si="41"/>
        <v>114</v>
      </c>
      <c r="BW130" s="4">
        <f t="shared" si="42"/>
        <v>-0.54</v>
      </c>
      <c r="BY130" s="2">
        <v>40.0</v>
      </c>
      <c r="BZ130" s="4">
        <f t="shared" si="43"/>
        <v>3.375</v>
      </c>
      <c r="CA130" s="13">
        <f t="shared" si="44"/>
        <v>0.8721028496</v>
      </c>
      <c r="CB130" s="24">
        <f t="shared" si="45"/>
        <v>0.01188788856</v>
      </c>
      <c r="CC130" s="13"/>
      <c r="CD130" s="2">
        <f t="shared" si="75"/>
        <v>38</v>
      </c>
      <c r="CE130" s="4">
        <f t="shared" si="46"/>
        <v>114</v>
      </c>
      <c r="CF130" s="4">
        <f t="shared" si="47"/>
        <v>-0.54</v>
      </c>
      <c r="CH130" s="2">
        <v>42.0</v>
      </c>
      <c r="CI130" s="4">
        <f t="shared" si="48"/>
        <v>3.25</v>
      </c>
      <c r="CJ130" s="13">
        <f t="shared" si="49"/>
        <v>0.8618916074</v>
      </c>
      <c r="CK130" s="24">
        <f t="shared" si="50"/>
        <v>0.01262686742</v>
      </c>
      <c r="CL130" s="13"/>
      <c r="CM130" s="2">
        <f t="shared" si="76"/>
        <v>38</v>
      </c>
      <c r="CN130" s="4">
        <f t="shared" si="51"/>
        <v>114</v>
      </c>
      <c r="CO130" s="4">
        <f t="shared" si="52"/>
        <v>-0.6</v>
      </c>
      <c r="CQ130" s="2">
        <v>36.0</v>
      </c>
      <c r="CR130" s="4">
        <f t="shared" si="53"/>
        <v>3.625</v>
      </c>
      <c r="CS130" s="13">
        <f t="shared" si="86"/>
        <v>0.9168313423</v>
      </c>
      <c r="CT130" s="24">
        <f t="shared" si="55"/>
        <v>0.009108752562</v>
      </c>
      <c r="CU130" s="25"/>
      <c r="CV130" s="2">
        <f t="shared" si="77"/>
        <v>38</v>
      </c>
      <c r="CW130" s="4">
        <f t="shared" si="56"/>
        <v>114</v>
      </c>
      <c r="CX130" s="4">
        <f t="shared" si="57"/>
        <v>-0.6</v>
      </c>
      <c r="CZ130" s="2">
        <v>40.0</v>
      </c>
      <c r="DA130" s="4">
        <f t="shared" si="58"/>
        <v>3.375</v>
      </c>
      <c r="DB130" s="13">
        <f t="shared" si="87"/>
        <v>0.8783100657</v>
      </c>
      <c r="DC130" s="24">
        <f t="shared" si="60"/>
        <v>0.01338555142</v>
      </c>
      <c r="DE130" s="2">
        <f t="shared" si="78"/>
        <v>38</v>
      </c>
      <c r="DF130" s="4">
        <f t="shared" si="61"/>
        <v>114</v>
      </c>
      <c r="DG130" s="4">
        <f t="shared" si="62"/>
        <v>-0.57</v>
      </c>
      <c r="DI130" s="2">
        <v>41.0</v>
      </c>
      <c r="DJ130" s="29">
        <f t="shared" si="63"/>
        <v>3.375</v>
      </c>
      <c r="DK130" s="13">
        <f t="shared" si="88"/>
        <v>0.8783100657</v>
      </c>
      <c r="DL130" s="24">
        <f t="shared" si="65"/>
        <v>0.01298727051</v>
      </c>
      <c r="DM130" s="25"/>
    </row>
    <row r="131">
      <c r="A131" s="2">
        <f t="shared" si="66"/>
        <v>38.5</v>
      </c>
      <c r="B131" s="4">
        <f t="shared" si="1"/>
        <v>115.5</v>
      </c>
      <c r="C131" s="4">
        <f t="shared" si="2"/>
        <v>-0.63</v>
      </c>
      <c r="F131" s="4">
        <f t="shared" si="3"/>
        <v>0</v>
      </c>
      <c r="G131" s="13" t="str">
        <f t="shared" si="79"/>
        <v/>
      </c>
      <c r="H131" s="13" t="str">
        <f t="shared" si="5"/>
        <v/>
      </c>
      <c r="J131" s="2">
        <f t="shared" si="67"/>
        <v>38.5</v>
      </c>
      <c r="K131" s="4">
        <f t="shared" si="6"/>
        <v>115.5</v>
      </c>
      <c r="L131" s="4">
        <f t="shared" si="7"/>
        <v>-0.54</v>
      </c>
      <c r="M131" s="4">
        <f>151.25-1/32</f>
        <v>151.21875</v>
      </c>
      <c r="N131" s="4">
        <f>154.75-1/32</f>
        <v>154.71875</v>
      </c>
      <c r="O131" s="4">
        <f t="shared" si="8"/>
        <v>3.5</v>
      </c>
      <c r="P131" s="13">
        <f t="shared" si="80"/>
        <v>0.8849953577</v>
      </c>
      <c r="Q131" s="24">
        <f t="shared" si="10"/>
        <v>0.01162651709</v>
      </c>
      <c r="S131" s="2">
        <f t="shared" si="68"/>
        <v>38.5</v>
      </c>
      <c r="T131" s="4">
        <f t="shared" si="11"/>
        <v>115.5</v>
      </c>
      <c r="U131" s="4">
        <f t="shared" si="12"/>
        <v>-0.63</v>
      </c>
      <c r="V131" s="4">
        <f>151-1/16</f>
        <v>150.9375</v>
      </c>
      <c r="W131" s="4">
        <f>155</f>
        <v>155</v>
      </c>
      <c r="X131" s="4">
        <f t="shared" si="13"/>
        <v>4.0625</v>
      </c>
      <c r="Y131" s="13">
        <f t="shared" si="81"/>
        <v>0.9501461876</v>
      </c>
      <c r="Z131" s="24">
        <f t="shared" si="15"/>
        <v>0.007132241391</v>
      </c>
      <c r="AB131" s="2">
        <f t="shared" si="69"/>
        <v>38.5</v>
      </c>
      <c r="AC131" s="4">
        <f t="shared" si="16"/>
        <v>115.5</v>
      </c>
      <c r="AD131" s="4">
        <f t="shared" si="17"/>
        <v>-0.6</v>
      </c>
      <c r="AE131" s="4">
        <f>150+35/32</f>
        <v>151.09375</v>
      </c>
      <c r="AF131" s="4">
        <f>156-36/32</f>
        <v>154.875</v>
      </c>
      <c r="AG131" s="4">
        <f t="shared" si="18"/>
        <v>3.78125</v>
      </c>
      <c r="AH131" s="13">
        <f t="shared" si="82"/>
        <v>0.9263671132</v>
      </c>
      <c r="AI131" s="24">
        <f t="shared" si="20"/>
        <v>0.008896369315</v>
      </c>
      <c r="AK131" s="2">
        <f t="shared" si="70"/>
        <v>38.5</v>
      </c>
      <c r="AL131" s="4">
        <f t="shared" si="21"/>
        <v>115.5</v>
      </c>
      <c r="AM131" s="4">
        <f t="shared" si="22"/>
        <v>-0.6</v>
      </c>
      <c r="AO131" s="2">
        <v>35.0</v>
      </c>
      <c r="AP131" s="29">
        <f t="shared" si="23"/>
        <v>3.75</v>
      </c>
      <c r="AQ131" s="13">
        <f t="shared" si="83"/>
        <v>0.9258200998</v>
      </c>
      <c r="AR131" s="24">
        <f t="shared" si="25"/>
        <v>0.009625412378</v>
      </c>
      <c r="AS131" s="25"/>
      <c r="AT131" s="2">
        <f t="shared" si="71"/>
        <v>38.5</v>
      </c>
      <c r="AU131" s="4">
        <f t="shared" si="26"/>
        <v>115.5</v>
      </c>
      <c r="AV131" s="4">
        <f t="shared" si="27"/>
        <v>-0.63</v>
      </c>
      <c r="AX131" s="2">
        <v>35.0</v>
      </c>
      <c r="AY131" s="4">
        <f t="shared" si="28"/>
        <v>3.6875</v>
      </c>
      <c r="AZ131" s="13">
        <f t="shared" si="84"/>
        <v>0.918072515</v>
      </c>
      <c r="BA131" s="24">
        <f t="shared" si="30"/>
        <v>0.01051000165</v>
      </c>
      <c r="BC131" s="2">
        <f t="shared" si="72"/>
        <v>38.5</v>
      </c>
      <c r="BD131" s="4">
        <f t="shared" si="31"/>
        <v>115.5</v>
      </c>
      <c r="BE131" s="4">
        <f t="shared" si="32"/>
        <v>-0.6</v>
      </c>
      <c r="BG131" s="2">
        <v>37.0</v>
      </c>
      <c r="BH131" s="4">
        <f t="shared" si="33"/>
        <v>3.625</v>
      </c>
      <c r="BI131" s="13">
        <f t="shared" si="85"/>
        <v>0.9102589898</v>
      </c>
      <c r="BJ131" s="24">
        <f t="shared" si="35"/>
        <v>0.01036112856</v>
      </c>
      <c r="BK131" s="13"/>
      <c r="BL131" s="2">
        <f t="shared" si="73"/>
        <v>38.5</v>
      </c>
      <c r="BM131" s="4">
        <f t="shared" si="36"/>
        <v>115.5</v>
      </c>
      <c r="BN131" s="4">
        <f t="shared" si="37"/>
        <v>-0.57</v>
      </c>
      <c r="BP131" s="2">
        <v>40.0</v>
      </c>
      <c r="BQ131" s="4">
        <f t="shared" si="38"/>
        <v>3.375</v>
      </c>
      <c r="BR131" s="13">
        <f t="shared" si="39"/>
        <v>0.8721028496</v>
      </c>
      <c r="BS131" s="24">
        <f t="shared" si="40"/>
        <v>0.01256862492</v>
      </c>
      <c r="BT131" s="13"/>
      <c r="BU131" s="2">
        <f t="shared" si="74"/>
        <v>38.5</v>
      </c>
      <c r="BV131" s="4">
        <f t="shared" si="41"/>
        <v>115.5</v>
      </c>
      <c r="BW131" s="4">
        <f t="shared" si="42"/>
        <v>-0.57</v>
      </c>
      <c r="BY131" s="2">
        <v>37.0</v>
      </c>
      <c r="BZ131" s="4">
        <f t="shared" si="43"/>
        <v>3.5625</v>
      </c>
      <c r="CA131" s="13">
        <f t="shared" si="44"/>
        <v>0.896000503</v>
      </c>
      <c r="CB131" s="24">
        <f t="shared" si="45"/>
        <v>0.01068260566</v>
      </c>
      <c r="CC131" s="13"/>
      <c r="CD131" s="2">
        <f t="shared" si="75"/>
        <v>38.5</v>
      </c>
      <c r="CE131" s="4">
        <f t="shared" si="46"/>
        <v>115.5</v>
      </c>
      <c r="CF131" s="4">
        <f t="shared" si="47"/>
        <v>-0.57</v>
      </c>
      <c r="CH131" s="2">
        <v>40.0</v>
      </c>
      <c r="CI131" s="4">
        <f t="shared" si="48"/>
        <v>3.375</v>
      </c>
      <c r="CJ131" s="13">
        <f t="shared" si="49"/>
        <v>0.8783100657</v>
      </c>
      <c r="CK131" s="24">
        <f t="shared" si="50"/>
        <v>0.01179992215</v>
      </c>
      <c r="CL131" s="13"/>
      <c r="CM131" s="2">
        <f t="shared" si="76"/>
        <v>38.5</v>
      </c>
      <c r="CN131" s="4">
        <f t="shared" si="51"/>
        <v>115.5</v>
      </c>
      <c r="CO131" s="4">
        <f t="shared" si="52"/>
        <v>-0.63</v>
      </c>
      <c r="CQ131" s="2">
        <v>35.0</v>
      </c>
      <c r="CR131" s="4">
        <f t="shared" si="53"/>
        <v>3.6875</v>
      </c>
      <c r="CS131" s="13">
        <f t="shared" si="86"/>
        <v>0.9247012835</v>
      </c>
      <c r="CT131" s="24">
        <f t="shared" si="55"/>
        <v>0.008446216056</v>
      </c>
      <c r="CU131" s="25"/>
      <c r="CV131" s="2">
        <f t="shared" si="77"/>
        <v>38.5</v>
      </c>
      <c r="CW131" s="4">
        <f t="shared" si="56"/>
        <v>115.5</v>
      </c>
      <c r="CX131" s="4">
        <f t="shared" si="57"/>
        <v>-0.63</v>
      </c>
      <c r="CZ131" s="2">
        <v>35.0</v>
      </c>
      <c r="DA131" s="4">
        <f t="shared" si="58"/>
        <v>3.6875</v>
      </c>
      <c r="DB131" s="13">
        <f t="shared" si="87"/>
        <v>0.918072515</v>
      </c>
      <c r="DC131" s="24">
        <f t="shared" si="60"/>
        <v>0.01051000165</v>
      </c>
      <c r="DE131" s="2">
        <f t="shared" si="78"/>
        <v>38.5</v>
      </c>
      <c r="DF131" s="4">
        <f t="shared" si="61"/>
        <v>115.5</v>
      </c>
      <c r="DG131" s="4">
        <f t="shared" si="62"/>
        <v>-0.6</v>
      </c>
      <c r="DI131" s="2">
        <v>35.0</v>
      </c>
      <c r="DJ131" s="29">
        <f t="shared" si="63"/>
        <v>3.75</v>
      </c>
      <c r="DK131" s="13">
        <f t="shared" si="88"/>
        <v>0.9258200998</v>
      </c>
      <c r="DL131" s="24">
        <f t="shared" si="65"/>
        <v>0.009625412378</v>
      </c>
      <c r="DM131" s="25"/>
    </row>
    <row r="132">
      <c r="A132" s="2">
        <f t="shared" si="66"/>
        <v>39</v>
      </c>
      <c r="B132" s="4">
        <f t="shared" si="1"/>
        <v>117</v>
      </c>
      <c r="C132" s="4">
        <f t="shared" si="2"/>
        <v>-0.66</v>
      </c>
      <c r="D132" s="4">
        <f>150.75</f>
        <v>150.75</v>
      </c>
      <c r="E132" s="4">
        <f>155.25-1/16</f>
        <v>155.1875</v>
      </c>
      <c r="F132" s="4">
        <f t="shared" si="3"/>
        <v>4.4375</v>
      </c>
      <c r="G132" s="13">
        <f t="shared" si="79"/>
        <v>0.993031274</v>
      </c>
      <c r="H132" s="13">
        <f t="shared" si="5"/>
        <v>0</v>
      </c>
      <c r="J132" s="2">
        <f t="shared" si="67"/>
        <v>39</v>
      </c>
      <c r="K132" s="4">
        <f t="shared" si="6"/>
        <v>117</v>
      </c>
      <c r="L132" s="4">
        <f t="shared" si="7"/>
        <v>-0.57</v>
      </c>
      <c r="M132" s="4">
        <f>151+1/16</f>
        <v>151.0625</v>
      </c>
      <c r="N132" s="4">
        <f>155-2/32</f>
        <v>154.9375</v>
      </c>
      <c r="O132" s="4">
        <f t="shared" si="8"/>
        <v>3.875</v>
      </c>
      <c r="P132" s="13">
        <f t="shared" si="80"/>
        <v>0.9311996924</v>
      </c>
      <c r="Q132" s="24">
        <f t="shared" si="10"/>
        <v>0.008621647453</v>
      </c>
      <c r="S132" s="2">
        <f t="shared" si="68"/>
        <v>39</v>
      </c>
      <c r="T132" s="4">
        <f t="shared" si="11"/>
        <v>117</v>
      </c>
      <c r="U132" s="4">
        <f t="shared" si="12"/>
        <v>-0.66</v>
      </c>
      <c r="V132" s="4">
        <f>150.75+1/16</f>
        <v>150.8125</v>
      </c>
      <c r="W132" s="4">
        <f>155+1/8</f>
        <v>155.125</v>
      </c>
      <c r="X132" s="4">
        <f t="shared" si="13"/>
        <v>4.3125</v>
      </c>
      <c r="Y132" s="13">
        <f t="shared" si="81"/>
        <v>0.9789450104</v>
      </c>
      <c r="Z132" s="24">
        <f t="shared" si="15"/>
        <v>0.004094670657</v>
      </c>
      <c r="AB132" s="2">
        <f t="shared" si="69"/>
        <v>39</v>
      </c>
      <c r="AC132" s="4">
        <f t="shared" si="16"/>
        <v>117</v>
      </c>
      <c r="AD132" s="4">
        <f t="shared" si="17"/>
        <v>-0.63</v>
      </c>
      <c r="AE132" s="4">
        <f>150+30/32</f>
        <v>150.9375</v>
      </c>
      <c r="AF132" s="4">
        <f>156-31/32</f>
        <v>155.03125</v>
      </c>
      <c r="AG132" s="4">
        <f t="shared" si="18"/>
        <v>4.09375</v>
      </c>
      <c r="AH132" s="13">
        <f t="shared" si="82"/>
        <v>0.9638869302</v>
      </c>
      <c r="AI132" s="24">
        <f t="shared" si="20"/>
        <v>0.00592406369</v>
      </c>
      <c r="AK132" s="2">
        <f t="shared" si="70"/>
        <v>39</v>
      </c>
      <c r="AL132" s="4">
        <f t="shared" si="21"/>
        <v>117</v>
      </c>
      <c r="AM132" s="4">
        <f t="shared" si="22"/>
        <v>-0.63</v>
      </c>
      <c r="AO132" s="2">
        <v>30.0</v>
      </c>
      <c r="AP132" s="29">
        <f t="shared" si="23"/>
        <v>4.0625</v>
      </c>
      <c r="AQ132" s="13">
        <f t="shared" si="83"/>
        <v>0.9636241117</v>
      </c>
      <c r="AR132" s="24">
        <f t="shared" si="25"/>
        <v>0.005964898233</v>
      </c>
      <c r="AS132" s="25"/>
      <c r="AT132" s="2">
        <f t="shared" si="71"/>
        <v>39</v>
      </c>
      <c r="AU132" s="4">
        <f t="shared" si="26"/>
        <v>117</v>
      </c>
      <c r="AV132" s="4">
        <f t="shared" si="27"/>
        <v>-0.66</v>
      </c>
      <c r="AX132" s="2">
        <v>31.0</v>
      </c>
      <c r="AY132" s="4">
        <f t="shared" si="28"/>
        <v>3.9375</v>
      </c>
      <c r="AZ132" s="13">
        <f t="shared" si="84"/>
        <v>0.9486832981</v>
      </c>
      <c r="BA132" s="24">
        <f t="shared" si="30"/>
        <v>0.007494268758</v>
      </c>
      <c r="BC132" s="2">
        <f t="shared" si="72"/>
        <v>39</v>
      </c>
      <c r="BD132" s="4">
        <f t="shared" si="31"/>
        <v>117</v>
      </c>
      <c r="BE132" s="4">
        <f t="shared" si="32"/>
        <v>-0.63</v>
      </c>
      <c r="BG132" s="2">
        <v>33.0</v>
      </c>
      <c r="BH132" s="4">
        <f t="shared" si="33"/>
        <v>3.875</v>
      </c>
      <c r="BI132" s="13">
        <f t="shared" si="85"/>
        <v>0.9411239481</v>
      </c>
      <c r="BJ132" s="24">
        <f t="shared" si="35"/>
        <v>0.007909332482</v>
      </c>
      <c r="BK132" s="13"/>
      <c r="BL132" s="2">
        <f t="shared" si="73"/>
        <v>39</v>
      </c>
      <c r="BM132" s="4">
        <f t="shared" si="36"/>
        <v>117</v>
      </c>
      <c r="BN132" s="4">
        <f t="shared" si="37"/>
        <v>-0.6</v>
      </c>
      <c r="BP132" s="2">
        <v>36.0</v>
      </c>
      <c r="BQ132" s="4">
        <f t="shared" si="38"/>
        <v>3.625</v>
      </c>
      <c r="BR132" s="13">
        <f t="shared" si="39"/>
        <v>0.9038259835</v>
      </c>
      <c r="BS132" s="24">
        <f t="shared" si="40"/>
        <v>0.01090750689</v>
      </c>
      <c r="BT132" s="13"/>
      <c r="BU132" s="2">
        <f t="shared" si="74"/>
        <v>39</v>
      </c>
      <c r="BV132" s="4">
        <f t="shared" si="41"/>
        <v>117</v>
      </c>
      <c r="BW132" s="4">
        <f t="shared" si="42"/>
        <v>-0.6</v>
      </c>
      <c r="BY132" s="2">
        <v>34.0</v>
      </c>
      <c r="BZ132" s="4">
        <f t="shared" si="43"/>
        <v>3.75</v>
      </c>
      <c r="CA132" s="13">
        <f t="shared" si="44"/>
        <v>0.9192771196</v>
      </c>
      <c r="CB132" s="24">
        <f t="shared" si="45"/>
        <v>0.009202227958</v>
      </c>
      <c r="CC132" s="13"/>
      <c r="CD132" s="2">
        <f t="shared" si="75"/>
        <v>39</v>
      </c>
      <c r="CE132" s="4">
        <f t="shared" si="46"/>
        <v>117</v>
      </c>
      <c r="CF132" s="4">
        <f t="shared" si="47"/>
        <v>-0.6</v>
      </c>
      <c r="CH132" s="2">
        <v>38.0</v>
      </c>
      <c r="CI132" s="4">
        <f t="shared" si="48"/>
        <v>3.5</v>
      </c>
      <c r="CJ132" s="13">
        <f t="shared" si="49"/>
        <v>0.894427191</v>
      </c>
      <c r="CK132" s="24">
        <f t="shared" si="50"/>
        <v>0.01108153765</v>
      </c>
      <c r="CL132" s="13"/>
      <c r="CM132" s="2">
        <f t="shared" si="76"/>
        <v>39</v>
      </c>
      <c r="CN132" s="4">
        <f t="shared" si="51"/>
        <v>117</v>
      </c>
      <c r="CO132" s="4">
        <f t="shared" si="52"/>
        <v>-0.66</v>
      </c>
      <c r="CQ132" s="2">
        <v>32.0</v>
      </c>
      <c r="CR132" s="4">
        <f t="shared" si="53"/>
        <v>3.875</v>
      </c>
      <c r="CS132" s="13">
        <f t="shared" si="86"/>
        <v>0.9479191551</v>
      </c>
      <c r="CT132" s="24">
        <f t="shared" si="55"/>
        <v>0.007205178716</v>
      </c>
      <c r="CU132" s="25"/>
      <c r="CV132" s="2">
        <f t="shared" si="77"/>
        <v>39</v>
      </c>
      <c r="CW132" s="4">
        <f t="shared" si="56"/>
        <v>117</v>
      </c>
      <c r="CX132" s="4">
        <f t="shared" si="57"/>
        <v>-0.66</v>
      </c>
      <c r="CZ132" s="2">
        <v>31.0</v>
      </c>
      <c r="DA132" s="4">
        <f t="shared" si="58"/>
        <v>3.9375</v>
      </c>
      <c r="DB132" s="13">
        <f t="shared" si="87"/>
        <v>0.9486832981</v>
      </c>
      <c r="DC132" s="24">
        <f t="shared" si="60"/>
        <v>0.007494268758</v>
      </c>
      <c r="DE132" s="2">
        <f t="shared" si="78"/>
        <v>39</v>
      </c>
      <c r="DF132" s="4">
        <f t="shared" si="61"/>
        <v>117</v>
      </c>
      <c r="DG132" s="4">
        <f t="shared" si="62"/>
        <v>-0.63</v>
      </c>
      <c r="DI132" s="2">
        <v>30.0</v>
      </c>
      <c r="DJ132" s="29">
        <f t="shared" si="63"/>
        <v>4.0625</v>
      </c>
      <c r="DK132" s="13">
        <f t="shared" si="88"/>
        <v>0.9636241117</v>
      </c>
      <c r="DL132" s="24">
        <f t="shared" si="65"/>
        <v>0.005964898233</v>
      </c>
      <c r="DM132" s="25"/>
    </row>
    <row r="133">
      <c r="A133" s="2">
        <f t="shared" si="66"/>
        <v>39.5</v>
      </c>
      <c r="B133" s="4">
        <f t="shared" si="1"/>
        <v>118.5</v>
      </c>
      <c r="C133" s="4">
        <f t="shared" si="2"/>
        <v>-0.69</v>
      </c>
      <c r="F133" s="4">
        <f t="shared" si="3"/>
        <v>0</v>
      </c>
      <c r="G133" s="13" t="str">
        <f t="shared" si="79"/>
        <v/>
      </c>
      <c r="H133" s="13" t="str">
        <f t="shared" si="5"/>
        <v/>
      </c>
      <c r="J133" s="2">
        <f t="shared" si="67"/>
        <v>39.5</v>
      </c>
      <c r="K133" s="4">
        <f t="shared" si="6"/>
        <v>118.5</v>
      </c>
      <c r="L133" s="4">
        <f t="shared" si="7"/>
        <v>-0.6</v>
      </c>
      <c r="M133" s="4">
        <f>151-3/32</f>
        <v>150.90625</v>
      </c>
      <c r="N133" s="4">
        <f>155+1/16</f>
        <v>155.0625</v>
      </c>
      <c r="O133" s="4">
        <f t="shared" si="8"/>
        <v>4.15625</v>
      </c>
      <c r="P133" s="13">
        <f t="shared" si="80"/>
        <v>0.9644013325</v>
      </c>
      <c r="Q133" s="24">
        <f t="shared" si="10"/>
        <v>0.005383144004</v>
      </c>
      <c r="S133" s="2">
        <f t="shared" si="68"/>
        <v>39.5</v>
      </c>
      <c r="T133" s="4">
        <f t="shared" si="11"/>
        <v>118.5</v>
      </c>
      <c r="U133" s="4">
        <f t="shared" si="12"/>
        <v>-0.69</v>
      </c>
      <c r="V133" s="2">
        <f t="shared" ref="V133:V134" si="118">150.75+1/32</f>
        <v>150.78125</v>
      </c>
      <c r="W133" s="2">
        <f>155+3/16-1/32</f>
        <v>155.15625</v>
      </c>
      <c r="X133" s="4">
        <f t="shared" si="13"/>
        <v>4.375</v>
      </c>
      <c r="Y133" s="13">
        <f t="shared" si="81"/>
        <v>0.9860132972</v>
      </c>
      <c r="Z133" s="24">
        <f t="shared" si="15"/>
        <v>0</v>
      </c>
      <c r="AB133" s="2">
        <f t="shared" si="69"/>
        <v>39.5</v>
      </c>
      <c r="AC133" s="4">
        <f t="shared" si="16"/>
        <v>118.5</v>
      </c>
      <c r="AD133" s="4">
        <f t="shared" si="17"/>
        <v>-0.66</v>
      </c>
      <c r="AE133" s="4">
        <f>150+28/32</f>
        <v>150.875</v>
      </c>
      <c r="AF133" s="4">
        <f>156-29/32</f>
        <v>155.09375</v>
      </c>
      <c r="AG133" s="4">
        <f t="shared" si="18"/>
        <v>4.21875</v>
      </c>
      <c r="AH133" s="13">
        <f t="shared" si="82"/>
        <v>0.9784921096</v>
      </c>
      <c r="AI133" s="24">
        <f t="shared" si="20"/>
        <v>0.00337590983</v>
      </c>
      <c r="AK133" s="2">
        <f t="shared" si="70"/>
        <v>39.5</v>
      </c>
      <c r="AL133" s="4">
        <f t="shared" si="21"/>
        <v>118.5</v>
      </c>
      <c r="AM133" s="4">
        <f t="shared" si="22"/>
        <v>-0.66</v>
      </c>
      <c r="AO133" s="2">
        <v>27.0</v>
      </c>
      <c r="AP133" s="29">
        <f t="shared" si="23"/>
        <v>4.25</v>
      </c>
      <c r="AQ133" s="13">
        <f t="shared" si="83"/>
        <v>0.9856107606</v>
      </c>
      <c r="AR133" s="24">
        <f t="shared" si="25"/>
        <v>0</v>
      </c>
      <c r="AS133" s="25"/>
      <c r="AT133" s="2">
        <f t="shared" si="71"/>
        <v>39.5</v>
      </c>
      <c r="AU133" s="4">
        <f t="shared" si="26"/>
        <v>118.5</v>
      </c>
      <c r="AV133" s="4">
        <f t="shared" si="27"/>
        <v>-0.69</v>
      </c>
      <c r="AY133" s="4" t="str">
        <f t="shared" si="28"/>
        <v/>
      </c>
      <c r="AZ133" s="13" t="str">
        <f t="shared" si="84"/>
        <v/>
      </c>
      <c r="BA133" s="24" t="str">
        <f t="shared" si="30"/>
        <v/>
      </c>
      <c r="BC133" s="2">
        <f t="shared" si="72"/>
        <v>39.5</v>
      </c>
      <c r="BD133" s="4">
        <f t="shared" si="31"/>
        <v>118.5</v>
      </c>
      <c r="BE133" s="4">
        <f t="shared" si="32"/>
        <v>-0.66</v>
      </c>
      <c r="BG133" s="2">
        <v>30.0</v>
      </c>
      <c r="BH133" s="4">
        <f t="shared" si="33"/>
        <v>4.0625</v>
      </c>
      <c r="BI133" s="13">
        <f t="shared" si="85"/>
        <v>0.9636241117</v>
      </c>
      <c r="BJ133" s="24">
        <f t="shared" si="35"/>
        <v>0.005470410503</v>
      </c>
      <c r="BK133" s="13"/>
      <c r="BL133" s="2">
        <f t="shared" si="73"/>
        <v>39.5</v>
      </c>
      <c r="BM133" s="4">
        <f t="shared" si="36"/>
        <v>118.5</v>
      </c>
      <c r="BN133" s="4">
        <f t="shared" si="37"/>
        <v>-0.63</v>
      </c>
      <c r="BP133" s="2">
        <v>33.0</v>
      </c>
      <c r="BQ133" s="4">
        <f t="shared" si="38"/>
        <v>3.8125</v>
      </c>
      <c r="BR133" s="13">
        <f t="shared" si="39"/>
        <v>0.9269061061</v>
      </c>
      <c r="BS133" s="24">
        <f t="shared" si="40"/>
        <v>0.008938269627</v>
      </c>
      <c r="BT133" s="13"/>
      <c r="BU133" s="2">
        <f t="shared" si="74"/>
        <v>39.5</v>
      </c>
      <c r="BV133" s="4">
        <f t="shared" si="41"/>
        <v>118.5</v>
      </c>
      <c r="BW133" s="4">
        <f t="shared" si="42"/>
        <v>-0.63</v>
      </c>
      <c r="BY133" s="2">
        <v>31.0</v>
      </c>
      <c r="BZ133" s="4">
        <f t="shared" si="43"/>
        <v>3.9375</v>
      </c>
      <c r="CA133" s="13">
        <f t="shared" si="44"/>
        <v>0.9419787384</v>
      </c>
      <c r="CB133" s="24">
        <f t="shared" si="45"/>
        <v>0.007441478478</v>
      </c>
      <c r="CC133" s="13"/>
      <c r="CD133" s="2">
        <f t="shared" si="75"/>
        <v>39.5</v>
      </c>
      <c r="CE133" s="4">
        <f t="shared" si="46"/>
        <v>118.5</v>
      </c>
      <c r="CF133" s="4">
        <f t="shared" si="47"/>
        <v>-0.63</v>
      </c>
      <c r="CH133" s="2">
        <v>36.0</v>
      </c>
      <c r="CI133" s="4">
        <f t="shared" si="48"/>
        <v>3.625</v>
      </c>
      <c r="CJ133" s="13">
        <f t="shared" si="49"/>
        <v>0.9102589898</v>
      </c>
      <c r="CK133" s="24">
        <f t="shared" si="50"/>
        <v>0.01019002075</v>
      </c>
      <c r="CL133" s="13"/>
      <c r="CM133" s="2">
        <f t="shared" si="76"/>
        <v>39.5</v>
      </c>
      <c r="CN133" s="4">
        <f t="shared" si="51"/>
        <v>118.5</v>
      </c>
      <c r="CO133" s="4">
        <f t="shared" si="52"/>
        <v>-0.69</v>
      </c>
      <c r="CQ133" s="2">
        <v>31.0</v>
      </c>
      <c r="CR133" s="4">
        <f t="shared" si="53"/>
        <v>3.9375</v>
      </c>
      <c r="CS133" s="13">
        <f t="shared" si="86"/>
        <v>0.9555330859</v>
      </c>
      <c r="CT133" s="24">
        <f t="shared" si="55"/>
        <v>0.005834031183</v>
      </c>
      <c r="CU133" s="25"/>
      <c r="CV133" s="2">
        <f t="shared" si="77"/>
        <v>39.5</v>
      </c>
      <c r="CW133" s="4">
        <f t="shared" si="56"/>
        <v>118.5</v>
      </c>
      <c r="CX133" s="4">
        <f t="shared" si="57"/>
        <v>-0.69</v>
      </c>
      <c r="DA133" s="4" t="str">
        <f t="shared" si="58"/>
        <v/>
      </c>
      <c r="DB133" s="13" t="str">
        <f t="shared" si="87"/>
        <v/>
      </c>
      <c r="DC133" s="24" t="str">
        <f t="shared" si="60"/>
        <v/>
      </c>
      <c r="DE133" s="2">
        <f t="shared" si="78"/>
        <v>39.5</v>
      </c>
      <c r="DF133" s="4">
        <f t="shared" si="61"/>
        <v>118.5</v>
      </c>
      <c r="DG133" s="4">
        <f t="shared" si="62"/>
        <v>-0.66</v>
      </c>
      <c r="DI133" s="2">
        <v>27.0</v>
      </c>
      <c r="DJ133" s="29">
        <f t="shared" si="63"/>
        <v>4.25</v>
      </c>
      <c r="DK133" s="13">
        <f t="shared" si="88"/>
        <v>0.9856107606</v>
      </c>
      <c r="DL133" s="24">
        <f t="shared" si="65"/>
        <v>0</v>
      </c>
      <c r="DM133" s="25"/>
    </row>
    <row r="134">
      <c r="A134" s="2">
        <f t="shared" si="66"/>
        <v>40</v>
      </c>
      <c r="B134" s="4">
        <f t="shared" si="1"/>
        <v>120</v>
      </c>
      <c r="C134" s="4">
        <f t="shared" si="2"/>
        <v>-0.72</v>
      </c>
      <c r="D134" s="4">
        <f>150.75</f>
        <v>150.75</v>
      </c>
      <c r="E134" s="4">
        <f>155.25-1/16</f>
        <v>155.1875</v>
      </c>
      <c r="F134" s="4">
        <f t="shared" si="3"/>
        <v>4.4375</v>
      </c>
      <c r="G134" s="13">
        <f t="shared" si="79"/>
        <v>0.993031274</v>
      </c>
      <c r="H134" s="13">
        <f t="shared" si="5"/>
        <v>0</v>
      </c>
      <c r="J134" s="2">
        <f t="shared" si="67"/>
        <v>40</v>
      </c>
      <c r="K134" s="4">
        <f t="shared" si="6"/>
        <v>120</v>
      </c>
      <c r="L134" s="4">
        <f t="shared" si="7"/>
        <v>-0.63</v>
      </c>
      <c r="M134" s="2">
        <f>150.75+2/32</f>
        <v>150.8125</v>
      </c>
      <c r="N134" s="4">
        <f>155+1/8</f>
        <v>155.125</v>
      </c>
      <c r="O134" s="4">
        <f t="shared" si="8"/>
        <v>4.3125</v>
      </c>
      <c r="P134" s="13">
        <f t="shared" si="80"/>
        <v>0.9823619318</v>
      </c>
      <c r="Q134" s="24">
        <f t="shared" si="10"/>
        <v>0</v>
      </c>
      <c r="S134" s="2">
        <f t="shared" si="68"/>
        <v>40</v>
      </c>
      <c r="T134" s="4">
        <f t="shared" si="11"/>
        <v>120</v>
      </c>
      <c r="U134" s="4">
        <f t="shared" si="12"/>
        <v>-0.72</v>
      </c>
      <c r="V134" s="2">
        <f t="shared" si="118"/>
        <v>150.78125</v>
      </c>
      <c r="W134" s="2">
        <f t="shared" ref="W134:W136" si="119">155+3/16</f>
        <v>155.1875</v>
      </c>
      <c r="X134" s="4">
        <f t="shared" si="13"/>
        <v>4.40625</v>
      </c>
      <c r="Y134" s="13">
        <f t="shared" si="81"/>
        <v>0.9895285073</v>
      </c>
      <c r="Z134" s="24">
        <f t="shared" si="15"/>
        <v>0</v>
      </c>
      <c r="AB134" s="2">
        <f t="shared" si="69"/>
        <v>40</v>
      </c>
      <c r="AC134" s="4">
        <f t="shared" si="16"/>
        <v>120</v>
      </c>
      <c r="AD134" s="4">
        <f t="shared" si="17"/>
        <v>-0.69</v>
      </c>
      <c r="AE134" s="4">
        <f>150+26/32</f>
        <v>150.8125</v>
      </c>
      <c r="AF134" s="4">
        <f t="shared" ref="AF134:AF135" si="120">156-27/32</f>
        <v>155.15625</v>
      </c>
      <c r="AG134" s="4">
        <f t="shared" si="18"/>
        <v>4.34375</v>
      </c>
      <c r="AH134" s="13">
        <f t="shared" si="82"/>
        <v>0.9928824718</v>
      </c>
      <c r="AI134" s="24">
        <f t="shared" si="20"/>
        <v>0</v>
      </c>
      <c r="AK134" s="2">
        <f t="shared" si="70"/>
        <v>40</v>
      </c>
      <c r="AL134" s="4">
        <f t="shared" si="21"/>
        <v>120</v>
      </c>
      <c r="AM134" s="4">
        <f t="shared" si="22"/>
        <v>-0.69</v>
      </c>
      <c r="AO134" s="2">
        <v>26.0</v>
      </c>
      <c r="AP134" s="29">
        <f t="shared" si="23"/>
        <v>4.3125</v>
      </c>
      <c r="AQ134" s="13">
        <f t="shared" si="83"/>
        <v>0.9928314488</v>
      </c>
      <c r="AR134" s="24">
        <f t="shared" si="25"/>
        <v>0</v>
      </c>
      <c r="AS134" s="25"/>
      <c r="AT134" s="2">
        <f t="shared" si="71"/>
        <v>40</v>
      </c>
      <c r="AU134" s="4">
        <f t="shared" si="26"/>
        <v>120</v>
      </c>
      <c r="AV134" s="4">
        <f t="shared" si="27"/>
        <v>-0.72</v>
      </c>
      <c r="AX134" s="2">
        <v>26.0</v>
      </c>
      <c r="AY134" s="4">
        <f t="shared" si="28"/>
        <v>4.25</v>
      </c>
      <c r="AZ134" s="13">
        <f t="shared" si="84"/>
        <v>0.9856107606</v>
      </c>
      <c r="BA134" s="24">
        <f t="shared" si="30"/>
        <v>0</v>
      </c>
      <c r="BC134" s="2">
        <f t="shared" si="72"/>
        <v>40</v>
      </c>
      <c r="BD134" s="4">
        <f t="shared" si="31"/>
        <v>120</v>
      </c>
      <c r="BE134" s="4">
        <f t="shared" si="32"/>
        <v>-0.69</v>
      </c>
      <c r="BG134" s="2">
        <v>28.0</v>
      </c>
      <c r="BH134" s="4">
        <f t="shared" si="33"/>
        <v>4.1875</v>
      </c>
      <c r="BI134" s="13">
        <f t="shared" si="85"/>
        <v>0.978336781</v>
      </c>
      <c r="BJ134" s="24">
        <f t="shared" si="35"/>
        <v>0.003558662169</v>
      </c>
      <c r="BK134" s="13"/>
      <c r="BL134" s="2">
        <f t="shared" si="73"/>
        <v>40</v>
      </c>
      <c r="BM134" s="4">
        <f t="shared" si="36"/>
        <v>120</v>
      </c>
      <c r="BN134" s="4">
        <f t="shared" si="37"/>
        <v>-0.66</v>
      </c>
      <c r="BP134" s="2">
        <v>29.0</v>
      </c>
      <c r="BQ134" s="4">
        <f t="shared" si="38"/>
        <v>4.0625</v>
      </c>
      <c r="BR134" s="13">
        <f t="shared" si="39"/>
        <v>0.9568139619</v>
      </c>
      <c r="BS134" s="24">
        <f t="shared" si="40"/>
        <v>0.006593113223</v>
      </c>
      <c r="BT134" s="13"/>
      <c r="BU134" s="2">
        <f t="shared" si="74"/>
        <v>40</v>
      </c>
      <c r="BV134" s="4">
        <f t="shared" si="41"/>
        <v>120</v>
      </c>
      <c r="BW134" s="4">
        <f t="shared" si="42"/>
        <v>-0.66</v>
      </c>
      <c r="BY134" s="2">
        <v>29.0</v>
      </c>
      <c r="BZ134" s="4">
        <f t="shared" si="43"/>
        <v>4.0625</v>
      </c>
      <c r="CA134" s="13">
        <f t="shared" si="44"/>
        <v>0.9568139619</v>
      </c>
      <c r="CB134" s="24">
        <f t="shared" si="45"/>
        <v>0.005815501134</v>
      </c>
      <c r="CC134" s="13"/>
      <c r="CD134" s="2">
        <f t="shared" si="75"/>
        <v>40</v>
      </c>
      <c r="CE134" s="4">
        <f t="shared" si="46"/>
        <v>120</v>
      </c>
      <c r="CF134" s="4">
        <f t="shared" si="47"/>
        <v>-0.66</v>
      </c>
      <c r="CH134" s="2">
        <v>34.0</v>
      </c>
      <c r="CI134" s="4">
        <f t="shared" si="48"/>
        <v>3.75</v>
      </c>
      <c r="CJ134" s="13">
        <f t="shared" si="49"/>
        <v>0.9258200998</v>
      </c>
      <c r="CK134" s="24">
        <f t="shared" si="50"/>
        <v>0.009122256134</v>
      </c>
      <c r="CL134" s="13"/>
      <c r="CM134" s="2">
        <f t="shared" si="76"/>
        <v>40</v>
      </c>
      <c r="CN134" s="4">
        <f t="shared" si="51"/>
        <v>120</v>
      </c>
      <c r="CO134" s="4">
        <f t="shared" si="52"/>
        <v>-0.72</v>
      </c>
      <c r="CQ134" s="2">
        <v>29.0</v>
      </c>
      <c r="CR134" s="4">
        <f t="shared" si="53"/>
        <v>4.0625</v>
      </c>
      <c r="CS134" s="13">
        <f t="shared" si="86"/>
        <v>0.9705817768</v>
      </c>
      <c r="CT134" s="24">
        <f t="shared" si="55"/>
        <v>0.004700687084</v>
      </c>
      <c r="CU134" s="25"/>
      <c r="CV134" s="2">
        <f t="shared" si="77"/>
        <v>40</v>
      </c>
      <c r="CW134" s="4">
        <f t="shared" si="56"/>
        <v>120</v>
      </c>
      <c r="CX134" s="4">
        <f t="shared" si="57"/>
        <v>-0.72</v>
      </c>
      <c r="CZ134" s="2">
        <v>26.0</v>
      </c>
      <c r="DA134" s="4">
        <f t="shared" si="58"/>
        <v>4.25</v>
      </c>
      <c r="DB134" s="13">
        <f t="shared" si="87"/>
        <v>0.9856107606</v>
      </c>
      <c r="DC134" s="24">
        <f t="shared" si="60"/>
        <v>0</v>
      </c>
      <c r="DE134" s="2">
        <f t="shared" si="78"/>
        <v>40</v>
      </c>
      <c r="DF134" s="4">
        <f t="shared" si="61"/>
        <v>120</v>
      </c>
      <c r="DG134" s="4">
        <f t="shared" si="62"/>
        <v>-0.69</v>
      </c>
      <c r="DI134" s="2">
        <v>26.0</v>
      </c>
      <c r="DJ134" s="29">
        <f t="shared" si="63"/>
        <v>4.3125</v>
      </c>
      <c r="DK134" s="13">
        <f t="shared" si="88"/>
        <v>0.9928314488</v>
      </c>
      <c r="DL134" s="24">
        <f t="shared" si="65"/>
        <v>0</v>
      </c>
      <c r="DM134" s="25"/>
    </row>
    <row r="135">
      <c r="A135" s="2">
        <f t="shared" si="66"/>
        <v>40.5</v>
      </c>
      <c r="B135" s="4">
        <f t="shared" si="1"/>
        <v>121.5</v>
      </c>
      <c r="C135" s="4">
        <f t="shared" si="2"/>
        <v>-0.75</v>
      </c>
      <c r="F135" s="4">
        <f t="shared" si="3"/>
        <v>0</v>
      </c>
      <c r="G135" s="13" t="str">
        <f t="shared" si="79"/>
        <v/>
      </c>
      <c r="H135" s="13" t="str">
        <f t="shared" si="5"/>
        <v/>
      </c>
      <c r="J135" s="2">
        <f t="shared" si="67"/>
        <v>40.5</v>
      </c>
      <c r="K135" s="4">
        <f t="shared" si="6"/>
        <v>121.5</v>
      </c>
      <c r="L135" s="4">
        <f t="shared" si="7"/>
        <v>-0.66</v>
      </c>
      <c r="O135" s="4">
        <f t="shared" si="8"/>
        <v>0</v>
      </c>
      <c r="P135" s="13" t="str">
        <f t="shared" si="80"/>
        <v/>
      </c>
      <c r="Q135" s="24" t="str">
        <f t="shared" si="10"/>
        <v/>
      </c>
      <c r="S135" s="2">
        <f t="shared" si="68"/>
        <v>40.5</v>
      </c>
      <c r="T135" s="4">
        <f t="shared" si="11"/>
        <v>121.5</v>
      </c>
      <c r="U135" s="4">
        <f t="shared" si="12"/>
        <v>-0.75</v>
      </c>
      <c r="V135" s="2">
        <v>150.75</v>
      </c>
      <c r="W135" s="2">
        <f t="shared" si="119"/>
        <v>155.1875</v>
      </c>
      <c r="X135" s="4">
        <f t="shared" si="13"/>
        <v>4.4375</v>
      </c>
      <c r="Y135" s="13">
        <f t="shared" si="81"/>
        <v>0.993031274</v>
      </c>
      <c r="Z135" s="24">
        <f t="shared" si="15"/>
        <v>0</v>
      </c>
      <c r="AB135" s="2">
        <f t="shared" si="69"/>
        <v>40.5</v>
      </c>
      <c r="AC135" s="4">
        <f t="shared" si="16"/>
        <v>121.5</v>
      </c>
      <c r="AD135" s="4">
        <f t="shared" si="17"/>
        <v>-0.72</v>
      </c>
      <c r="AE135" s="4">
        <f t="shared" ref="AE135:AE136" si="121">150+25/32</f>
        <v>150.78125</v>
      </c>
      <c r="AF135" s="4">
        <f t="shared" si="120"/>
        <v>155.15625</v>
      </c>
      <c r="AG135" s="4">
        <f t="shared" si="18"/>
        <v>4.375</v>
      </c>
      <c r="AH135" s="13">
        <f t="shared" si="82"/>
        <v>0.9964475909</v>
      </c>
      <c r="AI135" s="24">
        <f t="shared" si="20"/>
        <v>0</v>
      </c>
      <c r="AK135" s="2">
        <f t="shared" si="70"/>
        <v>40.5</v>
      </c>
      <c r="AL135" s="4">
        <f t="shared" si="21"/>
        <v>121.5</v>
      </c>
      <c r="AM135" s="4">
        <f t="shared" si="22"/>
        <v>-0.72</v>
      </c>
      <c r="AP135" s="15" t="str">
        <f t="shared" si="23"/>
        <v/>
      </c>
      <c r="AQ135" s="13" t="str">
        <f t="shared" si="83"/>
        <v/>
      </c>
      <c r="AR135" s="24" t="str">
        <f t="shared" si="25"/>
        <v/>
      </c>
      <c r="AS135" s="25"/>
      <c r="AT135" s="2">
        <f t="shared" si="71"/>
        <v>40.5</v>
      </c>
      <c r="AU135" s="4">
        <f t="shared" si="26"/>
        <v>121.5</v>
      </c>
      <c r="AV135" s="4">
        <f t="shared" si="27"/>
        <v>-0.75</v>
      </c>
      <c r="AY135" s="4" t="str">
        <f t="shared" si="28"/>
        <v/>
      </c>
      <c r="AZ135" s="13" t="str">
        <f t="shared" si="84"/>
        <v/>
      </c>
      <c r="BA135" s="24" t="str">
        <f t="shared" si="30"/>
        <v/>
      </c>
      <c r="BC135" s="2">
        <f t="shared" si="72"/>
        <v>40.5</v>
      </c>
      <c r="BD135" s="4">
        <f t="shared" si="31"/>
        <v>121.5</v>
      </c>
      <c r="BE135" s="4">
        <f t="shared" si="32"/>
        <v>-0.72</v>
      </c>
      <c r="BH135" s="4" t="str">
        <f t="shared" si="33"/>
        <v/>
      </c>
      <c r="BI135" s="13" t="str">
        <f t="shared" si="85"/>
        <v/>
      </c>
      <c r="BJ135" s="24" t="str">
        <f t="shared" si="35"/>
        <v/>
      </c>
      <c r="BK135" s="13"/>
      <c r="BL135" s="2">
        <f t="shared" si="73"/>
        <v>40.5</v>
      </c>
      <c r="BM135" s="4">
        <f t="shared" si="36"/>
        <v>121.5</v>
      </c>
      <c r="BN135" s="4">
        <f t="shared" si="37"/>
        <v>-0.69</v>
      </c>
      <c r="BP135" s="2">
        <v>27.0</v>
      </c>
      <c r="BQ135" s="4">
        <f t="shared" si="38"/>
        <v>4.1875</v>
      </c>
      <c r="BR135" s="13">
        <f t="shared" si="39"/>
        <v>0.9714226536</v>
      </c>
      <c r="BS135" s="24">
        <f t="shared" si="40"/>
        <v>0.004375616514</v>
      </c>
      <c r="BT135" s="13"/>
      <c r="BU135" s="2">
        <f t="shared" si="74"/>
        <v>40.5</v>
      </c>
      <c r="BV135" s="4">
        <f t="shared" si="41"/>
        <v>121.5</v>
      </c>
      <c r="BW135" s="4">
        <f t="shared" si="42"/>
        <v>-0.69</v>
      </c>
      <c r="BY135" s="2">
        <v>25.0</v>
      </c>
      <c r="BZ135" s="4">
        <f t="shared" si="43"/>
        <v>4.3125</v>
      </c>
      <c r="CA135" s="13">
        <f t="shared" si="44"/>
        <v>0.9858148842</v>
      </c>
      <c r="CB135" s="24">
        <f t="shared" si="45"/>
        <v>0</v>
      </c>
      <c r="CC135" s="13"/>
      <c r="CD135" s="2">
        <f t="shared" si="75"/>
        <v>40.5</v>
      </c>
      <c r="CE135" s="4">
        <f t="shared" si="46"/>
        <v>121.5</v>
      </c>
      <c r="CF135" s="4">
        <f t="shared" si="47"/>
        <v>-0.69</v>
      </c>
      <c r="CH135" s="2">
        <v>31.0</v>
      </c>
      <c r="CI135" s="4">
        <f t="shared" si="48"/>
        <v>3.9375</v>
      </c>
      <c r="CJ135" s="13">
        <f t="shared" si="49"/>
        <v>0.9486832981</v>
      </c>
      <c r="CK135" s="24">
        <f t="shared" si="50"/>
        <v>0.007437889228</v>
      </c>
      <c r="CL135" s="13"/>
      <c r="CM135" s="2">
        <f t="shared" si="76"/>
        <v>40.5</v>
      </c>
      <c r="CN135" s="4">
        <f t="shared" si="51"/>
        <v>121.5</v>
      </c>
      <c r="CO135" s="4">
        <f t="shared" si="52"/>
        <v>-0.75</v>
      </c>
      <c r="CQ135" s="2">
        <v>28.0</v>
      </c>
      <c r="CR135" s="4">
        <f t="shared" si="53"/>
        <v>4.125</v>
      </c>
      <c r="CS135" s="13">
        <f t="shared" si="86"/>
        <v>0.9780192938</v>
      </c>
      <c r="CT135" s="24">
        <f t="shared" si="55"/>
        <v>0.003457119371</v>
      </c>
      <c r="CU135" s="25"/>
      <c r="CV135" s="2">
        <f t="shared" si="77"/>
        <v>40.5</v>
      </c>
      <c r="CW135" s="4">
        <f t="shared" si="56"/>
        <v>121.5</v>
      </c>
      <c r="CX135" s="4">
        <f t="shared" si="57"/>
        <v>-0.75</v>
      </c>
      <c r="DA135" s="4" t="str">
        <f t="shared" si="58"/>
        <v/>
      </c>
      <c r="DB135" s="13" t="str">
        <f t="shared" si="87"/>
        <v/>
      </c>
      <c r="DC135" s="24" t="str">
        <f t="shared" si="60"/>
        <v/>
      </c>
      <c r="DE135" s="2">
        <f t="shared" si="78"/>
        <v>40.5</v>
      </c>
      <c r="DF135" s="4">
        <f t="shared" si="61"/>
        <v>121.5</v>
      </c>
      <c r="DG135" s="4">
        <f t="shared" si="62"/>
        <v>-0.72</v>
      </c>
      <c r="DJ135" s="15" t="str">
        <f t="shared" si="63"/>
        <v/>
      </c>
      <c r="DK135" s="13" t="str">
        <f t="shared" si="88"/>
        <v/>
      </c>
      <c r="DL135" s="24" t="str">
        <f t="shared" si="65"/>
        <v/>
      </c>
      <c r="DM135" s="25"/>
    </row>
    <row r="136">
      <c r="A136" s="2">
        <f t="shared" si="66"/>
        <v>41</v>
      </c>
      <c r="B136" s="4">
        <f t="shared" si="1"/>
        <v>123</v>
      </c>
      <c r="C136" s="4">
        <f t="shared" si="2"/>
        <v>-0.78</v>
      </c>
      <c r="D136" s="4">
        <f>150.75</f>
        <v>150.75</v>
      </c>
      <c r="E136" s="4">
        <f>155.25-1/16</f>
        <v>155.1875</v>
      </c>
      <c r="F136" s="4">
        <f t="shared" si="3"/>
        <v>4.4375</v>
      </c>
      <c r="G136" s="13">
        <f t="shared" si="79"/>
        <v>0.993031274</v>
      </c>
      <c r="H136" s="13">
        <f t="shared" si="5"/>
        <v>0</v>
      </c>
      <c r="J136" s="2">
        <f t="shared" si="67"/>
        <v>41</v>
      </c>
      <c r="K136" s="4">
        <f t="shared" si="6"/>
        <v>123</v>
      </c>
      <c r="L136" s="4">
        <f t="shared" si="7"/>
        <v>-0.69</v>
      </c>
      <c r="M136" s="2">
        <f>150.75+1/32</f>
        <v>150.78125</v>
      </c>
      <c r="N136" s="4">
        <f>155+1/8+1/16</f>
        <v>155.1875</v>
      </c>
      <c r="O136" s="4">
        <f t="shared" si="8"/>
        <v>4.40625</v>
      </c>
      <c r="P136" s="13">
        <f t="shared" si="80"/>
        <v>0.9929823694</v>
      </c>
      <c r="Q136" s="24">
        <f t="shared" si="10"/>
        <v>0</v>
      </c>
      <c r="S136" s="2">
        <f t="shared" si="68"/>
        <v>41</v>
      </c>
      <c r="T136" s="4">
        <f t="shared" si="11"/>
        <v>123</v>
      </c>
      <c r="U136" s="4">
        <f t="shared" si="12"/>
        <v>-0.78</v>
      </c>
      <c r="V136" s="2">
        <v>150.75</v>
      </c>
      <c r="W136" s="2">
        <f t="shared" si="119"/>
        <v>155.1875</v>
      </c>
      <c r="X136" s="4">
        <f t="shared" si="13"/>
        <v>4.4375</v>
      </c>
      <c r="Y136" s="13">
        <f t="shared" si="81"/>
        <v>0.993031274</v>
      </c>
      <c r="Z136" s="24">
        <f t="shared" si="15"/>
        <v>0</v>
      </c>
      <c r="AB136" s="2">
        <f t="shared" si="69"/>
        <v>41</v>
      </c>
      <c r="AC136" s="4">
        <f t="shared" si="16"/>
        <v>123</v>
      </c>
      <c r="AD136" s="4">
        <f t="shared" si="17"/>
        <v>-0.75</v>
      </c>
      <c r="AE136" s="4">
        <f t="shared" si="121"/>
        <v>150.78125</v>
      </c>
      <c r="AF136" s="4">
        <f>156-26/32</f>
        <v>155.1875</v>
      </c>
      <c r="AG136" s="4">
        <f t="shared" si="18"/>
        <v>4.40625</v>
      </c>
      <c r="AH136" s="13">
        <f t="shared" si="82"/>
        <v>1</v>
      </c>
      <c r="AI136" s="24">
        <f t="shared" si="20"/>
        <v>0</v>
      </c>
      <c r="AK136" s="2">
        <f t="shared" si="70"/>
        <v>41</v>
      </c>
      <c r="AL136" s="4">
        <f t="shared" si="21"/>
        <v>123</v>
      </c>
      <c r="AM136" s="4">
        <f t="shared" si="22"/>
        <v>-0.75</v>
      </c>
      <c r="AO136" s="2">
        <v>26.0</v>
      </c>
      <c r="AP136" s="29">
        <f t="shared" si="23"/>
        <v>4.3125</v>
      </c>
      <c r="AQ136" s="13">
        <f t="shared" si="83"/>
        <v>0.9928314488</v>
      </c>
      <c r="AR136" s="24">
        <f t="shared" si="25"/>
        <v>0</v>
      </c>
      <c r="AS136" s="25"/>
      <c r="AT136" s="2">
        <f t="shared" si="71"/>
        <v>41</v>
      </c>
      <c r="AU136" s="4">
        <f t="shared" si="26"/>
        <v>123</v>
      </c>
      <c r="AV136" s="4">
        <f t="shared" si="27"/>
        <v>-0.78</v>
      </c>
      <c r="AY136" s="4" t="str">
        <f t="shared" si="28"/>
        <v/>
      </c>
      <c r="AZ136" s="13" t="str">
        <f t="shared" si="84"/>
        <v/>
      </c>
      <c r="BA136" s="24" t="str">
        <f t="shared" si="30"/>
        <v/>
      </c>
      <c r="BC136" s="2">
        <f t="shared" si="72"/>
        <v>41</v>
      </c>
      <c r="BD136" s="4">
        <f t="shared" si="31"/>
        <v>123</v>
      </c>
      <c r="BE136" s="4">
        <f t="shared" si="32"/>
        <v>-0.75</v>
      </c>
      <c r="BG136" s="2">
        <v>26.0</v>
      </c>
      <c r="BH136" s="4">
        <f t="shared" si="33"/>
        <v>4.3125</v>
      </c>
      <c r="BI136" s="13">
        <f t="shared" si="85"/>
        <v>0.9928314488</v>
      </c>
      <c r="BJ136" s="24">
        <f t="shared" si="35"/>
        <v>0</v>
      </c>
      <c r="BK136" s="13"/>
      <c r="BL136" s="2">
        <f t="shared" si="73"/>
        <v>41</v>
      </c>
      <c r="BM136" s="4">
        <f t="shared" si="36"/>
        <v>123</v>
      </c>
      <c r="BN136" s="4">
        <f t="shared" si="37"/>
        <v>-0.72</v>
      </c>
      <c r="BP136" s="2">
        <v>25.0</v>
      </c>
      <c r="BQ136" s="4">
        <f t="shared" si="38"/>
        <v>4.3125</v>
      </c>
      <c r="BR136" s="13">
        <f t="shared" si="39"/>
        <v>0.9858148842</v>
      </c>
      <c r="BS136" s="24">
        <f t="shared" si="40"/>
        <v>0</v>
      </c>
      <c r="BT136" s="13"/>
      <c r="BU136" s="2">
        <f t="shared" si="74"/>
        <v>41</v>
      </c>
      <c r="BV136" s="4">
        <f t="shared" si="41"/>
        <v>123</v>
      </c>
      <c r="BW136" s="4">
        <f t="shared" si="42"/>
        <v>-0.72</v>
      </c>
      <c r="BY136" s="2">
        <v>25.0</v>
      </c>
      <c r="BZ136" s="4">
        <f t="shared" si="43"/>
        <v>4.3125</v>
      </c>
      <c r="CA136" s="13">
        <f t="shared" si="44"/>
        <v>0.9858148842</v>
      </c>
      <c r="CB136" s="24">
        <f t="shared" si="45"/>
        <v>0</v>
      </c>
      <c r="CC136" s="13"/>
      <c r="CD136" s="2">
        <f t="shared" si="75"/>
        <v>41</v>
      </c>
      <c r="CE136" s="4">
        <f t="shared" si="46"/>
        <v>123</v>
      </c>
      <c r="CF136" s="4">
        <f t="shared" si="47"/>
        <v>-0.72</v>
      </c>
      <c r="CH136" s="2">
        <v>29.0</v>
      </c>
      <c r="CI136" s="4">
        <f t="shared" si="48"/>
        <v>4.0625</v>
      </c>
      <c r="CJ136" s="13">
        <f t="shared" si="49"/>
        <v>0.9636241117</v>
      </c>
      <c r="CK136" s="24">
        <f t="shared" si="50"/>
        <v>0.00554454103</v>
      </c>
      <c r="CL136" s="13"/>
      <c r="CM136" s="2">
        <f t="shared" si="76"/>
        <v>41</v>
      </c>
      <c r="CN136" s="4">
        <f t="shared" si="51"/>
        <v>123</v>
      </c>
      <c r="CO136" s="4">
        <f t="shared" si="52"/>
        <v>-0.78</v>
      </c>
      <c r="CQ136" s="2">
        <v>27.0</v>
      </c>
      <c r="CR136" s="4">
        <f t="shared" si="53"/>
        <v>4.1875</v>
      </c>
      <c r="CS136" s="13">
        <f t="shared" si="86"/>
        <v>0.9854006762</v>
      </c>
      <c r="CT136" s="24">
        <f t="shared" si="55"/>
        <v>0</v>
      </c>
      <c r="CU136" s="25"/>
      <c r="CV136" s="2">
        <f t="shared" si="77"/>
        <v>41</v>
      </c>
      <c r="CW136" s="4">
        <f t="shared" si="56"/>
        <v>123</v>
      </c>
      <c r="CX136" s="4">
        <f t="shared" si="57"/>
        <v>-0.78</v>
      </c>
      <c r="DA136" s="4" t="str">
        <f t="shared" si="58"/>
        <v/>
      </c>
      <c r="DB136" s="13" t="str">
        <f t="shared" si="87"/>
        <v/>
      </c>
      <c r="DC136" s="24" t="str">
        <f t="shared" si="60"/>
        <v/>
      </c>
      <c r="DE136" s="2">
        <f t="shared" si="78"/>
        <v>41</v>
      </c>
      <c r="DF136" s="4">
        <f t="shared" si="61"/>
        <v>123</v>
      </c>
      <c r="DG136" s="4">
        <f t="shared" si="62"/>
        <v>-0.75</v>
      </c>
      <c r="DI136" s="2">
        <v>26.0</v>
      </c>
      <c r="DJ136" s="29">
        <f t="shared" si="63"/>
        <v>4.3125</v>
      </c>
      <c r="DK136" s="13">
        <f t="shared" si="88"/>
        <v>0.9928314488</v>
      </c>
      <c r="DL136" s="24">
        <f t="shared" si="65"/>
        <v>0</v>
      </c>
      <c r="DM136" s="25"/>
    </row>
    <row r="137">
      <c r="A137" s="2">
        <f t="shared" si="66"/>
        <v>41.5</v>
      </c>
      <c r="B137" s="4">
        <f t="shared" si="1"/>
        <v>124.5</v>
      </c>
      <c r="C137" s="4">
        <f t="shared" si="2"/>
        <v>-0.81</v>
      </c>
      <c r="F137" s="4">
        <f t="shared" si="3"/>
        <v>0</v>
      </c>
      <c r="G137" s="13" t="str">
        <f t="shared" si="79"/>
        <v/>
      </c>
      <c r="H137" s="13" t="str">
        <f t="shared" si="5"/>
        <v/>
      </c>
      <c r="J137" s="2">
        <f t="shared" si="67"/>
        <v>41.5</v>
      </c>
      <c r="K137" s="4">
        <f t="shared" si="6"/>
        <v>124.5</v>
      </c>
      <c r="L137" s="4">
        <f t="shared" si="7"/>
        <v>-0.72</v>
      </c>
      <c r="O137" s="4">
        <f t="shared" si="8"/>
        <v>0</v>
      </c>
      <c r="P137" s="13" t="str">
        <f t="shared" si="80"/>
        <v/>
      </c>
      <c r="Q137" s="24" t="str">
        <f t="shared" si="10"/>
        <v/>
      </c>
      <c r="S137" s="2">
        <f t="shared" si="68"/>
        <v>41.5</v>
      </c>
      <c r="T137" s="4">
        <f t="shared" si="11"/>
        <v>124.5</v>
      </c>
      <c r="U137" s="4">
        <f t="shared" si="12"/>
        <v>-0.81</v>
      </c>
      <c r="X137" s="4">
        <f t="shared" si="13"/>
        <v>0</v>
      </c>
      <c r="Y137" s="13" t="str">
        <f t="shared" si="81"/>
        <v/>
      </c>
      <c r="Z137" s="24" t="str">
        <f t="shared" si="15"/>
        <v/>
      </c>
      <c r="AB137" s="2">
        <f t="shared" si="69"/>
        <v>41.5</v>
      </c>
      <c r="AC137" s="4">
        <f t="shared" si="16"/>
        <v>124.5</v>
      </c>
      <c r="AD137" s="4">
        <f t="shared" si="17"/>
        <v>-0.78</v>
      </c>
      <c r="AG137" s="4">
        <f t="shared" si="18"/>
        <v>0</v>
      </c>
      <c r="AH137" s="13" t="str">
        <f t="shared" si="82"/>
        <v/>
      </c>
      <c r="AI137" s="24" t="str">
        <f t="shared" si="20"/>
        <v/>
      </c>
      <c r="AK137" s="2">
        <f t="shared" si="70"/>
        <v>41.5</v>
      </c>
      <c r="AL137" s="4">
        <f t="shared" si="21"/>
        <v>124.5</v>
      </c>
      <c r="AM137" s="4">
        <f t="shared" si="22"/>
        <v>-0.78</v>
      </c>
      <c r="AP137" s="15" t="str">
        <f t="shared" si="23"/>
        <v/>
      </c>
      <c r="AQ137" s="13" t="str">
        <f t="shared" si="83"/>
        <v/>
      </c>
      <c r="AR137" s="24" t="str">
        <f t="shared" si="25"/>
        <v/>
      </c>
      <c r="AS137" s="25"/>
      <c r="AT137" s="2">
        <f t="shared" si="71"/>
        <v>41.5</v>
      </c>
      <c r="AU137" s="4">
        <f t="shared" si="26"/>
        <v>124.5</v>
      </c>
      <c r="AV137" s="4">
        <f t="shared" si="27"/>
        <v>-0.81</v>
      </c>
      <c r="AY137" s="4" t="str">
        <f t="shared" si="28"/>
        <v/>
      </c>
      <c r="AZ137" s="13" t="str">
        <f t="shared" si="84"/>
        <v/>
      </c>
      <c r="BA137" s="24" t="str">
        <f t="shared" si="30"/>
        <v/>
      </c>
      <c r="BC137" s="2">
        <f t="shared" si="72"/>
        <v>41.5</v>
      </c>
      <c r="BD137" s="4">
        <f t="shared" si="31"/>
        <v>124.5</v>
      </c>
      <c r="BE137" s="4">
        <f t="shared" si="32"/>
        <v>-0.78</v>
      </c>
      <c r="BH137" s="4" t="str">
        <f t="shared" si="33"/>
        <v/>
      </c>
      <c r="BI137" s="13" t="str">
        <f t="shared" si="85"/>
        <v/>
      </c>
      <c r="BJ137" s="24" t="str">
        <f t="shared" si="35"/>
        <v/>
      </c>
      <c r="BK137" s="13"/>
      <c r="BL137" s="2">
        <f t="shared" si="73"/>
        <v>41.5</v>
      </c>
      <c r="BM137" s="4">
        <f t="shared" si="36"/>
        <v>124.5</v>
      </c>
      <c r="BN137" s="4">
        <f t="shared" si="37"/>
        <v>-0.75</v>
      </c>
      <c r="BP137" s="2">
        <v>24.0</v>
      </c>
      <c r="BQ137" s="4">
        <f t="shared" si="38"/>
        <v>4.375</v>
      </c>
      <c r="BR137" s="13">
        <f t="shared" si="39"/>
        <v>0.9929327736</v>
      </c>
      <c r="BS137" s="24">
        <f t="shared" si="40"/>
        <v>0</v>
      </c>
      <c r="BT137" s="13"/>
      <c r="BU137" s="2">
        <f t="shared" si="74"/>
        <v>41.5</v>
      </c>
      <c r="BV137" s="4">
        <f t="shared" si="41"/>
        <v>124.5</v>
      </c>
      <c r="BW137" s="4">
        <f t="shared" si="42"/>
        <v>-0.75</v>
      </c>
      <c r="BY137" s="2">
        <v>24.0</v>
      </c>
      <c r="BZ137" s="4">
        <f t="shared" si="43"/>
        <v>4.375</v>
      </c>
      <c r="CA137" s="13">
        <f t="shared" si="44"/>
        <v>0.9929327736</v>
      </c>
      <c r="CB137" s="24">
        <f t="shared" si="45"/>
        <v>0</v>
      </c>
      <c r="CC137" s="13"/>
      <c r="CD137" s="2">
        <f t="shared" si="75"/>
        <v>41.5</v>
      </c>
      <c r="CE137" s="4">
        <f t="shared" si="46"/>
        <v>124.5</v>
      </c>
      <c r="CF137" s="4">
        <f t="shared" si="47"/>
        <v>-0.75</v>
      </c>
      <c r="CH137" s="2">
        <v>28.0</v>
      </c>
      <c r="CI137" s="4">
        <f t="shared" si="48"/>
        <v>4.125</v>
      </c>
      <c r="CJ137" s="13">
        <f t="shared" si="49"/>
        <v>0.9710083125</v>
      </c>
      <c r="CK137" s="24">
        <f t="shared" si="50"/>
        <v>0.004368507957</v>
      </c>
      <c r="CL137" s="13"/>
      <c r="CM137" s="2">
        <f t="shared" si="76"/>
        <v>41.5</v>
      </c>
      <c r="CN137" s="4">
        <f t="shared" si="51"/>
        <v>124.5</v>
      </c>
      <c r="CO137" s="4">
        <f t="shared" si="52"/>
        <v>-0.81</v>
      </c>
      <c r="CQ137" s="2">
        <v>26.0</v>
      </c>
      <c r="CR137" s="4">
        <f t="shared" si="53"/>
        <v>4.25</v>
      </c>
      <c r="CS137" s="13">
        <f t="shared" si="86"/>
        <v>0.9927271762</v>
      </c>
      <c r="CT137" s="24">
        <f t="shared" si="55"/>
        <v>0</v>
      </c>
      <c r="CU137" s="25"/>
      <c r="CV137" s="2">
        <f t="shared" si="77"/>
        <v>41.5</v>
      </c>
      <c r="CW137" s="4">
        <f t="shared" si="56"/>
        <v>124.5</v>
      </c>
      <c r="CX137" s="4">
        <f t="shared" si="57"/>
        <v>-0.81</v>
      </c>
      <c r="DA137" s="4" t="str">
        <f t="shared" si="58"/>
        <v/>
      </c>
      <c r="DB137" s="13" t="str">
        <f t="shared" si="87"/>
        <v/>
      </c>
      <c r="DC137" s="24" t="str">
        <f t="shared" si="60"/>
        <v/>
      </c>
      <c r="DE137" s="2">
        <f t="shared" si="78"/>
        <v>41.5</v>
      </c>
      <c r="DF137" s="4">
        <f t="shared" si="61"/>
        <v>124.5</v>
      </c>
      <c r="DG137" s="4">
        <f t="shared" si="62"/>
        <v>-0.78</v>
      </c>
      <c r="DJ137" s="15" t="str">
        <f t="shared" si="63"/>
        <v/>
      </c>
      <c r="DK137" s="13" t="str">
        <f t="shared" si="88"/>
        <v/>
      </c>
      <c r="DL137" s="24" t="str">
        <f t="shared" si="65"/>
        <v/>
      </c>
      <c r="DM137" s="25"/>
    </row>
    <row r="138">
      <c r="A138" s="2">
        <f t="shared" si="66"/>
        <v>42</v>
      </c>
      <c r="B138" s="4">
        <f t="shared" si="1"/>
        <v>126</v>
      </c>
      <c r="C138" s="4">
        <f t="shared" si="2"/>
        <v>-0.84</v>
      </c>
      <c r="D138" s="4">
        <f>150.75</f>
        <v>150.75</v>
      </c>
      <c r="E138" s="4">
        <f>155.25-1/16</f>
        <v>155.1875</v>
      </c>
      <c r="F138" s="4">
        <f t="shared" si="3"/>
        <v>4.4375</v>
      </c>
      <c r="G138" s="13">
        <f t="shared" si="79"/>
        <v>0.993031274</v>
      </c>
      <c r="H138" s="13">
        <f t="shared" si="5"/>
        <v>0</v>
      </c>
      <c r="J138" s="2">
        <f t="shared" si="67"/>
        <v>42</v>
      </c>
      <c r="K138" s="4">
        <f t="shared" si="6"/>
        <v>126</v>
      </c>
      <c r="L138" s="4">
        <f t="shared" si="7"/>
        <v>-0.75</v>
      </c>
      <c r="M138" s="2">
        <f>150.75+1/32</f>
        <v>150.78125</v>
      </c>
      <c r="N138" s="4">
        <f>155+1/8+1/16</f>
        <v>155.1875</v>
      </c>
      <c r="O138" s="4">
        <f t="shared" si="8"/>
        <v>4.40625</v>
      </c>
      <c r="P138" s="13">
        <f t="shared" si="80"/>
        <v>0.9929823694</v>
      </c>
      <c r="Q138" s="24">
        <f t="shared" si="10"/>
        <v>0</v>
      </c>
      <c r="S138" s="2">
        <f t="shared" si="68"/>
        <v>42</v>
      </c>
      <c r="T138" s="4">
        <f t="shared" si="11"/>
        <v>126</v>
      </c>
      <c r="U138" s="4">
        <f t="shared" si="12"/>
        <v>-0.84</v>
      </c>
      <c r="V138" s="2">
        <v>150.75</v>
      </c>
      <c r="W138" s="2">
        <f>155+3/16</f>
        <v>155.1875</v>
      </c>
      <c r="X138" s="4">
        <f t="shared" si="13"/>
        <v>4.4375</v>
      </c>
      <c r="Y138" s="13">
        <f t="shared" si="81"/>
        <v>0.993031274</v>
      </c>
      <c r="Z138" s="24">
        <f t="shared" si="15"/>
        <v>0</v>
      </c>
      <c r="AB138" s="2">
        <f t="shared" si="69"/>
        <v>42</v>
      </c>
      <c r="AC138" s="4">
        <f t="shared" si="16"/>
        <v>126</v>
      </c>
      <c r="AD138" s="4">
        <f t="shared" si="17"/>
        <v>-0.81</v>
      </c>
      <c r="AE138" s="4">
        <f>150+25/32</f>
        <v>150.78125</v>
      </c>
      <c r="AF138" s="4">
        <f>156-26/32</f>
        <v>155.1875</v>
      </c>
      <c r="AG138" s="4">
        <f t="shared" si="18"/>
        <v>4.40625</v>
      </c>
      <c r="AH138" s="13">
        <f t="shared" si="82"/>
        <v>1</v>
      </c>
      <c r="AI138" s="24">
        <f t="shared" si="20"/>
        <v>0</v>
      </c>
      <c r="AK138" s="2">
        <f t="shared" si="70"/>
        <v>42</v>
      </c>
      <c r="AL138" s="4">
        <f t="shared" si="21"/>
        <v>126</v>
      </c>
      <c r="AM138" s="4">
        <f t="shared" si="22"/>
        <v>-0.81</v>
      </c>
      <c r="AO138" s="2">
        <v>26.0</v>
      </c>
      <c r="AP138" s="29">
        <f t="shared" si="23"/>
        <v>4.3125</v>
      </c>
      <c r="AQ138" s="13">
        <f t="shared" si="83"/>
        <v>0.9928314488</v>
      </c>
      <c r="AR138" s="24">
        <f t="shared" si="25"/>
        <v>0</v>
      </c>
      <c r="AS138" s="25"/>
      <c r="AT138" s="2">
        <f t="shared" si="71"/>
        <v>42</v>
      </c>
      <c r="AU138" s="4">
        <f t="shared" si="26"/>
        <v>126</v>
      </c>
      <c r="AV138" s="4">
        <f t="shared" si="27"/>
        <v>-0.84</v>
      </c>
      <c r="AX138" s="2">
        <v>25.0</v>
      </c>
      <c r="AY138" s="4">
        <f t="shared" si="28"/>
        <v>4.3125</v>
      </c>
      <c r="AZ138" s="13">
        <f t="shared" si="84"/>
        <v>0.9928314488</v>
      </c>
      <c r="BA138" s="24">
        <f t="shared" si="30"/>
        <v>0</v>
      </c>
      <c r="BC138" s="2">
        <f t="shared" si="72"/>
        <v>42</v>
      </c>
      <c r="BD138" s="4">
        <f t="shared" si="31"/>
        <v>126</v>
      </c>
      <c r="BE138" s="4">
        <f t="shared" si="32"/>
        <v>-0.81</v>
      </c>
      <c r="BG138" s="2">
        <v>25.0</v>
      </c>
      <c r="BH138" s="4">
        <f t="shared" si="33"/>
        <v>4.375</v>
      </c>
      <c r="BI138" s="13">
        <f t="shared" si="85"/>
        <v>1</v>
      </c>
      <c r="BJ138" s="24">
        <f t="shared" si="35"/>
        <v>0</v>
      </c>
      <c r="BK138" s="13"/>
      <c r="BL138" s="2">
        <f t="shared" si="73"/>
        <v>42</v>
      </c>
      <c r="BM138" s="4">
        <f t="shared" si="36"/>
        <v>126</v>
      </c>
      <c r="BN138" s="4">
        <f t="shared" si="37"/>
        <v>-0.78</v>
      </c>
      <c r="BP138" s="2">
        <v>24.0</v>
      </c>
      <c r="BQ138" s="4">
        <f t="shared" si="38"/>
        <v>4.375</v>
      </c>
      <c r="BR138" s="13">
        <f t="shared" si="39"/>
        <v>0.9929327736</v>
      </c>
      <c r="BS138" s="24">
        <f t="shared" si="40"/>
        <v>0</v>
      </c>
      <c r="BT138" s="13"/>
      <c r="BU138" s="2">
        <f t="shared" si="74"/>
        <v>42</v>
      </c>
      <c r="BV138" s="4">
        <f t="shared" si="41"/>
        <v>126</v>
      </c>
      <c r="BW138" s="4">
        <f t="shared" si="42"/>
        <v>-0.78</v>
      </c>
      <c r="BY138" s="2">
        <v>24.0</v>
      </c>
      <c r="BZ138" s="4">
        <f t="shared" si="43"/>
        <v>4.375</v>
      </c>
      <c r="CA138" s="13">
        <f t="shared" si="44"/>
        <v>0.9929327736</v>
      </c>
      <c r="CB138" s="24">
        <f t="shared" si="45"/>
        <v>0</v>
      </c>
      <c r="CC138" s="13"/>
      <c r="CD138" s="2">
        <f t="shared" si="75"/>
        <v>42</v>
      </c>
      <c r="CE138" s="4">
        <f t="shared" si="46"/>
        <v>126</v>
      </c>
      <c r="CF138" s="4">
        <f t="shared" si="47"/>
        <v>-0.78</v>
      </c>
      <c r="CH138" s="2">
        <v>26.0</v>
      </c>
      <c r="CI138" s="4">
        <f t="shared" si="48"/>
        <v>4.25</v>
      </c>
      <c r="CJ138" s="13">
        <f t="shared" si="49"/>
        <v>0.9856107606</v>
      </c>
      <c r="CK138" s="24">
        <f t="shared" si="50"/>
        <v>0</v>
      </c>
      <c r="CL138" s="13"/>
      <c r="CM138" s="2">
        <f t="shared" si="76"/>
        <v>42</v>
      </c>
      <c r="CN138" s="4">
        <f t="shared" si="51"/>
        <v>126</v>
      </c>
      <c r="CO138" s="4">
        <f t="shared" si="52"/>
        <v>-0.84</v>
      </c>
      <c r="CQ138" s="2">
        <v>26.0</v>
      </c>
      <c r="CR138" s="4">
        <f t="shared" si="53"/>
        <v>4.25</v>
      </c>
      <c r="CS138" s="13">
        <f t="shared" si="86"/>
        <v>0.9927271762</v>
      </c>
      <c r="CT138" s="24">
        <f t="shared" si="55"/>
        <v>0</v>
      </c>
      <c r="CU138" s="25"/>
      <c r="CV138" s="2">
        <f t="shared" si="77"/>
        <v>42</v>
      </c>
      <c r="CW138" s="4">
        <f t="shared" si="56"/>
        <v>126</v>
      </c>
      <c r="CX138" s="4">
        <f t="shared" si="57"/>
        <v>-0.84</v>
      </c>
      <c r="CZ138" s="2">
        <v>25.0</v>
      </c>
      <c r="DA138" s="4">
        <f t="shared" si="58"/>
        <v>4.3125</v>
      </c>
      <c r="DB138" s="13">
        <f t="shared" si="87"/>
        <v>0.9928314488</v>
      </c>
      <c r="DC138" s="24">
        <f t="shared" si="60"/>
        <v>0</v>
      </c>
      <c r="DE138" s="2">
        <f t="shared" si="78"/>
        <v>42</v>
      </c>
      <c r="DF138" s="4">
        <f t="shared" si="61"/>
        <v>126</v>
      </c>
      <c r="DG138" s="4">
        <f t="shared" si="62"/>
        <v>-0.81</v>
      </c>
      <c r="DI138" s="2">
        <v>26.0</v>
      </c>
      <c r="DJ138" s="29">
        <f t="shared" si="63"/>
        <v>4.3125</v>
      </c>
      <c r="DK138" s="13">
        <f t="shared" si="88"/>
        <v>0.9928314488</v>
      </c>
      <c r="DL138" s="24">
        <f t="shared" si="65"/>
        <v>0</v>
      </c>
      <c r="DM138" s="25"/>
    </row>
    <row r="139">
      <c r="A139" s="2">
        <f t="shared" si="66"/>
        <v>42.5</v>
      </c>
      <c r="B139" s="4">
        <f t="shared" si="1"/>
        <v>127.5</v>
      </c>
      <c r="C139" s="4">
        <f t="shared" si="2"/>
        <v>-0.87</v>
      </c>
      <c r="F139" s="4">
        <f t="shared" si="3"/>
        <v>0</v>
      </c>
      <c r="G139" s="13" t="str">
        <f t="shared" si="79"/>
        <v/>
      </c>
      <c r="H139" s="13" t="str">
        <f t="shared" si="5"/>
        <v/>
      </c>
      <c r="J139" s="2">
        <f t="shared" si="67"/>
        <v>42.5</v>
      </c>
      <c r="K139" s="4">
        <f t="shared" si="6"/>
        <v>127.5</v>
      </c>
      <c r="L139" s="4">
        <f t="shared" si="7"/>
        <v>-0.78</v>
      </c>
      <c r="O139" s="4">
        <f t="shared" si="8"/>
        <v>0</v>
      </c>
      <c r="P139" s="13" t="str">
        <f t="shared" si="80"/>
        <v/>
      </c>
      <c r="Q139" s="24" t="str">
        <f t="shared" si="10"/>
        <v/>
      </c>
      <c r="S139" s="2">
        <f t="shared" si="68"/>
        <v>42.5</v>
      </c>
      <c r="T139" s="4">
        <f t="shared" si="11"/>
        <v>127.5</v>
      </c>
      <c r="U139" s="4">
        <f t="shared" si="12"/>
        <v>-0.87</v>
      </c>
      <c r="X139" s="4">
        <f t="shared" si="13"/>
        <v>0</v>
      </c>
      <c r="Y139" s="13" t="str">
        <f t="shared" si="81"/>
        <v/>
      </c>
      <c r="Z139" s="24" t="str">
        <f t="shared" si="15"/>
        <v/>
      </c>
      <c r="AB139" s="2">
        <f t="shared" si="69"/>
        <v>42.5</v>
      </c>
      <c r="AC139" s="4">
        <f t="shared" si="16"/>
        <v>127.5</v>
      </c>
      <c r="AD139" s="4">
        <f t="shared" si="17"/>
        <v>-0.84</v>
      </c>
      <c r="AG139" s="4">
        <f t="shared" si="18"/>
        <v>0</v>
      </c>
      <c r="AH139" s="13" t="str">
        <f t="shared" si="82"/>
        <v/>
      </c>
      <c r="AI139" s="24" t="str">
        <f t="shared" si="20"/>
        <v/>
      </c>
      <c r="AK139" s="2">
        <f t="shared" si="70"/>
        <v>42.5</v>
      </c>
      <c r="AL139" s="4">
        <f t="shared" si="21"/>
        <v>127.5</v>
      </c>
      <c r="AM139" s="4">
        <f t="shared" si="22"/>
        <v>-0.84</v>
      </c>
      <c r="AP139" s="15" t="str">
        <f t="shared" si="23"/>
        <v/>
      </c>
      <c r="AQ139" s="13" t="str">
        <f t="shared" si="83"/>
        <v/>
      </c>
      <c r="AR139" s="24" t="str">
        <f t="shared" si="25"/>
        <v/>
      </c>
      <c r="AS139" s="25"/>
      <c r="AT139" s="2">
        <f t="shared" si="71"/>
        <v>42.5</v>
      </c>
      <c r="AU139" s="4">
        <f t="shared" si="26"/>
        <v>127.5</v>
      </c>
      <c r="AV139" s="4">
        <f t="shared" si="27"/>
        <v>-0.87</v>
      </c>
      <c r="AY139" s="4" t="str">
        <f t="shared" si="28"/>
        <v/>
      </c>
      <c r="AZ139" s="13" t="str">
        <f t="shared" si="84"/>
        <v/>
      </c>
      <c r="BA139" s="24" t="str">
        <f t="shared" si="30"/>
        <v/>
      </c>
      <c r="BC139" s="2">
        <f t="shared" si="72"/>
        <v>42.5</v>
      </c>
      <c r="BD139" s="4">
        <f t="shared" si="31"/>
        <v>127.5</v>
      </c>
      <c r="BE139" s="4">
        <f t="shared" si="32"/>
        <v>-0.84</v>
      </c>
      <c r="BH139" s="4" t="str">
        <f t="shared" si="33"/>
        <v/>
      </c>
      <c r="BI139" s="13" t="str">
        <f t="shared" si="85"/>
        <v/>
      </c>
      <c r="BJ139" s="24" t="str">
        <f t="shared" si="35"/>
        <v/>
      </c>
      <c r="BK139" s="13"/>
      <c r="BL139" s="2">
        <f t="shared" si="73"/>
        <v>42.5</v>
      </c>
      <c r="BM139" s="4">
        <f t="shared" si="36"/>
        <v>127.5</v>
      </c>
      <c r="BN139" s="4">
        <f t="shared" si="37"/>
        <v>-0.81</v>
      </c>
      <c r="BP139" s="2">
        <v>24.0</v>
      </c>
      <c r="BQ139" s="4">
        <f t="shared" si="38"/>
        <v>4.375</v>
      </c>
      <c r="BR139" s="13">
        <f t="shared" si="39"/>
        <v>0.9929327736</v>
      </c>
      <c r="BS139" s="24">
        <f t="shared" si="40"/>
        <v>0</v>
      </c>
      <c r="BT139" s="13"/>
      <c r="BU139" s="2">
        <f t="shared" si="74"/>
        <v>42.5</v>
      </c>
      <c r="BV139" s="4">
        <f t="shared" si="41"/>
        <v>127.5</v>
      </c>
      <c r="BW139" s="4">
        <f t="shared" si="42"/>
        <v>-0.81</v>
      </c>
      <c r="BZ139" s="4" t="str">
        <f t="shared" si="43"/>
        <v/>
      </c>
      <c r="CA139" s="13" t="str">
        <f t="shared" si="44"/>
        <v/>
      </c>
      <c r="CB139" s="24" t="str">
        <f t="shared" si="45"/>
        <v/>
      </c>
      <c r="CC139" s="13"/>
      <c r="CD139" s="2">
        <f t="shared" si="75"/>
        <v>42.5</v>
      </c>
      <c r="CE139" s="4">
        <f t="shared" si="46"/>
        <v>127.5</v>
      </c>
      <c r="CF139" s="4">
        <f t="shared" si="47"/>
        <v>-0.81</v>
      </c>
      <c r="CH139" s="2">
        <v>25.0</v>
      </c>
      <c r="CI139" s="4">
        <f t="shared" si="48"/>
        <v>4.3125</v>
      </c>
      <c r="CJ139" s="13">
        <f t="shared" si="49"/>
        <v>0.9928314488</v>
      </c>
      <c r="CK139" s="24">
        <f t="shared" si="50"/>
        <v>0</v>
      </c>
      <c r="CL139" s="13"/>
      <c r="CM139" s="2">
        <f t="shared" si="76"/>
        <v>42.5</v>
      </c>
      <c r="CN139" s="4">
        <f t="shared" si="51"/>
        <v>127.5</v>
      </c>
      <c r="CO139" s="4">
        <f t="shared" si="52"/>
        <v>-0.87</v>
      </c>
      <c r="CR139" s="4" t="str">
        <f t="shared" si="53"/>
        <v/>
      </c>
      <c r="CS139" s="13" t="str">
        <f t="shared" si="86"/>
        <v/>
      </c>
      <c r="CT139" s="24" t="str">
        <f t="shared" si="55"/>
        <v/>
      </c>
      <c r="CU139" s="25"/>
      <c r="CV139" s="2">
        <f t="shared" si="77"/>
        <v>42.5</v>
      </c>
      <c r="CW139" s="4">
        <f t="shared" si="56"/>
        <v>127.5</v>
      </c>
      <c r="CX139" s="4">
        <f t="shared" si="57"/>
        <v>-0.87</v>
      </c>
      <c r="DA139" s="4" t="str">
        <f t="shared" si="58"/>
        <v/>
      </c>
      <c r="DB139" s="13" t="str">
        <f t="shared" si="87"/>
        <v/>
      </c>
      <c r="DC139" s="24" t="str">
        <f t="shared" si="60"/>
        <v/>
      </c>
      <c r="DE139" s="2">
        <f t="shared" si="78"/>
        <v>42.5</v>
      </c>
      <c r="DF139" s="4">
        <f t="shared" si="61"/>
        <v>127.5</v>
      </c>
      <c r="DG139" s="4">
        <f t="shared" si="62"/>
        <v>-0.84</v>
      </c>
      <c r="DJ139" s="15" t="str">
        <f t="shared" si="63"/>
        <v/>
      </c>
      <c r="DK139" s="13" t="str">
        <f t="shared" si="88"/>
        <v/>
      </c>
      <c r="DL139" s="24" t="str">
        <f t="shared" si="65"/>
        <v/>
      </c>
      <c r="DM139" s="25"/>
    </row>
    <row r="140">
      <c r="A140" s="2">
        <f t="shared" si="66"/>
        <v>43</v>
      </c>
      <c r="B140" s="4">
        <f t="shared" si="1"/>
        <v>129</v>
      </c>
      <c r="C140" s="4">
        <f t="shared" si="2"/>
        <v>-0.9</v>
      </c>
      <c r="F140" s="4">
        <f t="shared" si="3"/>
        <v>0</v>
      </c>
      <c r="G140" s="13" t="str">
        <f t="shared" si="79"/>
        <v/>
      </c>
      <c r="H140" s="13" t="str">
        <f t="shared" si="5"/>
        <v/>
      </c>
      <c r="J140" s="2">
        <f t="shared" si="67"/>
        <v>43</v>
      </c>
      <c r="K140" s="4">
        <f t="shared" si="6"/>
        <v>129</v>
      </c>
      <c r="L140" s="4">
        <f t="shared" si="7"/>
        <v>-0.81</v>
      </c>
      <c r="M140" s="2">
        <f>150.75+1/32</f>
        <v>150.78125</v>
      </c>
      <c r="N140" s="4">
        <f>155+1/8+1/16</f>
        <v>155.1875</v>
      </c>
      <c r="O140" s="4">
        <f t="shared" si="8"/>
        <v>4.40625</v>
      </c>
      <c r="P140" s="13">
        <f t="shared" si="80"/>
        <v>0.9929823694</v>
      </c>
      <c r="Q140" s="24">
        <f t="shared" si="10"/>
        <v>0</v>
      </c>
      <c r="S140" s="2">
        <f t="shared" si="68"/>
        <v>43</v>
      </c>
      <c r="T140" s="4">
        <f t="shared" si="11"/>
        <v>129</v>
      </c>
      <c r="U140" s="4">
        <f t="shared" si="12"/>
        <v>-0.9</v>
      </c>
      <c r="V140" s="2">
        <v>150.75</v>
      </c>
      <c r="W140" s="2">
        <f>155+3/16</f>
        <v>155.1875</v>
      </c>
      <c r="X140" s="4">
        <f t="shared" si="13"/>
        <v>4.4375</v>
      </c>
      <c r="Y140" s="13">
        <f t="shared" si="81"/>
        <v>0.993031274</v>
      </c>
      <c r="Z140" s="24">
        <f t="shared" si="15"/>
        <v>0</v>
      </c>
      <c r="AB140" s="2">
        <f t="shared" si="69"/>
        <v>43</v>
      </c>
      <c r="AC140" s="4">
        <f t="shared" si="16"/>
        <v>129</v>
      </c>
      <c r="AD140" s="4">
        <f t="shared" si="17"/>
        <v>-0.87</v>
      </c>
      <c r="AE140" s="4">
        <f>150+25/32</f>
        <v>150.78125</v>
      </c>
      <c r="AF140" s="4">
        <f>156-26/32</f>
        <v>155.1875</v>
      </c>
      <c r="AG140" s="4">
        <f t="shared" si="18"/>
        <v>4.40625</v>
      </c>
      <c r="AH140" s="13">
        <f t="shared" si="82"/>
        <v>1</v>
      </c>
      <c r="AI140" s="24">
        <f t="shared" si="20"/>
        <v>0</v>
      </c>
      <c r="AK140" s="2">
        <f t="shared" si="70"/>
        <v>43</v>
      </c>
      <c r="AL140" s="4">
        <f t="shared" si="21"/>
        <v>129</v>
      </c>
      <c r="AM140" s="4">
        <f t="shared" si="22"/>
        <v>-0.87</v>
      </c>
      <c r="AP140" s="15" t="str">
        <f t="shared" si="23"/>
        <v/>
      </c>
      <c r="AQ140" s="13" t="str">
        <f t="shared" si="83"/>
        <v/>
      </c>
      <c r="AR140" s="24" t="str">
        <f t="shared" si="25"/>
        <v/>
      </c>
      <c r="AS140" s="25"/>
      <c r="AT140" s="2">
        <f t="shared" si="71"/>
        <v>43</v>
      </c>
      <c r="AU140" s="4">
        <f t="shared" si="26"/>
        <v>129</v>
      </c>
      <c r="AV140" s="4">
        <f t="shared" si="27"/>
        <v>-0.9</v>
      </c>
      <c r="AY140" s="4" t="str">
        <f t="shared" si="28"/>
        <v/>
      </c>
      <c r="AZ140" s="13" t="str">
        <f t="shared" si="84"/>
        <v/>
      </c>
      <c r="BA140" s="24" t="str">
        <f t="shared" si="30"/>
        <v/>
      </c>
      <c r="BC140" s="2">
        <f t="shared" si="72"/>
        <v>43</v>
      </c>
      <c r="BD140" s="4">
        <f t="shared" si="31"/>
        <v>129</v>
      </c>
      <c r="BE140" s="4">
        <f t="shared" si="32"/>
        <v>-0.87</v>
      </c>
      <c r="BG140" s="2">
        <v>25.0</v>
      </c>
      <c r="BH140" s="4">
        <f t="shared" si="33"/>
        <v>4.375</v>
      </c>
      <c r="BI140" s="13">
        <f t="shared" si="85"/>
        <v>1</v>
      </c>
      <c r="BJ140" s="24">
        <f t="shared" si="35"/>
        <v>0</v>
      </c>
      <c r="BK140" s="13"/>
      <c r="BL140" s="2">
        <f t="shared" si="73"/>
        <v>43</v>
      </c>
      <c r="BM140" s="4">
        <f t="shared" si="36"/>
        <v>129</v>
      </c>
      <c r="BN140" s="4">
        <f t="shared" si="37"/>
        <v>-0.84</v>
      </c>
      <c r="BP140" s="2">
        <v>24.0</v>
      </c>
      <c r="BQ140" s="4">
        <f t="shared" si="38"/>
        <v>4.375</v>
      </c>
      <c r="BR140" s="13">
        <f t="shared" si="39"/>
        <v>0.9929327736</v>
      </c>
      <c r="BS140" s="24">
        <f t="shared" si="40"/>
        <v>0</v>
      </c>
      <c r="BT140" s="13"/>
      <c r="BU140" s="2">
        <f t="shared" si="74"/>
        <v>43</v>
      </c>
      <c r="BV140" s="4">
        <f t="shared" si="41"/>
        <v>129</v>
      </c>
      <c r="BW140" s="4">
        <f t="shared" si="42"/>
        <v>-0.84</v>
      </c>
      <c r="BY140" s="2">
        <v>23.0</v>
      </c>
      <c r="BZ140" s="4">
        <f t="shared" si="43"/>
        <v>4.4375</v>
      </c>
      <c r="CA140" s="13">
        <f t="shared" si="44"/>
        <v>1</v>
      </c>
      <c r="CB140" s="24">
        <f t="shared" si="45"/>
        <v>0</v>
      </c>
      <c r="CC140" s="13"/>
      <c r="CD140" s="2">
        <f t="shared" si="75"/>
        <v>43</v>
      </c>
      <c r="CE140" s="4">
        <f t="shared" si="46"/>
        <v>129</v>
      </c>
      <c r="CF140" s="4">
        <f t="shared" si="47"/>
        <v>-0.84</v>
      </c>
      <c r="CH140" s="2">
        <v>25.0</v>
      </c>
      <c r="CI140" s="4">
        <f t="shared" si="48"/>
        <v>4.3125</v>
      </c>
      <c r="CJ140" s="13">
        <f t="shared" si="49"/>
        <v>0.9928314488</v>
      </c>
      <c r="CK140" s="24">
        <f t="shared" si="50"/>
        <v>0</v>
      </c>
      <c r="CL140" s="13"/>
      <c r="CM140" s="2">
        <f t="shared" si="76"/>
        <v>43</v>
      </c>
      <c r="CN140" s="4">
        <f t="shared" si="51"/>
        <v>129</v>
      </c>
      <c r="CO140" s="4">
        <f t="shared" si="52"/>
        <v>-0.9</v>
      </c>
      <c r="CQ140" s="2">
        <v>25.0</v>
      </c>
      <c r="CR140" s="4">
        <f t="shared" si="53"/>
        <v>4.3125</v>
      </c>
      <c r="CS140" s="13">
        <f t="shared" si="86"/>
        <v>1</v>
      </c>
      <c r="CT140" s="24">
        <f t="shared" si="55"/>
        <v>0</v>
      </c>
      <c r="CU140" s="25"/>
      <c r="CV140" s="2">
        <f t="shared" si="77"/>
        <v>43</v>
      </c>
      <c r="CW140" s="4">
        <f t="shared" si="56"/>
        <v>129</v>
      </c>
      <c r="CX140" s="4">
        <f t="shared" si="57"/>
        <v>-0.9</v>
      </c>
      <c r="DA140" s="4" t="str">
        <f t="shared" si="58"/>
        <v/>
      </c>
      <c r="DB140" s="13" t="str">
        <f t="shared" si="87"/>
        <v/>
      </c>
      <c r="DC140" s="24" t="str">
        <f t="shared" si="60"/>
        <v/>
      </c>
      <c r="DE140" s="2">
        <f t="shared" si="78"/>
        <v>43</v>
      </c>
      <c r="DF140" s="4">
        <f t="shared" si="61"/>
        <v>129</v>
      </c>
      <c r="DG140" s="4">
        <f t="shared" si="62"/>
        <v>-0.87</v>
      </c>
      <c r="DJ140" s="15" t="str">
        <f t="shared" si="63"/>
        <v/>
      </c>
      <c r="DK140" s="13" t="str">
        <f t="shared" si="88"/>
        <v/>
      </c>
      <c r="DL140" s="24" t="str">
        <f t="shared" si="65"/>
        <v/>
      </c>
      <c r="DM140" s="25"/>
    </row>
    <row r="141">
      <c r="A141" s="2">
        <f t="shared" si="66"/>
        <v>43.5</v>
      </c>
      <c r="B141" s="4">
        <f t="shared" si="1"/>
        <v>130.5</v>
      </c>
      <c r="C141" s="4">
        <f t="shared" si="2"/>
        <v>-0.93</v>
      </c>
      <c r="F141" s="4">
        <f t="shared" si="3"/>
        <v>0</v>
      </c>
      <c r="G141" s="13" t="str">
        <f t="shared" si="79"/>
        <v/>
      </c>
      <c r="H141" s="13" t="str">
        <f t="shared" si="5"/>
        <v/>
      </c>
      <c r="J141" s="2">
        <f t="shared" si="67"/>
        <v>43.5</v>
      </c>
      <c r="K141" s="4">
        <f t="shared" si="6"/>
        <v>130.5</v>
      </c>
      <c r="L141" s="4">
        <f t="shared" si="7"/>
        <v>-0.84</v>
      </c>
      <c r="O141" s="4">
        <f t="shared" si="8"/>
        <v>0</v>
      </c>
      <c r="P141" s="13" t="str">
        <f t="shared" si="80"/>
        <v/>
      </c>
      <c r="Q141" s="24" t="str">
        <f t="shared" si="10"/>
        <v/>
      </c>
      <c r="S141" s="2">
        <f t="shared" si="68"/>
        <v>43.5</v>
      </c>
      <c r="T141" s="4">
        <f t="shared" si="11"/>
        <v>130.5</v>
      </c>
      <c r="U141" s="4">
        <f t="shared" si="12"/>
        <v>-0.93</v>
      </c>
      <c r="X141" s="4">
        <f t="shared" si="13"/>
        <v>0</v>
      </c>
      <c r="Y141" s="13" t="str">
        <f t="shared" si="81"/>
        <v/>
      </c>
      <c r="Z141" s="24" t="str">
        <f t="shared" si="15"/>
        <v/>
      </c>
      <c r="AB141" s="2">
        <f t="shared" si="69"/>
        <v>43.5</v>
      </c>
      <c r="AC141" s="4">
        <f t="shared" si="16"/>
        <v>130.5</v>
      </c>
      <c r="AD141" s="4">
        <f t="shared" si="17"/>
        <v>-0.9</v>
      </c>
      <c r="AG141" s="4">
        <f t="shared" si="18"/>
        <v>0</v>
      </c>
      <c r="AH141" s="13" t="str">
        <f t="shared" si="82"/>
        <v/>
      </c>
      <c r="AI141" s="24" t="str">
        <f t="shared" si="20"/>
        <v/>
      </c>
      <c r="AK141" s="2">
        <f t="shared" si="70"/>
        <v>43.5</v>
      </c>
      <c r="AL141" s="4">
        <f t="shared" si="21"/>
        <v>130.5</v>
      </c>
      <c r="AM141" s="4">
        <f t="shared" si="22"/>
        <v>-0.9</v>
      </c>
      <c r="AP141" s="15" t="str">
        <f t="shared" si="23"/>
        <v/>
      </c>
      <c r="AQ141" s="13" t="str">
        <f t="shared" si="83"/>
        <v/>
      </c>
      <c r="AR141" s="24" t="str">
        <f t="shared" si="25"/>
        <v/>
      </c>
      <c r="AS141" s="25"/>
      <c r="AT141" s="2">
        <f t="shared" si="71"/>
        <v>43.5</v>
      </c>
      <c r="AU141" s="4">
        <f t="shared" si="26"/>
        <v>130.5</v>
      </c>
      <c r="AV141" s="4">
        <f t="shared" si="27"/>
        <v>-0.93</v>
      </c>
      <c r="AY141" s="4" t="str">
        <f t="shared" si="28"/>
        <v/>
      </c>
      <c r="AZ141" s="13" t="str">
        <f t="shared" si="84"/>
        <v/>
      </c>
      <c r="BA141" s="24" t="str">
        <f t="shared" si="30"/>
        <v/>
      </c>
      <c r="BC141" s="2">
        <f t="shared" si="72"/>
        <v>43.5</v>
      </c>
      <c r="BD141" s="4">
        <f t="shared" si="31"/>
        <v>130.5</v>
      </c>
      <c r="BE141" s="4">
        <f t="shared" si="32"/>
        <v>-0.9</v>
      </c>
      <c r="BH141" s="4" t="str">
        <f t="shared" si="33"/>
        <v/>
      </c>
      <c r="BI141" s="13" t="str">
        <f t="shared" si="85"/>
        <v/>
      </c>
      <c r="BJ141" s="24" t="str">
        <f t="shared" si="35"/>
        <v/>
      </c>
      <c r="BK141" s="13"/>
      <c r="BL141" s="2">
        <f t="shared" si="73"/>
        <v>43.5</v>
      </c>
      <c r="BM141" s="4">
        <f t="shared" si="36"/>
        <v>130.5</v>
      </c>
      <c r="BN141" s="4">
        <f t="shared" si="37"/>
        <v>-0.87</v>
      </c>
      <c r="BP141" s="2">
        <v>24.0</v>
      </c>
      <c r="BQ141" s="4">
        <f t="shared" si="38"/>
        <v>4.375</v>
      </c>
      <c r="BR141" s="13">
        <f t="shared" si="39"/>
        <v>0.9929327736</v>
      </c>
      <c r="BS141" s="24">
        <f t="shared" si="40"/>
        <v>0</v>
      </c>
      <c r="BT141" s="13"/>
      <c r="BU141" s="2">
        <f t="shared" si="74"/>
        <v>43.5</v>
      </c>
      <c r="BV141" s="4">
        <f t="shared" si="41"/>
        <v>130.5</v>
      </c>
      <c r="BW141" s="4">
        <f t="shared" si="42"/>
        <v>-0.87</v>
      </c>
      <c r="BZ141" s="4" t="str">
        <f t="shared" si="43"/>
        <v/>
      </c>
      <c r="CA141" s="13" t="str">
        <f t="shared" si="44"/>
        <v/>
      </c>
      <c r="CB141" s="24" t="str">
        <f t="shared" si="45"/>
        <v/>
      </c>
      <c r="CC141" s="13"/>
      <c r="CD141" s="2">
        <f t="shared" si="75"/>
        <v>43.5</v>
      </c>
      <c r="CE141" s="4">
        <f t="shared" si="46"/>
        <v>130.5</v>
      </c>
      <c r="CF141" s="4">
        <f t="shared" si="47"/>
        <v>-0.87</v>
      </c>
      <c r="CH141" s="2">
        <v>25.0</v>
      </c>
      <c r="CI141" s="4">
        <f t="shared" si="48"/>
        <v>4.3125</v>
      </c>
      <c r="CJ141" s="13">
        <f t="shared" si="49"/>
        <v>0.9928314488</v>
      </c>
      <c r="CK141" s="24">
        <f t="shared" si="50"/>
        <v>0</v>
      </c>
      <c r="CL141" s="13"/>
      <c r="CM141" s="2">
        <f t="shared" si="76"/>
        <v>43.5</v>
      </c>
      <c r="CN141" s="4">
        <f t="shared" si="51"/>
        <v>130.5</v>
      </c>
      <c r="CO141" s="4">
        <f t="shared" si="52"/>
        <v>-0.93</v>
      </c>
      <c r="CR141" s="4" t="str">
        <f t="shared" si="53"/>
        <v/>
      </c>
      <c r="CS141" s="13" t="str">
        <f t="shared" si="86"/>
        <v/>
      </c>
      <c r="CT141" s="24" t="str">
        <f t="shared" si="55"/>
        <v/>
      </c>
      <c r="CU141" s="25"/>
      <c r="CV141" s="2">
        <f t="shared" si="77"/>
        <v>43.5</v>
      </c>
      <c r="CW141" s="4">
        <f t="shared" si="56"/>
        <v>130.5</v>
      </c>
      <c r="CX141" s="4">
        <f t="shared" si="57"/>
        <v>-0.93</v>
      </c>
      <c r="DA141" s="4" t="str">
        <f t="shared" si="58"/>
        <v/>
      </c>
      <c r="DB141" s="13" t="str">
        <f t="shared" si="87"/>
        <v/>
      </c>
      <c r="DC141" s="24" t="str">
        <f t="shared" si="60"/>
        <v/>
      </c>
      <c r="DE141" s="2">
        <f t="shared" si="78"/>
        <v>43.5</v>
      </c>
      <c r="DF141" s="4">
        <f t="shared" si="61"/>
        <v>130.5</v>
      </c>
      <c r="DG141" s="4">
        <f t="shared" si="62"/>
        <v>-0.9</v>
      </c>
      <c r="DJ141" s="15" t="str">
        <f t="shared" si="63"/>
        <v/>
      </c>
      <c r="DK141" s="13" t="str">
        <f t="shared" si="88"/>
        <v/>
      </c>
      <c r="DL141" s="24" t="str">
        <f t="shared" si="65"/>
        <v/>
      </c>
      <c r="DM141" s="25"/>
    </row>
    <row r="142">
      <c r="A142" s="2">
        <f t="shared" si="66"/>
        <v>44</v>
      </c>
      <c r="B142" s="4">
        <f t="shared" si="1"/>
        <v>132</v>
      </c>
      <c r="C142" s="4">
        <f t="shared" si="2"/>
        <v>-0.96</v>
      </c>
      <c r="D142" s="4">
        <f>150.75-1/32</f>
        <v>150.71875</v>
      </c>
      <c r="E142" s="4">
        <f>155.25-1/32</f>
        <v>155.21875</v>
      </c>
      <c r="F142" s="4">
        <f t="shared" si="3"/>
        <v>4.5</v>
      </c>
      <c r="G142" s="13">
        <f t="shared" si="79"/>
        <v>1</v>
      </c>
      <c r="H142" s="13">
        <f t="shared" si="5"/>
        <v>0</v>
      </c>
      <c r="J142" s="2">
        <f t="shared" si="67"/>
        <v>44</v>
      </c>
      <c r="K142" s="4">
        <f t="shared" si="6"/>
        <v>132</v>
      </c>
      <c r="L142" s="4">
        <f t="shared" si="7"/>
        <v>-0.87</v>
      </c>
      <c r="M142" s="2">
        <f>150.75+1/32</f>
        <v>150.78125</v>
      </c>
      <c r="N142" s="4">
        <f>155+1/8+1/16</f>
        <v>155.1875</v>
      </c>
      <c r="O142" s="4">
        <f t="shared" si="8"/>
        <v>4.40625</v>
      </c>
      <c r="P142" s="13">
        <f t="shared" si="80"/>
        <v>0.9929823694</v>
      </c>
      <c r="Q142" s="24">
        <f t="shared" si="10"/>
        <v>0</v>
      </c>
      <c r="S142" s="2">
        <f t="shared" si="68"/>
        <v>44</v>
      </c>
      <c r="T142" s="4">
        <f t="shared" si="11"/>
        <v>132</v>
      </c>
      <c r="U142" s="4">
        <f t="shared" si="12"/>
        <v>-0.96</v>
      </c>
      <c r="V142" s="2">
        <v>150.75</v>
      </c>
      <c r="W142" s="2">
        <f>155+3/16</f>
        <v>155.1875</v>
      </c>
      <c r="X142" s="4">
        <f t="shared" si="13"/>
        <v>4.4375</v>
      </c>
      <c r="Y142" s="13">
        <f t="shared" si="81"/>
        <v>0.993031274</v>
      </c>
      <c r="Z142" s="24">
        <f t="shared" si="15"/>
        <v>0</v>
      </c>
      <c r="AB142" s="2">
        <f t="shared" si="69"/>
        <v>44</v>
      </c>
      <c r="AC142" s="4">
        <f t="shared" si="16"/>
        <v>132</v>
      </c>
      <c r="AD142" s="4">
        <f t="shared" si="17"/>
        <v>-0.93</v>
      </c>
      <c r="AE142" s="4">
        <f>150+25/32</f>
        <v>150.78125</v>
      </c>
      <c r="AF142" s="4">
        <f>156-26/32</f>
        <v>155.1875</v>
      </c>
      <c r="AG142" s="4">
        <f t="shared" si="18"/>
        <v>4.40625</v>
      </c>
      <c r="AH142" s="13">
        <f t="shared" si="82"/>
        <v>1</v>
      </c>
      <c r="AI142" s="24">
        <f t="shared" si="20"/>
        <v>0</v>
      </c>
      <c r="AK142" s="2">
        <f t="shared" si="70"/>
        <v>44</v>
      </c>
      <c r="AL142" s="4">
        <f t="shared" si="21"/>
        <v>132</v>
      </c>
      <c r="AM142" s="4">
        <f t="shared" si="22"/>
        <v>-0.93</v>
      </c>
      <c r="AO142" s="2">
        <v>25.0</v>
      </c>
      <c r="AP142" s="29">
        <f t="shared" si="23"/>
        <v>4.375</v>
      </c>
      <c r="AQ142" s="13">
        <f t="shared" si="83"/>
        <v>1</v>
      </c>
      <c r="AR142" s="24">
        <f t="shared" si="25"/>
        <v>0</v>
      </c>
      <c r="AS142" s="25"/>
      <c r="AT142" s="2">
        <f t="shared" si="71"/>
        <v>44</v>
      </c>
      <c r="AU142" s="4">
        <f t="shared" si="26"/>
        <v>132</v>
      </c>
      <c r="AV142" s="4">
        <f t="shared" si="27"/>
        <v>-0.96</v>
      </c>
      <c r="AX142" s="2">
        <v>25.0</v>
      </c>
      <c r="AY142" s="4">
        <f t="shared" si="28"/>
        <v>4.3125</v>
      </c>
      <c r="AZ142" s="13">
        <f t="shared" si="84"/>
        <v>0.9928314488</v>
      </c>
      <c r="BA142" s="24">
        <f t="shared" si="30"/>
        <v>0</v>
      </c>
      <c r="BC142" s="2">
        <f t="shared" si="72"/>
        <v>44</v>
      </c>
      <c r="BD142" s="4">
        <f t="shared" si="31"/>
        <v>132</v>
      </c>
      <c r="BE142" s="4">
        <f t="shared" si="32"/>
        <v>-0.93</v>
      </c>
      <c r="BG142" s="2">
        <v>25.0</v>
      </c>
      <c r="BH142" s="4">
        <f t="shared" si="33"/>
        <v>4.375</v>
      </c>
      <c r="BI142" s="13">
        <f t="shared" si="85"/>
        <v>1</v>
      </c>
      <c r="BJ142" s="24">
        <f t="shared" si="35"/>
        <v>0</v>
      </c>
      <c r="BK142" s="13"/>
      <c r="BL142" s="2">
        <f t="shared" si="73"/>
        <v>44</v>
      </c>
      <c r="BM142" s="4">
        <f t="shared" si="36"/>
        <v>132</v>
      </c>
      <c r="BN142" s="4">
        <f t="shared" si="37"/>
        <v>-0.9</v>
      </c>
      <c r="BP142" s="2">
        <v>24.0</v>
      </c>
      <c r="BQ142" s="4">
        <f t="shared" si="38"/>
        <v>4.375</v>
      </c>
      <c r="BR142" s="13">
        <f t="shared" si="39"/>
        <v>0.9929327736</v>
      </c>
      <c r="BS142" s="24">
        <f t="shared" si="40"/>
        <v>0</v>
      </c>
      <c r="BT142" s="13"/>
      <c r="BU142" s="2">
        <f t="shared" si="74"/>
        <v>44</v>
      </c>
      <c r="BV142" s="4">
        <f t="shared" si="41"/>
        <v>132</v>
      </c>
      <c r="BW142" s="4">
        <f t="shared" si="42"/>
        <v>-0.9</v>
      </c>
      <c r="BY142" s="2">
        <v>23.0</v>
      </c>
      <c r="BZ142" s="4">
        <f t="shared" si="43"/>
        <v>4.4375</v>
      </c>
      <c r="CA142" s="13">
        <f t="shared" si="44"/>
        <v>1</v>
      </c>
      <c r="CB142" s="24">
        <f t="shared" si="45"/>
        <v>0</v>
      </c>
      <c r="CC142" s="13"/>
      <c r="CD142" s="2">
        <f t="shared" si="75"/>
        <v>44</v>
      </c>
      <c r="CE142" s="4">
        <f t="shared" si="46"/>
        <v>132</v>
      </c>
      <c r="CF142" s="4">
        <f t="shared" si="47"/>
        <v>-0.9</v>
      </c>
      <c r="CH142" s="2">
        <v>24.0</v>
      </c>
      <c r="CI142" s="4">
        <f t="shared" si="48"/>
        <v>4.375</v>
      </c>
      <c r="CJ142" s="13">
        <f t="shared" si="49"/>
        <v>1</v>
      </c>
      <c r="CK142" s="24">
        <f t="shared" si="50"/>
        <v>0</v>
      </c>
      <c r="CL142" s="13"/>
      <c r="CM142" s="2">
        <f t="shared" si="76"/>
        <v>44</v>
      </c>
      <c r="CN142" s="4">
        <f t="shared" si="51"/>
        <v>132</v>
      </c>
      <c r="CO142" s="4">
        <f t="shared" si="52"/>
        <v>-0.96</v>
      </c>
      <c r="CQ142" s="2">
        <v>25.0</v>
      </c>
      <c r="CR142" s="4">
        <f t="shared" si="53"/>
        <v>4.3125</v>
      </c>
      <c r="CS142" s="13">
        <f t="shared" si="86"/>
        <v>1</v>
      </c>
      <c r="CT142" s="24">
        <f t="shared" si="55"/>
        <v>0</v>
      </c>
      <c r="CU142" s="25"/>
      <c r="CV142" s="2">
        <f t="shared" si="77"/>
        <v>44</v>
      </c>
      <c r="CW142" s="4">
        <f t="shared" si="56"/>
        <v>132</v>
      </c>
      <c r="CX142" s="4">
        <f t="shared" si="57"/>
        <v>-0.96</v>
      </c>
      <c r="CZ142" s="2">
        <v>25.0</v>
      </c>
      <c r="DA142" s="4">
        <f t="shared" si="58"/>
        <v>4.3125</v>
      </c>
      <c r="DB142" s="13">
        <f t="shared" si="87"/>
        <v>0.9928314488</v>
      </c>
      <c r="DC142" s="24">
        <f t="shared" si="60"/>
        <v>0</v>
      </c>
      <c r="DE142" s="2">
        <f t="shared" si="78"/>
        <v>44</v>
      </c>
      <c r="DF142" s="4">
        <f t="shared" si="61"/>
        <v>132</v>
      </c>
      <c r="DG142" s="4">
        <f t="shared" si="62"/>
        <v>-0.93</v>
      </c>
      <c r="DI142" s="2">
        <v>25.0</v>
      </c>
      <c r="DJ142" s="29">
        <f t="shared" si="63"/>
        <v>4.375</v>
      </c>
      <c r="DK142" s="13">
        <f t="shared" si="88"/>
        <v>1</v>
      </c>
      <c r="DL142" s="24">
        <f t="shared" si="65"/>
        <v>0</v>
      </c>
      <c r="DM142" s="25"/>
    </row>
    <row r="143">
      <c r="A143" s="2">
        <f t="shared" si="66"/>
        <v>44.5</v>
      </c>
      <c r="B143" s="4">
        <f t="shared" si="1"/>
        <v>133.5</v>
      </c>
      <c r="C143" s="4">
        <f t="shared" si="2"/>
        <v>-0.99</v>
      </c>
      <c r="F143" s="4">
        <f t="shared" si="3"/>
        <v>0</v>
      </c>
      <c r="G143" s="13" t="str">
        <f t="shared" si="79"/>
        <v/>
      </c>
      <c r="H143" s="13" t="str">
        <f t="shared" si="5"/>
        <v/>
      </c>
      <c r="J143" s="2">
        <f t="shared" si="67"/>
        <v>44.5</v>
      </c>
      <c r="K143" s="4">
        <f t="shared" si="6"/>
        <v>133.5</v>
      </c>
      <c r="L143" s="4">
        <f t="shared" si="7"/>
        <v>-0.9</v>
      </c>
      <c r="O143" s="4">
        <f t="shared" si="8"/>
        <v>0</v>
      </c>
      <c r="P143" s="13" t="str">
        <f t="shared" si="80"/>
        <v/>
      </c>
      <c r="Q143" s="24" t="str">
        <f t="shared" si="10"/>
        <v/>
      </c>
      <c r="S143" s="2">
        <f t="shared" si="68"/>
        <v>44.5</v>
      </c>
      <c r="T143" s="4">
        <f t="shared" si="11"/>
        <v>133.5</v>
      </c>
      <c r="U143" s="4">
        <f t="shared" si="12"/>
        <v>-0.99</v>
      </c>
      <c r="X143" s="4">
        <f t="shared" si="13"/>
        <v>0</v>
      </c>
      <c r="Y143" s="13" t="str">
        <f t="shared" si="81"/>
        <v/>
      </c>
      <c r="Z143" s="24" t="str">
        <f t="shared" si="15"/>
        <v/>
      </c>
      <c r="AB143" s="2">
        <f t="shared" si="69"/>
        <v>44.5</v>
      </c>
      <c r="AC143" s="4">
        <f t="shared" si="16"/>
        <v>133.5</v>
      </c>
      <c r="AD143" s="4">
        <f t="shared" si="17"/>
        <v>-0.96</v>
      </c>
      <c r="AG143" s="4">
        <f t="shared" si="18"/>
        <v>0</v>
      </c>
      <c r="AH143" s="13" t="str">
        <f t="shared" si="82"/>
        <v/>
      </c>
      <c r="AI143" s="24" t="str">
        <f t="shared" si="20"/>
        <v/>
      </c>
      <c r="AK143" s="2">
        <f t="shared" si="70"/>
        <v>44.5</v>
      </c>
      <c r="AL143" s="4">
        <f t="shared" si="21"/>
        <v>133.5</v>
      </c>
      <c r="AM143" s="4">
        <f t="shared" si="22"/>
        <v>-0.96</v>
      </c>
      <c r="AP143" s="15" t="str">
        <f t="shared" si="23"/>
        <v/>
      </c>
      <c r="AQ143" s="13" t="str">
        <f t="shared" si="83"/>
        <v/>
      </c>
      <c r="AR143" s="24" t="str">
        <f t="shared" si="25"/>
        <v/>
      </c>
      <c r="AS143" s="25"/>
      <c r="AT143" s="2">
        <f t="shared" si="71"/>
        <v>44.5</v>
      </c>
      <c r="AU143" s="4">
        <f t="shared" si="26"/>
        <v>133.5</v>
      </c>
      <c r="AV143" s="4">
        <f t="shared" si="27"/>
        <v>-0.99</v>
      </c>
      <c r="AY143" s="4" t="str">
        <f t="shared" si="28"/>
        <v/>
      </c>
      <c r="AZ143" s="13" t="str">
        <f t="shared" si="84"/>
        <v/>
      </c>
      <c r="BA143" s="24" t="str">
        <f t="shared" si="30"/>
        <v/>
      </c>
      <c r="BC143" s="2">
        <f t="shared" si="72"/>
        <v>44.5</v>
      </c>
      <c r="BD143" s="4">
        <f t="shared" si="31"/>
        <v>133.5</v>
      </c>
      <c r="BE143" s="4">
        <f t="shared" si="32"/>
        <v>-0.96</v>
      </c>
      <c r="BH143" s="4" t="str">
        <f t="shared" si="33"/>
        <v/>
      </c>
      <c r="BI143" s="13" t="str">
        <f t="shared" si="85"/>
        <v/>
      </c>
      <c r="BJ143" s="24" t="str">
        <f t="shared" si="35"/>
        <v/>
      </c>
      <c r="BK143" s="13"/>
      <c r="BL143" s="2">
        <f t="shared" si="73"/>
        <v>44.5</v>
      </c>
      <c r="BM143" s="4">
        <f t="shared" si="36"/>
        <v>133.5</v>
      </c>
      <c r="BN143" s="4">
        <f t="shared" si="37"/>
        <v>-0.93</v>
      </c>
      <c r="BP143" s="2">
        <v>24.0</v>
      </c>
      <c r="BQ143" s="4">
        <f t="shared" si="38"/>
        <v>4.375</v>
      </c>
      <c r="BR143" s="13">
        <f t="shared" si="39"/>
        <v>0.9929327736</v>
      </c>
      <c r="BS143" s="24">
        <f t="shared" si="40"/>
        <v>0</v>
      </c>
      <c r="BT143" s="13"/>
      <c r="BU143" s="2">
        <f t="shared" si="74"/>
        <v>44.5</v>
      </c>
      <c r="BV143" s="4">
        <f t="shared" si="41"/>
        <v>133.5</v>
      </c>
      <c r="BW143" s="4">
        <f t="shared" si="42"/>
        <v>-0.93</v>
      </c>
      <c r="BZ143" s="4" t="str">
        <f t="shared" si="43"/>
        <v/>
      </c>
      <c r="CA143" s="13" t="str">
        <f t="shared" si="44"/>
        <v/>
      </c>
      <c r="CB143" s="24" t="str">
        <f t="shared" si="45"/>
        <v/>
      </c>
      <c r="CC143" s="13"/>
      <c r="CD143" s="2">
        <f t="shared" si="75"/>
        <v>44.5</v>
      </c>
      <c r="CE143" s="4">
        <f t="shared" si="46"/>
        <v>133.5</v>
      </c>
      <c r="CF143" s="4">
        <f t="shared" si="47"/>
        <v>-0.93</v>
      </c>
      <c r="CI143" s="4" t="str">
        <f t="shared" si="48"/>
        <v/>
      </c>
      <c r="CJ143" s="13" t="str">
        <f t="shared" si="49"/>
        <v/>
      </c>
      <c r="CK143" s="24" t="str">
        <f t="shared" si="50"/>
        <v/>
      </c>
      <c r="CL143" s="13"/>
      <c r="CM143" s="2">
        <f t="shared" si="76"/>
        <v>44.5</v>
      </c>
      <c r="CN143" s="4">
        <f t="shared" si="51"/>
        <v>133.5</v>
      </c>
      <c r="CO143" s="4">
        <f t="shared" si="52"/>
        <v>-0.99</v>
      </c>
      <c r="CR143" s="4" t="str">
        <f t="shared" si="53"/>
        <v/>
      </c>
      <c r="CS143" s="13" t="str">
        <f t="shared" si="86"/>
        <v/>
      </c>
      <c r="CT143" s="24" t="str">
        <f t="shared" si="55"/>
        <v/>
      </c>
      <c r="CU143" s="25"/>
      <c r="CV143" s="2">
        <f t="shared" si="77"/>
        <v>44.5</v>
      </c>
      <c r="CW143" s="4">
        <f t="shared" si="56"/>
        <v>133.5</v>
      </c>
      <c r="CX143" s="4">
        <f t="shared" si="57"/>
        <v>-0.99</v>
      </c>
      <c r="DA143" s="4" t="str">
        <f t="shared" si="58"/>
        <v/>
      </c>
      <c r="DB143" s="13" t="str">
        <f t="shared" si="87"/>
        <v/>
      </c>
      <c r="DC143" s="24" t="str">
        <f t="shared" si="60"/>
        <v/>
      </c>
      <c r="DE143" s="2">
        <f t="shared" si="78"/>
        <v>44.5</v>
      </c>
      <c r="DF143" s="4">
        <f t="shared" si="61"/>
        <v>133.5</v>
      </c>
      <c r="DG143" s="4">
        <f t="shared" si="62"/>
        <v>-0.96</v>
      </c>
      <c r="DJ143" s="15" t="str">
        <f t="shared" si="63"/>
        <v/>
      </c>
      <c r="DK143" s="13" t="str">
        <f t="shared" si="88"/>
        <v/>
      </c>
      <c r="DL143" s="24" t="str">
        <f t="shared" si="65"/>
        <v/>
      </c>
      <c r="DM143" s="25"/>
    </row>
    <row r="144">
      <c r="A144" s="2">
        <f t="shared" si="66"/>
        <v>45</v>
      </c>
      <c r="B144" s="4">
        <f t="shared" si="1"/>
        <v>135</v>
      </c>
      <c r="C144" s="4">
        <f t="shared" si="2"/>
        <v>-1.02</v>
      </c>
      <c r="F144" s="4">
        <f t="shared" si="3"/>
        <v>0</v>
      </c>
      <c r="G144" s="13" t="str">
        <f t="shared" si="79"/>
        <v/>
      </c>
      <c r="H144" s="13" t="str">
        <f t="shared" si="5"/>
        <v/>
      </c>
      <c r="J144" s="2">
        <f t="shared" si="67"/>
        <v>45</v>
      </c>
      <c r="K144" s="4">
        <f t="shared" si="6"/>
        <v>135</v>
      </c>
      <c r="L144" s="4">
        <f t="shared" si="7"/>
        <v>-0.93</v>
      </c>
      <c r="M144" s="2">
        <f>150.75+1/32</f>
        <v>150.78125</v>
      </c>
      <c r="N144" s="4">
        <f>155+1/8+1/16</f>
        <v>155.1875</v>
      </c>
      <c r="O144" s="4">
        <f t="shared" si="8"/>
        <v>4.40625</v>
      </c>
      <c r="P144" s="13">
        <f t="shared" si="80"/>
        <v>0.9929823694</v>
      </c>
      <c r="Q144" s="24">
        <f t="shared" si="10"/>
        <v>0</v>
      </c>
      <c r="S144" s="2">
        <f t="shared" si="68"/>
        <v>45</v>
      </c>
      <c r="T144" s="4">
        <f t="shared" si="11"/>
        <v>135</v>
      </c>
      <c r="U144" s="4">
        <f t="shared" si="12"/>
        <v>-1.02</v>
      </c>
      <c r="V144" s="2">
        <v>150.75</v>
      </c>
      <c r="W144" s="2">
        <f>155+3/16</f>
        <v>155.1875</v>
      </c>
      <c r="X144" s="4">
        <f t="shared" si="13"/>
        <v>4.4375</v>
      </c>
      <c r="Y144" s="13">
        <f t="shared" si="81"/>
        <v>0.993031274</v>
      </c>
      <c r="Z144" s="24">
        <f t="shared" si="15"/>
        <v>0</v>
      </c>
      <c r="AB144" s="2">
        <f t="shared" si="69"/>
        <v>45</v>
      </c>
      <c r="AC144" s="4">
        <f t="shared" si="16"/>
        <v>135</v>
      </c>
      <c r="AD144" s="4">
        <f t="shared" si="17"/>
        <v>-0.99</v>
      </c>
      <c r="AE144" s="4">
        <f>150+25/32</f>
        <v>150.78125</v>
      </c>
      <c r="AF144" s="4">
        <f>156-26/32</f>
        <v>155.1875</v>
      </c>
      <c r="AG144" s="4">
        <f t="shared" si="18"/>
        <v>4.40625</v>
      </c>
      <c r="AH144" s="13">
        <f t="shared" si="82"/>
        <v>1</v>
      </c>
      <c r="AI144" s="24">
        <f t="shared" si="20"/>
        <v>0</v>
      </c>
      <c r="AK144" s="2">
        <f t="shared" si="70"/>
        <v>45</v>
      </c>
      <c r="AL144" s="4">
        <f t="shared" si="21"/>
        <v>135</v>
      </c>
      <c r="AM144" s="4">
        <f t="shared" si="22"/>
        <v>-0.99</v>
      </c>
      <c r="AP144" s="15" t="str">
        <f t="shared" si="23"/>
        <v/>
      </c>
      <c r="AQ144" s="13" t="str">
        <f t="shared" si="83"/>
        <v/>
      </c>
      <c r="AR144" s="24" t="str">
        <f t="shared" si="25"/>
        <v/>
      </c>
      <c r="AS144" s="25"/>
      <c r="AT144" s="2">
        <f t="shared" si="71"/>
        <v>45</v>
      </c>
      <c r="AU144" s="4">
        <f t="shared" si="26"/>
        <v>135</v>
      </c>
      <c r="AV144" s="4">
        <f t="shared" si="27"/>
        <v>-1.02</v>
      </c>
      <c r="AY144" s="4" t="str">
        <f t="shared" si="28"/>
        <v/>
      </c>
      <c r="AZ144" s="13" t="str">
        <f t="shared" si="84"/>
        <v/>
      </c>
      <c r="BA144" s="24" t="str">
        <f t="shared" si="30"/>
        <v/>
      </c>
      <c r="BC144" s="2">
        <f t="shared" si="72"/>
        <v>45</v>
      </c>
      <c r="BD144" s="4">
        <f t="shared" si="31"/>
        <v>135</v>
      </c>
      <c r="BE144" s="4">
        <f t="shared" si="32"/>
        <v>-0.99</v>
      </c>
      <c r="BG144" s="2">
        <v>25.0</v>
      </c>
      <c r="BH144" s="4">
        <f t="shared" si="33"/>
        <v>4.375</v>
      </c>
      <c r="BI144" s="13">
        <f t="shared" si="85"/>
        <v>1</v>
      </c>
      <c r="BJ144" s="24">
        <f t="shared" si="35"/>
        <v>0</v>
      </c>
      <c r="BK144" s="13"/>
      <c r="BL144" s="2">
        <f t="shared" si="73"/>
        <v>45</v>
      </c>
      <c r="BM144" s="4">
        <f t="shared" si="36"/>
        <v>135</v>
      </c>
      <c r="BN144" s="4">
        <f t="shared" si="37"/>
        <v>-0.96</v>
      </c>
      <c r="BP144" s="2">
        <v>24.0</v>
      </c>
      <c r="BQ144" s="4">
        <f t="shared" si="38"/>
        <v>4.375</v>
      </c>
      <c r="BR144" s="13">
        <f t="shared" si="39"/>
        <v>0.9929327736</v>
      </c>
      <c r="BS144" s="24">
        <f t="shared" si="40"/>
        <v>0</v>
      </c>
      <c r="BT144" s="13"/>
      <c r="BU144" s="2">
        <f t="shared" si="74"/>
        <v>45</v>
      </c>
      <c r="BV144" s="4">
        <f t="shared" si="41"/>
        <v>135</v>
      </c>
      <c r="BW144" s="4">
        <f t="shared" si="42"/>
        <v>-0.96</v>
      </c>
      <c r="BY144" s="2">
        <v>23.0</v>
      </c>
      <c r="BZ144" s="4">
        <f t="shared" si="43"/>
        <v>4.4375</v>
      </c>
      <c r="CA144" s="13">
        <f t="shared" si="44"/>
        <v>1</v>
      </c>
      <c r="CB144" s="24">
        <f t="shared" si="45"/>
        <v>0</v>
      </c>
      <c r="CC144" s="13"/>
      <c r="CD144" s="2">
        <f t="shared" si="75"/>
        <v>45</v>
      </c>
      <c r="CE144" s="4">
        <f t="shared" si="46"/>
        <v>135</v>
      </c>
      <c r="CF144" s="4">
        <f t="shared" si="47"/>
        <v>-0.96</v>
      </c>
      <c r="CI144" s="4" t="str">
        <f t="shared" si="48"/>
        <v/>
      </c>
      <c r="CJ144" s="13" t="str">
        <f t="shared" si="49"/>
        <v/>
      </c>
      <c r="CK144" s="24" t="str">
        <f t="shared" si="50"/>
        <v/>
      </c>
      <c r="CL144" s="13"/>
      <c r="CM144" s="2">
        <f t="shared" si="76"/>
        <v>45</v>
      </c>
      <c r="CN144" s="4">
        <f t="shared" si="51"/>
        <v>135</v>
      </c>
      <c r="CO144" s="4">
        <f t="shared" si="52"/>
        <v>-1.02</v>
      </c>
      <c r="CQ144" s="2">
        <v>25.0</v>
      </c>
      <c r="CR144" s="4">
        <f t="shared" si="53"/>
        <v>4.3125</v>
      </c>
      <c r="CS144" s="13">
        <f t="shared" si="86"/>
        <v>1</v>
      </c>
      <c r="CT144" s="24">
        <f t="shared" si="55"/>
        <v>0</v>
      </c>
      <c r="CU144" s="25"/>
      <c r="CV144" s="2">
        <f t="shared" si="77"/>
        <v>45</v>
      </c>
      <c r="CW144" s="4">
        <f t="shared" si="56"/>
        <v>135</v>
      </c>
      <c r="CX144" s="4">
        <f t="shared" si="57"/>
        <v>-1.02</v>
      </c>
      <c r="DA144" s="4" t="str">
        <f t="shared" si="58"/>
        <v/>
      </c>
      <c r="DB144" s="13" t="str">
        <f t="shared" si="87"/>
        <v/>
      </c>
      <c r="DC144" s="24" t="str">
        <f t="shared" si="60"/>
        <v/>
      </c>
      <c r="DE144" s="2">
        <f t="shared" si="78"/>
        <v>45</v>
      </c>
      <c r="DF144" s="4">
        <f t="shared" si="61"/>
        <v>135</v>
      </c>
      <c r="DG144" s="4">
        <f t="shared" si="62"/>
        <v>-0.99</v>
      </c>
      <c r="DJ144" s="15" t="str">
        <f t="shared" si="63"/>
        <v/>
      </c>
      <c r="DK144" s="13" t="str">
        <f t="shared" si="88"/>
        <v/>
      </c>
      <c r="DL144" s="24" t="str">
        <f t="shared" si="65"/>
        <v/>
      </c>
      <c r="DM144" s="25"/>
    </row>
    <row r="145">
      <c r="A145" s="2">
        <f t="shared" si="66"/>
        <v>45.5</v>
      </c>
      <c r="B145" s="4">
        <f t="shared" si="1"/>
        <v>136.5</v>
      </c>
      <c r="C145" s="4">
        <f t="shared" si="2"/>
        <v>-1.05</v>
      </c>
      <c r="F145" s="4">
        <f t="shared" si="3"/>
        <v>0</v>
      </c>
      <c r="G145" s="13" t="str">
        <f t="shared" si="79"/>
        <v/>
      </c>
      <c r="H145" s="13" t="str">
        <f t="shared" si="5"/>
        <v/>
      </c>
      <c r="J145" s="2">
        <f t="shared" si="67"/>
        <v>45.5</v>
      </c>
      <c r="K145" s="4">
        <f t="shared" si="6"/>
        <v>136.5</v>
      </c>
      <c r="L145" s="4">
        <f t="shared" si="7"/>
        <v>-0.96</v>
      </c>
      <c r="O145" s="4">
        <f t="shared" si="8"/>
        <v>0</v>
      </c>
      <c r="P145" s="13" t="str">
        <f t="shared" si="80"/>
        <v/>
      </c>
      <c r="Q145" s="24" t="str">
        <f t="shared" si="10"/>
        <v/>
      </c>
      <c r="S145" s="2">
        <f t="shared" si="68"/>
        <v>45.5</v>
      </c>
      <c r="T145" s="4">
        <f t="shared" si="11"/>
        <v>136.5</v>
      </c>
      <c r="U145" s="4">
        <f t="shared" si="12"/>
        <v>-1.05</v>
      </c>
      <c r="X145" s="4">
        <f t="shared" si="13"/>
        <v>0</v>
      </c>
      <c r="Y145" s="13" t="str">
        <f t="shared" si="81"/>
        <v/>
      </c>
      <c r="Z145" s="24" t="str">
        <f t="shared" si="15"/>
        <v/>
      </c>
      <c r="AB145" s="2">
        <f t="shared" si="69"/>
        <v>45.5</v>
      </c>
      <c r="AC145" s="4">
        <f t="shared" si="16"/>
        <v>136.5</v>
      </c>
      <c r="AD145" s="4">
        <f t="shared" si="17"/>
        <v>-1.02</v>
      </c>
      <c r="AG145" s="4">
        <f t="shared" si="18"/>
        <v>0</v>
      </c>
      <c r="AH145" s="13" t="str">
        <f t="shared" si="82"/>
        <v/>
      </c>
      <c r="AI145" s="24" t="str">
        <f t="shared" si="20"/>
        <v/>
      </c>
      <c r="AK145" s="2">
        <f t="shared" si="70"/>
        <v>45.5</v>
      </c>
      <c r="AL145" s="4">
        <f t="shared" si="21"/>
        <v>136.5</v>
      </c>
      <c r="AM145" s="4">
        <f t="shared" si="22"/>
        <v>-1.02</v>
      </c>
      <c r="AP145" s="15" t="str">
        <f t="shared" si="23"/>
        <v/>
      </c>
      <c r="AQ145" s="13" t="str">
        <f t="shared" si="83"/>
        <v/>
      </c>
      <c r="AR145" s="24" t="str">
        <f t="shared" si="25"/>
        <v/>
      </c>
      <c r="AT145" s="2">
        <f t="shared" si="71"/>
        <v>45.5</v>
      </c>
      <c r="AU145" s="4">
        <f t="shared" si="26"/>
        <v>136.5</v>
      </c>
      <c r="AV145" s="4">
        <f t="shared" si="27"/>
        <v>-1.05</v>
      </c>
      <c r="AY145" s="4" t="str">
        <f t="shared" si="28"/>
        <v/>
      </c>
      <c r="AZ145" s="13" t="str">
        <f t="shared" si="84"/>
        <v/>
      </c>
      <c r="BA145" s="24" t="str">
        <f t="shared" si="30"/>
        <v/>
      </c>
      <c r="BC145" s="2">
        <f t="shared" si="72"/>
        <v>45.5</v>
      </c>
      <c r="BD145" s="4">
        <f t="shared" si="31"/>
        <v>136.5</v>
      </c>
      <c r="BE145" s="4">
        <f t="shared" si="32"/>
        <v>-1.02</v>
      </c>
      <c r="BH145" s="4" t="str">
        <f t="shared" si="33"/>
        <v/>
      </c>
      <c r="BI145" s="13" t="str">
        <f t="shared" si="85"/>
        <v/>
      </c>
      <c r="BJ145" s="24" t="str">
        <f t="shared" si="35"/>
        <v/>
      </c>
      <c r="BL145" s="2">
        <f t="shared" si="73"/>
        <v>45.5</v>
      </c>
      <c r="BM145" s="4">
        <f t="shared" si="36"/>
        <v>136.5</v>
      </c>
      <c r="BN145" s="4">
        <f t="shared" si="37"/>
        <v>-0.99</v>
      </c>
      <c r="BQ145" s="4" t="str">
        <f t="shared" si="38"/>
        <v/>
      </c>
      <c r="BR145" s="13" t="str">
        <f t="shared" si="39"/>
        <v/>
      </c>
      <c r="BS145" s="24" t="str">
        <f t="shared" si="40"/>
        <v/>
      </c>
      <c r="BU145" s="2">
        <f t="shared" si="74"/>
        <v>45.5</v>
      </c>
      <c r="BV145" s="4">
        <f t="shared" si="41"/>
        <v>136.5</v>
      </c>
      <c r="BW145" s="4">
        <f t="shared" si="42"/>
        <v>-0.99</v>
      </c>
      <c r="BZ145" s="4" t="str">
        <f t="shared" si="43"/>
        <v/>
      </c>
      <c r="CA145" s="13" t="str">
        <f t="shared" si="44"/>
        <v/>
      </c>
      <c r="CB145" s="24" t="str">
        <f t="shared" si="45"/>
        <v/>
      </c>
      <c r="CD145" s="2">
        <f t="shared" si="75"/>
        <v>45.5</v>
      </c>
      <c r="CE145" s="4">
        <f t="shared" si="46"/>
        <v>136.5</v>
      </c>
      <c r="CF145" s="4">
        <f t="shared" si="47"/>
        <v>-0.99</v>
      </c>
      <c r="CI145" s="4" t="str">
        <f t="shared" si="48"/>
        <v/>
      </c>
      <c r="CJ145" s="13" t="str">
        <f t="shared" si="49"/>
        <v/>
      </c>
      <c r="CK145" s="24" t="str">
        <f t="shared" si="50"/>
        <v/>
      </c>
      <c r="CM145" s="2">
        <f t="shared" si="76"/>
        <v>45.5</v>
      </c>
      <c r="CN145" s="4">
        <f t="shared" si="51"/>
        <v>136.5</v>
      </c>
      <c r="CO145" s="4">
        <f t="shared" si="52"/>
        <v>-1.05</v>
      </c>
      <c r="CR145" s="4" t="str">
        <f t="shared" si="53"/>
        <v/>
      </c>
      <c r="CS145" s="13" t="str">
        <f t="shared" si="86"/>
        <v/>
      </c>
      <c r="CT145" s="24" t="str">
        <f t="shared" si="55"/>
        <v/>
      </c>
      <c r="CV145" s="2">
        <f t="shared" si="77"/>
        <v>45.5</v>
      </c>
      <c r="CW145" s="4">
        <f t="shared" si="56"/>
        <v>136.5</v>
      </c>
      <c r="CX145" s="4">
        <f t="shared" si="57"/>
        <v>-1.05</v>
      </c>
      <c r="DA145" s="4" t="str">
        <f t="shared" si="58"/>
        <v/>
      </c>
      <c r="DB145" s="13" t="str">
        <f t="shared" si="87"/>
        <v/>
      </c>
      <c r="DC145" s="24" t="str">
        <f t="shared" si="60"/>
        <v/>
      </c>
      <c r="DE145" s="2">
        <f t="shared" si="78"/>
        <v>45.5</v>
      </c>
      <c r="DF145" s="4">
        <f t="shared" si="61"/>
        <v>136.5</v>
      </c>
      <c r="DG145" s="4">
        <f t="shared" si="62"/>
        <v>-1.02</v>
      </c>
      <c r="DJ145" s="15" t="str">
        <f t="shared" si="63"/>
        <v/>
      </c>
      <c r="DK145" s="13" t="str">
        <f t="shared" si="88"/>
        <v/>
      </c>
      <c r="DL145" s="24" t="str">
        <f t="shared" si="65"/>
        <v/>
      </c>
    </row>
    <row r="146">
      <c r="A146" s="2">
        <f t="shared" si="66"/>
        <v>46</v>
      </c>
      <c r="B146" s="4">
        <f t="shared" si="1"/>
        <v>138</v>
      </c>
      <c r="C146" s="4">
        <f t="shared" si="2"/>
        <v>-1.08</v>
      </c>
      <c r="D146" s="4">
        <f>150.75-1/32</f>
        <v>150.71875</v>
      </c>
      <c r="E146" s="4">
        <f>155.25-1/32</f>
        <v>155.21875</v>
      </c>
      <c r="F146" s="4">
        <f t="shared" si="3"/>
        <v>4.5</v>
      </c>
      <c r="G146" s="13">
        <f t="shared" si="79"/>
        <v>1</v>
      </c>
      <c r="H146" s="13">
        <f t="shared" si="5"/>
        <v>0</v>
      </c>
      <c r="J146" s="2">
        <f t="shared" si="67"/>
        <v>46</v>
      </c>
      <c r="K146" s="4">
        <f t="shared" si="6"/>
        <v>138</v>
      </c>
      <c r="L146" s="4">
        <f t="shared" si="7"/>
        <v>-0.99</v>
      </c>
      <c r="M146" s="2">
        <f>150.75+1/32</f>
        <v>150.78125</v>
      </c>
      <c r="N146" s="4">
        <f>155+1/8+1/16</f>
        <v>155.1875</v>
      </c>
      <c r="O146" s="4">
        <f t="shared" si="8"/>
        <v>4.40625</v>
      </c>
      <c r="P146" s="13">
        <f t="shared" si="80"/>
        <v>0.9929823694</v>
      </c>
      <c r="Q146" s="24">
        <f t="shared" si="10"/>
        <v>0</v>
      </c>
      <c r="S146" s="2">
        <f t="shared" si="68"/>
        <v>46</v>
      </c>
      <c r="T146" s="4">
        <f t="shared" si="11"/>
        <v>138</v>
      </c>
      <c r="U146" s="4">
        <f t="shared" si="12"/>
        <v>-1.08</v>
      </c>
      <c r="V146" s="2">
        <v>150.75</v>
      </c>
      <c r="W146" s="2">
        <f>155+3/16</f>
        <v>155.1875</v>
      </c>
      <c r="X146" s="4">
        <f t="shared" si="13"/>
        <v>4.4375</v>
      </c>
      <c r="Y146" s="13">
        <f t="shared" si="81"/>
        <v>0.993031274</v>
      </c>
      <c r="Z146" s="24">
        <f t="shared" si="15"/>
        <v>0</v>
      </c>
      <c r="AB146" s="2">
        <f t="shared" si="69"/>
        <v>46</v>
      </c>
      <c r="AC146" s="4">
        <f t="shared" si="16"/>
        <v>138</v>
      </c>
      <c r="AD146" s="4">
        <f t="shared" si="17"/>
        <v>-1.05</v>
      </c>
      <c r="AE146" s="4">
        <f>150+25/32</f>
        <v>150.78125</v>
      </c>
      <c r="AF146" s="4">
        <f>156-26/32</f>
        <v>155.1875</v>
      </c>
      <c r="AG146" s="4">
        <f t="shared" si="18"/>
        <v>4.40625</v>
      </c>
      <c r="AH146" s="13">
        <f t="shared" si="82"/>
        <v>1</v>
      </c>
      <c r="AI146" s="24">
        <f t="shared" si="20"/>
        <v>0</v>
      </c>
      <c r="AK146" s="2">
        <f t="shared" si="70"/>
        <v>46</v>
      </c>
      <c r="AL146" s="4">
        <f t="shared" si="21"/>
        <v>138</v>
      </c>
      <c r="AM146" s="4">
        <f t="shared" si="22"/>
        <v>-1.05</v>
      </c>
      <c r="AO146" s="2">
        <v>25.0</v>
      </c>
      <c r="AP146" s="29">
        <f t="shared" si="23"/>
        <v>4.375</v>
      </c>
      <c r="AQ146" s="13">
        <f t="shared" si="83"/>
        <v>1</v>
      </c>
      <c r="AR146" s="24">
        <f t="shared" si="25"/>
        <v>0</v>
      </c>
      <c r="AT146" s="2">
        <f t="shared" si="71"/>
        <v>46</v>
      </c>
      <c r="AU146" s="4">
        <f t="shared" si="26"/>
        <v>138</v>
      </c>
      <c r="AV146" s="4">
        <f t="shared" si="27"/>
        <v>-1.08</v>
      </c>
      <c r="AX146" s="2">
        <v>25.0</v>
      </c>
      <c r="AY146" s="4">
        <f t="shared" si="28"/>
        <v>4.3125</v>
      </c>
      <c r="AZ146" s="13">
        <f t="shared" si="84"/>
        <v>0.9928314488</v>
      </c>
      <c r="BA146" s="24">
        <f t="shared" si="30"/>
        <v>0</v>
      </c>
      <c r="BC146" s="2">
        <f t="shared" si="72"/>
        <v>46</v>
      </c>
      <c r="BD146" s="4">
        <f t="shared" si="31"/>
        <v>138</v>
      </c>
      <c r="BE146" s="4">
        <f t="shared" si="32"/>
        <v>-1.05</v>
      </c>
      <c r="BG146" s="2">
        <v>25.0</v>
      </c>
      <c r="BH146" s="4">
        <f t="shared" si="33"/>
        <v>4.375</v>
      </c>
      <c r="BI146" s="13">
        <f t="shared" si="85"/>
        <v>1</v>
      </c>
      <c r="BJ146" s="24">
        <f t="shared" si="35"/>
        <v>0</v>
      </c>
      <c r="BL146" s="2">
        <f t="shared" si="73"/>
        <v>46</v>
      </c>
      <c r="BM146" s="4">
        <f t="shared" si="36"/>
        <v>138</v>
      </c>
      <c r="BN146" s="4">
        <f t="shared" si="37"/>
        <v>-1.02</v>
      </c>
      <c r="BQ146" s="4" t="str">
        <f t="shared" si="38"/>
        <v/>
      </c>
      <c r="BR146" s="13" t="str">
        <f t="shared" si="39"/>
        <v/>
      </c>
      <c r="BS146" s="24" t="str">
        <f t="shared" si="40"/>
        <v/>
      </c>
      <c r="BU146" s="2">
        <f t="shared" si="74"/>
        <v>46</v>
      </c>
      <c r="BV146" s="4">
        <f t="shared" si="41"/>
        <v>138</v>
      </c>
      <c r="BW146" s="4">
        <f t="shared" si="42"/>
        <v>-1.02</v>
      </c>
      <c r="BY146" s="2">
        <v>23.0</v>
      </c>
      <c r="BZ146" s="4">
        <f t="shared" si="43"/>
        <v>4.4375</v>
      </c>
      <c r="CA146" s="13">
        <f t="shared" si="44"/>
        <v>1</v>
      </c>
      <c r="CB146" s="24">
        <f t="shared" si="45"/>
        <v>0</v>
      </c>
      <c r="CD146" s="2">
        <f t="shared" si="75"/>
        <v>46</v>
      </c>
      <c r="CE146" s="4">
        <f t="shared" si="46"/>
        <v>138</v>
      </c>
      <c r="CF146" s="4">
        <f t="shared" si="47"/>
        <v>-1.02</v>
      </c>
      <c r="CH146" s="2">
        <v>24.0</v>
      </c>
      <c r="CI146" s="4">
        <f t="shared" si="48"/>
        <v>4.375</v>
      </c>
      <c r="CJ146" s="13">
        <f t="shared" si="49"/>
        <v>1</v>
      </c>
      <c r="CK146" s="24">
        <f t="shared" si="50"/>
        <v>0</v>
      </c>
      <c r="CM146" s="2">
        <f t="shared" si="76"/>
        <v>46</v>
      </c>
      <c r="CN146" s="4">
        <f t="shared" si="51"/>
        <v>138</v>
      </c>
      <c r="CO146" s="4">
        <f t="shared" si="52"/>
        <v>-1.08</v>
      </c>
      <c r="CR146" s="4" t="str">
        <f t="shared" si="53"/>
        <v/>
      </c>
      <c r="CS146" s="13" t="str">
        <f t="shared" si="86"/>
        <v/>
      </c>
      <c r="CT146" s="24" t="str">
        <f t="shared" si="55"/>
        <v/>
      </c>
      <c r="CV146" s="2">
        <f t="shared" si="77"/>
        <v>46</v>
      </c>
      <c r="CW146" s="4">
        <f t="shared" si="56"/>
        <v>138</v>
      </c>
      <c r="CX146" s="4">
        <f t="shared" si="57"/>
        <v>-1.08</v>
      </c>
      <c r="CZ146" s="2">
        <v>25.0</v>
      </c>
      <c r="DA146" s="4">
        <f t="shared" si="58"/>
        <v>4.3125</v>
      </c>
      <c r="DB146" s="13">
        <f t="shared" si="87"/>
        <v>0.9928314488</v>
      </c>
      <c r="DC146" s="24">
        <f t="shared" si="60"/>
        <v>0</v>
      </c>
      <c r="DE146" s="2">
        <f t="shared" si="78"/>
        <v>46</v>
      </c>
      <c r="DF146" s="4">
        <f t="shared" si="61"/>
        <v>138</v>
      </c>
      <c r="DG146" s="4">
        <f t="shared" si="62"/>
        <v>-1.05</v>
      </c>
      <c r="DI146" s="2">
        <v>25.0</v>
      </c>
      <c r="DJ146" s="29">
        <f t="shared" si="63"/>
        <v>4.375</v>
      </c>
      <c r="DK146" s="13">
        <f t="shared" si="88"/>
        <v>1</v>
      </c>
      <c r="DL146" s="24">
        <f t="shared" si="65"/>
        <v>0</v>
      </c>
    </row>
    <row r="147">
      <c r="A147" s="2">
        <f t="shared" si="66"/>
        <v>46.5</v>
      </c>
      <c r="B147" s="4">
        <f t="shared" si="1"/>
        <v>139.5</v>
      </c>
      <c r="C147" s="4">
        <f t="shared" si="2"/>
        <v>-1.11</v>
      </c>
      <c r="F147" s="4">
        <f t="shared" si="3"/>
        <v>0</v>
      </c>
      <c r="G147" s="13" t="str">
        <f t="shared" si="79"/>
        <v/>
      </c>
      <c r="H147" s="13" t="str">
        <f t="shared" si="5"/>
        <v/>
      </c>
      <c r="J147" s="2">
        <f t="shared" si="67"/>
        <v>46.5</v>
      </c>
      <c r="K147" s="4">
        <f t="shared" si="6"/>
        <v>139.5</v>
      </c>
      <c r="L147" s="4">
        <f t="shared" si="7"/>
        <v>-1.02</v>
      </c>
      <c r="O147" s="4">
        <f t="shared" si="8"/>
        <v>0</v>
      </c>
      <c r="P147" s="13" t="str">
        <f t="shared" si="80"/>
        <v/>
      </c>
      <c r="Q147" s="24" t="str">
        <f t="shared" si="10"/>
        <v/>
      </c>
      <c r="S147" s="2">
        <f t="shared" si="68"/>
        <v>46.5</v>
      </c>
      <c r="T147" s="4">
        <f t="shared" si="11"/>
        <v>139.5</v>
      </c>
      <c r="U147" s="4">
        <f t="shared" si="12"/>
        <v>-1.11</v>
      </c>
      <c r="X147" s="4">
        <f t="shared" si="13"/>
        <v>0</v>
      </c>
      <c r="Y147" s="13" t="str">
        <f t="shared" si="81"/>
        <v/>
      </c>
      <c r="Z147" s="24" t="str">
        <f t="shared" si="15"/>
        <v/>
      </c>
      <c r="AB147" s="2">
        <f t="shared" si="69"/>
        <v>46.5</v>
      </c>
      <c r="AC147" s="4">
        <f t="shared" si="16"/>
        <v>139.5</v>
      </c>
      <c r="AD147" s="4">
        <f t="shared" si="17"/>
        <v>-1.08</v>
      </c>
      <c r="AG147" s="4">
        <f t="shared" si="18"/>
        <v>0</v>
      </c>
      <c r="AH147" s="13" t="str">
        <f t="shared" si="82"/>
        <v/>
      </c>
      <c r="AI147" s="24" t="str">
        <f t="shared" si="20"/>
        <v/>
      </c>
      <c r="AK147" s="2">
        <f t="shared" si="70"/>
        <v>46.5</v>
      </c>
      <c r="AL147" s="4">
        <f t="shared" si="21"/>
        <v>139.5</v>
      </c>
      <c r="AM147" s="4">
        <f t="shared" si="22"/>
        <v>-1.08</v>
      </c>
      <c r="AP147" s="15" t="str">
        <f t="shared" si="23"/>
        <v/>
      </c>
      <c r="AQ147" s="13" t="str">
        <f t="shared" si="83"/>
        <v/>
      </c>
      <c r="AR147" s="24" t="str">
        <f t="shared" si="25"/>
        <v/>
      </c>
      <c r="AT147" s="2">
        <f t="shared" si="71"/>
        <v>46.5</v>
      </c>
      <c r="AU147" s="4">
        <f t="shared" si="26"/>
        <v>139.5</v>
      </c>
      <c r="AV147" s="4">
        <f t="shared" si="27"/>
        <v>-1.11</v>
      </c>
      <c r="AY147" s="4" t="str">
        <f t="shared" si="28"/>
        <v/>
      </c>
      <c r="AZ147" s="13" t="str">
        <f t="shared" si="84"/>
        <v/>
      </c>
      <c r="BA147" s="24" t="str">
        <f t="shared" si="30"/>
        <v/>
      </c>
      <c r="BC147" s="2">
        <f t="shared" si="72"/>
        <v>46.5</v>
      </c>
      <c r="BD147" s="4">
        <f t="shared" si="31"/>
        <v>139.5</v>
      </c>
      <c r="BE147" s="4">
        <f t="shared" si="32"/>
        <v>-1.08</v>
      </c>
      <c r="BH147" s="4" t="str">
        <f t="shared" si="33"/>
        <v/>
      </c>
      <c r="BI147" s="13" t="str">
        <f t="shared" si="85"/>
        <v/>
      </c>
      <c r="BJ147" s="24" t="str">
        <f t="shared" si="35"/>
        <v/>
      </c>
      <c r="BL147" s="2">
        <f t="shared" si="73"/>
        <v>46.5</v>
      </c>
      <c r="BM147" s="4">
        <f t="shared" si="36"/>
        <v>139.5</v>
      </c>
      <c r="BN147" s="4">
        <f t="shared" si="37"/>
        <v>-1.05</v>
      </c>
      <c r="BQ147" s="4" t="str">
        <f t="shared" si="38"/>
        <v/>
      </c>
      <c r="BR147" s="13" t="str">
        <f t="shared" si="39"/>
        <v/>
      </c>
      <c r="BS147" s="24" t="str">
        <f t="shared" si="40"/>
        <v/>
      </c>
      <c r="BU147" s="2">
        <f t="shared" si="74"/>
        <v>46.5</v>
      </c>
      <c r="BV147" s="4">
        <f t="shared" si="41"/>
        <v>139.5</v>
      </c>
      <c r="BW147" s="4">
        <f t="shared" si="42"/>
        <v>-1.05</v>
      </c>
      <c r="BZ147" s="4" t="str">
        <f t="shared" si="43"/>
        <v/>
      </c>
      <c r="CA147" s="13" t="str">
        <f t="shared" si="44"/>
        <v/>
      </c>
      <c r="CB147" s="24" t="str">
        <f t="shared" si="45"/>
        <v/>
      </c>
      <c r="CD147" s="2">
        <f t="shared" si="75"/>
        <v>46.5</v>
      </c>
      <c r="CE147" s="4">
        <f t="shared" si="46"/>
        <v>139.5</v>
      </c>
      <c r="CF147" s="4">
        <f t="shared" si="47"/>
        <v>-1.05</v>
      </c>
      <c r="CI147" s="4" t="str">
        <f t="shared" si="48"/>
        <v/>
      </c>
      <c r="CJ147" s="13" t="str">
        <f t="shared" si="49"/>
        <v/>
      </c>
      <c r="CK147" s="24" t="str">
        <f t="shared" si="50"/>
        <v/>
      </c>
      <c r="CM147" s="2">
        <f t="shared" si="76"/>
        <v>46.5</v>
      </c>
      <c r="CN147" s="4">
        <f t="shared" si="51"/>
        <v>139.5</v>
      </c>
      <c r="CO147" s="4">
        <f t="shared" si="52"/>
        <v>-1.11</v>
      </c>
      <c r="CR147" s="4" t="str">
        <f t="shared" si="53"/>
        <v/>
      </c>
      <c r="CS147" s="13" t="str">
        <f t="shared" si="86"/>
        <v/>
      </c>
      <c r="CT147" s="24" t="str">
        <f t="shared" si="55"/>
        <v/>
      </c>
      <c r="CV147" s="2">
        <f t="shared" si="77"/>
        <v>46.5</v>
      </c>
      <c r="CW147" s="4">
        <f t="shared" si="56"/>
        <v>139.5</v>
      </c>
      <c r="CX147" s="4">
        <f t="shared" si="57"/>
        <v>-1.11</v>
      </c>
      <c r="DA147" s="4" t="str">
        <f t="shared" si="58"/>
        <v/>
      </c>
      <c r="DB147" s="13" t="str">
        <f t="shared" si="87"/>
        <v/>
      </c>
      <c r="DC147" s="24" t="str">
        <f t="shared" si="60"/>
        <v/>
      </c>
      <c r="DE147" s="2">
        <f t="shared" si="78"/>
        <v>46.5</v>
      </c>
      <c r="DF147" s="4">
        <f t="shared" si="61"/>
        <v>139.5</v>
      </c>
      <c r="DG147" s="4">
        <f t="shared" si="62"/>
        <v>-1.08</v>
      </c>
      <c r="DJ147" s="15" t="str">
        <f t="shared" si="63"/>
        <v/>
      </c>
      <c r="DK147" s="13" t="str">
        <f t="shared" si="88"/>
        <v/>
      </c>
      <c r="DL147" s="24" t="str">
        <f t="shared" si="65"/>
        <v/>
      </c>
    </row>
    <row r="148">
      <c r="A148" s="2">
        <f t="shared" si="66"/>
        <v>47</v>
      </c>
      <c r="B148" s="4">
        <f t="shared" si="1"/>
        <v>141</v>
      </c>
      <c r="C148" s="4">
        <f t="shared" si="2"/>
        <v>-1.14</v>
      </c>
      <c r="F148" s="4">
        <f t="shared" si="3"/>
        <v>0</v>
      </c>
      <c r="G148" s="13" t="str">
        <f t="shared" si="79"/>
        <v/>
      </c>
      <c r="H148" s="13" t="str">
        <f t="shared" si="5"/>
        <v/>
      </c>
      <c r="J148" s="2">
        <f t="shared" si="67"/>
        <v>47</v>
      </c>
      <c r="K148" s="4">
        <f t="shared" si="6"/>
        <v>141</v>
      </c>
      <c r="L148" s="4">
        <f t="shared" si="7"/>
        <v>-1.05</v>
      </c>
      <c r="M148" s="2">
        <f>150.75+1/32</f>
        <v>150.78125</v>
      </c>
      <c r="N148" s="4">
        <f>155+1/8+1/16</f>
        <v>155.1875</v>
      </c>
      <c r="O148" s="4">
        <f t="shared" si="8"/>
        <v>4.40625</v>
      </c>
      <c r="P148" s="13">
        <f t="shared" si="80"/>
        <v>0.9929823694</v>
      </c>
      <c r="Q148" s="24">
        <f t="shared" si="10"/>
        <v>0</v>
      </c>
      <c r="S148" s="2">
        <f t="shared" si="68"/>
        <v>47</v>
      </c>
      <c r="T148" s="4">
        <f t="shared" si="11"/>
        <v>141</v>
      </c>
      <c r="U148" s="4">
        <f t="shared" si="12"/>
        <v>-1.14</v>
      </c>
      <c r="X148" s="4">
        <f t="shared" si="13"/>
        <v>0</v>
      </c>
      <c r="Y148" s="13" t="str">
        <f t="shared" si="81"/>
        <v/>
      </c>
      <c r="Z148" s="24" t="str">
        <f t="shared" si="15"/>
        <v/>
      </c>
      <c r="AB148" s="2">
        <f t="shared" si="69"/>
        <v>47</v>
      </c>
      <c r="AC148" s="4">
        <f t="shared" si="16"/>
        <v>141</v>
      </c>
      <c r="AD148" s="4">
        <f t="shared" si="17"/>
        <v>-1.11</v>
      </c>
      <c r="AG148" s="4">
        <f t="shared" si="18"/>
        <v>0</v>
      </c>
      <c r="AH148" s="13" t="str">
        <f t="shared" si="82"/>
        <v/>
      </c>
      <c r="AI148" s="24" t="str">
        <f t="shared" si="20"/>
        <v/>
      </c>
      <c r="AK148" s="2">
        <f t="shared" si="70"/>
        <v>47</v>
      </c>
      <c r="AL148" s="4">
        <f t="shared" si="21"/>
        <v>141</v>
      </c>
      <c r="AM148" s="4">
        <f t="shared" si="22"/>
        <v>-1.11</v>
      </c>
      <c r="AP148" s="15" t="str">
        <f t="shared" si="23"/>
        <v/>
      </c>
      <c r="AQ148" s="13" t="str">
        <f t="shared" si="83"/>
        <v/>
      </c>
      <c r="AR148" s="24" t="str">
        <f t="shared" si="25"/>
        <v/>
      </c>
      <c r="AT148" s="2">
        <f t="shared" si="71"/>
        <v>47</v>
      </c>
      <c r="AU148" s="4">
        <f t="shared" si="26"/>
        <v>141</v>
      </c>
      <c r="AV148" s="4">
        <f t="shared" si="27"/>
        <v>-1.14</v>
      </c>
      <c r="AY148" s="4" t="str">
        <f t="shared" si="28"/>
        <v/>
      </c>
      <c r="AZ148" s="13" t="str">
        <f t="shared" si="84"/>
        <v/>
      </c>
      <c r="BA148" s="24" t="str">
        <f t="shared" si="30"/>
        <v/>
      </c>
      <c r="BC148" s="2">
        <f t="shared" si="72"/>
        <v>47</v>
      </c>
      <c r="BD148" s="4">
        <f t="shared" si="31"/>
        <v>141</v>
      </c>
      <c r="BE148" s="4">
        <f t="shared" si="32"/>
        <v>-1.11</v>
      </c>
      <c r="BH148" s="4" t="str">
        <f t="shared" si="33"/>
        <v/>
      </c>
      <c r="BI148" s="13" t="str">
        <f t="shared" si="85"/>
        <v/>
      </c>
      <c r="BJ148" s="24" t="str">
        <f t="shared" si="35"/>
        <v/>
      </c>
      <c r="BL148" s="2">
        <f t="shared" si="73"/>
        <v>47</v>
      </c>
      <c r="BM148" s="4">
        <f t="shared" si="36"/>
        <v>141</v>
      </c>
      <c r="BN148" s="4">
        <f t="shared" si="37"/>
        <v>-1.08</v>
      </c>
      <c r="BP148" s="2">
        <v>23.0</v>
      </c>
      <c r="BQ148" s="4">
        <f t="shared" si="38"/>
        <v>4.4375</v>
      </c>
      <c r="BR148" s="13">
        <f t="shared" si="39"/>
        <v>1</v>
      </c>
      <c r="BS148" s="24">
        <f t="shared" si="40"/>
        <v>0</v>
      </c>
      <c r="BU148" s="2">
        <f t="shared" si="74"/>
        <v>47</v>
      </c>
      <c r="BV148" s="4">
        <f t="shared" si="41"/>
        <v>141</v>
      </c>
      <c r="BW148" s="4">
        <f t="shared" si="42"/>
        <v>-1.08</v>
      </c>
      <c r="BZ148" s="4" t="str">
        <f t="shared" si="43"/>
        <v/>
      </c>
      <c r="CA148" s="13" t="str">
        <f t="shared" si="44"/>
        <v/>
      </c>
      <c r="CB148" s="24" t="str">
        <f t="shared" si="45"/>
        <v/>
      </c>
      <c r="CD148" s="2">
        <f t="shared" si="75"/>
        <v>47</v>
      </c>
      <c r="CE148" s="4">
        <f t="shared" si="46"/>
        <v>141</v>
      </c>
      <c r="CF148" s="4">
        <f t="shared" si="47"/>
        <v>-1.08</v>
      </c>
      <c r="CI148" s="4" t="str">
        <f t="shared" si="48"/>
        <v/>
      </c>
      <c r="CJ148" s="13" t="str">
        <f t="shared" si="49"/>
        <v/>
      </c>
      <c r="CK148" s="24" t="str">
        <f t="shared" si="50"/>
        <v/>
      </c>
      <c r="CM148" s="2">
        <f t="shared" si="76"/>
        <v>47</v>
      </c>
      <c r="CN148" s="4">
        <f t="shared" si="51"/>
        <v>141</v>
      </c>
      <c r="CO148" s="4">
        <f t="shared" si="52"/>
        <v>-1.14</v>
      </c>
      <c r="CQ148" s="2">
        <v>25.0</v>
      </c>
      <c r="CR148" s="4">
        <f t="shared" si="53"/>
        <v>4.3125</v>
      </c>
      <c r="CS148" s="13">
        <f t="shared" si="86"/>
        <v>1</v>
      </c>
      <c r="CT148" s="24">
        <f t="shared" si="55"/>
        <v>0</v>
      </c>
      <c r="CV148" s="2">
        <f t="shared" si="77"/>
        <v>47</v>
      </c>
      <c r="CW148" s="4">
        <f t="shared" si="56"/>
        <v>141</v>
      </c>
      <c r="CX148" s="4">
        <f t="shared" si="57"/>
        <v>-1.14</v>
      </c>
      <c r="DA148" s="4" t="str">
        <f t="shared" si="58"/>
        <v/>
      </c>
      <c r="DB148" s="13" t="str">
        <f t="shared" si="87"/>
        <v/>
      </c>
      <c r="DC148" s="24" t="str">
        <f t="shared" si="60"/>
        <v/>
      </c>
      <c r="DE148" s="2">
        <f t="shared" si="78"/>
        <v>47</v>
      </c>
      <c r="DF148" s="4">
        <f t="shared" si="61"/>
        <v>141</v>
      </c>
      <c r="DG148" s="4">
        <f t="shared" si="62"/>
        <v>-1.11</v>
      </c>
      <c r="DJ148" s="15" t="str">
        <f t="shared" si="63"/>
        <v/>
      </c>
      <c r="DK148" s="13" t="str">
        <f t="shared" si="88"/>
        <v/>
      </c>
      <c r="DL148" s="24" t="str">
        <f t="shared" si="65"/>
        <v/>
      </c>
    </row>
    <row r="149">
      <c r="A149" s="2">
        <f t="shared" si="66"/>
        <v>47.5</v>
      </c>
      <c r="B149" s="4">
        <f t="shared" si="1"/>
        <v>142.5</v>
      </c>
      <c r="C149" s="4">
        <f t="shared" si="2"/>
        <v>-1.17</v>
      </c>
      <c r="F149" s="4">
        <f t="shared" si="3"/>
        <v>0</v>
      </c>
      <c r="G149" s="13" t="str">
        <f t="shared" si="79"/>
        <v/>
      </c>
      <c r="H149" s="13" t="str">
        <f t="shared" si="5"/>
        <v/>
      </c>
      <c r="J149" s="2">
        <f t="shared" si="67"/>
        <v>47.5</v>
      </c>
      <c r="K149" s="4">
        <f t="shared" si="6"/>
        <v>142.5</v>
      </c>
      <c r="L149" s="4">
        <f t="shared" si="7"/>
        <v>-1.08</v>
      </c>
      <c r="O149" s="4">
        <f t="shared" si="8"/>
        <v>0</v>
      </c>
      <c r="P149" s="13" t="str">
        <f t="shared" si="80"/>
        <v/>
      </c>
      <c r="Q149" s="24" t="str">
        <f t="shared" si="10"/>
        <v/>
      </c>
      <c r="S149" s="2">
        <f t="shared" si="68"/>
        <v>47.5</v>
      </c>
      <c r="T149" s="4">
        <f t="shared" si="11"/>
        <v>142.5</v>
      </c>
      <c r="U149" s="4">
        <f t="shared" si="12"/>
        <v>-1.17</v>
      </c>
      <c r="X149" s="4">
        <f t="shared" si="13"/>
        <v>0</v>
      </c>
      <c r="Y149" s="13" t="str">
        <f t="shared" si="81"/>
        <v/>
      </c>
      <c r="Z149" s="24" t="str">
        <f t="shared" si="15"/>
        <v/>
      </c>
      <c r="AB149" s="2">
        <f t="shared" si="69"/>
        <v>47.5</v>
      </c>
      <c r="AC149" s="4">
        <f t="shared" si="16"/>
        <v>142.5</v>
      </c>
      <c r="AD149" s="4">
        <f t="shared" si="17"/>
        <v>-1.14</v>
      </c>
      <c r="AG149" s="4">
        <f t="shared" si="18"/>
        <v>0</v>
      </c>
      <c r="AH149" s="13" t="str">
        <f t="shared" si="82"/>
        <v/>
      </c>
      <c r="AI149" s="24" t="str">
        <f t="shared" si="20"/>
        <v/>
      </c>
      <c r="AK149" s="2">
        <f t="shared" si="70"/>
        <v>47.5</v>
      </c>
      <c r="AL149" s="4">
        <f t="shared" si="21"/>
        <v>142.5</v>
      </c>
      <c r="AM149" s="4">
        <f t="shared" si="22"/>
        <v>-1.14</v>
      </c>
      <c r="AP149" s="15" t="str">
        <f t="shared" si="23"/>
        <v/>
      </c>
      <c r="AQ149" s="13" t="str">
        <f t="shared" si="83"/>
        <v/>
      </c>
      <c r="AR149" s="24" t="str">
        <f t="shared" si="25"/>
        <v/>
      </c>
      <c r="AT149" s="2">
        <f t="shared" si="71"/>
        <v>47.5</v>
      </c>
      <c r="AU149" s="4">
        <f t="shared" si="26"/>
        <v>142.5</v>
      </c>
      <c r="AV149" s="4">
        <f t="shared" si="27"/>
        <v>-1.17</v>
      </c>
      <c r="AY149" s="4" t="str">
        <f t="shared" si="28"/>
        <v/>
      </c>
      <c r="AZ149" s="13" t="str">
        <f t="shared" si="84"/>
        <v/>
      </c>
      <c r="BA149" s="24" t="str">
        <f t="shared" si="30"/>
        <v/>
      </c>
      <c r="BC149" s="2">
        <f t="shared" si="72"/>
        <v>47.5</v>
      </c>
      <c r="BD149" s="4">
        <f t="shared" si="31"/>
        <v>142.5</v>
      </c>
      <c r="BE149" s="4">
        <f t="shared" si="32"/>
        <v>-1.14</v>
      </c>
      <c r="BH149" s="4" t="str">
        <f t="shared" si="33"/>
        <v/>
      </c>
      <c r="BI149" s="13" t="str">
        <f t="shared" si="85"/>
        <v/>
      </c>
      <c r="BJ149" s="24" t="str">
        <f t="shared" si="35"/>
        <v/>
      </c>
      <c r="BL149" s="2">
        <f t="shared" si="73"/>
        <v>47.5</v>
      </c>
      <c r="BM149" s="4">
        <f t="shared" si="36"/>
        <v>142.5</v>
      </c>
      <c r="BN149" s="4">
        <f t="shared" si="37"/>
        <v>-1.11</v>
      </c>
      <c r="BQ149" s="4" t="str">
        <f t="shared" si="38"/>
        <v/>
      </c>
      <c r="BR149" s="13" t="str">
        <f t="shared" si="39"/>
        <v/>
      </c>
      <c r="BS149" s="24" t="str">
        <f t="shared" si="40"/>
        <v/>
      </c>
      <c r="BU149" s="2">
        <f t="shared" si="74"/>
        <v>47.5</v>
      </c>
      <c r="BV149" s="4">
        <f t="shared" si="41"/>
        <v>142.5</v>
      </c>
      <c r="BW149" s="4">
        <f t="shared" si="42"/>
        <v>-1.11</v>
      </c>
      <c r="BZ149" s="4" t="str">
        <f t="shared" si="43"/>
        <v/>
      </c>
      <c r="CA149" s="13" t="str">
        <f t="shared" si="44"/>
        <v/>
      </c>
      <c r="CB149" s="24" t="str">
        <f t="shared" si="45"/>
        <v/>
      </c>
      <c r="CD149" s="2">
        <f t="shared" si="75"/>
        <v>47.5</v>
      </c>
      <c r="CE149" s="4">
        <f t="shared" si="46"/>
        <v>142.5</v>
      </c>
      <c r="CF149" s="4">
        <f t="shared" si="47"/>
        <v>-1.11</v>
      </c>
      <c r="CI149" s="4" t="str">
        <f t="shared" si="48"/>
        <v/>
      </c>
      <c r="CJ149" s="13" t="str">
        <f t="shared" si="49"/>
        <v/>
      </c>
      <c r="CK149" s="24" t="str">
        <f t="shared" si="50"/>
        <v/>
      </c>
      <c r="CM149" s="2">
        <f t="shared" si="76"/>
        <v>47.5</v>
      </c>
      <c r="CN149" s="4">
        <f t="shared" si="51"/>
        <v>142.5</v>
      </c>
      <c r="CO149" s="4">
        <f t="shared" si="52"/>
        <v>-1.17</v>
      </c>
      <c r="CR149" s="4" t="str">
        <f t="shared" si="53"/>
        <v/>
      </c>
      <c r="CS149" s="13" t="str">
        <f t="shared" si="86"/>
        <v/>
      </c>
      <c r="CT149" s="24" t="str">
        <f t="shared" si="55"/>
        <v/>
      </c>
      <c r="CV149" s="2">
        <f t="shared" si="77"/>
        <v>47.5</v>
      </c>
      <c r="CW149" s="4">
        <f t="shared" si="56"/>
        <v>142.5</v>
      </c>
      <c r="CX149" s="4">
        <f t="shared" si="57"/>
        <v>-1.17</v>
      </c>
      <c r="DA149" s="4" t="str">
        <f t="shared" si="58"/>
        <v/>
      </c>
      <c r="DB149" s="13" t="str">
        <f t="shared" si="87"/>
        <v/>
      </c>
      <c r="DC149" s="24" t="str">
        <f t="shared" si="60"/>
        <v/>
      </c>
      <c r="DE149" s="2">
        <f t="shared" si="78"/>
        <v>47.5</v>
      </c>
      <c r="DF149" s="4">
        <f t="shared" si="61"/>
        <v>142.5</v>
      </c>
      <c r="DG149" s="4">
        <f t="shared" si="62"/>
        <v>-1.14</v>
      </c>
      <c r="DJ149" s="15" t="str">
        <f t="shared" si="63"/>
        <v/>
      </c>
      <c r="DK149" s="13" t="str">
        <f t="shared" si="88"/>
        <v/>
      </c>
      <c r="DL149" s="24" t="str">
        <f t="shared" si="65"/>
        <v/>
      </c>
    </row>
    <row r="150">
      <c r="A150" s="2">
        <f t="shared" si="66"/>
        <v>48</v>
      </c>
      <c r="B150" s="4">
        <f t="shared" si="1"/>
        <v>144</v>
      </c>
      <c r="C150" s="4">
        <f t="shared" si="2"/>
        <v>-1.2</v>
      </c>
      <c r="D150" s="4">
        <f>150.75-1/32</f>
        <v>150.71875</v>
      </c>
      <c r="E150" s="4">
        <f>155.25-1/32</f>
        <v>155.21875</v>
      </c>
      <c r="F150" s="4">
        <f t="shared" si="3"/>
        <v>4.5</v>
      </c>
      <c r="G150" s="13">
        <f t="shared" si="79"/>
        <v>1</v>
      </c>
      <c r="H150" s="13">
        <f t="shared" si="5"/>
        <v>0</v>
      </c>
      <c r="J150" s="2">
        <f t="shared" si="67"/>
        <v>48</v>
      </c>
      <c r="K150" s="4">
        <f t="shared" si="6"/>
        <v>144</v>
      </c>
      <c r="L150" s="4">
        <f t="shared" si="7"/>
        <v>-1.11</v>
      </c>
      <c r="M150" s="2">
        <f>150.75+1/32</f>
        <v>150.78125</v>
      </c>
      <c r="N150" s="4">
        <f>155+1/8+1/16</f>
        <v>155.1875</v>
      </c>
      <c r="O150" s="4">
        <f t="shared" si="8"/>
        <v>4.40625</v>
      </c>
      <c r="P150" s="13">
        <f t="shared" si="80"/>
        <v>0.9929823694</v>
      </c>
      <c r="Q150" s="24">
        <f t="shared" si="10"/>
        <v>0</v>
      </c>
      <c r="S150" s="2">
        <f t="shared" si="68"/>
        <v>48</v>
      </c>
      <c r="T150" s="4">
        <f t="shared" si="11"/>
        <v>144</v>
      </c>
      <c r="U150" s="4">
        <f t="shared" si="12"/>
        <v>-1.2</v>
      </c>
      <c r="V150" s="2">
        <v>150.75</v>
      </c>
      <c r="W150" s="2">
        <f>155+3/16</f>
        <v>155.1875</v>
      </c>
      <c r="X150" s="4">
        <f t="shared" si="13"/>
        <v>4.4375</v>
      </c>
      <c r="Y150" s="13">
        <f t="shared" si="81"/>
        <v>0.993031274</v>
      </c>
      <c r="Z150" s="24">
        <f t="shared" si="15"/>
        <v>0</v>
      </c>
      <c r="AB150" s="2">
        <f t="shared" si="69"/>
        <v>48</v>
      </c>
      <c r="AC150" s="4">
        <f t="shared" si="16"/>
        <v>144</v>
      </c>
      <c r="AD150" s="4">
        <f t="shared" si="17"/>
        <v>-1.17</v>
      </c>
      <c r="AE150" s="4">
        <f>150+25/32</f>
        <v>150.78125</v>
      </c>
      <c r="AF150" s="4">
        <f>156-26/32</f>
        <v>155.1875</v>
      </c>
      <c r="AG150" s="4">
        <f t="shared" si="18"/>
        <v>4.40625</v>
      </c>
      <c r="AH150" s="13">
        <f t="shared" si="82"/>
        <v>1</v>
      </c>
      <c r="AI150" s="24">
        <f t="shared" si="20"/>
        <v>0</v>
      </c>
      <c r="AK150" s="2">
        <f t="shared" si="70"/>
        <v>48</v>
      </c>
      <c r="AL150" s="4">
        <f t="shared" si="21"/>
        <v>144</v>
      </c>
      <c r="AM150" s="4">
        <f t="shared" si="22"/>
        <v>-1.17</v>
      </c>
      <c r="AO150" s="2">
        <v>25.0</v>
      </c>
      <c r="AP150" s="29">
        <f t="shared" si="23"/>
        <v>4.375</v>
      </c>
      <c r="AQ150" s="13">
        <f t="shared" si="83"/>
        <v>1</v>
      </c>
      <c r="AR150" s="24">
        <f t="shared" si="25"/>
        <v>0</v>
      </c>
      <c r="AT150" s="2">
        <f t="shared" si="71"/>
        <v>48</v>
      </c>
      <c r="AU150" s="4">
        <f t="shared" si="26"/>
        <v>144</v>
      </c>
      <c r="AV150" s="4">
        <f t="shared" si="27"/>
        <v>-1.2</v>
      </c>
      <c r="AX150" s="2">
        <v>25.0</v>
      </c>
      <c r="AY150" s="4">
        <f t="shared" si="28"/>
        <v>4.3125</v>
      </c>
      <c r="AZ150" s="13">
        <f t="shared" si="84"/>
        <v>0.9928314488</v>
      </c>
      <c r="BA150" s="24">
        <f t="shared" si="30"/>
        <v>0</v>
      </c>
      <c r="BC150" s="2">
        <f t="shared" si="72"/>
        <v>48</v>
      </c>
      <c r="BD150" s="4">
        <f t="shared" si="31"/>
        <v>144</v>
      </c>
      <c r="BE150" s="4">
        <f t="shared" si="32"/>
        <v>-1.17</v>
      </c>
      <c r="BG150" s="2">
        <v>25.0</v>
      </c>
      <c r="BH150" s="4">
        <f t="shared" si="33"/>
        <v>4.375</v>
      </c>
      <c r="BI150" s="13">
        <f t="shared" si="85"/>
        <v>1</v>
      </c>
      <c r="BJ150" s="24">
        <f t="shared" si="35"/>
        <v>0</v>
      </c>
      <c r="BL150" s="2">
        <f t="shared" si="73"/>
        <v>48</v>
      </c>
      <c r="BM150" s="4">
        <f t="shared" si="36"/>
        <v>144</v>
      </c>
      <c r="BN150" s="4">
        <f t="shared" si="37"/>
        <v>-1.14</v>
      </c>
      <c r="BQ150" s="4" t="str">
        <f t="shared" si="38"/>
        <v/>
      </c>
      <c r="BR150" s="13" t="str">
        <f t="shared" si="39"/>
        <v/>
      </c>
      <c r="BS150" s="24" t="str">
        <f t="shared" si="40"/>
        <v/>
      </c>
      <c r="BU150" s="2">
        <f t="shared" si="74"/>
        <v>48</v>
      </c>
      <c r="BV150" s="4">
        <f t="shared" si="41"/>
        <v>144</v>
      </c>
      <c r="BW150" s="4">
        <f t="shared" si="42"/>
        <v>-1.14</v>
      </c>
      <c r="BY150" s="2">
        <v>23.0</v>
      </c>
      <c r="BZ150" s="4">
        <f t="shared" si="43"/>
        <v>4.4375</v>
      </c>
      <c r="CA150" s="13">
        <f t="shared" si="44"/>
        <v>1</v>
      </c>
      <c r="CB150" s="24">
        <f t="shared" si="45"/>
        <v>0</v>
      </c>
      <c r="CD150" s="2">
        <f t="shared" si="75"/>
        <v>48</v>
      </c>
      <c r="CE150" s="4">
        <f t="shared" si="46"/>
        <v>144</v>
      </c>
      <c r="CF150" s="4">
        <f t="shared" si="47"/>
        <v>-1.14</v>
      </c>
      <c r="CH150" s="2">
        <v>24.0</v>
      </c>
      <c r="CI150" s="4">
        <f t="shared" si="48"/>
        <v>4.375</v>
      </c>
      <c r="CJ150" s="13">
        <f t="shared" si="49"/>
        <v>1</v>
      </c>
      <c r="CK150" s="24">
        <f t="shared" si="50"/>
        <v>0</v>
      </c>
      <c r="CM150" s="2">
        <f t="shared" si="76"/>
        <v>48</v>
      </c>
      <c r="CN150" s="4">
        <f t="shared" si="51"/>
        <v>144</v>
      </c>
      <c r="CO150" s="4">
        <f t="shared" si="52"/>
        <v>-1.2</v>
      </c>
      <c r="CR150" s="4" t="str">
        <f t="shared" si="53"/>
        <v/>
      </c>
      <c r="CS150" s="13" t="str">
        <f t="shared" si="86"/>
        <v/>
      </c>
      <c r="CT150" s="24" t="str">
        <f t="shared" si="55"/>
        <v/>
      </c>
      <c r="CV150" s="2">
        <f t="shared" si="77"/>
        <v>48</v>
      </c>
      <c r="CW150" s="4">
        <f t="shared" si="56"/>
        <v>144</v>
      </c>
      <c r="CX150" s="4">
        <f t="shared" si="57"/>
        <v>-1.2</v>
      </c>
      <c r="CZ150" s="2">
        <v>25.0</v>
      </c>
      <c r="DA150" s="4">
        <f t="shared" si="58"/>
        <v>4.3125</v>
      </c>
      <c r="DB150" s="13">
        <f t="shared" si="87"/>
        <v>0.9928314488</v>
      </c>
      <c r="DC150" s="24">
        <f t="shared" si="60"/>
        <v>0</v>
      </c>
      <c r="DE150" s="2">
        <f t="shared" si="78"/>
        <v>48</v>
      </c>
      <c r="DF150" s="4">
        <f t="shared" si="61"/>
        <v>144</v>
      </c>
      <c r="DG150" s="4">
        <f t="shared" si="62"/>
        <v>-1.17</v>
      </c>
      <c r="DI150" s="2">
        <v>25.0</v>
      </c>
      <c r="DJ150" s="29">
        <f t="shared" si="63"/>
        <v>4.375</v>
      </c>
      <c r="DK150" s="13">
        <f t="shared" si="88"/>
        <v>1</v>
      </c>
      <c r="DL150" s="24">
        <f t="shared" si="65"/>
        <v>0</v>
      </c>
    </row>
    <row r="151">
      <c r="A151" s="2">
        <f t="shared" si="66"/>
        <v>48.5</v>
      </c>
      <c r="B151" s="4">
        <f t="shared" si="1"/>
        <v>145.5</v>
      </c>
      <c r="C151" s="4">
        <f t="shared" si="2"/>
        <v>-1.23</v>
      </c>
      <c r="F151" s="4">
        <f t="shared" si="3"/>
        <v>0</v>
      </c>
      <c r="G151" s="13" t="str">
        <f t="shared" si="79"/>
        <v/>
      </c>
      <c r="H151" s="13" t="str">
        <f t="shared" si="5"/>
        <v/>
      </c>
      <c r="J151" s="2">
        <f t="shared" si="67"/>
        <v>48.5</v>
      </c>
      <c r="K151" s="4">
        <f t="shared" si="6"/>
        <v>145.5</v>
      </c>
      <c r="L151" s="4">
        <f t="shared" si="7"/>
        <v>-1.14</v>
      </c>
      <c r="O151" s="4">
        <f t="shared" si="8"/>
        <v>0</v>
      </c>
      <c r="P151" s="13" t="str">
        <f t="shared" si="80"/>
        <v/>
      </c>
      <c r="Q151" s="24" t="str">
        <f t="shared" si="10"/>
        <v/>
      </c>
      <c r="S151" s="2">
        <f t="shared" si="68"/>
        <v>48.5</v>
      </c>
      <c r="T151" s="4">
        <f t="shared" si="11"/>
        <v>145.5</v>
      </c>
      <c r="U151" s="4">
        <f t="shared" si="12"/>
        <v>-1.23</v>
      </c>
      <c r="X151" s="4">
        <f t="shared" si="13"/>
        <v>0</v>
      </c>
      <c r="Y151" s="13" t="str">
        <f t="shared" si="81"/>
        <v/>
      </c>
      <c r="Z151" s="24" t="str">
        <f t="shared" si="15"/>
        <v/>
      </c>
      <c r="AB151" s="2">
        <f t="shared" si="69"/>
        <v>48.5</v>
      </c>
      <c r="AC151" s="4">
        <f t="shared" si="16"/>
        <v>145.5</v>
      </c>
      <c r="AD151" s="4">
        <f t="shared" si="17"/>
        <v>-1.2</v>
      </c>
      <c r="AG151" s="4">
        <f t="shared" si="18"/>
        <v>0</v>
      </c>
      <c r="AH151" s="13" t="str">
        <f t="shared" si="82"/>
        <v/>
      </c>
      <c r="AI151" s="24" t="str">
        <f t="shared" si="20"/>
        <v/>
      </c>
      <c r="AK151" s="2">
        <f t="shared" si="70"/>
        <v>48.5</v>
      </c>
      <c r="AL151" s="4">
        <f t="shared" si="21"/>
        <v>145.5</v>
      </c>
      <c r="AM151" s="4">
        <f t="shared" si="22"/>
        <v>-1.2</v>
      </c>
      <c r="AP151" s="15" t="str">
        <f t="shared" si="23"/>
        <v/>
      </c>
      <c r="AQ151" s="13" t="str">
        <f t="shared" si="83"/>
        <v/>
      </c>
      <c r="AR151" s="24" t="str">
        <f t="shared" si="25"/>
        <v/>
      </c>
      <c r="AT151" s="2">
        <f t="shared" si="71"/>
        <v>48.5</v>
      </c>
      <c r="AU151" s="4">
        <f t="shared" si="26"/>
        <v>145.5</v>
      </c>
      <c r="AV151" s="4">
        <f t="shared" si="27"/>
        <v>-1.23</v>
      </c>
      <c r="AY151" s="4" t="str">
        <f t="shared" si="28"/>
        <v/>
      </c>
      <c r="AZ151" s="13" t="str">
        <f t="shared" si="84"/>
        <v/>
      </c>
      <c r="BA151" s="24" t="str">
        <f t="shared" si="30"/>
        <v/>
      </c>
      <c r="BC151" s="2">
        <f t="shared" si="72"/>
        <v>48.5</v>
      </c>
      <c r="BD151" s="4">
        <f t="shared" si="31"/>
        <v>145.5</v>
      </c>
      <c r="BE151" s="4">
        <f t="shared" si="32"/>
        <v>-1.2</v>
      </c>
      <c r="BH151" s="4" t="str">
        <f t="shared" si="33"/>
        <v/>
      </c>
      <c r="BI151" s="13" t="str">
        <f t="shared" si="85"/>
        <v/>
      </c>
      <c r="BJ151" s="24" t="str">
        <f t="shared" si="35"/>
        <v/>
      </c>
      <c r="BL151" s="2">
        <f t="shared" si="73"/>
        <v>48.5</v>
      </c>
      <c r="BM151" s="4">
        <f t="shared" si="36"/>
        <v>145.5</v>
      </c>
      <c r="BN151" s="4">
        <f t="shared" si="37"/>
        <v>-1.17</v>
      </c>
      <c r="BQ151" s="4" t="str">
        <f t="shared" si="38"/>
        <v/>
      </c>
      <c r="BR151" s="13" t="str">
        <f t="shared" si="39"/>
        <v/>
      </c>
      <c r="BS151" s="24" t="str">
        <f t="shared" si="40"/>
        <v/>
      </c>
      <c r="BU151" s="2">
        <f t="shared" si="74"/>
        <v>48.5</v>
      </c>
      <c r="BV151" s="4">
        <f t="shared" si="41"/>
        <v>145.5</v>
      </c>
      <c r="BW151" s="4">
        <f t="shared" si="42"/>
        <v>-1.17</v>
      </c>
      <c r="BZ151" s="4" t="str">
        <f t="shared" si="43"/>
        <v/>
      </c>
      <c r="CA151" s="13" t="str">
        <f t="shared" si="44"/>
        <v/>
      </c>
      <c r="CB151" s="24" t="str">
        <f t="shared" si="45"/>
        <v/>
      </c>
      <c r="CD151" s="2">
        <f t="shared" si="75"/>
        <v>48.5</v>
      </c>
      <c r="CE151" s="4">
        <f t="shared" si="46"/>
        <v>145.5</v>
      </c>
      <c r="CF151" s="4">
        <f t="shared" si="47"/>
        <v>-1.17</v>
      </c>
      <c r="CI151" s="4" t="str">
        <f t="shared" si="48"/>
        <v/>
      </c>
      <c r="CJ151" s="13" t="str">
        <f t="shared" si="49"/>
        <v/>
      </c>
      <c r="CK151" s="24" t="str">
        <f t="shared" si="50"/>
        <v/>
      </c>
      <c r="CM151" s="2">
        <f t="shared" si="76"/>
        <v>48.5</v>
      </c>
      <c r="CN151" s="4">
        <f t="shared" si="51"/>
        <v>145.5</v>
      </c>
      <c r="CO151" s="4">
        <f t="shared" si="52"/>
        <v>-1.23</v>
      </c>
      <c r="CR151" s="4" t="str">
        <f t="shared" si="53"/>
        <v/>
      </c>
      <c r="CS151" s="13" t="str">
        <f t="shared" si="86"/>
        <v/>
      </c>
      <c r="CT151" s="24" t="str">
        <f t="shared" si="55"/>
        <v/>
      </c>
      <c r="CV151" s="2">
        <f t="shared" si="77"/>
        <v>48.5</v>
      </c>
      <c r="CW151" s="4">
        <f t="shared" si="56"/>
        <v>145.5</v>
      </c>
      <c r="CX151" s="4">
        <f t="shared" si="57"/>
        <v>-1.23</v>
      </c>
      <c r="DA151" s="4" t="str">
        <f t="shared" si="58"/>
        <v/>
      </c>
      <c r="DB151" s="13" t="str">
        <f t="shared" si="87"/>
        <v/>
      </c>
      <c r="DC151" s="24" t="str">
        <f t="shared" si="60"/>
        <v/>
      </c>
      <c r="DE151" s="2">
        <f t="shared" si="78"/>
        <v>48.5</v>
      </c>
      <c r="DF151" s="4">
        <f t="shared" si="61"/>
        <v>145.5</v>
      </c>
      <c r="DG151" s="4">
        <f t="shared" si="62"/>
        <v>-1.2</v>
      </c>
      <c r="DJ151" s="15" t="str">
        <f t="shared" si="63"/>
        <v/>
      </c>
      <c r="DK151" s="13" t="str">
        <f t="shared" si="88"/>
        <v/>
      </c>
      <c r="DL151" s="24" t="str">
        <f t="shared" si="65"/>
        <v/>
      </c>
    </row>
    <row r="152">
      <c r="A152" s="2">
        <f t="shared" si="66"/>
        <v>49</v>
      </c>
      <c r="B152" s="4">
        <f t="shared" si="1"/>
        <v>147</v>
      </c>
      <c r="C152" s="4">
        <f t="shared" si="2"/>
        <v>-1.26</v>
      </c>
      <c r="F152" s="4">
        <f t="shared" si="3"/>
        <v>0</v>
      </c>
      <c r="G152" s="13" t="str">
        <f t="shared" si="79"/>
        <v/>
      </c>
      <c r="H152" s="13" t="str">
        <f t="shared" si="5"/>
        <v/>
      </c>
      <c r="J152" s="2">
        <f t="shared" si="67"/>
        <v>49</v>
      </c>
      <c r="K152" s="4">
        <f t="shared" si="6"/>
        <v>147</v>
      </c>
      <c r="L152" s="4">
        <f t="shared" si="7"/>
        <v>-1.17</v>
      </c>
      <c r="M152" s="2">
        <f>150.75+1/32</f>
        <v>150.78125</v>
      </c>
      <c r="N152" s="4">
        <f>155+1/8+1/16</f>
        <v>155.1875</v>
      </c>
      <c r="O152" s="4">
        <f t="shared" si="8"/>
        <v>4.40625</v>
      </c>
      <c r="P152" s="13">
        <f t="shared" si="80"/>
        <v>0.9929823694</v>
      </c>
      <c r="Q152" s="24">
        <f t="shared" si="10"/>
        <v>0</v>
      </c>
      <c r="S152" s="2">
        <f t="shared" si="68"/>
        <v>49</v>
      </c>
      <c r="T152" s="4">
        <f t="shared" si="11"/>
        <v>147</v>
      </c>
      <c r="U152" s="4">
        <f t="shared" si="12"/>
        <v>-1.26</v>
      </c>
      <c r="X152" s="4">
        <f t="shared" si="13"/>
        <v>0</v>
      </c>
      <c r="Y152" s="13" t="str">
        <f t="shared" si="81"/>
        <v/>
      </c>
      <c r="Z152" s="24" t="str">
        <f t="shared" si="15"/>
        <v/>
      </c>
      <c r="AB152" s="2">
        <f t="shared" si="69"/>
        <v>49</v>
      </c>
      <c r="AC152" s="4">
        <f t="shared" si="16"/>
        <v>147</v>
      </c>
      <c r="AD152" s="4">
        <f t="shared" si="17"/>
        <v>-1.23</v>
      </c>
      <c r="AG152" s="4">
        <f t="shared" si="18"/>
        <v>0</v>
      </c>
      <c r="AH152" s="13" t="str">
        <f t="shared" si="82"/>
        <v/>
      </c>
      <c r="AI152" s="24" t="str">
        <f t="shared" si="20"/>
        <v/>
      </c>
      <c r="AK152" s="2">
        <f t="shared" si="70"/>
        <v>49</v>
      </c>
      <c r="AL152" s="4">
        <f t="shared" si="21"/>
        <v>147</v>
      </c>
      <c r="AM152" s="4">
        <f t="shared" si="22"/>
        <v>-1.23</v>
      </c>
      <c r="AP152" s="15" t="str">
        <f t="shared" si="23"/>
        <v/>
      </c>
      <c r="AQ152" s="13" t="str">
        <f t="shared" si="83"/>
        <v/>
      </c>
      <c r="AR152" s="24" t="str">
        <f t="shared" si="25"/>
        <v/>
      </c>
      <c r="AT152" s="2">
        <f t="shared" si="71"/>
        <v>49</v>
      </c>
      <c r="AU152" s="4">
        <f t="shared" si="26"/>
        <v>147</v>
      </c>
      <c r="AV152" s="4">
        <f t="shared" si="27"/>
        <v>-1.26</v>
      </c>
      <c r="AY152" s="4" t="str">
        <f t="shared" si="28"/>
        <v/>
      </c>
      <c r="AZ152" s="13" t="str">
        <f t="shared" si="84"/>
        <v/>
      </c>
      <c r="BA152" s="24" t="str">
        <f t="shared" si="30"/>
        <v/>
      </c>
      <c r="BC152" s="2">
        <f t="shared" si="72"/>
        <v>49</v>
      </c>
      <c r="BD152" s="4">
        <f t="shared" si="31"/>
        <v>147</v>
      </c>
      <c r="BE152" s="4">
        <f t="shared" si="32"/>
        <v>-1.23</v>
      </c>
      <c r="BH152" s="4" t="str">
        <f t="shared" si="33"/>
        <v/>
      </c>
      <c r="BI152" s="13" t="str">
        <f t="shared" si="85"/>
        <v/>
      </c>
      <c r="BJ152" s="24" t="str">
        <f t="shared" si="35"/>
        <v/>
      </c>
      <c r="BL152" s="2">
        <f t="shared" si="73"/>
        <v>49</v>
      </c>
      <c r="BM152" s="4">
        <f t="shared" si="36"/>
        <v>147</v>
      </c>
      <c r="BN152" s="4">
        <f t="shared" si="37"/>
        <v>-1.2</v>
      </c>
      <c r="BP152" s="2">
        <v>23.0</v>
      </c>
      <c r="BQ152" s="4">
        <f t="shared" si="38"/>
        <v>4.4375</v>
      </c>
      <c r="BR152" s="13">
        <f t="shared" si="39"/>
        <v>1</v>
      </c>
      <c r="BS152" s="24">
        <f t="shared" si="40"/>
        <v>0</v>
      </c>
      <c r="BU152" s="2">
        <f t="shared" si="74"/>
        <v>49</v>
      </c>
      <c r="BV152" s="4">
        <f t="shared" si="41"/>
        <v>147</v>
      </c>
      <c r="BW152" s="4">
        <f t="shared" si="42"/>
        <v>-1.2</v>
      </c>
      <c r="BZ152" s="4" t="str">
        <f t="shared" si="43"/>
        <v/>
      </c>
      <c r="CA152" s="13" t="str">
        <f t="shared" si="44"/>
        <v/>
      </c>
      <c r="CB152" s="24" t="str">
        <f t="shared" si="45"/>
        <v/>
      </c>
      <c r="CD152" s="2">
        <f t="shared" si="75"/>
        <v>49</v>
      </c>
      <c r="CE152" s="4">
        <f t="shared" si="46"/>
        <v>147</v>
      </c>
      <c r="CF152" s="4">
        <f t="shared" si="47"/>
        <v>-1.2</v>
      </c>
      <c r="CI152" s="4" t="str">
        <f t="shared" si="48"/>
        <v/>
      </c>
      <c r="CJ152" s="13" t="str">
        <f t="shared" si="49"/>
        <v/>
      </c>
      <c r="CK152" s="24" t="str">
        <f t="shared" si="50"/>
        <v/>
      </c>
      <c r="CM152" s="2">
        <f t="shared" si="76"/>
        <v>49</v>
      </c>
      <c r="CN152" s="4">
        <f t="shared" si="51"/>
        <v>147</v>
      </c>
      <c r="CO152" s="4">
        <f t="shared" si="52"/>
        <v>-1.26</v>
      </c>
      <c r="CQ152" s="2">
        <v>25.0</v>
      </c>
      <c r="CR152" s="4">
        <f t="shared" si="53"/>
        <v>4.3125</v>
      </c>
      <c r="CS152" s="13">
        <f t="shared" si="86"/>
        <v>1</v>
      </c>
      <c r="CT152" s="24">
        <f t="shared" si="55"/>
        <v>0</v>
      </c>
      <c r="CV152" s="2">
        <f t="shared" si="77"/>
        <v>49</v>
      </c>
      <c r="CW152" s="4">
        <f t="shared" si="56"/>
        <v>147</v>
      </c>
      <c r="CX152" s="4">
        <f t="shared" si="57"/>
        <v>-1.26</v>
      </c>
      <c r="DA152" s="4" t="str">
        <f t="shared" si="58"/>
        <v/>
      </c>
      <c r="DB152" s="13" t="str">
        <f t="shared" si="87"/>
        <v/>
      </c>
      <c r="DC152" s="24" t="str">
        <f t="shared" si="60"/>
        <v/>
      </c>
      <c r="DE152" s="2">
        <f t="shared" si="78"/>
        <v>49</v>
      </c>
      <c r="DF152" s="4">
        <f t="shared" si="61"/>
        <v>147</v>
      </c>
      <c r="DG152" s="4">
        <f t="shared" si="62"/>
        <v>-1.23</v>
      </c>
      <c r="DJ152" s="15" t="str">
        <f t="shared" si="63"/>
        <v/>
      </c>
      <c r="DK152" s="13" t="str">
        <f t="shared" si="88"/>
        <v/>
      </c>
      <c r="DL152" s="24" t="str">
        <f t="shared" si="65"/>
        <v/>
      </c>
    </row>
    <row r="153">
      <c r="A153" s="2">
        <f t="shared" si="66"/>
        <v>49.5</v>
      </c>
      <c r="B153" s="4">
        <f t="shared" si="1"/>
        <v>148.5</v>
      </c>
      <c r="C153" s="4">
        <f t="shared" si="2"/>
        <v>-1.29</v>
      </c>
      <c r="F153" s="4">
        <f t="shared" si="3"/>
        <v>0</v>
      </c>
      <c r="G153" s="13" t="str">
        <f t="shared" si="79"/>
        <v/>
      </c>
      <c r="H153" s="13" t="str">
        <f t="shared" si="5"/>
        <v/>
      </c>
      <c r="J153" s="2">
        <f t="shared" si="67"/>
        <v>49.5</v>
      </c>
      <c r="K153" s="4">
        <f t="shared" si="6"/>
        <v>148.5</v>
      </c>
      <c r="L153" s="4">
        <f t="shared" si="7"/>
        <v>-1.2</v>
      </c>
      <c r="O153" s="4">
        <f t="shared" si="8"/>
        <v>0</v>
      </c>
      <c r="P153" s="13" t="str">
        <f t="shared" si="80"/>
        <v/>
      </c>
      <c r="Q153" s="24" t="str">
        <f t="shared" si="10"/>
        <v/>
      </c>
      <c r="S153" s="2">
        <f t="shared" si="68"/>
        <v>49.5</v>
      </c>
      <c r="T153" s="4">
        <f t="shared" si="11"/>
        <v>148.5</v>
      </c>
      <c r="U153" s="4">
        <f t="shared" si="12"/>
        <v>-1.29</v>
      </c>
      <c r="X153" s="4">
        <f t="shared" si="13"/>
        <v>0</v>
      </c>
      <c r="Y153" s="13" t="str">
        <f t="shared" si="81"/>
        <v/>
      </c>
      <c r="Z153" s="24" t="str">
        <f t="shared" si="15"/>
        <v/>
      </c>
      <c r="AB153" s="2">
        <f t="shared" si="69"/>
        <v>49.5</v>
      </c>
      <c r="AC153" s="4">
        <f t="shared" si="16"/>
        <v>148.5</v>
      </c>
      <c r="AD153" s="4">
        <f t="shared" si="17"/>
        <v>-1.26</v>
      </c>
      <c r="AG153" s="4">
        <f t="shared" si="18"/>
        <v>0</v>
      </c>
      <c r="AH153" s="13" t="str">
        <f t="shared" si="82"/>
        <v/>
      </c>
      <c r="AI153" s="24" t="str">
        <f t="shared" si="20"/>
        <v/>
      </c>
      <c r="AK153" s="2">
        <f t="shared" si="70"/>
        <v>49.5</v>
      </c>
      <c r="AL153" s="4">
        <f t="shared" si="21"/>
        <v>148.5</v>
      </c>
      <c r="AM153" s="4">
        <f t="shared" si="22"/>
        <v>-1.26</v>
      </c>
      <c r="AP153" s="15" t="str">
        <f t="shared" si="23"/>
        <v/>
      </c>
      <c r="AQ153" s="13" t="str">
        <f t="shared" si="83"/>
        <v/>
      </c>
      <c r="AR153" s="24" t="str">
        <f t="shared" si="25"/>
        <v/>
      </c>
      <c r="AT153" s="2">
        <f t="shared" si="71"/>
        <v>49.5</v>
      </c>
      <c r="AU153" s="4">
        <f t="shared" si="26"/>
        <v>148.5</v>
      </c>
      <c r="AV153" s="4">
        <f t="shared" si="27"/>
        <v>-1.29</v>
      </c>
      <c r="AY153" s="4" t="str">
        <f t="shared" si="28"/>
        <v/>
      </c>
      <c r="AZ153" s="13" t="str">
        <f t="shared" si="84"/>
        <v/>
      </c>
      <c r="BA153" s="24" t="str">
        <f t="shared" si="30"/>
        <v/>
      </c>
      <c r="BC153" s="2">
        <f t="shared" si="72"/>
        <v>49.5</v>
      </c>
      <c r="BD153" s="4">
        <f t="shared" si="31"/>
        <v>148.5</v>
      </c>
      <c r="BE153" s="4">
        <f t="shared" si="32"/>
        <v>-1.26</v>
      </c>
      <c r="BH153" s="4" t="str">
        <f t="shared" si="33"/>
        <v/>
      </c>
      <c r="BI153" s="13" t="str">
        <f t="shared" si="85"/>
        <v/>
      </c>
      <c r="BJ153" s="24" t="str">
        <f t="shared" si="35"/>
        <v/>
      </c>
      <c r="BL153" s="2">
        <f t="shared" si="73"/>
        <v>49.5</v>
      </c>
      <c r="BM153" s="4">
        <f t="shared" si="36"/>
        <v>148.5</v>
      </c>
      <c r="BN153" s="4">
        <f t="shared" si="37"/>
        <v>-1.23</v>
      </c>
      <c r="BQ153" s="4" t="str">
        <f t="shared" si="38"/>
        <v/>
      </c>
      <c r="BR153" s="13" t="str">
        <f t="shared" si="39"/>
        <v/>
      </c>
      <c r="BS153" s="24" t="str">
        <f t="shared" si="40"/>
        <v/>
      </c>
      <c r="BU153" s="2">
        <f t="shared" si="74"/>
        <v>49.5</v>
      </c>
      <c r="BV153" s="4">
        <f t="shared" si="41"/>
        <v>148.5</v>
      </c>
      <c r="BW153" s="4">
        <f t="shared" si="42"/>
        <v>-1.23</v>
      </c>
      <c r="BZ153" s="4" t="str">
        <f t="shared" si="43"/>
        <v/>
      </c>
      <c r="CA153" s="13" t="str">
        <f t="shared" si="44"/>
        <v/>
      </c>
      <c r="CB153" s="24" t="str">
        <f t="shared" si="45"/>
        <v/>
      </c>
      <c r="CD153" s="2">
        <f t="shared" si="75"/>
        <v>49.5</v>
      </c>
      <c r="CE153" s="4">
        <f t="shared" si="46"/>
        <v>148.5</v>
      </c>
      <c r="CF153" s="4">
        <f t="shared" si="47"/>
        <v>-1.23</v>
      </c>
      <c r="CH153" s="2">
        <v>24.0</v>
      </c>
      <c r="CI153" s="4">
        <f t="shared" si="48"/>
        <v>4.375</v>
      </c>
      <c r="CJ153" s="13">
        <f t="shared" si="49"/>
        <v>1</v>
      </c>
      <c r="CK153" s="24">
        <f t="shared" si="50"/>
        <v>0</v>
      </c>
      <c r="CM153" s="2">
        <f t="shared" si="76"/>
        <v>49.5</v>
      </c>
      <c r="CN153" s="4">
        <f t="shared" si="51"/>
        <v>148.5</v>
      </c>
      <c r="CO153" s="4">
        <f t="shared" si="52"/>
        <v>-1.29</v>
      </c>
      <c r="CR153" s="4" t="str">
        <f t="shared" si="53"/>
        <v/>
      </c>
      <c r="CS153" s="13" t="str">
        <f t="shared" si="86"/>
        <v/>
      </c>
      <c r="CT153" s="24" t="str">
        <f t="shared" si="55"/>
        <v/>
      </c>
      <c r="CV153" s="2">
        <f t="shared" si="77"/>
        <v>49.5</v>
      </c>
      <c r="CW153" s="4">
        <f t="shared" si="56"/>
        <v>148.5</v>
      </c>
      <c r="CX153" s="4">
        <f t="shared" si="57"/>
        <v>-1.29</v>
      </c>
      <c r="DA153" s="4" t="str">
        <f t="shared" si="58"/>
        <v/>
      </c>
      <c r="DB153" s="13" t="str">
        <f t="shared" si="87"/>
        <v/>
      </c>
      <c r="DC153" s="24" t="str">
        <f t="shared" si="60"/>
        <v/>
      </c>
      <c r="DE153" s="2">
        <f t="shared" si="78"/>
        <v>49.5</v>
      </c>
      <c r="DF153" s="4">
        <f t="shared" si="61"/>
        <v>148.5</v>
      </c>
      <c r="DG153" s="4">
        <f t="shared" si="62"/>
        <v>-1.26</v>
      </c>
      <c r="DJ153" s="15" t="str">
        <f t="shared" si="63"/>
        <v/>
      </c>
      <c r="DK153" s="13" t="str">
        <f t="shared" si="88"/>
        <v/>
      </c>
      <c r="DL153" s="24" t="str">
        <f t="shared" si="65"/>
        <v/>
      </c>
    </row>
    <row r="154">
      <c r="A154" s="2">
        <f t="shared" si="66"/>
        <v>50</v>
      </c>
      <c r="B154" s="4">
        <f t="shared" si="1"/>
        <v>150</v>
      </c>
      <c r="C154" s="4">
        <f t="shared" si="2"/>
        <v>-1.32</v>
      </c>
      <c r="D154" s="4">
        <f>150.75-1/32</f>
        <v>150.71875</v>
      </c>
      <c r="E154" s="4">
        <f>155.25-1/32</f>
        <v>155.21875</v>
      </c>
      <c r="F154" s="4">
        <f t="shared" si="3"/>
        <v>4.5</v>
      </c>
      <c r="G154" s="13">
        <f t="shared" si="79"/>
        <v>1</v>
      </c>
      <c r="H154" s="13">
        <f t="shared" si="5"/>
        <v>0</v>
      </c>
      <c r="J154" s="2">
        <f t="shared" si="67"/>
        <v>50</v>
      </c>
      <c r="K154" s="4">
        <f t="shared" si="6"/>
        <v>150</v>
      </c>
      <c r="L154" s="4">
        <f t="shared" si="7"/>
        <v>-1.23</v>
      </c>
      <c r="M154" s="2">
        <f>150.75+1/32</f>
        <v>150.78125</v>
      </c>
      <c r="N154" s="4">
        <f>155+1/8+1/16</f>
        <v>155.1875</v>
      </c>
      <c r="O154" s="4">
        <f t="shared" si="8"/>
        <v>4.40625</v>
      </c>
      <c r="P154" s="13">
        <f t="shared" si="80"/>
        <v>0.9929823694</v>
      </c>
      <c r="Q154" s="24">
        <f t="shared" si="10"/>
        <v>0</v>
      </c>
      <c r="S154" s="2">
        <f t="shared" si="68"/>
        <v>50</v>
      </c>
      <c r="T154" s="4">
        <f t="shared" si="11"/>
        <v>150</v>
      </c>
      <c r="U154" s="4">
        <f t="shared" si="12"/>
        <v>-1.32</v>
      </c>
      <c r="V154" s="2">
        <v>150.75</v>
      </c>
      <c r="W154" s="2">
        <f>155+3/16</f>
        <v>155.1875</v>
      </c>
      <c r="X154" s="4">
        <f t="shared" si="13"/>
        <v>4.4375</v>
      </c>
      <c r="Y154" s="13">
        <f t="shared" si="81"/>
        <v>0.993031274</v>
      </c>
      <c r="Z154" s="24">
        <f t="shared" si="15"/>
        <v>0</v>
      </c>
      <c r="AB154" s="2">
        <f t="shared" si="69"/>
        <v>50</v>
      </c>
      <c r="AC154" s="4">
        <f t="shared" si="16"/>
        <v>150</v>
      </c>
      <c r="AD154" s="4">
        <f t="shared" si="17"/>
        <v>-1.29</v>
      </c>
      <c r="AE154" s="4">
        <f>150+25/32</f>
        <v>150.78125</v>
      </c>
      <c r="AF154" s="4">
        <f>156-26/32</f>
        <v>155.1875</v>
      </c>
      <c r="AG154" s="4">
        <f t="shared" si="18"/>
        <v>4.40625</v>
      </c>
      <c r="AH154" s="13">
        <f t="shared" si="82"/>
        <v>1</v>
      </c>
      <c r="AI154" s="24">
        <f t="shared" si="20"/>
        <v>0</v>
      </c>
      <c r="AK154" s="2">
        <f t="shared" si="70"/>
        <v>50</v>
      </c>
      <c r="AL154" s="4">
        <f t="shared" si="21"/>
        <v>150</v>
      </c>
      <c r="AM154" s="4">
        <f t="shared" si="22"/>
        <v>-1.29</v>
      </c>
      <c r="AO154" s="2">
        <v>25.0</v>
      </c>
      <c r="AP154" s="29">
        <f t="shared" si="23"/>
        <v>4.375</v>
      </c>
      <c r="AQ154" s="13">
        <f t="shared" si="83"/>
        <v>1</v>
      </c>
      <c r="AR154" s="24">
        <f t="shared" si="25"/>
        <v>0</v>
      </c>
      <c r="AT154" s="2">
        <f t="shared" si="71"/>
        <v>50</v>
      </c>
      <c r="AU154" s="4">
        <f t="shared" si="26"/>
        <v>150</v>
      </c>
      <c r="AV154" s="4">
        <f t="shared" si="27"/>
        <v>-1.32</v>
      </c>
      <c r="AX154" s="2">
        <v>25.0</v>
      </c>
      <c r="AY154" s="4">
        <f t="shared" si="28"/>
        <v>4.3125</v>
      </c>
      <c r="AZ154" s="13">
        <f t="shared" si="84"/>
        <v>0.9928314488</v>
      </c>
      <c r="BA154" s="24">
        <f t="shared" si="30"/>
        <v>0</v>
      </c>
      <c r="BC154" s="2">
        <f t="shared" si="72"/>
        <v>50</v>
      </c>
      <c r="BD154" s="4">
        <f t="shared" si="31"/>
        <v>150</v>
      </c>
      <c r="BE154" s="4">
        <f t="shared" si="32"/>
        <v>-1.29</v>
      </c>
      <c r="BG154" s="2">
        <v>25.0</v>
      </c>
      <c r="BH154" s="4">
        <f t="shared" si="33"/>
        <v>4.375</v>
      </c>
      <c r="BI154" s="13">
        <f t="shared" si="85"/>
        <v>1</v>
      </c>
      <c r="BJ154" s="24">
        <f t="shared" si="35"/>
        <v>0</v>
      </c>
      <c r="BL154" s="2">
        <f t="shared" si="73"/>
        <v>50</v>
      </c>
      <c r="BM154" s="4">
        <f t="shared" si="36"/>
        <v>150</v>
      </c>
      <c r="BN154" s="4">
        <f t="shared" si="37"/>
        <v>-1.26</v>
      </c>
      <c r="BQ154" s="4" t="str">
        <f t="shared" si="38"/>
        <v/>
      </c>
      <c r="BR154" s="13" t="str">
        <f t="shared" si="39"/>
        <v/>
      </c>
      <c r="BS154" s="24" t="str">
        <f t="shared" si="40"/>
        <v/>
      </c>
      <c r="BU154" s="2">
        <f t="shared" si="74"/>
        <v>50</v>
      </c>
      <c r="BV154" s="4">
        <f t="shared" si="41"/>
        <v>150</v>
      </c>
      <c r="BW154" s="4">
        <f t="shared" si="42"/>
        <v>-1.26</v>
      </c>
      <c r="BY154" s="2">
        <v>23.0</v>
      </c>
      <c r="BZ154" s="4">
        <f t="shared" si="43"/>
        <v>4.4375</v>
      </c>
      <c r="CA154" s="13">
        <f t="shared" si="44"/>
        <v>1</v>
      </c>
      <c r="CB154" s="24">
        <f t="shared" si="45"/>
        <v>0</v>
      </c>
      <c r="CD154" s="2">
        <f t="shared" si="75"/>
        <v>50</v>
      </c>
      <c r="CE154" s="4">
        <f t="shared" si="46"/>
        <v>150</v>
      </c>
      <c r="CF154" s="4">
        <f t="shared" si="47"/>
        <v>-1.26</v>
      </c>
      <c r="CI154" s="4" t="str">
        <f t="shared" si="48"/>
        <v/>
      </c>
      <c r="CJ154" s="13" t="str">
        <f t="shared" si="49"/>
        <v/>
      </c>
      <c r="CK154" s="24" t="str">
        <f t="shared" si="50"/>
        <v/>
      </c>
      <c r="CM154" s="2">
        <f t="shared" si="76"/>
        <v>50</v>
      </c>
      <c r="CN154" s="4">
        <f t="shared" si="51"/>
        <v>150</v>
      </c>
      <c r="CO154" s="4">
        <f t="shared" si="52"/>
        <v>-1.32</v>
      </c>
      <c r="CR154" s="4" t="str">
        <f t="shared" si="53"/>
        <v/>
      </c>
      <c r="CS154" s="13" t="str">
        <f t="shared" si="86"/>
        <v/>
      </c>
      <c r="CT154" s="24" t="str">
        <f t="shared" si="55"/>
        <v/>
      </c>
      <c r="CV154" s="2">
        <f t="shared" si="77"/>
        <v>50</v>
      </c>
      <c r="CW154" s="4">
        <f t="shared" si="56"/>
        <v>150</v>
      </c>
      <c r="CX154" s="4">
        <f t="shared" si="57"/>
        <v>-1.32</v>
      </c>
      <c r="CZ154" s="2">
        <v>25.0</v>
      </c>
      <c r="DA154" s="4">
        <f t="shared" si="58"/>
        <v>4.3125</v>
      </c>
      <c r="DB154" s="13">
        <f t="shared" si="87"/>
        <v>0.9928314488</v>
      </c>
      <c r="DC154" s="24">
        <f t="shared" si="60"/>
        <v>0</v>
      </c>
      <c r="DE154" s="2">
        <f t="shared" si="78"/>
        <v>50</v>
      </c>
      <c r="DF154" s="4">
        <f t="shared" si="61"/>
        <v>150</v>
      </c>
      <c r="DG154" s="4">
        <f t="shared" si="62"/>
        <v>-1.29</v>
      </c>
      <c r="DI154" s="2">
        <v>25.0</v>
      </c>
      <c r="DJ154" s="29">
        <f t="shared" si="63"/>
        <v>4.375</v>
      </c>
      <c r="DK154" s="13">
        <f t="shared" si="88"/>
        <v>1</v>
      </c>
      <c r="DL154" s="24">
        <f t="shared" si="65"/>
        <v>0</v>
      </c>
    </row>
    <row r="155">
      <c r="A155" s="2">
        <f t="shared" si="66"/>
        <v>50.5</v>
      </c>
      <c r="B155" s="4">
        <f t="shared" si="1"/>
        <v>151.5</v>
      </c>
      <c r="C155" s="4">
        <f t="shared" si="2"/>
        <v>-1.35</v>
      </c>
      <c r="F155" s="4">
        <f t="shared" si="3"/>
        <v>0</v>
      </c>
      <c r="G155" s="13" t="str">
        <f t="shared" si="79"/>
        <v/>
      </c>
      <c r="H155" s="13" t="str">
        <f t="shared" si="5"/>
        <v/>
      </c>
      <c r="J155" s="2">
        <f t="shared" si="67"/>
        <v>50.5</v>
      </c>
      <c r="K155" s="4">
        <f t="shared" si="6"/>
        <v>151.5</v>
      </c>
      <c r="L155" s="4">
        <f t="shared" si="7"/>
        <v>-1.26</v>
      </c>
      <c r="O155" s="4">
        <f t="shared" si="8"/>
        <v>0</v>
      </c>
      <c r="P155" s="13" t="str">
        <f t="shared" si="80"/>
        <v/>
      </c>
      <c r="Q155" s="24" t="str">
        <f t="shared" si="10"/>
        <v/>
      </c>
      <c r="S155" s="2">
        <f t="shared" si="68"/>
        <v>50.5</v>
      </c>
      <c r="T155" s="4">
        <f t="shared" si="11"/>
        <v>151.5</v>
      </c>
      <c r="U155" s="4">
        <f t="shared" si="12"/>
        <v>-1.35</v>
      </c>
      <c r="X155" s="4">
        <f t="shared" si="13"/>
        <v>0</v>
      </c>
      <c r="Y155" s="13" t="str">
        <f t="shared" si="81"/>
        <v/>
      </c>
      <c r="Z155" s="24" t="str">
        <f t="shared" si="15"/>
        <v/>
      </c>
      <c r="AB155" s="2">
        <f t="shared" si="69"/>
        <v>50.5</v>
      </c>
      <c r="AC155" s="4">
        <f t="shared" si="16"/>
        <v>151.5</v>
      </c>
      <c r="AD155" s="4">
        <f t="shared" si="17"/>
        <v>-1.32</v>
      </c>
      <c r="AG155" s="4">
        <f t="shared" si="18"/>
        <v>0</v>
      </c>
      <c r="AH155" s="13" t="str">
        <f t="shared" si="82"/>
        <v/>
      </c>
      <c r="AI155" s="24" t="str">
        <f t="shared" si="20"/>
        <v/>
      </c>
      <c r="AK155" s="2">
        <f t="shared" si="70"/>
        <v>50.5</v>
      </c>
      <c r="AL155" s="4">
        <f t="shared" si="21"/>
        <v>151.5</v>
      </c>
      <c r="AM155" s="4">
        <f t="shared" si="22"/>
        <v>-1.32</v>
      </c>
      <c r="AP155" s="15" t="str">
        <f t="shared" si="23"/>
        <v/>
      </c>
      <c r="AQ155" s="13" t="str">
        <f t="shared" si="83"/>
        <v/>
      </c>
      <c r="AR155" s="24" t="str">
        <f t="shared" si="25"/>
        <v/>
      </c>
      <c r="AT155" s="2">
        <f t="shared" si="71"/>
        <v>50.5</v>
      </c>
      <c r="AU155" s="4">
        <f t="shared" si="26"/>
        <v>151.5</v>
      </c>
      <c r="AV155" s="4">
        <f t="shared" si="27"/>
        <v>-1.35</v>
      </c>
      <c r="AY155" s="4" t="str">
        <f t="shared" si="28"/>
        <v/>
      </c>
      <c r="AZ155" s="13" t="str">
        <f t="shared" si="84"/>
        <v/>
      </c>
      <c r="BA155" s="24" t="str">
        <f t="shared" si="30"/>
        <v/>
      </c>
      <c r="BC155" s="2">
        <f t="shared" si="72"/>
        <v>50.5</v>
      </c>
      <c r="BD155" s="4">
        <f t="shared" si="31"/>
        <v>151.5</v>
      </c>
      <c r="BE155" s="4">
        <f t="shared" si="32"/>
        <v>-1.32</v>
      </c>
      <c r="BH155" s="4" t="str">
        <f t="shared" si="33"/>
        <v/>
      </c>
      <c r="BI155" s="13" t="str">
        <f t="shared" si="85"/>
        <v/>
      </c>
      <c r="BJ155" s="24" t="str">
        <f t="shared" si="35"/>
        <v/>
      </c>
      <c r="BL155" s="2">
        <f t="shared" si="73"/>
        <v>50.5</v>
      </c>
      <c r="BM155" s="4">
        <f t="shared" si="36"/>
        <v>151.5</v>
      </c>
      <c r="BN155" s="4">
        <f t="shared" si="37"/>
        <v>-1.29</v>
      </c>
      <c r="BQ155" s="4" t="str">
        <f t="shared" si="38"/>
        <v/>
      </c>
      <c r="BR155" s="13" t="str">
        <f t="shared" si="39"/>
        <v/>
      </c>
      <c r="BS155" s="24" t="str">
        <f t="shared" si="40"/>
        <v/>
      </c>
      <c r="BU155" s="2">
        <f t="shared" si="74"/>
        <v>50.5</v>
      </c>
      <c r="BV155" s="4">
        <f t="shared" si="41"/>
        <v>151.5</v>
      </c>
      <c r="BW155" s="4">
        <f t="shared" si="42"/>
        <v>-1.29</v>
      </c>
      <c r="BZ155" s="4" t="str">
        <f t="shared" si="43"/>
        <v/>
      </c>
      <c r="CA155" s="13" t="str">
        <f t="shared" si="44"/>
        <v/>
      </c>
      <c r="CB155" s="24" t="str">
        <f t="shared" si="45"/>
        <v/>
      </c>
      <c r="CD155" s="2">
        <f t="shared" si="75"/>
        <v>50.5</v>
      </c>
      <c r="CE155" s="4">
        <f t="shared" si="46"/>
        <v>151.5</v>
      </c>
      <c r="CF155" s="4">
        <f t="shared" si="47"/>
        <v>-1.29</v>
      </c>
      <c r="CI155" s="4" t="str">
        <f t="shared" si="48"/>
        <v/>
      </c>
      <c r="CJ155" s="13" t="str">
        <f t="shared" si="49"/>
        <v/>
      </c>
      <c r="CK155" s="24" t="str">
        <f t="shared" si="50"/>
        <v/>
      </c>
      <c r="CM155" s="2">
        <f t="shared" si="76"/>
        <v>50.5</v>
      </c>
      <c r="CN155" s="4">
        <f t="shared" si="51"/>
        <v>151.5</v>
      </c>
      <c r="CO155" s="4">
        <f t="shared" si="52"/>
        <v>-1.35</v>
      </c>
      <c r="CR155" s="4" t="str">
        <f t="shared" si="53"/>
        <v/>
      </c>
      <c r="CS155" s="13" t="str">
        <f t="shared" si="86"/>
        <v/>
      </c>
      <c r="CT155" s="24" t="str">
        <f t="shared" si="55"/>
        <v/>
      </c>
      <c r="CV155" s="2">
        <f t="shared" si="77"/>
        <v>50.5</v>
      </c>
      <c r="CW155" s="4">
        <f t="shared" si="56"/>
        <v>151.5</v>
      </c>
      <c r="CX155" s="4">
        <f t="shared" si="57"/>
        <v>-1.35</v>
      </c>
      <c r="DA155" s="4" t="str">
        <f t="shared" si="58"/>
        <v/>
      </c>
      <c r="DB155" s="13" t="str">
        <f t="shared" si="87"/>
        <v/>
      </c>
      <c r="DC155" s="24" t="str">
        <f t="shared" si="60"/>
        <v/>
      </c>
      <c r="DE155" s="2">
        <f t="shared" si="78"/>
        <v>50.5</v>
      </c>
      <c r="DF155" s="4">
        <f t="shared" si="61"/>
        <v>151.5</v>
      </c>
      <c r="DG155" s="4">
        <f t="shared" si="62"/>
        <v>-1.32</v>
      </c>
      <c r="DJ155" s="15" t="str">
        <f t="shared" si="63"/>
        <v/>
      </c>
      <c r="DK155" s="13" t="str">
        <f t="shared" si="88"/>
        <v/>
      </c>
      <c r="DL155" s="24" t="str">
        <f t="shared" si="65"/>
        <v/>
      </c>
    </row>
    <row r="156">
      <c r="A156" s="2">
        <f t="shared" si="66"/>
        <v>51</v>
      </c>
      <c r="B156" s="4">
        <f t="shared" si="1"/>
        <v>153</v>
      </c>
      <c r="C156" s="4">
        <f t="shared" si="2"/>
        <v>-1.38</v>
      </c>
      <c r="F156" s="4">
        <f t="shared" si="3"/>
        <v>0</v>
      </c>
      <c r="G156" s="13" t="str">
        <f t="shared" si="79"/>
        <v/>
      </c>
      <c r="H156" s="13" t="str">
        <f t="shared" si="5"/>
        <v/>
      </c>
      <c r="J156" s="2">
        <f t="shared" si="67"/>
        <v>51</v>
      </c>
      <c r="K156" s="4">
        <f t="shared" si="6"/>
        <v>153</v>
      </c>
      <c r="L156" s="4">
        <f t="shared" si="7"/>
        <v>-1.29</v>
      </c>
      <c r="M156" s="2">
        <f>150.75+1/32</f>
        <v>150.78125</v>
      </c>
      <c r="N156" s="4">
        <f>155+1/8+1/16</f>
        <v>155.1875</v>
      </c>
      <c r="O156" s="4">
        <f t="shared" si="8"/>
        <v>4.40625</v>
      </c>
      <c r="P156" s="13">
        <f t="shared" si="80"/>
        <v>0.9929823694</v>
      </c>
      <c r="Q156" s="24">
        <f t="shared" si="10"/>
        <v>0</v>
      </c>
      <c r="S156" s="2">
        <f t="shared" si="68"/>
        <v>51</v>
      </c>
      <c r="T156" s="4">
        <f t="shared" si="11"/>
        <v>153</v>
      </c>
      <c r="U156" s="4">
        <f t="shared" si="12"/>
        <v>-1.38</v>
      </c>
      <c r="X156" s="4">
        <f t="shared" si="13"/>
        <v>0</v>
      </c>
      <c r="Y156" s="13" t="str">
        <f t="shared" si="81"/>
        <v/>
      </c>
      <c r="Z156" s="24" t="str">
        <f t="shared" si="15"/>
        <v/>
      </c>
      <c r="AB156" s="2">
        <f t="shared" si="69"/>
        <v>51</v>
      </c>
      <c r="AC156" s="4">
        <f t="shared" si="16"/>
        <v>153</v>
      </c>
      <c r="AD156" s="4">
        <f t="shared" si="17"/>
        <v>-1.35</v>
      </c>
      <c r="AG156" s="4">
        <f t="shared" si="18"/>
        <v>0</v>
      </c>
      <c r="AH156" s="13" t="str">
        <f t="shared" si="82"/>
        <v/>
      </c>
      <c r="AI156" s="24" t="str">
        <f t="shared" si="20"/>
        <v/>
      </c>
      <c r="AK156" s="2">
        <f t="shared" si="70"/>
        <v>51</v>
      </c>
      <c r="AL156" s="4">
        <f t="shared" si="21"/>
        <v>153</v>
      </c>
      <c r="AM156" s="4">
        <f t="shared" si="22"/>
        <v>-1.35</v>
      </c>
      <c r="AP156" s="15" t="str">
        <f t="shared" si="23"/>
        <v/>
      </c>
      <c r="AQ156" s="13" t="str">
        <f t="shared" si="83"/>
        <v/>
      </c>
      <c r="AR156" s="24" t="str">
        <f t="shared" si="25"/>
        <v/>
      </c>
      <c r="AT156" s="2">
        <f t="shared" si="71"/>
        <v>51</v>
      </c>
      <c r="AU156" s="4">
        <f t="shared" si="26"/>
        <v>153</v>
      </c>
      <c r="AV156" s="4">
        <f t="shared" si="27"/>
        <v>-1.38</v>
      </c>
      <c r="AY156" s="4" t="str">
        <f t="shared" si="28"/>
        <v/>
      </c>
      <c r="AZ156" s="13" t="str">
        <f t="shared" si="84"/>
        <v/>
      </c>
      <c r="BA156" s="24" t="str">
        <f t="shared" si="30"/>
        <v/>
      </c>
      <c r="BC156" s="2">
        <f t="shared" si="72"/>
        <v>51</v>
      </c>
      <c r="BD156" s="4">
        <f t="shared" si="31"/>
        <v>153</v>
      </c>
      <c r="BE156" s="4">
        <f t="shared" si="32"/>
        <v>-1.35</v>
      </c>
      <c r="BH156" s="4" t="str">
        <f t="shared" si="33"/>
        <v/>
      </c>
      <c r="BI156" s="13" t="str">
        <f t="shared" si="85"/>
        <v/>
      </c>
      <c r="BJ156" s="24" t="str">
        <f t="shared" si="35"/>
        <v/>
      </c>
      <c r="BL156" s="2">
        <f t="shared" si="73"/>
        <v>51</v>
      </c>
      <c r="BM156" s="4">
        <f t="shared" si="36"/>
        <v>153</v>
      </c>
      <c r="BN156" s="4">
        <f t="shared" si="37"/>
        <v>-1.32</v>
      </c>
      <c r="BP156" s="2">
        <v>23.0</v>
      </c>
      <c r="BQ156" s="4">
        <f t="shared" si="38"/>
        <v>4.4375</v>
      </c>
      <c r="BR156" s="13">
        <f t="shared" si="39"/>
        <v>1</v>
      </c>
      <c r="BS156" s="24">
        <f t="shared" si="40"/>
        <v>0</v>
      </c>
      <c r="BU156" s="2">
        <f t="shared" si="74"/>
        <v>51</v>
      </c>
      <c r="BV156" s="4">
        <f t="shared" si="41"/>
        <v>153</v>
      </c>
      <c r="BW156" s="4">
        <f t="shared" si="42"/>
        <v>-1.32</v>
      </c>
      <c r="BZ156" s="4" t="str">
        <f t="shared" si="43"/>
        <v/>
      </c>
      <c r="CA156" s="13" t="str">
        <f t="shared" si="44"/>
        <v/>
      </c>
      <c r="CB156" s="24" t="str">
        <f t="shared" si="45"/>
        <v/>
      </c>
      <c r="CD156" s="2">
        <f t="shared" si="75"/>
        <v>51</v>
      </c>
      <c r="CE156" s="4">
        <f t="shared" si="46"/>
        <v>153</v>
      </c>
      <c r="CF156" s="4">
        <f t="shared" si="47"/>
        <v>-1.32</v>
      </c>
      <c r="CH156" s="2">
        <v>24.0</v>
      </c>
      <c r="CI156" s="4">
        <f t="shared" si="48"/>
        <v>4.375</v>
      </c>
      <c r="CJ156" s="13">
        <f t="shared" si="49"/>
        <v>1</v>
      </c>
      <c r="CK156" s="24">
        <f t="shared" si="50"/>
        <v>0</v>
      </c>
      <c r="CM156" s="2">
        <f t="shared" si="76"/>
        <v>51</v>
      </c>
      <c r="CN156" s="4">
        <f t="shared" si="51"/>
        <v>153</v>
      </c>
      <c r="CO156" s="4">
        <f t="shared" si="52"/>
        <v>-1.38</v>
      </c>
      <c r="CQ156" s="2">
        <v>25.0</v>
      </c>
      <c r="CR156" s="4">
        <f t="shared" si="53"/>
        <v>4.3125</v>
      </c>
      <c r="CS156" s="13">
        <f t="shared" si="86"/>
        <v>1</v>
      </c>
      <c r="CT156" s="24">
        <f t="shared" si="55"/>
        <v>0</v>
      </c>
      <c r="CV156" s="2">
        <f t="shared" si="77"/>
        <v>51</v>
      </c>
      <c r="CW156" s="4">
        <f t="shared" si="56"/>
        <v>153</v>
      </c>
      <c r="CX156" s="4">
        <f t="shared" si="57"/>
        <v>-1.38</v>
      </c>
      <c r="DA156" s="4" t="str">
        <f t="shared" si="58"/>
        <v/>
      </c>
      <c r="DB156" s="13" t="str">
        <f t="shared" si="87"/>
        <v/>
      </c>
      <c r="DC156" s="24" t="str">
        <f t="shared" si="60"/>
        <v/>
      </c>
      <c r="DE156" s="2">
        <f t="shared" si="78"/>
        <v>51</v>
      </c>
      <c r="DF156" s="4">
        <f t="shared" si="61"/>
        <v>153</v>
      </c>
      <c r="DG156" s="4">
        <f t="shared" si="62"/>
        <v>-1.35</v>
      </c>
      <c r="DJ156" s="15" t="str">
        <f t="shared" si="63"/>
        <v/>
      </c>
      <c r="DK156" s="13" t="str">
        <f t="shared" si="88"/>
        <v/>
      </c>
      <c r="DL156" s="24" t="str">
        <f t="shared" si="65"/>
        <v/>
      </c>
    </row>
    <row r="157">
      <c r="A157" s="2">
        <f t="shared" si="66"/>
        <v>51.5</v>
      </c>
      <c r="B157" s="4">
        <f t="shared" si="1"/>
        <v>154.5</v>
      </c>
      <c r="C157" s="4">
        <f t="shared" si="2"/>
        <v>-1.41</v>
      </c>
      <c r="F157" s="4">
        <f t="shared" si="3"/>
        <v>0</v>
      </c>
      <c r="G157" s="13" t="str">
        <f t="shared" si="79"/>
        <v/>
      </c>
      <c r="H157" s="13" t="str">
        <f t="shared" si="5"/>
        <v/>
      </c>
      <c r="J157" s="2">
        <f t="shared" si="67"/>
        <v>51.5</v>
      </c>
      <c r="K157" s="4">
        <f t="shared" si="6"/>
        <v>154.5</v>
      </c>
      <c r="L157" s="4">
        <f t="shared" si="7"/>
        <v>-1.32</v>
      </c>
      <c r="O157" s="4">
        <f t="shared" si="8"/>
        <v>0</v>
      </c>
      <c r="P157" s="13" t="str">
        <f t="shared" si="80"/>
        <v/>
      </c>
      <c r="Q157" s="24" t="str">
        <f t="shared" si="10"/>
        <v/>
      </c>
      <c r="S157" s="2">
        <f t="shared" si="68"/>
        <v>51.5</v>
      </c>
      <c r="T157" s="4">
        <f t="shared" si="11"/>
        <v>154.5</v>
      </c>
      <c r="U157" s="4">
        <f t="shared" si="12"/>
        <v>-1.41</v>
      </c>
      <c r="X157" s="4">
        <f t="shared" si="13"/>
        <v>0</v>
      </c>
      <c r="Y157" s="13" t="str">
        <f t="shared" si="81"/>
        <v/>
      </c>
      <c r="Z157" s="24" t="str">
        <f t="shared" si="15"/>
        <v/>
      </c>
      <c r="AB157" s="2">
        <f t="shared" si="69"/>
        <v>51.5</v>
      </c>
      <c r="AC157" s="4">
        <f t="shared" si="16"/>
        <v>154.5</v>
      </c>
      <c r="AD157" s="4">
        <f t="shared" si="17"/>
        <v>-1.38</v>
      </c>
      <c r="AG157" s="4">
        <f t="shared" si="18"/>
        <v>0</v>
      </c>
      <c r="AH157" s="13" t="str">
        <f t="shared" si="82"/>
        <v/>
      </c>
      <c r="AI157" s="24" t="str">
        <f t="shared" si="20"/>
        <v/>
      </c>
      <c r="AK157" s="2">
        <f t="shared" si="70"/>
        <v>51.5</v>
      </c>
      <c r="AL157" s="4">
        <f t="shared" si="21"/>
        <v>154.5</v>
      </c>
      <c r="AM157" s="4">
        <f t="shared" si="22"/>
        <v>-1.38</v>
      </c>
      <c r="AP157" s="15" t="str">
        <f t="shared" si="23"/>
        <v/>
      </c>
      <c r="AQ157" s="13" t="str">
        <f t="shared" si="83"/>
        <v/>
      </c>
      <c r="AR157" s="24" t="str">
        <f t="shared" si="25"/>
        <v/>
      </c>
      <c r="AT157" s="2">
        <f t="shared" si="71"/>
        <v>51.5</v>
      </c>
      <c r="AU157" s="4">
        <f t="shared" si="26"/>
        <v>154.5</v>
      </c>
      <c r="AV157" s="4">
        <f t="shared" si="27"/>
        <v>-1.41</v>
      </c>
      <c r="AY157" s="4" t="str">
        <f t="shared" si="28"/>
        <v/>
      </c>
      <c r="AZ157" s="13" t="str">
        <f t="shared" si="84"/>
        <v/>
      </c>
      <c r="BA157" s="24" t="str">
        <f t="shared" si="30"/>
        <v/>
      </c>
      <c r="BC157" s="2">
        <f t="shared" si="72"/>
        <v>51.5</v>
      </c>
      <c r="BD157" s="4">
        <f t="shared" si="31"/>
        <v>154.5</v>
      </c>
      <c r="BE157" s="4">
        <f t="shared" si="32"/>
        <v>-1.38</v>
      </c>
      <c r="BH157" s="4" t="str">
        <f t="shared" si="33"/>
        <v/>
      </c>
      <c r="BI157" s="13" t="str">
        <f t="shared" si="85"/>
        <v/>
      </c>
      <c r="BJ157" s="24" t="str">
        <f t="shared" si="35"/>
        <v/>
      </c>
      <c r="BL157" s="2">
        <f t="shared" si="73"/>
        <v>51.5</v>
      </c>
      <c r="BM157" s="4">
        <f t="shared" si="36"/>
        <v>154.5</v>
      </c>
      <c r="BN157" s="4">
        <f t="shared" si="37"/>
        <v>-1.35</v>
      </c>
      <c r="BQ157" s="4" t="str">
        <f t="shared" si="38"/>
        <v/>
      </c>
      <c r="BR157" s="13" t="str">
        <f t="shared" si="39"/>
        <v/>
      </c>
      <c r="BS157" s="24" t="str">
        <f t="shared" si="40"/>
        <v/>
      </c>
      <c r="BU157" s="2">
        <f t="shared" si="74"/>
        <v>51.5</v>
      </c>
      <c r="BV157" s="4">
        <f t="shared" si="41"/>
        <v>154.5</v>
      </c>
      <c r="BW157" s="4">
        <f t="shared" si="42"/>
        <v>-1.35</v>
      </c>
      <c r="BZ157" s="4" t="str">
        <f t="shared" si="43"/>
        <v/>
      </c>
      <c r="CA157" s="13" t="str">
        <f t="shared" si="44"/>
        <v/>
      </c>
      <c r="CB157" s="24" t="str">
        <f t="shared" si="45"/>
        <v/>
      </c>
      <c r="CD157" s="2">
        <f t="shared" si="75"/>
        <v>51.5</v>
      </c>
      <c r="CE157" s="4">
        <f t="shared" si="46"/>
        <v>154.5</v>
      </c>
      <c r="CF157" s="4">
        <f t="shared" si="47"/>
        <v>-1.35</v>
      </c>
      <c r="CI157" s="4" t="str">
        <f t="shared" si="48"/>
        <v/>
      </c>
      <c r="CJ157" s="13" t="str">
        <f t="shared" si="49"/>
        <v/>
      </c>
      <c r="CK157" s="24" t="str">
        <f t="shared" si="50"/>
        <v/>
      </c>
      <c r="CM157" s="2">
        <f t="shared" si="76"/>
        <v>51.5</v>
      </c>
      <c r="CN157" s="4">
        <f t="shared" si="51"/>
        <v>154.5</v>
      </c>
      <c r="CO157" s="4">
        <f t="shared" si="52"/>
        <v>-1.41</v>
      </c>
      <c r="CR157" s="4" t="str">
        <f t="shared" si="53"/>
        <v/>
      </c>
      <c r="CS157" s="13" t="str">
        <f t="shared" si="86"/>
        <v/>
      </c>
      <c r="CT157" s="24" t="str">
        <f t="shared" si="55"/>
        <v/>
      </c>
      <c r="CV157" s="2">
        <f t="shared" si="77"/>
        <v>51.5</v>
      </c>
      <c r="CW157" s="4">
        <f t="shared" si="56"/>
        <v>154.5</v>
      </c>
      <c r="CX157" s="4">
        <f t="shared" si="57"/>
        <v>-1.41</v>
      </c>
      <c r="DA157" s="4" t="str">
        <f t="shared" si="58"/>
        <v/>
      </c>
      <c r="DB157" s="13" t="str">
        <f t="shared" si="87"/>
        <v/>
      </c>
      <c r="DC157" s="24" t="str">
        <f t="shared" si="60"/>
        <v/>
      </c>
      <c r="DE157" s="2">
        <f t="shared" si="78"/>
        <v>51.5</v>
      </c>
      <c r="DF157" s="4">
        <f t="shared" si="61"/>
        <v>154.5</v>
      </c>
      <c r="DG157" s="4">
        <f t="shared" si="62"/>
        <v>-1.38</v>
      </c>
      <c r="DJ157" s="15" t="str">
        <f t="shared" si="63"/>
        <v/>
      </c>
      <c r="DK157" s="13" t="str">
        <f t="shared" si="88"/>
        <v/>
      </c>
      <c r="DL157" s="24" t="str">
        <f t="shared" si="65"/>
        <v/>
      </c>
    </row>
    <row r="158">
      <c r="A158" s="2">
        <f t="shared" si="66"/>
        <v>52</v>
      </c>
      <c r="B158" s="4">
        <f t="shared" si="1"/>
        <v>156</v>
      </c>
      <c r="C158" s="4">
        <f t="shared" si="2"/>
        <v>-1.44</v>
      </c>
      <c r="D158" s="4">
        <f>150.75-1/32</f>
        <v>150.71875</v>
      </c>
      <c r="E158" s="4">
        <f>155.25-1/32</f>
        <v>155.21875</v>
      </c>
      <c r="F158" s="4">
        <f t="shared" si="3"/>
        <v>4.5</v>
      </c>
      <c r="G158" s="13">
        <f t="shared" si="79"/>
        <v>1</v>
      </c>
      <c r="H158" s="13">
        <f t="shared" si="5"/>
        <v>0</v>
      </c>
      <c r="J158" s="2">
        <f t="shared" si="67"/>
        <v>52</v>
      </c>
      <c r="K158" s="4">
        <f t="shared" si="6"/>
        <v>156</v>
      </c>
      <c r="L158" s="4">
        <f t="shared" si="7"/>
        <v>-1.35</v>
      </c>
      <c r="O158" s="4">
        <f t="shared" si="8"/>
        <v>0</v>
      </c>
      <c r="P158" s="13" t="str">
        <f t="shared" si="80"/>
        <v/>
      </c>
      <c r="Q158" s="24" t="str">
        <f t="shared" si="10"/>
        <v/>
      </c>
      <c r="S158" s="2">
        <f t="shared" si="68"/>
        <v>52</v>
      </c>
      <c r="T158" s="4">
        <f t="shared" si="11"/>
        <v>156</v>
      </c>
      <c r="U158" s="4">
        <f t="shared" si="12"/>
        <v>-1.44</v>
      </c>
      <c r="V158" s="2">
        <v>150.75</v>
      </c>
      <c r="W158" s="2">
        <f>155+3/16</f>
        <v>155.1875</v>
      </c>
      <c r="X158" s="4">
        <f t="shared" si="13"/>
        <v>4.4375</v>
      </c>
      <c r="Y158" s="13">
        <f t="shared" si="81"/>
        <v>0.993031274</v>
      </c>
      <c r="Z158" s="24">
        <f t="shared" si="15"/>
        <v>0</v>
      </c>
      <c r="AB158" s="2">
        <f t="shared" si="69"/>
        <v>52</v>
      </c>
      <c r="AC158" s="4">
        <f t="shared" si="16"/>
        <v>156</v>
      </c>
      <c r="AD158" s="4">
        <f t="shared" si="17"/>
        <v>-1.41</v>
      </c>
      <c r="AE158" s="4">
        <f>150+25/32</f>
        <v>150.78125</v>
      </c>
      <c r="AF158" s="4">
        <f>156-26/32</f>
        <v>155.1875</v>
      </c>
      <c r="AG158" s="4">
        <f t="shared" si="18"/>
        <v>4.40625</v>
      </c>
      <c r="AH158" s="13">
        <f t="shared" si="82"/>
        <v>1</v>
      </c>
      <c r="AI158" s="24">
        <f t="shared" si="20"/>
        <v>0</v>
      </c>
      <c r="AK158" s="2">
        <f t="shared" si="70"/>
        <v>52</v>
      </c>
      <c r="AL158" s="4">
        <f t="shared" si="21"/>
        <v>156</v>
      </c>
      <c r="AM158" s="4">
        <f t="shared" si="22"/>
        <v>-1.41</v>
      </c>
      <c r="AO158" s="2">
        <v>25.0</v>
      </c>
      <c r="AP158" s="29">
        <f t="shared" si="23"/>
        <v>4.375</v>
      </c>
      <c r="AQ158" s="13">
        <f t="shared" si="83"/>
        <v>1</v>
      </c>
      <c r="AR158" s="24">
        <f t="shared" si="25"/>
        <v>0</v>
      </c>
      <c r="AT158" s="2">
        <f t="shared" si="71"/>
        <v>52</v>
      </c>
      <c r="AU158" s="4">
        <f t="shared" si="26"/>
        <v>156</v>
      </c>
      <c r="AV158" s="4">
        <f t="shared" si="27"/>
        <v>-1.44</v>
      </c>
      <c r="AX158" s="2">
        <v>25.0</v>
      </c>
      <c r="AY158" s="4">
        <f t="shared" si="28"/>
        <v>4.3125</v>
      </c>
      <c r="AZ158" s="13">
        <f t="shared" si="84"/>
        <v>0.9928314488</v>
      </c>
      <c r="BA158" s="24">
        <f t="shared" si="30"/>
        <v>0</v>
      </c>
      <c r="BC158" s="2">
        <f t="shared" si="72"/>
        <v>52</v>
      </c>
      <c r="BD158" s="4">
        <f t="shared" si="31"/>
        <v>156</v>
      </c>
      <c r="BE158" s="4">
        <f t="shared" si="32"/>
        <v>-1.41</v>
      </c>
      <c r="BG158" s="2">
        <v>25.0</v>
      </c>
      <c r="BH158" s="4">
        <f t="shared" si="33"/>
        <v>4.375</v>
      </c>
      <c r="BI158" s="13">
        <f t="shared" si="85"/>
        <v>1</v>
      </c>
      <c r="BJ158" s="24">
        <f t="shared" si="35"/>
        <v>0</v>
      </c>
      <c r="BL158" s="2">
        <f t="shared" si="73"/>
        <v>52</v>
      </c>
      <c r="BM158" s="4">
        <f t="shared" si="36"/>
        <v>156</v>
      </c>
      <c r="BN158" s="4">
        <f t="shared" si="37"/>
        <v>-1.38</v>
      </c>
      <c r="BQ158" s="4" t="str">
        <f t="shared" si="38"/>
        <v/>
      </c>
      <c r="BR158" s="13" t="str">
        <f t="shared" si="39"/>
        <v/>
      </c>
      <c r="BS158" s="24" t="str">
        <f t="shared" si="40"/>
        <v/>
      </c>
      <c r="BU158" s="2">
        <f t="shared" si="74"/>
        <v>52</v>
      </c>
      <c r="BV158" s="4">
        <f t="shared" si="41"/>
        <v>156</v>
      </c>
      <c r="BW158" s="4">
        <f t="shared" si="42"/>
        <v>-1.38</v>
      </c>
      <c r="BY158" s="2">
        <v>23.0</v>
      </c>
      <c r="BZ158" s="4">
        <f t="shared" si="43"/>
        <v>4.4375</v>
      </c>
      <c r="CA158" s="13">
        <f t="shared" si="44"/>
        <v>1</v>
      </c>
      <c r="CB158" s="24">
        <f t="shared" si="45"/>
        <v>0</v>
      </c>
      <c r="CD158" s="2">
        <f t="shared" si="75"/>
        <v>52</v>
      </c>
      <c r="CE158" s="4">
        <f t="shared" si="46"/>
        <v>156</v>
      </c>
      <c r="CF158" s="4">
        <f t="shared" si="47"/>
        <v>-1.38</v>
      </c>
      <c r="CI158" s="4" t="str">
        <f t="shared" si="48"/>
        <v/>
      </c>
      <c r="CJ158" s="13" t="str">
        <f t="shared" si="49"/>
        <v/>
      </c>
      <c r="CK158" s="24" t="str">
        <f t="shared" si="50"/>
        <v/>
      </c>
      <c r="CM158" s="2">
        <f t="shared" si="76"/>
        <v>52</v>
      </c>
      <c r="CN158" s="4">
        <f t="shared" si="51"/>
        <v>156</v>
      </c>
      <c r="CO158" s="4">
        <f t="shared" si="52"/>
        <v>-1.44</v>
      </c>
      <c r="CR158" s="4" t="str">
        <f t="shared" si="53"/>
        <v/>
      </c>
      <c r="CS158" s="13" t="str">
        <f t="shared" si="86"/>
        <v/>
      </c>
      <c r="CT158" s="24" t="str">
        <f t="shared" si="55"/>
        <v/>
      </c>
      <c r="CV158" s="2">
        <f t="shared" si="77"/>
        <v>52</v>
      </c>
      <c r="CW158" s="4">
        <f t="shared" si="56"/>
        <v>156</v>
      </c>
      <c r="CX158" s="4">
        <f t="shared" si="57"/>
        <v>-1.44</v>
      </c>
      <c r="CZ158" s="2">
        <v>25.0</v>
      </c>
      <c r="DA158" s="4">
        <f t="shared" si="58"/>
        <v>4.3125</v>
      </c>
      <c r="DB158" s="13">
        <f t="shared" si="87"/>
        <v>0.9928314488</v>
      </c>
      <c r="DC158" s="24">
        <f t="shared" si="60"/>
        <v>0</v>
      </c>
      <c r="DE158" s="2">
        <f t="shared" si="78"/>
        <v>52</v>
      </c>
      <c r="DF158" s="4">
        <f t="shared" si="61"/>
        <v>156</v>
      </c>
      <c r="DG158" s="4">
        <f t="shared" si="62"/>
        <v>-1.41</v>
      </c>
      <c r="DI158" s="2">
        <v>25.0</v>
      </c>
      <c r="DJ158" s="29">
        <f t="shared" si="63"/>
        <v>4.375</v>
      </c>
      <c r="DK158" s="13">
        <f t="shared" si="88"/>
        <v>1</v>
      </c>
      <c r="DL158" s="24">
        <f t="shared" si="65"/>
        <v>0</v>
      </c>
    </row>
    <row r="159">
      <c r="A159" s="2">
        <f t="shared" si="66"/>
        <v>52.5</v>
      </c>
      <c r="B159" s="4">
        <f t="shared" si="1"/>
        <v>157.5</v>
      </c>
      <c r="C159" s="4">
        <f t="shared" si="2"/>
        <v>-1.47</v>
      </c>
      <c r="F159" s="4">
        <f t="shared" si="3"/>
        <v>0</v>
      </c>
      <c r="G159" s="13" t="str">
        <f t="shared" si="79"/>
        <v/>
      </c>
      <c r="H159" s="13" t="str">
        <f t="shared" si="5"/>
        <v/>
      </c>
      <c r="J159" s="2">
        <f t="shared" si="67"/>
        <v>52.5</v>
      </c>
      <c r="K159" s="4">
        <f t="shared" si="6"/>
        <v>157.5</v>
      </c>
      <c r="L159" s="4">
        <f t="shared" si="7"/>
        <v>-1.38</v>
      </c>
      <c r="O159" s="4">
        <f t="shared" si="8"/>
        <v>0</v>
      </c>
      <c r="P159" s="13" t="str">
        <f t="shared" si="80"/>
        <v/>
      </c>
      <c r="Q159" s="24" t="str">
        <f t="shared" si="10"/>
        <v/>
      </c>
      <c r="S159" s="2">
        <f t="shared" si="68"/>
        <v>52.5</v>
      </c>
      <c r="T159" s="4">
        <f t="shared" si="11"/>
        <v>157.5</v>
      </c>
      <c r="U159" s="4">
        <f t="shared" si="12"/>
        <v>-1.47</v>
      </c>
      <c r="X159" s="4">
        <f t="shared" si="13"/>
        <v>0</v>
      </c>
      <c r="Y159" s="13" t="str">
        <f t="shared" si="81"/>
        <v/>
      </c>
      <c r="Z159" s="24" t="str">
        <f t="shared" si="15"/>
        <v/>
      </c>
      <c r="AB159" s="2">
        <f t="shared" si="69"/>
        <v>52.5</v>
      </c>
      <c r="AC159" s="4">
        <f t="shared" si="16"/>
        <v>157.5</v>
      </c>
      <c r="AD159" s="4">
        <f t="shared" si="17"/>
        <v>-1.44</v>
      </c>
      <c r="AG159" s="4">
        <f t="shared" si="18"/>
        <v>0</v>
      </c>
      <c r="AH159" s="13" t="str">
        <f t="shared" si="82"/>
        <v/>
      </c>
      <c r="AI159" s="24" t="str">
        <f t="shared" si="20"/>
        <v/>
      </c>
      <c r="AK159" s="2">
        <f t="shared" si="70"/>
        <v>52.5</v>
      </c>
      <c r="AL159" s="4">
        <f t="shared" si="21"/>
        <v>157.5</v>
      </c>
      <c r="AM159" s="4">
        <f t="shared" si="22"/>
        <v>-1.44</v>
      </c>
      <c r="AP159" s="15" t="str">
        <f t="shared" si="23"/>
        <v/>
      </c>
      <c r="AQ159" s="13" t="str">
        <f t="shared" si="83"/>
        <v/>
      </c>
      <c r="AR159" s="24" t="str">
        <f t="shared" si="25"/>
        <v/>
      </c>
      <c r="AT159" s="2">
        <f t="shared" si="71"/>
        <v>52.5</v>
      </c>
      <c r="AU159" s="4">
        <f t="shared" si="26"/>
        <v>157.5</v>
      </c>
      <c r="AV159" s="4">
        <f t="shared" si="27"/>
        <v>-1.47</v>
      </c>
      <c r="AY159" s="4" t="str">
        <f t="shared" si="28"/>
        <v/>
      </c>
      <c r="AZ159" s="13" t="str">
        <f t="shared" si="84"/>
        <v/>
      </c>
      <c r="BA159" s="24" t="str">
        <f t="shared" si="30"/>
        <v/>
      </c>
      <c r="BC159" s="2">
        <f t="shared" si="72"/>
        <v>52.5</v>
      </c>
      <c r="BD159" s="4">
        <f t="shared" si="31"/>
        <v>157.5</v>
      </c>
      <c r="BE159" s="4">
        <f t="shared" si="32"/>
        <v>-1.44</v>
      </c>
      <c r="BH159" s="4" t="str">
        <f t="shared" si="33"/>
        <v/>
      </c>
      <c r="BI159" s="13" t="str">
        <f t="shared" si="85"/>
        <v/>
      </c>
      <c r="BJ159" s="24" t="str">
        <f t="shared" si="35"/>
        <v/>
      </c>
      <c r="BL159" s="2">
        <f t="shared" si="73"/>
        <v>52.5</v>
      </c>
      <c r="BM159" s="4">
        <f t="shared" si="36"/>
        <v>157.5</v>
      </c>
      <c r="BN159" s="4">
        <f t="shared" si="37"/>
        <v>-1.41</v>
      </c>
      <c r="BQ159" s="4" t="str">
        <f t="shared" si="38"/>
        <v/>
      </c>
      <c r="BR159" s="13" t="str">
        <f t="shared" si="39"/>
        <v/>
      </c>
      <c r="BS159" s="24" t="str">
        <f t="shared" si="40"/>
        <v/>
      </c>
      <c r="BU159" s="2">
        <f t="shared" si="74"/>
        <v>52.5</v>
      </c>
      <c r="BV159" s="4">
        <f t="shared" si="41"/>
        <v>157.5</v>
      </c>
      <c r="BW159" s="4">
        <f t="shared" si="42"/>
        <v>-1.41</v>
      </c>
      <c r="BZ159" s="4" t="str">
        <f t="shared" si="43"/>
        <v/>
      </c>
      <c r="CA159" s="13" t="str">
        <f t="shared" si="44"/>
        <v/>
      </c>
      <c r="CB159" s="24" t="str">
        <f t="shared" si="45"/>
        <v/>
      </c>
      <c r="CD159" s="2">
        <f t="shared" si="75"/>
        <v>52.5</v>
      </c>
      <c r="CE159" s="4">
        <f t="shared" si="46"/>
        <v>157.5</v>
      </c>
      <c r="CF159" s="4">
        <f t="shared" si="47"/>
        <v>-1.41</v>
      </c>
      <c r="CI159" s="4" t="str">
        <f t="shared" si="48"/>
        <v/>
      </c>
      <c r="CJ159" s="13" t="str">
        <f t="shared" si="49"/>
        <v/>
      </c>
      <c r="CK159" s="24" t="str">
        <f t="shared" si="50"/>
        <v/>
      </c>
      <c r="CM159" s="2">
        <f t="shared" si="76"/>
        <v>52.5</v>
      </c>
      <c r="CN159" s="4">
        <f t="shared" si="51"/>
        <v>157.5</v>
      </c>
      <c r="CO159" s="4">
        <f t="shared" si="52"/>
        <v>-1.47</v>
      </c>
      <c r="CR159" s="4" t="str">
        <f t="shared" si="53"/>
        <v/>
      </c>
      <c r="CS159" s="13" t="str">
        <f t="shared" si="86"/>
        <v/>
      </c>
      <c r="CT159" s="24" t="str">
        <f t="shared" si="55"/>
        <v/>
      </c>
      <c r="CV159" s="2">
        <f t="shared" si="77"/>
        <v>52.5</v>
      </c>
      <c r="CW159" s="4">
        <f t="shared" si="56"/>
        <v>157.5</v>
      </c>
      <c r="CX159" s="4">
        <f t="shared" si="57"/>
        <v>-1.47</v>
      </c>
      <c r="DA159" s="4" t="str">
        <f t="shared" si="58"/>
        <v/>
      </c>
      <c r="DB159" s="13" t="str">
        <f t="shared" si="87"/>
        <v/>
      </c>
      <c r="DC159" s="24" t="str">
        <f t="shared" si="60"/>
        <v/>
      </c>
      <c r="DE159" s="2">
        <f t="shared" si="78"/>
        <v>52.5</v>
      </c>
      <c r="DF159" s="4">
        <f t="shared" si="61"/>
        <v>157.5</v>
      </c>
      <c r="DG159" s="4">
        <f t="shared" si="62"/>
        <v>-1.44</v>
      </c>
      <c r="DJ159" s="15" t="str">
        <f t="shared" si="63"/>
        <v/>
      </c>
      <c r="DK159" s="13" t="str">
        <f t="shared" si="88"/>
        <v/>
      </c>
      <c r="DL159" s="24" t="str">
        <f t="shared" si="65"/>
        <v/>
      </c>
    </row>
    <row r="160">
      <c r="A160" s="2">
        <f t="shared" si="66"/>
        <v>53</v>
      </c>
      <c r="B160" s="4">
        <f t="shared" si="1"/>
        <v>159</v>
      </c>
      <c r="C160" s="4">
        <f t="shared" si="2"/>
        <v>-1.5</v>
      </c>
      <c r="F160" s="4">
        <f t="shared" si="3"/>
        <v>0</v>
      </c>
      <c r="G160" s="13" t="str">
        <f t="shared" si="79"/>
        <v/>
      </c>
      <c r="H160" s="13" t="str">
        <f t="shared" si="5"/>
        <v/>
      </c>
      <c r="J160" s="2">
        <f t="shared" si="67"/>
        <v>53</v>
      </c>
      <c r="K160" s="4">
        <f t="shared" si="6"/>
        <v>159</v>
      </c>
      <c r="L160" s="4">
        <f t="shared" si="7"/>
        <v>-1.41</v>
      </c>
      <c r="M160" s="2">
        <v>150.75</v>
      </c>
      <c r="N160" s="4">
        <f>155+1/8+1/16</f>
        <v>155.1875</v>
      </c>
      <c r="O160" s="4">
        <f t="shared" si="8"/>
        <v>4.4375</v>
      </c>
      <c r="P160" s="13">
        <f t="shared" si="80"/>
        <v>0.9964973623</v>
      </c>
      <c r="Q160" s="24">
        <f t="shared" si="10"/>
        <v>0</v>
      </c>
      <c r="S160" s="2">
        <f t="shared" si="68"/>
        <v>53</v>
      </c>
      <c r="T160" s="4">
        <f t="shared" si="11"/>
        <v>159</v>
      </c>
      <c r="U160" s="4">
        <f t="shared" si="12"/>
        <v>-1.5</v>
      </c>
      <c r="X160" s="4">
        <f t="shared" si="13"/>
        <v>0</v>
      </c>
      <c r="Y160" s="13" t="str">
        <f t="shared" si="81"/>
        <v/>
      </c>
      <c r="Z160" s="24" t="str">
        <f t="shared" si="15"/>
        <v/>
      </c>
      <c r="AB160" s="2">
        <f t="shared" si="69"/>
        <v>53</v>
      </c>
      <c r="AC160" s="4">
        <f t="shared" si="16"/>
        <v>159</v>
      </c>
      <c r="AD160" s="4">
        <f t="shared" si="17"/>
        <v>-1.47</v>
      </c>
      <c r="AG160" s="4">
        <f t="shared" si="18"/>
        <v>0</v>
      </c>
      <c r="AH160" s="13" t="str">
        <f t="shared" si="82"/>
        <v/>
      </c>
      <c r="AI160" s="24" t="str">
        <f t="shared" si="20"/>
        <v/>
      </c>
      <c r="AK160" s="2">
        <f t="shared" si="70"/>
        <v>53</v>
      </c>
      <c r="AL160" s="4">
        <f t="shared" si="21"/>
        <v>159</v>
      </c>
      <c r="AM160" s="4">
        <f t="shared" si="22"/>
        <v>-1.47</v>
      </c>
      <c r="AP160" s="15" t="str">
        <f t="shared" si="23"/>
        <v/>
      </c>
      <c r="AQ160" s="13" t="str">
        <f t="shared" si="83"/>
        <v/>
      </c>
      <c r="AR160" s="24" t="str">
        <f t="shared" si="25"/>
        <v/>
      </c>
      <c r="AT160" s="2">
        <f t="shared" si="71"/>
        <v>53</v>
      </c>
      <c r="AU160" s="4">
        <f t="shared" si="26"/>
        <v>159</v>
      </c>
      <c r="AV160" s="4">
        <f t="shared" si="27"/>
        <v>-1.5</v>
      </c>
      <c r="AY160" s="4" t="str">
        <f t="shared" si="28"/>
        <v/>
      </c>
      <c r="AZ160" s="13" t="str">
        <f t="shared" si="84"/>
        <v/>
      </c>
      <c r="BA160" s="24" t="str">
        <f t="shared" si="30"/>
        <v/>
      </c>
      <c r="BC160" s="2">
        <f t="shared" si="72"/>
        <v>53</v>
      </c>
      <c r="BD160" s="4">
        <f t="shared" si="31"/>
        <v>159</v>
      </c>
      <c r="BE160" s="4">
        <f t="shared" si="32"/>
        <v>-1.47</v>
      </c>
      <c r="BH160" s="4" t="str">
        <f t="shared" si="33"/>
        <v/>
      </c>
      <c r="BI160" s="13" t="str">
        <f t="shared" si="85"/>
        <v/>
      </c>
      <c r="BJ160" s="24" t="str">
        <f t="shared" si="35"/>
        <v/>
      </c>
      <c r="BL160" s="2">
        <f t="shared" si="73"/>
        <v>53</v>
      </c>
      <c r="BM160" s="4">
        <f t="shared" si="36"/>
        <v>159</v>
      </c>
      <c r="BN160" s="4">
        <f t="shared" si="37"/>
        <v>-1.44</v>
      </c>
      <c r="BP160" s="2">
        <v>23.0</v>
      </c>
      <c r="BQ160" s="4">
        <f t="shared" si="38"/>
        <v>4.4375</v>
      </c>
      <c r="BR160" s="13">
        <f t="shared" si="39"/>
        <v>1</v>
      </c>
      <c r="BS160" s="24">
        <f t="shared" si="40"/>
        <v>0</v>
      </c>
      <c r="BU160" s="2">
        <f t="shared" si="74"/>
        <v>53</v>
      </c>
      <c r="BV160" s="4">
        <f t="shared" si="41"/>
        <v>159</v>
      </c>
      <c r="BW160" s="4">
        <f t="shared" si="42"/>
        <v>-1.44</v>
      </c>
      <c r="BZ160" s="4" t="str">
        <f t="shared" si="43"/>
        <v/>
      </c>
      <c r="CA160" s="13" t="str">
        <f t="shared" si="44"/>
        <v/>
      </c>
      <c r="CB160" s="24" t="str">
        <f t="shared" si="45"/>
        <v/>
      </c>
      <c r="CD160" s="2">
        <f t="shared" si="75"/>
        <v>53</v>
      </c>
      <c r="CE160" s="4">
        <f t="shared" si="46"/>
        <v>159</v>
      </c>
      <c r="CF160" s="4">
        <f t="shared" si="47"/>
        <v>-1.44</v>
      </c>
      <c r="CH160" s="2">
        <v>24.0</v>
      </c>
      <c r="CI160" s="4">
        <f t="shared" si="48"/>
        <v>4.375</v>
      </c>
      <c r="CJ160" s="13">
        <f t="shared" si="49"/>
        <v>1</v>
      </c>
      <c r="CK160" s="24">
        <f t="shared" si="50"/>
        <v>0</v>
      </c>
      <c r="CM160" s="2">
        <f t="shared" si="76"/>
        <v>53</v>
      </c>
      <c r="CN160" s="4">
        <f t="shared" si="51"/>
        <v>159</v>
      </c>
      <c r="CO160" s="4">
        <f t="shared" si="52"/>
        <v>-1.5</v>
      </c>
      <c r="CQ160" s="2">
        <v>25.0</v>
      </c>
      <c r="CR160" s="4">
        <f t="shared" si="53"/>
        <v>4.3125</v>
      </c>
      <c r="CS160" s="13">
        <f t="shared" si="86"/>
        <v>1</v>
      </c>
      <c r="CT160" s="24">
        <f t="shared" si="55"/>
        <v>0</v>
      </c>
      <c r="CV160" s="2">
        <f t="shared" si="77"/>
        <v>53</v>
      </c>
      <c r="CW160" s="4">
        <f t="shared" si="56"/>
        <v>159</v>
      </c>
      <c r="CX160" s="4">
        <f t="shared" si="57"/>
        <v>-1.5</v>
      </c>
      <c r="DA160" s="4" t="str">
        <f t="shared" si="58"/>
        <v/>
      </c>
      <c r="DB160" s="13" t="str">
        <f t="shared" si="87"/>
        <v/>
      </c>
      <c r="DC160" s="24" t="str">
        <f t="shared" si="60"/>
        <v/>
      </c>
      <c r="DE160" s="2">
        <f t="shared" si="78"/>
        <v>53</v>
      </c>
      <c r="DF160" s="4">
        <f t="shared" si="61"/>
        <v>159</v>
      </c>
      <c r="DG160" s="4">
        <f t="shared" si="62"/>
        <v>-1.47</v>
      </c>
      <c r="DJ160" s="15" t="str">
        <f t="shared" si="63"/>
        <v/>
      </c>
      <c r="DK160" s="13" t="str">
        <f t="shared" si="88"/>
        <v/>
      </c>
      <c r="DL160" s="24" t="str">
        <f t="shared" si="65"/>
        <v/>
      </c>
    </row>
    <row r="161">
      <c r="A161" s="2">
        <f t="shared" si="66"/>
        <v>53.5</v>
      </c>
      <c r="B161" s="4">
        <f t="shared" si="1"/>
        <v>160.5</v>
      </c>
      <c r="C161" s="4">
        <f t="shared" si="2"/>
        <v>-1.53</v>
      </c>
      <c r="F161" s="4">
        <f t="shared" si="3"/>
        <v>0</v>
      </c>
      <c r="G161" s="13" t="str">
        <f t="shared" si="79"/>
        <v/>
      </c>
      <c r="H161" s="13" t="str">
        <f t="shared" si="5"/>
        <v/>
      </c>
      <c r="J161" s="2">
        <f t="shared" si="67"/>
        <v>53.5</v>
      </c>
      <c r="K161" s="4">
        <f t="shared" si="6"/>
        <v>160.5</v>
      </c>
      <c r="L161" s="4">
        <f t="shared" si="7"/>
        <v>-1.44</v>
      </c>
      <c r="O161" s="4">
        <f t="shared" si="8"/>
        <v>0</v>
      </c>
      <c r="P161" s="13" t="str">
        <f t="shared" si="80"/>
        <v/>
      </c>
      <c r="Q161" s="24" t="str">
        <f t="shared" si="10"/>
        <v/>
      </c>
      <c r="S161" s="2">
        <f t="shared" si="68"/>
        <v>53.5</v>
      </c>
      <c r="T161" s="4">
        <f t="shared" si="11"/>
        <v>160.5</v>
      </c>
      <c r="U161" s="4">
        <f t="shared" si="12"/>
        <v>-1.53</v>
      </c>
      <c r="X161" s="4">
        <f t="shared" si="13"/>
        <v>0</v>
      </c>
      <c r="Y161" s="13" t="str">
        <f t="shared" si="81"/>
        <v/>
      </c>
      <c r="Z161" s="24" t="str">
        <f t="shared" si="15"/>
        <v/>
      </c>
      <c r="AB161" s="2">
        <f t="shared" si="69"/>
        <v>53.5</v>
      </c>
      <c r="AC161" s="4">
        <f t="shared" si="16"/>
        <v>160.5</v>
      </c>
      <c r="AD161" s="4">
        <f t="shared" si="17"/>
        <v>-1.5</v>
      </c>
      <c r="AG161" s="4">
        <f t="shared" si="18"/>
        <v>0</v>
      </c>
      <c r="AH161" s="13" t="str">
        <f t="shared" si="82"/>
        <v/>
      </c>
      <c r="AI161" s="24" t="str">
        <f t="shared" si="20"/>
        <v/>
      </c>
      <c r="AK161" s="2">
        <f t="shared" si="70"/>
        <v>53.5</v>
      </c>
      <c r="AL161" s="4">
        <f t="shared" si="21"/>
        <v>160.5</v>
      </c>
      <c r="AM161" s="4">
        <f t="shared" si="22"/>
        <v>-1.5</v>
      </c>
      <c r="AP161" s="15" t="str">
        <f t="shared" si="23"/>
        <v/>
      </c>
      <c r="AQ161" s="13" t="str">
        <f t="shared" si="83"/>
        <v/>
      </c>
      <c r="AR161" s="24" t="str">
        <f t="shared" si="25"/>
        <v/>
      </c>
      <c r="AT161" s="2">
        <f t="shared" si="71"/>
        <v>53.5</v>
      </c>
      <c r="AU161" s="4">
        <f t="shared" si="26"/>
        <v>160.5</v>
      </c>
      <c r="AV161" s="4">
        <f t="shared" si="27"/>
        <v>-1.53</v>
      </c>
      <c r="AY161" s="4" t="str">
        <f t="shared" si="28"/>
        <v/>
      </c>
      <c r="AZ161" s="13" t="str">
        <f t="shared" si="84"/>
        <v/>
      </c>
      <c r="BA161" s="24" t="str">
        <f t="shared" si="30"/>
        <v/>
      </c>
      <c r="BC161" s="2">
        <f t="shared" si="72"/>
        <v>53.5</v>
      </c>
      <c r="BD161" s="4">
        <f t="shared" si="31"/>
        <v>160.5</v>
      </c>
      <c r="BE161" s="4">
        <f t="shared" si="32"/>
        <v>-1.5</v>
      </c>
      <c r="BH161" s="4" t="str">
        <f t="shared" si="33"/>
        <v/>
      </c>
      <c r="BI161" s="13" t="str">
        <f t="shared" si="85"/>
        <v/>
      </c>
      <c r="BJ161" s="24" t="str">
        <f t="shared" si="35"/>
        <v/>
      </c>
      <c r="BL161" s="2">
        <f t="shared" si="73"/>
        <v>53.5</v>
      </c>
      <c r="BM161" s="4">
        <f t="shared" si="36"/>
        <v>160.5</v>
      </c>
      <c r="BN161" s="4">
        <f t="shared" si="37"/>
        <v>-1.47</v>
      </c>
      <c r="BQ161" s="4" t="str">
        <f t="shared" si="38"/>
        <v/>
      </c>
      <c r="BR161" s="13" t="str">
        <f t="shared" si="39"/>
        <v/>
      </c>
      <c r="BS161" s="24" t="str">
        <f t="shared" si="40"/>
        <v/>
      </c>
      <c r="BU161" s="2">
        <f t="shared" si="74"/>
        <v>53.5</v>
      </c>
      <c r="BV161" s="4">
        <f t="shared" si="41"/>
        <v>160.5</v>
      </c>
      <c r="BW161" s="4">
        <f t="shared" si="42"/>
        <v>-1.47</v>
      </c>
      <c r="BZ161" s="4" t="str">
        <f t="shared" si="43"/>
        <v/>
      </c>
      <c r="CA161" s="13" t="str">
        <f t="shared" si="44"/>
        <v/>
      </c>
      <c r="CB161" s="24" t="str">
        <f t="shared" si="45"/>
        <v/>
      </c>
      <c r="CD161" s="2">
        <f t="shared" si="75"/>
        <v>53.5</v>
      </c>
      <c r="CE161" s="4">
        <f t="shared" si="46"/>
        <v>160.5</v>
      </c>
      <c r="CF161" s="4">
        <f t="shared" si="47"/>
        <v>-1.47</v>
      </c>
      <c r="CI161" s="4" t="str">
        <f t="shared" si="48"/>
        <v/>
      </c>
      <c r="CJ161" s="13" t="str">
        <f t="shared" si="49"/>
        <v/>
      </c>
      <c r="CK161" s="24" t="str">
        <f t="shared" si="50"/>
        <v/>
      </c>
      <c r="CM161" s="2">
        <f t="shared" si="76"/>
        <v>53.5</v>
      </c>
      <c r="CN161" s="4">
        <f t="shared" si="51"/>
        <v>160.5</v>
      </c>
      <c r="CO161" s="4">
        <f t="shared" si="52"/>
        <v>-1.53</v>
      </c>
      <c r="CQ161" s="2">
        <v>25.0</v>
      </c>
      <c r="CR161" s="4">
        <f t="shared" si="53"/>
        <v>4.3125</v>
      </c>
      <c r="CS161" s="13">
        <f t="shared" si="86"/>
        <v>1</v>
      </c>
      <c r="CT161" s="24">
        <f t="shared" si="55"/>
        <v>0</v>
      </c>
      <c r="CV161" s="2">
        <f t="shared" si="77"/>
        <v>53.5</v>
      </c>
      <c r="CW161" s="4">
        <f t="shared" si="56"/>
        <v>160.5</v>
      </c>
      <c r="CX161" s="4">
        <f t="shared" si="57"/>
        <v>-1.53</v>
      </c>
      <c r="DA161" s="4" t="str">
        <f t="shared" si="58"/>
        <v/>
      </c>
      <c r="DB161" s="13" t="str">
        <f t="shared" si="87"/>
        <v/>
      </c>
      <c r="DC161" s="24" t="str">
        <f t="shared" si="60"/>
        <v/>
      </c>
      <c r="DE161" s="2">
        <f t="shared" si="78"/>
        <v>53.5</v>
      </c>
      <c r="DF161" s="4">
        <f t="shared" si="61"/>
        <v>160.5</v>
      </c>
      <c r="DG161" s="4">
        <f t="shared" si="62"/>
        <v>-1.5</v>
      </c>
      <c r="DJ161" s="15" t="str">
        <f t="shared" si="63"/>
        <v/>
      </c>
      <c r="DK161" s="13" t="str">
        <f t="shared" si="88"/>
        <v/>
      </c>
      <c r="DL161" s="24" t="str">
        <f t="shared" si="65"/>
        <v/>
      </c>
    </row>
    <row r="162">
      <c r="A162" s="2">
        <f t="shared" si="66"/>
        <v>54</v>
      </c>
      <c r="B162" s="4">
        <f t="shared" si="1"/>
        <v>162</v>
      </c>
      <c r="C162" s="4">
        <f t="shared" si="2"/>
        <v>-1.56</v>
      </c>
      <c r="D162" s="4">
        <f>150.75-1/32</f>
        <v>150.71875</v>
      </c>
      <c r="E162" s="4">
        <f>155.25-1/32</f>
        <v>155.21875</v>
      </c>
      <c r="F162" s="4">
        <f t="shared" si="3"/>
        <v>4.5</v>
      </c>
      <c r="G162" s="13">
        <f t="shared" si="79"/>
        <v>1</v>
      </c>
      <c r="H162" s="13">
        <f t="shared" si="5"/>
        <v>0</v>
      </c>
      <c r="J162" s="2">
        <f t="shared" si="67"/>
        <v>54</v>
      </c>
      <c r="K162" s="4">
        <f t="shared" si="6"/>
        <v>162</v>
      </c>
      <c r="L162" s="4">
        <f t="shared" si="7"/>
        <v>-1.47</v>
      </c>
      <c r="O162" s="4">
        <f t="shared" si="8"/>
        <v>0</v>
      </c>
      <c r="P162" s="13" t="str">
        <f t="shared" si="80"/>
        <v/>
      </c>
      <c r="Q162" s="24" t="str">
        <f t="shared" si="10"/>
        <v/>
      </c>
      <c r="S162" s="2">
        <f t="shared" si="68"/>
        <v>54</v>
      </c>
      <c r="T162" s="4">
        <f t="shared" si="11"/>
        <v>162</v>
      </c>
      <c r="U162" s="4">
        <f t="shared" si="12"/>
        <v>-1.56</v>
      </c>
      <c r="V162" s="2">
        <v>150.75</v>
      </c>
      <c r="W162" s="2">
        <f>155+3/16</f>
        <v>155.1875</v>
      </c>
      <c r="X162" s="4">
        <f t="shared" si="13"/>
        <v>4.4375</v>
      </c>
      <c r="Y162" s="13">
        <f t="shared" si="81"/>
        <v>0.993031274</v>
      </c>
      <c r="Z162" s="24">
        <f t="shared" si="15"/>
        <v>0</v>
      </c>
      <c r="AB162" s="2">
        <f t="shared" si="69"/>
        <v>54</v>
      </c>
      <c r="AC162" s="4">
        <f t="shared" si="16"/>
        <v>162</v>
      </c>
      <c r="AD162" s="4">
        <f t="shared" si="17"/>
        <v>-1.53</v>
      </c>
      <c r="AE162" s="4">
        <f>150+25/32</f>
        <v>150.78125</v>
      </c>
      <c r="AF162" s="4">
        <f>156-26/32</f>
        <v>155.1875</v>
      </c>
      <c r="AG162" s="4">
        <f t="shared" si="18"/>
        <v>4.40625</v>
      </c>
      <c r="AH162" s="13">
        <f t="shared" si="82"/>
        <v>1</v>
      </c>
      <c r="AI162" s="24">
        <f t="shared" si="20"/>
        <v>0</v>
      </c>
      <c r="AK162" s="2">
        <f t="shared" si="70"/>
        <v>54</v>
      </c>
      <c r="AL162" s="4">
        <f t="shared" si="21"/>
        <v>162</v>
      </c>
      <c r="AM162" s="4">
        <f t="shared" si="22"/>
        <v>-1.53</v>
      </c>
      <c r="AO162" s="2">
        <v>25.0</v>
      </c>
      <c r="AP162" s="29">
        <f t="shared" si="23"/>
        <v>4.375</v>
      </c>
      <c r="AQ162" s="13">
        <f t="shared" si="83"/>
        <v>1</v>
      </c>
      <c r="AR162" s="24">
        <f t="shared" si="25"/>
        <v>0</v>
      </c>
      <c r="AT162" s="2">
        <f t="shared" si="71"/>
        <v>54</v>
      </c>
      <c r="AU162" s="4">
        <f t="shared" si="26"/>
        <v>162</v>
      </c>
      <c r="AV162" s="4">
        <f t="shared" si="27"/>
        <v>-1.56</v>
      </c>
      <c r="AX162" s="2">
        <v>24.0</v>
      </c>
      <c r="AY162" s="4">
        <f t="shared" si="28"/>
        <v>4.375</v>
      </c>
      <c r="AZ162" s="13">
        <f t="shared" si="84"/>
        <v>1</v>
      </c>
      <c r="BA162" s="24">
        <f t="shared" si="30"/>
        <v>0</v>
      </c>
      <c r="BC162" s="2">
        <f t="shared" si="72"/>
        <v>54</v>
      </c>
      <c r="BD162" s="4">
        <f t="shared" si="31"/>
        <v>162</v>
      </c>
      <c r="BE162" s="4">
        <f t="shared" si="32"/>
        <v>-1.53</v>
      </c>
      <c r="BG162" s="2">
        <v>25.0</v>
      </c>
      <c r="BH162" s="4">
        <f t="shared" si="33"/>
        <v>4.375</v>
      </c>
      <c r="BI162" s="13">
        <f t="shared" si="85"/>
        <v>1</v>
      </c>
      <c r="BJ162" s="24">
        <f t="shared" si="35"/>
        <v>0</v>
      </c>
      <c r="BL162" s="2">
        <f t="shared" si="73"/>
        <v>54</v>
      </c>
      <c r="BM162" s="4">
        <f t="shared" si="36"/>
        <v>162</v>
      </c>
      <c r="BN162" s="4">
        <f t="shared" si="37"/>
        <v>-1.5</v>
      </c>
      <c r="BQ162" s="4" t="str">
        <f t="shared" si="38"/>
        <v/>
      </c>
      <c r="BR162" s="13" t="str">
        <f t="shared" si="39"/>
        <v/>
      </c>
      <c r="BS162" s="24" t="str">
        <f t="shared" si="40"/>
        <v/>
      </c>
      <c r="BU162" s="2">
        <f t="shared" si="74"/>
        <v>54</v>
      </c>
      <c r="BV162" s="4">
        <f t="shared" si="41"/>
        <v>162</v>
      </c>
      <c r="BW162" s="4">
        <f t="shared" si="42"/>
        <v>-1.5</v>
      </c>
      <c r="BY162" s="2">
        <v>23.0</v>
      </c>
      <c r="BZ162" s="4">
        <f t="shared" si="43"/>
        <v>4.4375</v>
      </c>
      <c r="CA162" s="13">
        <f t="shared" si="44"/>
        <v>1</v>
      </c>
      <c r="CB162" s="24">
        <f t="shared" si="45"/>
        <v>0</v>
      </c>
      <c r="CD162" s="2">
        <f t="shared" si="75"/>
        <v>54</v>
      </c>
      <c r="CE162" s="4">
        <f t="shared" si="46"/>
        <v>162</v>
      </c>
      <c r="CF162" s="4">
        <f t="shared" si="47"/>
        <v>-1.5</v>
      </c>
      <c r="CI162" s="4" t="str">
        <f t="shared" si="48"/>
        <v/>
      </c>
      <c r="CJ162" s="13" t="str">
        <f t="shared" si="49"/>
        <v/>
      </c>
      <c r="CK162" s="24" t="str">
        <f t="shared" si="50"/>
        <v/>
      </c>
      <c r="CM162" s="2">
        <f t="shared" si="76"/>
        <v>54</v>
      </c>
      <c r="CN162" s="4">
        <f t="shared" si="51"/>
        <v>162</v>
      </c>
      <c r="CO162" s="4">
        <f t="shared" si="52"/>
        <v>-1.56</v>
      </c>
      <c r="CQ162" s="2">
        <v>25.0</v>
      </c>
      <c r="CR162" s="4">
        <f t="shared" si="53"/>
        <v>4.3125</v>
      </c>
      <c r="CS162" s="13">
        <f t="shared" si="86"/>
        <v>1</v>
      </c>
      <c r="CT162" s="24">
        <f t="shared" si="55"/>
        <v>0</v>
      </c>
      <c r="CV162" s="2">
        <f t="shared" si="77"/>
        <v>54</v>
      </c>
      <c r="CW162" s="4">
        <f t="shared" si="56"/>
        <v>162</v>
      </c>
      <c r="CX162" s="4">
        <f t="shared" si="57"/>
        <v>-1.56</v>
      </c>
      <c r="CZ162" s="2">
        <v>24.0</v>
      </c>
      <c r="DA162" s="4">
        <f t="shared" si="58"/>
        <v>4.375</v>
      </c>
      <c r="DB162" s="13">
        <f t="shared" si="87"/>
        <v>1</v>
      </c>
      <c r="DC162" s="24">
        <f t="shared" si="60"/>
        <v>0</v>
      </c>
      <c r="DE162" s="2">
        <f t="shared" si="78"/>
        <v>54</v>
      </c>
      <c r="DF162" s="4">
        <f t="shared" si="61"/>
        <v>162</v>
      </c>
      <c r="DG162" s="4">
        <f t="shared" si="62"/>
        <v>-1.53</v>
      </c>
      <c r="DI162" s="2">
        <v>25.0</v>
      </c>
      <c r="DJ162" s="29">
        <f t="shared" si="63"/>
        <v>4.375</v>
      </c>
      <c r="DK162" s="13">
        <f t="shared" si="88"/>
        <v>1</v>
      </c>
      <c r="DL162" s="24">
        <f t="shared" si="65"/>
        <v>0</v>
      </c>
    </row>
    <row r="163">
      <c r="A163" s="2">
        <f t="shared" si="66"/>
        <v>54.5</v>
      </c>
      <c r="B163" s="4">
        <f t="shared" si="1"/>
        <v>163.5</v>
      </c>
      <c r="C163" s="4">
        <f t="shared" si="2"/>
        <v>-1.59</v>
      </c>
      <c r="F163" s="4">
        <f t="shared" si="3"/>
        <v>0</v>
      </c>
      <c r="G163" s="13" t="str">
        <f t="shared" si="79"/>
        <v/>
      </c>
      <c r="H163" s="13" t="str">
        <f t="shared" si="5"/>
        <v/>
      </c>
      <c r="J163" s="2">
        <f t="shared" si="67"/>
        <v>54.5</v>
      </c>
      <c r="K163" s="4">
        <f t="shared" si="6"/>
        <v>163.5</v>
      </c>
      <c r="L163" s="4">
        <f t="shared" si="7"/>
        <v>-1.5</v>
      </c>
      <c r="O163" s="4">
        <f t="shared" si="8"/>
        <v>0</v>
      </c>
      <c r="P163" s="13" t="str">
        <f t="shared" si="80"/>
        <v/>
      </c>
      <c r="Q163" s="24" t="str">
        <f t="shared" si="10"/>
        <v/>
      </c>
      <c r="S163" s="2">
        <f t="shared" si="68"/>
        <v>54.5</v>
      </c>
      <c r="T163" s="4">
        <f t="shared" si="11"/>
        <v>163.5</v>
      </c>
      <c r="U163" s="4">
        <f t="shared" si="12"/>
        <v>-1.59</v>
      </c>
      <c r="X163" s="4">
        <f t="shared" si="13"/>
        <v>0</v>
      </c>
      <c r="Y163" s="13" t="str">
        <f t="shared" si="81"/>
        <v/>
      </c>
      <c r="Z163" s="24" t="str">
        <f t="shared" si="15"/>
        <v/>
      </c>
      <c r="AB163" s="2">
        <f t="shared" si="69"/>
        <v>54.5</v>
      </c>
      <c r="AC163" s="4">
        <f t="shared" si="16"/>
        <v>163.5</v>
      </c>
      <c r="AD163" s="4">
        <f t="shared" si="17"/>
        <v>-1.56</v>
      </c>
      <c r="AG163" s="4">
        <f t="shared" si="18"/>
        <v>0</v>
      </c>
      <c r="AH163" s="13" t="str">
        <f t="shared" si="82"/>
        <v/>
      </c>
      <c r="AI163" s="24" t="str">
        <f t="shared" si="20"/>
        <v/>
      </c>
      <c r="AK163" s="2">
        <f t="shared" si="70"/>
        <v>54.5</v>
      </c>
      <c r="AL163" s="4">
        <f t="shared" si="21"/>
        <v>163.5</v>
      </c>
      <c r="AM163" s="4">
        <f t="shared" si="22"/>
        <v>-1.56</v>
      </c>
      <c r="AP163" s="15" t="str">
        <f t="shared" si="23"/>
        <v/>
      </c>
      <c r="AQ163" s="13" t="str">
        <f t="shared" si="83"/>
        <v/>
      </c>
      <c r="AR163" s="24" t="str">
        <f t="shared" si="25"/>
        <v/>
      </c>
      <c r="AT163" s="2">
        <f t="shared" si="71"/>
        <v>54.5</v>
      </c>
      <c r="AU163" s="4">
        <f t="shared" si="26"/>
        <v>163.5</v>
      </c>
      <c r="AV163" s="4">
        <f t="shared" si="27"/>
        <v>-1.59</v>
      </c>
      <c r="AY163" s="4" t="str">
        <f t="shared" si="28"/>
        <v/>
      </c>
      <c r="AZ163" s="13" t="str">
        <f t="shared" si="84"/>
        <v/>
      </c>
      <c r="BA163" s="24" t="str">
        <f t="shared" si="30"/>
        <v/>
      </c>
      <c r="BC163" s="2">
        <f t="shared" si="72"/>
        <v>54.5</v>
      </c>
      <c r="BD163" s="4">
        <f t="shared" si="31"/>
        <v>163.5</v>
      </c>
      <c r="BE163" s="4">
        <f t="shared" si="32"/>
        <v>-1.56</v>
      </c>
      <c r="BH163" s="4" t="str">
        <f t="shared" si="33"/>
        <v/>
      </c>
      <c r="BI163" s="13" t="str">
        <f t="shared" si="85"/>
        <v/>
      </c>
      <c r="BJ163" s="24" t="str">
        <f t="shared" si="35"/>
        <v/>
      </c>
      <c r="BL163" s="2">
        <f t="shared" si="73"/>
        <v>54.5</v>
      </c>
      <c r="BM163" s="4">
        <f t="shared" si="36"/>
        <v>163.5</v>
      </c>
      <c r="BN163" s="4">
        <f t="shared" si="37"/>
        <v>-1.53</v>
      </c>
      <c r="BQ163" s="4" t="str">
        <f t="shared" si="38"/>
        <v/>
      </c>
      <c r="BR163" s="13" t="str">
        <f t="shared" si="39"/>
        <v/>
      </c>
      <c r="BS163" s="24" t="str">
        <f t="shared" si="40"/>
        <v/>
      </c>
      <c r="BU163" s="2">
        <f t="shared" si="74"/>
        <v>54.5</v>
      </c>
      <c r="BV163" s="4">
        <f t="shared" si="41"/>
        <v>163.5</v>
      </c>
      <c r="BW163" s="4">
        <f t="shared" si="42"/>
        <v>-1.53</v>
      </c>
      <c r="BZ163" s="4" t="str">
        <f t="shared" si="43"/>
        <v/>
      </c>
      <c r="CA163" s="13" t="str">
        <f t="shared" si="44"/>
        <v/>
      </c>
      <c r="CB163" s="24" t="str">
        <f t="shared" si="45"/>
        <v/>
      </c>
      <c r="CD163" s="2">
        <f t="shared" si="75"/>
        <v>54.5</v>
      </c>
      <c r="CE163" s="4">
        <f t="shared" si="46"/>
        <v>163.5</v>
      </c>
      <c r="CF163" s="4">
        <f t="shared" si="47"/>
        <v>-1.53</v>
      </c>
      <c r="CI163" s="4" t="str">
        <f t="shared" si="48"/>
        <v/>
      </c>
      <c r="CJ163" s="13" t="str">
        <f t="shared" si="49"/>
        <v/>
      </c>
      <c r="CK163" s="24" t="str">
        <f t="shared" si="50"/>
        <v/>
      </c>
      <c r="CM163" s="2">
        <f t="shared" si="76"/>
        <v>54.5</v>
      </c>
      <c r="CN163" s="4">
        <f t="shared" si="51"/>
        <v>163.5</v>
      </c>
      <c r="CO163" s="4">
        <f t="shared" si="52"/>
        <v>-1.59</v>
      </c>
      <c r="CQ163" s="2">
        <v>25.0</v>
      </c>
      <c r="CR163" s="4">
        <f t="shared" si="53"/>
        <v>4.3125</v>
      </c>
      <c r="CS163" s="13">
        <f t="shared" si="86"/>
        <v>1</v>
      </c>
      <c r="CT163" s="24">
        <f t="shared" si="55"/>
        <v>0</v>
      </c>
      <c r="CV163" s="2">
        <f t="shared" si="77"/>
        <v>54.5</v>
      </c>
      <c r="CW163" s="4">
        <f t="shared" si="56"/>
        <v>163.5</v>
      </c>
      <c r="CX163" s="4">
        <f t="shared" si="57"/>
        <v>-1.59</v>
      </c>
      <c r="DA163" s="4" t="str">
        <f t="shared" si="58"/>
        <v/>
      </c>
      <c r="DB163" s="13" t="str">
        <f t="shared" si="87"/>
        <v/>
      </c>
      <c r="DC163" s="24" t="str">
        <f t="shared" si="60"/>
        <v/>
      </c>
      <c r="DE163" s="2">
        <f t="shared" si="78"/>
        <v>54.5</v>
      </c>
      <c r="DF163" s="4">
        <f t="shared" si="61"/>
        <v>163.5</v>
      </c>
      <c r="DG163" s="4">
        <f t="shared" si="62"/>
        <v>-1.56</v>
      </c>
      <c r="DJ163" s="15" t="str">
        <f t="shared" si="63"/>
        <v/>
      </c>
      <c r="DK163" s="13" t="str">
        <f t="shared" si="88"/>
        <v/>
      </c>
      <c r="DL163" s="24" t="str">
        <f t="shared" si="65"/>
        <v/>
      </c>
    </row>
    <row r="164">
      <c r="A164" s="2">
        <f t="shared" si="66"/>
        <v>55</v>
      </c>
      <c r="B164" s="4">
        <f t="shared" si="1"/>
        <v>165</v>
      </c>
      <c r="C164" s="4">
        <f t="shared" si="2"/>
        <v>-1.62</v>
      </c>
      <c r="F164" s="4">
        <f t="shared" si="3"/>
        <v>0</v>
      </c>
      <c r="G164" s="13" t="str">
        <f t="shared" si="79"/>
        <v/>
      </c>
      <c r="H164" s="13" t="str">
        <f t="shared" si="5"/>
        <v/>
      </c>
      <c r="J164" s="2">
        <f t="shared" si="67"/>
        <v>55</v>
      </c>
      <c r="K164" s="4">
        <f t="shared" si="6"/>
        <v>165</v>
      </c>
      <c r="L164" s="4">
        <f t="shared" si="7"/>
        <v>-1.53</v>
      </c>
      <c r="M164" s="2">
        <v>150.75</v>
      </c>
      <c r="N164" s="4">
        <f>155+1/8+1/16</f>
        <v>155.1875</v>
      </c>
      <c r="O164" s="4">
        <f t="shared" si="8"/>
        <v>4.4375</v>
      </c>
      <c r="P164" s="13">
        <f t="shared" si="80"/>
        <v>0.9964973623</v>
      </c>
      <c r="Q164" s="24">
        <f t="shared" si="10"/>
        <v>0</v>
      </c>
      <c r="S164" s="2">
        <f t="shared" si="68"/>
        <v>55</v>
      </c>
      <c r="T164" s="4">
        <f t="shared" si="11"/>
        <v>165</v>
      </c>
      <c r="U164" s="4">
        <f t="shared" si="12"/>
        <v>-1.62</v>
      </c>
      <c r="X164" s="4">
        <f t="shared" si="13"/>
        <v>0</v>
      </c>
      <c r="Y164" s="13" t="str">
        <f t="shared" si="81"/>
        <v/>
      </c>
      <c r="Z164" s="24" t="str">
        <f t="shared" si="15"/>
        <v/>
      </c>
      <c r="AB164" s="2">
        <f t="shared" si="69"/>
        <v>55</v>
      </c>
      <c r="AC164" s="4">
        <f t="shared" si="16"/>
        <v>165</v>
      </c>
      <c r="AD164" s="4">
        <f t="shared" si="17"/>
        <v>-1.59</v>
      </c>
      <c r="AG164" s="4">
        <f t="shared" si="18"/>
        <v>0</v>
      </c>
      <c r="AH164" s="13" t="str">
        <f t="shared" si="82"/>
        <v/>
      </c>
      <c r="AI164" s="24" t="str">
        <f t="shared" si="20"/>
        <v/>
      </c>
      <c r="AK164" s="2">
        <f t="shared" si="70"/>
        <v>55</v>
      </c>
      <c r="AL164" s="4">
        <f t="shared" si="21"/>
        <v>165</v>
      </c>
      <c r="AM164" s="4">
        <f t="shared" si="22"/>
        <v>-1.59</v>
      </c>
      <c r="AP164" s="15" t="str">
        <f t="shared" si="23"/>
        <v/>
      </c>
      <c r="AQ164" s="13" t="str">
        <f t="shared" si="83"/>
        <v/>
      </c>
      <c r="AR164" s="24" t="str">
        <f t="shared" si="25"/>
        <v/>
      </c>
      <c r="AT164" s="2">
        <f t="shared" si="71"/>
        <v>55</v>
      </c>
      <c r="AU164" s="4">
        <f t="shared" si="26"/>
        <v>165</v>
      </c>
      <c r="AV164" s="4">
        <f t="shared" si="27"/>
        <v>-1.62</v>
      </c>
      <c r="AY164" s="4" t="str">
        <f t="shared" si="28"/>
        <v/>
      </c>
      <c r="AZ164" s="13" t="str">
        <f t="shared" si="84"/>
        <v/>
      </c>
      <c r="BA164" s="24" t="str">
        <f t="shared" si="30"/>
        <v/>
      </c>
      <c r="BC164" s="2">
        <f t="shared" si="72"/>
        <v>55</v>
      </c>
      <c r="BD164" s="4">
        <f t="shared" si="31"/>
        <v>165</v>
      </c>
      <c r="BE164" s="4">
        <f t="shared" si="32"/>
        <v>-1.59</v>
      </c>
      <c r="BH164" s="4" t="str">
        <f t="shared" si="33"/>
        <v/>
      </c>
      <c r="BI164" s="13" t="str">
        <f t="shared" si="85"/>
        <v/>
      </c>
      <c r="BJ164" s="24" t="str">
        <f t="shared" si="35"/>
        <v/>
      </c>
      <c r="BL164" s="2">
        <f t="shared" si="73"/>
        <v>55</v>
      </c>
      <c r="BM164" s="4">
        <f t="shared" si="36"/>
        <v>165</v>
      </c>
      <c r="BN164" s="4">
        <f t="shared" si="37"/>
        <v>-1.56</v>
      </c>
      <c r="BP164" s="2">
        <v>23.0</v>
      </c>
      <c r="BQ164" s="4">
        <f t="shared" si="38"/>
        <v>4.4375</v>
      </c>
      <c r="BR164" s="13">
        <f t="shared" si="39"/>
        <v>1</v>
      </c>
      <c r="BS164" s="24">
        <f t="shared" si="40"/>
        <v>0</v>
      </c>
      <c r="BU164" s="2">
        <f t="shared" si="74"/>
        <v>55</v>
      </c>
      <c r="BV164" s="4">
        <f t="shared" si="41"/>
        <v>165</v>
      </c>
      <c r="BW164" s="4">
        <f t="shared" si="42"/>
        <v>-1.56</v>
      </c>
      <c r="BZ164" s="4" t="str">
        <f t="shared" si="43"/>
        <v/>
      </c>
      <c r="CA164" s="13" t="str">
        <f t="shared" si="44"/>
        <v/>
      </c>
      <c r="CB164" s="24" t="str">
        <f t="shared" si="45"/>
        <v/>
      </c>
      <c r="CD164" s="2">
        <f t="shared" si="75"/>
        <v>55</v>
      </c>
      <c r="CE164" s="4">
        <f t="shared" si="46"/>
        <v>165</v>
      </c>
      <c r="CF164" s="4">
        <f t="shared" si="47"/>
        <v>-1.56</v>
      </c>
      <c r="CH164" s="2">
        <v>24.0</v>
      </c>
      <c r="CI164" s="4">
        <f t="shared" si="48"/>
        <v>4.375</v>
      </c>
      <c r="CJ164" s="13">
        <f t="shared" si="49"/>
        <v>1</v>
      </c>
      <c r="CK164" s="24">
        <f t="shared" si="50"/>
        <v>0</v>
      </c>
      <c r="CM164" s="2">
        <f t="shared" si="76"/>
        <v>55</v>
      </c>
      <c r="CN164" s="4">
        <f t="shared" si="51"/>
        <v>165</v>
      </c>
      <c r="CO164" s="4">
        <f t="shared" si="52"/>
        <v>-1.62</v>
      </c>
      <c r="CQ164" s="2">
        <v>25.0</v>
      </c>
      <c r="CR164" s="4">
        <f t="shared" si="53"/>
        <v>4.3125</v>
      </c>
      <c r="CS164" s="13">
        <f t="shared" si="86"/>
        <v>1</v>
      </c>
      <c r="CT164" s="24">
        <f t="shared" si="55"/>
        <v>0</v>
      </c>
      <c r="CV164" s="2">
        <f t="shared" si="77"/>
        <v>55</v>
      </c>
      <c r="CW164" s="4">
        <f t="shared" si="56"/>
        <v>165</v>
      </c>
      <c r="CX164" s="4">
        <f t="shared" si="57"/>
        <v>-1.62</v>
      </c>
      <c r="DA164" s="4" t="str">
        <f t="shared" si="58"/>
        <v/>
      </c>
      <c r="DB164" s="13" t="str">
        <f t="shared" si="87"/>
        <v/>
      </c>
      <c r="DC164" s="24" t="str">
        <f t="shared" si="60"/>
        <v/>
      </c>
      <c r="DE164" s="2">
        <f t="shared" si="78"/>
        <v>55</v>
      </c>
      <c r="DF164" s="4">
        <f t="shared" si="61"/>
        <v>165</v>
      </c>
      <c r="DG164" s="4">
        <f t="shared" si="62"/>
        <v>-1.59</v>
      </c>
      <c r="DJ164" s="15" t="str">
        <f t="shared" si="63"/>
        <v/>
      </c>
      <c r="DK164" s="13" t="str">
        <f t="shared" si="88"/>
        <v/>
      </c>
      <c r="DL164" s="24" t="str">
        <f t="shared" si="65"/>
        <v/>
      </c>
    </row>
    <row r="165">
      <c r="A165" s="2">
        <f t="shared" si="66"/>
        <v>55.5</v>
      </c>
      <c r="B165" s="4">
        <f t="shared" si="1"/>
        <v>166.5</v>
      </c>
      <c r="C165" s="4">
        <f t="shared" si="2"/>
        <v>-1.65</v>
      </c>
      <c r="F165" s="4">
        <f t="shared" si="3"/>
        <v>0</v>
      </c>
      <c r="G165" s="13" t="str">
        <f t="shared" si="79"/>
        <v/>
      </c>
      <c r="H165" s="13" t="str">
        <f t="shared" si="5"/>
        <v/>
      </c>
      <c r="J165" s="2">
        <f t="shared" si="67"/>
        <v>55.5</v>
      </c>
      <c r="K165" s="4">
        <f t="shared" si="6"/>
        <v>166.5</v>
      </c>
      <c r="L165" s="4">
        <f t="shared" si="7"/>
        <v>-1.56</v>
      </c>
      <c r="O165" s="4">
        <f t="shared" si="8"/>
        <v>0</v>
      </c>
      <c r="P165" s="13" t="str">
        <f t="shared" si="80"/>
        <v/>
      </c>
      <c r="Q165" s="24" t="str">
        <f t="shared" si="10"/>
        <v/>
      </c>
      <c r="S165" s="2">
        <f t="shared" si="68"/>
        <v>55.5</v>
      </c>
      <c r="T165" s="4">
        <f t="shared" si="11"/>
        <v>166.5</v>
      </c>
      <c r="U165" s="4">
        <f t="shared" si="12"/>
        <v>-1.65</v>
      </c>
      <c r="X165" s="4">
        <f t="shared" si="13"/>
        <v>0</v>
      </c>
      <c r="Y165" s="13" t="str">
        <f t="shared" si="81"/>
        <v/>
      </c>
      <c r="Z165" s="24" t="str">
        <f t="shared" si="15"/>
        <v/>
      </c>
      <c r="AB165" s="2">
        <f t="shared" si="69"/>
        <v>55.5</v>
      </c>
      <c r="AC165" s="4">
        <f t="shared" si="16"/>
        <v>166.5</v>
      </c>
      <c r="AD165" s="4">
        <f t="shared" si="17"/>
        <v>-1.62</v>
      </c>
      <c r="AG165" s="4">
        <f t="shared" si="18"/>
        <v>0</v>
      </c>
      <c r="AH165" s="13" t="str">
        <f t="shared" si="82"/>
        <v/>
      </c>
      <c r="AI165" s="24" t="str">
        <f t="shared" si="20"/>
        <v/>
      </c>
      <c r="AK165" s="2">
        <f t="shared" si="70"/>
        <v>55.5</v>
      </c>
      <c r="AL165" s="4">
        <f t="shared" si="21"/>
        <v>166.5</v>
      </c>
      <c r="AM165" s="4">
        <f t="shared" si="22"/>
        <v>-1.62</v>
      </c>
      <c r="AP165" s="15" t="str">
        <f t="shared" si="23"/>
        <v/>
      </c>
      <c r="AQ165" s="13" t="str">
        <f t="shared" si="83"/>
        <v/>
      </c>
      <c r="AR165" s="24" t="str">
        <f t="shared" si="25"/>
        <v/>
      </c>
      <c r="AT165" s="2">
        <f t="shared" si="71"/>
        <v>55.5</v>
      </c>
      <c r="AU165" s="4">
        <f t="shared" si="26"/>
        <v>166.5</v>
      </c>
      <c r="AV165" s="4">
        <f t="shared" si="27"/>
        <v>-1.65</v>
      </c>
      <c r="AY165" s="4" t="str">
        <f t="shared" si="28"/>
        <v/>
      </c>
      <c r="AZ165" s="13" t="str">
        <f t="shared" si="84"/>
        <v/>
      </c>
      <c r="BA165" s="24" t="str">
        <f t="shared" si="30"/>
        <v/>
      </c>
      <c r="BC165" s="2">
        <f t="shared" si="72"/>
        <v>55.5</v>
      </c>
      <c r="BD165" s="4">
        <f t="shared" si="31"/>
        <v>166.5</v>
      </c>
      <c r="BE165" s="4">
        <f t="shared" si="32"/>
        <v>-1.62</v>
      </c>
      <c r="BH165" s="4" t="str">
        <f t="shared" si="33"/>
        <v/>
      </c>
      <c r="BI165" s="13" t="str">
        <f t="shared" si="85"/>
        <v/>
      </c>
      <c r="BJ165" s="24" t="str">
        <f t="shared" si="35"/>
        <v/>
      </c>
      <c r="BL165" s="2">
        <f t="shared" si="73"/>
        <v>55.5</v>
      </c>
      <c r="BM165" s="4">
        <f t="shared" si="36"/>
        <v>166.5</v>
      </c>
      <c r="BN165" s="4">
        <f t="shared" si="37"/>
        <v>-1.59</v>
      </c>
      <c r="BQ165" s="4" t="str">
        <f t="shared" si="38"/>
        <v/>
      </c>
      <c r="BR165" s="13" t="str">
        <f t="shared" si="39"/>
        <v/>
      </c>
      <c r="BS165" s="24" t="str">
        <f t="shared" si="40"/>
        <v/>
      </c>
      <c r="BU165" s="2">
        <f t="shared" si="74"/>
        <v>55.5</v>
      </c>
      <c r="BV165" s="4">
        <f t="shared" si="41"/>
        <v>166.5</v>
      </c>
      <c r="BW165" s="4">
        <f t="shared" si="42"/>
        <v>-1.59</v>
      </c>
      <c r="BZ165" s="4" t="str">
        <f t="shared" si="43"/>
        <v/>
      </c>
      <c r="CA165" s="13" t="str">
        <f t="shared" si="44"/>
        <v/>
      </c>
      <c r="CB165" s="24" t="str">
        <f t="shared" si="45"/>
        <v/>
      </c>
      <c r="CD165" s="2">
        <f t="shared" si="75"/>
        <v>55.5</v>
      </c>
      <c r="CE165" s="4">
        <f t="shared" si="46"/>
        <v>166.5</v>
      </c>
      <c r="CF165" s="4">
        <f t="shared" si="47"/>
        <v>-1.59</v>
      </c>
      <c r="CI165" s="4" t="str">
        <f t="shared" si="48"/>
        <v/>
      </c>
      <c r="CJ165" s="13" t="str">
        <f t="shared" si="49"/>
        <v/>
      </c>
      <c r="CK165" s="24" t="str">
        <f t="shared" si="50"/>
        <v/>
      </c>
      <c r="CM165" s="2">
        <f t="shared" si="76"/>
        <v>55.5</v>
      </c>
      <c r="CN165" s="4">
        <f t="shared" si="51"/>
        <v>166.5</v>
      </c>
      <c r="CO165" s="4">
        <f t="shared" si="52"/>
        <v>-1.65</v>
      </c>
      <c r="CQ165" s="2">
        <v>25.0</v>
      </c>
      <c r="CR165" s="4">
        <f t="shared" si="53"/>
        <v>4.3125</v>
      </c>
      <c r="CS165" s="13">
        <f t="shared" si="86"/>
        <v>1</v>
      </c>
      <c r="CT165" s="24">
        <f t="shared" si="55"/>
        <v>0</v>
      </c>
      <c r="CV165" s="2">
        <f t="shared" si="77"/>
        <v>55.5</v>
      </c>
      <c r="CW165" s="4">
        <f t="shared" si="56"/>
        <v>166.5</v>
      </c>
      <c r="CX165" s="4">
        <f t="shared" si="57"/>
        <v>-1.65</v>
      </c>
      <c r="DA165" s="4" t="str">
        <f t="shared" si="58"/>
        <v/>
      </c>
      <c r="DB165" s="13" t="str">
        <f t="shared" si="87"/>
        <v/>
      </c>
      <c r="DC165" s="24" t="str">
        <f t="shared" si="60"/>
        <v/>
      </c>
      <c r="DE165" s="2">
        <f t="shared" si="78"/>
        <v>55.5</v>
      </c>
      <c r="DF165" s="4">
        <f t="shared" si="61"/>
        <v>166.5</v>
      </c>
      <c r="DG165" s="4">
        <f t="shared" si="62"/>
        <v>-1.62</v>
      </c>
      <c r="DJ165" s="15" t="str">
        <f t="shared" si="63"/>
        <v/>
      </c>
      <c r="DK165" s="13" t="str">
        <f t="shared" si="88"/>
        <v/>
      </c>
      <c r="DL165" s="24" t="str">
        <f t="shared" si="65"/>
        <v/>
      </c>
    </row>
    <row r="166">
      <c r="A166" s="2">
        <f t="shared" si="66"/>
        <v>56</v>
      </c>
      <c r="B166" s="4">
        <f t="shared" si="1"/>
        <v>168</v>
      </c>
      <c r="C166" s="4">
        <f t="shared" si="2"/>
        <v>-1.68</v>
      </c>
      <c r="D166" s="4">
        <f>150.75-1/32</f>
        <v>150.71875</v>
      </c>
      <c r="E166" s="4">
        <f>155.25-1/32</f>
        <v>155.21875</v>
      </c>
      <c r="F166" s="4">
        <f t="shared" si="3"/>
        <v>4.5</v>
      </c>
      <c r="G166" s="13">
        <f t="shared" si="79"/>
        <v>1</v>
      </c>
      <c r="H166" s="13">
        <f t="shared" si="5"/>
        <v>0</v>
      </c>
      <c r="J166" s="2">
        <f t="shared" si="67"/>
        <v>56</v>
      </c>
      <c r="K166" s="4">
        <f t="shared" si="6"/>
        <v>168</v>
      </c>
      <c r="L166" s="4">
        <f t="shared" si="7"/>
        <v>-1.59</v>
      </c>
      <c r="M166" s="2">
        <v>150.75</v>
      </c>
      <c r="N166" s="4">
        <f>155+1/4-1/32</f>
        <v>155.21875</v>
      </c>
      <c r="O166" s="4">
        <f t="shared" si="8"/>
        <v>4.46875</v>
      </c>
      <c r="P166" s="13">
        <f t="shared" si="80"/>
        <v>1</v>
      </c>
      <c r="Q166" s="24">
        <f t="shared" si="10"/>
        <v>0</v>
      </c>
      <c r="S166" s="2">
        <f t="shared" si="68"/>
        <v>56</v>
      </c>
      <c r="T166" s="4">
        <f t="shared" si="11"/>
        <v>168</v>
      </c>
      <c r="U166" s="4">
        <f t="shared" si="12"/>
        <v>-1.68</v>
      </c>
      <c r="V166" s="2">
        <v>150.75</v>
      </c>
      <c r="W166" s="2">
        <v>155.21875</v>
      </c>
      <c r="X166" s="4">
        <f t="shared" si="13"/>
        <v>4.46875</v>
      </c>
      <c r="Y166" s="13">
        <f t="shared" si="81"/>
        <v>0.9965217286</v>
      </c>
      <c r="Z166" s="24">
        <f t="shared" si="15"/>
        <v>0</v>
      </c>
      <c r="AB166" s="2">
        <f t="shared" si="69"/>
        <v>56</v>
      </c>
      <c r="AC166" s="4">
        <f t="shared" si="16"/>
        <v>168</v>
      </c>
      <c r="AD166" s="4">
        <f t="shared" si="17"/>
        <v>-1.65</v>
      </c>
      <c r="AE166" s="4">
        <f>150+25/32</f>
        <v>150.78125</v>
      </c>
      <c r="AF166" s="4">
        <f>156-26/32</f>
        <v>155.1875</v>
      </c>
      <c r="AG166" s="4">
        <f t="shared" si="18"/>
        <v>4.40625</v>
      </c>
      <c r="AH166" s="13">
        <f t="shared" si="82"/>
        <v>1</v>
      </c>
      <c r="AI166" s="24">
        <f t="shared" si="20"/>
        <v>0</v>
      </c>
      <c r="AK166" s="2">
        <f t="shared" si="70"/>
        <v>56</v>
      </c>
      <c r="AL166" s="4">
        <f t="shared" si="21"/>
        <v>168</v>
      </c>
      <c r="AM166" s="4">
        <f t="shared" si="22"/>
        <v>-1.65</v>
      </c>
      <c r="AO166" s="2">
        <v>25.0</v>
      </c>
      <c r="AP166" s="29">
        <f t="shared" si="23"/>
        <v>4.375</v>
      </c>
      <c r="AQ166" s="13">
        <f t="shared" si="83"/>
        <v>1</v>
      </c>
      <c r="AR166" s="24">
        <f t="shared" si="25"/>
        <v>0</v>
      </c>
      <c r="AT166" s="2">
        <f t="shared" si="71"/>
        <v>56</v>
      </c>
      <c r="AU166" s="4">
        <f t="shared" si="26"/>
        <v>168</v>
      </c>
      <c r="AV166" s="4">
        <f t="shared" si="27"/>
        <v>-1.68</v>
      </c>
      <c r="AX166" s="2">
        <v>24.0</v>
      </c>
      <c r="AY166" s="4">
        <f t="shared" si="28"/>
        <v>4.375</v>
      </c>
      <c r="AZ166" s="13">
        <f t="shared" si="84"/>
        <v>1</v>
      </c>
      <c r="BA166" s="24">
        <f t="shared" si="30"/>
        <v>0</v>
      </c>
      <c r="BC166" s="2">
        <f t="shared" si="72"/>
        <v>56</v>
      </c>
      <c r="BD166" s="4">
        <f t="shared" si="31"/>
        <v>168</v>
      </c>
      <c r="BE166" s="4">
        <f t="shared" si="32"/>
        <v>-1.65</v>
      </c>
      <c r="BG166" s="2">
        <v>25.0</v>
      </c>
      <c r="BH166" s="4">
        <f t="shared" si="33"/>
        <v>4.375</v>
      </c>
      <c r="BI166" s="13">
        <f t="shared" si="85"/>
        <v>1</v>
      </c>
      <c r="BJ166" s="24">
        <f t="shared" si="35"/>
        <v>0</v>
      </c>
      <c r="BL166" s="2">
        <f t="shared" si="73"/>
        <v>56</v>
      </c>
      <c r="BM166" s="4">
        <f t="shared" si="36"/>
        <v>168</v>
      </c>
      <c r="BN166" s="4">
        <f t="shared" si="37"/>
        <v>-1.62</v>
      </c>
      <c r="BQ166" s="4" t="str">
        <f t="shared" si="38"/>
        <v/>
      </c>
      <c r="BR166" s="13" t="str">
        <f t="shared" si="39"/>
        <v/>
      </c>
      <c r="BS166" s="24" t="str">
        <f t="shared" si="40"/>
        <v/>
      </c>
      <c r="BU166" s="2">
        <f t="shared" si="74"/>
        <v>56</v>
      </c>
      <c r="BV166" s="4">
        <f t="shared" si="41"/>
        <v>168</v>
      </c>
      <c r="BW166" s="4">
        <f t="shared" si="42"/>
        <v>-1.62</v>
      </c>
      <c r="BY166" s="2">
        <v>23.0</v>
      </c>
      <c r="BZ166" s="4">
        <f t="shared" si="43"/>
        <v>4.4375</v>
      </c>
      <c r="CA166" s="13">
        <f t="shared" si="44"/>
        <v>1</v>
      </c>
      <c r="CB166" s="24">
        <f t="shared" si="45"/>
        <v>0</v>
      </c>
      <c r="CD166" s="2">
        <f t="shared" si="75"/>
        <v>56</v>
      </c>
      <c r="CE166" s="4">
        <f t="shared" si="46"/>
        <v>168</v>
      </c>
      <c r="CF166" s="4">
        <f t="shared" si="47"/>
        <v>-1.62</v>
      </c>
      <c r="CI166" s="4" t="str">
        <f t="shared" si="48"/>
        <v/>
      </c>
      <c r="CJ166" s="13" t="str">
        <f t="shared" si="49"/>
        <v/>
      </c>
      <c r="CK166" s="24" t="str">
        <f t="shared" si="50"/>
        <v/>
      </c>
      <c r="CM166" s="2">
        <f t="shared" si="76"/>
        <v>56</v>
      </c>
      <c r="CN166" s="4">
        <f t="shared" si="51"/>
        <v>168</v>
      </c>
      <c r="CO166" s="4">
        <f t="shared" si="52"/>
        <v>-1.68</v>
      </c>
      <c r="CQ166" s="2">
        <v>24.0</v>
      </c>
      <c r="CR166" s="4">
        <f t="shared" si="53"/>
        <v>4.375</v>
      </c>
      <c r="CS166" s="13">
        <f t="shared" si="86"/>
        <v>1.00722031</v>
      </c>
      <c r="CT166" s="24">
        <f t="shared" si="55"/>
        <v>0</v>
      </c>
      <c r="CV166" s="2">
        <f t="shared" si="77"/>
        <v>56</v>
      </c>
      <c r="CW166" s="4">
        <f t="shared" si="56"/>
        <v>168</v>
      </c>
      <c r="CX166" s="4">
        <f t="shared" si="57"/>
        <v>-1.68</v>
      </c>
      <c r="CZ166" s="2">
        <v>24.0</v>
      </c>
      <c r="DA166" s="4">
        <f t="shared" si="58"/>
        <v>4.375</v>
      </c>
      <c r="DB166" s="13">
        <f t="shared" si="87"/>
        <v>1</v>
      </c>
      <c r="DC166" s="24">
        <f t="shared" si="60"/>
        <v>0</v>
      </c>
      <c r="DE166" s="2">
        <f t="shared" si="78"/>
        <v>56</v>
      </c>
      <c r="DF166" s="4">
        <f t="shared" si="61"/>
        <v>168</v>
      </c>
      <c r="DG166" s="4">
        <f t="shared" si="62"/>
        <v>-1.65</v>
      </c>
      <c r="DI166" s="2">
        <v>25.0</v>
      </c>
      <c r="DJ166" s="29">
        <f t="shared" si="63"/>
        <v>4.375</v>
      </c>
      <c r="DK166" s="13">
        <f t="shared" si="88"/>
        <v>1</v>
      </c>
      <c r="DL166" s="24">
        <f t="shared" si="65"/>
        <v>0</v>
      </c>
    </row>
    <row r="167">
      <c r="A167" s="2">
        <f t="shared" si="66"/>
        <v>56.5</v>
      </c>
      <c r="B167" s="4">
        <f t="shared" si="1"/>
        <v>169.5</v>
      </c>
      <c r="C167" s="4">
        <f t="shared" si="2"/>
        <v>-1.71</v>
      </c>
      <c r="F167" s="4">
        <f t="shared" si="3"/>
        <v>0</v>
      </c>
      <c r="G167" s="13" t="str">
        <f t="shared" si="79"/>
        <v/>
      </c>
      <c r="H167" s="13" t="str">
        <f t="shared" si="5"/>
        <v/>
      </c>
      <c r="J167" s="2">
        <f t="shared" si="67"/>
        <v>56.5</v>
      </c>
      <c r="K167" s="4">
        <f t="shared" si="6"/>
        <v>169.5</v>
      </c>
      <c r="L167" s="4">
        <f t="shared" si="7"/>
        <v>-1.62</v>
      </c>
      <c r="O167" s="4">
        <f t="shared" si="8"/>
        <v>0</v>
      </c>
      <c r="P167" s="13" t="str">
        <f t="shared" si="80"/>
        <v/>
      </c>
      <c r="Q167" s="24" t="str">
        <f t="shared" si="10"/>
        <v/>
      </c>
      <c r="S167" s="2">
        <f t="shared" si="68"/>
        <v>56.5</v>
      </c>
      <c r="T167" s="4">
        <f t="shared" si="11"/>
        <v>169.5</v>
      </c>
      <c r="U167" s="4">
        <f t="shared" si="12"/>
        <v>-1.71</v>
      </c>
      <c r="X167" s="4">
        <f t="shared" si="13"/>
        <v>0</v>
      </c>
      <c r="Y167" s="13" t="str">
        <f t="shared" si="81"/>
        <v/>
      </c>
      <c r="Z167" s="24" t="str">
        <f t="shared" si="15"/>
        <v/>
      </c>
      <c r="AB167" s="2">
        <f t="shared" si="69"/>
        <v>56.5</v>
      </c>
      <c r="AC167" s="4">
        <f t="shared" si="16"/>
        <v>169.5</v>
      </c>
      <c r="AD167" s="4">
        <f t="shared" si="17"/>
        <v>-1.68</v>
      </c>
      <c r="AG167" s="4">
        <f t="shared" si="18"/>
        <v>0</v>
      </c>
      <c r="AH167" s="13" t="str">
        <f t="shared" si="82"/>
        <v/>
      </c>
      <c r="AI167" s="24" t="str">
        <f t="shared" si="20"/>
        <v/>
      </c>
      <c r="AK167" s="2">
        <f t="shared" si="70"/>
        <v>56.5</v>
      </c>
      <c r="AL167" s="4">
        <f t="shared" si="21"/>
        <v>169.5</v>
      </c>
      <c r="AM167" s="4">
        <f t="shared" si="22"/>
        <v>-1.68</v>
      </c>
      <c r="AP167" s="15" t="str">
        <f t="shared" si="23"/>
        <v/>
      </c>
      <c r="AQ167" s="13" t="str">
        <f t="shared" si="83"/>
        <v/>
      </c>
      <c r="AR167" s="24" t="str">
        <f t="shared" si="25"/>
        <v/>
      </c>
      <c r="AT167" s="2">
        <f t="shared" si="71"/>
        <v>56.5</v>
      </c>
      <c r="AU167" s="4">
        <f t="shared" si="26"/>
        <v>169.5</v>
      </c>
      <c r="AV167" s="4">
        <f t="shared" si="27"/>
        <v>-1.71</v>
      </c>
      <c r="AY167" s="4" t="str">
        <f t="shared" si="28"/>
        <v/>
      </c>
      <c r="AZ167" s="13" t="str">
        <f t="shared" si="84"/>
        <v/>
      </c>
      <c r="BA167" s="24" t="str">
        <f t="shared" si="30"/>
        <v/>
      </c>
      <c r="BC167" s="2">
        <f t="shared" si="72"/>
        <v>56.5</v>
      </c>
      <c r="BD167" s="4">
        <f t="shared" si="31"/>
        <v>169.5</v>
      </c>
      <c r="BE167" s="4">
        <f t="shared" si="32"/>
        <v>-1.68</v>
      </c>
      <c r="BH167" s="4" t="str">
        <f t="shared" si="33"/>
        <v/>
      </c>
      <c r="BI167" s="13" t="str">
        <f t="shared" si="85"/>
        <v/>
      </c>
      <c r="BJ167" s="24" t="str">
        <f t="shared" si="35"/>
        <v/>
      </c>
      <c r="BL167" s="2">
        <f t="shared" si="73"/>
        <v>56.5</v>
      </c>
      <c r="BM167" s="4">
        <f t="shared" si="36"/>
        <v>169.5</v>
      </c>
      <c r="BN167" s="4">
        <f t="shared" si="37"/>
        <v>-1.65</v>
      </c>
      <c r="BQ167" s="4" t="str">
        <f t="shared" si="38"/>
        <v/>
      </c>
      <c r="BR167" s="13" t="str">
        <f t="shared" si="39"/>
        <v/>
      </c>
      <c r="BS167" s="24" t="str">
        <f t="shared" si="40"/>
        <v/>
      </c>
      <c r="BU167" s="2">
        <f t="shared" si="74"/>
        <v>56.5</v>
      </c>
      <c r="BV167" s="4">
        <f t="shared" si="41"/>
        <v>169.5</v>
      </c>
      <c r="BW167" s="4">
        <f t="shared" si="42"/>
        <v>-1.65</v>
      </c>
      <c r="BZ167" s="4" t="str">
        <f t="shared" si="43"/>
        <v/>
      </c>
      <c r="CA167" s="13" t="str">
        <f t="shared" si="44"/>
        <v/>
      </c>
      <c r="CB167" s="24" t="str">
        <f t="shared" si="45"/>
        <v/>
      </c>
      <c r="CD167" s="2">
        <f t="shared" si="75"/>
        <v>56.5</v>
      </c>
      <c r="CE167" s="4">
        <f t="shared" si="46"/>
        <v>169.5</v>
      </c>
      <c r="CF167" s="4">
        <f t="shared" si="47"/>
        <v>-1.65</v>
      </c>
      <c r="CI167" s="4" t="str">
        <f t="shared" si="48"/>
        <v/>
      </c>
      <c r="CJ167" s="13" t="str">
        <f t="shared" si="49"/>
        <v/>
      </c>
      <c r="CK167" s="24" t="str">
        <f t="shared" si="50"/>
        <v/>
      </c>
      <c r="CM167" s="2">
        <f t="shared" si="76"/>
        <v>56.5</v>
      </c>
      <c r="CN167" s="4">
        <f t="shared" si="51"/>
        <v>169.5</v>
      </c>
      <c r="CO167" s="4">
        <f t="shared" si="52"/>
        <v>-1.71</v>
      </c>
      <c r="CQ167" s="2">
        <v>25.0</v>
      </c>
      <c r="CR167" s="4">
        <f t="shared" si="53"/>
        <v>4.3125</v>
      </c>
      <c r="CS167" s="13">
        <f t="shared" si="86"/>
        <v>1</v>
      </c>
      <c r="CT167" s="24">
        <f t="shared" si="55"/>
        <v>0</v>
      </c>
      <c r="CV167" s="2">
        <f t="shared" si="77"/>
        <v>56.5</v>
      </c>
      <c r="CW167" s="4">
        <f t="shared" si="56"/>
        <v>169.5</v>
      </c>
      <c r="CX167" s="4">
        <f t="shared" si="57"/>
        <v>-1.71</v>
      </c>
      <c r="DA167" s="4" t="str">
        <f t="shared" si="58"/>
        <v/>
      </c>
      <c r="DB167" s="13" t="str">
        <f t="shared" si="87"/>
        <v/>
      </c>
      <c r="DC167" s="24" t="str">
        <f t="shared" si="60"/>
        <v/>
      </c>
      <c r="DE167" s="2">
        <f t="shared" si="78"/>
        <v>56.5</v>
      </c>
      <c r="DF167" s="4">
        <f t="shared" si="61"/>
        <v>169.5</v>
      </c>
      <c r="DG167" s="4">
        <f t="shared" si="62"/>
        <v>-1.68</v>
      </c>
      <c r="DJ167" s="15" t="str">
        <f t="shared" si="63"/>
        <v/>
      </c>
      <c r="DK167" s="13" t="str">
        <f t="shared" si="88"/>
        <v/>
      </c>
      <c r="DL167" s="24" t="str">
        <f t="shared" si="65"/>
        <v/>
      </c>
    </row>
    <row r="168">
      <c r="A168" s="2">
        <f t="shared" si="66"/>
        <v>57</v>
      </c>
      <c r="B168" s="4">
        <f t="shared" si="1"/>
        <v>171</v>
      </c>
      <c r="C168" s="4">
        <f t="shared" si="2"/>
        <v>-1.74</v>
      </c>
      <c r="F168" s="4">
        <f t="shared" si="3"/>
        <v>0</v>
      </c>
      <c r="G168" s="13" t="str">
        <f t="shared" si="79"/>
        <v/>
      </c>
      <c r="H168" s="13" t="str">
        <f t="shared" si="5"/>
        <v/>
      </c>
      <c r="J168" s="2">
        <f t="shared" si="67"/>
        <v>57</v>
      </c>
      <c r="K168" s="4">
        <f t="shared" si="6"/>
        <v>171</v>
      </c>
      <c r="L168" s="4">
        <f t="shared" si="7"/>
        <v>-1.65</v>
      </c>
      <c r="O168" s="4">
        <f t="shared" si="8"/>
        <v>0</v>
      </c>
      <c r="P168" s="13" t="str">
        <f t="shared" si="80"/>
        <v/>
      </c>
      <c r="Q168" s="24" t="str">
        <f t="shared" si="10"/>
        <v/>
      </c>
      <c r="S168" s="2">
        <f t="shared" si="68"/>
        <v>57</v>
      </c>
      <c r="T168" s="4">
        <f t="shared" si="11"/>
        <v>171</v>
      </c>
      <c r="U168" s="4">
        <f t="shared" si="12"/>
        <v>-1.74</v>
      </c>
      <c r="X168" s="4">
        <f t="shared" si="13"/>
        <v>0</v>
      </c>
      <c r="Y168" s="13" t="str">
        <f t="shared" si="81"/>
        <v/>
      </c>
      <c r="Z168" s="24" t="str">
        <f t="shared" si="15"/>
        <v/>
      </c>
      <c r="AB168" s="2">
        <f t="shared" si="69"/>
        <v>57</v>
      </c>
      <c r="AC168" s="4">
        <f t="shared" si="16"/>
        <v>171</v>
      </c>
      <c r="AD168" s="4">
        <f t="shared" si="17"/>
        <v>-1.71</v>
      </c>
      <c r="AG168" s="4">
        <f t="shared" si="18"/>
        <v>0</v>
      </c>
      <c r="AH168" s="13" t="str">
        <f t="shared" si="82"/>
        <v/>
      </c>
      <c r="AI168" s="24" t="str">
        <f t="shared" si="20"/>
        <v/>
      </c>
      <c r="AK168" s="2">
        <f t="shared" si="70"/>
        <v>57</v>
      </c>
      <c r="AL168" s="4">
        <f t="shared" si="21"/>
        <v>171</v>
      </c>
      <c r="AM168" s="4">
        <f t="shared" si="22"/>
        <v>-1.71</v>
      </c>
      <c r="AP168" s="15" t="str">
        <f t="shared" si="23"/>
        <v/>
      </c>
      <c r="AQ168" s="13" t="str">
        <f t="shared" si="83"/>
        <v/>
      </c>
      <c r="AR168" s="24" t="str">
        <f t="shared" si="25"/>
        <v/>
      </c>
      <c r="AT168" s="2">
        <f t="shared" si="71"/>
        <v>57</v>
      </c>
      <c r="AU168" s="4">
        <f t="shared" si="26"/>
        <v>171</v>
      </c>
      <c r="AV168" s="4">
        <f t="shared" si="27"/>
        <v>-1.74</v>
      </c>
      <c r="AY168" s="4" t="str">
        <f t="shared" si="28"/>
        <v/>
      </c>
      <c r="AZ168" s="13" t="str">
        <f t="shared" si="84"/>
        <v/>
      </c>
      <c r="BA168" s="24" t="str">
        <f t="shared" si="30"/>
        <v/>
      </c>
      <c r="BC168" s="2">
        <f t="shared" si="72"/>
        <v>57</v>
      </c>
      <c r="BD168" s="4">
        <f t="shared" si="31"/>
        <v>171</v>
      </c>
      <c r="BE168" s="4">
        <f t="shared" si="32"/>
        <v>-1.71</v>
      </c>
      <c r="BH168" s="4" t="str">
        <f t="shared" si="33"/>
        <v/>
      </c>
      <c r="BI168" s="13" t="str">
        <f t="shared" si="85"/>
        <v/>
      </c>
      <c r="BJ168" s="24" t="str">
        <f t="shared" si="35"/>
        <v/>
      </c>
      <c r="BL168" s="2">
        <f t="shared" si="73"/>
        <v>57</v>
      </c>
      <c r="BM168" s="4">
        <f t="shared" si="36"/>
        <v>171</v>
      </c>
      <c r="BN168" s="4">
        <f t="shared" si="37"/>
        <v>-1.68</v>
      </c>
      <c r="BP168" s="2">
        <v>23.0</v>
      </c>
      <c r="BQ168" s="4">
        <f t="shared" si="38"/>
        <v>4.4375</v>
      </c>
      <c r="BR168" s="13">
        <f t="shared" si="39"/>
        <v>1</v>
      </c>
      <c r="BS168" s="24">
        <f t="shared" si="40"/>
        <v>0</v>
      </c>
      <c r="BU168" s="2">
        <f t="shared" si="74"/>
        <v>57</v>
      </c>
      <c r="BV168" s="4">
        <f t="shared" si="41"/>
        <v>171</v>
      </c>
      <c r="BW168" s="4">
        <f t="shared" si="42"/>
        <v>-1.68</v>
      </c>
      <c r="BZ168" s="4" t="str">
        <f t="shared" si="43"/>
        <v/>
      </c>
      <c r="CA168" s="13" t="str">
        <f t="shared" si="44"/>
        <v/>
      </c>
      <c r="CB168" s="24" t="str">
        <f t="shared" si="45"/>
        <v/>
      </c>
      <c r="CD168" s="2">
        <f t="shared" si="75"/>
        <v>57</v>
      </c>
      <c r="CE168" s="4">
        <f t="shared" si="46"/>
        <v>171</v>
      </c>
      <c r="CF168" s="4">
        <f t="shared" si="47"/>
        <v>-1.68</v>
      </c>
      <c r="CH168" s="2">
        <v>24.0</v>
      </c>
      <c r="CI168" s="4">
        <f t="shared" si="48"/>
        <v>4.375</v>
      </c>
      <c r="CJ168" s="13">
        <f t="shared" si="49"/>
        <v>1</v>
      </c>
      <c r="CK168" s="24">
        <f t="shared" si="50"/>
        <v>0</v>
      </c>
      <c r="CM168" s="2">
        <f t="shared" si="76"/>
        <v>57</v>
      </c>
      <c r="CN168" s="4">
        <f t="shared" si="51"/>
        <v>171</v>
      </c>
      <c r="CO168" s="4">
        <f t="shared" si="52"/>
        <v>-1.74</v>
      </c>
      <c r="CQ168" s="2">
        <v>25.0</v>
      </c>
      <c r="CR168" s="4">
        <f t="shared" si="53"/>
        <v>4.3125</v>
      </c>
      <c r="CS168" s="13">
        <f t="shared" si="86"/>
        <v>1</v>
      </c>
      <c r="CT168" s="24">
        <f t="shared" si="55"/>
        <v>0</v>
      </c>
      <c r="CV168" s="2">
        <f t="shared" si="77"/>
        <v>57</v>
      </c>
      <c r="CW168" s="4">
        <f t="shared" si="56"/>
        <v>171</v>
      </c>
      <c r="CX168" s="4">
        <f t="shared" si="57"/>
        <v>-1.74</v>
      </c>
      <c r="DA168" s="4" t="str">
        <f t="shared" si="58"/>
        <v/>
      </c>
      <c r="DB168" s="13" t="str">
        <f t="shared" si="87"/>
        <v/>
      </c>
      <c r="DC168" s="24" t="str">
        <f t="shared" si="60"/>
        <v/>
      </c>
      <c r="DE168" s="2">
        <f t="shared" si="78"/>
        <v>57</v>
      </c>
      <c r="DF168" s="4">
        <f t="shared" si="61"/>
        <v>171</v>
      </c>
      <c r="DG168" s="4">
        <f t="shared" si="62"/>
        <v>-1.71</v>
      </c>
      <c r="DJ168" s="15" t="str">
        <f t="shared" si="63"/>
        <v/>
      </c>
      <c r="DK168" s="13" t="str">
        <f t="shared" si="88"/>
        <v/>
      </c>
      <c r="DL168" s="24" t="str">
        <f t="shared" si="65"/>
        <v/>
      </c>
    </row>
    <row r="169">
      <c r="A169" s="2">
        <f t="shared" si="66"/>
        <v>57.5</v>
      </c>
      <c r="B169" s="4">
        <f t="shared" si="1"/>
        <v>172.5</v>
      </c>
      <c r="C169" s="4">
        <f t="shared" si="2"/>
        <v>-1.77</v>
      </c>
      <c r="F169" s="4">
        <f t="shared" si="3"/>
        <v>0</v>
      </c>
      <c r="G169" s="13" t="str">
        <f t="shared" si="79"/>
        <v/>
      </c>
      <c r="H169" s="13" t="str">
        <f t="shared" si="5"/>
        <v/>
      </c>
      <c r="J169" s="2">
        <f t="shared" si="67"/>
        <v>57.5</v>
      </c>
      <c r="K169" s="4">
        <f t="shared" si="6"/>
        <v>172.5</v>
      </c>
      <c r="L169" s="4">
        <f t="shared" si="7"/>
        <v>-1.68</v>
      </c>
      <c r="O169" s="4">
        <f t="shared" si="8"/>
        <v>0</v>
      </c>
      <c r="P169" s="13" t="str">
        <f t="shared" si="80"/>
        <v/>
      </c>
      <c r="Q169" s="24" t="str">
        <f t="shared" si="10"/>
        <v/>
      </c>
      <c r="S169" s="2">
        <f t="shared" si="68"/>
        <v>57.5</v>
      </c>
      <c r="T169" s="4">
        <f t="shared" si="11"/>
        <v>172.5</v>
      </c>
      <c r="U169" s="4">
        <f t="shared" si="12"/>
        <v>-1.77</v>
      </c>
      <c r="X169" s="4">
        <f t="shared" si="13"/>
        <v>0</v>
      </c>
      <c r="Y169" s="13" t="str">
        <f t="shared" si="81"/>
        <v/>
      </c>
      <c r="Z169" s="24" t="str">
        <f t="shared" si="15"/>
        <v/>
      </c>
      <c r="AB169" s="2">
        <f t="shared" si="69"/>
        <v>57.5</v>
      </c>
      <c r="AC169" s="4">
        <f t="shared" si="16"/>
        <v>172.5</v>
      </c>
      <c r="AD169" s="4">
        <f t="shared" si="17"/>
        <v>-1.74</v>
      </c>
      <c r="AG169" s="4">
        <f t="shared" si="18"/>
        <v>0</v>
      </c>
      <c r="AH169" s="13" t="str">
        <f t="shared" si="82"/>
        <v/>
      </c>
      <c r="AI169" s="24" t="str">
        <f t="shared" si="20"/>
        <v/>
      </c>
      <c r="AK169" s="2">
        <f t="shared" si="70"/>
        <v>57.5</v>
      </c>
      <c r="AL169" s="4">
        <f t="shared" si="21"/>
        <v>172.5</v>
      </c>
      <c r="AM169" s="4">
        <f t="shared" si="22"/>
        <v>-1.74</v>
      </c>
      <c r="AP169" s="15" t="str">
        <f t="shared" si="23"/>
        <v/>
      </c>
      <c r="AQ169" s="13" t="str">
        <f t="shared" si="83"/>
        <v/>
      </c>
      <c r="AR169" s="24" t="str">
        <f t="shared" si="25"/>
        <v/>
      </c>
      <c r="AT169" s="2">
        <f t="shared" si="71"/>
        <v>57.5</v>
      </c>
      <c r="AU169" s="4">
        <f t="shared" si="26"/>
        <v>172.5</v>
      </c>
      <c r="AV169" s="4">
        <f t="shared" si="27"/>
        <v>-1.77</v>
      </c>
      <c r="AY169" s="4" t="str">
        <f t="shared" si="28"/>
        <v/>
      </c>
      <c r="AZ169" s="13" t="str">
        <f t="shared" si="84"/>
        <v/>
      </c>
      <c r="BA169" s="24" t="str">
        <f t="shared" si="30"/>
        <v/>
      </c>
      <c r="BC169" s="2">
        <f t="shared" si="72"/>
        <v>57.5</v>
      </c>
      <c r="BD169" s="4">
        <f t="shared" si="31"/>
        <v>172.5</v>
      </c>
      <c r="BE169" s="4">
        <f t="shared" si="32"/>
        <v>-1.74</v>
      </c>
      <c r="BH169" s="4" t="str">
        <f t="shared" si="33"/>
        <v/>
      </c>
      <c r="BI169" s="13" t="str">
        <f t="shared" si="85"/>
        <v/>
      </c>
      <c r="BJ169" s="24" t="str">
        <f t="shared" si="35"/>
        <v/>
      </c>
      <c r="BL169" s="2">
        <f t="shared" si="73"/>
        <v>57.5</v>
      </c>
      <c r="BM169" s="4">
        <f t="shared" si="36"/>
        <v>172.5</v>
      </c>
      <c r="BN169" s="4">
        <f t="shared" si="37"/>
        <v>-1.71</v>
      </c>
      <c r="BQ169" s="4" t="str">
        <f t="shared" si="38"/>
        <v/>
      </c>
      <c r="BR169" s="13" t="str">
        <f t="shared" si="39"/>
        <v/>
      </c>
      <c r="BS169" s="24" t="str">
        <f t="shared" si="40"/>
        <v/>
      </c>
      <c r="BU169" s="2">
        <f t="shared" si="74"/>
        <v>57.5</v>
      </c>
      <c r="BV169" s="4">
        <f t="shared" si="41"/>
        <v>172.5</v>
      </c>
      <c r="BW169" s="4">
        <f t="shared" si="42"/>
        <v>-1.71</v>
      </c>
      <c r="BZ169" s="4" t="str">
        <f t="shared" si="43"/>
        <v/>
      </c>
      <c r="CA169" s="13" t="str">
        <f t="shared" si="44"/>
        <v/>
      </c>
      <c r="CB169" s="24" t="str">
        <f t="shared" si="45"/>
        <v/>
      </c>
      <c r="CD169" s="2">
        <f t="shared" si="75"/>
        <v>57.5</v>
      </c>
      <c r="CE169" s="4">
        <f t="shared" si="46"/>
        <v>172.5</v>
      </c>
      <c r="CF169" s="4">
        <f t="shared" si="47"/>
        <v>-1.71</v>
      </c>
      <c r="CI169" s="4" t="str">
        <f t="shared" si="48"/>
        <v/>
      </c>
      <c r="CJ169" s="13" t="str">
        <f t="shared" si="49"/>
        <v/>
      </c>
      <c r="CK169" s="24" t="str">
        <f t="shared" si="50"/>
        <v/>
      </c>
      <c r="CM169" s="2">
        <f t="shared" si="76"/>
        <v>57.5</v>
      </c>
      <c r="CN169" s="4">
        <f t="shared" si="51"/>
        <v>172.5</v>
      </c>
      <c r="CO169" s="4">
        <f t="shared" si="52"/>
        <v>-1.77</v>
      </c>
      <c r="CQ169" s="2">
        <v>25.0</v>
      </c>
      <c r="CR169" s="4">
        <f t="shared" si="53"/>
        <v>4.3125</v>
      </c>
      <c r="CS169" s="13">
        <f t="shared" si="86"/>
        <v>1</v>
      </c>
      <c r="CT169" s="24">
        <f t="shared" si="55"/>
        <v>0</v>
      </c>
      <c r="CV169" s="2">
        <f t="shared" si="77"/>
        <v>57.5</v>
      </c>
      <c r="CW169" s="4">
        <f t="shared" si="56"/>
        <v>172.5</v>
      </c>
      <c r="CX169" s="4">
        <f t="shared" si="57"/>
        <v>-1.77</v>
      </c>
      <c r="DA169" s="4" t="str">
        <f t="shared" si="58"/>
        <v/>
      </c>
      <c r="DB169" s="13" t="str">
        <f t="shared" si="87"/>
        <v/>
      </c>
      <c r="DC169" s="24" t="str">
        <f t="shared" si="60"/>
        <v/>
      </c>
      <c r="DE169" s="2">
        <f t="shared" si="78"/>
        <v>57.5</v>
      </c>
      <c r="DF169" s="4">
        <f t="shared" si="61"/>
        <v>172.5</v>
      </c>
      <c r="DG169" s="4">
        <f t="shared" si="62"/>
        <v>-1.74</v>
      </c>
      <c r="DJ169" s="15" t="str">
        <f t="shared" si="63"/>
        <v/>
      </c>
      <c r="DK169" s="13" t="str">
        <f t="shared" si="88"/>
        <v/>
      </c>
      <c r="DL169" s="24" t="str">
        <f t="shared" si="65"/>
        <v/>
      </c>
    </row>
    <row r="170">
      <c r="A170" s="2">
        <f t="shared" si="66"/>
        <v>58</v>
      </c>
      <c r="B170" s="4">
        <f t="shared" si="1"/>
        <v>174</v>
      </c>
      <c r="C170" s="4">
        <f t="shared" si="2"/>
        <v>-1.8</v>
      </c>
      <c r="D170" s="4">
        <f>150.75-1/32</f>
        <v>150.71875</v>
      </c>
      <c r="E170" s="4">
        <f>155.25-1/32</f>
        <v>155.21875</v>
      </c>
      <c r="F170" s="4">
        <f t="shared" si="3"/>
        <v>4.5</v>
      </c>
      <c r="G170" s="13">
        <f t="shared" si="79"/>
        <v>1</v>
      </c>
      <c r="H170" s="13">
        <f t="shared" si="5"/>
        <v>0</v>
      </c>
      <c r="J170" s="2">
        <f t="shared" si="67"/>
        <v>58</v>
      </c>
      <c r="K170" s="4">
        <f t="shared" si="6"/>
        <v>174</v>
      </c>
      <c r="L170" s="4">
        <f t="shared" si="7"/>
        <v>-1.71</v>
      </c>
      <c r="M170" s="2">
        <v>150.75</v>
      </c>
      <c r="N170" s="4">
        <f>155+1/4-1/32</f>
        <v>155.21875</v>
      </c>
      <c r="O170" s="4">
        <f t="shared" si="8"/>
        <v>4.46875</v>
      </c>
      <c r="P170" s="13">
        <f t="shared" si="80"/>
        <v>1</v>
      </c>
      <c r="Q170" s="24">
        <f t="shared" si="10"/>
        <v>0</v>
      </c>
      <c r="S170" s="2">
        <f t="shared" si="68"/>
        <v>58</v>
      </c>
      <c r="T170" s="4">
        <f t="shared" si="11"/>
        <v>174</v>
      </c>
      <c r="U170" s="4">
        <f t="shared" si="12"/>
        <v>-1.8</v>
      </c>
      <c r="V170" s="2">
        <v>150.75</v>
      </c>
      <c r="W170" s="2">
        <f>155.25-1/32</f>
        <v>155.21875</v>
      </c>
      <c r="X170" s="4">
        <f t="shared" si="13"/>
        <v>4.46875</v>
      </c>
      <c r="Y170" s="13">
        <f t="shared" si="81"/>
        <v>0.9965217286</v>
      </c>
      <c r="Z170" s="24">
        <f t="shared" si="15"/>
        <v>0</v>
      </c>
      <c r="AB170" s="2">
        <f t="shared" si="69"/>
        <v>58</v>
      </c>
      <c r="AC170" s="4">
        <f t="shared" si="16"/>
        <v>174</v>
      </c>
      <c r="AD170" s="4">
        <f t="shared" si="17"/>
        <v>-1.77</v>
      </c>
      <c r="AE170" s="4">
        <f>150+25/32</f>
        <v>150.78125</v>
      </c>
      <c r="AF170" s="4">
        <f>156-26/32</f>
        <v>155.1875</v>
      </c>
      <c r="AG170" s="4">
        <f t="shared" si="18"/>
        <v>4.40625</v>
      </c>
      <c r="AH170" s="13">
        <f t="shared" si="82"/>
        <v>1</v>
      </c>
      <c r="AI170" s="24">
        <f t="shared" si="20"/>
        <v>0</v>
      </c>
      <c r="AK170" s="2">
        <f t="shared" si="70"/>
        <v>58</v>
      </c>
      <c r="AL170" s="4">
        <f t="shared" si="21"/>
        <v>174</v>
      </c>
      <c r="AM170" s="4">
        <f t="shared" si="22"/>
        <v>-1.77</v>
      </c>
      <c r="AO170" s="2">
        <v>25.0</v>
      </c>
      <c r="AP170" s="29">
        <f t="shared" si="23"/>
        <v>4.375</v>
      </c>
      <c r="AQ170" s="13">
        <f t="shared" si="83"/>
        <v>1</v>
      </c>
      <c r="AR170" s="24">
        <f t="shared" si="25"/>
        <v>0</v>
      </c>
      <c r="AT170" s="2">
        <f t="shared" si="71"/>
        <v>58</v>
      </c>
      <c r="AU170" s="4">
        <f t="shared" si="26"/>
        <v>174</v>
      </c>
      <c r="AV170" s="4">
        <f t="shared" si="27"/>
        <v>-1.8</v>
      </c>
      <c r="AX170" s="2">
        <v>24.0</v>
      </c>
      <c r="AY170" s="4">
        <f t="shared" si="28"/>
        <v>4.375</v>
      </c>
      <c r="AZ170" s="13">
        <f t="shared" si="84"/>
        <v>1</v>
      </c>
      <c r="BA170" s="24">
        <f t="shared" si="30"/>
        <v>0</v>
      </c>
      <c r="BC170" s="2">
        <f t="shared" si="72"/>
        <v>58</v>
      </c>
      <c r="BD170" s="4">
        <f t="shared" si="31"/>
        <v>174</v>
      </c>
      <c r="BE170" s="4">
        <f t="shared" si="32"/>
        <v>-1.77</v>
      </c>
      <c r="BG170" s="2">
        <v>25.0</v>
      </c>
      <c r="BH170" s="4">
        <f t="shared" si="33"/>
        <v>4.375</v>
      </c>
      <c r="BI170" s="13">
        <f t="shared" si="85"/>
        <v>1</v>
      </c>
      <c r="BJ170" s="24">
        <f t="shared" si="35"/>
        <v>0</v>
      </c>
      <c r="BL170" s="2">
        <f t="shared" si="73"/>
        <v>58</v>
      </c>
      <c r="BM170" s="4">
        <f t="shared" si="36"/>
        <v>174</v>
      </c>
      <c r="BN170" s="4">
        <f t="shared" si="37"/>
        <v>-1.74</v>
      </c>
      <c r="BQ170" s="4" t="str">
        <f t="shared" si="38"/>
        <v/>
      </c>
      <c r="BR170" s="13" t="str">
        <f t="shared" si="39"/>
        <v/>
      </c>
      <c r="BS170" s="24" t="str">
        <f t="shared" si="40"/>
        <v/>
      </c>
      <c r="BU170" s="2">
        <f t="shared" si="74"/>
        <v>58</v>
      </c>
      <c r="BV170" s="4">
        <f t="shared" si="41"/>
        <v>174</v>
      </c>
      <c r="BW170" s="4">
        <f t="shared" si="42"/>
        <v>-1.74</v>
      </c>
      <c r="BY170" s="2">
        <v>23.0</v>
      </c>
      <c r="BZ170" s="4">
        <f t="shared" si="43"/>
        <v>4.4375</v>
      </c>
      <c r="CA170" s="13">
        <f t="shared" si="44"/>
        <v>1</v>
      </c>
      <c r="CB170" s="24">
        <f t="shared" si="45"/>
        <v>0</v>
      </c>
      <c r="CD170" s="2">
        <f t="shared" si="75"/>
        <v>58</v>
      </c>
      <c r="CE170" s="4">
        <f t="shared" si="46"/>
        <v>174</v>
      </c>
      <c r="CF170" s="4">
        <f t="shared" si="47"/>
        <v>-1.74</v>
      </c>
      <c r="CH170" s="2">
        <v>24.0</v>
      </c>
      <c r="CI170" s="4">
        <f t="shared" si="48"/>
        <v>4.375</v>
      </c>
      <c r="CJ170" s="13">
        <f t="shared" si="49"/>
        <v>1</v>
      </c>
      <c r="CK170" s="24">
        <f t="shared" si="50"/>
        <v>0</v>
      </c>
      <c r="CM170" s="2">
        <f t="shared" si="76"/>
        <v>58</v>
      </c>
      <c r="CN170" s="4">
        <f t="shared" si="51"/>
        <v>174</v>
      </c>
      <c r="CO170" s="4">
        <f t="shared" si="52"/>
        <v>-1.8</v>
      </c>
      <c r="CQ170" s="2">
        <v>26.0</v>
      </c>
      <c r="CR170" s="4">
        <f t="shared" si="53"/>
        <v>4.25</v>
      </c>
      <c r="CS170" s="13">
        <f t="shared" si="86"/>
        <v>0.9927271762</v>
      </c>
      <c r="CT170" s="24">
        <f t="shared" si="55"/>
        <v>0</v>
      </c>
      <c r="CV170" s="2">
        <f t="shared" si="77"/>
        <v>58</v>
      </c>
      <c r="CW170" s="4">
        <f t="shared" si="56"/>
        <v>174</v>
      </c>
      <c r="CX170" s="4">
        <f t="shared" si="57"/>
        <v>-1.8</v>
      </c>
      <c r="CZ170" s="2">
        <v>24.0</v>
      </c>
      <c r="DA170" s="4">
        <f t="shared" si="58"/>
        <v>4.375</v>
      </c>
      <c r="DB170" s="13">
        <f t="shared" si="87"/>
        <v>1</v>
      </c>
      <c r="DC170" s="24">
        <f t="shared" si="60"/>
        <v>0</v>
      </c>
      <c r="DE170" s="2">
        <f t="shared" si="78"/>
        <v>58</v>
      </c>
      <c r="DF170" s="4">
        <f t="shared" si="61"/>
        <v>174</v>
      </c>
      <c r="DG170" s="4">
        <f t="shared" si="62"/>
        <v>-1.77</v>
      </c>
      <c r="DI170" s="2">
        <v>25.0</v>
      </c>
      <c r="DJ170" s="29">
        <f t="shared" si="63"/>
        <v>4.375</v>
      </c>
      <c r="DK170" s="13">
        <f t="shared" si="88"/>
        <v>1</v>
      </c>
      <c r="DL170" s="24">
        <f t="shared" si="65"/>
        <v>0</v>
      </c>
    </row>
    <row r="171">
      <c r="A171" s="2">
        <f t="shared" si="66"/>
        <v>58.5</v>
      </c>
      <c r="B171" s="4">
        <f t="shared" si="1"/>
        <v>175.5</v>
      </c>
      <c r="C171" s="4">
        <f t="shared" si="2"/>
        <v>-1.83</v>
      </c>
      <c r="F171" s="4">
        <f t="shared" si="3"/>
        <v>0</v>
      </c>
      <c r="G171" s="13" t="str">
        <f t="shared" si="79"/>
        <v/>
      </c>
      <c r="H171" s="13" t="str">
        <f t="shared" si="5"/>
        <v/>
      </c>
      <c r="J171" s="2">
        <f t="shared" si="67"/>
        <v>58.5</v>
      </c>
      <c r="K171" s="4">
        <f t="shared" si="6"/>
        <v>175.5</v>
      </c>
      <c r="L171" s="4">
        <f t="shared" si="7"/>
        <v>-1.74</v>
      </c>
      <c r="O171" s="4">
        <f t="shared" si="8"/>
        <v>0</v>
      </c>
      <c r="P171" s="13" t="str">
        <f t="shared" si="80"/>
        <v/>
      </c>
      <c r="Q171" s="24" t="str">
        <f t="shared" si="10"/>
        <v/>
      </c>
      <c r="S171" s="2">
        <f t="shared" si="68"/>
        <v>58.5</v>
      </c>
      <c r="T171" s="4">
        <f t="shared" si="11"/>
        <v>175.5</v>
      </c>
      <c r="U171" s="4">
        <f t="shared" si="12"/>
        <v>-1.83</v>
      </c>
      <c r="X171" s="4">
        <f t="shared" si="13"/>
        <v>0</v>
      </c>
      <c r="Y171" s="13" t="str">
        <f t="shared" si="81"/>
        <v/>
      </c>
      <c r="Z171" s="24" t="str">
        <f t="shared" si="15"/>
        <v/>
      </c>
      <c r="AB171" s="2">
        <f t="shared" si="69"/>
        <v>58.5</v>
      </c>
      <c r="AC171" s="4">
        <f t="shared" si="16"/>
        <v>175.5</v>
      </c>
      <c r="AD171" s="4">
        <f t="shared" si="17"/>
        <v>-1.8</v>
      </c>
      <c r="AG171" s="4">
        <f t="shared" si="18"/>
        <v>0</v>
      </c>
      <c r="AH171" s="13" t="str">
        <f t="shared" si="82"/>
        <v/>
      </c>
      <c r="AI171" s="24" t="str">
        <f t="shared" si="20"/>
        <v/>
      </c>
      <c r="AK171" s="2">
        <f t="shared" si="70"/>
        <v>58.5</v>
      </c>
      <c r="AL171" s="4">
        <f t="shared" si="21"/>
        <v>175.5</v>
      </c>
      <c r="AM171" s="4">
        <f t="shared" si="22"/>
        <v>-1.8</v>
      </c>
      <c r="AP171" s="15" t="str">
        <f t="shared" si="23"/>
        <v/>
      </c>
      <c r="AQ171" s="13" t="str">
        <f t="shared" si="83"/>
        <v/>
      </c>
      <c r="AR171" s="24" t="str">
        <f t="shared" si="25"/>
        <v/>
      </c>
      <c r="AT171" s="2">
        <f t="shared" si="71"/>
        <v>58.5</v>
      </c>
      <c r="AU171" s="4">
        <f t="shared" si="26"/>
        <v>175.5</v>
      </c>
      <c r="AV171" s="4">
        <f t="shared" si="27"/>
        <v>-1.83</v>
      </c>
      <c r="AY171" s="4" t="str">
        <f t="shared" si="28"/>
        <v/>
      </c>
      <c r="AZ171" s="13" t="str">
        <f t="shared" si="84"/>
        <v/>
      </c>
      <c r="BA171" s="24" t="str">
        <f t="shared" si="30"/>
        <v/>
      </c>
      <c r="BC171" s="2">
        <f t="shared" si="72"/>
        <v>58.5</v>
      </c>
      <c r="BD171" s="4">
        <f t="shared" si="31"/>
        <v>175.5</v>
      </c>
      <c r="BE171" s="4">
        <f t="shared" si="32"/>
        <v>-1.8</v>
      </c>
      <c r="BH171" s="4" t="str">
        <f t="shared" si="33"/>
        <v/>
      </c>
      <c r="BI171" s="13" t="str">
        <f t="shared" si="85"/>
        <v/>
      </c>
      <c r="BJ171" s="24" t="str">
        <f t="shared" si="35"/>
        <v/>
      </c>
      <c r="BL171" s="2">
        <f t="shared" si="73"/>
        <v>58.5</v>
      </c>
      <c r="BM171" s="4">
        <f t="shared" si="36"/>
        <v>175.5</v>
      </c>
      <c r="BN171" s="4">
        <f t="shared" si="37"/>
        <v>-1.77</v>
      </c>
      <c r="BQ171" s="4" t="str">
        <f t="shared" si="38"/>
        <v/>
      </c>
      <c r="BR171" s="13" t="str">
        <f t="shared" si="39"/>
        <v/>
      </c>
      <c r="BS171" s="24" t="str">
        <f t="shared" si="40"/>
        <v/>
      </c>
      <c r="BU171" s="2">
        <f t="shared" si="74"/>
        <v>58.5</v>
      </c>
      <c r="BV171" s="4">
        <f t="shared" si="41"/>
        <v>175.5</v>
      </c>
      <c r="BW171" s="4">
        <f t="shared" si="42"/>
        <v>-1.77</v>
      </c>
      <c r="BZ171" s="4" t="str">
        <f t="shared" si="43"/>
        <v/>
      </c>
      <c r="CA171" s="13" t="str">
        <f t="shared" si="44"/>
        <v/>
      </c>
      <c r="CB171" s="24" t="str">
        <f t="shared" si="45"/>
        <v/>
      </c>
      <c r="CD171" s="2">
        <f t="shared" si="75"/>
        <v>58.5</v>
      </c>
      <c r="CE171" s="4">
        <f t="shared" si="46"/>
        <v>175.5</v>
      </c>
      <c r="CF171" s="4">
        <f t="shared" si="47"/>
        <v>-1.77</v>
      </c>
      <c r="CI171" s="4" t="str">
        <f t="shared" si="48"/>
        <v/>
      </c>
      <c r="CJ171" s="13" t="str">
        <f t="shared" si="49"/>
        <v/>
      </c>
      <c r="CK171" s="24" t="str">
        <f t="shared" si="50"/>
        <v/>
      </c>
      <c r="CM171" s="2">
        <f t="shared" si="76"/>
        <v>58.5</v>
      </c>
      <c r="CN171" s="4">
        <f t="shared" si="51"/>
        <v>175.5</v>
      </c>
      <c r="CO171" s="4">
        <f t="shared" si="52"/>
        <v>-1.83</v>
      </c>
      <c r="CQ171" s="2">
        <v>26.0</v>
      </c>
      <c r="CR171" s="4">
        <f t="shared" si="53"/>
        <v>4.25</v>
      </c>
      <c r="CS171" s="13">
        <f t="shared" si="86"/>
        <v>0.9927271762</v>
      </c>
      <c r="CT171" s="24">
        <f t="shared" si="55"/>
        <v>0</v>
      </c>
      <c r="CV171" s="2">
        <f t="shared" si="77"/>
        <v>58.5</v>
      </c>
      <c r="CW171" s="4">
        <f t="shared" si="56"/>
        <v>175.5</v>
      </c>
      <c r="CX171" s="4">
        <f t="shared" si="57"/>
        <v>-1.83</v>
      </c>
      <c r="DA171" s="4" t="str">
        <f t="shared" si="58"/>
        <v/>
      </c>
      <c r="DB171" s="13" t="str">
        <f t="shared" si="87"/>
        <v/>
      </c>
      <c r="DC171" s="24" t="str">
        <f t="shared" si="60"/>
        <v/>
      </c>
      <c r="DE171" s="2">
        <f t="shared" si="78"/>
        <v>58.5</v>
      </c>
      <c r="DF171" s="4">
        <f t="shared" si="61"/>
        <v>175.5</v>
      </c>
      <c r="DG171" s="4">
        <f t="shared" si="62"/>
        <v>-1.8</v>
      </c>
      <c r="DJ171" s="15" t="str">
        <f t="shared" si="63"/>
        <v/>
      </c>
      <c r="DK171" s="13" t="str">
        <f t="shared" si="88"/>
        <v/>
      </c>
      <c r="DL171" s="24" t="str">
        <f t="shared" si="65"/>
        <v/>
      </c>
    </row>
    <row r="172">
      <c r="A172" s="2">
        <f t="shared" si="66"/>
        <v>59</v>
      </c>
      <c r="B172" s="4">
        <f t="shared" si="1"/>
        <v>177</v>
      </c>
      <c r="C172" s="4">
        <f t="shared" si="2"/>
        <v>-1.86</v>
      </c>
      <c r="F172" s="4">
        <f t="shared" si="3"/>
        <v>0</v>
      </c>
      <c r="G172" s="13" t="str">
        <f t="shared" si="79"/>
        <v/>
      </c>
      <c r="H172" s="13" t="str">
        <f t="shared" si="5"/>
        <v/>
      </c>
      <c r="J172" s="2">
        <f t="shared" si="67"/>
        <v>59</v>
      </c>
      <c r="K172" s="4">
        <f t="shared" si="6"/>
        <v>177</v>
      </c>
      <c r="L172" s="4">
        <f t="shared" si="7"/>
        <v>-1.77</v>
      </c>
      <c r="O172" s="4">
        <f t="shared" si="8"/>
        <v>0</v>
      </c>
      <c r="P172" s="13" t="str">
        <f t="shared" si="80"/>
        <v/>
      </c>
      <c r="Q172" s="24" t="str">
        <f t="shared" si="10"/>
        <v/>
      </c>
      <c r="S172" s="2">
        <f t="shared" si="68"/>
        <v>59</v>
      </c>
      <c r="T172" s="4">
        <f t="shared" si="11"/>
        <v>177</v>
      </c>
      <c r="U172" s="4">
        <f t="shared" si="12"/>
        <v>-1.86</v>
      </c>
      <c r="X172" s="4">
        <f t="shared" si="13"/>
        <v>0</v>
      </c>
      <c r="Y172" s="13" t="str">
        <f t="shared" si="81"/>
        <v/>
      </c>
      <c r="Z172" s="24" t="str">
        <f t="shared" si="15"/>
        <v/>
      </c>
      <c r="AB172" s="2">
        <f t="shared" si="69"/>
        <v>59</v>
      </c>
      <c r="AC172" s="4">
        <f t="shared" si="16"/>
        <v>177</v>
      </c>
      <c r="AD172" s="4">
        <f t="shared" si="17"/>
        <v>-1.83</v>
      </c>
      <c r="AG172" s="4">
        <f t="shared" si="18"/>
        <v>0</v>
      </c>
      <c r="AH172" s="13" t="str">
        <f t="shared" si="82"/>
        <v/>
      </c>
      <c r="AI172" s="24" t="str">
        <f t="shared" si="20"/>
        <v/>
      </c>
      <c r="AK172" s="2">
        <f t="shared" si="70"/>
        <v>59</v>
      </c>
      <c r="AL172" s="4">
        <f t="shared" si="21"/>
        <v>177</v>
      </c>
      <c r="AM172" s="4">
        <f t="shared" si="22"/>
        <v>-1.83</v>
      </c>
      <c r="AP172" s="15" t="str">
        <f t="shared" si="23"/>
        <v/>
      </c>
      <c r="AQ172" s="13" t="str">
        <f t="shared" si="83"/>
        <v/>
      </c>
      <c r="AR172" s="24" t="str">
        <f t="shared" si="25"/>
        <v/>
      </c>
      <c r="AT172" s="2">
        <f t="shared" si="71"/>
        <v>59</v>
      </c>
      <c r="AU172" s="4">
        <f t="shared" si="26"/>
        <v>177</v>
      </c>
      <c r="AV172" s="4">
        <f t="shared" si="27"/>
        <v>-1.86</v>
      </c>
      <c r="AY172" s="4" t="str">
        <f t="shared" si="28"/>
        <v/>
      </c>
      <c r="AZ172" s="13" t="str">
        <f t="shared" si="84"/>
        <v/>
      </c>
      <c r="BA172" s="24" t="str">
        <f t="shared" si="30"/>
        <v/>
      </c>
      <c r="BC172" s="2">
        <f t="shared" si="72"/>
        <v>59</v>
      </c>
      <c r="BD172" s="4">
        <f t="shared" si="31"/>
        <v>177</v>
      </c>
      <c r="BE172" s="4">
        <f t="shared" si="32"/>
        <v>-1.83</v>
      </c>
      <c r="BH172" s="4" t="str">
        <f t="shared" si="33"/>
        <v/>
      </c>
      <c r="BI172" s="13" t="str">
        <f t="shared" si="85"/>
        <v/>
      </c>
      <c r="BJ172" s="24" t="str">
        <f t="shared" si="35"/>
        <v/>
      </c>
      <c r="BL172" s="2">
        <f t="shared" si="73"/>
        <v>59</v>
      </c>
      <c r="BM172" s="4">
        <f t="shared" si="36"/>
        <v>177</v>
      </c>
      <c r="BN172" s="4">
        <f t="shared" si="37"/>
        <v>-1.8</v>
      </c>
      <c r="BQ172" s="4" t="str">
        <f t="shared" si="38"/>
        <v/>
      </c>
      <c r="BR172" s="13" t="str">
        <f t="shared" si="39"/>
        <v/>
      </c>
      <c r="BS172" s="24" t="str">
        <f t="shared" si="40"/>
        <v/>
      </c>
      <c r="BU172" s="2">
        <f t="shared" si="74"/>
        <v>59</v>
      </c>
      <c r="BV172" s="4">
        <f t="shared" si="41"/>
        <v>177</v>
      </c>
      <c r="BW172" s="4">
        <f t="shared" si="42"/>
        <v>-1.8</v>
      </c>
      <c r="BZ172" s="4" t="str">
        <f t="shared" si="43"/>
        <v/>
      </c>
      <c r="CA172" s="13" t="str">
        <f t="shared" si="44"/>
        <v/>
      </c>
      <c r="CB172" s="24" t="str">
        <f t="shared" si="45"/>
        <v/>
      </c>
      <c r="CD172" s="2">
        <f t="shared" si="75"/>
        <v>59</v>
      </c>
      <c r="CE172" s="4">
        <f t="shared" si="46"/>
        <v>177</v>
      </c>
      <c r="CF172" s="4">
        <f t="shared" si="47"/>
        <v>-1.8</v>
      </c>
      <c r="CH172" s="2">
        <v>24.0</v>
      </c>
      <c r="CI172" s="4">
        <f t="shared" si="48"/>
        <v>4.375</v>
      </c>
      <c r="CJ172" s="13">
        <f t="shared" si="49"/>
        <v>1</v>
      </c>
      <c r="CK172" s="24">
        <f t="shared" si="50"/>
        <v>0</v>
      </c>
      <c r="CM172" s="2">
        <f t="shared" si="76"/>
        <v>59</v>
      </c>
      <c r="CN172" s="4">
        <f t="shared" si="51"/>
        <v>177</v>
      </c>
      <c r="CO172" s="4">
        <f t="shared" si="52"/>
        <v>-1.86</v>
      </c>
      <c r="CQ172" s="2">
        <v>26.0</v>
      </c>
      <c r="CR172" s="4">
        <f t="shared" si="53"/>
        <v>4.25</v>
      </c>
      <c r="CS172" s="13">
        <f t="shared" si="86"/>
        <v>0.9927271762</v>
      </c>
      <c r="CT172" s="24">
        <f t="shared" si="55"/>
        <v>0</v>
      </c>
      <c r="CV172" s="2">
        <f t="shared" si="77"/>
        <v>59</v>
      </c>
      <c r="CW172" s="4">
        <f t="shared" si="56"/>
        <v>177</v>
      </c>
      <c r="CX172" s="4">
        <f t="shared" si="57"/>
        <v>-1.86</v>
      </c>
      <c r="DA172" s="4" t="str">
        <f t="shared" si="58"/>
        <v/>
      </c>
      <c r="DB172" s="13" t="str">
        <f t="shared" si="87"/>
        <v/>
      </c>
      <c r="DC172" s="24" t="str">
        <f t="shared" si="60"/>
        <v/>
      </c>
      <c r="DE172" s="2">
        <f t="shared" si="78"/>
        <v>59</v>
      </c>
      <c r="DF172" s="4">
        <f t="shared" si="61"/>
        <v>177</v>
      </c>
      <c r="DG172" s="4">
        <f t="shared" si="62"/>
        <v>-1.83</v>
      </c>
      <c r="DJ172" s="15" t="str">
        <f t="shared" si="63"/>
        <v/>
      </c>
      <c r="DK172" s="13" t="str">
        <f t="shared" si="88"/>
        <v/>
      </c>
      <c r="DL172" s="24" t="str">
        <f t="shared" si="65"/>
        <v/>
      </c>
    </row>
    <row r="173">
      <c r="A173" s="2">
        <f t="shared" si="66"/>
        <v>59.5</v>
      </c>
      <c r="B173" s="4">
        <f t="shared" si="1"/>
        <v>178.5</v>
      </c>
      <c r="C173" s="4">
        <f t="shared" si="2"/>
        <v>-1.89</v>
      </c>
      <c r="F173" s="4">
        <f t="shared" si="3"/>
        <v>0</v>
      </c>
      <c r="G173" s="13" t="str">
        <f t="shared" si="79"/>
        <v/>
      </c>
      <c r="H173" s="13" t="str">
        <f t="shared" si="5"/>
        <v/>
      </c>
      <c r="J173" s="2">
        <f t="shared" si="67"/>
        <v>59.5</v>
      </c>
      <c r="K173" s="4">
        <f t="shared" si="6"/>
        <v>178.5</v>
      </c>
      <c r="L173" s="4">
        <f t="shared" si="7"/>
        <v>-1.8</v>
      </c>
      <c r="O173" s="4">
        <f t="shared" si="8"/>
        <v>0</v>
      </c>
      <c r="P173" s="13" t="str">
        <f t="shared" si="80"/>
        <v/>
      </c>
      <c r="Q173" s="24" t="str">
        <f t="shared" si="10"/>
        <v/>
      </c>
      <c r="S173" s="2">
        <f t="shared" si="68"/>
        <v>59.5</v>
      </c>
      <c r="T173" s="4">
        <f t="shared" si="11"/>
        <v>178.5</v>
      </c>
      <c r="U173" s="4">
        <f t="shared" si="12"/>
        <v>-1.89</v>
      </c>
      <c r="X173" s="4">
        <f t="shared" si="13"/>
        <v>0</v>
      </c>
      <c r="Y173" s="13" t="str">
        <f t="shared" si="81"/>
        <v/>
      </c>
      <c r="Z173" s="24" t="str">
        <f t="shared" si="15"/>
        <v/>
      </c>
      <c r="AB173" s="2">
        <f t="shared" si="69"/>
        <v>59.5</v>
      </c>
      <c r="AC173" s="4">
        <f t="shared" si="16"/>
        <v>178.5</v>
      </c>
      <c r="AD173" s="4">
        <f t="shared" si="17"/>
        <v>-1.86</v>
      </c>
      <c r="AG173" s="4">
        <f t="shared" si="18"/>
        <v>0</v>
      </c>
      <c r="AH173" s="13" t="str">
        <f t="shared" si="82"/>
        <v/>
      </c>
      <c r="AI173" s="24" t="str">
        <f t="shared" si="20"/>
        <v/>
      </c>
      <c r="AK173" s="2">
        <f t="shared" si="70"/>
        <v>59.5</v>
      </c>
      <c r="AL173" s="4">
        <f t="shared" si="21"/>
        <v>178.5</v>
      </c>
      <c r="AM173" s="4">
        <f t="shared" si="22"/>
        <v>-1.86</v>
      </c>
      <c r="AP173" s="15" t="str">
        <f t="shared" si="23"/>
        <v/>
      </c>
      <c r="AQ173" s="13" t="str">
        <f t="shared" si="83"/>
        <v/>
      </c>
      <c r="AR173" s="24" t="str">
        <f t="shared" si="25"/>
        <v/>
      </c>
      <c r="AT173" s="2">
        <f t="shared" si="71"/>
        <v>59.5</v>
      </c>
      <c r="AU173" s="4">
        <f t="shared" si="26"/>
        <v>178.5</v>
      </c>
      <c r="AV173" s="4">
        <f t="shared" si="27"/>
        <v>-1.89</v>
      </c>
      <c r="AY173" s="4" t="str">
        <f t="shared" si="28"/>
        <v/>
      </c>
      <c r="AZ173" s="13" t="str">
        <f t="shared" si="84"/>
        <v/>
      </c>
      <c r="BA173" s="24" t="str">
        <f t="shared" si="30"/>
        <v/>
      </c>
      <c r="BC173" s="2">
        <f t="shared" si="72"/>
        <v>59.5</v>
      </c>
      <c r="BD173" s="4">
        <f t="shared" si="31"/>
        <v>178.5</v>
      </c>
      <c r="BE173" s="4">
        <f t="shared" si="32"/>
        <v>-1.86</v>
      </c>
      <c r="BH173" s="4" t="str">
        <f t="shared" si="33"/>
        <v/>
      </c>
      <c r="BI173" s="13" t="str">
        <f t="shared" si="85"/>
        <v/>
      </c>
      <c r="BJ173" s="24" t="str">
        <f t="shared" si="35"/>
        <v/>
      </c>
      <c r="BL173" s="2">
        <f t="shared" si="73"/>
        <v>59.5</v>
      </c>
      <c r="BM173" s="4">
        <f t="shared" si="36"/>
        <v>178.5</v>
      </c>
      <c r="BN173" s="4">
        <f t="shared" si="37"/>
        <v>-1.83</v>
      </c>
      <c r="BQ173" s="4" t="str">
        <f t="shared" si="38"/>
        <v/>
      </c>
      <c r="BR173" s="13" t="str">
        <f t="shared" si="39"/>
        <v/>
      </c>
      <c r="BS173" s="24" t="str">
        <f t="shared" si="40"/>
        <v/>
      </c>
      <c r="BU173" s="2">
        <f t="shared" si="74"/>
        <v>59.5</v>
      </c>
      <c r="BV173" s="4">
        <f t="shared" si="41"/>
        <v>178.5</v>
      </c>
      <c r="BW173" s="4">
        <f t="shared" si="42"/>
        <v>-1.83</v>
      </c>
      <c r="BZ173" s="4" t="str">
        <f t="shared" si="43"/>
        <v/>
      </c>
      <c r="CA173" s="13" t="str">
        <f t="shared" si="44"/>
        <v/>
      </c>
      <c r="CB173" s="24" t="str">
        <f t="shared" si="45"/>
        <v/>
      </c>
      <c r="CD173" s="2">
        <f t="shared" si="75"/>
        <v>59.5</v>
      </c>
      <c r="CE173" s="4">
        <f t="shared" si="46"/>
        <v>178.5</v>
      </c>
      <c r="CF173" s="4">
        <f t="shared" si="47"/>
        <v>-1.83</v>
      </c>
      <c r="CI173" s="4" t="str">
        <f t="shared" si="48"/>
        <v/>
      </c>
      <c r="CJ173" s="13" t="str">
        <f t="shared" si="49"/>
        <v/>
      </c>
      <c r="CK173" s="24" t="str">
        <f t="shared" si="50"/>
        <v/>
      </c>
      <c r="CM173" s="2">
        <f t="shared" si="76"/>
        <v>59.5</v>
      </c>
      <c r="CN173" s="4">
        <f t="shared" si="51"/>
        <v>178.5</v>
      </c>
      <c r="CO173" s="4">
        <f t="shared" si="52"/>
        <v>-1.89</v>
      </c>
      <c r="CQ173" s="2">
        <v>26.0</v>
      </c>
      <c r="CR173" s="4">
        <f t="shared" si="53"/>
        <v>4.25</v>
      </c>
      <c r="CS173" s="13">
        <f t="shared" si="86"/>
        <v>0.9927271762</v>
      </c>
      <c r="CT173" s="24">
        <f t="shared" si="55"/>
        <v>0</v>
      </c>
      <c r="CV173" s="2">
        <f t="shared" si="77"/>
        <v>59.5</v>
      </c>
      <c r="CW173" s="4">
        <f t="shared" si="56"/>
        <v>178.5</v>
      </c>
      <c r="CX173" s="4">
        <f t="shared" si="57"/>
        <v>-1.89</v>
      </c>
      <c r="DA173" s="4" t="str">
        <f t="shared" si="58"/>
        <v/>
      </c>
      <c r="DB173" s="13" t="str">
        <f t="shared" si="87"/>
        <v/>
      </c>
      <c r="DC173" s="24" t="str">
        <f t="shared" si="60"/>
        <v/>
      </c>
      <c r="DE173" s="2">
        <f t="shared" si="78"/>
        <v>59.5</v>
      </c>
      <c r="DF173" s="4">
        <f t="shared" si="61"/>
        <v>178.5</v>
      </c>
      <c r="DG173" s="4">
        <f t="shared" si="62"/>
        <v>-1.86</v>
      </c>
      <c r="DJ173" s="15" t="str">
        <f t="shared" si="63"/>
        <v/>
      </c>
      <c r="DK173" s="13" t="str">
        <f t="shared" si="88"/>
        <v/>
      </c>
      <c r="DL173" s="24" t="str">
        <f t="shared" si="65"/>
        <v/>
      </c>
    </row>
    <row r="174">
      <c r="A174" s="2">
        <f t="shared" si="66"/>
        <v>60</v>
      </c>
      <c r="B174" s="4">
        <f t="shared" si="1"/>
        <v>180</v>
      </c>
      <c r="C174" s="4">
        <f t="shared" si="2"/>
        <v>-1.92</v>
      </c>
      <c r="D174" s="4">
        <f>150.75-1/32</f>
        <v>150.71875</v>
      </c>
      <c r="E174" s="4">
        <f>155.25-1/32</f>
        <v>155.21875</v>
      </c>
      <c r="F174" s="4">
        <f t="shared" si="3"/>
        <v>4.5</v>
      </c>
      <c r="G174" s="13">
        <f t="shared" si="79"/>
        <v>1</v>
      </c>
      <c r="H174" s="13">
        <f t="shared" si="5"/>
        <v>0</v>
      </c>
      <c r="J174" s="2">
        <f t="shared" si="67"/>
        <v>60</v>
      </c>
      <c r="K174" s="4">
        <f t="shared" si="6"/>
        <v>180</v>
      </c>
      <c r="L174" s="4">
        <f t="shared" si="7"/>
        <v>-1.83</v>
      </c>
      <c r="M174" s="2">
        <v>150.75</v>
      </c>
      <c r="N174" s="4">
        <f>155+1/4-1/32</f>
        <v>155.21875</v>
      </c>
      <c r="O174" s="4">
        <f t="shared" si="8"/>
        <v>4.46875</v>
      </c>
      <c r="P174" s="13">
        <f t="shared" si="80"/>
        <v>1</v>
      </c>
      <c r="Q174" s="24">
        <f t="shared" si="10"/>
        <v>0</v>
      </c>
      <c r="S174" s="2">
        <f t="shared" si="68"/>
        <v>60</v>
      </c>
      <c r="T174" s="4">
        <f t="shared" si="11"/>
        <v>180</v>
      </c>
      <c r="U174" s="4">
        <f t="shared" si="12"/>
        <v>-1.92</v>
      </c>
      <c r="V174" s="2">
        <f>150.75-1/32</f>
        <v>150.71875</v>
      </c>
      <c r="W174" s="2">
        <f>155.25-1/32</f>
        <v>155.21875</v>
      </c>
      <c r="X174" s="4">
        <f t="shared" si="13"/>
        <v>4.5</v>
      </c>
      <c r="Y174" s="13">
        <f t="shared" si="81"/>
        <v>1</v>
      </c>
      <c r="Z174" s="24">
        <f t="shared" si="15"/>
        <v>0</v>
      </c>
      <c r="AB174" s="2">
        <f t="shared" si="69"/>
        <v>60</v>
      </c>
      <c r="AC174" s="4">
        <f t="shared" si="16"/>
        <v>180</v>
      </c>
      <c r="AD174" s="4">
        <f t="shared" si="17"/>
        <v>-1.89</v>
      </c>
      <c r="AE174" s="4">
        <f>150+25/32</f>
        <v>150.78125</v>
      </c>
      <c r="AF174" s="4">
        <f>156-26/32</f>
        <v>155.1875</v>
      </c>
      <c r="AG174" s="4">
        <f t="shared" si="18"/>
        <v>4.40625</v>
      </c>
      <c r="AH174" s="13">
        <f t="shared" si="82"/>
        <v>1</v>
      </c>
      <c r="AI174" s="24">
        <f t="shared" si="20"/>
        <v>0</v>
      </c>
      <c r="AK174" s="2">
        <f t="shared" si="70"/>
        <v>60</v>
      </c>
      <c r="AL174" s="4">
        <f t="shared" si="21"/>
        <v>180</v>
      </c>
      <c r="AM174" s="4">
        <f t="shared" si="22"/>
        <v>-1.89</v>
      </c>
      <c r="AO174" s="2">
        <v>25.0</v>
      </c>
      <c r="AP174" s="29">
        <f t="shared" si="23"/>
        <v>4.375</v>
      </c>
      <c r="AQ174" s="13">
        <f t="shared" si="83"/>
        <v>1</v>
      </c>
      <c r="AR174" s="24">
        <f t="shared" si="25"/>
        <v>0</v>
      </c>
      <c r="AT174" s="2">
        <f t="shared" si="71"/>
        <v>60</v>
      </c>
      <c r="AU174" s="4">
        <f t="shared" si="26"/>
        <v>180</v>
      </c>
      <c r="AV174" s="4">
        <f t="shared" si="27"/>
        <v>-1.92</v>
      </c>
      <c r="AX174" s="2">
        <v>24.0</v>
      </c>
      <c r="AY174" s="4">
        <f t="shared" si="28"/>
        <v>4.375</v>
      </c>
      <c r="AZ174" s="13">
        <f t="shared" si="84"/>
        <v>1</v>
      </c>
      <c r="BA174" s="24">
        <f t="shared" si="30"/>
        <v>0</v>
      </c>
      <c r="BC174" s="2">
        <f t="shared" si="72"/>
        <v>60</v>
      </c>
      <c r="BD174" s="4">
        <f t="shared" si="31"/>
        <v>180</v>
      </c>
      <c r="BE174" s="4">
        <f t="shared" si="32"/>
        <v>-1.89</v>
      </c>
      <c r="BG174" s="2">
        <v>25.0</v>
      </c>
      <c r="BH174" s="4">
        <f t="shared" si="33"/>
        <v>4.375</v>
      </c>
      <c r="BI174" s="13">
        <f t="shared" si="85"/>
        <v>1</v>
      </c>
      <c r="BJ174" s="24">
        <f t="shared" si="35"/>
        <v>0</v>
      </c>
      <c r="BL174" s="2">
        <f t="shared" si="73"/>
        <v>60</v>
      </c>
      <c r="BM174" s="4">
        <f t="shared" si="36"/>
        <v>180</v>
      </c>
      <c r="BN174" s="4">
        <f t="shared" si="37"/>
        <v>-1.86</v>
      </c>
      <c r="BP174" s="2">
        <v>23.0</v>
      </c>
      <c r="BQ174" s="4">
        <f t="shared" si="38"/>
        <v>4.4375</v>
      </c>
      <c r="BR174" s="13">
        <f t="shared" si="39"/>
        <v>1</v>
      </c>
      <c r="BS174" s="24">
        <f t="shared" si="40"/>
        <v>0</v>
      </c>
      <c r="BU174" s="2">
        <f t="shared" si="74"/>
        <v>60</v>
      </c>
      <c r="BV174" s="4">
        <f t="shared" si="41"/>
        <v>180</v>
      </c>
      <c r="BW174" s="4">
        <f t="shared" si="42"/>
        <v>-1.86</v>
      </c>
      <c r="BY174" s="2">
        <v>23.0</v>
      </c>
      <c r="BZ174" s="4">
        <f t="shared" si="43"/>
        <v>4.4375</v>
      </c>
      <c r="CA174" s="13">
        <f t="shared" si="44"/>
        <v>1</v>
      </c>
      <c r="CB174" s="24">
        <f t="shared" si="45"/>
        <v>0</v>
      </c>
      <c r="CD174" s="2">
        <f t="shared" si="75"/>
        <v>60</v>
      </c>
      <c r="CE174" s="4">
        <f t="shared" si="46"/>
        <v>180</v>
      </c>
      <c r="CF174" s="4">
        <f t="shared" si="47"/>
        <v>-1.86</v>
      </c>
      <c r="CH174" s="2">
        <v>24.0</v>
      </c>
      <c r="CI174" s="4">
        <f t="shared" si="48"/>
        <v>4.375</v>
      </c>
      <c r="CJ174" s="13">
        <f t="shared" si="49"/>
        <v>1</v>
      </c>
      <c r="CK174" s="24">
        <f t="shared" si="50"/>
        <v>0</v>
      </c>
      <c r="CM174" s="2">
        <f t="shared" si="76"/>
        <v>60</v>
      </c>
      <c r="CN174" s="4">
        <f t="shared" si="51"/>
        <v>180</v>
      </c>
      <c r="CO174" s="4">
        <f t="shared" si="52"/>
        <v>-1.92</v>
      </c>
      <c r="CQ174" s="2">
        <v>26.0</v>
      </c>
      <c r="CR174" s="4">
        <f t="shared" si="53"/>
        <v>4.25</v>
      </c>
      <c r="CS174" s="13">
        <f t="shared" si="86"/>
        <v>0.9927271762</v>
      </c>
      <c r="CT174" s="24">
        <f t="shared" si="55"/>
        <v>0</v>
      </c>
      <c r="CV174" s="2">
        <f t="shared" si="77"/>
        <v>60</v>
      </c>
      <c r="CW174" s="4">
        <f t="shared" si="56"/>
        <v>180</v>
      </c>
      <c r="CX174" s="4">
        <f t="shared" si="57"/>
        <v>-1.92</v>
      </c>
      <c r="CZ174" s="2">
        <v>24.0</v>
      </c>
      <c r="DA174" s="4">
        <f t="shared" si="58"/>
        <v>4.375</v>
      </c>
      <c r="DB174" s="13">
        <f t="shared" si="87"/>
        <v>1</v>
      </c>
      <c r="DC174" s="24">
        <f t="shared" si="60"/>
        <v>0</v>
      </c>
      <c r="DE174" s="2">
        <f t="shared" si="78"/>
        <v>60</v>
      </c>
      <c r="DF174" s="4">
        <f t="shared" si="61"/>
        <v>180</v>
      </c>
      <c r="DG174" s="4">
        <f t="shared" si="62"/>
        <v>-1.89</v>
      </c>
      <c r="DI174" s="2">
        <v>25.0</v>
      </c>
      <c r="DJ174" s="29">
        <f t="shared" si="63"/>
        <v>4.375</v>
      </c>
      <c r="DK174" s="13">
        <f t="shared" si="88"/>
        <v>1</v>
      </c>
      <c r="DL174" s="24">
        <f t="shared" si="65"/>
        <v>0</v>
      </c>
    </row>
    <row r="196">
      <c r="AE196" s="4">
        <f>1.625-1.53125</f>
        <v>0.09375</v>
      </c>
      <c r="AF196" s="2">
        <f>AE196*32</f>
        <v>3</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9" t="s">
        <v>40</v>
      </c>
      <c r="B4" s="2">
        <v>2.5</v>
      </c>
      <c r="D4" s="2" t="s">
        <v>7</v>
      </c>
    </row>
    <row r="5">
      <c r="A5" s="2" t="s">
        <v>6</v>
      </c>
      <c r="B5" s="2">
        <v>4.0</v>
      </c>
      <c r="D5" s="2" t="s">
        <v>41</v>
      </c>
    </row>
    <row r="6">
      <c r="A6" s="9" t="s">
        <v>42</v>
      </c>
      <c r="B6" s="2">
        <v>3.5</v>
      </c>
      <c r="D6" s="2" t="s">
        <v>43</v>
      </c>
    </row>
    <row r="7">
      <c r="A7" s="14" t="s">
        <v>10</v>
      </c>
      <c r="B7" s="6">
        <v>9.0</v>
      </c>
      <c r="D7" s="2" t="s">
        <v>44</v>
      </c>
    </row>
    <row r="8">
      <c r="A8" s="2" t="s">
        <v>12</v>
      </c>
      <c r="B8" s="2">
        <v>1.25</v>
      </c>
      <c r="D8" s="2" t="s">
        <v>15</v>
      </c>
    </row>
    <row r="9">
      <c r="A9" s="2" t="s">
        <v>14</v>
      </c>
      <c r="B9" s="2">
        <v>0.125</v>
      </c>
      <c r="D9" s="2" t="s">
        <v>17</v>
      </c>
    </row>
    <row r="10">
      <c r="A10" s="2" t="s">
        <v>16</v>
      </c>
      <c r="B10" s="6">
        <v>1.2</v>
      </c>
      <c r="D10" s="2" t="s">
        <v>45</v>
      </c>
    </row>
    <row r="11">
      <c r="A11" s="2" t="s">
        <v>18</v>
      </c>
      <c r="B11" s="6">
        <f>SQRT(2*(1000/B10)*9.81*convert(B18,"in","m"))</f>
        <v>43.07931276</v>
      </c>
    </row>
    <row r="12">
      <c r="A12" s="2" t="s">
        <v>19</v>
      </c>
      <c r="B12" s="7">
        <f>B11*(B3/100)/(0.000015)</f>
        <v>143597.7092</v>
      </c>
    </row>
    <row r="13">
      <c r="A13" s="9" t="s">
        <v>20</v>
      </c>
      <c r="B13" s="2">
        <v>2.82</v>
      </c>
    </row>
    <row r="14">
      <c r="A14" s="1"/>
      <c r="B14" s="8"/>
      <c r="E14" s="2"/>
    </row>
    <row r="15">
      <c r="A15" s="1" t="s">
        <v>21</v>
      </c>
      <c r="B15" s="8"/>
    </row>
    <row r="16">
      <c r="A16" s="2"/>
    </row>
    <row r="17">
      <c r="A17" s="1" t="str">
        <f>CONCAT("Station ",ROUND(B21,0))</f>
        <v>Station 2</v>
      </c>
      <c r="B17" s="32">
        <v>45112.0</v>
      </c>
      <c r="J17" s="1" t="str">
        <f>CONCAT("Station ",ROUND(K21,0))</f>
        <v>Station 3</v>
      </c>
      <c r="K17" s="32">
        <v>45114.0</v>
      </c>
      <c r="S17" s="1" t="str">
        <f>CONCAT("Station ",ROUND(T21,0))</f>
        <v>Station 4</v>
      </c>
      <c r="T17" s="2" t="s">
        <v>46</v>
      </c>
      <c r="AB17" s="1" t="str">
        <f>CONCAT("Station ",ROUND(AC21,0))</f>
        <v>Station 5</v>
      </c>
      <c r="AC17" s="2" t="s">
        <v>46</v>
      </c>
      <c r="AK17" s="1" t="str">
        <f>CONCAT("Station ",ROUND(AL21,0))</f>
        <v>Station 6</v>
      </c>
      <c r="AL17" s="2" t="s">
        <v>46</v>
      </c>
      <c r="AT17" s="1" t="str">
        <f>CONCAT("Station ",ROUND(AU21,0))</f>
        <v>Station 7</v>
      </c>
      <c r="AU17" s="2" t="s">
        <v>46</v>
      </c>
      <c r="BC17" s="1" t="str">
        <f>CONCAT("Station ",ROUND(BD21,0))</f>
        <v>Station 8</v>
      </c>
      <c r="BD17" s="2" t="s">
        <v>46</v>
      </c>
      <c r="BL17" s="1" t="str">
        <f>CONCAT("Station ",ROUND(BM21,0))</f>
        <v>Station 9</v>
      </c>
      <c r="BM17" s="2" t="s">
        <v>46</v>
      </c>
      <c r="BN17" s="15"/>
      <c r="BO17" s="15"/>
      <c r="BP17" s="15"/>
      <c r="BQ17" s="15"/>
      <c r="BR17" s="15"/>
      <c r="BT17" s="15"/>
    </row>
    <row r="18">
      <c r="A18" s="9" t="s">
        <v>26</v>
      </c>
      <c r="B18" s="2">
        <f>F174</f>
        <v>4.46875</v>
      </c>
      <c r="D18" s="2" t="s">
        <v>47</v>
      </c>
      <c r="E18" s="4">
        <f>pi()*((0.5)^2-((($B$3-2*$B$4)/$B$3)*0.5)^2)</f>
        <v>0.7853981634</v>
      </c>
      <c r="H18" s="2" t="s">
        <v>48</v>
      </c>
      <c r="J18" s="9" t="s">
        <v>26</v>
      </c>
      <c r="K18" s="2">
        <f>B18</f>
        <v>4.46875</v>
      </c>
      <c r="M18" s="2" t="s">
        <v>47</v>
      </c>
      <c r="N18" s="4">
        <f>pi()*((0.5)^2-((($B$3-2*$B$4)/$B$3)*0.5)^2)</f>
        <v>0.7853981634</v>
      </c>
      <c r="Q18" s="2" t="s">
        <v>48</v>
      </c>
      <c r="S18" s="9" t="s">
        <v>26</v>
      </c>
      <c r="T18" s="2">
        <f>B18</f>
        <v>4.46875</v>
      </c>
      <c r="V18" s="2" t="s">
        <v>47</v>
      </c>
      <c r="W18" s="4">
        <f>pi()*((0.5)^2-((($B$3-2*$B$4)/$B$3)*0.5)^2)</f>
        <v>0.7853981634</v>
      </c>
      <c r="Z18" s="2" t="s">
        <v>48</v>
      </c>
      <c r="AB18" s="9" t="s">
        <v>26</v>
      </c>
      <c r="AC18" s="2">
        <f>K18</f>
        <v>4.46875</v>
      </c>
      <c r="AE18" s="2" t="s">
        <v>47</v>
      </c>
      <c r="AF18" s="4">
        <f>pi()*((0.5)^2-((($B$3-2*$B$4)/$B$3)*0.5)^2)</f>
        <v>0.7853981634</v>
      </c>
      <c r="AI18" s="2" t="s">
        <v>48</v>
      </c>
      <c r="AK18" s="9" t="s">
        <v>26</v>
      </c>
      <c r="AL18" s="2">
        <v>4.5</v>
      </c>
      <c r="AN18" s="2" t="s">
        <v>47</v>
      </c>
      <c r="AO18" s="4">
        <f>pi()*((0.5)^2-((($B$3-2*$B$4)/$B$3)*0.5)^2)</f>
        <v>0.7853981634</v>
      </c>
      <c r="AR18" s="2" t="s">
        <v>48</v>
      </c>
      <c r="AT18" s="9" t="s">
        <v>26</v>
      </c>
      <c r="AU18" s="2">
        <v>4.5</v>
      </c>
      <c r="AW18" s="2" t="s">
        <v>47</v>
      </c>
      <c r="AX18" s="4">
        <f>pi()*((0.5)^2-((($B$3-2*$B$4)/$B$3)*0.5)^2)</f>
        <v>0.7853981634</v>
      </c>
      <c r="BA18" s="2" t="s">
        <v>48</v>
      </c>
      <c r="BC18" s="9" t="s">
        <v>26</v>
      </c>
      <c r="BD18" s="2">
        <v>4.5</v>
      </c>
      <c r="BF18" s="2" t="s">
        <v>47</v>
      </c>
      <c r="BG18" s="4">
        <f>pi()*((0.5)^2-((($B$3-2*$B$4)/$B$3)*0.5)^2)</f>
        <v>0.7853981634</v>
      </c>
      <c r="BJ18" s="2" t="s">
        <v>48</v>
      </c>
      <c r="BL18" s="16" t="s">
        <v>26</v>
      </c>
      <c r="BM18" s="19">
        <v>4.5</v>
      </c>
      <c r="BN18" s="17"/>
      <c r="BO18" s="2" t="s">
        <v>47</v>
      </c>
      <c r="BP18" s="4">
        <f>pi()*((0.5)^2-((($B$3-2*$B$4)/$B$3)*0.5)^2)</f>
        <v>0.7853981634</v>
      </c>
      <c r="BS18" s="2" t="s">
        <v>48</v>
      </c>
      <c r="BT18" s="17"/>
    </row>
    <row r="19">
      <c r="A19" s="9" t="s">
        <v>27</v>
      </c>
      <c r="B19" s="2">
        <v>10.5</v>
      </c>
      <c r="D19" s="2" t="s">
        <v>49</v>
      </c>
      <c r="E19" s="4">
        <f>0.5*sum(H24:H174)</f>
        <v>0.2010326383</v>
      </c>
      <c r="H19" s="2">
        <v>0.98</v>
      </c>
      <c r="J19" s="9" t="s">
        <v>27</v>
      </c>
      <c r="K19" s="2">
        <f>B19+5</f>
        <v>15.5</v>
      </c>
      <c r="M19" s="2" t="s">
        <v>49</v>
      </c>
      <c r="N19" s="4">
        <f>0.5*sum(Q24:Q174)</f>
        <v>0.2109403729</v>
      </c>
      <c r="Q19" s="2">
        <v>0.98</v>
      </c>
      <c r="S19" s="9" t="s">
        <v>27</v>
      </c>
      <c r="T19" s="2">
        <f>K19+5</f>
        <v>20.5</v>
      </c>
      <c r="V19" s="2" t="s">
        <v>49</v>
      </c>
      <c r="W19" s="4">
        <f>0.5*sum(Z24:Z174)</f>
        <v>0</v>
      </c>
      <c r="Z19" s="2">
        <v>0.98</v>
      </c>
      <c r="AB19" s="9" t="s">
        <v>27</v>
      </c>
      <c r="AC19" s="2">
        <f>T19+5</f>
        <v>25.5</v>
      </c>
      <c r="AE19" s="2" t="s">
        <v>49</v>
      </c>
      <c r="AF19" s="4">
        <f>0.5*sum(AI24:AI174)</f>
        <v>0</v>
      </c>
      <c r="AI19" s="2">
        <v>0.98</v>
      </c>
      <c r="AK19" s="9" t="s">
        <v>27</v>
      </c>
      <c r="AL19" s="2">
        <f>AC19+5</f>
        <v>30.5</v>
      </c>
      <c r="AN19" s="2" t="s">
        <v>49</v>
      </c>
      <c r="AO19" s="4">
        <f>0.5*sum(AR24:AR174)</f>
        <v>0</v>
      </c>
      <c r="AR19" s="2">
        <v>0.98</v>
      </c>
      <c r="AT19" s="9" t="s">
        <v>27</v>
      </c>
      <c r="AU19" s="2">
        <f>AL19+5</f>
        <v>35.5</v>
      </c>
      <c r="AW19" s="2" t="s">
        <v>49</v>
      </c>
      <c r="AX19" s="4">
        <f>0.5*sum(BA24:BA174)</f>
        <v>0</v>
      </c>
      <c r="BA19" s="2">
        <v>0.98</v>
      </c>
      <c r="BC19" s="9" t="s">
        <v>27</v>
      </c>
      <c r="BD19" s="2">
        <f>AU19+5</f>
        <v>40.5</v>
      </c>
      <c r="BF19" s="2" t="s">
        <v>49</v>
      </c>
      <c r="BG19" s="4">
        <f>0.5*sum(BJ24:BJ174)</f>
        <v>0</v>
      </c>
      <c r="BJ19" s="2">
        <v>0.98</v>
      </c>
      <c r="BL19" s="16" t="s">
        <v>27</v>
      </c>
      <c r="BM19" s="2">
        <f>BD19+5</f>
        <v>45.5</v>
      </c>
      <c r="BN19" s="17"/>
      <c r="BO19" s="2" t="s">
        <v>49</v>
      </c>
      <c r="BP19" s="4">
        <f>0.5*sum(BS24:BS174)</f>
        <v>0</v>
      </c>
      <c r="BS19" s="2">
        <v>0.98</v>
      </c>
      <c r="BT19" s="17"/>
    </row>
    <row r="20">
      <c r="A20" s="2" t="s">
        <v>28</v>
      </c>
      <c r="B20" s="12">
        <f>convert($B6,"in","cm")+B19-$B7-convert($B9,"in","cm")</f>
        <v>10.0725</v>
      </c>
      <c r="D20" s="2" t="s">
        <v>50</v>
      </c>
      <c r="E20" s="4">
        <f>E19/(0.5*E18)</f>
        <v>0.5119254096</v>
      </c>
      <c r="J20" s="2" t="s">
        <v>28</v>
      </c>
      <c r="K20" s="12">
        <f>convert($B6,"in","cm")+K19-$B7-convert($B9,"in","cm")</f>
        <v>15.0725</v>
      </c>
      <c r="M20" s="2" t="s">
        <v>50</v>
      </c>
      <c r="N20" s="4">
        <f>N19/(0.5*N18)</f>
        <v>0.5371552486</v>
      </c>
      <c r="S20" s="2" t="s">
        <v>28</v>
      </c>
      <c r="T20" s="12">
        <f>convert($B6,"in","cm")+T19-$B7-convert($B9,"in","cm")</f>
        <v>20.0725</v>
      </c>
      <c r="V20" s="2" t="s">
        <v>50</v>
      </c>
      <c r="W20" s="4">
        <f>W19/(0.5*W18)</f>
        <v>0</v>
      </c>
      <c r="AB20" s="2" t="s">
        <v>28</v>
      </c>
      <c r="AC20" s="12">
        <f>convert($B6,"in","cm")+AC19-$B7-convert($B9,"in","cm")</f>
        <v>25.0725</v>
      </c>
      <c r="AE20" s="2" t="s">
        <v>50</v>
      </c>
      <c r="AF20" s="4">
        <f>AF19/(0.5*AF18)</f>
        <v>0</v>
      </c>
      <c r="AK20" s="2" t="s">
        <v>28</v>
      </c>
      <c r="AL20" s="12">
        <f>convert($B6,"in","cm")+AL19-$B7-convert($B9,"in","cm")</f>
        <v>30.0725</v>
      </c>
      <c r="AN20" s="2" t="s">
        <v>50</v>
      </c>
      <c r="AO20" s="4">
        <f>AO19/(0.5*AO18)</f>
        <v>0</v>
      </c>
      <c r="AT20" s="2" t="s">
        <v>28</v>
      </c>
      <c r="AU20" s="12">
        <f>convert($B6,"in","cm")+AU19-$B7-convert($B9,"in","cm")</f>
        <v>35.0725</v>
      </c>
      <c r="AW20" s="2" t="s">
        <v>50</v>
      </c>
      <c r="AX20" s="4">
        <f>AX19/(0.5*AX18)</f>
        <v>0</v>
      </c>
      <c r="BC20" s="2" t="s">
        <v>28</v>
      </c>
      <c r="BD20" s="12">
        <f>convert($B6,"in","cm")+BD19-$B7-convert($B9,"in","cm")</f>
        <v>40.0725</v>
      </c>
      <c r="BF20" s="2" t="s">
        <v>50</v>
      </c>
      <c r="BG20" s="4">
        <f>BG19/(0.5*BG18)</f>
        <v>0</v>
      </c>
      <c r="BL20" s="15" t="s">
        <v>28</v>
      </c>
      <c r="BM20" s="18">
        <f>convert($B6,"in","cm")+BM19-$B7-convert($B9,"in","cm")</f>
        <v>45.0725</v>
      </c>
      <c r="BN20" s="15"/>
      <c r="BO20" s="2" t="s">
        <v>50</v>
      </c>
      <c r="BP20" s="4">
        <f>BP19/(0.5*BP18)</f>
        <v>0</v>
      </c>
      <c r="BT20" s="15"/>
    </row>
    <row r="21">
      <c r="A21" s="2" t="s">
        <v>29</v>
      </c>
      <c r="B21" s="4">
        <f>B20/$B3</f>
        <v>2.0145</v>
      </c>
      <c r="H21" s="2" t="s">
        <v>51</v>
      </c>
      <c r="J21" s="2" t="s">
        <v>29</v>
      </c>
      <c r="K21" s="4">
        <f>K20/$B3</f>
        <v>3.0145</v>
      </c>
      <c r="Q21" s="2" t="s">
        <v>51</v>
      </c>
      <c r="S21" s="2" t="s">
        <v>29</v>
      </c>
      <c r="T21" s="4">
        <f>T20/$B3</f>
        <v>4.0145</v>
      </c>
      <c r="Z21" s="2" t="s">
        <v>51</v>
      </c>
      <c r="AB21" s="2" t="s">
        <v>29</v>
      </c>
      <c r="AC21" s="4">
        <f>AC20/$B3</f>
        <v>5.0145</v>
      </c>
      <c r="AI21" s="2" t="s">
        <v>51</v>
      </c>
      <c r="AK21" s="2" t="s">
        <v>29</v>
      </c>
      <c r="AL21" s="4">
        <f>AL20/$B3</f>
        <v>6.0145</v>
      </c>
      <c r="AR21" s="2" t="s">
        <v>51</v>
      </c>
      <c r="AT21" s="2" t="s">
        <v>29</v>
      </c>
      <c r="AU21" s="4">
        <f>AU20/$B3</f>
        <v>7.0145</v>
      </c>
      <c r="BA21" s="2" t="s">
        <v>51</v>
      </c>
      <c r="BC21" s="2" t="s">
        <v>29</v>
      </c>
      <c r="BD21" s="4">
        <f>BD20/$B3</f>
        <v>8.0145</v>
      </c>
      <c r="BJ21" s="2" t="s">
        <v>51</v>
      </c>
      <c r="BL21" s="15" t="s">
        <v>29</v>
      </c>
      <c r="BM21" s="19">
        <f>BM20/$B3</f>
        <v>9.0145</v>
      </c>
      <c r="BN21" s="17"/>
      <c r="BS21" s="2" t="s">
        <v>51</v>
      </c>
      <c r="BT21" s="17"/>
    </row>
    <row r="22">
      <c r="A22" s="9" t="s">
        <v>30</v>
      </c>
      <c r="B22" s="2">
        <v>78.0</v>
      </c>
      <c r="C22" s="2"/>
      <c r="H22" s="20" t="s">
        <v>52</v>
      </c>
      <c r="J22" s="9" t="s">
        <v>30</v>
      </c>
      <c r="K22" s="2">
        <v>78.0</v>
      </c>
      <c r="L22" s="2"/>
      <c r="Q22" s="20" t="s">
        <v>52</v>
      </c>
      <c r="S22" s="9" t="s">
        <v>30</v>
      </c>
      <c r="T22" s="2">
        <v>78.0</v>
      </c>
      <c r="U22" s="2"/>
      <c r="Z22" s="20" t="s">
        <v>52</v>
      </c>
      <c r="AB22" s="9" t="s">
        <v>30</v>
      </c>
      <c r="AC22" s="2">
        <v>78.0</v>
      </c>
      <c r="AD22" s="2"/>
      <c r="AI22" s="20" t="s">
        <v>52</v>
      </c>
      <c r="AK22" s="9" t="s">
        <v>30</v>
      </c>
      <c r="AL22" s="2">
        <v>78.0</v>
      </c>
      <c r="AM22" s="2"/>
      <c r="AR22" s="20" t="s">
        <v>52</v>
      </c>
      <c r="AT22" s="9" t="s">
        <v>30</v>
      </c>
      <c r="AU22" s="2">
        <v>78.0</v>
      </c>
      <c r="AV22" s="2"/>
      <c r="BA22" s="20" t="s">
        <v>52</v>
      </c>
      <c r="BC22" s="9" t="s">
        <v>30</v>
      </c>
      <c r="BD22" s="2">
        <v>78.0</v>
      </c>
      <c r="BE22" s="2"/>
      <c r="BJ22" s="20" t="s">
        <v>52</v>
      </c>
      <c r="BL22" s="16" t="s">
        <v>30</v>
      </c>
      <c r="BM22" s="2">
        <v>78.0</v>
      </c>
      <c r="BN22" s="2"/>
      <c r="BS22" s="20" t="s">
        <v>52</v>
      </c>
      <c r="BT22" s="17"/>
    </row>
    <row r="23">
      <c r="A23" s="1" t="s">
        <v>31</v>
      </c>
      <c r="B23" s="1" t="s">
        <v>53</v>
      </c>
      <c r="C23" s="1" t="s">
        <v>33</v>
      </c>
      <c r="D23" s="1" t="s">
        <v>34</v>
      </c>
      <c r="E23" s="1" t="s">
        <v>35</v>
      </c>
      <c r="F23" s="1" t="s">
        <v>36</v>
      </c>
      <c r="G23" s="1" t="s">
        <v>37</v>
      </c>
      <c r="H23" s="2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2.46</v>
      </c>
      <c r="F24" s="4">
        <f t="shared" ref="F24:F174" si="3">E24-D24</f>
        <v>0</v>
      </c>
      <c r="G24" s="13" t="str">
        <f t="shared" ref="G24:G70" si="4">if(ISBLANK(E24), , if(E24&lt;D24,-sqrt(-F24/B$18), sqrt(F24/B$18)))</f>
        <v/>
      </c>
      <c r="H24" s="13"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2.46</v>
      </c>
      <c r="M24" s="4">
        <f>150+24/32</f>
        <v>150.75</v>
      </c>
      <c r="N24" s="4">
        <f>155+7/32</f>
        <v>155.21875</v>
      </c>
      <c r="O24" s="4">
        <f t="shared" ref="O24:O174" si="8">N24-M24</f>
        <v>4.46875</v>
      </c>
      <c r="P24" s="13">
        <f t="shared" ref="P24:P70" si="9">if(ISBLANK(N24), , if(N24&lt;M24,-sqrt(-O24/K$18), sqrt(O24/K$18)))</f>
        <v>1</v>
      </c>
      <c r="Q24" s="4">
        <f t="shared" ref="Q24:Q174" si="10">if(AND(isblank(P24), NOT(L24=0)), , PI()*if(P24&gt;Q$19, 0, ifs(L24&gt;0, if(AND(isblank(P25), isblank(Q25)), (L24-L26)*(L24*P24*(1-P24)+L26*P26*(1-P26)), (L24-L25)*(L24*P24*(1-P24)+L25*P25*(1-P25))), L24&lt;0, if(AND(isblank(P23), isblank(Q23)), (L24-L22)*(L24*P24*(1-P24)+L22*P22*(1-P22)), (L24-L23)*(L24*P24*(1-P24)+L23*P23*(1-P23))), L24=0, 0)))</f>
        <v>0</v>
      </c>
      <c r="S24" s="2">
        <v>-15.0</v>
      </c>
      <c r="T24" s="4">
        <f t="shared" ref="T24:T174" si="11">S24*3</f>
        <v>-45</v>
      </c>
      <c r="U24" s="4">
        <f t="shared" ref="U24:U174" si="12">(T$22-T24)/($B$3*10)</f>
        <v>2.46</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2.46</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2.46</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2.46</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2.46</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2.46</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2.43</v>
      </c>
      <c r="F25" s="4">
        <f t="shared" si="3"/>
        <v>0</v>
      </c>
      <c r="G25" s="13" t="str">
        <f t="shared" si="4"/>
        <v/>
      </c>
      <c r="H25" s="13" t="str">
        <f t="shared" si="5"/>
        <v/>
      </c>
      <c r="J25" s="2">
        <f t="shared" ref="J25:J174" si="42">J24+0.5</f>
        <v>-14.5</v>
      </c>
      <c r="K25" s="4">
        <f t="shared" si="6"/>
        <v>-43.5</v>
      </c>
      <c r="L25" s="4">
        <f t="shared" si="7"/>
        <v>2.43</v>
      </c>
      <c r="O25" s="4">
        <f t="shared" si="8"/>
        <v>0</v>
      </c>
      <c r="P25" s="13" t="str">
        <f t="shared" si="9"/>
        <v/>
      </c>
      <c r="Q25" s="4" t="str">
        <f t="shared" si="10"/>
        <v/>
      </c>
      <c r="S25" s="2">
        <f t="shared" ref="S25:S174" si="43">S24+0.5</f>
        <v>-14.5</v>
      </c>
      <c r="T25" s="4">
        <f t="shared" si="11"/>
        <v>-43.5</v>
      </c>
      <c r="U25" s="4">
        <f t="shared" si="12"/>
        <v>2.43</v>
      </c>
      <c r="X25" s="4">
        <f t="shared" si="13"/>
        <v>0</v>
      </c>
      <c r="Y25" s="13" t="str">
        <f t="shared" si="14"/>
        <v/>
      </c>
      <c r="Z25" s="4" t="str">
        <f t="shared" si="15"/>
        <v/>
      </c>
      <c r="AB25" s="2">
        <f t="shared" ref="AB25:AB174" si="44">AB24+0.5</f>
        <v>-14.5</v>
      </c>
      <c r="AC25" s="4">
        <f t="shared" si="16"/>
        <v>-43.5</v>
      </c>
      <c r="AD25" s="4">
        <f t="shared" si="17"/>
        <v>2.43</v>
      </c>
      <c r="AG25" s="4">
        <f t="shared" si="18"/>
        <v>0</v>
      </c>
      <c r="AH25" s="13" t="str">
        <f t="shared" si="19"/>
        <v/>
      </c>
      <c r="AI25" s="4" t="str">
        <f t="shared" si="20"/>
        <v/>
      </c>
      <c r="AJ25" s="13"/>
      <c r="AK25" s="2">
        <f t="shared" ref="AK25:AK174" si="45">AK24+0.5</f>
        <v>-14.5</v>
      </c>
      <c r="AL25" s="4">
        <f t="shared" si="21"/>
        <v>-43.5</v>
      </c>
      <c r="AM25" s="4">
        <f t="shared" si="22"/>
        <v>2.43</v>
      </c>
      <c r="AP25" s="4">
        <f t="shared" si="23"/>
        <v>0</v>
      </c>
      <c r="AQ25" s="13" t="str">
        <f t="shared" si="24"/>
        <v/>
      </c>
      <c r="AR25" s="4" t="str">
        <f t="shared" si="25"/>
        <v/>
      </c>
      <c r="AS25" s="13"/>
      <c r="AT25" s="2">
        <f t="shared" ref="AT25:AT174" si="46">AT24+0.5</f>
        <v>-14.5</v>
      </c>
      <c r="AU25" s="4">
        <f t="shared" si="26"/>
        <v>-43.5</v>
      </c>
      <c r="AV25" s="4">
        <f t="shared" si="27"/>
        <v>2.43</v>
      </c>
      <c r="AY25" s="4">
        <f t="shared" si="28"/>
        <v>0</v>
      </c>
      <c r="AZ25" s="13" t="str">
        <f t="shared" si="29"/>
        <v/>
      </c>
      <c r="BA25" s="4" t="str">
        <f t="shared" si="30"/>
        <v/>
      </c>
      <c r="BB25" s="13"/>
      <c r="BC25" s="2">
        <f t="shared" ref="BC25:BC174" si="47">BC24+0.5</f>
        <v>-14.5</v>
      </c>
      <c r="BD25" s="4">
        <f t="shared" si="31"/>
        <v>-43.5</v>
      </c>
      <c r="BE25" s="4">
        <f t="shared" si="32"/>
        <v>2.43</v>
      </c>
      <c r="BH25" s="4">
        <f t="shared" si="33"/>
        <v>0</v>
      </c>
      <c r="BI25" s="13" t="str">
        <f t="shared" si="34"/>
        <v/>
      </c>
      <c r="BJ25" s="4" t="str">
        <f t="shared" si="35"/>
        <v/>
      </c>
      <c r="BK25" s="13"/>
      <c r="BL25" s="2">
        <f t="shared" ref="BL25:BL174" si="48">BL24+0.5</f>
        <v>-14.5</v>
      </c>
      <c r="BM25" s="4">
        <f t="shared" si="36"/>
        <v>-43.5</v>
      </c>
      <c r="BN25" s="4">
        <f t="shared" si="37"/>
        <v>2.43</v>
      </c>
      <c r="BQ25" s="4">
        <f t="shared" si="38"/>
        <v>0</v>
      </c>
      <c r="BR25" s="13" t="str">
        <f t="shared" si="39"/>
        <v/>
      </c>
      <c r="BS25" s="4" t="str">
        <f t="shared" si="40"/>
        <v/>
      </c>
      <c r="BT25" s="25"/>
    </row>
    <row r="26">
      <c r="A26" s="2">
        <f t="shared" si="41"/>
        <v>-14</v>
      </c>
      <c r="B26" s="4">
        <f t="shared" si="1"/>
        <v>-42</v>
      </c>
      <c r="C26" s="4">
        <f t="shared" si="2"/>
        <v>2.4</v>
      </c>
      <c r="F26" s="4">
        <f t="shared" si="3"/>
        <v>0</v>
      </c>
      <c r="G26" s="13" t="str">
        <f t="shared" si="4"/>
        <v/>
      </c>
      <c r="H26" s="13" t="str">
        <f t="shared" si="5"/>
        <v/>
      </c>
      <c r="J26" s="2">
        <f t="shared" si="42"/>
        <v>-14</v>
      </c>
      <c r="K26" s="4">
        <f t="shared" si="6"/>
        <v>-42</v>
      </c>
      <c r="L26" s="4">
        <f t="shared" si="7"/>
        <v>2.4</v>
      </c>
      <c r="O26" s="4">
        <f t="shared" si="8"/>
        <v>0</v>
      </c>
      <c r="P26" s="13" t="str">
        <f t="shared" si="9"/>
        <v/>
      </c>
      <c r="Q26" s="4" t="str">
        <f t="shared" si="10"/>
        <v/>
      </c>
      <c r="S26" s="2">
        <f t="shared" si="43"/>
        <v>-14</v>
      </c>
      <c r="T26" s="4">
        <f t="shared" si="11"/>
        <v>-42</v>
      </c>
      <c r="U26" s="4">
        <f t="shared" si="12"/>
        <v>2.4</v>
      </c>
      <c r="X26" s="4">
        <f t="shared" si="13"/>
        <v>0</v>
      </c>
      <c r="Y26" s="13" t="str">
        <f t="shared" si="14"/>
        <v/>
      </c>
      <c r="Z26" s="4" t="str">
        <f t="shared" si="15"/>
        <v/>
      </c>
      <c r="AB26" s="2">
        <f t="shared" si="44"/>
        <v>-14</v>
      </c>
      <c r="AC26" s="4">
        <f t="shared" si="16"/>
        <v>-42</v>
      </c>
      <c r="AD26" s="4">
        <f t="shared" si="17"/>
        <v>2.4</v>
      </c>
      <c r="AG26" s="4">
        <f t="shared" si="18"/>
        <v>0</v>
      </c>
      <c r="AH26" s="13" t="str">
        <f t="shared" si="19"/>
        <v/>
      </c>
      <c r="AI26" s="4" t="str">
        <f t="shared" si="20"/>
        <v/>
      </c>
      <c r="AJ26" s="13"/>
      <c r="AK26" s="2">
        <f t="shared" si="45"/>
        <v>-14</v>
      </c>
      <c r="AL26" s="4">
        <f t="shared" si="21"/>
        <v>-42</v>
      </c>
      <c r="AM26" s="4">
        <f t="shared" si="22"/>
        <v>2.4</v>
      </c>
      <c r="AP26" s="4">
        <f t="shared" si="23"/>
        <v>0</v>
      </c>
      <c r="AQ26" s="13" t="str">
        <f t="shared" si="24"/>
        <v/>
      </c>
      <c r="AR26" s="4" t="str">
        <f t="shared" si="25"/>
        <v/>
      </c>
      <c r="AS26" s="13"/>
      <c r="AT26" s="2">
        <f t="shared" si="46"/>
        <v>-14</v>
      </c>
      <c r="AU26" s="4">
        <f t="shared" si="26"/>
        <v>-42</v>
      </c>
      <c r="AV26" s="4">
        <f t="shared" si="27"/>
        <v>2.4</v>
      </c>
      <c r="AY26" s="4">
        <f t="shared" si="28"/>
        <v>0</v>
      </c>
      <c r="AZ26" s="13" t="str">
        <f t="shared" si="29"/>
        <v/>
      </c>
      <c r="BA26" s="4" t="str">
        <f t="shared" si="30"/>
        <v/>
      </c>
      <c r="BB26" s="13"/>
      <c r="BC26" s="2">
        <f t="shared" si="47"/>
        <v>-14</v>
      </c>
      <c r="BD26" s="4">
        <f t="shared" si="31"/>
        <v>-42</v>
      </c>
      <c r="BE26" s="4">
        <f t="shared" si="32"/>
        <v>2.4</v>
      </c>
      <c r="BH26" s="4">
        <f t="shared" si="33"/>
        <v>0</v>
      </c>
      <c r="BI26" s="13" t="str">
        <f t="shared" si="34"/>
        <v/>
      </c>
      <c r="BJ26" s="4" t="str">
        <f t="shared" si="35"/>
        <v/>
      </c>
      <c r="BK26" s="13"/>
      <c r="BL26" s="2">
        <f t="shared" si="48"/>
        <v>-14</v>
      </c>
      <c r="BM26" s="4">
        <f t="shared" si="36"/>
        <v>-42</v>
      </c>
      <c r="BN26" s="4">
        <f t="shared" si="37"/>
        <v>2.4</v>
      </c>
      <c r="BQ26" s="4">
        <f t="shared" si="38"/>
        <v>0</v>
      </c>
      <c r="BR26" s="13" t="str">
        <f t="shared" si="39"/>
        <v/>
      </c>
      <c r="BS26" s="4" t="str">
        <f t="shared" si="40"/>
        <v/>
      </c>
      <c r="BT26" s="25"/>
    </row>
    <row r="27">
      <c r="A27" s="2">
        <f t="shared" si="41"/>
        <v>-13.5</v>
      </c>
      <c r="B27" s="4">
        <f t="shared" si="1"/>
        <v>-40.5</v>
      </c>
      <c r="C27" s="4">
        <f t="shared" si="2"/>
        <v>2.37</v>
      </c>
      <c r="F27" s="4">
        <f t="shared" si="3"/>
        <v>0</v>
      </c>
      <c r="G27" s="13" t="str">
        <f t="shared" si="4"/>
        <v/>
      </c>
      <c r="H27" s="13" t="str">
        <f t="shared" si="5"/>
        <v/>
      </c>
      <c r="J27" s="2">
        <f t="shared" si="42"/>
        <v>-13.5</v>
      </c>
      <c r="K27" s="4">
        <f t="shared" si="6"/>
        <v>-40.5</v>
      </c>
      <c r="L27" s="4">
        <f t="shared" si="7"/>
        <v>2.37</v>
      </c>
      <c r="O27" s="4">
        <f t="shared" si="8"/>
        <v>0</v>
      </c>
      <c r="P27" s="13" t="str">
        <f t="shared" si="9"/>
        <v/>
      </c>
      <c r="Q27" s="4" t="str">
        <f t="shared" si="10"/>
        <v/>
      </c>
      <c r="S27" s="2">
        <f t="shared" si="43"/>
        <v>-13.5</v>
      </c>
      <c r="T27" s="4">
        <f t="shared" si="11"/>
        <v>-40.5</v>
      </c>
      <c r="U27" s="4">
        <f t="shared" si="12"/>
        <v>2.37</v>
      </c>
      <c r="X27" s="4">
        <f t="shared" si="13"/>
        <v>0</v>
      </c>
      <c r="Y27" s="13" t="str">
        <f t="shared" si="14"/>
        <v/>
      </c>
      <c r="Z27" s="4" t="str">
        <f t="shared" si="15"/>
        <v/>
      </c>
      <c r="AB27" s="2">
        <f t="shared" si="44"/>
        <v>-13.5</v>
      </c>
      <c r="AC27" s="4">
        <f t="shared" si="16"/>
        <v>-40.5</v>
      </c>
      <c r="AD27" s="4">
        <f t="shared" si="17"/>
        <v>2.37</v>
      </c>
      <c r="AG27" s="4">
        <f t="shared" si="18"/>
        <v>0</v>
      </c>
      <c r="AH27" s="13" t="str">
        <f t="shared" si="19"/>
        <v/>
      </c>
      <c r="AI27" s="4" t="str">
        <f t="shared" si="20"/>
        <v/>
      </c>
      <c r="AJ27" s="13"/>
      <c r="AK27" s="2">
        <f t="shared" si="45"/>
        <v>-13.5</v>
      </c>
      <c r="AL27" s="4">
        <f t="shared" si="21"/>
        <v>-40.5</v>
      </c>
      <c r="AM27" s="4">
        <f t="shared" si="22"/>
        <v>2.37</v>
      </c>
      <c r="AP27" s="4">
        <f t="shared" si="23"/>
        <v>0</v>
      </c>
      <c r="AQ27" s="13" t="str">
        <f t="shared" si="24"/>
        <v/>
      </c>
      <c r="AR27" s="4" t="str">
        <f t="shared" si="25"/>
        <v/>
      </c>
      <c r="AS27" s="13"/>
      <c r="AT27" s="2">
        <f t="shared" si="46"/>
        <v>-13.5</v>
      </c>
      <c r="AU27" s="4">
        <f t="shared" si="26"/>
        <v>-40.5</v>
      </c>
      <c r="AV27" s="4">
        <f t="shared" si="27"/>
        <v>2.37</v>
      </c>
      <c r="AY27" s="4">
        <f t="shared" si="28"/>
        <v>0</v>
      </c>
      <c r="AZ27" s="13" t="str">
        <f t="shared" si="29"/>
        <v/>
      </c>
      <c r="BA27" s="4" t="str">
        <f t="shared" si="30"/>
        <v/>
      </c>
      <c r="BB27" s="13"/>
      <c r="BC27" s="2">
        <f t="shared" si="47"/>
        <v>-13.5</v>
      </c>
      <c r="BD27" s="4">
        <f t="shared" si="31"/>
        <v>-40.5</v>
      </c>
      <c r="BE27" s="4">
        <f t="shared" si="32"/>
        <v>2.37</v>
      </c>
      <c r="BH27" s="4">
        <f t="shared" si="33"/>
        <v>0</v>
      </c>
      <c r="BI27" s="13" t="str">
        <f t="shared" si="34"/>
        <v/>
      </c>
      <c r="BJ27" s="4" t="str">
        <f t="shared" si="35"/>
        <v/>
      </c>
      <c r="BK27" s="13"/>
      <c r="BL27" s="2">
        <f t="shared" si="48"/>
        <v>-13.5</v>
      </c>
      <c r="BM27" s="4">
        <f t="shared" si="36"/>
        <v>-40.5</v>
      </c>
      <c r="BN27" s="4">
        <f t="shared" si="37"/>
        <v>2.37</v>
      </c>
      <c r="BQ27" s="4">
        <f t="shared" si="38"/>
        <v>0</v>
      </c>
      <c r="BR27" s="13" t="str">
        <f t="shared" si="39"/>
        <v/>
      </c>
      <c r="BS27" s="4" t="str">
        <f t="shared" si="40"/>
        <v/>
      </c>
      <c r="BT27" s="25"/>
    </row>
    <row r="28">
      <c r="A28" s="2">
        <f t="shared" si="41"/>
        <v>-13</v>
      </c>
      <c r="B28" s="4">
        <f t="shared" si="1"/>
        <v>-39</v>
      </c>
      <c r="C28" s="4">
        <f t="shared" si="2"/>
        <v>2.34</v>
      </c>
      <c r="F28" s="4">
        <f t="shared" si="3"/>
        <v>0</v>
      </c>
      <c r="G28" s="13" t="str">
        <f t="shared" si="4"/>
        <v/>
      </c>
      <c r="H28" s="13" t="str">
        <f t="shared" si="5"/>
        <v/>
      </c>
      <c r="J28" s="2">
        <f t="shared" si="42"/>
        <v>-13</v>
      </c>
      <c r="K28" s="4">
        <f t="shared" si="6"/>
        <v>-39</v>
      </c>
      <c r="L28" s="4">
        <f t="shared" si="7"/>
        <v>2.34</v>
      </c>
      <c r="M28" s="4">
        <f>150+24/32</f>
        <v>150.75</v>
      </c>
      <c r="N28" s="4">
        <f>155+7/32</f>
        <v>155.21875</v>
      </c>
      <c r="O28" s="4">
        <f t="shared" si="8"/>
        <v>4.46875</v>
      </c>
      <c r="P28" s="13">
        <f t="shared" si="9"/>
        <v>1</v>
      </c>
      <c r="Q28" s="4">
        <f t="shared" si="10"/>
        <v>0</v>
      </c>
      <c r="S28" s="2">
        <f t="shared" si="43"/>
        <v>-13</v>
      </c>
      <c r="T28" s="4">
        <f t="shared" si="11"/>
        <v>-39</v>
      </c>
      <c r="U28" s="4">
        <f t="shared" si="12"/>
        <v>2.34</v>
      </c>
      <c r="X28" s="4">
        <f t="shared" si="13"/>
        <v>0</v>
      </c>
      <c r="Y28" s="13" t="str">
        <f t="shared" si="14"/>
        <v/>
      </c>
      <c r="Z28" s="4" t="str">
        <f t="shared" si="15"/>
        <v/>
      </c>
      <c r="AB28" s="2">
        <f t="shared" si="44"/>
        <v>-13</v>
      </c>
      <c r="AC28" s="4">
        <f t="shared" si="16"/>
        <v>-39</v>
      </c>
      <c r="AD28" s="4">
        <f t="shared" si="17"/>
        <v>2.34</v>
      </c>
      <c r="AG28" s="4">
        <f t="shared" si="18"/>
        <v>0</v>
      </c>
      <c r="AH28" s="13" t="str">
        <f t="shared" si="19"/>
        <v/>
      </c>
      <c r="AI28" s="4" t="str">
        <f t="shared" si="20"/>
        <v/>
      </c>
      <c r="AJ28" s="13"/>
      <c r="AK28" s="2">
        <f t="shared" si="45"/>
        <v>-13</v>
      </c>
      <c r="AL28" s="4">
        <f t="shared" si="21"/>
        <v>-39</v>
      </c>
      <c r="AM28" s="4">
        <f t="shared" si="22"/>
        <v>2.34</v>
      </c>
      <c r="AP28" s="4">
        <f t="shared" si="23"/>
        <v>0</v>
      </c>
      <c r="AQ28" s="13" t="str">
        <f t="shared" si="24"/>
        <v/>
      </c>
      <c r="AR28" s="4" t="str">
        <f t="shared" si="25"/>
        <v/>
      </c>
      <c r="AS28" s="13"/>
      <c r="AT28" s="2">
        <f t="shared" si="46"/>
        <v>-13</v>
      </c>
      <c r="AU28" s="4">
        <f t="shared" si="26"/>
        <v>-39</v>
      </c>
      <c r="AV28" s="4">
        <f t="shared" si="27"/>
        <v>2.34</v>
      </c>
      <c r="AY28" s="4">
        <f t="shared" si="28"/>
        <v>0</v>
      </c>
      <c r="AZ28" s="13" t="str">
        <f t="shared" si="29"/>
        <v/>
      </c>
      <c r="BA28" s="4" t="str">
        <f t="shared" si="30"/>
        <v/>
      </c>
      <c r="BB28" s="13"/>
      <c r="BC28" s="2">
        <f t="shared" si="47"/>
        <v>-13</v>
      </c>
      <c r="BD28" s="4">
        <f t="shared" si="31"/>
        <v>-39</v>
      </c>
      <c r="BE28" s="4">
        <f t="shared" si="32"/>
        <v>2.34</v>
      </c>
      <c r="BH28" s="4">
        <f t="shared" si="33"/>
        <v>0</v>
      </c>
      <c r="BI28" s="13" t="str">
        <f t="shared" si="34"/>
        <v/>
      </c>
      <c r="BJ28" s="4" t="str">
        <f t="shared" si="35"/>
        <v/>
      </c>
      <c r="BK28" s="13"/>
      <c r="BL28" s="2">
        <f t="shared" si="48"/>
        <v>-13</v>
      </c>
      <c r="BM28" s="4">
        <f t="shared" si="36"/>
        <v>-39</v>
      </c>
      <c r="BN28" s="4">
        <f t="shared" si="37"/>
        <v>2.34</v>
      </c>
      <c r="BQ28" s="4">
        <f t="shared" si="38"/>
        <v>0</v>
      </c>
      <c r="BR28" s="13" t="str">
        <f t="shared" si="39"/>
        <v/>
      </c>
      <c r="BS28" s="4" t="str">
        <f t="shared" si="40"/>
        <v/>
      </c>
      <c r="BT28" s="25"/>
    </row>
    <row r="29">
      <c r="A29" s="2">
        <f t="shared" si="41"/>
        <v>-12.5</v>
      </c>
      <c r="B29" s="4">
        <f t="shared" si="1"/>
        <v>-37.5</v>
      </c>
      <c r="C29" s="4">
        <f t="shared" si="2"/>
        <v>2.31</v>
      </c>
      <c r="F29" s="4">
        <f t="shared" si="3"/>
        <v>0</v>
      </c>
      <c r="G29" s="13" t="str">
        <f t="shared" si="4"/>
        <v/>
      </c>
      <c r="H29" s="13" t="str">
        <f t="shared" si="5"/>
        <v/>
      </c>
      <c r="J29" s="2">
        <f t="shared" si="42"/>
        <v>-12.5</v>
      </c>
      <c r="K29" s="4">
        <f t="shared" si="6"/>
        <v>-37.5</v>
      </c>
      <c r="L29" s="4">
        <f t="shared" si="7"/>
        <v>2.31</v>
      </c>
      <c r="O29" s="4">
        <f t="shared" si="8"/>
        <v>0</v>
      </c>
      <c r="P29" s="13" t="str">
        <f t="shared" si="9"/>
        <v/>
      </c>
      <c r="Q29" s="4" t="str">
        <f t="shared" si="10"/>
        <v/>
      </c>
      <c r="S29" s="2">
        <f t="shared" si="43"/>
        <v>-12.5</v>
      </c>
      <c r="T29" s="4">
        <f t="shared" si="11"/>
        <v>-37.5</v>
      </c>
      <c r="U29" s="4">
        <f t="shared" si="12"/>
        <v>2.31</v>
      </c>
      <c r="X29" s="4">
        <f t="shared" si="13"/>
        <v>0</v>
      </c>
      <c r="Y29" s="13" t="str">
        <f t="shared" si="14"/>
        <v/>
      </c>
      <c r="Z29" s="4" t="str">
        <f t="shared" si="15"/>
        <v/>
      </c>
      <c r="AB29" s="2">
        <f t="shared" si="44"/>
        <v>-12.5</v>
      </c>
      <c r="AC29" s="4">
        <f t="shared" si="16"/>
        <v>-37.5</v>
      </c>
      <c r="AD29" s="4">
        <f t="shared" si="17"/>
        <v>2.31</v>
      </c>
      <c r="AG29" s="4">
        <f t="shared" si="18"/>
        <v>0</v>
      </c>
      <c r="AH29" s="13" t="str">
        <f t="shared" si="19"/>
        <v/>
      </c>
      <c r="AI29" s="4" t="str">
        <f t="shared" si="20"/>
        <v/>
      </c>
      <c r="AJ29" s="13"/>
      <c r="AK29" s="2">
        <f t="shared" si="45"/>
        <v>-12.5</v>
      </c>
      <c r="AL29" s="4">
        <f t="shared" si="21"/>
        <v>-37.5</v>
      </c>
      <c r="AM29" s="4">
        <f t="shared" si="22"/>
        <v>2.31</v>
      </c>
      <c r="AP29" s="4">
        <f t="shared" si="23"/>
        <v>0</v>
      </c>
      <c r="AQ29" s="13" t="str">
        <f t="shared" si="24"/>
        <v/>
      </c>
      <c r="AR29" s="4" t="str">
        <f t="shared" si="25"/>
        <v/>
      </c>
      <c r="AS29" s="13"/>
      <c r="AT29" s="2">
        <f t="shared" si="46"/>
        <v>-12.5</v>
      </c>
      <c r="AU29" s="4">
        <f t="shared" si="26"/>
        <v>-37.5</v>
      </c>
      <c r="AV29" s="4">
        <f t="shared" si="27"/>
        <v>2.31</v>
      </c>
      <c r="AY29" s="4">
        <f t="shared" si="28"/>
        <v>0</v>
      </c>
      <c r="AZ29" s="13" t="str">
        <f t="shared" si="29"/>
        <v/>
      </c>
      <c r="BA29" s="4" t="str">
        <f t="shared" si="30"/>
        <v/>
      </c>
      <c r="BB29" s="13"/>
      <c r="BC29" s="2">
        <f t="shared" si="47"/>
        <v>-12.5</v>
      </c>
      <c r="BD29" s="4">
        <f t="shared" si="31"/>
        <v>-37.5</v>
      </c>
      <c r="BE29" s="4">
        <f t="shared" si="32"/>
        <v>2.31</v>
      </c>
      <c r="BH29" s="4">
        <f t="shared" si="33"/>
        <v>0</v>
      </c>
      <c r="BI29" s="13" t="str">
        <f t="shared" si="34"/>
        <v/>
      </c>
      <c r="BJ29" s="4" t="str">
        <f t="shared" si="35"/>
        <v/>
      </c>
      <c r="BK29" s="13"/>
      <c r="BL29" s="2">
        <f t="shared" si="48"/>
        <v>-12.5</v>
      </c>
      <c r="BM29" s="4">
        <f t="shared" si="36"/>
        <v>-37.5</v>
      </c>
      <c r="BN29" s="4">
        <f t="shared" si="37"/>
        <v>2.31</v>
      </c>
      <c r="BQ29" s="4">
        <f t="shared" si="38"/>
        <v>0</v>
      </c>
      <c r="BR29" s="13" t="str">
        <f t="shared" si="39"/>
        <v/>
      </c>
      <c r="BS29" s="4" t="str">
        <f t="shared" si="40"/>
        <v/>
      </c>
      <c r="BT29" s="25"/>
    </row>
    <row r="30">
      <c r="A30" s="2">
        <f t="shared" si="41"/>
        <v>-12</v>
      </c>
      <c r="B30" s="4">
        <f t="shared" si="1"/>
        <v>-36</v>
      </c>
      <c r="C30" s="4">
        <f t="shared" si="2"/>
        <v>2.28</v>
      </c>
      <c r="F30" s="4">
        <f t="shared" si="3"/>
        <v>0</v>
      </c>
      <c r="G30" s="13" t="str">
        <f t="shared" si="4"/>
        <v/>
      </c>
      <c r="H30" s="13" t="str">
        <f t="shared" si="5"/>
        <v/>
      </c>
      <c r="J30" s="2">
        <f t="shared" si="42"/>
        <v>-12</v>
      </c>
      <c r="K30" s="4">
        <f t="shared" si="6"/>
        <v>-36</v>
      </c>
      <c r="L30" s="4">
        <f t="shared" si="7"/>
        <v>2.28</v>
      </c>
      <c r="O30" s="4">
        <f t="shared" si="8"/>
        <v>0</v>
      </c>
      <c r="P30" s="13" t="str">
        <f t="shared" si="9"/>
        <v/>
      </c>
      <c r="Q30" s="4" t="str">
        <f t="shared" si="10"/>
        <v/>
      </c>
      <c r="S30" s="2">
        <f t="shared" si="43"/>
        <v>-12</v>
      </c>
      <c r="T30" s="4">
        <f t="shared" si="11"/>
        <v>-36</v>
      </c>
      <c r="U30" s="4">
        <f t="shared" si="12"/>
        <v>2.28</v>
      </c>
      <c r="X30" s="4">
        <f t="shared" si="13"/>
        <v>0</v>
      </c>
      <c r="Y30" s="13" t="str">
        <f t="shared" si="14"/>
        <v/>
      </c>
      <c r="Z30" s="4" t="str">
        <f t="shared" si="15"/>
        <v/>
      </c>
      <c r="AB30" s="2">
        <f t="shared" si="44"/>
        <v>-12</v>
      </c>
      <c r="AC30" s="4">
        <f t="shared" si="16"/>
        <v>-36</v>
      </c>
      <c r="AD30" s="4">
        <f t="shared" si="17"/>
        <v>2.28</v>
      </c>
      <c r="AG30" s="4">
        <f t="shared" si="18"/>
        <v>0</v>
      </c>
      <c r="AH30" s="13" t="str">
        <f t="shared" si="19"/>
        <v/>
      </c>
      <c r="AI30" s="4" t="str">
        <f t="shared" si="20"/>
        <v/>
      </c>
      <c r="AJ30" s="13"/>
      <c r="AK30" s="2">
        <f t="shared" si="45"/>
        <v>-12</v>
      </c>
      <c r="AL30" s="4">
        <f t="shared" si="21"/>
        <v>-36</v>
      </c>
      <c r="AM30" s="4">
        <f t="shared" si="22"/>
        <v>2.28</v>
      </c>
      <c r="AP30" s="4">
        <f t="shared" si="23"/>
        <v>0</v>
      </c>
      <c r="AQ30" s="13" t="str">
        <f t="shared" si="24"/>
        <v/>
      </c>
      <c r="AR30" s="4" t="str">
        <f t="shared" si="25"/>
        <v/>
      </c>
      <c r="AS30" s="13"/>
      <c r="AT30" s="2">
        <f t="shared" si="46"/>
        <v>-12</v>
      </c>
      <c r="AU30" s="4">
        <f t="shared" si="26"/>
        <v>-36</v>
      </c>
      <c r="AV30" s="4">
        <f t="shared" si="27"/>
        <v>2.28</v>
      </c>
      <c r="AY30" s="4">
        <f t="shared" si="28"/>
        <v>0</v>
      </c>
      <c r="AZ30" s="13" t="str">
        <f t="shared" si="29"/>
        <v/>
      </c>
      <c r="BA30" s="4" t="str">
        <f t="shared" si="30"/>
        <v/>
      </c>
      <c r="BB30" s="13"/>
      <c r="BC30" s="2">
        <f t="shared" si="47"/>
        <v>-12</v>
      </c>
      <c r="BD30" s="4">
        <f t="shared" si="31"/>
        <v>-36</v>
      </c>
      <c r="BE30" s="4">
        <f t="shared" si="32"/>
        <v>2.28</v>
      </c>
      <c r="BH30" s="4">
        <f t="shared" si="33"/>
        <v>0</v>
      </c>
      <c r="BI30" s="13" t="str">
        <f t="shared" si="34"/>
        <v/>
      </c>
      <c r="BJ30" s="4" t="str">
        <f t="shared" si="35"/>
        <v/>
      </c>
      <c r="BK30" s="13"/>
      <c r="BL30" s="2">
        <f t="shared" si="48"/>
        <v>-12</v>
      </c>
      <c r="BM30" s="4">
        <f t="shared" si="36"/>
        <v>-36</v>
      </c>
      <c r="BN30" s="4">
        <f t="shared" si="37"/>
        <v>2.28</v>
      </c>
      <c r="BQ30" s="4">
        <f t="shared" si="38"/>
        <v>0</v>
      </c>
      <c r="BR30" s="13" t="str">
        <f t="shared" si="39"/>
        <v/>
      </c>
      <c r="BS30" s="4" t="str">
        <f t="shared" si="40"/>
        <v/>
      </c>
      <c r="BT30" s="25"/>
    </row>
    <row r="31">
      <c r="A31" s="2">
        <f t="shared" si="41"/>
        <v>-11.5</v>
      </c>
      <c r="B31" s="4">
        <f t="shared" si="1"/>
        <v>-34.5</v>
      </c>
      <c r="C31" s="4">
        <f t="shared" si="2"/>
        <v>2.25</v>
      </c>
      <c r="F31" s="4">
        <f t="shared" si="3"/>
        <v>0</v>
      </c>
      <c r="G31" s="13" t="str">
        <f t="shared" si="4"/>
        <v/>
      </c>
      <c r="H31" s="13" t="str">
        <f t="shared" si="5"/>
        <v/>
      </c>
      <c r="J31" s="2">
        <f t="shared" si="42"/>
        <v>-11.5</v>
      </c>
      <c r="K31" s="4">
        <f t="shared" si="6"/>
        <v>-34.5</v>
      </c>
      <c r="L31" s="4">
        <f t="shared" si="7"/>
        <v>2.25</v>
      </c>
      <c r="O31" s="4">
        <f t="shared" si="8"/>
        <v>0</v>
      </c>
      <c r="P31" s="13" t="str">
        <f t="shared" si="9"/>
        <v/>
      </c>
      <c r="Q31" s="4" t="str">
        <f t="shared" si="10"/>
        <v/>
      </c>
      <c r="S31" s="2">
        <f t="shared" si="43"/>
        <v>-11.5</v>
      </c>
      <c r="T31" s="4">
        <f t="shared" si="11"/>
        <v>-34.5</v>
      </c>
      <c r="U31" s="4">
        <f t="shared" si="12"/>
        <v>2.25</v>
      </c>
      <c r="X31" s="4">
        <f t="shared" si="13"/>
        <v>0</v>
      </c>
      <c r="Y31" s="13" t="str">
        <f t="shared" si="14"/>
        <v/>
      </c>
      <c r="Z31" s="4" t="str">
        <f t="shared" si="15"/>
        <v/>
      </c>
      <c r="AB31" s="2">
        <f t="shared" si="44"/>
        <v>-11.5</v>
      </c>
      <c r="AC31" s="4">
        <f t="shared" si="16"/>
        <v>-34.5</v>
      </c>
      <c r="AD31" s="4">
        <f t="shared" si="17"/>
        <v>2.25</v>
      </c>
      <c r="AG31" s="4">
        <f t="shared" si="18"/>
        <v>0</v>
      </c>
      <c r="AH31" s="13" t="str">
        <f t="shared" si="19"/>
        <v/>
      </c>
      <c r="AI31" s="4" t="str">
        <f t="shared" si="20"/>
        <v/>
      </c>
      <c r="AJ31" s="13"/>
      <c r="AK31" s="2">
        <f t="shared" si="45"/>
        <v>-11.5</v>
      </c>
      <c r="AL31" s="4">
        <f t="shared" si="21"/>
        <v>-34.5</v>
      </c>
      <c r="AM31" s="4">
        <f t="shared" si="22"/>
        <v>2.25</v>
      </c>
      <c r="AP31" s="4">
        <f t="shared" si="23"/>
        <v>0</v>
      </c>
      <c r="AQ31" s="13" t="str">
        <f t="shared" si="24"/>
        <v/>
      </c>
      <c r="AR31" s="4" t="str">
        <f t="shared" si="25"/>
        <v/>
      </c>
      <c r="AS31" s="13"/>
      <c r="AT31" s="2">
        <f t="shared" si="46"/>
        <v>-11.5</v>
      </c>
      <c r="AU31" s="4">
        <f t="shared" si="26"/>
        <v>-34.5</v>
      </c>
      <c r="AV31" s="4">
        <f t="shared" si="27"/>
        <v>2.25</v>
      </c>
      <c r="AY31" s="4">
        <f t="shared" si="28"/>
        <v>0</v>
      </c>
      <c r="AZ31" s="13" t="str">
        <f t="shared" si="29"/>
        <v/>
      </c>
      <c r="BA31" s="4" t="str">
        <f t="shared" si="30"/>
        <v/>
      </c>
      <c r="BB31" s="13"/>
      <c r="BC31" s="2">
        <f t="shared" si="47"/>
        <v>-11.5</v>
      </c>
      <c r="BD31" s="4">
        <f t="shared" si="31"/>
        <v>-34.5</v>
      </c>
      <c r="BE31" s="4">
        <f t="shared" si="32"/>
        <v>2.25</v>
      </c>
      <c r="BH31" s="4">
        <f t="shared" si="33"/>
        <v>0</v>
      </c>
      <c r="BI31" s="13" t="str">
        <f t="shared" si="34"/>
        <v/>
      </c>
      <c r="BJ31" s="4" t="str">
        <f t="shared" si="35"/>
        <v/>
      </c>
      <c r="BK31" s="13"/>
      <c r="BL31" s="2">
        <f t="shared" si="48"/>
        <v>-11.5</v>
      </c>
      <c r="BM31" s="4">
        <f t="shared" si="36"/>
        <v>-34.5</v>
      </c>
      <c r="BN31" s="4">
        <f t="shared" si="37"/>
        <v>2.25</v>
      </c>
      <c r="BQ31" s="4">
        <f t="shared" si="38"/>
        <v>0</v>
      </c>
      <c r="BR31" s="13" t="str">
        <f t="shared" si="39"/>
        <v/>
      </c>
      <c r="BS31" s="4" t="str">
        <f t="shared" si="40"/>
        <v/>
      </c>
      <c r="BT31" s="25"/>
    </row>
    <row r="32">
      <c r="A32" s="2">
        <f t="shared" si="41"/>
        <v>-11</v>
      </c>
      <c r="B32" s="4">
        <f t="shared" si="1"/>
        <v>-33</v>
      </c>
      <c r="C32" s="4">
        <f t="shared" si="2"/>
        <v>2.22</v>
      </c>
      <c r="F32" s="4">
        <f t="shared" si="3"/>
        <v>0</v>
      </c>
      <c r="G32" s="13" t="str">
        <f t="shared" si="4"/>
        <v/>
      </c>
      <c r="H32" s="13" t="str">
        <f t="shared" si="5"/>
        <v/>
      </c>
      <c r="J32" s="2">
        <f t="shared" si="42"/>
        <v>-11</v>
      </c>
      <c r="K32" s="4">
        <f t="shared" si="6"/>
        <v>-33</v>
      </c>
      <c r="L32" s="4">
        <f t="shared" si="7"/>
        <v>2.22</v>
      </c>
      <c r="M32" s="4">
        <f>150+24/32</f>
        <v>150.75</v>
      </c>
      <c r="N32" s="4">
        <f>155+7/32</f>
        <v>155.21875</v>
      </c>
      <c r="O32" s="4">
        <f t="shared" si="8"/>
        <v>4.46875</v>
      </c>
      <c r="P32" s="13">
        <f t="shared" si="9"/>
        <v>1</v>
      </c>
      <c r="Q32" s="4">
        <f t="shared" si="10"/>
        <v>0</v>
      </c>
      <c r="S32" s="2">
        <f t="shared" si="43"/>
        <v>-11</v>
      </c>
      <c r="T32" s="4">
        <f t="shared" si="11"/>
        <v>-33</v>
      </c>
      <c r="U32" s="4">
        <f t="shared" si="12"/>
        <v>2.22</v>
      </c>
      <c r="X32" s="4">
        <f t="shared" si="13"/>
        <v>0</v>
      </c>
      <c r="Y32" s="13" t="str">
        <f t="shared" si="14"/>
        <v/>
      </c>
      <c r="Z32" s="4" t="str">
        <f t="shared" si="15"/>
        <v/>
      </c>
      <c r="AB32" s="2">
        <f t="shared" si="44"/>
        <v>-11</v>
      </c>
      <c r="AC32" s="4">
        <f t="shared" si="16"/>
        <v>-33</v>
      </c>
      <c r="AD32" s="4">
        <f t="shared" si="17"/>
        <v>2.22</v>
      </c>
      <c r="AG32" s="4">
        <f t="shared" si="18"/>
        <v>0</v>
      </c>
      <c r="AH32" s="13" t="str">
        <f t="shared" si="19"/>
        <v/>
      </c>
      <c r="AI32" s="4" t="str">
        <f t="shared" si="20"/>
        <v/>
      </c>
      <c r="AJ32" s="13"/>
      <c r="AK32" s="2">
        <f t="shared" si="45"/>
        <v>-11</v>
      </c>
      <c r="AL32" s="4">
        <f t="shared" si="21"/>
        <v>-33</v>
      </c>
      <c r="AM32" s="4">
        <f t="shared" si="22"/>
        <v>2.22</v>
      </c>
      <c r="AP32" s="4">
        <f t="shared" si="23"/>
        <v>0</v>
      </c>
      <c r="AQ32" s="13" t="str">
        <f t="shared" si="24"/>
        <v/>
      </c>
      <c r="AR32" s="4" t="str">
        <f t="shared" si="25"/>
        <v/>
      </c>
      <c r="AS32" s="13"/>
      <c r="AT32" s="2">
        <f t="shared" si="46"/>
        <v>-11</v>
      </c>
      <c r="AU32" s="4">
        <f t="shared" si="26"/>
        <v>-33</v>
      </c>
      <c r="AV32" s="4">
        <f t="shared" si="27"/>
        <v>2.22</v>
      </c>
      <c r="AY32" s="4">
        <f t="shared" si="28"/>
        <v>0</v>
      </c>
      <c r="AZ32" s="13" t="str">
        <f t="shared" si="29"/>
        <v/>
      </c>
      <c r="BA32" s="4" t="str">
        <f t="shared" si="30"/>
        <v/>
      </c>
      <c r="BB32" s="13"/>
      <c r="BC32" s="2">
        <f t="shared" si="47"/>
        <v>-11</v>
      </c>
      <c r="BD32" s="4">
        <f t="shared" si="31"/>
        <v>-33</v>
      </c>
      <c r="BE32" s="4">
        <f t="shared" si="32"/>
        <v>2.22</v>
      </c>
      <c r="BH32" s="4">
        <f t="shared" si="33"/>
        <v>0</v>
      </c>
      <c r="BI32" s="13" t="str">
        <f t="shared" si="34"/>
        <v/>
      </c>
      <c r="BJ32" s="4" t="str">
        <f t="shared" si="35"/>
        <v/>
      </c>
      <c r="BK32" s="13"/>
      <c r="BL32" s="2">
        <f t="shared" si="48"/>
        <v>-11</v>
      </c>
      <c r="BM32" s="4">
        <f t="shared" si="36"/>
        <v>-33</v>
      </c>
      <c r="BN32" s="4">
        <f t="shared" si="37"/>
        <v>2.22</v>
      </c>
      <c r="BQ32" s="4">
        <f t="shared" si="38"/>
        <v>0</v>
      </c>
      <c r="BR32" s="13" t="str">
        <f t="shared" si="39"/>
        <v/>
      </c>
      <c r="BS32" s="4" t="str">
        <f t="shared" si="40"/>
        <v/>
      </c>
      <c r="BT32" s="25"/>
    </row>
    <row r="33">
      <c r="A33" s="2">
        <f t="shared" si="41"/>
        <v>-10.5</v>
      </c>
      <c r="B33" s="4">
        <f t="shared" si="1"/>
        <v>-31.5</v>
      </c>
      <c r="C33" s="4">
        <f t="shared" si="2"/>
        <v>2.19</v>
      </c>
      <c r="F33" s="4">
        <f t="shared" si="3"/>
        <v>0</v>
      </c>
      <c r="G33" s="13" t="str">
        <f t="shared" si="4"/>
        <v/>
      </c>
      <c r="H33" s="13" t="str">
        <f t="shared" si="5"/>
        <v/>
      </c>
      <c r="J33" s="2">
        <f t="shared" si="42"/>
        <v>-10.5</v>
      </c>
      <c r="K33" s="4">
        <f t="shared" si="6"/>
        <v>-31.5</v>
      </c>
      <c r="L33" s="4">
        <f t="shared" si="7"/>
        <v>2.19</v>
      </c>
      <c r="O33" s="4">
        <f t="shared" si="8"/>
        <v>0</v>
      </c>
      <c r="P33" s="13" t="str">
        <f t="shared" si="9"/>
        <v/>
      </c>
      <c r="Q33" s="4" t="str">
        <f t="shared" si="10"/>
        <v/>
      </c>
      <c r="S33" s="2">
        <f t="shared" si="43"/>
        <v>-10.5</v>
      </c>
      <c r="T33" s="4">
        <f t="shared" si="11"/>
        <v>-31.5</v>
      </c>
      <c r="U33" s="4">
        <f t="shared" si="12"/>
        <v>2.19</v>
      </c>
      <c r="X33" s="4">
        <f t="shared" si="13"/>
        <v>0</v>
      </c>
      <c r="Y33" s="13" t="str">
        <f t="shared" si="14"/>
        <v/>
      </c>
      <c r="Z33" s="4" t="str">
        <f t="shared" si="15"/>
        <v/>
      </c>
      <c r="AB33" s="2">
        <f t="shared" si="44"/>
        <v>-10.5</v>
      </c>
      <c r="AC33" s="4">
        <f t="shared" si="16"/>
        <v>-31.5</v>
      </c>
      <c r="AD33" s="4">
        <f t="shared" si="17"/>
        <v>2.19</v>
      </c>
      <c r="AG33" s="4">
        <f t="shared" si="18"/>
        <v>0</v>
      </c>
      <c r="AH33" s="13" t="str">
        <f t="shared" si="19"/>
        <v/>
      </c>
      <c r="AI33" s="4" t="str">
        <f t="shared" si="20"/>
        <v/>
      </c>
      <c r="AJ33" s="13"/>
      <c r="AK33" s="2">
        <f t="shared" si="45"/>
        <v>-10.5</v>
      </c>
      <c r="AL33" s="4">
        <f t="shared" si="21"/>
        <v>-31.5</v>
      </c>
      <c r="AM33" s="4">
        <f t="shared" si="22"/>
        <v>2.19</v>
      </c>
      <c r="AP33" s="4">
        <f t="shared" si="23"/>
        <v>0</v>
      </c>
      <c r="AQ33" s="13" t="str">
        <f t="shared" si="24"/>
        <v/>
      </c>
      <c r="AR33" s="4" t="str">
        <f t="shared" si="25"/>
        <v/>
      </c>
      <c r="AS33" s="13"/>
      <c r="AT33" s="2">
        <f t="shared" si="46"/>
        <v>-10.5</v>
      </c>
      <c r="AU33" s="4">
        <f t="shared" si="26"/>
        <v>-31.5</v>
      </c>
      <c r="AV33" s="4">
        <f t="shared" si="27"/>
        <v>2.19</v>
      </c>
      <c r="AY33" s="4">
        <f t="shared" si="28"/>
        <v>0</v>
      </c>
      <c r="AZ33" s="13" t="str">
        <f t="shared" si="29"/>
        <v/>
      </c>
      <c r="BA33" s="4" t="str">
        <f t="shared" si="30"/>
        <v/>
      </c>
      <c r="BB33" s="13"/>
      <c r="BC33" s="2">
        <f t="shared" si="47"/>
        <v>-10.5</v>
      </c>
      <c r="BD33" s="4">
        <f t="shared" si="31"/>
        <v>-31.5</v>
      </c>
      <c r="BE33" s="4">
        <f t="shared" si="32"/>
        <v>2.19</v>
      </c>
      <c r="BH33" s="4">
        <f t="shared" si="33"/>
        <v>0</v>
      </c>
      <c r="BI33" s="13" t="str">
        <f t="shared" si="34"/>
        <v/>
      </c>
      <c r="BJ33" s="4" t="str">
        <f t="shared" si="35"/>
        <v/>
      </c>
      <c r="BK33" s="13"/>
      <c r="BL33" s="2">
        <f t="shared" si="48"/>
        <v>-10.5</v>
      </c>
      <c r="BM33" s="4">
        <f t="shared" si="36"/>
        <v>-31.5</v>
      </c>
      <c r="BN33" s="4">
        <f t="shared" si="37"/>
        <v>2.19</v>
      </c>
      <c r="BQ33" s="4">
        <f t="shared" si="38"/>
        <v>0</v>
      </c>
      <c r="BR33" s="13" t="str">
        <f t="shared" si="39"/>
        <v/>
      </c>
      <c r="BS33" s="4" t="str">
        <f t="shared" si="40"/>
        <v/>
      </c>
      <c r="BT33" s="25"/>
    </row>
    <row r="34">
      <c r="A34" s="2">
        <f t="shared" si="41"/>
        <v>-10</v>
      </c>
      <c r="B34" s="4">
        <f t="shared" si="1"/>
        <v>-30</v>
      </c>
      <c r="C34" s="4">
        <f t="shared" si="2"/>
        <v>2.16</v>
      </c>
      <c r="D34" s="4">
        <f>151-1/4+1/32</f>
        <v>150.78125</v>
      </c>
      <c r="E34" s="2">
        <f>155+7/32</f>
        <v>155.21875</v>
      </c>
      <c r="F34" s="4">
        <f t="shared" si="3"/>
        <v>4.4375</v>
      </c>
      <c r="G34" s="13">
        <f t="shared" si="4"/>
        <v>0.9964973623</v>
      </c>
      <c r="H34" s="13">
        <f t="shared" si="5"/>
        <v>0</v>
      </c>
      <c r="J34" s="2">
        <f t="shared" si="42"/>
        <v>-10</v>
      </c>
      <c r="K34" s="4">
        <f t="shared" si="6"/>
        <v>-30</v>
      </c>
      <c r="L34" s="4">
        <f t="shared" si="7"/>
        <v>2.16</v>
      </c>
      <c r="O34" s="4">
        <f t="shared" si="8"/>
        <v>0</v>
      </c>
      <c r="P34" s="13" t="str">
        <f t="shared" si="9"/>
        <v/>
      </c>
      <c r="Q34" s="4" t="str">
        <f t="shared" si="10"/>
        <v/>
      </c>
      <c r="S34" s="2">
        <f t="shared" si="43"/>
        <v>-10</v>
      </c>
      <c r="T34" s="4">
        <f t="shared" si="11"/>
        <v>-30</v>
      </c>
      <c r="U34" s="4">
        <f t="shared" si="12"/>
        <v>2.16</v>
      </c>
      <c r="X34" s="4">
        <f t="shared" si="13"/>
        <v>0</v>
      </c>
      <c r="Y34" s="13" t="str">
        <f t="shared" si="14"/>
        <v/>
      </c>
      <c r="Z34" s="4" t="str">
        <f t="shared" si="15"/>
        <v/>
      </c>
      <c r="AB34" s="2">
        <f t="shared" si="44"/>
        <v>-10</v>
      </c>
      <c r="AC34" s="4">
        <f t="shared" si="16"/>
        <v>-30</v>
      </c>
      <c r="AD34" s="4">
        <f t="shared" si="17"/>
        <v>2.16</v>
      </c>
      <c r="AG34" s="4">
        <f t="shared" si="18"/>
        <v>0</v>
      </c>
      <c r="AH34" s="13" t="str">
        <f t="shared" si="19"/>
        <v/>
      </c>
      <c r="AI34" s="4" t="str">
        <f t="shared" si="20"/>
        <v/>
      </c>
      <c r="AJ34" s="13"/>
      <c r="AK34" s="2">
        <f t="shared" si="45"/>
        <v>-10</v>
      </c>
      <c r="AL34" s="4">
        <f t="shared" si="21"/>
        <v>-30</v>
      </c>
      <c r="AM34" s="4">
        <f t="shared" si="22"/>
        <v>2.16</v>
      </c>
      <c r="AP34" s="4">
        <f t="shared" si="23"/>
        <v>0</v>
      </c>
      <c r="AQ34" s="13" t="str">
        <f t="shared" si="24"/>
        <v/>
      </c>
      <c r="AR34" s="4" t="str">
        <f t="shared" si="25"/>
        <v/>
      </c>
      <c r="AS34" s="13"/>
      <c r="AT34" s="2">
        <f t="shared" si="46"/>
        <v>-10</v>
      </c>
      <c r="AU34" s="4">
        <f t="shared" si="26"/>
        <v>-30</v>
      </c>
      <c r="AV34" s="4">
        <f t="shared" si="27"/>
        <v>2.16</v>
      </c>
      <c r="AY34" s="4">
        <f t="shared" si="28"/>
        <v>0</v>
      </c>
      <c r="AZ34" s="13" t="str">
        <f t="shared" si="29"/>
        <v/>
      </c>
      <c r="BA34" s="4" t="str">
        <f t="shared" si="30"/>
        <v/>
      </c>
      <c r="BB34" s="13"/>
      <c r="BC34" s="2">
        <f t="shared" si="47"/>
        <v>-10</v>
      </c>
      <c r="BD34" s="4">
        <f t="shared" si="31"/>
        <v>-30</v>
      </c>
      <c r="BE34" s="4">
        <f t="shared" si="32"/>
        <v>2.16</v>
      </c>
      <c r="BH34" s="4">
        <f t="shared" si="33"/>
        <v>0</v>
      </c>
      <c r="BI34" s="13" t="str">
        <f t="shared" si="34"/>
        <v/>
      </c>
      <c r="BJ34" s="4" t="str">
        <f t="shared" si="35"/>
        <v/>
      </c>
      <c r="BK34" s="13"/>
      <c r="BL34" s="2">
        <f t="shared" si="48"/>
        <v>-10</v>
      </c>
      <c r="BM34" s="4">
        <f t="shared" si="36"/>
        <v>-30</v>
      </c>
      <c r="BN34" s="4">
        <f t="shared" si="37"/>
        <v>2.16</v>
      </c>
      <c r="BQ34" s="4">
        <f t="shared" si="38"/>
        <v>0</v>
      </c>
      <c r="BR34" s="13" t="str">
        <f t="shared" si="39"/>
        <v/>
      </c>
      <c r="BS34" s="4" t="str">
        <f t="shared" si="40"/>
        <v/>
      </c>
      <c r="BT34" s="25"/>
    </row>
    <row r="35">
      <c r="A35" s="2">
        <f t="shared" si="41"/>
        <v>-9.5</v>
      </c>
      <c r="B35" s="4">
        <f t="shared" si="1"/>
        <v>-28.5</v>
      </c>
      <c r="C35" s="4">
        <f t="shared" si="2"/>
        <v>2.13</v>
      </c>
      <c r="F35" s="4">
        <f t="shared" si="3"/>
        <v>0</v>
      </c>
      <c r="G35" s="13" t="str">
        <f t="shared" si="4"/>
        <v/>
      </c>
      <c r="H35" s="13" t="str">
        <f t="shared" si="5"/>
        <v/>
      </c>
      <c r="J35" s="2">
        <f t="shared" si="42"/>
        <v>-9.5</v>
      </c>
      <c r="K35" s="4">
        <f t="shared" si="6"/>
        <v>-28.5</v>
      </c>
      <c r="L35" s="4">
        <f t="shared" si="7"/>
        <v>2.13</v>
      </c>
      <c r="O35" s="4">
        <f t="shared" si="8"/>
        <v>0</v>
      </c>
      <c r="P35" s="13" t="str">
        <f t="shared" si="9"/>
        <v/>
      </c>
      <c r="Q35" s="4" t="str">
        <f t="shared" si="10"/>
        <v/>
      </c>
      <c r="S35" s="2">
        <f t="shared" si="43"/>
        <v>-9.5</v>
      </c>
      <c r="T35" s="4">
        <f t="shared" si="11"/>
        <v>-28.5</v>
      </c>
      <c r="U35" s="4">
        <f t="shared" si="12"/>
        <v>2.13</v>
      </c>
      <c r="X35" s="4">
        <f t="shared" si="13"/>
        <v>0</v>
      </c>
      <c r="Y35" s="13" t="str">
        <f t="shared" si="14"/>
        <v/>
      </c>
      <c r="Z35" s="4" t="str">
        <f t="shared" si="15"/>
        <v/>
      </c>
      <c r="AB35" s="2">
        <f t="shared" si="44"/>
        <v>-9.5</v>
      </c>
      <c r="AC35" s="4">
        <f t="shared" si="16"/>
        <v>-28.5</v>
      </c>
      <c r="AD35" s="4">
        <f t="shared" si="17"/>
        <v>2.13</v>
      </c>
      <c r="AG35" s="4">
        <f t="shared" si="18"/>
        <v>0</v>
      </c>
      <c r="AH35" s="13" t="str">
        <f t="shared" si="19"/>
        <v/>
      </c>
      <c r="AI35" s="4" t="str">
        <f t="shared" si="20"/>
        <v/>
      </c>
      <c r="AJ35" s="13"/>
      <c r="AK35" s="2">
        <f t="shared" si="45"/>
        <v>-9.5</v>
      </c>
      <c r="AL35" s="4">
        <f t="shared" si="21"/>
        <v>-28.5</v>
      </c>
      <c r="AM35" s="4">
        <f t="shared" si="22"/>
        <v>2.13</v>
      </c>
      <c r="AP35" s="4">
        <f t="shared" si="23"/>
        <v>0</v>
      </c>
      <c r="AQ35" s="13" t="str">
        <f t="shared" si="24"/>
        <v/>
      </c>
      <c r="AR35" s="4" t="str">
        <f t="shared" si="25"/>
        <v/>
      </c>
      <c r="AS35" s="13"/>
      <c r="AT35" s="2">
        <f t="shared" si="46"/>
        <v>-9.5</v>
      </c>
      <c r="AU35" s="4">
        <f t="shared" si="26"/>
        <v>-28.5</v>
      </c>
      <c r="AV35" s="4">
        <f t="shared" si="27"/>
        <v>2.13</v>
      </c>
      <c r="AY35" s="4">
        <f t="shared" si="28"/>
        <v>0</v>
      </c>
      <c r="AZ35" s="13" t="str">
        <f t="shared" si="29"/>
        <v/>
      </c>
      <c r="BA35" s="4" t="str">
        <f t="shared" si="30"/>
        <v/>
      </c>
      <c r="BB35" s="13"/>
      <c r="BC35" s="2">
        <f t="shared" si="47"/>
        <v>-9.5</v>
      </c>
      <c r="BD35" s="4">
        <f t="shared" si="31"/>
        <v>-28.5</v>
      </c>
      <c r="BE35" s="4">
        <f t="shared" si="32"/>
        <v>2.13</v>
      </c>
      <c r="BH35" s="4">
        <f t="shared" si="33"/>
        <v>0</v>
      </c>
      <c r="BI35" s="13" t="str">
        <f t="shared" si="34"/>
        <v/>
      </c>
      <c r="BJ35" s="4" t="str">
        <f t="shared" si="35"/>
        <v/>
      </c>
      <c r="BK35" s="13"/>
      <c r="BL35" s="2">
        <f t="shared" si="48"/>
        <v>-9.5</v>
      </c>
      <c r="BM35" s="4">
        <f t="shared" si="36"/>
        <v>-28.5</v>
      </c>
      <c r="BN35" s="4">
        <f t="shared" si="37"/>
        <v>2.13</v>
      </c>
      <c r="BQ35" s="4">
        <f t="shared" si="38"/>
        <v>0</v>
      </c>
      <c r="BR35" s="13" t="str">
        <f t="shared" si="39"/>
        <v/>
      </c>
      <c r="BS35" s="4" t="str">
        <f t="shared" si="40"/>
        <v/>
      </c>
      <c r="BT35" s="25"/>
    </row>
    <row r="36">
      <c r="A36" s="2">
        <f t="shared" si="41"/>
        <v>-9</v>
      </c>
      <c r="B36" s="4">
        <f t="shared" si="1"/>
        <v>-27</v>
      </c>
      <c r="C36" s="4">
        <f t="shared" si="2"/>
        <v>2.1</v>
      </c>
      <c r="F36" s="4">
        <f t="shared" si="3"/>
        <v>0</v>
      </c>
      <c r="G36" s="13" t="str">
        <f t="shared" si="4"/>
        <v/>
      </c>
      <c r="H36" s="13" t="str">
        <f t="shared" si="5"/>
        <v/>
      </c>
      <c r="J36" s="2">
        <f t="shared" si="42"/>
        <v>-9</v>
      </c>
      <c r="K36" s="4">
        <f t="shared" si="6"/>
        <v>-27</v>
      </c>
      <c r="L36" s="4">
        <f t="shared" si="7"/>
        <v>2.1</v>
      </c>
      <c r="M36" s="4">
        <f>150+24/32</f>
        <v>150.75</v>
      </c>
      <c r="N36" s="4">
        <f>155+7/32</f>
        <v>155.21875</v>
      </c>
      <c r="O36" s="4">
        <f t="shared" si="8"/>
        <v>4.46875</v>
      </c>
      <c r="P36" s="13">
        <f t="shared" si="9"/>
        <v>1</v>
      </c>
      <c r="Q36" s="4">
        <f t="shared" si="10"/>
        <v>0</v>
      </c>
      <c r="S36" s="2">
        <f t="shared" si="43"/>
        <v>-9</v>
      </c>
      <c r="T36" s="4">
        <f t="shared" si="11"/>
        <v>-27</v>
      </c>
      <c r="U36" s="4">
        <f t="shared" si="12"/>
        <v>2.1</v>
      </c>
      <c r="X36" s="4">
        <f t="shared" si="13"/>
        <v>0</v>
      </c>
      <c r="Y36" s="13" t="str">
        <f t="shared" si="14"/>
        <v/>
      </c>
      <c r="Z36" s="4" t="str">
        <f t="shared" si="15"/>
        <v/>
      </c>
      <c r="AB36" s="2">
        <f t="shared" si="44"/>
        <v>-9</v>
      </c>
      <c r="AC36" s="4">
        <f t="shared" si="16"/>
        <v>-27</v>
      </c>
      <c r="AD36" s="4">
        <f t="shared" si="17"/>
        <v>2.1</v>
      </c>
      <c r="AG36" s="4">
        <f t="shared" si="18"/>
        <v>0</v>
      </c>
      <c r="AH36" s="13" t="str">
        <f t="shared" si="19"/>
        <v/>
      </c>
      <c r="AI36" s="4" t="str">
        <f t="shared" si="20"/>
        <v/>
      </c>
      <c r="AJ36" s="13"/>
      <c r="AK36" s="2">
        <f t="shared" si="45"/>
        <v>-9</v>
      </c>
      <c r="AL36" s="4">
        <f t="shared" si="21"/>
        <v>-27</v>
      </c>
      <c r="AM36" s="4">
        <f t="shared" si="22"/>
        <v>2.1</v>
      </c>
      <c r="AP36" s="4">
        <f t="shared" si="23"/>
        <v>0</v>
      </c>
      <c r="AQ36" s="13" t="str">
        <f t="shared" si="24"/>
        <v/>
      </c>
      <c r="AR36" s="4" t="str">
        <f t="shared" si="25"/>
        <v/>
      </c>
      <c r="AS36" s="13"/>
      <c r="AT36" s="2">
        <f t="shared" si="46"/>
        <v>-9</v>
      </c>
      <c r="AU36" s="4">
        <f t="shared" si="26"/>
        <v>-27</v>
      </c>
      <c r="AV36" s="4">
        <f t="shared" si="27"/>
        <v>2.1</v>
      </c>
      <c r="AY36" s="4">
        <f t="shared" si="28"/>
        <v>0</v>
      </c>
      <c r="AZ36" s="13" t="str">
        <f t="shared" si="29"/>
        <v/>
      </c>
      <c r="BA36" s="4" t="str">
        <f t="shared" si="30"/>
        <v/>
      </c>
      <c r="BB36" s="13"/>
      <c r="BC36" s="2">
        <f t="shared" si="47"/>
        <v>-9</v>
      </c>
      <c r="BD36" s="4">
        <f t="shared" si="31"/>
        <v>-27</v>
      </c>
      <c r="BE36" s="4">
        <f t="shared" si="32"/>
        <v>2.1</v>
      </c>
      <c r="BH36" s="4">
        <f t="shared" si="33"/>
        <v>0</v>
      </c>
      <c r="BI36" s="13" t="str">
        <f t="shared" si="34"/>
        <v/>
      </c>
      <c r="BJ36" s="4" t="str">
        <f t="shared" si="35"/>
        <v/>
      </c>
      <c r="BK36" s="13"/>
      <c r="BL36" s="2">
        <f t="shared" si="48"/>
        <v>-9</v>
      </c>
      <c r="BM36" s="4">
        <f t="shared" si="36"/>
        <v>-27</v>
      </c>
      <c r="BN36" s="4">
        <f t="shared" si="37"/>
        <v>2.1</v>
      </c>
      <c r="BQ36" s="4">
        <f t="shared" si="38"/>
        <v>0</v>
      </c>
      <c r="BR36" s="13" t="str">
        <f t="shared" si="39"/>
        <v/>
      </c>
      <c r="BS36" s="4" t="str">
        <f t="shared" si="40"/>
        <v/>
      </c>
      <c r="BT36" s="25"/>
    </row>
    <row r="37">
      <c r="A37" s="2">
        <f t="shared" si="41"/>
        <v>-8.5</v>
      </c>
      <c r="B37" s="4">
        <f t="shared" si="1"/>
        <v>-25.5</v>
      </c>
      <c r="C37" s="4">
        <f t="shared" si="2"/>
        <v>2.07</v>
      </c>
      <c r="F37" s="4">
        <f t="shared" si="3"/>
        <v>0</v>
      </c>
      <c r="G37" s="13" t="str">
        <f t="shared" si="4"/>
        <v/>
      </c>
      <c r="H37" s="13" t="str">
        <f t="shared" si="5"/>
        <v/>
      </c>
      <c r="J37" s="2">
        <f t="shared" si="42"/>
        <v>-8.5</v>
      </c>
      <c r="K37" s="4">
        <f t="shared" si="6"/>
        <v>-25.5</v>
      </c>
      <c r="L37" s="4">
        <f t="shared" si="7"/>
        <v>2.07</v>
      </c>
      <c r="O37" s="4">
        <f t="shared" si="8"/>
        <v>0</v>
      </c>
      <c r="P37" s="13" t="str">
        <f t="shared" si="9"/>
        <v/>
      </c>
      <c r="Q37" s="4" t="str">
        <f t="shared" si="10"/>
        <v/>
      </c>
      <c r="S37" s="2">
        <f t="shared" si="43"/>
        <v>-8.5</v>
      </c>
      <c r="T37" s="4">
        <f t="shared" si="11"/>
        <v>-25.5</v>
      </c>
      <c r="U37" s="4">
        <f t="shared" si="12"/>
        <v>2.07</v>
      </c>
      <c r="X37" s="4">
        <f t="shared" si="13"/>
        <v>0</v>
      </c>
      <c r="Y37" s="13" t="str">
        <f t="shared" si="14"/>
        <v/>
      </c>
      <c r="Z37" s="4" t="str">
        <f t="shared" si="15"/>
        <v/>
      </c>
      <c r="AB37" s="2">
        <f t="shared" si="44"/>
        <v>-8.5</v>
      </c>
      <c r="AC37" s="4">
        <f t="shared" si="16"/>
        <v>-25.5</v>
      </c>
      <c r="AD37" s="4">
        <f t="shared" si="17"/>
        <v>2.07</v>
      </c>
      <c r="AG37" s="4">
        <f t="shared" si="18"/>
        <v>0</v>
      </c>
      <c r="AH37" s="13" t="str">
        <f t="shared" si="19"/>
        <v/>
      </c>
      <c r="AI37" s="4" t="str">
        <f t="shared" si="20"/>
        <v/>
      </c>
      <c r="AJ37" s="13"/>
      <c r="AK37" s="2">
        <f t="shared" si="45"/>
        <v>-8.5</v>
      </c>
      <c r="AL37" s="4">
        <f t="shared" si="21"/>
        <v>-25.5</v>
      </c>
      <c r="AM37" s="4">
        <f t="shared" si="22"/>
        <v>2.07</v>
      </c>
      <c r="AP37" s="4">
        <f t="shared" si="23"/>
        <v>0</v>
      </c>
      <c r="AQ37" s="13" t="str">
        <f t="shared" si="24"/>
        <v/>
      </c>
      <c r="AR37" s="4" t="str">
        <f t="shared" si="25"/>
        <v/>
      </c>
      <c r="AS37" s="13"/>
      <c r="AT37" s="2">
        <f t="shared" si="46"/>
        <v>-8.5</v>
      </c>
      <c r="AU37" s="4">
        <f t="shared" si="26"/>
        <v>-25.5</v>
      </c>
      <c r="AV37" s="4">
        <f t="shared" si="27"/>
        <v>2.07</v>
      </c>
      <c r="AY37" s="4">
        <f t="shared" si="28"/>
        <v>0</v>
      </c>
      <c r="AZ37" s="13" t="str">
        <f t="shared" si="29"/>
        <v/>
      </c>
      <c r="BA37" s="4" t="str">
        <f t="shared" si="30"/>
        <v/>
      </c>
      <c r="BB37" s="13"/>
      <c r="BC37" s="2">
        <f t="shared" si="47"/>
        <v>-8.5</v>
      </c>
      <c r="BD37" s="4">
        <f t="shared" si="31"/>
        <v>-25.5</v>
      </c>
      <c r="BE37" s="4">
        <f t="shared" si="32"/>
        <v>2.07</v>
      </c>
      <c r="BH37" s="4">
        <f t="shared" si="33"/>
        <v>0</v>
      </c>
      <c r="BI37" s="13" t="str">
        <f t="shared" si="34"/>
        <v/>
      </c>
      <c r="BJ37" s="4" t="str">
        <f t="shared" si="35"/>
        <v/>
      </c>
      <c r="BK37" s="13"/>
      <c r="BL37" s="2">
        <f t="shared" si="48"/>
        <v>-8.5</v>
      </c>
      <c r="BM37" s="4">
        <f t="shared" si="36"/>
        <v>-25.5</v>
      </c>
      <c r="BN37" s="4">
        <f t="shared" si="37"/>
        <v>2.07</v>
      </c>
      <c r="BQ37" s="4">
        <f t="shared" si="38"/>
        <v>0</v>
      </c>
      <c r="BR37" s="13" t="str">
        <f t="shared" si="39"/>
        <v/>
      </c>
      <c r="BS37" s="4" t="str">
        <f t="shared" si="40"/>
        <v/>
      </c>
      <c r="BT37" s="25"/>
    </row>
    <row r="38">
      <c r="A38" s="2">
        <f t="shared" si="41"/>
        <v>-8</v>
      </c>
      <c r="B38" s="4">
        <f t="shared" si="1"/>
        <v>-24</v>
      </c>
      <c r="C38" s="4">
        <f t="shared" si="2"/>
        <v>2.04</v>
      </c>
      <c r="D38" s="4">
        <f>151-7/32</f>
        <v>150.78125</v>
      </c>
      <c r="E38" s="4">
        <f>155+7/32</f>
        <v>155.21875</v>
      </c>
      <c r="F38" s="4">
        <f t="shared" si="3"/>
        <v>4.4375</v>
      </c>
      <c r="G38" s="13">
        <f t="shared" si="4"/>
        <v>0.9964973623</v>
      </c>
      <c r="H38" s="13">
        <f t="shared" si="5"/>
        <v>0</v>
      </c>
      <c r="J38" s="2">
        <f t="shared" si="42"/>
        <v>-8</v>
      </c>
      <c r="K38" s="4">
        <f t="shared" si="6"/>
        <v>-24</v>
      </c>
      <c r="L38" s="4">
        <f t="shared" si="7"/>
        <v>2.04</v>
      </c>
      <c r="O38" s="4">
        <f t="shared" si="8"/>
        <v>0</v>
      </c>
      <c r="P38" s="13" t="str">
        <f t="shared" si="9"/>
        <v/>
      </c>
      <c r="Q38" s="4" t="str">
        <f t="shared" si="10"/>
        <v/>
      </c>
      <c r="S38" s="2">
        <f t="shared" si="43"/>
        <v>-8</v>
      </c>
      <c r="T38" s="4">
        <f t="shared" si="11"/>
        <v>-24</v>
      </c>
      <c r="U38" s="4">
        <f t="shared" si="12"/>
        <v>2.04</v>
      </c>
      <c r="X38" s="4">
        <f t="shared" si="13"/>
        <v>0</v>
      </c>
      <c r="Y38" s="13" t="str">
        <f t="shared" si="14"/>
        <v/>
      </c>
      <c r="Z38" s="4" t="str">
        <f t="shared" si="15"/>
        <v/>
      </c>
      <c r="AB38" s="2">
        <f t="shared" si="44"/>
        <v>-8</v>
      </c>
      <c r="AC38" s="4">
        <f t="shared" si="16"/>
        <v>-24</v>
      </c>
      <c r="AD38" s="4">
        <f t="shared" si="17"/>
        <v>2.04</v>
      </c>
      <c r="AG38" s="4">
        <f t="shared" si="18"/>
        <v>0</v>
      </c>
      <c r="AH38" s="13" t="str">
        <f t="shared" si="19"/>
        <v/>
      </c>
      <c r="AI38" s="4" t="str">
        <f t="shared" si="20"/>
        <v/>
      </c>
      <c r="AJ38" s="13"/>
      <c r="AK38" s="2">
        <f t="shared" si="45"/>
        <v>-8</v>
      </c>
      <c r="AL38" s="4">
        <f t="shared" si="21"/>
        <v>-24</v>
      </c>
      <c r="AM38" s="4">
        <f t="shared" si="22"/>
        <v>2.04</v>
      </c>
      <c r="AP38" s="4">
        <f t="shared" si="23"/>
        <v>0</v>
      </c>
      <c r="AQ38" s="13" t="str">
        <f t="shared" si="24"/>
        <v/>
      </c>
      <c r="AR38" s="4" t="str">
        <f t="shared" si="25"/>
        <v/>
      </c>
      <c r="AS38" s="13"/>
      <c r="AT38" s="2">
        <f t="shared" si="46"/>
        <v>-8</v>
      </c>
      <c r="AU38" s="4">
        <f t="shared" si="26"/>
        <v>-24</v>
      </c>
      <c r="AV38" s="4">
        <f t="shared" si="27"/>
        <v>2.04</v>
      </c>
      <c r="AY38" s="4">
        <f t="shared" si="28"/>
        <v>0</v>
      </c>
      <c r="AZ38" s="13" t="str">
        <f t="shared" si="29"/>
        <v/>
      </c>
      <c r="BA38" s="4" t="str">
        <f t="shared" si="30"/>
        <v/>
      </c>
      <c r="BB38" s="13"/>
      <c r="BC38" s="2">
        <f t="shared" si="47"/>
        <v>-8</v>
      </c>
      <c r="BD38" s="4">
        <f t="shared" si="31"/>
        <v>-24</v>
      </c>
      <c r="BE38" s="4">
        <f t="shared" si="32"/>
        <v>2.04</v>
      </c>
      <c r="BH38" s="4">
        <f t="shared" si="33"/>
        <v>0</v>
      </c>
      <c r="BI38" s="13" t="str">
        <f t="shared" si="34"/>
        <v/>
      </c>
      <c r="BJ38" s="4" t="str">
        <f t="shared" si="35"/>
        <v/>
      </c>
      <c r="BK38" s="13"/>
      <c r="BL38" s="2">
        <f t="shared" si="48"/>
        <v>-8</v>
      </c>
      <c r="BM38" s="4">
        <f t="shared" si="36"/>
        <v>-24</v>
      </c>
      <c r="BN38" s="4">
        <f t="shared" si="37"/>
        <v>2.04</v>
      </c>
      <c r="BQ38" s="4">
        <f t="shared" si="38"/>
        <v>0</v>
      </c>
      <c r="BR38" s="13" t="str">
        <f t="shared" si="39"/>
        <v/>
      </c>
      <c r="BS38" s="4" t="str">
        <f t="shared" si="40"/>
        <v/>
      </c>
      <c r="BT38" s="25"/>
    </row>
    <row r="39">
      <c r="A39" s="2">
        <f t="shared" si="41"/>
        <v>-7.5</v>
      </c>
      <c r="B39" s="4">
        <f t="shared" si="1"/>
        <v>-22.5</v>
      </c>
      <c r="C39" s="4">
        <f t="shared" si="2"/>
        <v>2.01</v>
      </c>
      <c r="F39" s="4">
        <f t="shared" si="3"/>
        <v>0</v>
      </c>
      <c r="G39" s="13" t="str">
        <f t="shared" si="4"/>
        <v/>
      </c>
      <c r="H39" s="13" t="str">
        <f t="shared" si="5"/>
        <v/>
      </c>
      <c r="J39" s="2">
        <f t="shared" si="42"/>
        <v>-7.5</v>
      </c>
      <c r="K39" s="4">
        <f t="shared" si="6"/>
        <v>-22.5</v>
      </c>
      <c r="L39" s="4">
        <f t="shared" si="7"/>
        <v>2.01</v>
      </c>
      <c r="O39" s="4">
        <f t="shared" si="8"/>
        <v>0</v>
      </c>
      <c r="P39" s="13" t="str">
        <f t="shared" si="9"/>
        <v/>
      </c>
      <c r="Q39" s="4" t="str">
        <f t="shared" si="10"/>
        <v/>
      </c>
      <c r="S39" s="2">
        <f t="shared" si="43"/>
        <v>-7.5</v>
      </c>
      <c r="T39" s="4">
        <f t="shared" si="11"/>
        <v>-22.5</v>
      </c>
      <c r="U39" s="4">
        <f t="shared" si="12"/>
        <v>2.01</v>
      </c>
      <c r="X39" s="4">
        <f t="shared" si="13"/>
        <v>0</v>
      </c>
      <c r="Y39" s="13" t="str">
        <f t="shared" si="14"/>
        <v/>
      </c>
      <c r="Z39" s="4" t="str">
        <f t="shared" si="15"/>
        <v/>
      </c>
      <c r="AB39" s="2">
        <f t="shared" si="44"/>
        <v>-7.5</v>
      </c>
      <c r="AC39" s="4">
        <f t="shared" si="16"/>
        <v>-22.5</v>
      </c>
      <c r="AD39" s="4">
        <f t="shared" si="17"/>
        <v>2.01</v>
      </c>
      <c r="AG39" s="4">
        <f t="shared" si="18"/>
        <v>0</v>
      </c>
      <c r="AH39" s="13" t="str">
        <f t="shared" si="19"/>
        <v/>
      </c>
      <c r="AI39" s="4" t="str">
        <f t="shared" si="20"/>
        <v/>
      </c>
      <c r="AJ39" s="13"/>
      <c r="AK39" s="2">
        <f t="shared" si="45"/>
        <v>-7.5</v>
      </c>
      <c r="AL39" s="4">
        <f t="shared" si="21"/>
        <v>-22.5</v>
      </c>
      <c r="AM39" s="4">
        <f t="shared" si="22"/>
        <v>2.01</v>
      </c>
      <c r="AP39" s="4">
        <f t="shared" si="23"/>
        <v>0</v>
      </c>
      <c r="AQ39" s="13" t="str">
        <f t="shared" si="24"/>
        <v/>
      </c>
      <c r="AR39" s="4" t="str">
        <f t="shared" si="25"/>
        <v/>
      </c>
      <c r="AS39" s="13"/>
      <c r="AT39" s="2">
        <f t="shared" si="46"/>
        <v>-7.5</v>
      </c>
      <c r="AU39" s="4">
        <f t="shared" si="26"/>
        <v>-22.5</v>
      </c>
      <c r="AV39" s="4">
        <f t="shared" si="27"/>
        <v>2.01</v>
      </c>
      <c r="AY39" s="4">
        <f t="shared" si="28"/>
        <v>0</v>
      </c>
      <c r="AZ39" s="13" t="str">
        <f t="shared" si="29"/>
        <v/>
      </c>
      <c r="BA39" s="4" t="str">
        <f t="shared" si="30"/>
        <v/>
      </c>
      <c r="BB39" s="13"/>
      <c r="BC39" s="2">
        <f t="shared" si="47"/>
        <v>-7.5</v>
      </c>
      <c r="BD39" s="4">
        <f t="shared" si="31"/>
        <v>-22.5</v>
      </c>
      <c r="BE39" s="4">
        <f t="shared" si="32"/>
        <v>2.01</v>
      </c>
      <c r="BH39" s="4">
        <f t="shared" si="33"/>
        <v>0</v>
      </c>
      <c r="BI39" s="13" t="str">
        <f t="shared" si="34"/>
        <v/>
      </c>
      <c r="BJ39" s="4" t="str">
        <f t="shared" si="35"/>
        <v/>
      </c>
      <c r="BK39" s="13"/>
      <c r="BL39" s="2">
        <f t="shared" si="48"/>
        <v>-7.5</v>
      </c>
      <c r="BM39" s="4">
        <f t="shared" si="36"/>
        <v>-22.5</v>
      </c>
      <c r="BN39" s="4">
        <f t="shared" si="37"/>
        <v>2.01</v>
      </c>
      <c r="BQ39" s="4">
        <f t="shared" si="38"/>
        <v>0</v>
      </c>
      <c r="BR39" s="13" t="str">
        <f t="shared" si="39"/>
        <v/>
      </c>
      <c r="BS39" s="4" t="str">
        <f t="shared" si="40"/>
        <v/>
      </c>
      <c r="BT39" s="25"/>
    </row>
    <row r="40">
      <c r="A40" s="2">
        <f t="shared" si="41"/>
        <v>-7</v>
      </c>
      <c r="B40" s="4">
        <f t="shared" si="1"/>
        <v>-21</v>
      </c>
      <c r="C40" s="4">
        <f t="shared" si="2"/>
        <v>1.98</v>
      </c>
      <c r="F40" s="4">
        <f t="shared" si="3"/>
        <v>0</v>
      </c>
      <c r="G40" s="13" t="str">
        <f t="shared" si="4"/>
        <v/>
      </c>
      <c r="H40" s="13" t="str">
        <f t="shared" si="5"/>
        <v/>
      </c>
      <c r="J40" s="2">
        <f t="shared" si="42"/>
        <v>-7</v>
      </c>
      <c r="K40" s="4">
        <f t="shared" si="6"/>
        <v>-21</v>
      </c>
      <c r="L40" s="4">
        <f t="shared" si="7"/>
        <v>1.98</v>
      </c>
      <c r="M40" s="4">
        <f>150+25/32</f>
        <v>150.78125</v>
      </c>
      <c r="N40" s="4">
        <f>155+7/32</f>
        <v>155.21875</v>
      </c>
      <c r="O40" s="4">
        <f t="shared" si="8"/>
        <v>4.4375</v>
      </c>
      <c r="P40" s="13">
        <f t="shared" si="9"/>
        <v>0.9964973623</v>
      </c>
      <c r="Q40" s="4">
        <f t="shared" si="10"/>
        <v>0</v>
      </c>
      <c r="S40" s="2">
        <f t="shared" si="43"/>
        <v>-7</v>
      </c>
      <c r="T40" s="4">
        <f t="shared" si="11"/>
        <v>-21</v>
      </c>
      <c r="U40" s="4">
        <f t="shared" si="12"/>
        <v>1.98</v>
      </c>
      <c r="X40" s="4">
        <f t="shared" si="13"/>
        <v>0</v>
      </c>
      <c r="Y40" s="13" t="str">
        <f t="shared" si="14"/>
        <v/>
      </c>
      <c r="Z40" s="4" t="str">
        <f t="shared" si="15"/>
        <v/>
      </c>
      <c r="AB40" s="2">
        <f t="shared" si="44"/>
        <v>-7</v>
      </c>
      <c r="AC40" s="4">
        <f t="shared" si="16"/>
        <v>-21</v>
      </c>
      <c r="AD40" s="4">
        <f t="shared" si="17"/>
        <v>1.98</v>
      </c>
      <c r="AG40" s="4">
        <f t="shared" si="18"/>
        <v>0</v>
      </c>
      <c r="AH40" s="13" t="str">
        <f t="shared" si="19"/>
        <v/>
      </c>
      <c r="AI40" s="4" t="str">
        <f t="shared" si="20"/>
        <v/>
      </c>
      <c r="AJ40" s="13"/>
      <c r="AK40" s="2">
        <f t="shared" si="45"/>
        <v>-7</v>
      </c>
      <c r="AL40" s="4">
        <f t="shared" si="21"/>
        <v>-21</v>
      </c>
      <c r="AM40" s="4">
        <f t="shared" si="22"/>
        <v>1.98</v>
      </c>
      <c r="AP40" s="4">
        <f t="shared" si="23"/>
        <v>0</v>
      </c>
      <c r="AQ40" s="13" t="str">
        <f t="shared" si="24"/>
        <v/>
      </c>
      <c r="AR40" s="4" t="str">
        <f t="shared" si="25"/>
        <v/>
      </c>
      <c r="AS40" s="13"/>
      <c r="AT40" s="2">
        <f t="shared" si="46"/>
        <v>-7</v>
      </c>
      <c r="AU40" s="4">
        <f t="shared" si="26"/>
        <v>-21</v>
      </c>
      <c r="AV40" s="4">
        <f t="shared" si="27"/>
        <v>1.98</v>
      </c>
      <c r="AY40" s="4">
        <f t="shared" si="28"/>
        <v>0</v>
      </c>
      <c r="AZ40" s="13" t="str">
        <f t="shared" si="29"/>
        <v/>
      </c>
      <c r="BA40" s="4" t="str">
        <f t="shared" si="30"/>
        <v/>
      </c>
      <c r="BB40" s="13"/>
      <c r="BC40" s="2">
        <f t="shared" si="47"/>
        <v>-7</v>
      </c>
      <c r="BD40" s="4">
        <f t="shared" si="31"/>
        <v>-21</v>
      </c>
      <c r="BE40" s="4">
        <f t="shared" si="32"/>
        <v>1.98</v>
      </c>
      <c r="BH40" s="4">
        <f t="shared" si="33"/>
        <v>0</v>
      </c>
      <c r="BI40" s="13" t="str">
        <f t="shared" si="34"/>
        <v/>
      </c>
      <c r="BJ40" s="4" t="str">
        <f t="shared" si="35"/>
        <v/>
      </c>
      <c r="BK40" s="13"/>
      <c r="BL40" s="2">
        <f t="shared" si="48"/>
        <v>-7</v>
      </c>
      <c r="BM40" s="4">
        <f t="shared" si="36"/>
        <v>-21</v>
      </c>
      <c r="BN40" s="4">
        <f t="shared" si="37"/>
        <v>1.98</v>
      </c>
      <c r="BQ40" s="4">
        <f t="shared" si="38"/>
        <v>0</v>
      </c>
      <c r="BR40" s="13" t="str">
        <f t="shared" si="39"/>
        <v/>
      </c>
      <c r="BS40" s="4" t="str">
        <f t="shared" si="40"/>
        <v/>
      </c>
      <c r="BT40" s="25"/>
    </row>
    <row r="41">
      <c r="A41" s="2">
        <f t="shared" si="41"/>
        <v>-6.5</v>
      </c>
      <c r="B41" s="4">
        <f t="shared" si="1"/>
        <v>-19.5</v>
      </c>
      <c r="C41" s="4">
        <f t="shared" si="2"/>
        <v>1.95</v>
      </c>
      <c r="F41" s="4">
        <f t="shared" si="3"/>
        <v>0</v>
      </c>
      <c r="G41" s="13" t="str">
        <f t="shared" si="4"/>
        <v/>
      </c>
      <c r="H41" s="13" t="str">
        <f t="shared" si="5"/>
        <v/>
      </c>
      <c r="J41" s="2">
        <f t="shared" si="42"/>
        <v>-6.5</v>
      </c>
      <c r="K41" s="4">
        <f t="shared" si="6"/>
        <v>-19.5</v>
      </c>
      <c r="L41" s="4">
        <f t="shared" si="7"/>
        <v>1.95</v>
      </c>
      <c r="O41" s="4">
        <f t="shared" si="8"/>
        <v>0</v>
      </c>
      <c r="P41" s="13" t="str">
        <f t="shared" si="9"/>
        <v/>
      </c>
      <c r="Q41" s="4" t="str">
        <f t="shared" si="10"/>
        <v/>
      </c>
      <c r="S41" s="2">
        <f t="shared" si="43"/>
        <v>-6.5</v>
      </c>
      <c r="T41" s="4">
        <f t="shared" si="11"/>
        <v>-19.5</v>
      </c>
      <c r="U41" s="4">
        <f t="shared" si="12"/>
        <v>1.95</v>
      </c>
      <c r="X41" s="4">
        <f t="shared" si="13"/>
        <v>0</v>
      </c>
      <c r="Y41" s="13" t="str">
        <f t="shared" si="14"/>
        <v/>
      </c>
      <c r="Z41" s="4" t="str">
        <f t="shared" si="15"/>
        <v/>
      </c>
      <c r="AB41" s="2">
        <f t="shared" si="44"/>
        <v>-6.5</v>
      </c>
      <c r="AC41" s="4">
        <f t="shared" si="16"/>
        <v>-19.5</v>
      </c>
      <c r="AD41" s="4">
        <f t="shared" si="17"/>
        <v>1.95</v>
      </c>
      <c r="AG41" s="4">
        <f t="shared" si="18"/>
        <v>0</v>
      </c>
      <c r="AH41" s="13" t="str">
        <f t="shared" si="19"/>
        <v/>
      </c>
      <c r="AI41" s="4" t="str">
        <f t="shared" si="20"/>
        <v/>
      </c>
      <c r="AJ41" s="13"/>
      <c r="AK41" s="2">
        <f t="shared" si="45"/>
        <v>-6.5</v>
      </c>
      <c r="AL41" s="4">
        <f t="shared" si="21"/>
        <v>-19.5</v>
      </c>
      <c r="AM41" s="4">
        <f t="shared" si="22"/>
        <v>1.95</v>
      </c>
      <c r="AP41" s="4">
        <f t="shared" si="23"/>
        <v>0</v>
      </c>
      <c r="AQ41" s="13" t="str">
        <f t="shared" si="24"/>
        <v/>
      </c>
      <c r="AR41" s="4" t="str">
        <f t="shared" si="25"/>
        <v/>
      </c>
      <c r="AS41" s="13"/>
      <c r="AT41" s="2">
        <f t="shared" si="46"/>
        <v>-6.5</v>
      </c>
      <c r="AU41" s="4">
        <f t="shared" si="26"/>
        <v>-19.5</v>
      </c>
      <c r="AV41" s="4">
        <f t="shared" si="27"/>
        <v>1.95</v>
      </c>
      <c r="AY41" s="4">
        <f t="shared" si="28"/>
        <v>0</v>
      </c>
      <c r="AZ41" s="13" t="str">
        <f t="shared" si="29"/>
        <v/>
      </c>
      <c r="BA41" s="4" t="str">
        <f t="shared" si="30"/>
        <v/>
      </c>
      <c r="BB41" s="13"/>
      <c r="BC41" s="2">
        <f t="shared" si="47"/>
        <v>-6.5</v>
      </c>
      <c r="BD41" s="4">
        <f t="shared" si="31"/>
        <v>-19.5</v>
      </c>
      <c r="BE41" s="4">
        <f t="shared" si="32"/>
        <v>1.95</v>
      </c>
      <c r="BH41" s="4">
        <f t="shared" si="33"/>
        <v>0</v>
      </c>
      <c r="BI41" s="13" t="str">
        <f t="shared" si="34"/>
        <v/>
      </c>
      <c r="BJ41" s="4" t="str">
        <f t="shared" si="35"/>
        <v/>
      </c>
      <c r="BK41" s="13"/>
      <c r="BL41" s="2">
        <f t="shared" si="48"/>
        <v>-6.5</v>
      </c>
      <c r="BM41" s="4">
        <f t="shared" si="36"/>
        <v>-19.5</v>
      </c>
      <c r="BN41" s="4">
        <f t="shared" si="37"/>
        <v>1.95</v>
      </c>
      <c r="BQ41" s="4">
        <f t="shared" si="38"/>
        <v>0</v>
      </c>
      <c r="BR41" s="13" t="str">
        <f t="shared" si="39"/>
        <v/>
      </c>
      <c r="BS41" s="4" t="str">
        <f t="shared" si="40"/>
        <v/>
      </c>
      <c r="BT41" s="25"/>
    </row>
    <row r="42">
      <c r="A42" s="2">
        <f t="shared" si="41"/>
        <v>-6</v>
      </c>
      <c r="B42" s="4">
        <f t="shared" si="1"/>
        <v>-18</v>
      </c>
      <c r="C42" s="4">
        <f t="shared" si="2"/>
        <v>1.92</v>
      </c>
      <c r="D42" s="4">
        <f>151-7/32</f>
        <v>150.78125</v>
      </c>
      <c r="E42" s="4">
        <f>155+7/32</f>
        <v>155.21875</v>
      </c>
      <c r="F42" s="4">
        <f t="shared" si="3"/>
        <v>4.4375</v>
      </c>
      <c r="G42" s="13">
        <f t="shared" si="4"/>
        <v>0.9964973623</v>
      </c>
      <c r="H42" s="13">
        <f t="shared" si="5"/>
        <v>0</v>
      </c>
      <c r="J42" s="2">
        <f t="shared" si="42"/>
        <v>-6</v>
      </c>
      <c r="K42" s="4">
        <f t="shared" si="6"/>
        <v>-18</v>
      </c>
      <c r="L42" s="4">
        <f t="shared" si="7"/>
        <v>1.92</v>
      </c>
      <c r="O42" s="4">
        <f t="shared" si="8"/>
        <v>0</v>
      </c>
      <c r="P42" s="13" t="str">
        <f t="shared" si="9"/>
        <v/>
      </c>
      <c r="Q42" s="4" t="str">
        <f t="shared" si="10"/>
        <v/>
      </c>
      <c r="S42" s="2">
        <f t="shared" si="43"/>
        <v>-6</v>
      </c>
      <c r="T42" s="4">
        <f t="shared" si="11"/>
        <v>-18</v>
      </c>
      <c r="U42" s="4">
        <f t="shared" si="12"/>
        <v>1.92</v>
      </c>
      <c r="X42" s="4">
        <f t="shared" si="13"/>
        <v>0</v>
      </c>
      <c r="Y42" s="13" t="str">
        <f t="shared" si="14"/>
        <v/>
      </c>
      <c r="Z42" s="4" t="str">
        <f t="shared" si="15"/>
        <v/>
      </c>
      <c r="AB42" s="2">
        <f t="shared" si="44"/>
        <v>-6</v>
      </c>
      <c r="AC42" s="4">
        <f t="shared" si="16"/>
        <v>-18</v>
      </c>
      <c r="AD42" s="4">
        <f t="shared" si="17"/>
        <v>1.92</v>
      </c>
      <c r="AG42" s="4">
        <f t="shared" si="18"/>
        <v>0</v>
      </c>
      <c r="AH42" s="13" t="str">
        <f t="shared" si="19"/>
        <v/>
      </c>
      <c r="AI42" s="4" t="str">
        <f t="shared" si="20"/>
        <v/>
      </c>
      <c r="AJ42" s="13"/>
      <c r="AK42" s="2">
        <f t="shared" si="45"/>
        <v>-6</v>
      </c>
      <c r="AL42" s="4">
        <f t="shared" si="21"/>
        <v>-18</v>
      </c>
      <c r="AM42" s="4">
        <f t="shared" si="22"/>
        <v>1.92</v>
      </c>
      <c r="AP42" s="4">
        <f t="shared" si="23"/>
        <v>0</v>
      </c>
      <c r="AQ42" s="13" t="str">
        <f t="shared" si="24"/>
        <v/>
      </c>
      <c r="AR42" s="4" t="str">
        <f t="shared" si="25"/>
        <v/>
      </c>
      <c r="AS42" s="13"/>
      <c r="AT42" s="2">
        <f t="shared" si="46"/>
        <v>-6</v>
      </c>
      <c r="AU42" s="4">
        <f t="shared" si="26"/>
        <v>-18</v>
      </c>
      <c r="AV42" s="4">
        <f t="shared" si="27"/>
        <v>1.92</v>
      </c>
      <c r="AY42" s="4">
        <f t="shared" si="28"/>
        <v>0</v>
      </c>
      <c r="AZ42" s="13" t="str">
        <f t="shared" si="29"/>
        <v/>
      </c>
      <c r="BA42" s="4" t="str">
        <f t="shared" si="30"/>
        <v/>
      </c>
      <c r="BB42" s="13"/>
      <c r="BC42" s="2">
        <f t="shared" si="47"/>
        <v>-6</v>
      </c>
      <c r="BD42" s="4">
        <f t="shared" si="31"/>
        <v>-18</v>
      </c>
      <c r="BE42" s="4">
        <f t="shared" si="32"/>
        <v>1.92</v>
      </c>
      <c r="BH42" s="4">
        <f t="shared" si="33"/>
        <v>0</v>
      </c>
      <c r="BI42" s="13" t="str">
        <f t="shared" si="34"/>
        <v/>
      </c>
      <c r="BJ42" s="4" t="str">
        <f t="shared" si="35"/>
        <v/>
      </c>
      <c r="BK42" s="13"/>
      <c r="BL42" s="2">
        <f t="shared" si="48"/>
        <v>-6</v>
      </c>
      <c r="BM42" s="4">
        <f t="shared" si="36"/>
        <v>-18</v>
      </c>
      <c r="BN42" s="4">
        <f t="shared" si="37"/>
        <v>1.92</v>
      </c>
      <c r="BQ42" s="4">
        <f t="shared" si="38"/>
        <v>0</v>
      </c>
      <c r="BR42" s="13" t="str">
        <f t="shared" si="39"/>
        <v/>
      </c>
      <c r="BS42" s="4" t="str">
        <f t="shared" si="40"/>
        <v/>
      </c>
      <c r="BT42" s="25"/>
    </row>
    <row r="43">
      <c r="A43" s="2">
        <f t="shared" si="41"/>
        <v>-5.5</v>
      </c>
      <c r="B43" s="4">
        <f t="shared" si="1"/>
        <v>-16.5</v>
      </c>
      <c r="C43" s="4">
        <f t="shared" si="2"/>
        <v>1.89</v>
      </c>
      <c r="F43" s="4">
        <f t="shared" si="3"/>
        <v>0</v>
      </c>
      <c r="G43" s="13" t="str">
        <f t="shared" si="4"/>
        <v/>
      </c>
      <c r="H43" s="13" t="str">
        <f t="shared" si="5"/>
        <v/>
      </c>
      <c r="J43" s="2">
        <f t="shared" si="42"/>
        <v>-5.5</v>
      </c>
      <c r="K43" s="4">
        <f t="shared" si="6"/>
        <v>-16.5</v>
      </c>
      <c r="L43" s="4">
        <f t="shared" si="7"/>
        <v>1.89</v>
      </c>
      <c r="O43" s="4">
        <f t="shared" si="8"/>
        <v>0</v>
      </c>
      <c r="P43" s="13" t="str">
        <f t="shared" si="9"/>
        <v/>
      </c>
      <c r="Q43" s="4" t="str">
        <f t="shared" si="10"/>
        <v/>
      </c>
      <c r="S43" s="2">
        <f t="shared" si="43"/>
        <v>-5.5</v>
      </c>
      <c r="T43" s="4">
        <f t="shared" si="11"/>
        <v>-16.5</v>
      </c>
      <c r="U43" s="4">
        <f t="shared" si="12"/>
        <v>1.89</v>
      </c>
      <c r="X43" s="4">
        <f t="shared" si="13"/>
        <v>0</v>
      </c>
      <c r="Y43" s="13" t="str">
        <f t="shared" si="14"/>
        <v/>
      </c>
      <c r="Z43" s="4" t="str">
        <f t="shared" si="15"/>
        <v/>
      </c>
      <c r="AB43" s="2">
        <f t="shared" si="44"/>
        <v>-5.5</v>
      </c>
      <c r="AC43" s="4">
        <f t="shared" si="16"/>
        <v>-16.5</v>
      </c>
      <c r="AD43" s="4">
        <f t="shared" si="17"/>
        <v>1.89</v>
      </c>
      <c r="AG43" s="4">
        <f t="shared" si="18"/>
        <v>0</v>
      </c>
      <c r="AH43" s="13" t="str">
        <f t="shared" si="19"/>
        <v/>
      </c>
      <c r="AI43" s="4" t="str">
        <f t="shared" si="20"/>
        <v/>
      </c>
      <c r="AJ43" s="13"/>
      <c r="AK43" s="2">
        <f t="shared" si="45"/>
        <v>-5.5</v>
      </c>
      <c r="AL43" s="4">
        <f t="shared" si="21"/>
        <v>-16.5</v>
      </c>
      <c r="AM43" s="4">
        <f t="shared" si="22"/>
        <v>1.89</v>
      </c>
      <c r="AP43" s="4">
        <f t="shared" si="23"/>
        <v>0</v>
      </c>
      <c r="AQ43" s="13" t="str">
        <f t="shared" si="24"/>
        <v/>
      </c>
      <c r="AR43" s="4" t="str">
        <f t="shared" si="25"/>
        <v/>
      </c>
      <c r="AS43" s="13"/>
      <c r="AT43" s="2">
        <f t="shared" si="46"/>
        <v>-5.5</v>
      </c>
      <c r="AU43" s="4">
        <f t="shared" si="26"/>
        <v>-16.5</v>
      </c>
      <c r="AV43" s="4">
        <f t="shared" si="27"/>
        <v>1.89</v>
      </c>
      <c r="AY43" s="4">
        <f t="shared" si="28"/>
        <v>0</v>
      </c>
      <c r="AZ43" s="13" t="str">
        <f t="shared" si="29"/>
        <v/>
      </c>
      <c r="BA43" s="4" t="str">
        <f t="shared" si="30"/>
        <v/>
      </c>
      <c r="BB43" s="13"/>
      <c r="BC43" s="2">
        <f t="shared" si="47"/>
        <v>-5.5</v>
      </c>
      <c r="BD43" s="4">
        <f t="shared" si="31"/>
        <v>-16.5</v>
      </c>
      <c r="BE43" s="4">
        <f t="shared" si="32"/>
        <v>1.89</v>
      </c>
      <c r="BH43" s="4">
        <f t="shared" si="33"/>
        <v>0</v>
      </c>
      <c r="BI43" s="13" t="str">
        <f t="shared" si="34"/>
        <v/>
      </c>
      <c r="BJ43" s="4" t="str">
        <f t="shared" si="35"/>
        <v/>
      </c>
      <c r="BK43" s="13"/>
      <c r="BL43" s="2">
        <f t="shared" si="48"/>
        <v>-5.5</v>
      </c>
      <c r="BM43" s="4">
        <f t="shared" si="36"/>
        <v>-16.5</v>
      </c>
      <c r="BN43" s="4">
        <f t="shared" si="37"/>
        <v>1.89</v>
      </c>
      <c r="BQ43" s="4">
        <f t="shared" si="38"/>
        <v>0</v>
      </c>
      <c r="BR43" s="13" t="str">
        <f t="shared" si="39"/>
        <v/>
      </c>
      <c r="BS43" s="4" t="str">
        <f t="shared" si="40"/>
        <v/>
      </c>
      <c r="BT43" s="25"/>
    </row>
    <row r="44">
      <c r="A44" s="2">
        <f t="shared" si="41"/>
        <v>-5</v>
      </c>
      <c r="B44" s="4">
        <f t="shared" si="1"/>
        <v>-15</v>
      </c>
      <c r="C44" s="4">
        <f t="shared" si="2"/>
        <v>1.86</v>
      </c>
      <c r="F44" s="4">
        <f t="shared" si="3"/>
        <v>0</v>
      </c>
      <c r="G44" s="13" t="str">
        <f t="shared" si="4"/>
        <v/>
      </c>
      <c r="H44" s="13" t="str">
        <f t="shared" si="5"/>
        <v/>
      </c>
      <c r="J44" s="2">
        <f t="shared" si="42"/>
        <v>-5</v>
      </c>
      <c r="K44" s="4">
        <f t="shared" si="6"/>
        <v>-15</v>
      </c>
      <c r="L44" s="4">
        <f t="shared" si="7"/>
        <v>1.86</v>
      </c>
      <c r="M44" s="4">
        <f>150+25/32</f>
        <v>150.78125</v>
      </c>
      <c r="N44" s="4">
        <f>155+7/32</f>
        <v>155.21875</v>
      </c>
      <c r="O44" s="4">
        <f t="shared" si="8"/>
        <v>4.4375</v>
      </c>
      <c r="P44" s="13">
        <f t="shared" si="9"/>
        <v>0.9964973623</v>
      </c>
      <c r="Q44" s="4">
        <f t="shared" si="10"/>
        <v>0</v>
      </c>
      <c r="S44" s="2">
        <f t="shared" si="43"/>
        <v>-5</v>
      </c>
      <c r="T44" s="4">
        <f t="shared" si="11"/>
        <v>-15</v>
      </c>
      <c r="U44" s="4">
        <f t="shared" si="12"/>
        <v>1.86</v>
      </c>
      <c r="X44" s="4">
        <f t="shared" si="13"/>
        <v>0</v>
      </c>
      <c r="Y44" s="13" t="str">
        <f t="shared" si="14"/>
        <v/>
      </c>
      <c r="Z44" s="4" t="str">
        <f t="shared" si="15"/>
        <v/>
      </c>
      <c r="AB44" s="2">
        <f t="shared" si="44"/>
        <v>-5</v>
      </c>
      <c r="AC44" s="4">
        <f t="shared" si="16"/>
        <v>-15</v>
      </c>
      <c r="AD44" s="4">
        <f t="shared" si="17"/>
        <v>1.86</v>
      </c>
      <c r="AG44" s="4">
        <f t="shared" si="18"/>
        <v>0</v>
      </c>
      <c r="AH44" s="13" t="str">
        <f t="shared" si="19"/>
        <v/>
      </c>
      <c r="AI44" s="4" t="str">
        <f t="shared" si="20"/>
        <v/>
      </c>
      <c r="AJ44" s="13"/>
      <c r="AK44" s="2">
        <f t="shared" si="45"/>
        <v>-5</v>
      </c>
      <c r="AL44" s="4">
        <f t="shared" si="21"/>
        <v>-15</v>
      </c>
      <c r="AM44" s="4">
        <f t="shared" si="22"/>
        <v>1.86</v>
      </c>
      <c r="AP44" s="4">
        <f t="shared" si="23"/>
        <v>0</v>
      </c>
      <c r="AQ44" s="13" t="str">
        <f t="shared" si="24"/>
        <v/>
      </c>
      <c r="AR44" s="4" t="str">
        <f t="shared" si="25"/>
        <v/>
      </c>
      <c r="AS44" s="13"/>
      <c r="AT44" s="2">
        <f t="shared" si="46"/>
        <v>-5</v>
      </c>
      <c r="AU44" s="4">
        <f t="shared" si="26"/>
        <v>-15</v>
      </c>
      <c r="AV44" s="4">
        <f t="shared" si="27"/>
        <v>1.86</v>
      </c>
      <c r="AY44" s="4">
        <f t="shared" si="28"/>
        <v>0</v>
      </c>
      <c r="AZ44" s="13" t="str">
        <f t="shared" si="29"/>
        <v/>
      </c>
      <c r="BA44" s="4" t="str">
        <f t="shared" si="30"/>
        <v/>
      </c>
      <c r="BB44" s="13"/>
      <c r="BC44" s="2">
        <f t="shared" si="47"/>
        <v>-5</v>
      </c>
      <c r="BD44" s="4">
        <f t="shared" si="31"/>
        <v>-15</v>
      </c>
      <c r="BE44" s="4">
        <f t="shared" si="32"/>
        <v>1.86</v>
      </c>
      <c r="BH44" s="4">
        <f t="shared" si="33"/>
        <v>0</v>
      </c>
      <c r="BI44" s="13" t="str">
        <f t="shared" si="34"/>
        <v/>
      </c>
      <c r="BJ44" s="4" t="str">
        <f t="shared" si="35"/>
        <v/>
      </c>
      <c r="BK44" s="13"/>
      <c r="BL44" s="2">
        <f t="shared" si="48"/>
        <v>-5</v>
      </c>
      <c r="BM44" s="4">
        <f t="shared" si="36"/>
        <v>-15</v>
      </c>
      <c r="BN44" s="4">
        <f t="shared" si="37"/>
        <v>1.86</v>
      </c>
      <c r="BQ44" s="4">
        <f t="shared" si="38"/>
        <v>0</v>
      </c>
      <c r="BR44" s="13" t="str">
        <f t="shared" si="39"/>
        <v/>
      </c>
      <c r="BS44" s="4" t="str">
        <f t="shared" si="40"/>
        <v/>
      </c>
      <c r="BT44" s="25"/>
    </row>
    <row r="45">
      <c r="A45" s="2">
        <f t="shared" si="41"/>
        <v>-4.5</v>
      </c>
      <c r="B45" s="4">
        <f t="shared" si="1"/>
        <v>-13.5</v>
      </c>
      <c r="C45" s="4">
        <f t="shared" si="2"/>
        <v>1.83</v>
      </c>
      <c r="F45" s="4">
        <f t="shared" si="3"/>
        <v>0</v>
      </c>
      <c r="G45" s="13" t="str">
        <f t="shared" si="4"/>
        <v/>
      </c>
      <c r="H45" s="13" t="str">
        <f t="shared" si="5"/>
        <v/>
      </c>
      <c r="J45" s="2">
        <f t="shared" si="42"/>
        <v>-4.5</v>
      </c>
      <c r="K45" s="4">
        <f t="shared" si="6"/>
        <v>-13.5</v>
      </c>
      <c r="L45" s="4">
        <f t="shared" si="7"/>
        <v>1.83</v>
      </c>
      <c r="O45" s="4">
        <f t="shared" si="8"/>
        <v>0</v>
      </c>
      <c r="P45" s="13" t="str">
        <f t="shared" si="9"/>
        <v/>
      </c>
      <c r="Q45" s="4" t="str">
        <f t="shared" si="10"/>
        <v/>
      </c>
      <c r="S45" s="2">
        <f t="shared" si="43"/>
        <v>-4.5</v>
      </c>
      <c r="T45" s="4">
        <f t="shared" si="11"/>
        <v>-13.5</v>
      </c>
      <c r="U45" s="4">
        <f t="shared" si="12"/>
        <v>1.83</v>
      </c>
      <c r="X45" s="4">
        <f t="shared" si="13"/>
        <v>0</v>
      </c>
      <c r="Y45" s="13" t="str">
        <f t="shared" si="14"/>
        <v/>
      </c>
      <c r="Z45" s="4" t="str">
        <f t="shared" si="15"/>
        <v/>
      </c>
      <c r="AB45" s="2">
        <f t="shared" si="44"/>
        <v>-4.5</v>
      </c>
      <c r="AC45" s="4">
        <f t="shared" si="16"/>
        <v>-13.5</v>
      </c>
      <c r="AD45" s="4">
        <f t="shared" si="17"/>
        <v>1.83</v>
      </c>
      <c r="AG45" s="4">
        <f t="shared" si="18"/>
        <v>0</v>
      </c>
      <c r="AH45" s="13" t="str">
        <f t="shared" si="19"/>
        <v/>
      </c>
      <c r="AI45" s="4" t="str">
        <f t="shared" si="20"/>
        <v/>
      </c>
      <c r="AJ45" s="13"/>
      <c r="AK45" s="2">
        <f t="shared" si="45"/>
        <v>-4.5</v>
      </c>
      <c r="AL45" s="4">
        <f t="shared" si="21"/>
        <v>-13.5</v>
      </c>
      <c r="AM45" s="4">
        <f t="shared" si="22"/>
        <v>1.83</v>
      </c>
      <c r="AP45" s="4">
        <f t="shared" si="23"/>
        <v>0</v>
      </c>
      <c r="AQ45" s="13" t="str">
        <f t="shared" si="24"/>
        <v/>
      </c>
      <c r="AR45" s="4" t="str">
        <f t="shared" si="25"/>
        <v/>
      </c>
      <c r="AS45" s="13"/>
      <c r="AT45" s="2">
        <f t="shared" si="46"/>
        <v>-4.5</v>
      </c>
      <c r="AU45" s="4">
        <f t="shared" si="26"/>
        <v>-13.5</v>
      </c>
      <c r="AV45" s="4">
        <f t="shared" si="27"/>
        <v>1.83</v>
      </c>
      <c r="AY45" s="4">
        <f t="shared" si="28"/>
        <v>0</v>
      </c>
      <c r="AZ45" s="13" t="str">
        <f t="shared" si="29"/>
        <v/>
      </c>
      <c r="BA45" s="4" t="str">
        <f t="shared" si="30"/>
        <v/>
      </c>
      <c r="BB45" s="13"/>
      <c r="BC45" s="2">
        <f t="shared" si="47"/>
        <v>-4.5</v>
      </c>
      <c r="BD45" s="4">
        <f t="shared" si="31"/>
        <v>-13.5</v>
      </c>
      <c r="BE45" s="4">
        <f t="shared" si="32"/>
        <v>1.83</v>
      </c>
      <c r="BH45" s="4">
        <f t="shared" si="33"/>
        <v>0</v>
      </c>
      <c r="BI45" s="13" t="str">
        <f t="shared" si="34"/>
        <v/>
      </c>
      <c r="BJ45" s="4" t="str">
        <f t="shared" si="35"/>
        <v/>
      </c>
      <c r="BK45" s="13"/>
      <c r="BL45" s="2">
        <f t="shared" si="48"/>
        <v>-4.5</v>
      </c>
      <c r="BM45" s="4">
        <f t="shared" si="36"/>
        <v>-13.5</v>
      </c>
      <c r="BN45" s="4">
        <f t="shared" si="37"/>
        <v>1.83</v>
      </c>
      <c r="BQ45" s="4">
        <f t="shared" si="38"/>
        <v>0</v>
      </c>
      <c r="BR45" s="13" t="str">
        <f t="shared" si="39"/>
        <v/>
      </c>
      <c r="BS45" s="4" t="str">
        <f t="shared" si="40"/>
        <v/>
      </c>
      <c r="BT45" s="25"/>
    </row>
    <row r="46">
      <c r="A46" s="2">
        <f t="shared" si="41"/>
        <v>-4</v>
      </c>
      <c r="B46" s="4">
        <f t="shared" si="1"/>
        <v>-12</v>
      </c>
      <c r="C46" s="4">
        <f t="shared" si="2"/>
        <v>1.8</v>
      </c>
      <c r="D46" s="4">
        <f>151-7/32</f>
        <v>150.78125</v>
      </c>
      <c r="E46" s="4">
        <f>155+7/32</f>
        <v>155.21875</v>
      </c>
      <c r="F46" s="4">
        <f t="shared" si="3"/>
        <v>4.4375</v>
      </c>
      <c r="G46" s="13">
        <f t="shared" si="4"/>
        <v>0.9964973623</v>
      </c>
      <c r="H46" s="13">
        <f t="shared" si="5"/>
        <v>0</v>
      </c>
      <c r="J46" s="2">
        <f t="shared" si="42"/>
        <v>-4</v>
      </c>
      <c r="K46" s="4">
        <f t="shared" si="6"/>
        <v>-12</v>
      </c>
      <c r="L46" s="4">
        <f t="shared" si="7"/>
        <v>1.8</v>
      </c>
      <c r="O46" s="4">
        <f t="shared" si="8"/>
        <v>0</v>
      </c>
      <c r="P46" s="13" t="str">
        <f t="shared" si="9"/>
        <v/>
      </c>
      <c r="Q46" s="4" t="str">
        <f t="shared" si="10"/>
        <v/>
      </c>
      <c r="S46" s="2">
        <f t="shared" si="43"/>
        <v>-4</v>
      </c>
      <c r="T46" s="4">
        <f t="shared" si="11"/>
        <v>-12</v>
      </c>
      <c r="U46" s="4">
        <f t="shared" si="12"/>
        <v>1.8</v>
      </c>
      <c r="X46" s="4">
        <f t="shared" si="13"/>
        <v>0</v>
      </c>
      <c r="Y46" s="13" t="str">
        <f t="shared" si="14"/>
        <v/>
      </c>
      <c r="Z46" s="4" t="str">
        <f t="shared" si="15"/>
        <v/>
      </c>
      <c r="AB46" s="2">
        <f t="shared" si="44"/>
        <v>-4</v>
      </c>
      <c r="AC46" s="4">
        <f t="shared" si="16"/>
        <v>-12</v>
      </c>
      <c r="AD46" s="4">
        <f t="shared" si="17"/>
        <v>1.8</v>
      </c>
      <c r="AG46" s="4">
        <f t="shared" si="18"/>
        <v>0</v>
      </c>
      <c r="AH46" s="13" t="str">
        <f t="shared" si="19"/>
        <v/>
      </c>
      <c r="AI46" s="4" t="str">
        <f t="shared" si="20"/>
        <v/>
      </c>
      <c r="AJ46" s="13"/>
      <c r="AK46" s="2">
        <f t="shared" si="45"/>
        <v>-4</v>
      </c>
      <c r="AL46" s="4">
        <f t="shared" si="21"/>
        <v>-12</v>
      </c>
      <c r="AM46" s="4">
        <f t="shared" si="22"/>
        <v>1.8</v>
      </c>
      <c r="AP46" s="4">
        <f t="shared" si="23"/>
        <v>0</v>
      </c>
      <c r="AQ46" s="13" t="str">
        <f t="shared" si="24"/>
        <v/>
      </c>
      <c r="AR46" s="4" t="str">
        <f t="shared" si="25"/>
        <v/>
      </c>
      <c r="AS46" s="13"/>
      <c r="AT46" s="2">
        <f t="shared" si="46"/>
        <v>-4</v>
      </c>
      <c r="AU46" s="4">
        <f t="shared" si="26"/>
        <v>-12</v>
      </c>
      <c r="AV46" s="4">
        <f t="shared" si="27"/>
        <v>1.8</v>
      </c>
      <c r="AY46" s="4">
        <f t="shared" si="28"/>
        <v>0</v>
      </c>
      <c r="AZ46" s="13" t="str">
        <f t="shared" si="29"/>
        <v/>
      </c>
      <c r="BA46" s="4" t="str">
        <f t="shared" si="30"/>
        <v/>
      </c>
      <c r="BB46" s="13"/>
      <c r="BC46" s="2">
        <f t="shared" si="47"/>
        <v>-4</v>
      </c>
      <c r="BD46" s="4">
        <f t="shared" si="31"/>
        <v>-12</v>
      </c>
      <c r="BE46" s="4">
        <f t="shared" si="32"/>
        <v>1.8</v>
      </c>
      <c r="BH46" s="4">
        <f t="shared" si="33"/>
        <v>0</v>
      </c>
      <c r="BI46" s="13" t="str">
        <f t="shared" si="34"/>
        <v/>
      </c>
      <c r="BJ46" s="4" t="str">
        <f t="shared" si="35"/>
        <v/>
      </c>
      <c r="BK46" s="13"/>
      <c r="BL46" s="2">
        <f t="shared" si="48"/>
        <v>-4</v>
      </c>
      <c r="BM46" s="4">
        <f t="shared" si="36"/>
        <v>-12</v>
      </c>
      <c r="BN46" s="4">
        <f t="shared" si="37"/>
        <v>1.8</v>
      </c>
      <c r="BQ46" s="4">
        <f t="shared" si="38"/>
        <v>0</v>
      </c>
      <c r="BR46" s="13" t="str">
        <f t="shared" si="39"/>
        <v/>
      </c>
      <c r="BS46" s="4" t="str">
        <f t="shared" si="40"/>
        <v/>
      </c>
      <c r="BT46" s="25"/>
    </row>
    <row r="47">
      <c r="A47" s="2">
        <f t="shared" si="41"/>
        <v>-3.5</v>
      </c>
      <c r="B47" s="4">
        <f t="shared" si="1"/>
        <v>-10.5</v>
      </c>
      <c r="C47" s="4">
        <f t="shared" si="2"/>
        <v>1.77</v>
      </c>
      <c r="F47" s="4">
        <f t="shared" si="3"/>
        <v>0</v>
      </c>
      <c r="G47" s="13" t="str">
        <f t="shared" si="4"/>
        <v/>
      </c>
      <c r="H47" s="13" t="str">
        <f t="shared" si="5"/>
        <v/>
      </c>
      <c r="J47" s="2">
        <f t="shared" si="42"/>
        <v>-3.5</v>
      </c>
      <c r="K47" s="4">
        <f t="shared" si="6"/>
        <v>-10.5</v>
      </c>
      <c r="L47" s="4">
        <f t="shared" si="7"/>
        <v>1.77</v>
      </c>
      <c r="O47" s="4">
        <f t="shared" si="8"/>
        <v>0</v>
      </c>
      <c r="P47" s="13" t="str">
        <f t="shared" si="9"/>
        <v/>
      </c>
      <c r="Q47" s="4" t="str">
        <f t="shared" si="10"/>
        <v/>
      </c>
      <c r="S47" s="2">
        <f t="shared" si="43"/>
        <v>-3.5</v>
      </c>
      <c r="T47" s="4">
        <f t="shared" si="11"/>
        <v>-10.5</v>
      </c>
      <c r="U47" s="4">
        <f t="shared" si="12"/>
        <v>1.77</v>
      </c>
      <c r="X47" s="4">
        <f t="shared" si="13"/>
        <v>0</v>
      </c>
      <c r="Y47" s="13" t="str">
        <f t="shared" si="14"/>
        <v/>
      </c>
      <c r="Z47" s="4" t="str">
        <f t="shared" si="15"/>
        <v/>
      </c>
      <c r="AB47" s="2">
        <f t="shared" si="44"/>
        <v>-3.5</v>
      </c>
      <c r="AC47" s="4">
        <f t="shared" si="16"/>
        <v>-10.5</v>
      </c>
      <c r="AD47" s="4">
        <f t="shared" si="17"/>
        <v>1.77</v>
      </c>
      <c r="AG47" s="4">
        <f t="shared" si="18"/>
        <v>0</v>
      </c>
      <c r="AH47" s="13" t="str">
        <f t="shared" si="19"/>
        <v/>
      </c>
      <c r="AI47" s="4" t="str">
        <f t="shared" si="20"/>
        <v/>
      </c>
      <c r="AJ47" s="13"/>
      <c r="AK47" s="2">
        <f t="shared" si="45"/>
        <v>-3.5</v>
      </c>
      <c r="AL47" s="4">
        <f t="shared" si="21"/>
        <v>-10.5</v>
      </c>
      <c r="AM47" s="4">
        <f t="shared" si="22"/>
        <v>1.77</v>
      </c>
      <c r="AP47" s="4">
        <f t="shared" si="23"/>
        <v>0</v>
      </c>
      <c r="AQ47" s="13" t="str">
        <f t="shared" si="24"/>
        <v/>
      </c>
      <c r="AR47" s="4" t="str">
        <f t="shared" si="25"/>
        <v/>
      </c>
      <c r="AS47" s="13"/>
      <c r="AT47" s="2">
        <f t="shared" si="46"/>
        <v>-3.5</v>
      </c>
      <c r="AU47" s="4">
        <f t="shared" si="26"/>
        <v>-10.5</v>
      </c>
      <c r="AV47" s="4">
        <f t="shared" si="27"/>
        <v>1.77</v>
      </c>
      <c r="AY47" s="4">
        <f t="shared" si="28"/>
        <v>0</v>
      </c>
      <c r="AZ47" s="13" t="str">
        <f t="shared" si="29"/>
        <v/>
      </c>
      <c r="BA47" s="4" t="str">
        <f t="shared" si="30"/>
        <v/>
      </c>
      <c r="BB47" s="13"/>
      <c r="BC47" s="2">
        <f t="shared" si="47"/>
        <v>-3.5</v>
      </c>
      <c r="BD47" s="4">
        <f t="shared" si="31"/>
        <v>-10.5</v>
      </c>
      <c r="BE47" s="4">
        <f t="shared" si="32"/>
        <v>1.77</v>
      </c>
      <c r="BH47" s="4">
        <f t="shared" si="33"/>
        <v>0</v>
      </c>
      <c r="BI47" s="13" t="str">
        <f t="shared" si="34"/>
        <v/>
      </c>
      <c r="BJ47" s="4" t="str">
        <f t="shared" si="35"/>
        <v/>
      </c>
      <c r="BK47" s="13"/>
      <c r="BL47" s="2">
        <f t="shared" si="48"/>
        <v>-3.5</v>
      </c>
      <c r="BM47" s="4">
        <f t="shared" si="36"/>
        <v>-10.5</v>
      </c>
      <c r="BN47" s="4">
        <f t="shared" si="37"/>
        <v>1.77</v>
      </c>
      <c r="BQ47" s="4">
        <f t="shared" si="38"/>
        <v>0</v>
      </c>
      <c r="BR47" s="13" t="str">
        <f t="shared" si="39"/>
        <v/>
      </c>
      <c r="BS47" s="4" t="str">
        <f t="shared" si="40"/>
        <v/>
      </c>
      <c r="BT47" s="25"/>
    </row>
    <row r="48">
      <c r="A48" s="2">
        <f t="shared" si="41"/>
        <v>-3</v>
      </c>
      <c r="B48" s="4">
        <f t="shared" si="1"/>
        <v>-9</v>
      </c>
      <c r="C48" s="4">
        <f t="shared" si="2"/>
        <v>1.74</v>
      </c>
      <c r="F48" s="4">
        <f t="shared" si="3"/>
        <v>0</v>
      </c>
      <c r="G48" s="13" t="str">
        <f t="shared" si="4"/>
        <v/>
      </c>
      <c r="H48" s="13" t="str">
        <f t="shared" si="5"/>
        <v/>
      </c>
      <c r="J48" s="2">
        <f t="shared" si="42"/>
        <v>-3</v>
      </c>
      <c r="K48" s="4">
        <f t="shared" si="6"/>
        <v>-9</v>
      </c>
      <c r="L48" s="4">
        <f t="shared" si="7"/>
        <v>1.74</v>
      </c>
      <c r="M48" s="4">
        <f>150+25/32</f>
        <v>150.78125</v>
      </c>
      <c r="N48" s="4">
        <f>155+6/32</f>
        <v>155.1875</v>
      </c>
      <c r="O48" s="4">
        <f t="shared" si="8"/>
        <v>4.40625</v>
      </c>
      <c r="P48" s="13">
        <f t="shared" si="9"/>
        <v>0.9929823694</v>
      </c>
      <c r="Q48" s="4">
        <f t="shared" si="10"/>
        <v>0</v>
      </c>
      <c r="S48" s="2">
        <f t="shared" si="43"/>
        <v>-3</v>
      </c>
      <c r="T48" s="4">
        <f t="shared" si="11"/>
        <v>-9</v>
      </c>
      <c r="U48" s="4">
        <f t="shared" si="12"/>
        <v>1.74</v>
      </c>
      <c r="X48" s="4">
        <f t="shared" si="13"/>
        <v>0</v>
      </c>
      <c r="Y48" s="13" t="str">
        <f t="shared" si="14"/>
        <v/>
      </c>
      <c r="Z48" s="4" t="str">
        <f t="shared" si="15"/>
        <v/>
      </c>
      <c r="AB48" s="2">
        <f t="shared" si="44"/>
        <v>-3</v>
      </c>
      <c r="AC48" s="4">
        <f t="shared" si="16"/>
        <v>-9</v>
      </c>
      <c r="AD48" s="4">
        <f t="shared" si="17"/>
        <v>1.74</v>
      </c>
      <c r="AG48" s="4">
        <f t="shared" si="18"/>
        <v>0</v>
      </c>
      <c r="AH48" s="13" t="str">
        <f t="shared" si="19"/>
        <v/>
      </c>
      <c r="AI48" s="4" t="str">
        <f t="shared" si="20"/>
        <v/>
      </c>
      <c r="AJ48" s="13"/>
      <c r="AK48" s="2">
        <f t="shared" si="45"/>
        <v>-3</v>
      </c>
      <c r="AL48" s="4">
        <f t="shared" si="21"/>
        <v>-9</v>
      </c>
      <c r="AM48" s="4">
        <f t="shared" si="22"/>
        <v>1.74</v>
      </c>
      <c r="AP48" s="4">
        <f t="shared" si="23"/>
        <v>0</v>
      </c>
      <c r="AQ48" s="13" t="str">
        <f t="shared" si="24"/>
        <v/>
      </c>
      <c r="AR48" s="4" t="str">
        <f t="shared" si="25"/>
        <v/>
      </c>
      <c r="AS48" s="13"/>
      <c r="AT48" s="2">
        <f t="shared" si="46"/>
        <v>-3</v>
      </c>
      <c r="AU48" s="4">
        <f t="shared" si="26"/>
        <v>-9</v>
      </c>
      <c r="AV48" s="4">
        <f t="shared" si="27"/>
        <v>1.74</v>
      </c>
      <c r="AY48" s="4">
        <f t="shared" si="28"/>
        <v>0</v>
      </c>
      <c r="AZ48" s="13" t="str">
        <f t="shared" si="29"/>
        <v/>
      </c>
      <c r="BA48" s="4" t="str">
        <f t="shared" si="30"/>
        <v/>
      </c>
      <c r="BB48" s="13"/>
      <c r="BC48" s="2">
        <f t="shared" si="47"/>
        <v>-3</v>
      </c>
      <c r="BD48" s="4">
        <f t="shared" si="31"/>
        <v>-9</v>
      </c>
      <c r="BE48" s="4">
        <f t="shared" si="32"/>
        <v>1.74</v>
      </c>
      <c r="BH48" s="4">
        <f t="shared" si="33"/>
        <v>0</v>
      </c>
      <c r="BI48" s="13" t="str">
        <f t="shared" si="34"/>
        <v/>
      </c>
      <c r="BJ48" s="4" t="str">
        <f t="shared" si="35"/>
        <v/>
      </c>
      <c r="BK48" s="13"/>
      <c r="BL48" s="2">
        <f t="shared" si="48"/>
        <v>-3</v>
      </c>
      <c r="BM48" s="4">
        <f t="shared" si="36"/>
        <v>-9</v>
      </c>
      <c r="BN48" s="4">
        <f t="shared" si="37"/>
        <v>1.74</v>
      </c>
      <c r="BQ48" s="4">
        <f t="shared" si="38"/>
        <v>0</v>
      </c>
      <c r="BR48" s="13" t="str">
        <f t="shared" si="39"/>
        <v/>
      </c>
      <c r="BS48" s="4" t="str">
        <f t="shared" si="40"/>
        <v/>
      </c>
      <c r="BT48" s="25"/>
    </row>
    <row r="49">
      <c r="A49" s="2">
        <f t="shared" si="41"/>
        <v>-2.5</v>
      </c>
      <c r="B49" s="4">
        <f t="shared" si="1"/>
        <v>-7.5</v>
      </c>
      <c r="C49" s="4">
        <f t="shared" si="2"/>
        <v>1.71</v>
      </c>
      <c r="F49" s="4">
        <f t="shared" si="3"/>
        <v>0</v>
      </c>
      <c r="G49" s="13" t="str">
        <f t="shared" si="4"/>
        <v/>
      </c>
      <c r="H49" s="13" t="str">
        <f t="shared" si="5"/>
        <v/>
      </c>
      <c r="J49" s="2">
        <f t="shared" si="42"/>
        <v>-2.5</v>
      </c>
      <c r="K49" s="4">
        <f t="shared" si="6"/>
        <v>-7.5</v>
      </c>
      <c r="L49" s="4">
        <f t="shared" si="7"/>
        <v>1.71</v>
      </c>
      <c r="O49" s="4">
        <f t="shared" si="8"/>
        <v>0</v>
      </c>
      <c r="P49" s="13" t="str">
        <f t="shared" si="9"/>
        <v/>
      </c>
      <c r="Q49" s="4" t="str">
        <f t="shared" si="10"/>
        <v/>
      </c>
      <c r="S49" s="2">
        <f t="shared" si="43"/>
        <v>-2.5</v>
      </c>
      <c r="T49" s="4">
        <f t="shared" si="11"/>
        <v>-7.5</v>
      </c>
      <c r="U49" s="4">
        <f t="shared" si="12"/>
        <v>1.71</v>
      </c>
      <c r="X49" s="4">
        <f t="shared" si="13"/>
        <v>0</v>
      </c>
      <c r="Y49" s="13" t="str">
        <f t="shared" si="14"/>
        <v/>
      </c>
      <c r="Z49" s="4" t="str">
        <f t="shared" si="15"/>
        <v/>
      </c>
      <c r="AB49" s="2">
        <f t="shared" si="44"/>
        <v>-2.5</v>
      </c>
      <c r="AC49" s="4">
        <f t="shared" si="16"/>
        <v>-7.5</v>
      </c>
      <c r="AD49" s="4">
        <f t="shared" si="17"/>
        <v>1.71</v>
      </c>
      <c r="AG49" s="4">
        <f t="shared" si="18"/>
        <v>0</v>
      </c>
      <c r="AH49" s="13" t="str">
        <f t="shared" si="19"/>
        <v/>
      </c>
      <c r="AI49" s="4" t="str">
        <f t="shared" si="20"/>
        <v/>
      </c>
      <c r="AJ49" s="13"/>
      <c r="AK49" s="2">
        <f t="shared" si="45"/>
        <v>-2.5</v>
      </c>
      <c r="AL49" s="4">
        <f t="shared" si="21"/>
        <v>-7.5</v>
      </c>
      <c r="AM49" s="4">
        <f t="shared" si="22"/>
        <v>1.71</v>
      </c>
      <c r="AP49" s="4">
        <f t="shared" si="23"/>
        <v>0</v>
      </c>
      <c r="AQ49" s="13" t="str">
        <f t="shared" si="24"/>
        <v/>
      </c>
      <c r="AR49" s="4" t="str">
        <f t="shared" si="25"/>
        <v/>
      </c>
      <c r="AS49" s="13"/>
      <c r="AT49" s="2">
        <f t="shared" si="46"/>
        <v>-2.5</v>
      </c>
      <c r="AU49" s="4">
        <f t="shared" si="26"/>
        <v>-7.5</v>
      </c>
      <c r="AV49" s="4">
        <f t="shared" si="27"/>
        <v>1.71</v>
      </c>
      <c r="AY49" s="4">
        <f t="shared" si="28"/>
        <v>0</v>
      </c>
      <c r="AZ49" s="13" t="str">
        <f t="shared" si="29"/>
        <v/>
      </c>
      <c r="BA49" s="4" t="str">
        <f t="shared" si="30"/>
        <v/>
      </c>
      <c r="BB49" s="13"/>
      <c r="BC49" s="2">
        <f t="shared" si="47"/>
        <v>-2.5</v>
      </c>
      <c r="BD49" s="4">
        <f t="shared" si="31"/>
        <v>-7.5</v>
      </c>
      <c r="BE49" s="4">
        <f t="shared" si="32"/>
        <v>1.71</v>
      </c>
      <c r="BH49" s="4">
        <f t="shared" si="33"/>
        <v>0</v>
      </c>
      <c r="BI49" s="13" t="str">
        <f t="shared" si="34"/>
        <v/>
      </c>
      <c r="BJ49" s="4" t="str">
        <f t="shared" si="35"/>
        <v/>
      </c>
      <c r="BK49" s="13"/>
      <c r="BL49" s="2">
        <f t="shared" si="48"/>
        <v>-2.5</v>
      </c>
      <c r="BM49" s="4">
        <f t="shared" si="36"/>
        <v>-7.5</v>
      </c>
      <c r="BN49" s="4">
        <f t="shared" si="37"/>
        <v>1.71</v>
      </c>
      <c r="BQ49" s="4">
        <f t="shared" si="38"/>
        <v>0</v>
      </c>
      <c r="BR49" s="13" t="str">
        <f t="shared" si="39"/>
        <v/>
      </c>
      <c r="BS49" s="4" t="str">
        <f t="shared" si="40"/>
        <v/>
      </c>
      <c r="BT49" s="25"/>
    </row>
    <row r="50">
      <c r="A50" s="2">
        <f t="shared" si="41"/>
        <v>-2</v>
      </c>
      <c r="B50" s="4">
        <f t="shared" si="1"/>
        <v>-6</v>
      </c>
      <c r="C50" s="4">
        <f t="shared" si="2"/>
        <v>1.68</v>
      </c>
      <c r="D50" s="4">
        <f>151-7/32</f>
        <v>150.78125</v>
      </c>
      <c r="E50" s="4">
        <f>155+7/32</f>
        <v>155.21875</v>
      </c>
      <c r="F50" s="4">
        <f t="shared" si="3"/>
        <v>4.4375</v>
      </c>
      <c r="G50" s="13">
        <f t="shared" si="4"/>
        <v>0.9964973623</v>
      </c>
      <c r="H50" s="13">
        <f t="shared" si="5"/>
        <v>0</v>
      </c>
      <c r="J50" s="2">
        <f t="shared" si="42"/>
        <v>-2</v>
      </c>
      <c r="K50" s="4">
        <f t="shared" si="6"/>
        <v>-6</v>
      </c>
      <c r="L50" s="4">
        <f t="shared" si="7"/>
        <v>1.68</v>
      </c>
      <c r="O50" s="4">
        <f t="shared" si="8"/>
        <v>0</v>
      </c>
      <c r="P50" s="13" t="str">
        <f t="shared" si="9"/>
        <v/>
      </c>
      <c r="Q50" s="4" t="str">
        <f t="shared" si="10"/>
        <v/>
      </c>
      <c r="S50" s="2">
        <f t="shared" si="43"/>
        <v>-2</v>
      </c>
      <c r="T50" s="4">
        <f t="shared" si="11"/>
        <v>-6</v>
      </c>
      <c r="U50" s="4">
        <f t="shared" si="12"/>
        <v>1.68</v>
      </c>
      <c r="X50" s="4">
        <f t="shared" si="13"/>
        <v>0</v>
      </c>
      <c r="Y50" s="13" t="str">
        <f t="shared" si="14"/>
        <v/>
      </c>
      <c r="Z50" s="4" t="str">
        <f t="shared" si="15"/>
        <v/>
      </c>
      <c r="AB50" s="2">
        <f t="shared" si="44"/>
        <v>-2</v>
      </c>
      <c r="AC50" s="4">
        <f t="shared" si="16"/>
        <v>-6</v>
      </c>
      <c r="AD50" s="4">
        <f t="shared" si="17"/>
        <v>1.68</v>
      </c>
      <c r="AG50" s="4">
        <f t="shared" si="18"/>
        <v>0</v>
      </c>
      <c r="AH50" s="13" t="str">
        <f t="shared" si="19"/>
        <v/>
      </c>
      <c r="AI50" s="4" t="str">
        <f t="shared" si="20"/>
        <v/>
      </c>
      <c r="AJ50" s="13"/>
      <c r="AK50" s="2">
        <f t="shared" si="45"/>
        <v>-2</v>
      </c>
      <c r="AL50" s="4">
        <f t="shared" si="21"/>
        <v>-6</v>
      </c>
      <c r="AM50" s="4">
        <f t="shared" si="22"/>
        <v>1.68</v>
      </c>
      <c r="AP50" s="4">
        <f t="shared" si="23"/>
        <v>0</v>
      </c>
      <c r="AQ50" s="13" t="str">
        <f t="shared" si="24"/>
        <v/>
      </c>
      <c r="AR50" s="4" t="str">
        <f t="shared" si="25"/>
        <v/>
      </c>
      <c r="AS50" s="13"/>
      <c r="AT50" s="2">
        <f t="shared" si="46"/>
        <v>-2</v>
      </c>
      <c r="AU50" s="4">
        <f t="shared" si="26"/>
        <v>-6</v>
      </c>
      <c r="AV50" s="4">
        <f t="shared" si="27"/>
        <v>1.68</v>
      </c>
      <c r="AY50" s="4">
        <f t="shared" si="28"/>
        <v>0</v>
      </c>
      <c r="AZ50" s="13" t="str">
        <f t="shared" si="29"/>
        <v/>
      </c>
      <c r="BA50" s="4" t="str">
        <f t="shared" si="30"/>
        <v/>
      </c>
      <c r="BB50" s="13"/>
      <c r="BC50" s="2">
        <f t="shared" si="47"/>
        <v>-2</v>
      </c>
      <c r="BD50" s="4">
        <f t="shared" si="31"/>
        <v>-6</v>
      </c>
      <c r="BE50" s="4">
        <f t="shared" si="32"/>
        <v>1.68</v>
      </c>
      <c r="BH50" s="4">
        <f t="shared" si="33"/>
        <v>0</v>
      </c>
      <c r="BI50" s="13" t="str">
        <f t="shared" si="34"/>
        <v/>
      </c>
      <c r="BJ50" s="4" t="str">
        <f t="shared" si="35"/>
        <v/>
      </c>
      <c r="BK50" s="13"/>
      <c r="BL50" s="2">
        <f t="shared" si="48"/>
        <v>-2</v>
      </c>
      <c r="BM50" s="4">
        <f t="shared" si="36"/>
        <v>-6</v>
      </c>
      <c r="BN50" s="4">
        <f t="shared" si="37"/>
        <v>1.68</v>
      </c>
      <c r="BQ50" s="4">
        <f t="shared" si="38"/>
        <v>0</v>
      </c>
      <c r="BR50" s="13" t="str">
        <f t="shared" si="39"/>
        <v/>
      </c>
      <c r="BS50" s="4" t="str">
        <f t="shared" si="40"/>
        <v/>
      </c>
      <c r="BT50" s="25"/>
    </row>
    <row r="51">
      <c r="A51" s="2">
        <f t="shared" si="41"/>
        <v>-1.5</v>
      </c>
      <c r="B51" s="4">
        <f t="shared" si="1"/>
        <v>-4.5</v>
      </c>
      <c r="C51" s="4">
        <f t="shared" si="2"/>
        <v>1.65</v>
      </c>
      <c r="F51" s="4">
        <f t="shared" si="3"/>
        <v>0</v>
      </c>
      <c r="G51" s="13" t="str">
        <f t="shared" si="4"/>
        <v/>
      </c>
      <c r="H51" s="13" t="str">
        <f t="shared" si="5"/>
        <v/>
      </c>
      <c r="J51" s="2">
        <f t="shared" si="42"/>
        <v>-1.5</v>
      </c>
      <c r="K51" s="4">
        <f t="shared" si="6"/>
        <v>-4.5</v>
      </c>
      <c r="L51" s="4">
        <f t="shared" si="7"/>
        <v>1.65</v>
      </c>
      <c r="O51" s="4">
        <f t="shared" si="8"/>
        <v>0</v>
      </c>
      <c r="P51" s="13" t="str">
        <f t="shared" si="9"/>
        <v/>
      </c>
      <c r="Q51" s="4" t="str">
        <f t="shared" si="10"/>
        <v/>
      </c>
      <c r="S51" s="2">
        <f t="shared" si="43"/>
        <v>-1.5</v>
      </c>
      <c r="T51" s="4">
        <f t="shared" si="11"/>
        <v>-4.5</v>
      </c>
      <c r="U51" s="4">
        <f t="shared" si="12"/>
        <v>1.65</v>
      </c>
      <c r="X51" s="4">
        <f t="shared" si="13"/>
        <v>0</v>
      </c>
      <c r="Y51" s="13" t="str">
        <f t="shared" si="14"/>
        <v/>
      </c>
      <c r="Z51" s="4" t="str">
        <f t="shared" si="15"/>
        <v/>
      </c>
      <c r="AB51" s="2">
        <f t="shared" si="44"/>
        <v>-1.5</v>
      </c>
      <c r="AC51" s="4">
        <f t="shared" si="16"/>
        <v>-4.5</v>
      </c>
      <c r="AD51" s="4">
        <f t="shared" si="17"/>
        <v>1.65</v>
      </c>
      <c r="AG51" s="4">
        <f t="shared" si="18"/>
        <v>0</v>
      </c>
      <c r="AH51" s="13" t="str">
        <f t="shared" si="19"/>
        <v/>
      </c>
      <c r="AI51" s="4" t="str">
        <f t="shared" si="20"/>
        <v/>
      </c>
      <c r="AJ51" s="13"/>
      <c r="AK51" s="2">
        <f t="shared" si="45"/>
        <v>-1.5</v>
      </c>
      <c r="AL51" s="4">
        <f t="shared" si="21"/>
        <v>-4.5</v>
      </c>
      <c r="AM51" s="4">
        <f t="shared" si="22"/>
        <v>1.65</v>
      </c>
      <c r="AP51" s="4">
        <f t="shared" si="23"/>
        <v>0</v>
      </c>
      <c r="AQ51" s="13" t="str">
        <f t="shared" si="24"/>
        <v/>
      </c>
      <c r="AR51" s="4" t="str">
        <f t="shared" si="25"/>
        <v/>
      </c>
      <c r="AS51" s="13"/>
      <c r="AT51" s="2">
        <f t="shared" si="46"/>
        <v>-1.5</v>
      </c>
      <c r="AU51" s="4">
        <f t="shared" si="26"/>
        <v>-4.5</v>
      </c>
      <c r="AV51" s="4">
        <f t="shared" si="27"/>
        <v>1.65</v>
      </c>
      <c r="AY51" s="4">
        <f t="shared" si="28"/>
        <v>0</v>
      </c>
      <c r="AZ51" s="13" t="str">
        <f t="shared" si="29"/>
        <v/>
      </c>
      <c r="BA51" s="4" t="str">
        <f t="shared" si="30"/>
        <v/>
      </c>
      <c r="BB51" s="13"/>
      <c r="BC51" s="2">
        <f t="shared" si="47"/>
        <v>-1.5</v>
      </c>
      <c r="BD51" s="4">
        <f t="shared" si="31"/>
        <v>-4.5</v>
      </c>
      <c r="BE51" s="4">
        <f t="shared" si="32"/>
        <v>1.65</v>
      </c>
      <c r="BH51" s="4">
        <f t="shared" si="33"/>
        <v>0</v>
      </c>
      <c r="BI51" s="13" t="str">
        <f t="shared" si="34"/>
        <v/>
      </c>
      <c r="BJ51" s="4" t="str">
        <f t="shared" si="35"/>
        <v/>
      </c>
      <c r="BK51" s="13"/>
      <c r="BL51" s="2">
        <f t="shared" si="48"/>
        <v>-1.5</v>
      </c>
      <c r="BM51" s="4">
        <f t="shared" si="36"/>
        <v>-4.5</v>
      </c>
      <c r="BN51" s="4">
        <f t="shared" si="37"/>
        <v>1.65</v>
      </c>
      <c r="BQ51" s="4">
        <f t="shared" si="38"/>
        <v>0</v>
      </c>
      <c r="BR51" s="13" t="str">
        <f t="shared" si="39"/>
        <v/>
      </c>
      <c r="BS51" s="4" t="str">
        <f t="shared" si="40"/>
        <v/>
      </c>
      <c r="BT51" s="25"/>
    </row>
    <row r="52">
      <c r="A52" s="2">
        <f t="shared" si="41"/>
        <v>-1</v>
      </c>
      <c r="B52" s="4">
        <f t="shared" si="1"/>
        <v>-3</v>
      </c>
      <c r="C52" s="4">
        <f t="shared" si="2"/>
        <v>1.62</v>
      </c>
      <c r="F52" s="4">
        <f t="shared" si="3"/>
        <v>0</v>
      </c>
      <c r="G52" s="13" t="str">
        <f t="shared" si="4"/>
        <v/>
      </c>
      <c r="H52" s="13" t="str">
        <f t="shared" si="5"/>
        <v/>
      </c>
      <c r="J52" s="2">
        <f t="shared" si="42"/>
        <v>-1</v>
      </c>
      <c r="K52" s="4">
        <f t="shared" si="6"/>
        <v>-3</v>
      </c>
      <c r="L52" s="4">
        <f t="shared" si="7"/>
        <v>1.62</v>
      </c>
      <c r="M52" s="4">
        <f>150+25/32</f>
        <v>150.78125</v>
      </c>
      <c r="N52" s="4">
        <f>155+6/32</f>
        <v>155.1875</v>
      </c>
      <c r="O52" s="4">
        <f t="shared" si="8"/>
        <v>4.40625</v>
      </c>
      <c r="P52" s="13">
        <f t="shared" si="9"/>
        <v>0.9929823694</v>
      </c>
      <c r="Q52" s="4">
        <f t="shared" si="10"/>
        <v>0</v>
      </c>
      <c r="S52" s="2">
        <f t="shared" si="43"/>
        <v>-1</v>
      </c>
      <c r="T52" s="4">
        <f t="shared" si="11"/>
        <v>-3</v>
      </c>
      <c r="U52" s="4">
        <f t="shared" si="12"/>
        <v>1.62</v>
      </c>
      <c r="X52" s="4">
        <f t="shared" si="13"/>
        <v>0</v>
      </c>
      <c r="Y52" s="13" t="str">
        <f t="shared" si="14"/>
        <v/>
      </c>
      <c r="Z52" s="4" t="str">
        <f t="shared" si="15"/>
        <v/>
      </c>
      <c r="AB52" s="2">
        <f t="shared" si="44"/>
        <v>-1</v>
      </c>
      <c r="AC52" s="4">
        <f t="shared" si="16"/>
        <v>-3</v>
      </c>
      <c r="AD52" s="4">
        <f t="shared" si="17"/>
        <v>1.62</v>
      </c>
      <c r="AG52" s="4">
        <f t="shared" si="18"/>
        <v>0</v>
      </c>
      <c r="AH52" s="13" t="str">
        <f t="shared" si="19"/>
        <v/>
      </c>
      <c r="AI52" s="4" t="str">
        <f t="shared" si="20"/>
        <v/>
      </c>
      <c r="AJ52" s="13"/>
      <c r="AK52" s="2">
        <f t="shared" si="45"/>
        <v>-1</v>
      </c>
      <c r="AL52" s="4">
        <f t="shared" si="21"/>
        <v>-3</v>
      </c>
      <c r="AM52" s="4">
        <f t="shared" si="22"/>
        <v>1.62</v>
      </c>
      <c r="AP52" s="4">
        <f t="shared" si="23"/>
        <v>0</v>
      </c>
      <c r="AQ52" s="13" t="str">
        <f t="shared" si="24"/>
        <v/>
      </c>
      <c r="AR52" s="4" t="str">
        <f t="shared" si="25"/>
        <v/>
      </c>
      <c r="AS52" s="13"/>
      <c r="AT52" s="2">
        <f t="shared" si="46"/>
        <v>-1</v>
      </c>
      <c r="AU52" s="4">
        <f t="shared" si="26"/>
        <v>-3</v>
      </c>
      <c r="AV52" s="4">
        <f t="shared" si="27"/>
        <v>1.62</v>
      </c>
      <c r="AY52" s="4">
        <f t="shared" si="28"/>
        <v>0</v>
      </c>
      <c r="AZ52" s="13" t="str">
        <f t="shared" si="29"/>
        <v/>
      </c>
      <c r="BA52" s="4" t="str">
        <f t="shared" si="30"/>
        <v/>
      </c>
      <c r="BB52" s="13"/>
      <c r="BC52" s="2">
        <f t="shared" si="47"/>
        <v>-1</v>
      </c>
      <c r="BD52" s="4">
        <f t="shared" si="31"/>
        <v>-3</v>
      </c>
      <c r="BE52" s="4">
        <f t="shared" si="32"/>
        <v>1.62</v>
      </c>
      <c r="BH52" s="4">
        <f t="shared" si="33"/>
        <v>0</v>
      </c>
      <c r="BI52" s="13" t="str">
        <f t="shared" si="34"/>
        <v/>
      </c>
      <c r="BJ52" s="4" t="str">
        <f t="shared" si="35"/>
        <v/>
      </c>
      <c r="BK52" s="13"/>
      <c r="BL52" s="2">
        <f t="shared" si="48"/>
        <v>-1</v>
      </c>
      <c r="BM52" s="4">
        <f t="shared" si="36"/>
        <v>-3</v>
      </c>
      <c r="BN52" s="4">
        <f t="shared" si="37"/>
        <v>1.62</v>
      </c>
      <c r="BQ52" s="4">
        <f t="shared" si="38"/>
        <v>0</v>
      </c>
      <c r="BR52" s="13" t="str">
        <f t="shared" si="39"/>
        <v/>
      </c>
      <c r="BS52" s="4" t="str">
        <f t="shared" si="40"/>
        <v/>
      </c>
      <c r="BT52" s="25"/>
    </row>
    <row r="53">
      <c r="A53" s="2">
        <f t="shared" si="41"/>
        <v>-0.5</v>
      </c>
      <c r="B53" s="4">
        <f t="shared" si="1"/>
        <v>-1.5</v>
      </c>
      <c r="C53" s="4">
        <f t="shared" si="2"/>
        <v>1.59</v>
      </c>
      <c r="F53" s="4">
        <f t="shared" si="3"/>
        <v>0</v>
      </c>
      <c r="G53" s="13" t="str">
        <f t="shared" si="4"/>
        <v/>
      </c>
      <c r="H53" s="13" t="str">
        <f t="shared" si="5"/>
        <v/>
      </c>
      <c r="J53" s="2">
        <f t="shared" si="42"/>
        <v>-0.5</v>
      </c>
      <c r="K53" s="4">
        <f t="shared" si="6"/>
        <v>-1.5</v>
      </c>
      <c r="L53" s="4">
        <f t="shared" si="7"/>
        <v>1.59</v>
      </c>
      <c r="O53" s="4">
        <f t="shared" si="8"/>
        <v>0</v>
      </c>
      <c r="P53" s="13" t="str">
        <f t="shared" si="9"/>
        <v/>
      </c>
      <c r="Q53" s="4" t="str">
        <f t="shared" si="10"/>
        <v/>
      </c>
      <c r="S53" s="2">
        <f t="shared" si="43"/>
        <v>-0.5</v>
      </c>
      <c r="T53" s="4">
        <f t="shared" si="11"/>
        <v>-1.5</v>
      </c>
      <c r="U53" s="4">
        <f t="shared" si="12"/>
        <v>1.59</v>
      </c>
      <c r="X53" s="4">
        <f t="shared" si="13"/>
        <v>0</v>
      </c>
      <c r="Y53" s="13" t="str">
        <f t="shared" si="14"/>
        <v/>
      </c>
      <c r="Z53" s="4" t="str">
        <f t="shared" si="15"/>
        <v/>
      </c>
      <c r="AB53" s="2">
        <f t="shared" si="44"/>
        <v>-0.5</v>
      </c>
      <c r="AC53" s="4">
        <f t="shared" si="16"/>
        <v>-1.5</v>
      </c>
      <c r="AD53" s="4">
        <f t="shared" si="17"/>
        <v>1.59</v>
      </c>
      <c r="AG53" s="4">
        <f t="shared" si="18"/>
        <v>0</v>
      </c>
      <c r="AH53" s="13" t="str">
        <f t="shared" si="19"/>
        <v/>
      </c>
      <c r="AI53" s="4" t="str">
        <f t="shared" si="20"/>
        <v/>
      </c>
      <c r="AJ53" s="13"/>
      <c r="AK53" s="2">
        <f t="shared" si="45"/>
        <v>-0.5</v>
      </c>
      <c r="AL53" s="4">
        <f t="shared" si="21"/>
        <v>-1.5</v>
      </c>
      <c r="AM53" s="4">
        <f t="shared" si="22"/>
        <v>1.59</v>
      </c>
      <c r="AP53" s="4">
        <f t="shared" si="23"/>
        <v>0</v>
      </c>
      <c r="AQ53" s="13" t="str">
        <f t="shared" si="24"/>
        <v/>
      </c>
      <c r="AR53" s="4" t="str">
        <f t="shared" si="25"/>
        <v/>
      </c>
      <c r="AS53" s="13"/>
      <c r="AT53" s="2">
        <f t="shared" si="46"/>
        <v>-0.5</v>
      </c>
      <c r="AU53" s="4">
        <f t="shared" si="26"/>
        <v>-1.5</v>
      </c>
      <c r="AV53" s="4">
        <f t="shared" si="27"/>
        <v>1.59</v>
      </c>
      <c r="AY53" s="4">
        <f t="shared" si="28"/>
        <v>0</v>
      </c>
      <c r="AZ53" s="13" t="str">
        <f t="shared" si="29"/>
        <v/>
      </c>
      <c r="BA53" s="4" t="str">
        <f t="shared" si="30"/>
        <v/>
      </c>
      <c r="BB53" s="13"/>
      <c r="BC53" s="2">
        <f t="shared" si="47"/>
        <v>-0.5</v>
      </c>
      <c r="BD53" s="4">
        <f t="shared" si="31"/>
        <v>-1.5</v>
      </c>
      <c r="BE53" s="4">
        <f t="shared" si="32"/>
        <v>1.59</v>
      </c>
      <c r="BH53" s="4">
        <f t="shared" si="33"/>
        <v>0</v>
      </c>
      <c r="BI53" s="13" t="str">
        <f t="shared" si="34"/>
        <v/>
      </c>
      <c r="BJ53" s="4" t="str">
        <f t="shared" si="35"/>
        <v/>
      </c>
      <c r="BK53" s="13"/>
      <c r="BL53" s="2">
        <f t="shared" si="48"/>
        <v>-0.5</v>
      </c>
      <c r="BM53" s="4">
        <f t="shared" si="36"/>
        <v>-1.5</v>
      </c>
      <c r="BN53" s="4">
        <f t="shared" si="37"/>
        <v>1.59</v>
      </c>
      <c r="BQ53" s="4">
        <f t="shared" si="38"/>
        <v>0</v>
      </c>
      <c r="BR53" s="13" t="str">
        <f t="shared" si="39"/>
        <v/>
      </c>
      <c r="BS53" s="4" t="str">
        <f t="shared" si="40"/>
        <v/>
      </c>
      <c r="BT53" s="25"/>
    </row>
    <row r="54">
      <c r="A54" s="2">
        <f t="shared" si="41"/>
        <v>0</v>
      </c>
      <c r="B54" s="4">
        <f t="shared" si="1"/>
        <v>0</v>
      </c>
      <c r="C54" s="4">
        <f t="shared" si="2"/>
        <v>1.56</v>
      </c>
      <c r="D54" s="4">
        <f>150.75+1/32</f>
        <v>150.78125</v>
      </c>
      <c r="E54" s="4">
        <f>155+3/16+1/32</f>
        <v>155.21875</v>
      </c>
      <c r="F54" s="4">
        <f t="shared" si="3"/>
        <v>4.4375</v>
      </c>
      <c r="G54" s="13">
        <f t="shared" si="4"/>
        <v>0.9964973623</v>
      </c>
      <c r="H54" s="13">
        <f t="shared" si="5"/>
        <v>0</v>
      </c>
      <c r="J54" s="2">
        <f t="shared" si="42"/>
        <v>0</v>
      </c>
      <c r="K54" s="4">
        <f t="shared" si="6"/>
        <v>0</v>
      </c>
      <c r="L54" s="4">
        <f t="shared" si="7"/>
        <v>1.56</v>
      </c>
      <c r="M54" s="4">
        <f>150+25/32</f>
        <v>150.78125</v>
      </c>
      <c r="N54" s="4">
        <f>155+6/32</f>
        <v>155.1875</v>
      </c>
      <c r="O54" s="4">
        <f t="shared" si="8"/>
        <v>4.40625</v>
      </c>
      <c r="P54" s="13">
        <f t="shared" si="9"/>
        <v>0.9929823694</v>
      </c>
      <c r="Q54" s="4">
        <f t="shared" si="10"/>
        <v>0</v>
      </c>
      <c r="S54" s="2">
        <f t="shared" si="43"/>
        <v>0</v>
      </c>
      <c r="T54" s="4">
        <f t="shared" si="11"/>
        <v>0</v>
      </c>
      <c r="U54" s="4">
        <f t="shared" si="12"/>
        <v>1.56</v>
      </c>
      <c r="X54" s="4">
        <f t="shared" si="13"/>
        <v>0</v>
      </c>
      <c r="Y54" s="13" t="str">
        <f t="shared" si="14"/>
        <v/>
      </c>
      <c r="Z54" s="4" t="str">
        <f t="shared" si="15"/>
        <v/>
      </c>
      <c r="AB54" s="2">
        <f t="shared" si="44"/>
        <v>0</v>
      </c>
      <c r="AC54" s="4">
        <f t="shared" si="16"/>
        <v>0</v>
      </c>
      <c r="AD54" s="4">
        <f t="shared" si="17"/>
        <v>1.56</v>
      </c>
      <c r="AG54" s="4">
        <f t="shared" si="18"/>
        <v>0</v>
      </c>
      <c r="AH54" s="13" t="str">
        <f t="shared" si="19"/>
        <v/>
      </c>
      <c r="AI54" s="4" t="str">
        <f t="shared" si="20"/>
        <v/>
      </c>
      <c r="AJ54" s="13"/>
      <c r="AK54" s="2">
        <f t="shared" si="45"/>
        <v>0</v>
      </c>
      <c r="AL54" s="4">
        <f t="shared" si="21"/>
        <v>0</v>
      </c>
      <c r="AM54" s="4">
        <f t="shared" si="22"/>
        <v>1.56</v>
      </c>
      <c r="AP54" s="4">
        <f t="shared" si="23"/>
        <v>0</v>
      </c>
      <c r="AQ54" s="13" t="str">
        <f t="shared" si="24"/>
        <v/>
      </c>
      <c r="AR54" s="4" t="str">
        <f t="shared" si="25"/>
        <v/>
      </c>
      <c r="AS54" s="13"/>
      <c r="AT54" s="2">
        <f t="shared" si="46"/>
        <v>0</v>
      </c>
      <c r="AU54" s="4">
        <f t="shared" si="26"/>
        <v>0</v>
      </c>
      <c r="AV54" s="4">
        <f t="shared" si="27"/>
        <v>1.56</v>
      </c>
      <c r="AY54" s="4">
        <f t="shared" si="28"/>
        <v>0</v>
      </c>
      <c r="AZ54" s="13" t="str">
        <f t="shared" si="29"/>
        <v/>
      </c>
      <c r="BA54" s="4" t="str">
        <f t="shared" si="30"/>
        <v/>
      </c>
      <c r="BB54" s="13"/>
      <c r="BC54" s="2">
        <f t="shared" si="47"/>
        <v>0</v>
      </c>
      <c r="BD54" s="4">
        <f t="shared" si="31"/>
        <v>0</v>
      </c>
      <c r="BE54" s="4">
        <f t="shared" si="32"/>
        <v>1.56</v>
      </c>
      <c r="BH54" s="4">
        <f t="shared" si="33"/>
        <v>0</v>
      </c>
      <c r="BI54" s="13" t="str">
        <f t="shared" si="34"/>
        <v/>
      </c>
      <c r="BJ54" s="4" t="str">
        <f t="shared" si="35"/>
        <v/>
      </c>
      <c r="BK54" s="13"/>
      <c r="BL54" s="2">
        <f t="shared" si="48"/>
        <v>0</v>
      </c>
      <c r="BM54" s="4">
        <f t="shared" si="36"/>
        <v>0</v>
      </c>
      <c r="BN54" s="4">
        <f t="shared" si="37"/>
        <v>1.56</v>
      </c>
      <c r="BQ54" s="4">
        <f t="shared" si="38"/>
        <v>0</v>
      </c>
      <c r="BR54" s="13" t="str">
        <f t="shared" si="39"/>
        <v/>
      </c>
      <c r="BS54" s="4" t="str">
        <f t="shared" si="40"/>
        <v/>
      </c>
      <c r="BT54" s="25"/>
    </row>
    <row r="55">
      <c r="A55" s="2">
        <f t="shared" si="41"/>
        <v>0.5</v>
      </c>
      <c r="B55" s="4">
        <f t="shared" si="1"/>
        <v>1.5</v>
      </c>
      <c r="C55" s="4">
        <f t="shared" si="2"/>
        <v>1.53</v>
      </c>
      <c r="F55" s="4">
        <f t="shared" si="3"/>
        <v>0</v>
      </c>
      <c r="G55" s="13" t="str">
        <f t="shared" si="4"/>
        <v/>
      </c>
      <c r="H55" s="13" t="str">
        <f t="shared" si="5"/>
        <v/>
      </c>
      <c r="J55" s="2">
        <f t="shared" si="42"/>
        <v>0.5</v>
      </c>
      <c r="K55" s="4">
        <f t="shared" si="6"/>
        <v>1.5</v>
      </c>
      <c r="L55" s="4">
        <f t="shared" si="7"/>
        <v>1.53</v>
      </c>
      <c r="O55" s="4">
        <f t="shared" si="8"/>
        <v>0</v>
      </c>
      <c r="P55" s="13" t="str">
        <f t="shared" si="9"/>
        <v/>
      </c>
      <c r="Q55" s="4" t="str">
        <f t="shared" si="10"/>
        <v/>
      </c>
      <c r="S55" s="2">
        <f t="shared" si="43"/>
        <v>0.5</v>
      </c>
      <c r="T55" s="4">
        <f t="shared" si="11"/>
        <v>1.5</v>
      </c>
      <c r="U55" s="4">
        <f t="shared" si="12"/>
        <v>1.53</v>
      </c>
      <c r="X55" s="4">
        <f t="shared" si="13"/>
        <v>0</v>
      </c>
      <c r="Y55" s="13" t="str">
        <f t="shared" si="14"/>
        <v/>
      </c>
      <c r="Z55" s="4" t="str">
        <f t="shared" si="15"/>
        <v/>
      </c>
      <c r="AB55" s="2">
        <f t="shared" si="44"/>
        <v>0.5</v>
      </c>
      <c r="AC55" s="4">
        <f t="shared" si="16"/>
        <v>1.5</v>
      </c>
      <c r="AD55" s="4">
        <f t="shared" si="17"/>
        <v>1.53</v>
      </c>
      <c r="AG55" s="4">
        <f t="shared" si="18"/>
        <v>0</v>
      </c>
      <c r="AH55" s="13" t="str">
        <f t="shared" si="19"/>
        <v/>
      </c>
      <c r="AI55" s="4" t="str">
        <f t="shared" si="20"/>
        <v/>
      </c>
      <c r="AJ55" s="13"/>
      <c r="AK55" s="2">
        <f t="shared" si="45"/>
        <v>0.5</v>
      </c>
      <c r="AL55" s="4">
        <f t="shared" si="21"/>
        <v>1.5</v>
      </c>
      <c r="AM55" s="4">
        <f t="shared" si="22"/>
        <v>1.53</v>
      </c>
      <c r="AP55" s="4">
        <f t="shared" si="23"/>
        <v>0</v>
      </c>
      <c r="AQ55" s="13" t="str">
        <f t="shared" si="24"/>
        <v/>
      </c>
      <c r="AR55" s="4" t="str">
        <f t="shared" si="25"/>
        <v/>
      </c>
      <c r="AS55" s="13"/>
      <c r="AT55" s="2">
        <f t="shared" si="46"/>
        <v>0.5</v>
      </c>
      <c r="AU55" s="4">
        <f t="shared" si="26"/>
        <v>1.5</v>
      </c>
      <c r="AV55" s="4">
        <f t="shared" si="27"/>
        <v>1.53</v>
      </c>
      <c r="AY55" s="4">
        <f t="shared" si="28"/>
        <v>0</v>
      </c>
      <c r="AZ55" s="13" t="str">
        <f t="shared" si="29"/>
        <v/>
      </c>
      <c r="BA55" s="4" t="str">
        <f t="shared" si="30"/>
        <v/>
      </c>
      <c r="BB55" s="13"/>
      <c r="BC55" s="2">
        <f t="shared" si="47"/>
        <v>0.5</v>
      </c>
      <c r="BD55" s="4">
        <f t="shared" si="31"/>
        <v>1.5</v>
      </c>
      <c r="BE55" s="4">
        <f t="shared" si="32"/>
        <v>1.53</v>
      </c>
      <c r="BH55" s="4">
        <f t="shared" si="33"/>
        <v>0</v>
      </c>
      <c r="BI55" s="13" t="str">
        <f t="shared" si="34"/>
        <v/>
      </c>
      <c r="BJ55" s="4" t="str">
        <f t="shared" si="35"/>
        <v/>
      </c>
      <c r="BK55" s="13"/>
      <c r="BL55" s="2">
        <f t="shared" si="48"/>
        <v>0.5</v>
      </c>
      <c r="BM55" s="4">
        <f t="shared" si="36"/>
        <v>1.5</v>
      </c>
      <c r="BN55" s="4">
        <f t="shared" si="37"/>
        <v>1.53</v>
      </c>
      <c r="BQ55" s="4">
        <f t="shared" si="38"/>
        <v>0</v>
      </c>
      <c r="BR55" s="13" t="str">
        <f t="shared" si="39"/>
        <v/>
      </c>
      <c r="BS55" s="4" t="str">
        <f t="shared" si="40"/>
        <v/>
      </c>
      <c r="BT55" s="25"/>
    </row>
    <row r="56">
      <c r="A56" s="2">
        <f t="shared" si="41"/>
        <v>1</v>
      </c>
      <c r="B56" s="4">
        <f t="shared" si="1"/>
        <v>3</v>
      </c>
      <c r="C56" s="4">
        <f t="shared" si="2"/>
        <v>1.5</v>
      </c>
      <c r="F56" s="4">
        <f t="shared" si="3"/>
        <v>0</v>
      </c>
      <c r="G56" s="13" t="str">
        <f t="shared" si="4"/>
        <v/>
      </c>
      <c r="H56" s="13" t="str">
        <f t="shared" si="5"/>
        <v/>
      </c>
      <c r="J56" s="2">
        <f t="shared" si="42"/>
        <v>1</v>
      </c>
      <c r="K56" s="4">
        <f t="shared" si="6"/>
        <v>3</v>
      </c>
      <c r="L56" s="4">
        <f t="shared" si="7"/>
        <v>1.5</v>
      </c>
      <c r="M56" s="4">
        <f>150+25/32</f>
        <v>150.78125</v>
      </c>
      <c r="N56" s="4">
        <f>155+6/32</f>
        <v>155.1875</v>
      </c>
      <c r="O56" s="4">
        <f t="shared" si="8"/>
        <v>4.40625</v>
      </c>
      <c r="P56" s="13">
        <f t="shared" si="9"/>
        <v>0.9929823694</v>
      </c>
      <c r="Q56" s="4">
        <f t="shared" si="10"/>
        <v>0</v>
      </c>
      <c r="S56" s="2">
        <f t="shared" si="43"/>
        <v>1</v>
      </c>
      <c r="T56" s="4">
        <f t="shared" si="11"/>
        <v>3</v>
      </c>
      <c r="U56" s="4">
        <f t="shared" si="12"/>
        <v>1.5</v>
      </c>
      <c r="X56" s="4">
        <f t="shared" si="13"/>
        <v>0</v>
      </c>
      <c r="Y56" s="13" t="str">
        <f t="shared" si="14"/>
        <v/>
      </c>
      <c r="Z56" s="4" t="str">
        <f t="shared" si="15"/>
        <v/>
      </c>
      <c r="AB56" s="2">
        <f t="shared" si="44"/>
        <v>1</v>
      </c>
      <c r="AC56" s="4">
        <f t="shared" si="16"/>
        <v>3</v>
      </c>
      <c r="AD56" s="4">
        <f t="shared" si="17"/>
        <v>1.5</v>
      </c>
      <c r="AG56" s="4">
        <f t="shared" si="18"/>
        <v>0</v>
      </c>
      <c r="AH56" s="13" t="str">
        <f t="shared" si="19"/>
        <v/>
      </c>
      <c r="AI56" s="4" t="str">
        <f t="shared" si="20"/>
        <v/>
      </c>
      <c r="AJ56" s="13"/>
      <c r="AK56" s="2">
        <f t="shared" si="45"/>
        <v>1</v>
      </c>
      <c r="AL56" s="4">
        <f t="shared" si="21"/>
        <v>3</v>
      </c>
      <c r="AM56" s="4">
        <f t="shared" si="22"/>
        <v>1.5</v>
      </c>
      <c r="AP56" s="4">
        <f t="shared" si="23"/>
        <v>0</v>
      </c>
      <c r="AQ56" s="13" t="str">
        <f t="shared" si="24"/>
        <v/>
      </c>
      <c r="AR56" s="4" t="str">
        <f t="shared" si="25"/>
        <v/>
      </c>
      <c r="AS56" s="13"/>
      <c r="AT56" s="2">
        <f t="shared" si="46"/>
        <v>1</v>
      </c>
      <c r="AU56" s="4">
        <f t="shared" si="26"/>
        <v>3</v>
      </c>
      <c r="AV56" s="4">
        <f t="shared" si="27"/>
        <v>1.5</v>
      </c>
      <c r="AY56" s="4">
        <f t="shared" si="28"/>
        <v>0</v>
      </c>
      <c r="AZ56" s="13" t="str">
        <f t="shared" si="29"/>
        <v/>
      </c>
      <c r="BA56" s="4" t="str">
        <f t="shared" si="30"/>
        <v/>
      </c>
      <c r="BB56" s="13"/>
      <c r="BC56" s="2">
        <f t="shared" si="47"/>
        <v>1</v>
      </c>
      <c r="BD56" s="4">
        <f t="shared" si="31"/>
        <v>3</v>
      </c>
      <c r="BE56" s="4">
        <f t="shared" si="32"/>
        <v>1.5</v>
      </c>
      <c r="BH56" s="4">
        <f t="shared" si="33"/>
        <v>0</v>
      </c>
      <c r="BI56" s="13" t="str">
        <f t="shared" si="34"/>
        <v/>
      </c>
      <c r="BJ56" s="4" t="str">
        <f t="shared" si="35"/>
        <v/>
      </c>
      <c r="BK56" s="13"/>
      <c r="BL56" s="2">
        <f t="shared" si="48"/>
        <v>1</v>
      </c>
      <c r="BM56" s="4">
        <f t="shared" si="36"/>
        <v>3</v>
      </c>
      <c r="BN56" s="4">
        <f t="shared" si="37"/>
        <v>1.5</v>
      </c>
      <c r="BQ56" s="4">
        <f t="shared" si="38"/>
        <v>0</v>
      </c>
      <c r="BR56" s="13" t="str">
        <f t="shared" si="39"/>
        <v/>
      </c>
      <c r="BS56" s="4" t="str">
        <f t="shared" si="40"/>
        <v/>
      </c>
      <c r="BT56" s="25"/>
    </row>
    <row r="57">
      <c r="A57" s="2">
        <f t="shared" si="41"/>
        <v>1.5</v>
      </c>
      <c r="B57" s="4">
        <f t="shared" si="1"/>
        <v>4.5</v>
      </c>
      <c r="C57" s="4">
        <f t="shared" si="2"/>
        <v>1.47</v>
      </c>
      <c r="F57" s="4">
        <f t="shared" si="3"/>
        <v>0</v>
      </c>
      <c r="G57" s="13" t="str">
        <f t="shared" si="4"/>
        <v/>
      </c>
      <c r="H57" s="13" t="str">
        <f t="shared" si="5"/>
        <v/>
      </c>
      <c r="J57" s="2">
        <f t="shared" si="42"/>
        <v>1.5</v>
      </c>
      <c r="K57" s="4">
        <f t="shared" si="6"/>
        <v>4.5</v>
      </c>
      <c r="L57" s="4">
        <f t="shared" si="7"/>
        <v>1.47</v>
      </c>
      <c r="O57" s="4">
        <f t="shared" si="8"/>
        <v>0</v>
      </c>
      <c r="P57" s="13" t="str">
        <f t="shared" si="9"/>
        <v/>
      </c>
      <c r="Q57" s="4" t="str">
        <f t="shared" si="10"/>
        <v/>
      </c>
      <c r="S57" s="2">
        <f t="shared" si="43"/>
        <v>1.5</v>
      </c>
      <c r="T57" s="4">
        <f t="shared" si="11"/>
        <v>4.5</v>
      </c>
      <c r="U57" s="4">
        <f t="shared" si="12"/>
        <v>1.47</v>
      </c>
      <c r="X57" s="4">
        <f t="shared" si="13"/>
        <v>0</v>
      </c>
      <c r="Y57" s="13" t="str">
        <f t="shared" si="14"/>
        <v/>
      </c>
      <c r="Z57" s="4" t="str">
        <f t="shared" si="15"/>
        <v/>
      </c>
      <c r="AB57" s="2">
        <f t="shared" si="44"/>
        <v>1.5</v>
      </c>
      <c r="AC57" s="4">
        <f t="shared" si="16"/>
        <v>4.5</v>
      </c>
      <c r="AD57" s="4">
        <f t="shared" si="17"/>
        <v>1.47</v>
      </c>
      <c r="AG57" s="4">
        <f t="shared" si="18"/>
        <v>0</v>
      </c>
      <c r="AH57" s="13" t="str">
        <f t="shared" si="19"/>
        <v/>
      </c>
      <c r="AI57" s="4" t="str">
        <f t="shared" si="20"/>
        <v/>
      </c>
      <c r="AJ57" s="13"/>
      <c r="AK57" s="2">
        <f t="shared" si="45"/>
        <v>1.5</v>
      </c>
      <c r="AL57" s="4">
        <f t="shared" si="21"/>
        <v>4.5</v>
      </c>
      <c r="AM57" s="4">
        <f t="shared" si="22"/>
        <v>1.47</v>
      </c>
      <c r="AP57" s="4">
        <f t="shared" si="23"/>
        <v>0</v>
      </c>
      <c r="AQ57" s="13" t="str">
        <f t="shared" si="24"/>
        <v/>
      </c>
      <c r="AR57" s="4" t="str">
        <f t="shared" si="25"/>
        <v/>
      </c>
      <c r="AS57" s="13"/>
      <c r="AT57" s="2">
        <f t="shared" si="46"/>
        <v>1.5</v>
      </c>
      <c r="AU57" s="4">
        <f t="shared" si="26"/>
        <v>4.5</v>
      </c>
      <c r="AV57" s="4">
        <f t="shared" si="27"/>
        <v>1.47</v>
      </c>
      <c r="AY57" s="4">
        <f t="shared" si="28"/>
        <v>0</v>
      </c>
      <c r="AZ57" s="13" t="str">
        <f t="shared" si="29"/>
        <v/>
      </c>
      <c r="BA57" s="4" t="str">
        <f t="shared" si="30"/>
        <v/>
      </c>
      <c r="BB57" s="13"/>
      <c r="BC57" s="2">
        <f t="shared" si="47"/>
        <v>1.5</v>
      </c>
      <c r="BD57" s="4">
        <f t="shared" si="31"/>
        <v>4.5</v>
      </c>
      <c r="BE57" s="4">
        <f t="shared" si="32"/>
        <v>1.47</v>
      </c>
      <c r="BH57" s="4">
        <f t="shared" si="33"/>
        <v>0</v>
      </c>
      <c r="BI57" s="13" t="str">
        <f t="shared" si="34"/>
        <v/>
      </c>
      <c r="BJ57" s="4" t="str">
        <f t="shared" si="35"/>
        <v/>
      </c>
      <c r="BK57" s="13"/>
      <c r="BL57" s="2">
        <f t="shared" si="48"/>
        <v>1.5</v>
      </c>
      <c r="BM57" s="4">
        <f t="shared" si="36"/>
        <v>4.5</v>
      </c>
      <c r="BN57" s="4">
        <f t="shared" si="37"/>
        <v>1.47</v>
      </c>
      <c r="BQ57" s="4">
        <f t="shared" si="38"/>
        <v>0</v>
      </c>
      <c r="BR57" s="13" t="str">
        <f t="shared" si="39"/>
        <v/>
      </c>
      <c r="BS57" s="4" t="str">
        <f t="shared" si="40"/>
        <v/>
      </c>
      <c r="BT57" s="25"/>
    </row>
    <row r="58">
      <c r="A58" s="2">
        <f t="shared" si="41"/>
        <v>2</v>
      </c>
      <c r="B58" s="4">
        <f t="shared" si="1"/>
        <v>6</v>
      </c>
      <c r="C58" s="4">
        <f t="shared" si="2"/>
        <v>1.44</v>
      </c>
      <c r="D58" s="4">
        <f>151-6/32</f>
        <v>150.8125</v>
      </c>
      <c r="E58" s="4">
        <f>155+3/16</f>
        <v>155.1875</v>
      </c>
      <c r="F58" s="4">
        <f t="shared" si="3"/>
        <v>4.375</v>
      </c>
      <c r="G58" s="13">
        <f t="shared" si="4"/>
        <v>0.9894548898</v>
      </c>
      <c r="H58" s="13">
        <f t="shared" si="5"/>
        <v>0</v>
      </c>
      <c r="J58" s="2">
        <f t="shared" si="42"/>
        <v>2</v>
      </c>
      <c r="K58" s="4">
        <f t="shared" si="6"/>
        <v>6</v>
      </c>
      <c r="L58" s="4">
        <f t="shared" si="7"/>
        <v>1.44</v>
      </c>
      <c r="M58" s="4">
        <f>150+25/32</f>
        <v>150.78125</v>
      </c>
      <c r="N58" s="4">
        <f>155+6/32</f>
        <v>155.1875</v>
      </c>
      <c r="O58" s="4">
        <f t="shared" si="8"/>
        <v>4.40625</v>
      </c>
      <c r="P58" s="13">
        <f t="shared" si="9"/>
        <v>0.9929823694</v>
      </c>
      <c r="Q58" s="4">
        <f t="shared" si="10"/>
        <v>0</v>
      </c>
      <c r="S58" s="2">
        <f t="shared" si="43"/>
        <v>2</v>
      </c>
      <c r="T58" s="4">
        <f t="shared" si="11"/>
        <v>6</v>
      </c>
      <c r="U58" s="4">
        <f t="shared" si="12"/>
        <v>1.44</v>
      </c>
      <c r="X58" s="4">
        <f t="shared" si="13"/>
        <v>0</v>
      </c>
      <c r="Y58" s="13" t="str">
        <f t="shared" si="14"/>
        <v/>
      </c>
      <c r="Z58" s="4" t="str">
        <f t="shared" si="15"/>
        <v/>
      </c>
      <c r="AB58" s="2">
        <f t="shared" si="44"/>
        <v>2</v>
      </c>
      <c r="AC58" s="4">
        <f t="shared" si="16"/>
        <v>6</v>
      </c>
      <c r="AD58" s="4">
        <f t="shared" si="17"/>
        <v>1.44</v>
      </c>
      <c r="AG58" s="4">
        <f t="shared" si="18"/>
        <v>0</v>
      </c>
      <c r="AH58" s="13" t="str">
        <f t="shared" si="19"/>
        <v/>
      </c>
      <c r="AI58" s="4" t="str">
        <f t="shared" si="20"/>
        <v/>
      </c>
      <c r="AJ58" s="13"/>
      <c r="AK58" s="2">
        <f t="shared" si="45"/>
        <v>2</v>
      </c>
      <c r="AL58" s="4">
        <f t="shared" si="21"/>
        <v>6</v>
      </c>
      <c r="AM58" s="4">
        <f t="shared" si="22"/>
        <v>1.44</v>
      </c>
      <c r="AP58" s="4">
        <f t="shared" si="23"/>
        <v>0</v>
      </c>
      <c r="AQ58" s="13" t="str">
        <f t="shared" si="24"/>
        <v/>
      </c>
      <c r="AR58" s="4" t="str">
        <f t="shared" si="25"/>
        <v/>
      </c>
      <c r="AS58" s="13"/>
      <c r="AT58" s="2">
        <f t="shared" si="46"/>
        <v>2</v>
      </c>
      <c r="AU58" s="4">
        <f t="shared" si="26"/>
        <v>6</v>
      </c>
      <c r="AV58" s="4">
        <f t="shared" si="27"/>
        <v>1.44</v>
      </c>
      <c r="AY58" s="4">
        <f t="shared" si="28"/>
        <v>0</v>
      </c>
      <c r="AZ58" s="13" t="str">
        <f t="shared" si="29"/>
        <v/>
      </c>
      <c r="BA58" s="4" t="str">
        <f t="shared" si="30"/>
        <v/>
      </c>
      <c r="BB58" s="13"/>
      <c r="BC58" s="2">
        <f t="shared" si="47"/>
        <v>2</v>
      </c>
      <c r="BD58" s="4">
        <f t="shared" si="31"/>
        <v>6</v>
      </c>
      <c r="BE58" s="4">
        <f t="shared" si="32"/>
        <v>1.44</v>
      </c>
      <c r="BH58" s="4">
        <f t="shared" si="33"/>
        <v>0</v>
      </c>
      <c r="BI58" s="13" t="str">
        <f t="shared" si="34"/>
        <v/>
      </c>
      <c r="BJ58" s="4" t="str">
        <f t="shared" si="35"/>
        <v/>
      </c>
      <c r="BK58" s="13"/>
      <c r="BL58" s="2">
        <f t="shared" si="48"/>
        <v>2</v>
      </c>
      <c r="BM58" s="4">
        <f t="shared" si="36"/>
        <v>6</v>
      </c>
      <c r="BN58" s="4">
        <f t="shared" si="37"/>
        <v>1.44</v>
      </c>
      <c r="BQ58" s="4">
        <f t="shared" si="38"/>
        <v>0</v>
      </c>
      <c r="BR58" s="13" t="str">
        <f t="shared" si="39"/>
        <v/>
      </c>
      <c r="BS58" s="4" t="str">
        <f t="shared" si="40"/>
        <v/>
      </c>
      <c r="BT58" s="25"/>
    </row>
    <row r="59">
      <c r="A59" s="2">
        <f t="shared" si="41"/>
        <v>2.5</v>
      </c>
      <c r="B59" s="4">
        <f t="shared" si="1"/>
        <v>7.5</v>
      </c>
      <c r="C59" s="4">
        <f t="shared" si="2"/>
        <v>1.41</v>
      </c>
      <c r="F59" s="4">
        <f t="shared" si="3"/>
        <v>0</v>
      </c>
      <c r="G59" s="13" t="str">
        <f t="shared" si="4"/>
        <v/>
      </c>
      <c r="H59" s="13" t="str">
        <f t="shared" si="5"/>
        <v/>
      </c>
      <c r="J59" s="2">
        <f t="shared" si="42"/>
        <v>2.5</v>
      </c>
      <c r="K59" s="4">
        <f t="shared" si="6"/>
        <v>7.5</v>
      </c>
      <c r="L59" s="4">
        <f t="shared" si="7"/>
        <v>1.41</v>
      </c>
      <c r="O59" s="4">
        <f t="shared" si="8"/>
        <v>0</v>
      </c>
      <c r="P59" s="13" t="str">
        <f t="shared" si="9"/>
        <v/>
      </c>
      <c r="Q59" s="4" t="str">
        <f t="shared" si="10"/>
        <v/>
      </c>
      <c r="S59" s="2">
        <f t="shared" si="43"/>
        <v>2.5</v>
      </c>
      <c r="T59" s="4">
        <f t="shared" si="11"/>
        <v>7.5</v>
      </c>
      <c r="U59" s="4">
        <f t="shared" si="12"/>
        <v>1.41</v>
      </c>
      <c r="X59" s="4">
        <f t="shared" si="13"/>
        <v>0</v>
      </c>
      <c r="Y59" s="13" t="str">
        <f t="shared" si="14"/>
        <v/>
      </c>
      <c r="Z59" s="4" t="str">
        <f t="shared" si="15"/>
        <v/>
      </c>
      <c r="AB59" s="2">
        <f t="shared" si="44"/>
        <v>2.5</v>
      </c>
      <c r="AC59" s="4">
        <f t="shared" si="16"/>
        <v>7.5</v>
      </c>
      <c r="AD59" s="4">
        <f t="shared" si="17"/>
        <v>1.41</v>
      </c>
      <c r="AG59" s="4">
        <f t="shared" si="18"/>
        <v>0</v>
      </c>
      <c r="AH59" s="13" t="str">
        <f t="shared" si="19"/>
        <v/>
      </c>
      <c r="AI59" s="4" t="str">
        <f t="shared" si="20"/>
        <v/>
      </c>
      <c r="AJ59" s="13"/>
      <c r="AK59" s="2">
        <f t="shared" si="45"/>
        <v>2.5</v>
      </c>
      <c r="AL59" s="4">
        <f t="shared" si="21"/>
        <v>7.5</v>
      </c>
      <c r="AM59" s="4">
        <f t="shared" si="22"/>
        <v>1.41</v>
      </c>
      <c r="AP59" s="4">
        <f t="shared" si="23"/>
        <v>0</v>
      </c>
      <c r="AQ59" s="13" t="str">
        <f t="shared" si="24"/>
        <v/>
      </c>
      <c r="AR59" s="4" t="str">
        <f t="shared" si="25"/>
        <v/>
      </c>
      <c r="AS59" s="13"/>
      <c r="AT59" s="2">
        <f t="shared" si="46"/>
        <v>2.5</v>
      </c>
      <c r="AU59" s="4">
        <f t="shared" si="26"/>
        <v>7.5</v>
      </c>
      <c r="AV59" s="4">
        <f t="shared" si="27"/>
        <v>1.41</v>
      </c>
      <c r="AY59" s="4">
        <f t="shared" si="28"/>
        <v>0</v>
      </c>
      <c r="AZ59" s="13" t="str">
        <f t="shared" si="29"/>
        <v/>
      </c>
      <c r="BA59" s="4" t="str">
        <f t="shared" si="30"/>
        <v/>
      </c>
      <c r="BB59" s="13"/>
      <c r="BC59" s="2">
        <f t="shared" si="47"/>
        <v>2.5</v>
      </c>
      <c r="BD59" s="4">
        <f t="shared" si="31"/>
        <v>7.5</v>
      </c>
      <c r="BE59" s="4">
        <f t="shared" si="32"/>
        <v>1.41</v>
      </c>
      <c r="BH59" s="4">
        <f t="shared" si="33"/>
        <v>0</v>
      </c>
      <c r="BI59" s="13" t="str">
        <f t="shared" si="34"/>
        <v/>
      </c>
      <c r="BJ59" s="4" t="str">
        <f t="shared" si="35"/>
        <v/>
      </c>
      <c r="BK59" s="13"/>
      <c r="BL59" s="2">
        <f t="shared" si="48"/>
        <v>2.5</v>
      </c>
      <c r="BM59" s="4">
        <f t="shared" si="36"/>
        <v>7.5</v>
      </c>
      <c r="BN59" s="4">
        <f t="shared" si="37"/>
        <v>1.41</v>
      </c>
      <c r="BQ59" s="4">
        <f t="shared" si="38"/>
        <v>0</v>
      </c>
      <c r="BR59" s="13" t="str">
        <f t="shared" si="39"/>
        <v/>
      </c>
      <c r="BS59" s="4" t="str">
        <f t="shared" si="40"/>
        <v/>
      </c>
      <c r="BT59" s="25"/>
    </row>
    <row r="60">
      <c r="A60" s="2">
        <f t="shared" si="41"/>
        <v>3</v>
      </c>
      <c r="B60" s="4">
        <f t="shared" si="1"/>
        <v>9</v>
      </c>
      <c r="C60" s="4">
        <f t="shared" si="2"/>
        <v>1.38</v>
      </c>
      <c r="F60" s="4">
        <f t="shared" si="3"/>
        <v>0</v>
      </c>
      <c r="G60" s="13" t="str">
        <f t="shared" si="4"/>
        <v/>
      </c>
      <c r="H60" s="13" t="str">
        <f t="shared" si="5"/>
        <v/>
      </c>
      <c r="J60" s="2">
        <f t="shared" si="42"/>
        <v>3</v>
      </c>
      <c r="K60" s="4">
        <f t="shared" si="6"/>
        <v>9</v>
      </c>
      <c r="L60" s="4">
        <f t="shared" si="7"/>
        <v>1.38</v>
      </c>
      <c r="M60" s="4">
        <f>150+25/32</f>
        <v>150.78125</v>
      </c>
      <c r="N60" s="4">
        <f>155+6/32</f>
        <v>155.1875</v>
      </c>
      <c r="O60" s="4">
        <f t="shared" si="8"/>
        <v>4.40625</v>
      </c>
      <c r="P60" s="13">
        <f t="shared" si="9"/>
        <v>0.9929823694</v>
      </c>
      <c r="Q60" s="4">
        <f t="shared" si="10"/>
        <v>0</v>
      </c>
      <c r="S60" s="2">
        <f t="shared" si="43"/>
        <v>3</v>
      </c>
      <c r="T60" s="4">
        <f t="shared" si="11"/>
        <v>9</v>
      </c>
      <c r="U60" s="4">
        <f t="shared" si="12"/>
        <v>1.38</v>
      </c>
      <c r="X60" s="4">
        <f t="shared" si="13"/>
        <v>0</v>
      </c>
      <c r="Y60" s="13" t="str">
        <f t="shared" si="14"/>
        <v/>
      </c>
      <c r="Z60" s="4" t="str">
        <f t="shared" si="15"/>
        <v/>
      </c>
      <c r="AB60" s="2">
        <f t="shared" si="44"/>
        <v>3</v>
      </c>
      <c r="AC60" s="4">
        <f t="shared" si="16"/>
        <v>9</v>
      </c>
      <c r="AD60" s="4">
        <f t="shared" si="17"/>
        <v>1.38</v>
      </c>
      <c r="AG60" s="4">
        <f t="shared" si="18"/>
        <v>0</v>
      </c>
      <c r="AH60" s="13" t="str">
        <f t="shared" si="19"/>
        <v/>
      </c>
      <c r="AI60" s="4" t="str">
        <f t="shared" si="20"/>
        <v/>
      </c>
      <c r="AJ60" s="13"/>
      <c r="AK60" s="2">
        <f t="shared" si="45"/>
        <v>3</v>
      </c>
      <c r="AL60" s="4">
        <f t="shared" si="21"/>
        <v>9</v>
      </c>
      <c r="AM60" s="4">
        <f t="shared" si="22"/>
        <v>1.38</v>
      </c>
      <c r="AP60" s="4">
        <f t="shared" si="23"/>
        <v>0</v>
      </c>
      <c r="AQ60" s="13" t="str">
        <f t="shared" si="24"/>
        <v/>
      </c>
      <c r="AR60" s="4" t="str">
        <f t="shared" si="25"/>
        <v/>
      </c>
      <c r="AS60" s="13"/>
      <c r="AT60" s="2">
        <f t="shared" si="46"/>
        <v>3</v>
      </c>
      <c r="AU60" s="4">
        <f t="shared" si="26"/>
        <v>9</v>
      </c>
      <c r="AV60" s="4">
        <f t="shared" si="27"/>
        <v>1.38</v>
      </c>
      <c r="AY60" s="4">
        <f t="shared" si="28"/>
        <v>0</v>
      </c>
      <c r="AZ60" s="13" t="str">
        <f t="shared" si="29"/>
        <v/>
      </c>
      <c r="BA60" s="4" t="str">
        <f t="shared" si="30"/>
        <v/>
      </c>
      <c r="BB60" s="13"/>
      <c r="BC60" s="2">
        <f t="shared" si="47"/>
        <v>3</v>
      </c>
      <c r="BD60" s="4">
        <f t="shared" si="31"/>
        <v>9</v>
      </c>
      <c r="BE60" s="4">
        <f t="shared" si="32"/>
        <v>1.38</v>
      </c>
      <c r="BH60" s="4">
        <f t="shared" si="33"/>
        <v>0</v>
      </c>
      <c r="BI60" s="13" t="str">
        <f t="shared" si="34"/>
        <v/>
      </c>
      <c r="BJ60" s="4" t="str">
        <f t="shared" si="35"/>
        <v/>
      </c>
      <c r="BK60" s="13"/>
      <c r="BL60" s="2">
        <f t="shared" si="48"/>
        <v>3</v>
      </c>
      <c r="BM60" s="4">
        <f t="shared" si="36"/>
        <v>9</v>
      </c>
      <c r="BN60" s="4">
        <f t="shared" si="37"/>
        <v>1.38</v>
      </c>
      <c r="BQ60" s="4">
        <f t="shared" si="38"/>
        <v>0</v>
      </c>
      <c r="BR60" s="13" t="str">
        <f t="shared" si="39"/>
        <v/>
      </c>
      <c r="BS60" s="4" t="str">
        <f t="shared" si="40"/>
        <v/>
      </c>
      <c r="BT60" s="25"/>
    </row>
    <row r="61">
      <c r="A61" s="2">
        <f t="shared" si="41"/>
        <v>3.5</v>
      </c>
      <c r="B61" s="4">
        <f t="shared" si="1"/>
        <v>10.5</v>
      </c>
      <c r="C61" s="4">
        <f t="shared" si="2"/>
        <v>1.35</v>
      </c>
      <c r="F61" s="4">
        <f t="shared" si="3"/>
        <v>0</v>
      </c>
      <c r="G61" s="13" t="str">
        <f t="shared" si="4"/>
        <v/>
      </c>
      <c r="H61" s="13" t="str">
        <f t="shared" si="5"/>
        <v/>
      </c>
      <c r="J61" s="2">
        <f t="shared" si="42"/>
        <v>3.5</v>
      </c>
      <c r="K61" s="4">
        <f t="shared" si="6"/>
        <v>10.5</v>
      </c>
      <c r="L61" s="4">
        <f t="shared" si="7"/>
        <v>1.35</v>
      </c>
      <c r="O61" s="4">
        <f t="shared" si="8"/>
        <v>0</v>
      </c>
      <c r="P61" s="13" t="str">
        <f t="shared" si="9"/>
        <v/>
      </c>
      <c r="Q61" s="4" t="str">
        <f t="shared" si="10"/>
        <v/>
      </c>
      <c r="S61" s="2">
        <f t="shared" si="43"/>
        <v>3.5</v>
      </c>
      <c r="T61" s="4">
        <f t="shared" si="11"/>
        <v>10.5</v>
      </c>
      <c r="U61" s="4">
        <f t="shared" si="12"/>
        <v>1.35</v>
      </c>
      <c r="X61" s="4">
        <f t="shared" si="13"/>
        <v>0</v>
      </c>
      <c r="Y61" s="13" t="str">
        <f t="shared" si="14"/>
        <v/>
      </c>
      <c r="Z61" s="4" t="str">
        <f t="shared" si="15"/>
        <v/>
      </c>
      <c r="AB61" s="2">
        <f t="shared" si="44"/>
        <v>3.5</v>
      </c>
      <c r="AC61" s="4">
        <f t="shared" si="16"/>
        <v>10.5</v>
      </c>
      <c r="AD61" s="4">
        <f t="shared" si="17"/>
        <v>1.35</v>
      </c>
      <c r="AG61" s="4">
        <f t="shared" si="18"/>
        <v>0</v>
      </c>
      <c r="AH61" s="13" t="str">
        <f t="shared" si="19"/>
        <v/>
      </c>
      <c r="AI61" s="4" t="str">
        <f t="shared" si="20"/>
        <v/>
      </c>
      <c r="AJ61" s="13"/>
      <c r="AK61" s="2">
        <f t="shared" si="45"/>
        <v>3.5</v>
      </c>
      <c r="AL61" s="4">
        <f t="shared" si="21"/>
        <v>10.5</v>
      </c>
      <c r="AM61" s="4">
        <f t="shared" si="22"/>
        <v>1.35</v>
      </c>
      <c r="AP61" s="4">
        <f t="shared" si="23"/>
        <v>0</v>
      </c>
      <c r="AQ61" s="13" t="str">
        <f t="shared" si="24"/>
        <v/>
      </c>
      <c r="AR61" s="4" t="str">
        <f t="shared" si="25"/>
        <v/>
      </c>
      <c r="AS61" s="13"/>
      <c r="AT61" s="2">
        <f t="shared" si="46"/>
        <v>3.5</v>
      </c>
      <c r="AU61" s="4">
        <f t="shared" si="26"/>
        <v>10.5</v>
      </c>
      <c r="AV61" s="4">
        <f t="shared" si="27"/>
        <v>1.35</v>
      </c>
      <c r="AY61" s="4">
        <f t="shared" si="28"/>
        <v>0</v>
      </c>
      <c r="AZ61" s="13" t="str">
        <f t="shared" si="29"/>
        <v/>
      </c>
      <c r="BA61" s="4" t="str">
        <f t="shared" si="30"/>
        <v/>
      </c>
      <c r="BB61" s="13"/>
      <c r="BC61" s="2">
        <f t="shared" si="47"/>
        <v>3.5</v>
      </c>
      <c r="BD61" s="4">
        <f t="shared" si="31"/>
        <v>10.5</v>
      </c>
      <c r="BE61" s="4">
        <f t="shared" si="32"/>
        <v>1.35</v>
      </c>
      <c r="BH61" s="4">
        <f t="shared" si="33"/>
        <v>0</v>
      </c>
      <c r="BI61" s="13" t="str">
        <f t="shared" si="34"/>
        <v/>
      </c>
      <c r="BJ61" s="4" t="str">
        <f t="shared" si="35"/>
        <v/>
      </c>
      <c r="BK61" s="13"/>
      <c r="BL61" s="2">
        <f t="shared" si="48"/>
        <v>3.5</v>
      </c>
      <c r="BM61" s="4">
        <f t="shared" si="36"/>
        <v>10.5</v>
      </c>
      <c r="BN61" s="4">
        <f t="shared" si="37"/>
        <v>1.35</v>
      </c>
      <c r="BQ61" s="4">
        <f t="shared" si="38"/>
        <v>0</v>
      </c>
      <c r="BR61" s="13" t="str">
        <f t="shared" si="39"/>
        <v/>
      </c>
      <c r="BS61" s="4" t="str">
        <f t="shared" si="40"/>
        <v/>
      </c>
      <c r="BT61" s="25"/>
    </row>
    <row r="62">
      <c r="A62" s="2">
        <f t="shared" si="41"/>
        <v>4</v>
      </c>
      <c r="B62" s="4">
        <f t="shared" si="1"/>
        <v>12</v>
      </c>
      <c r="C62" s="4">
        <f t="shared" si="2"/>
        <v>1.32</v>
      </c>
      <c r="D62" s="4">
        <f>150.75+1/32</f>
        <v>150.78125</v>
      </c>
      <c r="E62" s="4">
        <f>155+3/16</f>
        <v>155.1875</v>
      </c>
      <c r="F62" s="4">
        <f t="shared" si="3"/>
        <v>4.40625</v>
      </c>
      <c r="G62" s="13">
        <f t="shared" si="4"/>
        <v>0.9929823694</v>
      </c>
      <c r="H62" s="13">
        <f t="shared" si="5"/>
        <v>0</v>
      </c>
      <c r="J62" s="2">
        <f t="shared" si="42"/>
        <v>4</v>
      </c>
      <c r="K62" s="4">
        <f t="shared" si="6"/>
        <v>12</v>
      </c>
      <c r="L62" s="4">
        <f t="shared" si="7"/>
        <v>1.32</v>
      </c>
      <c r="M62" s="4">
        <f>150+25/32</f>
        <v>150.78125</v>
      </c>
      <c r="N62" s="4">
        <f>155+6/32</f>
        <v>155.1875</v>
      </c>
      <c r="O62" s="4">
        <f t="shared" si="8"/>
        <v>4.40625</v>
      </c>
      <c r="P62" s="13">
        <f t="shared" si="9"/>
        <v>0.9929823694</v>
      </c>
      <c r="Q62" s="4">
        <f t="shared" si="10"/>
        <v>0</v>
      </c>
      <c r="S62" s="2">
        <f t="shared" si="43"/>
        <v>4</v>
      </c>
      <c r="T62" s="4">
        <f t="shared" si="11"/>
        <v>12</v>
      </c>
      <c r="U62" s="4">
        <f t="shared" si="12"/>
        <v>1.32</v>
      </c>
      <c r="X62" s="4">
        <f t="shared" si="13"/>
        <v>0</v>
      </c>
      <c r="Y62" s="13" t="str">
        <f t="shared" si="14"/>
        <v/>
      </c>
      <c r="Z62" s="4" t="str">
        <f t="shared" si="15"/>
        <v/>
      </c>
      <c r="AB62" s="2">
        <f t="shared" si="44"/>
        <v>4</v>
      </c>
      <c r="AC62" s="4">
        <f t="shared" si="16"/>
        <v>12</v>
      </c>
      <c r="AD62" s="4">
        <f t="shared" si="17"/>
        <v>1.32</v>
      </c>
      <c r="AG62" s="4">
        <f t="shared" si="18"/>
        <v>0</v>
      </c>
      <c r="AH62" s="13" t="str">
        <f t="shared" si="19"/>
        <v/>
      </c>
      <c r="AI62" s="4" t="str">
        <f t="shared" si="20"/>
        <v/>
      </c>
      <c r="AJ62" s="13"/>
      <c r="AK62" s="2">
        <f t="shared" si="45"/>
        <v>4</v>
      </c>
      <c r="AL62" s="4">
        <f t="shared" si="21"/>
        <v>12</v>
      </c>
      <c r="AM62" s="4">
        <f t="shared" si="22"/>
        <v>1.32</v>
      </c>
      <c r="AP62" s="4">
        <f t="shared" si="23"/>
        <v>0</v>
      </c>
      <c r="AQ62" s="13" t="str">
        <f t="shared" si="24"/>
        <v/>
      </c>
      <c r="AR62" s="4" t="str">
        <f t="shared" si="25"/>
        <v/>
      </c>
      <c r="AS62" s="13"/>
      <c r="AT62" s="2">
        <f t="shared" si="46"/>
        <v>4</v>
      </c>
      <c r="AU62" s="4">
        <f t="shared" si="26"/>
        <v>12</v>
      </c>
      <c r="AV62" s="4">
        <f t="shared" si="27"/>
        <v>1.32</v>
      </c>
      <c r="AY62" s="4">
        <f t="shared" si="28"/>
        <v>0</v>
      </c>
      <c r="AZ62" s="13" t="str">
        <f t="shared" si="29"/>
        <v/>
      </c>
      <c r="BA62" s="4" t="str">
        <f t="shared" si="30"/>
        <v/>
      </c>
      <c r="BB62" s="13"/>
      <c r="BC62" s="2">
        <f t="shared" si="47"/>
        <v>4</v>
      </c>
      <c r="BD62" s="4">
        <f t="shared" si="31"/>
        <v>12</v>
      </c>
      <c r="BE62" s="4">
        <f t="shared" si="32"/>
        <v>1.32</v>
      </c>
      <c r="BH62" s="4">
        <f t="shared" si="33"/>
        <v>0</v>
      </c>
      <c r="BI62" s="13" t="str">
        <f t="shared" si="34"/>
        <v/>
      </c>
      <c r="BJ62" s="4" t="str">
        <f t="shared" si="35"/>
        <v/>
      </c>
      <c r="BK62" s="13"/>
      <c r="BL62" s="2">
        <f t="shared" si="48"/>
        <v>4</v>
      </c>
      <c r="BM62" s="4">
        <f t="shared" si="36"/>
        <v>12</v>
      </c>
      <c r="BN62" s="4">
        <f t="shared" si="37"/>
        <v>1.32</v>
      </c>
      <c r="BQ62" s="4">
        <f t="shared" si="38"/>
        <v>0</v>
      </c>
      <c r="BR62" s="13" t="str">
        <f t="shared" si="39"/>
        <v/>
      </c>
      <c r="BS62" s="4" t="str">
        <f t="shared" si="40"/>
        <v/>
      </c>
      <c r="BT62" s="25"/>
    </row>
    <row r="63">
      <c r="A63" s="2">
        <f t="shared" si="41"/>
        <v>4.5</v>
      </c>
      <c r="B63" s="4">
        <f t="shared" si="1"/>
        <v>13.5</v>
      </c>
      <c r="C63" s="4">
        <f t="shared" si="2"/>
        <v>1.29</v>
      </c>
      <c r="F63" s="4">
        <f t="shared" si="3"/>
        <v>0</v>
      </c>
      <c r="G63" s="13" t="str">
        <f t="shared" si="4"/>
        <v/>
      </c>
      <c r="H63" s="13" t="str">
        <f t="shared" si="5"/>
        <v/>
      </c>
      <c r="J63" s="2">
        <f t="shared" si="42"/>
        <v>4.5</v>
      </c>
      <c r="K63" s="4">
        <f t="shared" si="6"/>
        <v>13.5</v>
      </c>
      <c r="L63" s="4">
        <f t="shared" si="7"/>
        <v>1.29</v>
      </c>
      <c r="O63" s="4">
        <f t="shared" si="8"/>
        <v>0</v>
      </c>
      <c r="P63" s="13" t="str">
        <f t="shared" si="9"/>
        <v/>
      </c>
      <c r="Q63" s="4" t="str">
        <f t="shared" si="10"/>
        <v/>
      </c>
      <c r="S63" s="2">
        <f t="shared" si="43"/>
        <v>4.5</v>
      </c>
      <c r="T63" s="4">
        <f t="shared" si="11"/>
        <v>13.5</v>
      </c>
      <c r="U63" s="4">
        <f t="shared" si="12"/>
        <v>1.29</v>
      </c>
      <c r="X63" s="4">
        <f t="shared" si="13"/>
        <v>0</v>
      </c>
      <c r="Y63" s="13" t="str">
        <f t="shared" si="14"/>
        <v/>
      </c>
      <c r="Z63" s="4" t="str">
        <f t="shared" si="15"/>
        <v/>
      </c>
      <c r="AB63" s="2">
        <f t="shared" si="44"/>
        <v>4.5</v>
      </c>
      <c r="AC63" s="4">
        <f t="shared" si="16"/>
        <v>13.5</v>
      </c>
      <c r="AD63" s="4">
        <f t="shared" si="17"/>
        <v>1.29</v>
      </c>
      <c r="AG63" s="4">
        <f t="shared" si="18"/>
        <v>0</v>
      </c>
      <c r="AH63" s="13" t="str">
        <f t="shared" si="19"/>
        <v/>
      </c>
      <c r="AI63" s="4" t="str">
        <f t="shared" si="20"/>
        <v/>
      </c>
      <c r="AJ63" s="13"/>
      <c r="AK63" s="2">
        <f t="shared" si="45"/>
        <v>4.5</v>
      </c>
      <c r="AL63" s="4">
        <f t="shared" si="21"/>
        <v>13.5</v>
      </c>
      <c r="AM63" s="4">
        <f t="shared" si="22"/>
        <v>1.29</v>
      </c>
      <c r="AP63" s="4">
        <f t="shared" si="23"/>
        <v>0</v>
      </c>
      <c r="AQ63" s="13" t="str">
        <f t="shared" si="24"/>
        <v/>
      </c>
      <c r="AR63" s="4" t="str">
        <f t="shared" si="25"/>
        <v/>
      </c>
      <c r="AS63" s="13"/>
      <c r="AT63" s="2">
        <f t="shared" si="46"/>
        <v>4.5</v>
      </c>
      <c r="AU63" s="4">
        <f t="shared" si="26"/>
        <v>13.5</v>
      </c>
      <c r="AV63" s="4">
        <f t="shared" si="27"/>
        <v>1.29</v>
      </c>
      <c r="AY63" s="4">
        <f t="shared" si="28"/>
        <v>0</v>
      </c>
      <c r="AZ63" s="13" t="str">
        <f t="shared" si="29"/>
        <v/>
      </c>
      <c r="BA63" s="4" t="str">
        <f t="shared" si="30"/>
        <v/>
      </c>
      <c r="BB63" s="13"/>
      <c r="BC63" s="2">
        <f t="shared" si="47"/>
        <v>4.5</v>
      </c>
      <c r="BD63" s="4">
        <f t="shared" si="31"/>
        <v>13.5</v>
      </c>
      <c r="BE63" s="4">
        <f t="shared" si="32"/>
        <v>1.29</v>
      </c>
      <c r="BH63" s="4">
        <f t="shared" si="33"/>
        <v>0</v>
      </c>
      <c r="BI63" s="13" t="str">
        <f t="shared" si="34"/>
        <v/>
      </c>
      <c r="BJ63" s="4" t="str">
        <f t="shared" si="35"/>
        <v/>
      </c>
      <c r="BK63" s="13"/>
      <c r="BL63" s="2">
        <f t="shared" si="48"/>
        <v>4.5</v>
      </c>
      <c r="BM63" s="4">
        <f t="shared" si="36"/>
        <v>13.5</v>
      </c>
      <c r="BN63" s="4">
        <f t="shared" si="37"/>
        <v>1.29</v>
      </c>
      <c r="BQ63" s="4">
        <f t="shared" si="38"/>
        <v>0</v>
      </c>
      <c r="BR63" s="13" t="str">
        <f t="shared" si="39"/>
        <v/>
      </c>
      <c r="BS63" s="4" t="str">
        <f t="shared" si="40"/>
        <v/>
      </c>
      <c r="BT63" s="25"/>
    </row>
    <row r="64">
      <c r="A64" s="2">
        <f t="shared" si="41"/>
        <v>5</v>
      </c>
      <c r="B64" s="4">
        <f t="shared" si="1"/>
        <v>15</v>
      </c>
      <c r="C64" s="4">
        <f t="shared" si="2"/>
        <v>1.26</v>
      </c>
      <c r="F64" s="4">
        <f t="shared" si="3"/>
        <v>0</v>
      </c>
      <c r="G64" s="13" t="str">
        <f t="shared" si="4"/>
        <v/>
      </c>
      <c r="H64" s="13" t="str">
        <f t="shared" si="5"/>
        <v/>
      </c>
      <c r="J64" s="2">
        <f t="shared" si="42"/>
        <v>5</v>
      </c>
      <c r="K64" s="4">
        <f t="shared" si="6"/>
        <v>15</v>
      </c>
      <c r="L64" s="4">
        <f t="shared" si="7"/>
        <v>1.26</v>
      </c>
      <c r="M64" s="4">
        <f>150+26/32</f>
        <v>150.8125</v>
      </c>
      <c r="N64" s="4">
        <f>155+6/32</f>
        <v>155.1875</v>
      </c>
      <c r="O64" s="4">
        <f t="shared" si="8"/>
        <v>4.375</v>
      </c>
      <c r="P64" s="13">
        <f t="shared" si="9"/>
        <v>0.9894548898</v>
      </c>
      <c r="Q64" s="4">
        <f t="shared" si="10"/>
        <v>0</v>
      </c>
      <c r="S64" s="2">
        <f t="shared" si="43"/>
        <v>5</v>
      </c>
      <c r="T64" s="4">
        <f t="shared" si="11"/>
        <v>15</v>
      </c>
      <c r="U64" s="4">
        <f t="shared" si="12"/>
        <v>1.26</v>
      </c>
      <c r="X64" s="4">
        <f t="shared" si="13"/>
        <v>0</v>
      </c>
      <c r="Y64" s="13" t="str">
        <f t="shared" si="14"/>
        <v/>
      </c>
      <c r="Z64" s="4" t="str">
        <f t="shared" si="15"/>
        <v/>
      </c>
      <c r="AB64" s="2">
        <f t="shared" si="44"/>
        <v>5</v>
      </c>
      <c r="AC64" s="4">
        <f t="shared" si="16"/>
        <v>15</v>
      </c>
      <c r="AD64" s="4">
        <f t="shared" si="17"/>
        <v>1.26</v>
      </c>
      <c r="AG64" s="4">
        <f t="shared" si="18"/>
        <v>0</v>
      </c>
      <c r="AH64" s="13" t="str">
        <f t="shared" si="19"/>
        <v/>
      </c>
      <c r="AI64" s="4" t="str">
        <f t="shared" si="20"/>
        <v/>
      </c>
      <c r="AJ64" s="13"/>
      <c r="AK64" s="2">
        <f t="shared" si="45"/>
        <v>5</v>
      </c>
      <c r="AL64" s="4">
        <f t="shared" si="21"/>
        <v>15</v>
      </c>
      <c r="AM64" s="4">
        <f t="shared" si="22"/>
        <v>1.26</v>
      </c>
      <c r="AP64" s="4">
        <f t="shared" si="23"/>
        <v>0</v>
      </c>
      <c r="AQ64" s="13" t="str">
        <f t="shared" si="24"/>
        <v/>
      </c>
      <c r="AR64" s="4" t="str">
        <f t="shared" si="25"/>
        <v/>
      </c>
      <c r="AS64" s="13"/>
      <c r="AT64" s="2">
        <f t="shared" si="46"/>
        <v>5</v>
      </c>
      <c r="AU64" s="4">
        <f t="shared" si="26"/>
        <v>15</v>
      </c>
      <c r="AV64" s="4">
        <f t="shared" si="27"/>
        <v>1.26</v>
      </c>
      <c r="AY64" s="4">
        <f t="shared" si="28"/>
        <v>0</v>
      </c>
      <c r="AZ64" s="13" t="str">
        <f t="shared" si="29"/>
        <v/>
      </c>
      <c r="BA64" s="4" t="str">
        <f t="shared" si="30"/>
        <v/>
      </c>
      <c r="BB64" s="13"/>
      <c r="BC64" s="2">
        <f t="shared" si="47"/>
        <v>5</v>
      </c>
      <c r="BD64" s="4">
        <f t="shared" si="31"/>
        <v>15</v>
      </c>
      <c r="BE64" s="4">
        <f t="shared" si="32"/>
        <v>1.26</v>
      </c>
      <c r="BH64" s="4">
        <f t="shared" si="33"/>
        <v>0</v>
      </c>
      <c r="BI64" s="13" t="str">
        <f t="shared" si="34"/>
        <v/>
      </c>
      <c r="BJ64" s="4" t="str">
        <f t="shared" si="35"/>
        <v/>
      </c>
      <c r="BK64" s="13"/>
      <c r="BL64" s="2">
        <f t="shared" si="48"/>
        <v>5</v>
      </c>
      <c r="BM64" s="4">
        <f t="shared" si="36"/>
        <v>15</v>
      </c>
      <c r="BN64" s="4">
        <f t="shared" si="37"/>
        <v>1.26</v>
      </c>
      <c r="BQ64" s="4">
        <f t="shared" si="38"/>
        <v>0</v>
      </c>
      <c r="BR64" s="13" t="str">
        <f t="shared" si="39"/>
        <v/>
      </c>
      <c r="BS64" s="4" t="str">
        <f t="shared" si="40"/>
        <v/>
      </c>
      <c r="BT64" s="25"/>
    </row>
    <row r="65">
      <c r="A65" s="2">
        <f t="shared" si="41"/>
        <v>5.5</v>
      </c>
      <c r="B65" s="4">
        <f t="shared" si="1"/>
        <v>16.5</v>
      </c>
      <c r="C65" s="4">
        <f t="shared" si="2"/>
        <v>1.23</v>
      </c>
      <c r="F65" s="4">
        <f t="shared" si="3"/>
        <v>0</v>
      </c>
      <c r="G65" s="13" t="str">
        <f t="shared" si="4"/>
        <v/>
      </c>
      <c r="H65" s="13" t="str">
        <f t="shared" si="5"/>
        <v/>
      </c>
      <c r="J65" s="2">
        <f t="shared" si="42"/>
        <v>5.5</v>
      </c>
      <c r="K65" s="4">
        <f t="shared" si="6"/>
        <v>16.5</v>
      </c>
      <c r="L65" s="4">
        <f t="shared" si="7"/>
        <v>1.23</v>
      </c>
      <c r="O65" s="4">
        <f t="shared" si="8"/>
        <v>0</v>
      </c>
      <c r="P65" s="13" t="str">
        <f t="shared" si="9"/>
        <v/>
      </c>
      <c r="Q65" s="4" t="str">
        <f t="shared" si="10"/>
        <v/>
      </c>
      <c r="S65" s="2">
        <f t="shared" si="43"/>
        <v>5.5</v>
      </c>
      <c r="T65" s="4">
        <f t="shared" si="11"/>
        <v>16.5</v>
      </c>
      <c r="U65" s="4">
        <f t="shared" si="12"/>
        <v>1.23</v>
      </c>
      <c r="X65" s="4">
        <f t="shared" si="13"/>
        <v>0</v>
      </c>
      <c r="Y65" s="13" t="str">
        <f t="shared" si="14"/>
        <v/>
      </c>
      <c r="Z65" s="4" t="str">
        <f t="shared" si="15"/>
        <v/>
      </c>
      <c r="AB65" s="2">
        <f t="shared" si="44"/>
        <v>5.5</v>
      </c>
      <c r="AC65" s="4">
        <f t="shared" si="16"/>
        <v>16.5</v>
      </c>
      <c r="AD65" s="4">
        <f t="shared" si="17"/>
        <v>1.23</v>
      </c>
      <c r="AG65" s="4">
        <f t="shared" si="18"/>
        <v>0</v>
      </c>
      <c r="AH65" s="13" t="str">
        <f t="shared" si="19"/>
        <v/>
      </c>
      <c r="AI65" s="4" t="str">
        <f t="shared" si="20"/>
        <v/>
      </c>
      <c r="AJ65" s="13"/>
      <c r="AK65" s="2">
        <f t="shared" si="45"/>
        <v>5.5</v>
      </c>
      <c r="AL65" s="4">
        <f t="shared" si="21"/>
        <v>16.5</v>
      </c>
      <c r="AM65" s="4">
        <f t="shared" si="22"/>
        <v>1.23</v>
      </c>
      <c r="AP65" s="4">
        <f t="shared" si="23"/>
        <v>0</v>
      </c>
      <c r="AQ65" s="13" t="str">
        <f t="shared" si="24"/>
        <v/>
      </c>
      <c r="AR65" s="4" t="str">
        <f t="shared" si="25"/>
        <v/>
      </c>
      <c r="AS65" s="13"/>
      <c r="AT65" s="2">
        <f t="shared" si="46"/>
        <v>5.5</v>
      </c>
      <c r="AU65" s="4">
        <f t="shared" si="26"/>
        <v>16.5</v>
      </c>
      <c r="AV65" s="4">
        <f t="shared" si="27"/>
        <v>1.23</v>
      </c>
      <c r="AY65" s="4">
        <f t="shared" si="28"/>
        <v>0</v>
      </c>
      <c r="AZ65" s="13" t="str">
        <f t="shared" si="29"/>
        <v/>
      </c>
      <c r="BA65" s="4" t="str">
        <f t="shared" si="30"/>
        <v/>
      </c>
      <c r="BB65" s="13"/>
      <c r="BC65" s="2">
        <f t="shared" si="47"/>
        <v>5.5</v>
      </c>
      <c r="BD65" s="4">
        <f t="shared" si="31"/>
        <v>16.5</v>
      </c>
      <c r="BE65" s="4">
        <f t="shared" si="32"/>
        <v>1.23</v>
      </c>
      <c r="BH65" s="4">
        <f t="shared" si="33"/>
        <v>0</v>
      </c>
      <c r="BI65" s="13" t="str">
        <f t="shared" si="34"/>
        <v/>
      </c>
      <c r="BJ65" s="4" t="str">
        <f t="shared" si="35"/>
        <v/>
      </c>
      <c r="BK65" s="13"/>
      <c r="BL65" s="2">
        <f t="shared" si="48"/>
        <v>5.5</v>
      </c>
      <c r="BM65" s="4">
        <f t="shared" si="36"/>
        <v>16.5</v>
      </c>
      <c r="BN65" s="4">
        <f t="shared" si="37"/>
        <v>1.23</v>
      </c>
      <c r="BQ65" s="4">
        <f t="shared" si="38"/>
        <v>0</v>
      </c>
      <c r="BR65" s="13" t="str">
        <f t="shared" si="39"/>
        <v/>
      </c>
      <c r="BS65" s="4" t="str">
        <f t="shared" si="40"/>
        <v/>
      </c>
      <c r="BT65" s="25"/>
    </row>
    <row r="66">
      <c r="A66" s="2">
        <f t="shared" si="41"/>
        <v>6</v>
      </c>
      <c r="B66" s="4">
        <f t="shared" si="1"/>
        <v>18</v>
      </c>
      <c r="C66" s="4">
        <f t="shared" si="2"/>
        <v>1.2</v>
      </c>
      <c r="D66" s="4">
        <f>151-6/32</f>
        <v>150.8125</v>
      </c>
      <c r="E66" s="4">
        <f>155+3/16</f>
        <v>155.1875</v>
      </c>
      <c r="F66" s="4">
        <f t="shared" si="3"/>
        <v>4.375</v>
      </c>
      <c r="G66" s="13">
        <f t="shared" si="4"/>
        <v>0.9894548898</v>
      </c>
      <c r="H66" s="13">
        <f t="shared" si="5"/>
        <v>0</v>
      </c>
      <c r="J66" s="2">
        <f t="shared" si="42"/>
        <v>6</v>
      </c>
      <c r="K66" s="4">
        <f t="shared" si="6"/>
        <v>18</v>
      </c>
      <c r="L66" s="4">
        <f t="shared" si="7"/>
        <v>1.2</v>
      </c>
      <c r="M66" s="4">
        <f>150+26/32</f>
        <v>150.8125</v>
      </c>
      <c r="N66" s="4">
        <f>155+6/32</f>
        <v>155.1875</v>
      </c>
      <c r="O66" s="4">
        <f t="shared" si="8"/>
        <v>4.375</v>
      </c>
      <c r="P66" s="13">
        <f t="shared" si="9"/>
        <v>0.9894548898</v>
      </c>
      <c r="Q66" s="4">
        <f t="shared" si="10"/>
        <v>0</v>
      </c>
      <c r="S66" s="2">
        <f t="shared" si="43"/>
        <v>6</v>
      </c>
      <c r="T66" s="4">
        <f t="shared" si="11"/>
        <v>18</v>
      </c>
      <c r="U66" s="4">
        <f t="shared" si="12"/>
        <v>1.2</v>
      </c>
      <c r="X66" s="4">
        <f t="shared" si="13"/>
        <v>0</v>
      </c>
      <c r="Y66" s="13" t="str">
        <f t="shared" si="14"/>
        <v/>
      </c>
      <c r="Z66" s="4" t="str">
        <f t="shared" si="15"/>
        <v/>
      </c>
      <c r="AB66" s="2">
        <f t="shared" si="44"/>
        <v>6</v>
      </c>
      <c r="AC66" s="4">
        <f t="shared" si="16"/>
        <v>18</v>
      </c>
      <c r="AD66" s="4">
        <f t="shared" si="17"/>
        <v>1.2</v>
      </c>
      <c r="AG66" s="4">
        <f t="shared" si="18"/>
        <v>0</v>
      </c>
      <c r="AH66" s="13" t="str">
        <f t="shared" si="19"/>
        <v/>
      </c>
      <c r="AI66" s="4" t="str">
        <f t="shared" si="20"/>
        <v/>
      </c>
      <c r="AJ66" s="13"/>
      <c r="AK66" s="2">
        <f t="shared" si="45"/>
        <v>6</v>
      </c>
      <c r="AL66" s="4">
        <f t="shared" si="21"/>
        <v>18</v>
      </c>
      <c r="AM66" s="4">
        <f t="shared" si="22"/>
        <v>1.2</v>
      </c>
      <c r="AP66" s="4">
        <f t="shared" si="23"/>
        <v>0</v>
      </c>
      <c r="AQ66" s="13" t="str">
        <f t="shared" si="24"/>
        <v/>
      </c>
      <c r="AR66" s="4" t="str">
        <f t="shared" si="25"/>
        <v/>
      </c>
      <c r="AS66" s="13"/>
      <c r="AT66" s="2">
        <f t="shared" si="46"/>
        <v>6</v>
      </c>
      <c r="AU66" s="4">
        <f t="shared" si="26"/>
        <v>18</v>
      </c>
      <c r="AV66" s="4">
        <f t="shared" si="27"/>
        <v>1.2</v>
      </c>
      <c r="AY66" s="4">
        <f t="shared" si="28"/>
        <v>0</v>
      </c>
      <c r="AZ66" s="13" t="str">
        <f t="shared" si="29"/>
        <v/>
      </c>
      <c r="BA66" s="4" t="str">
        <f t="shared" si="30"/>
        <v/>
      </c>
      <c r="BB66" s="13"/>
      <c r="BC66" s="2">
        <f t="shared" si="47"/>
        <v>6</v>
      </c>
      <c r="BD66" s="4">
        <f t="shared" si="31"/>
        <v>18</v>
      </c>
      <c r="BE66" s="4">
        <f t="shared" si="32"/>
        <v>1.2</v>
      </c>
      <c r="BH66" s="4">
        <f t="shared" si="33"/>
        <v>0</v>
      </c>
      <c r="BI66" s="13" t="str">
        <f t="shared" si="34"/>
        <v/>
      </c>
      <c r="BJ66" s="4" t="str">
        <f t="shared" si="35"/>
        <v/>
      </c>
      <c r="BK66" s="13"/>
      <c r="BL66" s="2">
        <f t="shared" si="48"/>
        <v>6</v>
      </c>
      <c r="BM66" s="4">
        <f t="shared" si="36"/>
        <v>18</v>
      </c>
      <c r="BN66" s="4">
        <f t="shared" si="37"/>
        <v>1.2</v>
      </c>
      <c r="BQ66" s="4">
        <f t="shared" si="38"/>
        <v>0</v>
      </c>
      <c r="BR66" s="13" t="str">
        <f t="shared" si="39"/>
        <v/>
      </c>
      <c r="BS66" s="4" t="str">
        <f t="shared" si="40"/>
        <v/>
      </c>
      <c r="BT66" s="25"/>
    </row>
    <row r="67">
      <c r="A67" s="2">
        <f t="shared" si="41"/>
        <v>6.5</v>
      </c>
      <c r="B67" s="4">
        <f t="shared" si="1"/>
        <v>19.5</v>
      </c>
      <c r="C67" s="4">
        <f t="shared" si="2"/>
        <v>1.17</v>
      </c>
      <c r="F67" s="4">
        <f t="shared" si="3"/>
        <v>0</v>
      </c>
      <c r="G67" s="13" t="str">
        <f t="shared" si="4"/>
        <v/>
      </c>
      <c r="H67" s="13" t="str">
        <f t="shared" si="5"/>
        <v/>
      </c>
      <c r="J67" s="2">
        <f t="shared" si="42"/>
        <v>6.5</v>
      </c>
      <c r="K67" s="4">
        <f t="shared" si="6"/>
        <v>19.5</v>
      </c>
      <c r="L67" s="4">
        <f t="shared" si="7"/>
        <v>1.17</v>
      </c>
      <c r="O67" s="4">
        <f t="shared" si="8"/>
        <v>0</v>
      </c>
      <c r="P67" s="13" t="str">
        <f t="shared" si="9"/>
        <v/>
      </c>
      <c r="Q67" s="4" t="str">
        <f t="shared" si="10"/>
        <v/>
      </c>
      <c r="S67" s="2">
        <f t="shared" si="43"/>
        <v>6.5</v>
      </c>
      <c r="T67" s="4">
        <f t="shared" si="11"/>
        <v>19.5</v>
      </c>
      <c r="U67" s="4">
        <f t="shared" si="12"/>
        <v>1.17</v>
      </c>
      <c r="X67" s="4">
        <f t="shared" si="13"/>
        <v>0</v>
      </c>
      <c r="Y67" s="13" t="str">
        <f t="shared" si="14"/>
        <v/>
      </c>
      <c r="Z67" s="4" t="str">
        <f t="shared" si="15"/>
        <v/>
      </c>
      <c r="AB67" s="2">
        <f t="shared" si="44"/>
        <v>6.5</v>
      </c>
      <c r="AC67" s="4">
        <f t="shared" si="16"/>
        <v>19.5</v>
      </c>
      <c r="AD67" s="4">
        <f t="shared" si="17"/>
        <v>1.17</v>
      </c>
      <c r="AG67" s="4">
        <f t="shared" si="18"/>
        <v>0</v>
      </c>
      <c r="AH67" s="13" t="str">
        <f t="shared" si="19"/>
        <v/>
      </c>
      <c r="AI67" s="4" t="str">
        <f t="shared" si="20"/>
        <v/>
      </c>
      <c r="AJ67" s="13"/>
      <c r="AK67" s="2">
        <f t="shared" si="45"/>
        <v>6.5</v>
      </c>
      <c r="AL67" s="4">
        <f t="shared" si="21"/>
        <v>19.5</v>
      </c>
      <c r="AM67" s="4">
        <f t="shared" si="22"/>
        <v>1.17</v>
      </c>
      <c r="AP67" s="4">
        <f t="shared" si="23"/>
        <v>0</v>
      </c>
      <c r="AQ67" s="13" t="str">
        <f t="shared" si="24"/>
        <v/>
      </c>
      <c r="AR67" s="4" t="str">
        <f t="shared" si="25"/>
        <v/>
      </c>
      <c r="AS67" s="13"/>
      <c r="AT67" s="2">
        <f t="shared" si="46"/>
        <v>6.5</v>
      </c>
      <c r="AU67" s="4">
        <f t="shared" si="26"/>
        <v>19.5</v>
      </c>
      <c r="AV67" s="4">
        <f t="shared" si="27"/>
        <v>1.17</v>
      </c>
      <c r="AY67" s="4">
        <f t="shared" si="28"/>
        <v>0</v>
      </c>
      <c r="AZ67" s="13" t="str">
        <f t="shared" si="29"/>
        <v/>
      </c>
      <c r="BA67" s="4" t="str">
        <f t="shared" si="30"/>
        <v/>
      </c>
      <c r="BB67" s="13"/>
      <c r="BC67" s="2">
        <f t="shared" si="47"/>
        <v>6.5</v>
      </c>
      <c r="BD67" s="4">
        <f t="shared" si="31"/>
        <v>19.5</v>
      </c>
      <c r="BE67" s="4">
        <f t="shared" si="32"/>
        <v>1.17</v>
      </c>
      <c r="BH67" s="4">
        <f t="shared" si="33"/>
        <v>0</v>
      </c>
      <c r="BI67" s="13" t="str">
        <f t="shared" si="34"/>
        <v/>
      </c>
      <c r="BJ67" s="4" t="str">
        <f t="shared" si="35"/>
        <v/>
      </c>
      <c r="BK67" s="13"/>
      <c r="BL67" s="2">
        <f t="shared" si="48"/>
        <v>6.5</v>
      </c>
      <c r="BM67" s="4">
        <f t="shared" si="36"/>
        <v>19.5</v>
      </c>
      <c r="BN67" s="4">
        <f t="shared" si="37"/>
        <v>1.17</v>
      </c>
      <c r="BQ67" s="4">
        <f t="shared" si="38"/>
        <v>0</v>
      </c>
      <c r="BR67" s="13" t="str">
        <f t="shared" si="39"/>
        <v/>
      </c>
      <c r="BS67" s="4" t="str">
        <f t="shared" si="40"/>
        <v/>
      </c>
      <c r="BT67" s="25"/>
    </row>
    <row r="68">
      <c r="A68" s="2">
        <f t="shared" si="41"/>
        <v>7</v>
      </c>
      <c r="B68" s="4">
        <f t="shared" si="1"/>
        <v>21</v>
      </c>
      <c r="C68" s="4">
        <f t="shared" si="2"/>
        <v>1.14</v>
      </c>
      <c r="F68" s="4">
        <f t="shared" si="3"/>
        <v>0</v>
      </c>
      <c r="G68" s="13" t="str">
        <f t="shared" si="4"/>
        <v/>
      </c>
      <c r="H68" s="13" t="str">
        <f t="shared" si="5"/>
        <v/>
      </c>
      <c r="J68" s="2">
        <f t="shared" si="42"/>
        <v>7</v>
      </c>
      <c r="K68" s="4">
        <f t="shared" si="6"/>
        <v>21</v>
      </c>
      <c r="L68" s="4">
        <f t="shared" si="7"/>
        <v>1.14</v>
      </c>
      <c r="M68" s="4">
        <f>150+26/32</f>
        <v>150.8125</v>
      </c>
      <c r="N68" s="4">
        <f>155+6/32</f>
        <v>155.1875</v>
      </c>
      <c r="O68" s="4">
        <f t="shared" si="8"/>
        <v>4.375</v>
      </c>
      <c r="P68" s="13">
        <f t="shared" si="9"/>
        <v>0.9894548898</v>
      </c>
      <c r="Q68" s="4">
        <f t="shared" si="10"/>
        <v>0</v>
      </c>
      <c r="S68" s="2">
        <f t="shared" si="43"/>
        <v>7</v>
      </c>
      <c r="T68" s="4">
        <f t="shared" si="11"/>
        <v>21</v>
      </c>
      <c r="U68" s="4">
        <f t="shared" si="12"/>
        <v>1.14</v>
      </c>
      <c r="X68" s="4">
        <f t="shared" si="13"/>
        <v>0</v>
      </c>
      <c r="Y68" s="13" t="str">
        <f t="shared" si="14"/>
        <v/>
      </c>
      <c r="Z68" s="4" t="str">
        <f t="shared" si="15"/>
        <v/>
      </c>
      <c r="AB68" s="2">
        <f t="shared" si="44"/>
        <v>7</v>
      </c>
      <c r="AC68" s="4">
        <f t="shared" si="16"/>
        <v>21</v>
      </c>
      <c r="AD68" s="4">
        <f t="shared" si="17"/>
        <v>1.14</v>
      </c>
      <c r="AG68" s="4">
        <f t="shared" si="18"/>
        <v>0</v>
      </c>
      <c r="AH68" s="13" t="str">
        <f t="shared" si="19"/>
        <v/>
      </c>
      <c r="AI68" s="4" t="str">
        <f t="shared" si="20"/>
        <v/>
      </c>
      <c r="AJ68" s="13"/>
      <c r="AK68" s="2">
        <f t="shared" si="45"/>
        <v>7</v>
      </c>
      <c r="AL68" s="4">
        <f t="shared" si="21"/>
        <v>21</v>
      </c>
      <c r="AM68" s="4">
        <f t="shared" si="22"/>
        <v>1.14</v>
      </c>
      <c r="AP68" s="4">
        <f t="shared" si="23"/>
        <v>0</v>
      </c>
      <c r="AQ68" s="13" t="str">
        <f t="shared" si="24"/>
        <v/>
      </c>
      <c r="AR68" s="4" t="str">
        <f t="shared" si="25"/>
        <v/>
      </c>
      <c r="AS68" s="13"/>
      <c r="AT68" s="2">
        <f t="shared" si="46"/>
        <v>7</v>
      </c>
      <c r="AU68" s="4">
        <f t="shared" si="26"/>
        <v>21</v>
      </c>
      <c r="AV68" s="4">
        <f t="shared" si="27"/>
        <v>1.14</v>
      </c>
      <c r="AY68" s="4">
        <f t="shared" si="28"/>
        <v>0</v>
      </c>
      <c r="AZ68" s="13" t="str">
        <f t="shared" si="29"/>
        <v/>
      </c>
      <c r="BA68" s="4" t="str">
        <f t="shared" si="30"/>
        <v/>
      </c>
      <c r="BB68" s="13"/>
      <c r="BC68" s="2">
        <f t="shared" si="47"/>
        <v>7</v>
      </c>
      <c r="BD68" s="4">
        <f t="shared" si="31"/>
        <v>21</v>
      </c>
      <c r="BE68" s="4">
        <f t="shared" si="32"/>
        <v>1.14</v>
      </c>
      <c r="BH68" s="4">
        <f t="shared" si="33"/>
        <v>0</v>
      </c>
      <c r="BI68" s="13" t="str">
        <f t="shared" si="34"/>
        <v/>
      </c>
      <c r="BJ68" s="4" t="str">
        <f t="shared" si="35"/>
        <v/>
      </c>
      <c r="BK68" s="13"/>
      <c r="BL68" s="2">
        <f t="shared" si="48"/>
        <v>7</v>
      </c>
      <c r="BM68" s="4">
        <f t="shared" si="36"/>
        <v>21</v>
      </c>
      <c r="BN68" s="4">
        <f t="shared" si="37"/>
        <v>1.14</v>
      </c>
      <c r="BQ68" s="4">
        <f t="shared" si="38"/>
        <v>0</v>
      </c>
      <c r="BR68" s="13" t="str">
        <f t="shared" si="39"/>
        <v/>
      </c>
      <c r="BS68" s="4" t="str">
        <f t="shared" si="40"/>
        <v/>
      </c>
      <c r="BT68" s="25"/>
    </row>
    <row r="69">
      <c r="A69" s="2">
        <f t="shared" si="41"/>
        <v>7.5</v>
      </c>
      <c r="B69" s="4">
        <f t="shared" si="1"/>
        <v>22.5</v>
      </c>
      <c r="C69" s="4">
        <f t="shared" si="2"/>
        <v>1.11</v>
      </c>
      <c r="F69" s="4">
        <f t="shared" si="3"/>
        <v>0</v>
      </c>
      <c r="G69" s="13" t="str">
        <f t="shared" si="4"/>
        <v/>
      </c>
      <c r="H69" s="13" t="str">
        <f t="shared" si="5"/>
        <v/>
      </c>
      <c r="J69" s="2">
        <f t="shared" si="42"/>
        <v>7.5</v>
      </c>
      <c r="K69" s="4">
        <f t="shared" si="6"/>
        <v>22.5</v>
      </c>
      <c r="L69" s="4">
        <f t="shared" si="7"/>
        <v>1.11</v>
      </c>
      <c r="O69" s="4">
        <f t="shared" si="8"/>
        <v>0</v>
      </c>
      <c r="P69" s="13" t="str">
        <f t="shared" si="9"/>
        <v/>
      </c>
      <c r="Q69" s="4" t="str">
        <f t="shared" si="10"/>
        <v/>
      </c>
      <c r="S69" s="2">
        <f t="shared" si="43"/>
        <v>7.5</v>
      </c>
      <c r="T69" s="4">
        <f t="shared" si="11"/>
        <v>22.5</v>
      </c>
      <c r="U69" s="4">
        <f t="shared" si="12"/>
        <v>1.11</v>
      </c>
      <c r="X69" s="4">
        <f t="shared" si="13"/>
        <v>0</v>
      </c>
      <c r="Y69" s="13" t="str">
        <f t="shared" si="14"/>
        <v/>
      </c>
      <c r="Z69" s="4" t="str">
        <f t="shared" si="15"/>
        <v/>
      </c>
      <c r="AB69" s="2">
        <f t="shared" si="44"/>
        <v>7.5</v>
      </c>
      <c r="AC69" s="4">
        <f t="shared" si="16"/>
        <v>22.5</v>
      </c>
      <c r="AD69" s="4">
        <f t="shared" si="17"/>
        <v>1.11</v>
      </c>
      <c r="AG69" s="4">
        <f t="shared" si="18"/>
        <v>0</v>
      </c>
      <c r="AH69" s="13" t="str">
        <f t="shared" si="19"/>
        <v/>
      </c>
      <c r="AI69" s="4" t="str">
        <f t="shared" si="20"/>
        <v/>
      </c>
      <c r="AJ69" s="13"/>
      <c r="AK69" s="2">
        <f t="shared" si="45"/>
        <v>7.5</v>
      </c>
      <c r="AL69" s="4">
        <f t="shared" si="21"/>
        <v>22.5</v>
      </c>
      <c r="AM69" s="4">
        <f t="shared" si="22"/>
        <v>1.11</v>
      </c>
      <c r="AP69" s="4">
        <f t="shared" si="23"/>
        <v>0</v>
      </c>
      <c r="AQ69" s="13" t="str">
        <f t="shared" si="24"/>
        <v/>
      </c>
      <c r="AR69" s="4" t="str">
        <f t="shared" si="25"/>
        <v/>
      </c>
      <c r="AS69" s="13"/>
      <c r="AT69" s="2">
        <f t="shared" si="46"/>
        <v>7.5</v>
      </c>
      <c r="AU69" s="4">
        <f t="shared" si="26"/>
        <v>22.5</v>
      </c>
      <c r="AV69" s="4">
        <f t="shared" si="27"/>
        <v>1.11</v>
      </c>
      <c r="AY69" s="4">
        <f t="shared" si="28"/>
        <v>0</v>
      </c>
      <c r="AZ69" s="13" t="str">
        <f t="shared" si="29"/>
        <v/>
      </c>
      <c r="BA69" s="4" t="str">
        <f t="shared" si="30"/>
        <v/>
      </c>
      <c r="BB69" s="13"/>
      <c r="BC69" s="2">
        <f t="shared" si="47"/>
        <v>7.5</v>
      </c>
      <c r="BD69" s="4">
        <f t="shared" si="31"/>
        <v>22.5</v>
      </c>
      <c r="BE69" s="4">
        <f t="shared" si="32"/>
        <v>1.11</v>
      </c>
      <c r="BH69" s="4">
        <f t="shared" si="33"/>
        <v>0</v>
      </c>
      <c r="BI69" s="13" t="str">
        <f t="shared" si="34"/>
        <v/>
      </c>
      <c r="BJ69" s="4" t="str">
        <f t="shared" si="35"/>
        <v/>
      </c>
      <c r="BK69" s="13"/>
      <c r="BL69" s="2">
        <f t="shared" si="48"/>
        <v>7.5</v>
      </c>
      <c r="BM69" s="4">
        <f t="shared" si="36"/>
        <v>22.5</v>
      </c>
      <c r="BN69" s="4">
        <f t="shared" si="37"/>
        <v>1.11</v>
      </c>
      <c r="BQ69" s="4">
        <f t="shared" si="38"/>
        <v>0</v>
      </c>
      <c r="BR69" s="13" t="str">
        <f t="shared" si="39"/>
        <v/>
      </c>
      <c r="BS69" s="4" t="str">
        <f t="shared" si="40"/>
        <v/>
      </c>
      <c r="BT69" s="25"/>
    </row>
    <row r="70">
      <c r="A70" s="2">
        <f t="shared" si="41"/>
        <v>8</v>
      </c>
      <c r="B70" s="4">
        <f t="shared" si="1"/>
        <v>24</v>
      </c>
      <c r="C70" s="4">
        <f t="shared" si="2"/>
        <v>1.08</v>
      </c>
      <c r="D70" s="4">
        <f>151-7/32</f>
        <v>150.78125</v>
      </c>
      <c r="E70" s="4">
        <f>155+3/16</f>
        <v>155.1875</v>
      </c>
      <c r="F70" s="4">
        <f t="shared" si="3"/>
        <v>4.40625</v>
      </c>
      <c r="G70" s="13">
        <f t="shared" si="4"/>
        <v>0.9929823694</v>
      </c>
      <c r="H70" s="13">
        <f t="shared" si="5"/>
        <v>0</v>
      </c>
      <c r="J70" s="2">
        <f t="shared" si="42"/>
        <v>8</v>
      </c>
      <c r="K70" s="4">
        <f t="shared" si="6"/>
        <v>24</v>
      </c>
      <c r="L70" s="4">
        <f t="shared" si="7"/>
        <v>1.08</v>
      </c>
      <c r="M70" s="4">
        <f>150+26/32</f>
        <v>150.8125</v>
      </c>
      <c r="N70" s="4">
        <f>155+6/32</f>
        <v>155.1875</v>
      </c>
      <c r="O70" s="4">
        <f t="shared" si="8"/>
        <v>4.375</v>
      </c>
      <c r="P70" s="13">
        <f t="shared" si="9"/>
        <v>0.9894548898</v>
      </c>
      <c r="Q70" s="4">
        <f t="shared" si="10"/>
        <v>0</v>
      </c>
      <c r="S70" s="2">
        <f t="shared" si="43"/>
        <v>8</v>
      </c>
      <c r="T70" s="4">
        <f t="shared" si="11"/>
        <v>24</v>
      </c>
      <c r="U70" s="4">
        <f t="shared" si="12"/>
        <v>1.08</v>
      </c>
      <c r="X70" s="4">
        <f t="shared" si="13"/>
        <v>0</v>
      </c>
      <c r="Y70" s="13" t="str">
        <f t="shared" si="14"/>
        <v/>
      </c>
      <c r="Z70" s="4" t="str">
        <f t="shared" si="15"/>
        <v/>
      </c>
      <c r="AB70" s="2">
        <f t="shared" si="44"/>
        <v>8</v>
      </c>
      <c r="AC70" s="4">
        <f t="shared" si="16"/>
        <v>24</v>
      </c>
      <c r="AD70" s="4">
        <f t="shared" si="17"/>
        <v>1.08</v>
      </c>
      <c r="AG70" s="4">
        <f t="shared" si="18"/>
        <v>0</v>
      </c>
      <c r="AH70" s="13" t="str">
        <f t="shared" si="19"/>
        <v/>
      </c>
      <c r="AI70" s="4" t="str">
        <f t="shared" si="20"/>
        <v/>
      </c>
      <c r="AJ70" s="13"/>
      <c r="AK70" s="2">
        <f t="shared" si="45"/>
        <v>8</v>
      </c>
      <c r="AL70" s="4">
        <f t="shared" si="21"/>
        <v>24</v>
      </c>
      <c r="AM70" s="4">
        <f t="shared" si="22"/>
        <v>1.08</v>
      </c>
      <c r="AP70" s="4">
        <f t="shared" si="23"/>
        <v>0</v>
      </c>
      <c r="AQ70" s="13" t="str">
        <f t="shared" si="24"/>
        <v/>
      </c>
      <c r="AR70" s="4" t="str">
        <f t="shared" si="25"/>
        <v/>
      </c>
      <c r="AS70" s="13"/>
      <c r="AT70" s="2">
        <f t="shared" si="46"/>
        <v>8</v>
      </c>
      <c r="AU70" s="4">
        <f t="shared" si="26"/>
        <v>24</v>
      </c>
      <c r="AV70" s="4">
        <f t="shared" si="27"/>
        <v>1.08</v>
      </c>
      <c r="AY70" s="4">
        <f t="shared" si="28"/>
        <v>0</v>
      </c>
      <c r="AZ70" s="13" t="str">
        <f t="shared" si="29"/>
        <v/>
      </c>
      <c r="BA70" s="4" t="str">
        <f t="shared" si="30"/>
        <v/>
      </c>
      <c r="BB70" s="13"/>
      <c r="BC70" s="2">
        <f t="shared" si="47"/>
        <v>8</v>
      </c>
      <c r="BD70" s="4">
        <f t="shared" si="31"/>
        <v>24</v>
      </c>
      <c r="BE70" s="4">
        <f t="shared" si="32"/>
        <v>1.08</v>
      </c>
      <c r="BH70" s="4">
        <f t="shared" si="33"/>
        <v>0</v>
      </c>
      <c r="BI70" s="13" t="str">
        <f t="shared" si="34"/>
        <v/>
      </c>
      <c r="BJ70" s="4" t="str">
        <f t="shared" si="35"/>
        <v/>
      </c>
      <c r="BK70" s="13"/>
      <c r="BL70" s="2">
        <f t="shared" si="48"/>
        <v>8</v>
      </c>
      <c r="BM70" s="4">
        <f t="shared" si="36"/>
        <v>24</v>
      </c>
      <c r="BN70" s="4">
        <f t="shared" si="37"/>
        <v>1.08</v>
      </c>
      <c r="BQ70" s="4">
        <f t="shared" si="38"/>
        <v>0</v>
      </c>
      <c r="BR70" s="13" t="str">
        <f t="shared" si="39"/>
        <v/>
      </c>
      <c r="BS70" s="4" t="str">
        <f t="shared" si="40"/>
        <v/>
      </c>
      <c r="BT70" s="25"/>
    </row>
    <row r="71">
      <c r="A71" s="2">
        <f t="shared" si="41"/>
        <v>8.5</v>
      </c>
      <c r="B71" s="4">
        <f t="shared" si="1"/>
        <v>25.5</v>
      </c>
      <c r="C71" s="4">
        <f t="shared" si="2"/>
        <v>1.05</v>
      </c>
      <c r="F71" s="4">
        <f t="shared" si="3"/>
        <v>0</v>
      </c>
      <c r="G71" s="26"/>
      <c r="H71" s="13" t="str">
        <f t="shared" si="5"/>
        <v/>
      </c>
      <c r="J71" s="2">
        <f t="shared" si="42"/>
        <v>8.5</v>
      </c>
      <c r="K71" s="4">
        <f t="shared" si="6"/>
        <v>25.5</v>
      </c>
      <c r="L71" s="4">
        <f t="shared" si="7"/>
        <v>1.05</v>
      </c>
      <c r="O71" s="4">
        <f t="shared" si="8"/>
        <v>0</v>
      </c>
      <c r="P71" s="26"/>
      <c r="Q71" s="4" t="str">
        <f t="shared" si="10"/>
        <v/>
      </c>
      <c r="S71" s="2">
        <f t="shared" si="43"/>
        <v>8.5</v>
      </c>
      <c r="T71" s="4">
        <f t="shared" si="11"/>
        <v>25.5</v>
      </c>
      <c r="U71" s="4">
        <f t="shared" si="12"/>
        <v>1.05</v>
      </c>
      <c r="X71" s="4">
        <f t="shared" si="13"/>
        <v>0</v>
      </c>
      <c r="Y71" s="26"/>
      <c r="Z71" s="4" t="str">
        <f t="shared" si="15"/>
        <v/>
      </c>
      <c r="AB71" s="2">
        <f t="shared" si="44"/>
        <v>8.5</v>
      </c>
      <c r="AC71" s="4">
        <f t="shared" si="16"/>
        <v>25.5</v>
      </c>
      <c r="AD71" s="4">
        <f t="shared" si="17"/>
        <v>1.05</v>
      </c>
      <c r="AG71" s="4">
        <f t="shared" si="18"/>
        <v>0</v>
      </c>
      <c r="AH71" s="26"/>
      <c r="AI71" s="4" t="str">
        <f t="shared" si="20"/>
        <v/>
      </c>
      <c r="AJ71" s="13"/>
      <c r="AK71" s="2">
        <f t="shared" si="45"/>
        <v>8.5</v>
      </c>
      <c r="AL71" s="4">
        <f t="shared" si="21"/>
        <v>25.5</v>
      </c>
      <c r="AM71" s="4">
        <f t="shared" si="22"/>
        <v>1.05</v>
      </c>
      <c r="AP71" s="4">
        <f t="shared" si="23"/>
        <v>0</v>
      </c>
      <c r="AQ71" s="26"/>
      <c r="AR71" s="4" t="str">
        <f t="shared" si="25"/>
        <v/>
      </c>
      <c r="AS71" s="13"/>
      <c r="AT71" s="2">
        <f t="shared" si="46"/>
        <v>8.5</v>
      </c>
      <c r="AU71" s="4">
        <f t="shared" si="26"/>
        <v>25.5</v>
      </c>
      <c r="AV71" s="4">
        <f t="shared" si="27"/>
        <v>1.05</v>
      </c>
      <c r="AY71" s="4">
        <f t="shared" si="28"/>
        <v>0</v>
      </c>
      <c r="AZ71" s="26"/>
      <c r="BA71" s="4" t="str">
        <f t="shared" si="30"/>
        <v/>
      </c>
      <c r="BB71" s="13"/>
      <c r="BC71" s="2">
        <f t="shared" si="47"/>
        <v>8.5</v>
      </c>
      <c r="BD71" s="4">
        <f t="shared" si="31"/>
        <v>25.5</v>
      </c>
      <c r="BE71" s="4">
        <f t="shared" si="32"/>
        <v>1.05</v>
      </c>
      <c r="BH71" s="4">
        <f t="shared" si="33"/>
        <v>0</v>
      </c>
      <c r="BI71" s="26"/>
      <c r="BJ71" s="4" t="str">
        <f t="shared" si="35"/>
        <v/>
      </c>
      <c r="BK71" s="13"/>
      <c r="BL71" s="2">
        <f t="shared" si="48"/>
        <v>8.5</v>
      </c>
      <c r="BM71" s="4">
        <f t="shared" si="36"/>
        <v>25.5</v>
      </c>
      <c r="BN71" s="4">
        <f t="shared" si="37"/>
        <v>1.05</v>
      </c>
      <c r="BQ71" s="4">
        <f t="shared" si="38"/>
        <v>0</v>
      </c>
      <c r="BR71" s="26"/>
      <c r="BS71" s="4" t="str">
        <f t="shared" si="40"/>
        <v/>
      </c>
      <c r="BT71" s="25"/>
    </row>
    <row r="72">
      <c r="A72" s="2">
        <f t="shared" si="41"/>
        <v>9</v>
      </c>
      <c r="B72" s="4">
        <f t="shared" si="1"/>
        <v>27</v>
      </c>
      <c r="C72" s="4">
        <f t="shared" si="2"/>
        <v>1.02</v>
      </c>
      <c r="F72" s="4">
        <f t="shared" si="3"/>
        <v>0</v>
      </c>
      <c r="G72" s="13" t="str">
        <f t="shared" ref="G72:G174" si="49">if(ISBLANK(E72), , if(E72&lt;D72,-sqrt(-F72/B$18), sqrt(F72/B$18)))</f>
        <v/>
      </c>
      <c r="H72" s="13" t="str">
        <f t="shared" si="5"/>
        <v/>
      </c>
      <c r="J72" s="2">
        <f t="shared" si="42"/>
        <v>9</v>
      </c>
      <c r="K72" s="4">
        <f t="shared" si="6"/>
        <v>27</v>
      </c>
      <c r="L72" s="4">
        <f t="shared" si="7"/>
        <v>1.02</v>
      </c>
      <c r="M72" s="4">
        <f>150+26/32</f>
        <v>150.8125</v>
      </c>
      <c r="N72" s="4">
        <f>155+6/32</f>
        <v>155.1875</v>
      </c>
      <c r="O72" s="4">
        <f t="shared" si="8"/>
        <v>4.375</v>
      </c>
      <c r="P72" s="13">
        <f t="shared" ref="P72:P174" si="50">if(ISBLANK(N72), , if(N72&lt;M72,-sqrt(-O72/K$18), sqrt(O72/K$18)))</f>
        <v>0.9894548898</v>
      </c>
      <c r="Q72" s="4">
        <f t="shared" si="10"/>
        <v>0</v>
      </c>
      <c r="S72" s="2">
        <f t="shared" si="43"/>
        <v>9</v>
      </c>
      <c r="T72" s="4">
        <f t="shared" si="11"/>
        <v>27</v>
      </c>
      <c r="U72" s="4">
        <f t="shared" si="12"/>
        <v>1.02</v>
      </c>
      <c r="X72" s="4">
        <f t="shared" si="13"/>
        <v>0</v>
      </c>
      <c r="Y72" s="13" t="str">
        <f t="shared" ref="Y72:Y174" si="51">if(ISBLANK(W72), , if(W72&lt;V72,-sqrt(-X72/T$18), sqrt(X72/T$18)))</f>
        <v/>
      </c>
      <c r="Z72" s="4" t="str">
        <f t="shared" si="15"/>
        <v/>
      </c>
      <c r="AB72" s="2">
        <f t="shared" si="44"/>
        <v>9</v>
      </c>
      <c r="AC72" s="4">
        <f t="shared" si="16"/>
        <v>27</v>
      </c>
      <c r="AD72" s="4">
        <f t="shared" si="17"/>
        <v>1.02</v>
      </c>
      <c r="AG72" s="4">
        <f t="shared" si="18"/>
        <v>0</v>
      </c>
      <c r="AH72" s="13" t="str">
        <f t="shared" ref="AH72:AH174" si="52">if(ISBLANK(AF72), , if(AF72&lt;AE72,-sqrt(-AG72/AC$18), sqrt(AG72/AC$18)))</f>
        <v/>
      </c>
      <c r="AI72" s="4" t="str">
        <f t="shared" si="20"/>
        <v/>
      </c>
      <c r="AJ72" s="13"/>
      <c r="AK72" s="2">
        <f t="shared" si="45"/>
        <v>9</v>
      </c>
      <c r="AL72" s="4">
        <f t="shared" si="21"/>
        <v>27</v>
      </c>
      <c r="AM72" s="4">
        <f t="shared" si="22"/>
        <v>1.02</v>
      </c>
      <c r="AP72" s="4">
        <f t="shared" si="23"/>
        <v>0</v>
      </c>
      <c r="AQ72" s="13" t="str">
        <f t="shared" ref="AQ72:AQ174" si="53">if(ISBLANK(AO72), , if(AO72&lt;AN72,-sqrt(-AP72/AL$18), sqrt(AP72/AL$18)))</f>
        <v/>
      </c>
      <c r="AR72" s="4" t="str">
        <f t="shared" si="25"/>
        <v/>
      </c>
      <c r="AS72" s="13"/>
      <c r="AT72" s="2">
        <f t="shared" si="46"/>
        <v>9</v>
      </c>
      <c r="AU72" s="4">
        <f t="shared" si="26"/>
        <v>27</v>
      </c>
      <c r="AV72" s="4">
        <f t="shared" si="27"/>
        <v>1.02</v>
      </c>
      <c r="AY72" s="4">
        <f t="shared" si="28"/>
        <v>0</v>
      </c>
      <c r="AZ72" s="13" t="str">
        <f t="shared" ref="AZ72:AZ174" si="54">if(ISBLANK(AX72), , if(AX72&lt;AW72,-sqrt(-AY72/AU$18), sqrt(AY72/AU$18)))</f>
        <v/>
      </c>
      <c r="BA72" s="4" t="str">
        <f t="shared" si="30"/>
        <v/>
      </c>
      <c r="BB72" s="13"/>
      <c r="BC72" s="2">
        <f t="shared" si="47"/>
        <v>9</v>
      </c>
      <c r="BD72" s="4">
        <f t="shared" si="31"/>
        <v>27</v>
      </c>
      <c r="BE72" s="4">
        <f t="shared" si="32"/>
        <v>1.02</v>
      </c>
      <c r="BH72" s="4">
        <f t="shared" si="33"/>
        <v>0</v>
      </c>
      <c r="BI72" s="13" t="str">
        <f t="shared" ref="BI72:BI174" si="55">if(ISBLANK(BG72), , if(BG72&lt;BF72,-sqrt(-BH72/BD$18), sqrt(BH72/BD$18)))</f>
        <v/>
      </c>
      <c r="BJ72" s="4" t="str">
        <f t="shared" si="35"/>
        <v/>
      </c>
      <c r="BK72" s="13"/>
      <c r="BL72" s="2">
        <f t="shared" si="48"/>
        <v>9</v>
      </c>
      <c r="BM72" s="4">
        <f t="shared" si="36"/>
        <v>27</v>
      </c>
      <c r="BN72" s="4">
        <f t="shared" si="37"/>
        <v>1.02</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0.99</v>
      </c>
      <c r="F73" s="4">
        <f t="shared" si="3"/>
        <v>0</v>
      </c>
      <c r="G73" s="13" t="str">
        <f t="shared" si="49"/>
        <v/>
      </c>
      <c r="H73" s="13" t="str">
        <f t="shared" si="5"/>
        <v/>
      </c>
      <c r="J73" s="2">
        <f t="shared" si="42"/>
        <v>9.5</v>
      </c>
      <c r="K73" s="4">
        <f t="shared" si="6"/>
        <v>28.5</v>
      </c>
      <c r="L73" s="4">
        <f t="shared" si="7"/>
        <v>0.99</v>
      </c>
      <c r="O73" s="4">
        <f t="shared" si="8"/>
        <v>0</v>
      </c>
      <c r="P73" s="13" t="str">
        <f t="shared" si="50"/>
        <v/>
      </c>
      <c r="Q73" s="4" t="str">
        <f t="shared" si="10"/>
        <v/>
      </c>
      <c r="S73" s="2">
        <f t="shared" si="43"/>
        <v>9.5</v>
      </c>
      <c r="T73" s="4">
        <f t="shared" si="11"/>
        <v>28.5</v>
      </c>
      <c r="U73" s="4">
        <f t="shared" si="12"/>
        <v>0.99</v>
      </c>
      <c r="X73" s="4">
        <f t="shared" si="13"/>
        <v>0</v>
      </c>
      <c r="Y73" s="13" t="str">
        <f t="shared" si="51"/>
        <v/>
      </c>
      <c r="Z73" s="4" t="str">
        <f t="shared" si="15"/>
        <v/>
      </c>
      <c r="AB73" s="2">
        <f t="shared" si="44"/>
        <v>9.5</v>
      </c>
      <c r="AC73" s="4">
        <f t="shared" si="16"/>
        <v>28.5</v>
      </c>
      <c r="AD73" s="4">
        <f t="shared" si="17"/>
        <v>0.99</v>
      </c>
      <c r="AG73" s="4">
        <f t="shared" si="18"/>
        <v>0</v>
      </c>
      <c r="AH73" s="13" t="str">
        <f t="shared" si="52"/>
        <v/>
      </c>
      <c r="AI73" s="4" t="str">
        <f t="shared" si="20"/>
        <v/>
      </c>
      <c r="AJ73" s="13"/>
      <c r="AK73" s="2">
        <f t="shared" si="45"/>
        <v>9.5</v>
      </c>
      <c r="AL73" s="4">
        <f t="shared" si="21"/>
        <v>28.5</v>
      </c>
      <c r="AM73" s="4">
        <f t="shared" si="22"/>
        <v>0.99</v>
      </c>
      <c r="AP73" s="4">
        <f t="shared" si="23"/>
        <v>0</v>
      </c>
      <c r="AQ73" s="13" t="str">
        <f t="shared" si="53"/>
        <v/>
      </c>
      <c r="AR73" s="4" t="str">
        <f t="shared" si="25"/>
        <v/>
      </c>
      <c r="AS73" s="13"/>
      <c r="AT73" s="2">
        <f t="shared" si="46"/>
        <v>9.5</v>
      </c>
      <c r="AU73" s="4">
        <f t="shared" si="26"/>
        <v>28.5</v>
      </c>
      <c r="AV73" s="4">
        <f t="shared" si="27"/>
        <v>0.99</v>
      </c>
      <c r="AY73" s="4">
        <f t="shared" si="28"/>
        <v>0</v>
      </c>
      <c r="AZ73" s="13" t="str">
        <f t="shared" si="54"/>
        <v/>
      </c>
      <c r="BA73" s="4" t="str">
        <f t="shared" si="30"/>
        <v/>
      </c>
      <c r="BB73" s="13"/>
      <c r="BC73" s="2">
        <f t="shared" si="47"/>
        <v>9.5</v>
      </c>
      <c r="BD73" s="4">
        <f t="shared" si="31"/>
        <v>28.5</v>
      </c>
      <c r="BE73" s="4">
        <f t="shared" si="32"/>
        <v>0.99</v>
      </c>
      <c r="BH73" s="4">
        <f t="shared" si="33"/>
        <v>0</v>
      </c>
      <c r="BI73" s="13" t="str">
        <f t="shared" si="55"/>
        <v/>
      </c>
      <c r="BJ73" s="4" t="str">
        <f t="shared" si="35"/>
        <v/>
      </c>
      <c r="BK73" s="13"/>
      <c r="BL73" s="2">
        <f t="shared" si="48"/>
        <v>9.5</v>
      </c>
      <c r="BM73" s="4">
        <f t="shared" si="36"/>
        <v>28.5</v>
      </c>
      <c r="BN73" s="4">
        <f t="shared" si="37"/>
        <v>0.99</v>
      </c>
      <c r="BQ73" s="4">
        <f t="shared" si="38"/>
        <v>0</v>
      </c>
      <c r="BR73" s="13" t="str">
        <f t="shared" si="56"/>
        <v/>
      </c>
      <c r="BS73" s="4" t="str">
        <f t="shared" si="40"/>
        <v/>
      </c>
      <c r="BT73" s="25"/>
    </row>
    <row r="74">
      <c r="A74" s="2">
        <f t="shared" si="41"/>
        <v>10</v>
      </c>
      <c r="B74" s="4">
        <f t="shared" si="1"/>
        <v>30</v>
      </c>
      <c r="C74" s="4">
        <f t="shared" si="2"/>
        <v>0.96</v>
      </c>
      <c r="D74" s="4">
        <f>151-6/32</f>
        <v>150.8125</v>
      </c>
      <c r="E74" s="4">
        <f>155+3/16</f>
        <v>155.1875</v>
      </c>
      <c r="F74" s="4">
        <f t="shared" si="3"/>
        <v>4.375</v>
      </c>
      <c r="G74" s="13">
        <f t="shared" si="49"/>
        <v>0.9894548898</v>
      </c>
      <c r="H74" s="13">
        <f t="shared" si="5"/>
        <v>0</v>
      </c>
      <c r="J74" s="2">
        <f t="shared" si="42"/>
        <v>10</v>
      </c>
      <c r="K74" s="4">
        <f t="shared" si="6"/>
        <v>30</v>
      </c>
      <c r="L74" s="4">
        <f t="shared" si="7"/>
        <v>0.96</v>
      </c>
      <c r="M74" s="4">
        <f>150+26/32</f>
        <v>150.8125</v>
      </c>
      <c r="N74" s="4">
        <f>155+5/32</f>
        <v>155.15625</v>
      </c>
      <c r="O74" s="4">
        <f t="shared" si="8"/>
        <v>4.34375</v>
      </c>
      <c r="P74" s="13">
        <f t="shared" si="50"/>
        <v>0.9859147894</v>
      </c>
      <c r="Q74" s="4">
        <f t="shared" si="10"/>
        <v>0</v>
      </c>
      <c r="S74" s="2">
        <f t="shared" si="43"/>
        <v>10</v>
      </c>
      <c r="T74" s="4">
        <f t="shared" si="11"/>
        <v>30</v>
      </c>
      <c r="U74" s="4">
        <f t="shared" si="12"/>
        <v>0.96</v>
      </c>
      <c r="X74" s="4">
        <f t="shared" si="13"/>
        <v>0</v>
      </c>
      <c r="Y74" s="13" t="str">
        <f t="shared" si="51"/>
        <v/>
      </c>
      <c r="Z74" s="4" t="str">
        <f t="shared" si="15"/>
        <v/>
      </c>
      <c r="AB74" s="2">
        <f t="shared" si="44"/>
        <v>10</v>
      </c>
      <c r="AC74" s="4">
        <f t="shared" si="16"/>
        <v>30</v>
      </c>
      <c r="AD74" s="4">
        <f t="shared" si="17"/>
        <v>0.96</v>
      </c>
      <c r="AG74" s="4">
        <f t="shared" si="18"/>
        <v>0</v>
      </c>
      <c r="AH74" s="13" t="str">
        <f t="shared" si="52"/>
        <v/>
      </c>
      <c r="AI74" s="4" t="str">
        <f t="shared" si="20"/>
        <v/>
      </c>
      <c r="AJ74" s="13"/>
      <c r="AK74" s="2">
        <f t="shared" si="45"/>
        <v>10</v>
      </c>
      <c r="AL74" s="4">
        <f t="shared" si="21"/>
        <v>30</v>
      </c>
      <c r="AM74" s="4">
        <f t="shared" si="22"/>
        <v>0.96</v>
      </c>
      <c r="AP74" s="4">
        <f t="shared" si="23"/>
        <v>0</v>
      </c>
      <c r="AQ74" s="13" t="str">
        <f t="shared" si="53"/>
        <v/>
      </c>
      <c r="AR74" s="4" t="str">
        <f t="shared" si="25"/>
        <v/>
      </c>
      <c r="AS74" s="13"/>
      <c r="AT74" s="2">
        <f t="shared" si="46"/>
        <v>10</v>
      </c>
      <c r="AU74" s="4">
        <f t="shared" si="26"/>
        <v>30</v>
      </c>
      <c r="AV74" s="4">
        <f t="shared" si="27"/>
        <v>0.96</v>
      </c>
      <c r="AY74" s="4">
        <f t="shared" si="28"/>
        <v>0</v>
      </c>
      <c r="AZ74" s="13" t="str">
        <f t="shared" si="54"/>
        <v/>
      </c>
      <c r="BA74" s="4" t="str">
        <f t="shared" si="30"/>
        <v/>
      </c>
      <c r="BB74" s="13"/>
      <c r="BC74" s="2">
        <f t="shared" si="47"/>
        <v>10</v>
      </c>
      <c r="BD74" s="4">
        <f t="shared" si="31"/>
        <v>30</v>
      </c>
      <c r="BE74" s="4">
        <f t="shared" si="32"/>
        <v>0.96</v>
      </c>
      <c r="BH74" s="4">
        <f t="shared" si="33"/>
        <v>0</v>
      </c>
      <c r="BI74" s="13" t="str">
        <f t="shared" si="55"/>
        <v/>
      </c>
      <c r="BJ74" s="4" t="str">
        <f t="shared" si="35"/>
        <v/>
      </c>
      <c r="BK74" s="13"/>
      <c r="BL74" s="2">
        <f t="shared" si="48"/>
        <v>10</v>
      </c>
      <c r="BM74" s="4">
        <f t="shared" si="36"/>
        <v>30</v>
      </c>
      <c r="BN74" s="4">
        <f t="shared" si="37"/>
        <v>0.96</v>
      </c>
      <c r="BQ74" s="4">
        <f t="shared" si="38"/>
        <v>0</v>
      </c>
      <c r="BR74" s="13" t="str">
        <f t="shared" si="56"/>
        <v/>
      </c>
      <c r="BS74" s="4" t="str">
        <f t="shared" si="40"/>
        <v/>
      </c>
      <c r="BT74" s="25"/>
    </row>
    <row r="75">
      <c r="A75" s="2">
        <f t="shared" si="41"/>
        <v>10.5</v>
      </c>
      <c r="B75" s="4">
        <f t="shared" si="1"/>
        <v>31.5</v>
      </c>
      <c r="C75" s="4">
        <f t="shared" si="2"/>
        <v>0.93</v>
      </c>
      <c r="F75" s="4">
        <f t="shared" si="3"/>
        <v>0</v>
      </c>
      <c r="G75" s="13" t="str">
        <f t="shared" si="49"/>
        <v/>
      </c>
      <c r="H75" s="13" t="str">
        <f t="shared" si="5"/>
        <v/>
      </c>
      <c r="J75" s="2">
        <f t="shared" si="42"/>
        <v>10.5</v>
      </c>
      <c r="K75" s="4">
        <f t="shared" si="6"/>
        <v>31.5</v>
      </c>
      <c r="L75" s="4">
        <f t="shared" si="7"/>
        <v>0.93</v>
      </c>
      <c r="O75" s="4">
        <f t="shared" si="8"/>
        <v>0</v>
      </c>
      <c r="P75" s="13" t="str">
        <f t="shared" si="50"/>
        <v/>
      </c>
      <c r="Q75" s="4" t="str">
        <f t="shared" si="10"/>
        <v/>
      </c>
      <c r="S75" s="2">
        <f t="shared" si="43"/>
        <v>10.5</v>
      </c>
      <c r="T75" s="4">
        <f t="shared" si="11"/>
        <v>31.5</v>
      </c>
      <c r="U75" s="4">
        <f t="shared" si="12"/>
        <v>0.93</v>
      </c>
      <c r="X75" s="4">
        <f t="shared" si="13"/>
        <v>0</v>
      </c>
      <c r="Y75" s="13" t="str">
        <f t="shared" si="51"/>
        <v/>
      </c>
      <c r="Z75" s="4" t="str">
        <f t="shared" si="15"/>
        <v/>
      </c>
      <c r="AB75" s="2">
        <f t="shared" si="44"/>
        <v>10.5</v>
      </c>
      <c r="AC75" s="4">
        <f t="shared" si="16"/>
        <v>31.5</v>
      </c>
      <c r="AD75" s="4">
        <f t="shared" si="17"/>
        <v>0.93</v>
      </c>
      <c r="AG75" s="4">
        <f t="shared" si="18"/>
        <v>0</v>
      </c>
      <c r="AH75" s="13" t="str">
        <f t="shared" si="52"/>
        <v/>
      </c>
      <c r="AI75" s="4" t="str">
        <f t="shared" si="20"/>
        <v/>
      </c>
      <c r="AJ75" s="13"/>
      <c r="AK75" s="2">
        <f t="shared" si="45"/>
        <v>10.5</v>
      </c>
      <c r="AL75" s="4">
        <f t="shared" si="21"/>
        <v>31.5</v>
      </c>
      <c r="AM75" s="4">
        <f t="shared" si="22"/>
        <v>0.93</v>
      </c>
      <c r="AP75" s="4">
        <f t="shared" si="23"/>
        <v>0</v>
      </c>
      <c r="AQ75" s="13" t="str">
        <f t="shared" si="53"/>
        <v/>
      </c>
      <c r="AR75" s="4" t="str">
        <f t="shared" si="25"/>
        <v/>
      </c>
      <c r="AS75" s="13"/>
      <c r="AT75" s="2">
        <f t="shared" si="46"/>
        <v>10.5</v>
      </c>
      <c r="AU75" s="4">
        <f t="shared" si="26"/>
        <v>31.5</v>
      </c>
      <c r="AV75" s="4">
        <f t="shared" si="27"/>
        <v>0.93</v>
      </c>
      <c r="AY75" s="4">
        <f t="shared" si="28"/>
        <v>0</v>
      </c>
      <c r="AZ75" s="13" t="str">
        <f t="shared" si="54"/>
        <v/>
      </c>
      <c r="BA75" s="4" t="str">
        <f t="shared" si="30"/>
        <v/>
      </c>
      <c r="BB75" s="13"/>
      <c r="BC75" s="2">
        <f t="shared" si="47"/>
        <v>10.5</v>
      </c>
      <c r="BD75" s="4">
        <f t="shared" si="31"/>
        <v>31.5</v>
      </c>
      <c r="BE75" s="4">
        <f t="shared" si="32"/>
        <v>0.93</v>
      </c>
      <c r="BH75" s="4">
        <f t="shared" si="33"/>
        <v>0</v>
      </c>
      <c r="BI75" s="13" t="str">
        <f t="shared" si="55"/>
        <v/>
      </c>
      <c r="BJ75" s="4" t="str">
        <f t="shared" si="35"/>
        <v/>
      </c>
      <c r="BK75" s="13"/>
      <c r="BL75" s="2">
        <f t="shared" si="48"/>
        <v>10.5</v>
      </c>
      <c r="BM75" s="4">
        <f t="shared" si="36"/>
        <v>31.5</v>
      </c>
      <c r="BN75" s="4">
        <f t="shared" si="37"/>
        <v>0.93</v>
      </c>
      <c r="BQ75" s="4">
        <f t="shared" si="38"/>
        <v>0</v>
      </c>
      <c r="BR75" s="13" t="str">
        <f t="shared" si="56"/>
        <v/>
      </c>
      <c r="BS75" s="4" t="str">
        <f t="shared" si="40"/>
        <v/>
      </c>
      <c r="BT75" s="25"/>
    </row>
    <row r="76">
      <c r="A76" s="2">
        <f t="shared" si="41"/>
        <v>11</v>
      </c>
      <c r="B76" s="4">
        <f t="shared" si="1"/>
        <v>33</v>
      </c>
      <c r="C76" s="4">
        <f t="shared" si="2"/>
        <v>0.9</v>
      </c>
      <c r="D76" s="4">
        <f>151-6/32</f>
        <v>150.8125</v>
      </c>
      <c r="E76" s="4">
        <f>155+3/16</f>
        <v>155.1875</v>
      </c>
      <c r="F76" s="4">
        <f t="shared" si="3"/>
        <v>4.375</v>
      </c>
      <c r="G76" s="13">
        <f t="shared" si="49"/>
        <v>0.9894548898</v>
      </c>
      <c r="H76" s="13">
        <f t="shared" si="5"/>
        <v>0</v>
      </c>
      <c r="J76" s="2">
        <f t="shared" si="42"/>
        <v>11</v>
      </c>
      <c r="K76" s="4">
        <f t="shared" si="6"/>
        <v>33</v>
      </c>
      <c r="L76" s="4">
        <f t="shared" si="7"/>
        <v>0.9</v>
      </c>
      <c r="M76" s="4">
        <f>150+26/32</f>
        <v>150.8125</v>
      </c>
      <c r="N76" s="4">
        <f>155+5/32</f>
        <v>155.15625</v>
      </c>
      <c r="O76" s="4">
        <f t="shared" si="8"/>
        <v>4.34375</v>
      </c>
      <c r="P76" s="13">
        <f t="shared" si="50"/>
        <v>0.9859147894</v>
      </c>
      <c r="Q76" s="4">
        <f t="shared" si="10"/>
        <v>0</v>
      </c>
      <c r="S76" s="2">
        <f t="shared" si="43"/>
        <v>11</v>
      </c>
      <c r="T76" s="4">
        <f t="shared" si="11"/>
        <v>33</v>
      </c>
      <c r="U76" s="4">
        <f t="shared" si="12"/>
        <v>0.9</v>
      </c>
      <c r="X76" s="4">
        <f t="shared" si="13"/>
        <v>0</v>
      </c>
      <c r="Y76" s="13" t="str">
        <f t="shared" si="51"/>
        <v/>
      </c>
      <c r="Z76" s="4" t="str">
        <f t="shared" si="15"/>
        <v/>
      </c>
      <c r="AB76" s="2">
        <f t="shared" si="44"/>
        <v>11</v>
      </c>
      <c r="AC76" s="4">
        <f t="shared" si="16"/>
        <v>33</v>
      </c>
      <c r="AD76" s="4">
        <f t="shared" si="17"/>
        <v>0.9</v>
      </c>
      <c r="AG76" s="4">
        <f t="shared" si="18"/>
        <v>0</v>
      </c>
      <c r="AH76" s="13" t="str">
        <f t="shared" si="52"/>
        <v/>
      </c>
      <c r="AI76" s="4" t="str">
        <f t="shared" si="20"/>
        <v/>
      </c>
      <c r="AJ76" s="13"/>
      <c r="AK76" s="2">
        <f t="shared" si="45"/>
        <v>11</v>
      </c>
      <c r="AL76" s="4">
        <f t="shared" si="21"/>
        <v>33</v>
      </c>
      <c r="AM76" s="4">
        <f t="shared" si="22"/>
        <v>0.9</v>
      </c>
      <c r="AP76" s="4">
        <f t="shared" si="23"/>
        <v>0</v>
      </c>
      <c r="AQ76" s="13" t="str">
        <f t="shared" si="53"/>
        <v/>
      </c>
      <c r="AR76" s="4" t="str">
        <f t="shared" si="25"/>
        <v/>
      </c>
      <c r="AS76" s="13"/>
      <c r="AT76" s="2">
        <f t="shared" si="46"/>
        <v>11</v>
      </c>
      <c r="AU76" s="4">
        <f t="shared" si="26"/>
        <v>33</v>
      </c>
      <c r="AV76" s="4">
        <f t="shared" si="27"/>
        <v>0.9</v>
      </c>
      <c r="AY76" s="4">
        <f t="shared" si="28"/>
        <v>0</v>
      </c>
      <c r="AZ76" s="13" t="str">
        <f t="shared" si="54"/>
        <v/>
      </c>
      <c r="BA76" s="4" t="str">
        <f t="shared" si="30"/>
        <v/>
      </c>
      <c r="BB76" s="13"/>
      <c r="BC76" s="2">
        <f t="shared" si="47"/>
        <v>11</v>
      </c>
      <c r="BD76" s="4">
        <f t="shared" si="31"/>
        <v>33</v>
      </c>
      <c r="BE76" s="4">
        <f t="shared" si="32"/>
        <v>0.9</v>
      </c>
      <c r="BH76" s="4">
        <f t="shared" si="33"/>
        <v>0</v>
      </c>
      <c r="BI76" s="13" t="str">
        <f t="shared" si="55"/>
        <v/>
      </c>
      <c r="BJ76" s="4" t="str">
        <f t="shared" si="35"/>
        <v/>
      </c>
      <c r="BK76" s="13"/>
      <c r="BL76" s="2">
        <f t="shared" si="48"/>
        <v>11</v>
      </c>
      <c r="BM76" s="4">
        <f t="shared" si="36"/>
        <v>33</v>
      </c>
      <c r="BN76" s="4">
        <f t="shared" si="37"/>
        <v>0.9</v>
      </c>
      <c r="BQ76" s="4">
        <f t="shared" si="38"/>
        <v>0</v>
      </c>
      <c r="BR76" s="13" t="str">
        <f t="shared" si="56"/>
        <v/>
      </c>
      <c r="BS76" s="4" t="str">
        <f t="shared" si="40"/>
        <v/>
      </c>
      <c r="BT76" s="25"/>
    </row>
    <row r="77">
      <c r="A77" s="2">
        <f t="shared" si="41"/>
        <v>11.5</v>
      </c>
      <c r="B77" s="4">
        <f t="shared" si="1"/>
        <v>34.5</v>
      </c>
      <c r="C77" s="4">
        <f t="shared" si="2"/>
        <v>0.87</v>
      </c>
      <c r="F77" s="4">
        <f t="shared" si="3"/>
        <v>0</v>
      </c>
      <c r="G77" s="13" t="str">
        <f t="shared" si="49"/>
        <v/>
      </c>
      <c r="H77" s="13" t="str">
        <f t="shared" si="5"/>
        <v/>
      </c>
      <c r="J77" s="2">
        <f t="shared" si="42"/>
        <v>11.5</v>
      </c>
      <c r="K77" s="4">
        <f t="shared" si="6"/>
        <v>34.5</v>
      </c>
      <c r="L77" s="4">
        <f t="shared" si="7"/>
        <v>0.87</v>
      </c>
      <c r="O77" s="4">
        <f t="shared" si="8"/>
        <v>0</v>
      </c>
      <c r="P77" s="13" t="str">
        <f t="shared" si="50"/>
        <v/>
      </c>
      <c r="Q77" s="4" t="str">
        <f t="shared" si="10"/>
        <v/>
      </c>
      <c r="S77" s="2">
        <f t="shared" si="43"/>
        <v>11.5</v>
      </c>
      <c r="T77" s="4">
        <f t="shared" si="11"/>
        <v>34.5</v>
      </c>
      <c r="U77" s="4">
        <f t="shared" si="12"/>
        <v>0.87</v>
      </c>
      <c r="X77" s="4">
        <f t="shared" si="13"/>
        <v>0</v>
      </c>
      <c r="Y77" s="13" t="str">
        <f t="shared" si="51"/>
        <v/>
      </c>
      <c r="Z77" s="4" t="str">
        <f t="shared" si="15"/>
        <v/>
      </c>
      <c r="AB77" s="2">
        <f t="shared" si="44"/>
        <v>11.5</v>
      </c>
      <c r="AC77" s="4">
        <f t="shared" si="16"/>
        <v>34.5</v>
      </c>
      <c r="AD77" s="4">
        <f t="shared" si="17"/>
        <v>0.87</v>
      </c>
      <c r="AG77" s="4">
        <f t="shared" si="18"/>
        <v>0</v>
      </c>
      <c r="AH77" s="13" t="str">
        <f t="shared" si="52"/>
        <v/>
      </c>
      <c r="AI77" s="4" t="str">
        <f t="shared" si="20"/>
        <v/>
      </c>
      <c r="AJ77" s="13"/>
      <c r="AK77" s="2">
        <f t="shared" si="45"/>
        <v>11.5</v>
      </c>
      <c r="AL77" s="4">
        <f t="shared" si="21"/>
        <v>34.5</v>
      </c>
      <c r="AM77" s="4">
        <f t="shared" si="22"/>
        <v>0.87</v>
      </c>
      <c r="AP77" s="4">
        <f t="shared" si="23"/>
        <v>0</v>
      </c>
      <c r="AQ77" s="13" t="str">
        <f t="shared" si="53"/>
        <v/>
      </c>
      <c r="AR77" s="4" t="str">
        <f t="shared" si="25"/>
        <v/>
      </c>
      <c r="AS77" s="13"/>
      <c r="AT77" s="2">
        <f t="shared" si="46"/>
        <v>11.5</v>
      </c>
      <c r="AU77" s="4">
        <f t="shared" si="26"/>
        <v>34.5</v>
      </c>
      <c r="AV77" s="4">
        <f t="shared" si="27"/>
        <v>0.87</v>
      </c>
      <c r="AY77" s="4">
        <f t="shared" si="28"/>
        <v>0</v>
      </c>
      <c r="AZ77" s="13" t="str">
        <f t="shared" si="54"/>
        <v/>
      </c>
      <c r="BA77" s="4" t="str">
        <f t="shared" si="30"/>
        <v/>
      </c>
      <c r="BB77" s="13"/>
      <c r="BC77" s="2">
        <f t="shared" si="47"/>
        <v>11.5</v>
      </c>
      <c r="BD77" s="4">
        <f t="shared" si="31"/>
        <v>34.5</v>
      </c>
      <c r="BE77" s="4">
        <f t="shared" si="32"/>
        <v>0.87</v>
      </c>
      <c r="BH77" s="4">
        <f t="shared" si="33"/>
        <v>0</v>
      </c>
      <c r="BI77" s="13" t="str">
        <f t="shared" si="55"/>
        <v/>
      </c>
      <c r="BJ77" s="4" t="str">
        <f t="shared" si="35"/>
        <v/>
      </c>
      <c r="BK77" s="13"/>
      <c r="BL77" s="2">
        <f t="shared" si="48"/>
        <v>11.5</v>
      </c>
      <c r="BM77" s="4">
        <f t="shared" si="36"/>
        <v>34.5</v>
      </c>
      <c r="BN77" s="4">
        <f t="shared" si="37"/>
        <v>0.87</v>
      </c>
      <c r="BQ77" s="4">
        <f t="shared" si="38"/>
        <v>0</v>
      </c>
      <c r="BR77" s="13" t="str">
        <f t="shared" si="56"/>
        <v/>
      </c>
      <c r="BS77" s="4" t="str">
        <f t="shared" si="40"/>
        <v/>
      </c>
      <c r="BT77" s="25"/>
    </row>
    <row r="78">
      <c r="A78" s="2">
        <f t="shared" si="41"/>
        <v>12</v>
      </c>
      <c r="B78" s="4">
        <f t="shared" si="1"/>
        <v>36</v>
      </c>
      <c r="C78" s="4">
        <f t="shared" si="2"/>
        <v>0.84</v>
      </c>
      <c r="D78" s="4">
        <f>151-6/32</f>
        <v>150.8125</v>
      </c>
      <c r="E78" s="4">
        <f>155+3/16</f>
        <v>155.1875</v>
      </c>
      <c r="F78" s="4">
        <f t="shared" si="3"/>
        <v>4.375</v>
      </c>
      <c r="G78" s="13">
        <f t="shared" si="49"/>
        <v>0.9894548898</v>
      </c>
      <c r="H78" s="13">
        <f t="shared" si="5"/>
        <v>0</v>
      </c>
      <c r="J78" s="2">
        <f t="shared" si="42"/>
        <v>12</v>
      </c>
      <c r="K78" s="4">
        <f t="shared" si="6"/>
        <v>36</v>
      </c>
      <c r="L78" s="4">
        <f t="shared" si="7"/>
        <v>0.84</v>
      </c>
      <c r="M78" s="4">
        <f>150+26/32</f>
        <v>150.8125</v>
      </c>
      <c r="N78" s="4">
        <f>155+5/32</f>
        <v>155.15625</v>
      </c>
      <c r="O78" s="4">
        <f t="shared" si="8"/>
        <v>4.34375</v>
      </c>
      <c r="P78" s="13">
        <f t="shared" si="50"/>
        <v>0.9859147894</v>
      </c>
      <c r="Q78" s="4">
        <f t="shared" si="10"/>
        <v>0</v>
      </c>
      <c r="S78" s="2">
        <f t="shared" si="43"/>
        <v>12</v>
      </c>
      <c r="T78" s="4">
        <f t="shared" si="11"/>
        <v>36</v>
      </c>
      <c r="U78" s="4">
        <f t="shared" si="12"/>
        <v>0.84</v>
      </c>
      <c r="X78" s="4">
        <f t="shared" si="13"/>
        <v>0</v>
      </c>
      <c r="Y78" s="13" t="str">
        <f t="shared" si="51"/>
        <v/>
      </c>
      <c r="Z78" s="4" t="str">
        <f t="shared" si="15"/>
        <v/>
      </c>
      <c r="AB78" s="2">
        <f t="shared" si="44"/>
        <v>12</v>
      </c>
      <c r="AC78" s="4">
        <f t="shared" si="16"/>
        <v>36</v>
      </c>
      <c r="AD78" s="4">
        <f t="shared" si="17"/>
        <v>0.84</v>
      </c>
      <c r="AG78" s="4">
        <f t="shared" si="18"/>
        <v>0</v>
      </c>
      <c r="AH78" s="13" t="str">
        <f t="shared" si="52"/>
        <v/>
      </c>
      <c r="AI78" s="4" t="str">
        <f t="shared" si="20"/>
        <v/>
      </c>
      <c r="AJ78" s="13"/>
      <c r="AK78" s="2">
        <f t="shared" si="45"/>
        <v>12</v>
      </c>
      <c r="AL78" s="4">
        <f t="shared" si="21"/>
        <v>36</v>
      </c>
      <c r="AM78" s="4">
        <f t="shared" si="22"/>
        <v>0.84</v>
      </c>
      <c r="AP78" s="4">
        <f t="shared" si="23"/>
        <v>0</v>
      </c>
      <c r="AQ78" s="13" t="str">
        <f t="shared" si="53"/>
        <v/>
      </c>
      <c r="AR78" s="4" t="str">
        <f t="shared" si="25"/>
        <v/>
      </c>
      <c r="AS78" s="13"/>
      <c r="AT78" s="2">
        <f t="shared" si="46"/>
        <v>12</v>
      </c>
      <c r="AU78" s="4">
        <f t="shared" si="26"/>
        <v>36</v>
      </c>
      <c r="AV78" s="4">
        <f t="shared" si="27"/>
        <v>0.84</v>
      </c>
      <c r="AY78" s="4">
        <f t="shared" si="28"/>
        <v>0</v>
      </c>
      <c r="AZ78" s="13" t="str">
        <f t="shared" si="54"/>
        <v/>
      </c>
      <c r="BA78" s="4" t="str">
        <f t="shared" si="30"/>
        <v/>
      </c>
      <c r="BB78" s="13"/>
      <c r="BC78" s="2">
        <f t="shared" si="47"/>
        <v>12</v>
      </c>
      <c r="BD78" s="4">
        <f t="shared" si="31"/>
        <v>36</v>
      </c>
      <c r="BE78" s="4">
        <f t="shared" si="32"/>
        <v>0.84</v>
      </c>
      <c r="BH78" s="4">
        <f t="shared" si="33"/>
        <v>0</v>
      </c>
      <c r="BI78" s="13" t="str">
        <f t="shared" si="55"/>
        <v/>
      </c>
      <c r="BJ78" s="4" t="str">
        <f t="shared" si="35"/>
        <v/>
      </c>
      <c r="BK78" s="13"/>
      <c r="BL78" s="2">
        <f t="shared" si="48"/>
        <v>12</v>
      </c>
      <c r="BM78" s="4">
        <f t="shared" si="36"/>
        <v>36</v>
      </c>
      <c r="BN78" s="4">
        <f t="shared" si="37"/>
        <v>0.84</v>
      </c>
      <c r="BQ78" s="4">
        <f t="shared" si="38"/>
        <v>0</v>
      </c>
      <c r="BR78" s="13" t="str">
        <f t="shared" si="56"/>
        <v/>
      </c>
      <c r="BS78" s="4" t="str">
        <f t="shared" si="40"/>
        <v/>
      </c>
      <c r="BT78" s="25"/>
    </row>
    <row r="79">
      <c r="A79" s="2">
        <f t="shared" si="41"/>
        <v>12.5</v>
      </c>
      <c r="B79" s="4">
        <f t="shared" si="1"/>
        <v>37.5</v>
      </c>
      <c r="C79" s="4">
        <f t="shared" si="2"/>
        <v>0.81</v>
      </c>
      <c r="F79" s="4">
        <f t="shared" si="3"/>
        <v>0</v>
      </c>
      <c r="G79" s="13" t="str">
        <f t="shared" si="49"/>
        <v/>
      </c>
      <c r="H79" s="13" t="str">
        <f t="shared" si="5"/>
        <v/>
      </c>
      <c r="J79" s="2">
        <f t="shared" si="42"/>
        <v>12.5</v>
      </c>
      <c r="K79" s="4">
        <f t="shared" si="6"/>
        <v>37.5</v>
      </c>
      <c r="L79" s="4">
        <f t="shared" si="7"/>
        <v>0.81</v>
      </c>
      <c r="O79" s="4">
        <f t="shared" si="8"/>
        <v>0</v>
      </c>
      <c r="P79" s="13" t="str">
        <f t="shared" si="50"/>
        <v/>
      </c>
      <c r="Q79" s="4" t="str">
        <f t="shared" si="10"/>
        <v/>
      </c>
      <c r="S79" s="2">
        <f t="shared" si="43"/>
        <v>12.5</v>
      </c>
      <c r="T79" s="4">
        <f t="shared" si="11"/>
        <v>37.5</v>
      </c>
      <c r="U79" s="4">
        <f t="shared" si="12"/>
        <v>0.81</v>
      </c>
      <c r="X79" s="4">
        <f t="shared" si="13"/>
        <v>0</v>
      </c>
      <c r="Y79" s="13" t="str">
        <f t="shared" si="51"/>
        <v/>
      </c>
      <c r="Z79" s="4" t="str">
        <f t="shared" si="15"/>
        <v/>
      </c>
      <c r="AB79" s="2">
        <f t="shared" si="44"/>
        <v>12.5</v>
      </c>
      <c r="AC79" s="4">
        <f t="shared" si="16"/>
        <v>37.5</v>
      </c>
      <c r="AD79" s="4">
        <f t="shared" si="17"/>
        <v>0.81</v>
      </c>
      <c r="AG79" s="4">
        <f t="shared" si="18"/>
        <v>0</v>
      </c>
      <c r="AH79" s="13" t="str">
        <f t="shared" si="52"/>
        <v/>
      </c>
      <c r="AI79" s="4" t="str">
        <f t="shared" si="20"/>
        <v/>
      </c>
      <c r="AJ79" s="13"/>
      <c r="AK79" s="2">
        <f t="shared" si="45"/>
        <v>12.5</v>
      </c>
      <c r="AL79" s="4">
        <f t="shared" si="21"/>
        <v>37.5</v>
      </c>
      <c r="AM79" s="4">
        <f t="shared" si="22"/>
        <v>0.81</v>
      </c>
      <c r="AP79" s="4">
        <f t="shared" si="23"/>
        <v>0</v>
      </c>
      <c r="AQ79" s="13" t="str">
        <f t="shared" si="53"/>
        <v/>
      </c>
      <c r="AR79" s="4" t="str">
        <f t="shared" si="25"/>
        <v/>
      </c>
      <c r="AS79" s="13"/>
      <c r="AT79" s="2">
        <f t="shared" si="46"/>
        <v>12.5</v>
      </c>
      <c r="AU79" s="4">
        <f t="shared" si="26"/>
        <v>37.5</v>
      </c>
      <c r="AV79" s="4">
        <f t="shared" si="27"/>
        <v>0.81</v>
      </c>
      <c r="AY79" s="4">
        <f t="shared" si="28"/>
        <v>0</v>
      </c>
      <c r="AZ79" s="13" t="str">
        <f t="shared" si="54"/>
        <v/>
      </c>
      <c r="BA79" s="4" t="str">
        <f t="shared" si="30"/>
        <v/>
      </c>
      <c r="BB79" s="13"/>
      <c r="BC79" s="2">
        <f t="shared" si="47"/>
        <v>12.5</v>
      </c>
      <c r="BD79" s="4">
        <f t="shared" si="31"/>
        <v>37.5</v>
      </c>
      <c r="BE79" s="4">
        <f t="shared" si="32"/>
        <v>0.81</v>
      </c>
      <c r="BH79" s="4">
        <f t="shared" si="33"/>
        <v>0</v>
      </c>
      <c r="BI79" s="13" t="str">
        <f t="shared" si="55"/>
        <v/>
      </c>
      <c r="BJ79" s="4" t="str">
        <f t="shared" si="35"/>
        <v/>
      </c>
      <c r="BK79" s="13"/>
      <c r="BL79" s="2">
        <f t="shared" si="48"/>
        <v>12.5</v>
      </c>
      <c r="BM79" s="4">
        <f t="shared" si="36"/>
        <v>37.5</v>
      </c>
      <c r="BN79" s="4">
        <f t="shared" si="37"/>
        <v>0.81</v>
      </c>
      <c r="BQ79" s="4">
        <f t="shared" si="38"/>
        <v>0</v>
      </c>
      <c r="BR79" s="13" t="str">
        <f t="shared" si="56"/>
        <v/>
      </c>
      <c r="BS79" s="4" t="str">
        <f t="shared" si="40"/>
        <v/>
      </c>
      <c r="BT79" s="25"/>
    </row>
    <row r="80">
      <c r="A80" s="2">
        <f t="shared" si="41"/>
        <v>13</v>
      </c>
      <c r="B80" s="4">
        <f t="shared" si="1"/>
        <v>39</v>
      </c>
      <c r="C80" s="4">
        <f t="shared" si="2"/>
        <v>0.78</v>
      </c>
      <c r="D80" s="4">
        <f>151-6/32</f>
        <v>150.8125</v>
      </c>
      <c r="E80" s="4">
        <f>155+3/16</f>
        <v>155.1875</v>
      </c>
      <c r="F80" s="4">
        <f t="shared" si="3"/>
        <v>4.375</v>
      </c>
      <c r="G80" s="13">
        <f t="shared" si="49"/>
        <v>0.9894548898</v>
      </c>
      <c r="H80" s="13">
        <f t="shared" si="5"/>
        <v>0</v>
      </c>
      <c r="J80" s="2">
        <f t="shared" si="42"/>
        <v>13</v>
      </c>
      <c r="K80" s="4">
        <f t="shared" si="6"/>
        <v>39</v>
      </c>
      <c r="L80" s="4">
        <f t="shared" si="7"/>
        <v>0.78</v>
      </c>
      <c r="M80" s="4">
        <f>150+26/32</f>
        <v>150.8125</v>
      </c>
      <c r="N80" s="4">
        <f>155+5/32</f>
        <v>155.15625</v>
      </c>
      <c r="O80" s="4">
        <f t="shared" si="8"/>
        <v>4.34375</v>
      </c>
      <c r="P80" s="13">
        <f t="shared" si="50"/>
        <v>0.9859147894</v>
      </c>
      <c r="Q80" s="4">
        <f t="shared" si="10"/>
        <v>0</v>
      </c>
      <c r="S80" s="2">
        <f t="shared" si="43"/>
        <v>13</v>
      </c>
      <c r="T80" s="4">
        <f t="shared" si="11"/>
        <v>39</v>
      </c>
      <c r="U80" s="4">
        <f t="shared" si="12"/>
        <v>0.78</v>
      </c>
      <c r="X80" s="4">
        <f t="shared" si="13"/>
        <v>0</v>
      </c>
      <c r="Y80" s="13" t="str">
        <f t="shared" si="51"/>
        <v/>
      </c>
      <c r="Z80" s="4" t="str">
        <f t="shared" si="15"/>
        <v/>
      </c>
      <c r="AB80" s="2">
        <f t="shared" si="44"/>
        <v>13</v>
      </c>
      <c r="AC80" s="4">
        <f t="shared" si="16"/>
        <v>39</v>
      </c>
      <c r="AD80" s="4">
        <f t="shared" si="17"/>
        <v>0.78</v>
      </c>
      <c r="AG80" s="4">
        <f t="shared" si="18"/>
        <v>0</v>
      </c>
      <c r="AH80" s="13" t="str">
        <f t="shared" si="52"/>
        <v/>
      </c>
      <c r="AI80" s="4" t="str">
        <f t="shared" si="20"/>
        <v/>
      </c>
      <c r="AJ80" s="13"/>
      <c r="AK80" s="2">
        <f t="shared" si="45"/>
        <v>13</v>
      </c>
      <c r="AL80" s="4">
        <f t="shared" si="21"/>
        <v>39</v>
      </c>
      <c r="AM80" s="4">
        <f t="shared" si="22"/>
        <v>0.78</v>
      </c>
      <c r="AP80" s="4">
        <f t="shared" si="23"/>
        <v>0</v>
      </c>
      <c r="AQ80" s="13" t="str">
        <f t="shared" si="53"/>
        <v/>
      </c>
      <c r="AR80" s="4" t="str">
        <f t="shared" si="25"/>
        <v/>
      </c>
      <c r="AS80" s="13"/>
      <c r="AT80" s="2">
        <f t="shared" si="46"/>
        <v>13</v>
      </c>
      <c r="AU80" s="4">
        <f t="shared" si="26"/>
        <v>39</v>
      </c>
      <c r="AV80" s="4">
        <f t="shared" si="27"/>
        <v>0.78</v>
      </c>
      <c r="AY80" s="4">
        <f t="shared" si="28"/>
        <v>0</v>
      </c>
      <c r="AZ80" s="13" t="str">
        <f t="shared" si="54"/>
        <v/>
      </c>
      <c r="BA80" s="4" t="str">
        <f t="shared" si="30"/>
        <v/>
      </c>
      <c r="BB80" s="13"/>
      <c r="BC80" s="2">
        <f t="shared" si="47"/>
        <v>13</v>
      </c>
      <c r="BD80" s="4">
        <f t="shared" si="31"/>
        <v>39</v>
      </c>
      <c r="BE80" s="4">
        <f t="shared" si="32"/>
        <v>0.78</v>
      </c>
      <c r="BH80" s="4">
        <f t="shared" si="33"/>
        <v>0</v>
      </c>
      <c r="BI80" s="13" t="str">
        <f t="shared" si="55"/>
        <v/>
      </c>
      <c r="BJ80" s="4" t="str">
        <f t="shared" si="35"/>
        <v/>
      </c>
      <c r="BK80" s="13"/>
      <c r="BL80" s="2">
        <f t="shared" si="48"/>
        <v>13</v>
      </c>
      <c r="BM80" s="4">
        <f t="shared" si="36"/>
        <v>39</v>
      </c>
      <c r="BN80" s="4">
        <f t="shared" si="37"/>
        <v>0.78</v>
      </c>
      <c r="BQ80" s="4">
        <f t="shared" si="38"/>
        <v>0</v>
      </c>
      <c r="BR80" s="13" t="str">
        <f t="shared" si="56"/>
        <v/>
      </c>
      <c r="BS80" s="4" t="str">
        <f t="shared" si="40"/>
        <v/>
      </c>
      <c r="BT80" s="25"/>
    </row>
    <row r="81">
      <c r="A81" s="2">
        <f t="shared" si="41"/>
        <v>13.5</v>
      </c>
      <c r="B81" s="4">
        <f t="shared" si="1"/>
        <v>40.5</v>
      </c>
      <c r="C81" s="4">
        <f t="shared" si="2"/>
        <v>0.75</v>
      </c>
      <c r="F81" s="4">
        <f t="shared" si="3"/>
        <v>0</v>
      </c>
      <c r="G81" s="13" t="str">
        <f t="shared" si="49"/>
        <v/>
      </c>
      <c r="H81" s="13" t="str">
        <f t="shared" si="5"/>
        <v/>
      </c>
      <c r="J81" s="2">
        <f t="shared" si="42"/>
        <v>13.5</v>
      </c>
      <c r="K81" s="4">
        <f t="shared" si="6"/>
        <v>40.5</v>
      </c>
      <c r="L81" s="4">
        <f t="shared" si="7"/>
        <v>0.75</v>
      </c>
      <c r="O81" s="4">
        <f t="shared" si="8"/>
        <v>0</v>
      </c>
      <c r="P81" s="13" t="str">
        <f t="shared" si="50"/>
        <v/>
      </c>
      <c r="Q81" s="4" t="str">
        <f t="shared" si="10"/>
        <v/>
      </c>
      <c r="S81" s="2">
        <f t="shared" si="43"/>
        <v>13.5</v>
      </c>
      <c r="T81" s="4">
        <f t="shared" si="11"/>
        <v>40.5</v>
      </c>
      <c r="U81" s="4">
        <f t="shared" si="12"/>
        <v>0.75</v>
      </c>
      <c r="X81" s="4">
        <f t="shared" si="13"/>
        <v>0</v>
      </c>
      <c r="Y81" s="13" t="str">
        <f t="shared" si="51"/>
        <v/>
      </c>
      <c r="Z81" s="4" t="str">
        <f t="shared" si="15"/>
        <v/>
      </c>
      <c r="AB81" s="2">
        <f t="shared" si="44"/>
        <v>13.5</v>
      </c>
      <c r="AC81" s="4">
        <f t="shared" si="16"/>
        <v>40.5</v>
      </c>
      <c r="AD81" s="4">
        <f t="shared" si="17"/>
        <v>0.75</v>
      </c>
      <c r="AG81" s="4">
        <f t="shared" si="18"/>
        <v>0</v>
      </c>
      <c r="AH81" s="13" t="str">
        <f t="shared" si="52"/>
        <v/>
      </c>
      <c r="AI81" s="4" t="str">
        <f t="shared" si="20"/>
        <v/>
      </c>
      <c r="AJ81" s="13"/>
      <c r="AK81" s="2">
        <f t="shared" si="45"/>
        <v>13.5</v>
      </c>
      <c r="AL81" s="4">
        <f t="shared" si="21"/>
        <v>40.5</v>
      </c>
      <c r="AM81" s="4">
        <f t="shared" si="22"/>
        <v>0.75</v>
      </c>
      <c r="AP81" s="4">
        <f t="shared" si="23"/>
        <v>0</v>
      </c>
      <c r="AQ81" s="13" t="str">
        <f t="shared" si="53"/>
        <v/>
      </c>
      <c r="AR81" s="4" t="str">
        <f t="shared" si="25"/>
        <v/>
      </c>
      <c r="AS81" s="13"/>
      <c r="AT81" s="2">
        <f t="shared" si="46"/>
        <v>13.5</v>
      </c>
      <c r="AU81" s="4">
        <f t="shared" si="26"/>
        <v>40.5</v>
      </c>
      <c r="AV81" s="4">
        <f t="shared" si="27"/>
        <v>0.75</v>
      </c>
      <c r="AY81" s="4">
        <f t="shared" si="28"/>
        <v>0</v>
      </c>
      <c r="AZ81" s="13" t="str">
        <f t="shared" si="54"/>
        <v/>
      </c>
      <c r="BA81" s="4" t="str">
        <f t="shared" si="30"/>
        <v/>
      </c>
      <c r="BB81" s="13"/>
      <c r="BC81" s="2">
        <f t="shared" si="47"/>
        <v>13.5</v>
      </c>
      <c r="BD81" s="4">
        <f t="shared" si="31"/>
        <v>40.5</v>
      </c>
      <c r="BE81" s="4">
        <f t="shared" si="32"/>
        <v>0.75</v>
      </c>
      <c r="BH81" s="4">
        <f t="shared" si="33"/>
        <v>0</v>
      </c>
      <c r="BI81" s="13" t="str">
        <f t="shared" si="55"/>
        <v/>
      </c>
      <c r="BJ81" s="4" t="str">
        <f t="shared" si="35"/>
        <v/>
      </c>
      <c r="BK81" s="13"/>
      <c r="BL81" s="2">
        <f t="shared" si="48"/>
        <v>13.5</v>
      </c>
      <c r="BM81" s="4">
        <f t="shared" si="36"/>
        <v>40.5</v>
      </c>
      <c r="BN81" s="4">
        <f t="shared" si="37"/>
        <v>0.75</v>
      </c>
      <c r="BQ81" s="4">
        <f t="shared" si="38"/>
        <v>0</v>
      </c>
      <c r="BR81" s="13" t="str">
        <f t="shared" si="56"/>
        <v/>
      </c>
      <c r="BS81" s="4" t="str">
        <f t="shared" si="40"/>
        <v/>
      </c>
      <c r="BT81" s="25"/>
    </row>
    <row r="82">
      <c r="A82" s="2">
        <f t="shared" si="41"/>
        <v>14</v>
      </c>
      <c r="B82" s="4">
        <f t="shared" si="1"/>
        <v>42</v>
      </c>
      <c r="C82" s="4">
        <f t="shared" si="2"/>
        <v>0.72</v>
      </c>
      <c r="D82" s="4">
        <f>151-6/32</f>
        <v>150.8125</v>
      </c>
      <c r="E82" s="4">
        <f>155+3/16</f>
        <v>155.1875</v>
      </c>
      <c r="F82" s="4">
        <f t="shared" si="3"/>
        <v>4.375</v>
      </c>
      <c r="G82" s="13">
        <f t="shared" si="49"/>
        <v>0.9894548898</v>
      </c>
      <c r="H82" s="13">
        <f t="shared" si="5"/>
        <v>0</v>
      </c>
      <c r="J82" s="2">
        <f t="shared" si="42"/>
        <v>14</v>
      </c>
      <c r="K82" s="4">
        <f t="shared" si="6"/>
        <v>42</v>
      </c>
      <c r="L82" s="4">
        <f t="shared" si="7"/>
        <v>0.72</v>
      </c>
      <c r="M82" s="4">
        <f>150+26/32</f>
        <v>150.8125</v>
      </c>
      <c r="N82" s="4">
        <f>155+5/32</f>
        <v>155.15625</v>
      </c>
      <c r="O82" s="4">
        <f t="shared" si="8"/>
        <v>4.34375</v>
      </c>
      <c r="P82" s="13">
        <f t="shared" si="50"/>
        <v>0.9859147894</v>
      </c>
      <c r="Q82" s="4">
        <f t="shared" si="10"/>
        <v>0</v>
      </c>
      <c r="S82" s="2">
        <f t="shared" si="43"/>
        <v>14</v>
      </c>
      <c r="T82" s="4">
        <f t="shared" si="11"/>
        <v>42</v>
      </c>
      <c r="U82" s="4">
        <f t="shared" si="12"/>
        <v>0.72</v>
      </c>
      <c r="X82" s="4">
        <f t="shared" si="13"/>
        <v>0</v>
      </c>
      <c r="Y82" s="13" t="str">
        <f t="shared" si="51"/>
        <v/>
      </c>
      <c r="Z82" s="4" t="str">
        <f t="shared" si="15"/>
        <v/>
      </c>
      <c r="AB82" s="2">
        <f t="shared" si="44"/>
        <v>14</v>
      </c>
      <c r="AC82" s="4">
        <f t="shared" si="16"/>
        <v>42</v>
      </c>
      <c r="AD82" s="4">
        <f t="shared" si="17"/>
        <v>0.72</v>
      </c>
      <c r="AG82" s="4">
        <f t="shared" si="18"/>
        <v>0</v>
      </c>
      <c r="AH82" s="13" t="str">
        <f t="shared" si="52"/>
        <v/>
      </c>
      <c r="AI82" s="4" t="str">
        <f t="shared" si="20"/>
        <v/>
      </c>
      <c r="AJ82" s="13"/>
      <c r="AK82" s="2">
        <f t="shared" si="45"/>
        <v>14</v>
      </c>
      <c r="AL82" s="4">
        <f t="shared" si="21"/>
        <v>42</v>
      </c>
      <c r="AM82" s="4">
        <f t="shared" si="22"/>
        <v>0.72</v>
      </c>
      <c r="AP82" s="4">
        <f t="shared" si="23"/>
        <v>0</v>
      </c>
      <c r="AQ82" s="13" t="str">
        <f t="shared" si="53"/>
        <v/>
      </c>
      <c r="AR82" s="4" t="str">
        <f t="shared" si="25"/>
        <v/>
      </c>
      <c r="AS82" s="13"/>
      <c r="AT82" s="2">
        <f t="shared" si="46"/>
        <v>14</v>
      </c>
      <c r="AU82" s="4">
        <f t="shared" si="26"/>
        <v>42</v>
      </c>
      <c r="AV82" s="4">
        <f t="shared" si="27"/>
        <v>0.72</v>
      </c>
      <c r="AY82" s="4">
        <f t="shared" si="28"/>
        <v>0</v>
      </c>
      <c r="AZ82" s="13" t="str">
        <f t="shared" si="54"/>
        <v/>
      </c>
      <c r="BA82" s="4" t="str">
        <f t="shared" si="30"/>
        <v/>
      </c>
      <c r="BB82" s="13"/>
      <c r="BC82" s="2">
        <f t="shared" si="47"/>
        <v>14</v>
      </c>
      <c r="BD82" s="4">
        <f t="shared" si="31"/>
        <v>42</v>
      </c>
      <c r="BE82" s="4">
        <f t="shared" si="32"/>
        <v>0.72</v>
      </c>
      <c r="BH82" s="4">
        <f t="shared" si="33"/>
        <v>0</v>
      </c>
      <c r="BI82" s="13" t="str">
        <f t="shared" si="55"/>
        <v/>
      </c>
      <c r="BJ82" s="4" t="str">
        <f t="shared" si="35"/>
        <v/>
      </c>
      <c r="BK82" s="13"/>
      <c r="BL82" s="2">
        <f t="shared" si="48"/>
        <v>14</v>
      </c>
      <c r="BM82" s="4">
        <f t="shared" si="36"/>
        <v>42</v>
      </c>
      <c r="BN82" s="4">
        <f t="shared" si="37"/>
        <v>0.72</v>
      </c>
      <c r="BQ82" s="4">
        <f t="shared" si="38"/>
        <v>0</v>
      </c>
      <c r="BR82" s="13" t="str">
        <f t="shared" si="56"/>
        <v/>
      </c>
      <c r="BS82" s="4" t="str">
        <f t="shared" si="40"/>
        <v/>
      </c>
      <c r="BT82" s="25"/>
    </row>
    <row r="83">
      <c r="A83" s="2">
        <f t="shared" si="41"/>
        <v>14.5</v>
      </c>
      <c r="B83" s="4">
        <f t="shared" si="1"/>
        <v>43.5</v>
      </c>
      <c r="C83" s="4">
        <f t="shared" si="2"/>
        <v>0.69</v>
      </c>
      <c r="F83" s="4">
        <f t="shared" si="3"/>
        <v>0</v>
      </c>
      <c r="G83" s="13" t="str">
        <f t="shared" si="49"/>
        <v/>
      </c>
      <c r="H83" s="13" t="str">
        <f t="shared" si="5"/>
        <v/>
      </c>
      <c r="J83" s="2">
        <f t="shared" si="42"/>
        <v>14.5</v>
      </c>
      <c r="K83" s="4">
        <f t="shared" si="6"/>
        <v>43.5</v>
      </c>
      <c r="L83" s="4">
        <f t="shared" si="7"/>
        <v>0.69</v>
      </c>
      <c r="O83" s="4">
        <f t="shared" si="8"/>
        <v>0</v>
      </c>
      <c r="P83" s="13" t="str">
        <f t="shared" si="50"/>
        <v/>
      </c>
      <c r="Q83" s="4" t="str">
        <f t="shared" si="10"/>
        <v/>
      </c>
      <c r="S83" s="2">
        <f t="shared" si="43"/>
        <v>14.5</v>
      </c>
      <c r="T83" s="4">
        <f t="shared" si="11"/>
        <v>43.5</v>
      </c>
      <c r="U83" s="4">
        <f t="shared" si="12"/>
        <v>0.69</v>
      </c>
      <c r="X83" s="4">
        <f t="shared" si="13"/>
        <v>0</v>
      </c>
      <c r="Y83" s="13" t="str">
        <f t="shared" si="51"/>
        <v/>
      </c>
      <c r="Z83" s="4" t="str">
        <f t="shared" si="15"/>
        <v/>
      </c>
      <c r="AB83" s="2">
        <f t="shared" si="44"/>
        <v>14.5</v>
      </c>
      <c r="AC83" s="4">
        <f t="shared" si="16"/>
        <v>43.5</v>
      </c>
      <c r="AD83" s="4">
        <f t="shared" si="17"/>
        <v>0.69</v>
      </c>
      <c r="AG83" s="4">
        <f t="shared" si="18"/>
        <v>0</v>
      </c>
      <c r="AH83" s="13" t="str">
        <f t="shared" si="52"/>
        <v/>
      </c>
      <c r="AI83" s="4" t="str">
        <f t="shared" si="20"/>
        <v/>
      </c>
      <c r="AJ83" s="13"/>
      <c r="AK83" s="2">
        <f t="shared" si="45"/>
        <v>14.5</v>
      </c>
      <c r="AL83" s="4">
        <f t="shared" si="21"/>
        <v>43.5</v>
      </c>
      <c r="AM83" s="4">
        <f t="shared" si="22"/>
        <v>0.69</v>
      </c>
      <c r="AP83" s="4">
        <f t="shared" si="23"/>
        <v>0</v>
      </c>
      <c r="AQ83" s="13" t="str">
        <f t="shared" si="53"/>
        <v/>
      </c>
      <c r="AR83" s="4" t="str">
        <f t="shared" si="25"/>
        <v/>
      </c>
      <c r="AS83" s="13"/>
      <c r="AT83" s="2">
        <f t="shared" si="46"/>
        <v>14.5</v>
      </c>
      <c r="AU83" s="4">
        <f t="shared" si="26"/>
        <v>43.5</v>
      </c>
      <c r="AV83" s="4">
        <f t="shared" si="27"/>
        <v>0.69</v>
      </c>
      <c r="AY83" s="4">
        <f t="shared" si="28"/>
        <v>0</v>
      </c>
      <c r="AZ83" s="13" t="str">
        <f t="shared" si="54"/>
        <v/>
      </c>
      <c r="BA83" s="4" t="str">
        <f t="shared" si="30"/>
        <v/>
      </c>
      <c r="BB83" s="13"/>
      <c r="BC83" s="2">
        <f t="shared" si="47"/>
        <v>14.5</v>
      </c>
      <c r="BD83" s="4">
        <f t="shared" si="31"/>
        <v>43.5</v>
      </c>
      <c r="BE83" s="4">
        <f t="shared" si="32"/>
        <v>0.69</v>
      </c>
      <c r="BH83" s="4">
        <f t="shared" si="33"/>
        <v>0</v>
      </c>
      <c r="BI83" s="13" t="str">
        <f t="shared" si="55"/>
        <v/>
      </c>
      <c r="BJ83" s="4" t="str">
        <f t="shared" si="35"/>
        <v/>
      </c>
      <c r="BK83" s="13"/>
      <c r="BL83" s="2">
        <f t="shared" si="48"/>
        <v>14.5</v>
      </c>
      <c r="BM83" s="4">
        <f t="shared" si="36"/>
        <v>43.5</v>
      </c>
      <c r="BN83" s="4">
        <f t="shared" si="37"/>
        <v>0.69</v>
      </c>
      <c r="BQ83" s="4">
        <f t="shared" si="38"/>
        <v>0</v>
      </c>
      <c r="BR83" s="13" t="str">
        <f t="shared" si="56"/>
        <v/>
      </c>
      <c r="BS83" s="4" t="str">
        <f t="shared" si="40"/>
        <v/>
      </c>
      <c r="BT83" s="25"/>
    </row>
    <row r="84">
      <c r="A84" s="2">
        <f t="shared" si="41"/>
        <v>15</v>
      </c>
      <c r="B84" s="4">
        <f t="shared" si="1"/>
        <v>45</v>
      </c>
      <c r="C84" s="4">
        <f t="shared" si="2"/>
        <v>0.66</v>
      </c>
      <c r="D84" s="4">
        <f>151-6/32</f>
        <v>150.8125</v>
      </c>
      <c r="E84" s="4">
        <f>155+3/16</f>
        <v>155.1875</v>
      </c>
      <c r="F84" s="4">
        <f t="shared" si="3"/>
        <v>4.375</v>
      </c>
      <c r="G84" s="13">
        <f t="shared" si="49"/>
        <v>0.9894548898</v>
      </c>
      <c r="H84" s="13">
        <f t="shared" si="5"/>
        <v>0</v>
      </c>
      <c r="J84" s="2">
        <f t="shared" si="42"/>
        <v>15</v>
      </c>
      <c r="K84" s="4">
        <f t="shared" si="6"/>
        <v>45</v>
      </c>
      <c r="L84" s="4">
        <f t="shared" si="7"/>
        <v>0.66</v>
      </c>
      <c r="M84" s="4">
        <f>150+26/32</f>
        <v>150.8125</v>
      </c>
      <c r="N84" s="4">
        <f t="shared" ref="N84:N85" si="57">155+5/32</f>
        <v>155.15625</v>
      </c>
      <c r="O84" s="4">
        <f t="shared" si="8"/>
        <v>4.34375</v>
      </c>
      <c r="P84" s="13">
        <f t="shared" si="50"/>
        <v>0.9859147894</v>
      </c>
      <c r="Q84" s="4">
        <f t="shared" si="10"/>
        <v>0</v>
      </c>
      <c r="S84" s="2">
        <f t="shared" si="43"/>
        <v>15</v>
      </c>
      <c r="T84" s="4">
        <f t="shared" si="11"/>
        <v>45</v>
      </c>
      <c r="U84" s="4">
        <f t="shared" si="12"/>
        <v>0.66</v>
      </c>
      <c r="X84" s="4">
        <f t="shared" si="13"/>
        <v>0</v>
      </c>
      <c r="Y84" s="13" t="str">
        <f t="shared" si="51"/>
        <v/>
      </c>
      <c r="Z84" s="4" t="str">
        <f t="shared" si="15"/>
        <v/>
      </c>
      <c r="AB84" s="2">
        <f t="shared" si="44"/>
        <v>15</v>
      </c>
      <c r="AC84" s="4">
        <f t="shared" si="16"/>
        <v>45</v>
      </c>
      <c r="AD84" s="4">
        <f t="shared" si="17"/>
        <v>0.66</v>
      </c>
      <c r="AG84" s="4">
        <f t="shared" si="18"/>
        <v>0</v>
      </c>
      <c r="AH84" s="13" t="str">
        <f t="shared" si="52"/>
        <v/>
      </c>
      <c r="AI84" s="4" t="str">
        <f t="shared" si="20"/>
        <v/>
      </c>
      <c r="AJ84" s="13"/>
      <c r="AK84" s="2">
        <f t="shared" si="45"/>
        <v>15</v>
      </c>
      <c r="AL84" s="4">
        <f t="shared" si="21"/>
        <v>45</v>
      </c>
      <c r="AM84" s="4">
        <f t="shared" si="22"/>
        <v>0.66</v>
      </c>
      <c r="AP84" s="4">
        <f t="shared" si="23"/>
        <v>0</v>
      </c>
      <c r="AQ84" s="13" t="str">
        <f t="shared" si="53"/>
        <v/>
      </c>
      <c r="AR84" s="4" t="str">
        <f t="shared" si="25"/>
        <v/>
      </c>
      <c r="AS84" s="13"/>
      <c r="AT84" s="2">
        <f t="shared" si="46"/>
        <v>15</v>
      </c>
      <c r="AU84" s="4">
        <f t="shared" si="26"/>
        <v>45</v>
      </c>
      <c r="AV84" s="4">
        <f t="shared" si="27"/>
        <v>0.66</v>
      </c>
      <c r="AY84" s="4">
        <f t="shared" si="28"/>
        <v>0</v>
      </c>
      <c r="AZ84" s="13" t="str">
        <f t="shared" si="54"/>
        <v/>
      </c>
      <c r="BA84" s="4" t="str">
        <f t="shared" si="30"/>
        <v/>
      </c>
      <c r="BB84" s="13"/>
      <c r="BC84" s="2">
        <f t="shared" si="47"/>
        <v>15</v>
      </c>
      <c r="BD84" s="4">
        <f t="shared" si="31"/>
        <v>45</v>
      </c>
      <c r="BE84" s="4">
        <f t="shared" si="32"/>
        <v>0.66</v>
      </c>
      <c r="BH84" s="4">
        <f t="shared" si="33"/>
        <v>0</v>
      </c>
      <c r="BI84" s="13" t="str">
        <f t="shared" si="55"/>
        <v/>
      </c>
      <c r="BJ84" s="4" t="str">
        <f t="shared" si="35"/>
        <v/>
      </c>
      <c r="BK84" s="13"/>
      <c r="BL84" s="2">
        <f t="shared" si="48"/>
        <v>15</v>
      </c>
      <c r="BM84" s="4">
        <f t="shared" si="36"/>
        <v>45</v>
      </c>
      <c r="BN84" s="4">
        <f t="shared" si="37"/>
        <v>0.66</v>
      </c>
      <c r="BQ84" s="4">
        <f t="shared" si="38"/>
        <v>0</v>
      </c>
      <c r="BR84" s="13" t="str">
        <f t="shared" si="56"/>
        <v/>
      </c>
      <c r="BS84" s="4" t="str">
        <f t="shared" si="40"/>
        <v/>
      </c>
      <c r="BT84" s="25"/>
    </row>
    <row r="85">
      <c r="A85" s="2">
        <f t="shared" si="41"/>
        <v>15.5</v>
      </c>
      <c r="B85" s="4">
        <f t="shared" si="1"/>
        <v>46.5</v>
      </c>
      <c r="C85" s="4">
        <f t="shared" si="2"/>
        <v>0.63</v>
      </c>
      <c r="F85" s="4">
        <f t="shared" si="3"/>
        <v>0</v>
      </c>
      <c r="G85" s="13" t="str">
        <f t="shared" si="49"/>
        <v/>
      </c>
      <c r="H85" s="13" t="str">
        <f t="shared" si="5"/>
        <v/>
      </c>
      <c r="J85" s="2">
        <f t="shared" si="42"/>
        <v>15.5</v>
      </c>
      <c r="K85" s="4">
        <f t="shared" si="6"/>
        <v>46.5</v>
      </c>
      <c r="L85" s="4">
        <f t="shared" si="7"/>
        <v>0.63</v>
      </c>
      <c r="M85" s="4">
        <f>150+27/32</f>
        <v>150.84375</v>
      </c>
      <c r="N85" s="4">
        <f t="shared" si="57"/>
        <v>155.15625</v>
      </c>
      <c r="O85" s="4">
        <f t="shared" si="8"/>
        <v>4.3125</v>
      </c>
      <c r="P85" s="13">
        <f t="shared" si="50"/>
        <v>0.9823619318</v>
      </c>
      <c r="Q85" s="4">
        <f t="shared" si="10"/>
        <v>0</v>
      </c>
      <c r="S85" s="2">
        <f t="shared" si="43"/>
        <v>15.5</v>
      </c>
      <c r="T85" s="4">
        <f t="shared" si="11"/>
        <v>46.5</v>
      </c>
      <c r="U85" s="4">
        <f t="shared" si="12"/>
        <v>0.63</v>
      </c>
      <c r="X85" s="4">
        <f t="shared" si="13"/>
        <v>0</v>
      </c>
      <c r="Y85" s="13" t="str">
        <f t="shared" si="51"/>
        <v/>
      </c>
      <c r="Z85" s="4" t="str">
        <f t="shared" si="15"/>
        <v/>
      </c>
      <c r="AB85" s="2">
        <f t="shared" si="44"/>
        <v>15.5</v>
      </c>
      <c r="AC85" s="4">
        <f t="shared" si="16"/>
        <v>46.5</v>
      </c>
      <c r="AD85" s="4">
        <f t="shared" si="17"/>
        <v>0.63</v>
      </c>
      <c r="AG85" s="4">
        <f t="shared" si="18"/>
        <v>0</v>
      </c>
      <c r="AH85" s="13" t="str">
        <f t="shared" si="52"/>
        <v/>
      </c>
      <c r="AI85" s="4" t="str">
        <f t="shared" si="20"/>
        <v/>
      </c>
      <c r="AJ85" s="13"/>
      <c r="AK85" s="2">
        <f t="shared" si="45"/>
        <v>15.5</v>
      </c>
      <c r="AL85" s="4">
        <f t="shared" si="21"/>
        <v>46.5</v>
      </c>
      <c r="AM85" s="4">
        <f t="shared" si="22"/>
        <v>0.63</v>
      </c>
      <c r="AP85" s="4">
        <f t="shared" si="23"/>
        <v>0</v>
      </c>
      <c r="AQ85" s="13" t="str">
        <f t="shared" si="53"/>
        <v/>
      </c>
      <c r="AR85" s="4" t="str">
        <f t="shared" si="25"/>
        <v/>
      </c>
      <c r="AS85" s="13"/>
      <c r="AT85" s="2">
        <f t="shared" si="46"/>
        <v>15.5</v>
      </c>
      <c r="AU85" s="4">
        <f t="shared" si="26"/>
        <v>46.5</v>
      </c>
      <c r="AV85" s="4">
        <f t="shared" si="27"/>
        <v>0.63</v>
      </c>
      <c r="AY85" s="4">
        <f t="shared" si="28"/>
        <v>0</v>
      </c>
      <c r="AZ85" s="13" t="str">
        <f t="shared" si="54"/>
        <v/>
      </c>
      <c r="BA85" s="4" t="str">
        <f t="shared" si="30"/>
        <v/>
      </c>
      <c r="BB85" s="13"/>
      <c r="BC85" s="2">
        <f t="shared" si="47"/>
        <v>15.5</v>
      </c>
      <c r="BD85" s="4">
        <f t="shared" si="31"/>
        <v>46.5</v>
      </c>
      <c r="BE85" s="4">
        <f t="shared" si="32"/>
        <v>0.63</v>
      </c>
      <c r="BH85" s="4">
        <f t="shared" si="33"/>
        <v>0</v>
      </c>
      <c r="BI85" s="13" t="str">
        <f t="shared" si="55"/>
        <v/>
      </c>
      <c r="BJ85" s="4" t="str">
        <f t="shared" si="35"/>
        <v/>
      </c>
      <c r="BK85" s="13"/>
      <c r="BL85" s="2">
        <f t="shared" si="48"/>
        <v>15.5</v>
      </c>
      <c r="BM85" s="4">
        <f t="shared" si="36"/>
        <v>46.5</v>
      </c>
      <c r="BN85" s="4">
        <f t="shared" si="37"/>
        <v>0.63</v>
      </c>
      <c r="BQ85" s="4">
        <f t="shared" si="38"/>
        <v>0</v>
      </c>
      <c r="BR85" s="13" t="str">
        <f t="shared" si="56"/>
        <v/>
      </c>
      <c r="BS85" s="4" t="str">
        <f t="shared" si="40"/>
        <v/>
      </c>
      <c r="BT85" s="25"/>
    </row>
    <row r="86">
      <c r="A86" s="2">
        <f t="shared" si="41"/>
        <v>16</v>
      </c>
      <c r="B86" s="4">
        <f t="shared" si="1"/>
        <v>48</v>
      </c>
      <c r="C86" s="4">
        <f t="shared" si="2"/>
        <v>0.6</v>
      </c>
      <c r="D86" s="4">
        <f>151-1/8-1/32</f>
        <v>150.84375</v>
      </c>
      <c r="E86" s="4">
        <f>155+1/8+1/32</f>
        <v>155.15625</v>
      </c>
      <c r="F86" s="4">
        <f t="shared" si="3"/>
        <v>4.3125</v>
      </c>
      <c r="G86" s="13">
        <f t="shared" si="49"/>
        <v>0.9823619318</v>
      </c>
      <c r="H86" s="13">
        <f t="shared" si="5"/>
        <v>0</v>
      </c>
      <c r="J86" s="2">
        <f t="shared" si="42"/>
        <v>16</v>
      </c>
      <c r="K86" s="4">
        <f t="shared" si="6"/>
        <v>48</v>
      </c>
      <c r="L86" s="4">
        <f t="shared" si="7"/>
        <v>0.6</v>
      </c>
      <c r="M86" s="4">
        <f>150+7/8-1/32</f>
        <v>150.84375</v>
      </c>
      <c r="N86" s="4">
        <f>155+1/8</f>
        <v>155.125</v>
      </c>
      <c r="O86" s="4">
        <f t="shared" si="8"/>
        <v>4.28125</v>
      </c>
      <c r="P86" s="13">
        <f t="shared" si="50"/>
        <v>0.978796178</v>
      </c>
      <c r="Q86" s="4">
        <f t="shared" si="10"/>
        <v>0.003017948803</v>
      </c>
      <c r="S86" s="2">
        <f t="shared" si="43"/>
        <v>16</v>
      </c>
      <c r="T86" s="4">
        <f t="shared" si="11"/>
        <v>48</v>
      </c>
      <c r="U86" s="4">
        <f t="shared" si="12"/>
        <v>0.6</v>
      </c>
      <c r="X86" s="4">
        <f t="shared" si="13"/>
        <v>0</v>
      </c>
      <c r="Y86" s="13" t="str">
        <f t="shared" si="51"/>
        <v/>
      </c>
      <c r="Z86" s="4" t="str">
        <f t="shared" si="15"/>
        <v/>
      </c>
      <c r="AB86" s="2">
        <f t="shared" si="44"/>
        <v>16</v>
      </c>
      <c r="AC86" s="4">
        <f t="shared" si="16"/>
        <v>48</v>
      </c>
      <c r="AD86" s="4">
        <f t="shared" si="17"/>
        <v>0.6</v>
      </c>
      <c r="AG86" s="4">
        <f t="shared" si="18"/>
        <v>0</v>
      </c>
      <c r="AH86" s="13" t="str">
        <f t="shared" si="52"/>
        <v/>
      </c>
      <c r="AI86" s="4" t="str">
        <f t="shared" si="20"/>
        <v/>
      </c>
      <c r="AJ86" s="13"/>
      <c r="AK86" s="2">
        <f t="shared" si="45"/>
        <v>16</v>
      </c>
      <c r="AL86" s="4">
        <f t="shared" si="21"/>
        <v>48</v>
      </c>
      <c r="AM86" s="4">
        <f t="shared" si="22"/>
        <v>0.6</v>
      </c>
      <c r="AP86" s="4">
        <f t="shared" si="23"/>
        <v>0</v>
      </c>
      <c r="AQ86" s="13" t="str">
        <f t="shared" si="53"/>
        <v/>
      </c>
      <c r="AR86" s="4" t="str">
        <f t="shared" si="25"/>
        <v/>
      </c>
      <c r="AS86" s="13"/>
      <c r="AT86" s="2">
        <f t="shared" si="46"/>
        <v>16</v>
      </c>
      <c r="AU86" s="4">
        <f t="shared" si="26"/>
        <v>48</v>
      </c>
      <c r="AV86" s="4">
        <f t="shared" si="27"/>
        <v>0.6</v>
      </c>
      <c r="AY86" s="4">
        <f t="shared" si="28"/>
        <v>0</v>
      </c>
      <c r="AZ86" s="13" t="str">
        <f t="shared" si="54"/>
        <v/>
      </c>
      <c r="BA86" s="4" t="str">
        <f t="shared" si="30"/>
        <v/>
      </c>
      <c r="BB86" s="13"/>
      <c r="BC86" s="2">
        <f t="shared" si="47"/>
        <v>16</v>
      </c>
      <c r="BD86" s="4">
        <f t="shared" si="31"/>
        <v>48</v>
      </c>
      <c r="BE86" s="4">
        <f t="shared" si="32"/>
        <v>0.6</v>
      </c>
      <c r="BH86" s="4">
        <f t="shared" si="33"/>
        <v>0</v>
      </c>
      <c r="BI86" s="13" t="str">
        <f t="shared" si="55"/>
        <v/>
      </c>
      <c r="BJ86" s="4" t="str">
        <f t="shared" si="35"/>
        <v/>
      </c>
      <c r="BK86" s="13"/>
      <c r="BL86" s="2">
        <f t="shared" si="48"/>
        <v>16</v>
      </c>
      <c r="BM86" s="4">
        <f t="shared" si="36"/>
        <v>48</v>
      </c>
      <c r="BN86" s="4">
        <f t="shared" si="37"/>
        <v>0.6</v>
      </c>
      <c r="BQ86" s="4">
        <f t="shared" si="38"/>
        <v>0</v>
      </c>
      <c r="BR86" s="13" t="str">
        <f t="shared" si="56"/>
        <v/>
      </c>
      <c r="BS86" s="4" t="str">
        <f t="shared" si="40"/>
        <v/>
      </c>
      <c r="BT86" s="25"/>
    </row>
    <row r="87">
      <c r="A87" s="2">
        <f t="shared" si="41"/>
        <v>16.5</v>
      </c>
      <c r="B87" s="4">
        <f t="shared" si="1"/>
        <v>49.5</v>
      </c>
      <c r="C87" s="4">
        <f t="shared" si="2"/>
        <v>0.57</v>
      </c>
      <c r="F87" s="4">
        <f t="shared" si="3"/>
        <v>0</v>
      </c>
      <c r="G87" s="13" t="str">
        <f t="shared" si="49"/>
        <v/>
      </c>
      <c r="H87" s="13" t="str">
        <f t="shared" si="5"/>
        <v/>
      </c>
      <c r="J87" s="2">
        <f t="shared" si="42"/>
        <v>16.5</v>
      </c>
      <c r="K87" s="4">
        <f t="shared" si="6"/>
        <v>49.5</v>
      </c>
      <c r="L87" s="4">
        <f t="shared" si="7"/>
        <v>0.57</v>
      </c>
      <c r="M87" s="4">
        <f>151-1/16</f>
        <v>150.9375</v>
      </c>
      <c r="N87" s="4">
        <f>155+3/32</f>
        <v>155.09375</v>
      </c>
      <c r="O87" s="4">
        <f t="shared" si="8"/>
        <v>4.15625</v>
      </c>
      <c r="P87" s="13">
        <f t="shared" si="50"/>
        <v>0.9644013325</v>
      </c>
      <c r="Q87" s="4">
        <f t="shared" si="10"/>
        <v>0.004773795251</v>
      </c>
      <c r="S87" s="2">
        <f t="shared" si="43"/>
        <v>16.5</v>
      </c>
      <c r="T87" s="4">
        <f t="shared" si="11"/>
        <v>49.5</v>
      </c>
      <c r="U87" s="4">
        <f t="shared" si="12"/>
        <v>0.57</v>
      </c>
      <c r="X87" s="4">
        <f t="shared" si="13"/>
        <v>0</v>
      </c>
      <c r="Y87" s="13" t="str">
        <f t="shared" si="51"/>
        <v/>
      </c>
      <c r="Z87" s="4" t="str">
        <f t="shared" si="15"/>
        <v/>
      </c>
      <c r="AB87" s="2">
        <f t="shared" si="44"/>
        <v>16.5</v>
      </c>
      <c r="AC87" s="4">
        <f t="shared" si="16"/>
        <v>49.5</v>
      </c>
      <c r="AD87" s="4">
        <f t="shared" si="17"/>
        <v>0.57</v>
      </c>
      <c r="AG87" s="4">
        <f t="shared" si="18"/>
        <v>0</v>
      </c>
      <c r="AH87" s="13" t="str">
        <f t="shared" si="52"/>
        <v/>
      </c>
      <c r="AI87" s="4" t="str">
        <f t="shared" si="20"/>
        <v/>
      </c>
      <c r="AJ87" s="13"/>
      <c r="AK87" s="2">
        <f t="shared" si="45"/>
        <v>16.5</v>
      </c>
      <c r="AL87" s="4">
        <f t="shared" si="21"/>
        <v>49.5</v>
      </c>
      <c r="AM87" s="4">
        <f t="shared" si="22"/>
        <v>0.57</v>
      </c>
      <c r="AP87" s="4">
        <f t="shared" si="23"/>
        <v>0</v>
      </c>
      <c r="AQ87" s="13" t="str">
        <f t="shared" si="53"/>
        <v/>
      </c>
      <c r="AR87" s="4" t="str">
        <f t="shared" si="25"/>
        <v/>
      </c>
      <c r="AS87" s="13"/>
      <c r="AT87" s="2">
        <f t="shared" si="46"/>
        <v>16.5</v>
      </c>
      <c r="AU87" s="4">
        <f t="shared" si="26"/>
        <v>49.5</v>
      </c>
      <c r="AV87" s="4">
        <f t="shared" si="27"/>
        <v>0.57</v>
      </c>
      <c r="AY87" s="4">
        <f t="shared" si="28"/>
        <v>0</v>
      </c>
      <c r="AZ87" s="13" t="str">
        <f t="shared" si="54"/>
        <v/>
      </c>
      <c r="BA87" s="4" t="str">
        <f t="shared" si="30"/>
        <v/>
      </c>
      <c r="BB87" s="13"/>
      <c r="BC87" s="2">
        <f t="shared" si="47"/>
        <v>16.5</v>
      </c>
      <c r="BD87" s="4">
        <f t="shared" si="31"/>
        <v>49.5</v>
      </c>
      <c r="BE87" s="4">
        <f t="shared" si="32"/>
        <v>0.57</v>
      </c>
      <c r="BH87" s="4">
        <f t="shared" si="33"/>
        <v>0</v>
      </c>
      <c r="BI87" s="13" t="str">
        <f t="shared" si="55"/>
        <v/>
      </c>
      <c r="BJ87" s="4" t="str">
        <f t="shared" si="35"/>
        <v/>
      </c>
      <c r="BK87" s="13"/>
      <c r="BL87" s="2">
        <f t="shared" si="48"/>
        <v>16.5</v>
      </c>
      <c r="BM87" s="4">
        <f t="shared" si="36"/>
        <v>49.5</v>
      </c>
      <c r="BN87" s="4">
        <f t="shared" si="37"/>
        <v>0.57</v>
      </c>
      <c r="BQ87" s="4">
        <f t="shared" si="38"/>
        <v>0</v>
      </c>
      <c r="BR87" s="13" t="str">
        <f t="shared" si="56"/>
        <v/>
      </c>
      <c r="BS87" s="4" t="str">
        <f t="shared" si="40"/>
        <v/>
      </c>
      <c r="BT87" s="25"/>
    </row>
    <row r="88">
      <c r="A88" s="2">
        <f t="shared" si="41"/>
        <v>17</v>
      </c>
      <c r="B88" s="4">
        <f t="shared" si="1"/>
        <v>51</v>
      </c>
      <c r="C88" s="4">
        <f t="shared" si="2"/>
        <v>0.54</v>
      </c>
      <c r="D88" s="4">
        <f>151+1/32</f>
        <v>151.03125</v>
      </c>
      <c r="E88" s="4">
        <f>155-1/32</f>
        <v>154.96875</v>
      </c>
      <c r="F88" s="4">
        <f t="shared" si="3"/>
        <v>3.9375</v>
      </c>
      <c r="G88" s="13">
        <f t="shared" si="49"/>
        <v>0.9386793282</v>
      </c>
      <c r="H88" s="13">
        <f t="shared" si="5"/>
        <v>0.01875408717</v>
      </c>
      <c r="J88" s="2">
        <f t="shared" si="42"/>
        <v>17</v>
      </c>
      <c r="K88" s="4">
        <f t="shared" si="6"/>
        <v>51</v>
      </c>
      <c r="L88" s="4">
        <f t="shared" si="7"/>
        <v>0.54</v>
      </c>
      <c r="M88" s="4">
        <f>151+1/32</f>
        <v>151.03125</v>
      </c>
      <c r="N88" s="4">
        <f>155-1/32</f>
        <v>154.96875</v>
      </c>
      <c r="O88" s="4">
        <f t="shared" si="8"/>
        <v>3.9375</v>
      </c>
      <c r="P88" s="13">
        <f t="shared" si="50"/>
        <v>0.9386793282</v>
      </c>
      <c r="Q88" s="4">
        <f t="shared" si="10"/>
        <v>0.006929385491</v>
      </c>
      <c r="S88" s="2">
        <f t="shared" si="43"/>
        <v>17</v>
      </c>
      <c r="T88" s="4">
        <f t="shared" si="11"/>
        <v>51</v>
      </c>
      <c r="U88" s="4">
        <f t="shared" si="12"/>
        <v>0.54</v>
      </c>
      <c r="X88" s="4">
        <f t="shared" si="13"/>
        <v>0</v>
      </c>
      <c r="Y88" s="13" t="str">
        <f t="shared" si="51"/>
        <v/>
      </c>
      <c r="Z88" s="4" t="str">
        <f t="shared" si="15"/>
        <v/>
      </c>
      <c r="AB88" s="2">
        <f t="shared" si="44"/>
        <v>17</v>
      </c>
      <c r="AC88" s="4">
        <f t="shared" si="16"/>
        <v>51</v>
      </c>
      <c r="AD88" s="4">
        <f t="shared" si="17"/>
        <v>0.54</v>
      </c>
      <c r="AG88" s="4">
        <f t="shared" si="18"/>
        <v>0</v>
      </c>
      <c r="AH88" s="13" t="str">
        <f t="shared" si="52"/>
        <v/>
      </c>
      <c r="AI88" s="4" t="str">
        <f t="shared" si="20"/>
        <v/>
      </c>
      <c r="AJ88" s="13"/>
      <c r="AK88" s="2">
        <f t="shared" si="45"/>
        <v>17</v>
      </c>
      <c r="AL88" s="4">
        <f t="shared" si="21"/>
        <v>51</v>
      </c>
      <c r="AM88" s="4">
        <f t="shared" si="22"/>
        <v>0.54</v>
      </c>
      <c r="AP88" s="4">
        <f t="shared" si="23"/>
        <v>0</v>
      </c>
      <c r="AQ88" s="13" t="str">
        <f t="shared" si="53"/>
        <v/>
      </c>
      <c r="AR88" s="4" t="str">
        <f t="shared" si="25"/>
        <v/>
      </c>
      <c r="AS88" s="13"/>
      <c r="AT88" s="2">
        <f t="shared" si="46"/>
        <v>17</v>
      </c>
      <c r="AU88" s="4">
        <f t="shared" si="26"/>
        <v>51</v>
      </c>
      <c r="AV88" s="4">
        <f t="shared" si="27"/>
        <v>0.54</v>
      </c>
      <c r="AY88" s="4">
        <f t="shared" si="28"/>
        <v>0</v>
      </c>
      <c r="AZ88" s="13" t="str">
        <f t="shared" si="54"/>
        <v/>
      </c>
      <c r="BA88" s="4" t="str">
        <f t="shared" si="30"/>
        <v/>
      </c>
      <c r="BB88" s="13"/>
      <c r="BC88" s="2">
        <f t="shared" si="47"/>
        <v>17</v>
      </c>
      <c r="BD88" s="4">
        <f t="shared" si="31"/>
        <v>51</v>
      </c>
      <c r="BE88" s="4">
        <f t="shared" si="32"/>
        <v>0.54</v>
      </c>
      <c r="BH88" s="4">
        <f t="shared" si="33"/>
        <v>0</v>
      </c>
      <c r="BI88" s="13" t="str">
        <f t="shared" si="55"/>
        <v/>
      </c>
      <c r="BJ88" s="4" t="str">
        <f t="shared" si="35"/>
        <v/>
      </c>
      <c r="BK88" s="13"/>
      <c r="BL88" s="2">
        <f t="shared" si="48"/>
        <v>17</v>
      </c>
      <c r="BM88" s="4">
        <f t="shared" si="36"/>
        <v>51</v>
      </c>
      <c r="BN88" s="4">
        <f t="shared" si="37"/>
        <v>0.54</v>
      </c>
      <c r="BQ88" s="4">
        <f t="shared" si="38"/>
        <v>0</v>
      </c>
      <c r="BR88" s="13" t="str">
        <f t="shared" si="56"/>
        <v/>
      </c>
      <c r="BS88" s="4" t="str">
        <f t="shared" si="40"/>
        <v/>
      </c>
      <c r="BT88" s="25"/>
    </row>
    <row r="89">
      <c r="A89" s="2">
        <f t="shared" si="41"/>
        <v>17.5</v>
      </c>
      <c r="B89" s="4">
        <f t="shared" si="1"/>
        <v>52.5</v>
      </c>
      <c r="C89" s="4">
        <f t="shared" si="2"/>
        <v>0.51</v>
      </c>
      <c r="F89" s="4">
        <f t="shared" si="3"/>
        <v>0</v>
      </c>
      <c r="G89" s="13" t="str">
        <f t="shared" si="49"/>
        <v/>
      </c>
      <c r="H89" s="13" t="str">
        <f t="shared" si="5"/>
        <v/>
      </c>
      <c r="J89" s="2">
        <f t="shared" si="42"/>
        <v>17.5</v>
      </c>
      <c r="K89" s="4">
        <f t="shared" si="6"/>
        <v>52.5</v>
      </c>
      <c r="L89" s="4">
        <f t="shared" si="7"/>
        <v>0.51</v>
      </c>
      <c r="M89" s="4">
        <f>151+1/8+1/32</f>
        <v>151.15625</v>
      </c>
      <c r="N89" s="4">
        <f>154+7/8-1/32</f>
        <v>154.84375</v>
      </c>
      <c r="O89" s="4">
        <f t="shared" si="8"/>
        <v>3.6875</v>
      </c>
      <c r="P89" s="13">
        <f t="shared" si="50"/>
        <v>0.9083913392</v>
      </c>
      <c r="Q89" s="4">
        <f t="shared" si="10"/>
        <v>0.009415246838</v>
      </c>
      <c r="S89" s="2">
        <f t="shared" si="43"/>
        <v>17.5</v>
      </c>
      <c r="T89" s="4">
        <f t="shared" si="11"/>
        <v>52.5</v>
      </c>
      <c r="U89" s="4">
        <f t="shared" si="12"/>
        <v>0.51</v>
      </c>
      <c r="X89" s="4">
        <f t="shared" si="13"/>
        <v>0</v>
      </c>
      <c r="Y89" s="13" t="str">
        <f t="shared" si="51"/>
        <v/>
      </c>
      <c r="Z89" s="4" t="str">
        <f t="shared" si="15"/>
        <v/>
      </c>
      <c r="AB89" s="2">
        <f t="shared" si="44"/>
        <v>17.5</v>
      </c>
      <c r="AC89" s="4">
        <f t="shared" si="16"/>
        <v>52.5</v>
      </c>
      <c r="AD89" s="4">
        <f t="shared" si="17"/>
        <v>0.51</v>
      </c>
      <c r="AG89" s="4">
        <f t="shared" si="18"/>
        <v>0</v>
      </c>
      <c r="AH89" s="13" t="str">
        <f t="shared" si="52"/>
        <v/>
      </c>
      <c r="AI89" s="4" t="str">
        <f t="shared" si="20"/>
        <v/>
      </c>
      <c r="AJ89" s="13"/>
      <c r="AK89" s="2">
        <f t="shared" si="45"/>
        <v>17.5</v>
      </c>
      <c r="AL89" s="4">
        <f t="shared" si="21"/>
        <v>52.5</v>
      </c>
      <c r="AM89" s="4">
        <f t="shared" si="22"/>
        <v>0.51</v>
      </c>
      <c r="AP89" s="4">
        <f t="shared" si="23"/>
        <v>0</v>
      </c>
      <c r="AQ89" s="13" t="str">
        <f t="shared" si="53"/>
        <v/>
      </c>
      <c r="AR89" s="4" t="str">
        <f t="shared" si="25"/>
        <v/>
      </c>
      <c r="AS89" s="13"/>
      <c r="AT89" s="2">
        <f t="shared" si="46"/>
        <v>17.5</v>
      </c>
      <c r="AU89" s="4">
        <f t="shared" si="26"/>
        <v>52.5</v>
      </c>
      <c r="AV89" s="4">
        <f t="shared" si="27"/>
        <v>0.51</v>
      </c>
      <c r="AY89" s="4">
        <f t="shared" si="28"/>
        <v>0</v>
      </c>
      <c r="AZ89" s="13" t="str">
        <f t="shared" si="54"/>
        <v/>
      </c>
      <c r="BA89" s="4" t="str">
        <f t="shared" si="30"/>
        <v/>
      </c>
      <c r="BB89" s="13"/>
      <c r="BC89" s="2">
        <f t="shared" si="47"/>
        <v>17.5</v>
      </c>
      <c r="BD89" s="4">
        <f t="shared" si="31"/>
        <v>52.5</v>
      </c>
      <c r="BE89" s="4">
        <f t="shared" si="32"/>
        <v>0.51</v>
      </c>
      <c r="BH89" s="4">
        <f t="shared" si="33"/>
        <v>0</v>
      </c>
      <c r="BI89" s="13" t="str">
        <f t="shared" si="55"/>
        <v/>
      </c>
      <c r="BJ89" s="4" t="str">
        <f t="shared" si="35"/>
        <v/>
      </c>
      <c r="BK89" s="13"/>
      <c r="BL89" s="2">
        <f t="shared" si="48"/>
        <v>17.5</v>
      </c>
      <c r="BM89" s="4">
        <f t="shared" si="36"/>
        <v>52.5</v>
      </c>
      <c r="BN89" s="4">
        <f t="shared" si="37"/>
        <v>0.51</v>
      </c>
      <c r="BQ89" s="4">
        <f t="shared" si="38"/>
        <v>0</v>
      </c>
      <c r="BR89" s="13" t="str">
        <f t="shared" si="56"/>
        <v/>
      </c>
      <c r="BS89" s="4" t="str">
        <f t="shared" si="40"/>
        <v/>
      </c>
      <c r="BT89" s="25"/>
    </row>
    <row r="90">
      <c r="A90" s="2">
        <f t="shared" si="41"/>
        <v>18</v>
      </c>
      <c r="B90" s="4">
        <f t="shared" si="1"/>
        <v>54</v>
      </c>
      <c r="C90" s="4">
        <f t="shared" si="2"/>
        <v>0.48</v>
      </c>
      <c r="D90" s="4">
        <f>151.5-1/32</f>
        <v>151.46875</v>
      </c>
      <c r="E90" s="4">
        <f>154.5+1/32</f>
        <v>154.53125</v>
      </c>
      <c r="F90" s="4">
        <f t="shared" si="3"/>
        <v>3.0625</v>
      </c>
      <c r="G90" s="13">
        <f t="shared" si="49"/>
        <v>0.8278373544</v>
      </c>
      <c r="H90" s="13">
        <f t="shared" si="5"/>
        <v>0.02953152117</v>
      </c>
      <c r="J90" s="2">
        <f t="shared" si="42"/>
        <v>18</v>
      </c>
      <c r="K90" s="4">
        <f t="shared" si="6"/>
        <v>54</v>
      </c>
      <c r="L90" s="4">
        <f t="shared" si="7"/>
        <v>0.48</v>
      </c>
      <c r="M90" s="4">
        <f>151+11/32</f>
        <v>151.34375</v>
      </c>
      <c r="N90" s="4">
        <f>154+5/8+1/32</f>
        <v>154.65625</v>
      </c>
      <c r="O90" s="4">
        <f t="shared" si="8"/>
        <v>3.3125</v>
      </c>
      <c r="P90" s="13">
        <f t="shared" si="50"/>
        <v>0.8609638443</v>
      </c>
      <c r="Q90" s="4">
        <f t="shared" si="10"/>
        <v>0.01145993158</v>
      </c>
      <c r="S90" s="2">
        <f t="shared" si="43"/>
        <v>18</v>
      </c>
      <c r="T90" s="4">
        <f t="shared" si="11"/>
        <v>54</v>
      </c>
      <c r="U90" s="4">
        <f t="shared" si="12"/>
        <v>0.48</v>
      </c>
      <c r="X90" s="4">
        <f t="shared" si="13"/>
        <v>0</v>
      </c>
      <c r="Y90" s="13" t="str">
        <f t="shared" si="51"/>
        <v/>
      </c>
      <c r="Z90" s="4" t="str">
        <f t="shared" si="15"/>
        <v/>
      </c>
      <c r="AB90" s="2">
        <f t="shared" si="44"/>
        <v>18</v>
      </c>
      <c r="AC90" s="4">
        <f t="shared" si="16"/>
        <v>54</v>
      </c>
      <c r="AD90" s="4">
        <f t="shared" si="17"/>
        <v>0.48</v>
      </c>
      <c r="AG90" s="4">
        <f t="shared" si="18"/>
        <v>0</v>
      </c>
      <c r="AH90" s="13" t="str">
        <f t="shared" si="52"/>
        <v/>
      </c>
      <c r="AI90" s="4" t="str">
        <f t="shared" si="20"/>
        <v/>
      </c>
      <c r="AJ90" s="13"/>
      <c r="AK90" s="2">
        <f t="shared" si="45"/>
        <v>18</v>
      </c>
      <c r="AL90" s="4">
        <f t="shared" si="21"/>
        <v>54</v>
      </c>
      <c r="AM90" s="4">
        <f t="shared" si="22"/>
        <v>0.48</v>
      </c>
      <c r="AP90" s="4">
        <f t="shared" si="23"/>
        <v>0</v>
      </c>
      <c r="AQ90" s="13" t="str">
        <f t="shared" si="53"/>
        <v/>
      </c>
      <c r="AR90" s="4" t="str">
        <f t="shared" si="25"/>
        <v/>
      </c>
      <c r="AS90" s="13"/>
      <c r="AT90" s="2">
        <f t="shared" si="46"/>
        <v>18</v>
      </c>
      <c r="AU90" s="4">
        <f t="shared" si="26"/>
        <v>54</v>
      </c>
      <c r="AV90" s="4">
        <f t="shared" si="27"/>
        <v>0.48</v>
      </c>
      <c r="AY90" s="4">
        <f t="shared" si="28"/>
        <v>0</v>
      </c>
      <c r="AZ90" s="13" t="str">
        <f t="shared" si="54"/>
        <v/>
      </c>
      <c r="BA90" s="4" t="str">
        <f t="shared" si="30"/>
        <v/>
      </c>
      <c r="BB90" s="13"/>
      <c r="BC90" s="2">
        <f t="shared" si="47"/>
        <v>18</v>
      </c>
      <c r="BD90" s="4">
        <f t="shared" si="31"/>
        <v>54</v>
      </c>
      <c r="BE90" s="4">
        <f t="shared" si="32"/>
        <v>0.48</v>
      </c>
      <c r="BH90" s="4">
        <f t="shared" si="33"/>
        <v>0</v>
      </c>
      <c r="BI90" s="13" t="str">
        <f t="shared" si="55"/>
        <v/>
      </c>
      <c r="BJ90" s="4" t="str">
        <f t="shared" si="35"/>
        <v/>
      </c>
      <c r="BK90" s="13"/>
      <c r="BL90" s="2">
        <f t="shared" si="48"/>
        <v>18</v>
      </c>
      <c r="BM90" s="4">
        <f t="shared" si="36"/>
        <v>54</v>
      </c>
      <c r="BN90" s="4">
        <f t="shared" si="37"/>
        <v>0.48</v>
      </c>
      <c r="BQ90" s="4">
        <f t="shared" si="38"/>
        <v>0</v>
      </c>
      <c r="BR90" s="13" t="str">
        <f t="shared" si="56"/>
        <v/>
      </c>
      <c r="BS90" s="4" t="str">
        <f t="shared" si="40"/>
        <v/>
      </c>
      <c r="BT90" s="25"/>
    </row>
    <row r="91">
      <c r="A91" s="2">
        <f t="shared" si="41"/>
        <v>18.5</v>
      </c>
      <c r="B91" s="4">
        <f t="shared" si="1"/>
        <v>55.5</v>
      </c>
      <c r="C91" s="4">
        <f t="shared" si="2"/>
        <v>0.45</v>
      </c>
      <c r="F91" s="4">
        <f t="shared" si="3"/>
        <v>0</v>
      </c>
      <c r="G91" s="13" t="str">
        <f t="shared" si="49"/>
        <v/>
      </c>
      <c r="H91" s="13" t="str">
        <f t="shared" si="5"/>
        <v/>
      </c>
      <c r="J91" s="2">
        <f t="shared" si="42"/>
        <v>18.5</v>
      </c>
      <c r="K91" s="4">
        <f t="shared" si="6"/>
        <v>55.5</v>
      </c>
      <c r="L91" s="4">
        <f t="shared" si="7"/>
        <v>0.45</v>
      </c>
      <c r="M91" s="2">
        <f>151.5-1/32</f>
        <v>151.46875</v>
      </c>
      <c r="N91" s="4">
        <f>154.5+1/32</f>
        <v>154.53125</v>
      </c>
      <c r="O91" s="4">
        <f t="shared" si="8"/>
        <v>3.0625</v>
      </c>
      <c r="P91" s="13">
        <f t="shared" si="50"/>
        <v>0.8278373544</v>
      </c>
      <c r="Q91" s="4">
        <f t="shared" si="10"/>
        <v>0.01303401626</v>
      </c>
      <c r="S91" s="2">
        <f t="shared" si="43"/>
        <v>18.5</v>
      </c>
      <c r="T91" s="4">
        <f t="shared" si="11"/>
        <v>55.5</v>
      </c>
      <c r="U91" s="4">
        <f t="shared" si="12"/>
        <v>0.45</v>
      </c>
      <c r="X91" s="4">
        <f t="shared" si="13"/>
        <v>0</v>
      </c>
      <c r="Y91" s="13" t="str">
        <f t="shared" si="51"/>
        <v/>
      </c>
      <c r="Z91" s="4" t="str">
        <f t="shared" si="15"/>
        <v/>
      </c>
      <c r="AB91" s="2">
        <f t="shared" si="44"/>
        <v>18.5</v>
      </c>
      <c r="AC91" s="4">
        <f t="shared" si="16"/>
        <v>55.5</v>
      </c>
      <c r="AD91" s="4">
        <f t="shared" si="17"/>
        <v>0.45</v>
      </c>
      <c r="AG91" s="4">
        <f t="shared" si="18"/>
        <v>0</v>
      </c>
      <c r="AH91" s="13" t="str">
        <f t="shared" si="52"/>
        <v/>
      </c>
      <c r="AI91" s="4" t="str">
        <f t="shared" si="20"/>
        <v/>
      </c>
      <c r="AJ91" s="13"/>
      <c r="AK91" s="2">
        <f t="shared" si="45"/>
        <v>18.5</v>
      </c>
      <c r="AL91" s="4">
        <f t="shared" si="21"/>
        <v>55.5</v>
      </c>
      <c r="AM91" s="4">
        <f t="shared" si="22"/>
        <v>0.45</v>
      </c>
      <c r="AP91" s="4">
        <f t="shared" si="23"/>
        <v>0</v>
      </c>
      <c r="AQ91" s="13" t="str">
        <f t="shared" si="53"/>
        <v/>
      </c>
      <c r="AR91" s="4" t="str">
        <f t="shared" si="25"/>
        <v/>
      </c>
      <c r="AS91" s="13"/>
      <c r="AT91" s="2">
        <f t="shared" si="46"/>
        <v>18.5</v>
      </c>
      <c r="AU91" s="4">
        <f t="shared" si="26"/>
        <v>55.5</v>
      </c>
      <c r="AV91" s="4">
        <f t="shared" si="27"/>
        <v>0.45</v>
      </c>
      <c r="AY91" s="4">
        <f t="shared" si="28"/>
        <v>0</v>
      </c>
      <c r="AZ91" s="13" t="str">
        <f t="shared" si="54"/>
        <v/>
      </c>
      <c r="BA91" s="4" t="str">
        <f t="shared" si="30"/>
        <v/>
      </c>
      <c r="BB91" s="13"/>
      <c r="BC91" s="2">
        <f t="shared" si="47"/>
        <v>18.5</v>
      </c>
      <c r="BD91" s="4">
        <f t="shared" si="31"/>
        <v>55.5</v>
      </c>
      <c r="BE91" s="4">
        <f t="shared" si="32"/>
        <v>0.45</v>
      </c>
      <c r="BH91" s="4">
        <f t="shared" si="33"/>
        <v>0</v>
      </c>
      <c r="BI91" s="13" t="str">
        <f t="shared" si="55"/>
        <v/>
      </c>
      <c r="BJ91" s="4" t="str">
        <f t="shared" si="35"/>
        <v/>
      </c>
      <c r="BK91" s="13"/>
      <c r="BL91" s="2">
        <f t="shared" si="48"/>
        <v>18.5</v>
      </c>
      <c r="BM91" s="4">
        <f t="shared" si="36"/>
        <v>55.5</v>
      </c>
      <c r="BN91" s="4">
        <f t="shared" si="37"/>
        <v>0.45</v>
      </c>
      <c r="BQ91" s="4">
        <f t="shared" si="38"/>
        <v>0</v>
      </c>
      <c r="BR91" s="13" t="str">
        <f t="shared" si="56"/>
        <v/>
      </c>
      <c r="BS91" s="4" t="str">
        <f t="shared" si="40"/>
        <v/>
      </c>
      <c r="BT91" s="25"/>
    </row>
    <row r="92">
      <c r="A92" s="2">
        <f t="shared" si="41"/>
        <v>19</v>
      </c>
      <c r="B92" s="4">
        <f t="shared" si="1"/>
        <v>57</v>
      </c>
      <c r="C92" s="4">
        <f t="shared" si="2"/>
        <v>0.42</v>
      </c>
      <c r="D92" s="4">
        <f>152-1/8</f>
        <v>151.875</v>
      </c>
      <c r="E92" s="4">
        <f>154+1/16</f>
        <v>154.0625</v>
      </c>
      <c r="F92" s="4">
        <f t="shared" si="3"/>
        <v>2.1875</v>
      </c>
      <c r="G92" s="13">
        <f t="shared" si="49"/>
        <v>0.6996502623</v>
      </c>
      <c r="H92" s="13">
        <f t="shared" si="5"/>
        <v>0.0329599084</v>
      </c>
      <c r="J92" s="2">
        <f t="shared" si="42"/>
        <v>19</v>
      </c>
      <c r="K92" s="4">
        <f t="shared" si="6"/>
        <v>57</v>
      </c>
      <c r="L92" s="4">
        <f t="shared" si="7"/>
        <v>0.42</v>
      </c>
      <c r="M92" s="4">
        <f>151.75-3/32</f>
        <v>151.65625</v>
      </c>
      <c r="N92" s="4">
        <f>154+1/4+1/16</f>
        <v>154.3125</v>
      </c>
      <c r="O92" s="4">
        <f t="shared" si="8"/>
        <v>2.65625</v>
      </c>
      <c r="P92" s="13">
        <f t="shared" si="50"/>
        <v>0.7709770388</v>
      </c>
      <c r="Q92" s="4">
        <f t="shared" si="10"/>
        <v>0.01433086626</v>
      </c>
      <c r="S92" s="2">
        <f t="shared" si="43"/>
        <v>19</v>
      </c>
      <c r="T92" s="4">
        <f t="shared" si="11"/>
        <v>57</v>
      </c>
      <c r="U92" s="4">
        <f t="shared" si="12"/>
        <v>0.42</v>
      </c>
      <c r="X92" s="4">
        <f t="shared" si="13"/>
        <v>0</v>
      </c>
      <c r="Y92" s="13" t="str">
        <f t="shared" si="51"/>
        <v/>
      </c>
      <c r="Z92" s="4" t="str">
        <f t="shared" si="15"/>
        <v/>
      </c>
      <c r="AB92" s="2">
        <f t="shared" si="44"/>
        <v>19</v>
      </c>
      <c r="AC92" s="4">
        <f t="shared" si="16"/>
        <v>57</v>
      </c>
      <c r="AD92" s="4">
        <f t="shared" si="17"/>
        <v>0.42</v>
      </c>
      <c r="AG92" s="4">
        <f t="shared" si="18"/>
        <v>0</v>
      </c>
      <c r="AH92" s="13" t="str">
        <f t="shared" si="52"/>
        <v/>
      </c>
      <c r="AI92" s="4" t="str">
        <f t="shared" si="20"/>
        <v/>
      </c>
      <c r="AJ92" s="13"/>
      <c r="AK92" s="2">
        <f t="shared" si="45"/>
        <v>19</v>
      </c>
      <c r="AL92" s="4">
        <f t="shared" si="21"/>
        <v>57</v>
      </c>
      <c r="AM92" s="4">
        <f t="shared" si="22"/>
        <v>0.42</v>
      </c>
      <c r="AP92" s="4">
        <f t="shared" si="23"/>
        <v>0</v>
      </c>
      <c r="AQ92" s="13" t="str">
        <f t="shared" si="53"/>
        <v/>
      </c>
      <c r="AR92" s="4" t="str">
        <f t="shared" si="25"/>
        <v/>
      </c>
      <c r="AS92" s="13"/>
      <c r="AT92" s="2">
        <f t="shared" si="46"/>
        <v>19</v>
      </c>
      <c r="AU92" s="4">
        <f t="shared" si="26"/>
        <v>57</v>
      </c>
      <c r="AV92" s="4">
        <f t="shared" si="27"/>
        <v>0.42</v>
      </c>
      <c r="AY92" s="4">
        <f t="shared" si="28"/>
        <v>0</v>
      </c>
      <c r="AZ92" s="13" t="str">
        <f t="shared" si="54"/>
        <v/>
      </c>
      <c r="BA92" s="4" t="str">
        <f t="shared" si="30"/>
        <v/>
      </c>
      <c r="BB92" s="13"/>
      <c r="BC92" s="2">
        <f t="shared" si="47"/>
        <v>19</v>
      </c>
      <c r="BD92" s="4">
        <f t="shared" si="31"/>
        <v>57</v>
      </c>
      <c r="BE92" s="4">
        <f t="shared" si="32"/>
        <v>0.42</v>
      </c>
      <c r="BH92" s="4">
        <f t="shared" si="33"/>
        <v>0</v>
      </c>
      <c r="BI92" s="13" t="str">
        <f t="shared" si="55"/>
        <v/>
      </c>
      <c r="BJ92" s="4" t="str">
        <f t="shared" si="35"/>
        <v/>
      </c>
      <c r="BK92" s="13"/>
      <c r="BL92" s="2">
        <f t="shared" si="48"/>
        <v>19</v>
      </c>
      <c r="BM92" s="4">
        <f t="shared" si="36"/>
        <v>57</v>
      </c>
      <c r="BN92" s="4">
        <f t="shared" si="37"/>
        <v>0.42</v>
      </c>
      <c r="BQ92" s="4">
        <f t="shared" si="38"/>
        <v>0</v>
      </c>
      <c r="BR92" s="13" t="str">
        <f t="shared" si="56"/>
        <v/>
      </c>
      <c r="BS92" s="4" t="str">
        <f t="shared" si="40"/>
        <v/>
      </c>
      <c r="BT92" s="25"/>
    </row>
    <row r="93">
      <c r="A93" s="2">
        <f t="shared" si="41"/>
        <v>19.5</v>
      </c>
      <c r="B93" s="4">
        <f t="shared" si="1"/>
        <v>58.5</v>
      </c>
      <c r="C93" s="4">
        <f t="shared" si="2"/>
        <v>0.39</v>
      </c>
      <c r="F93" s="4">
        <f t="shared" si="3"/>
        <v>0</v>
      </c>
      <c r="G93" s="13" t="str">
        <f t="shared" si="49"/>
        <v/>
      </c>
      <c r="H93" s="13" t="str">
        <f t="shared" si="5"/>
        <v/>
      </c>
      <c r="J93" s="2">
        <f t="shared" si="42"/>
        <v>19.5</v>
      </c>
      <c r="K93" s="4">
        <f t="shared" si="6"/>
        <v>58.5</v>
      </c>
      <c r="L93" s="4">
        <f t="shared" si="7"/>
        <v>0.39</v>
      </c>
      <c r="M93" s="4">
        <f>151.75+1/16</f>
        <v>151.8125</v>
      </c>
      <c r="N93" s="2">
        <f>154+1/8+1/32</f>
        <v>154.15625</v>
      </c>
      <c r="O93" s="4">
        <f t="shared" si="8"/>
        <v>2.34375</v>
      </c>
      <c r="P93" s="13">
        <f t="shared" si="50"/>
        <v>0.7242068244</v>
      </c>
      <c r="Q93" s="4">
        <f t="shared" si="10"/>
        <v>0.01479414878</v>
      </c>
      <c r="S93" s="2">
        <f t="shared" si="43"/>
        <v>19.5</v>
      </c>
      <c r="T93" s="4">
        <f t="shared" si="11"/>
        <v>58.5</v>
      </c>
      <c r="U93" s="4">
        <f t="shared" si="12"/>
        <v>0.39</v>
      </c>
      <c r="X93" s="4">
        <f t="shared" si="13"/>
        <v>0</v>
      </c>
      <c r="Y93" s="13" t="str">
        <f t="shared" si="51"/>
        <v/>
      </c>
      <c r="Z93" s="4" t="str">
        <f t="shared" si="15"/>
        <v/>
      </c>
      <c r="AB93" s="2">
        <f t="shared" si="44"/>
        <v>19.5</v>
      </c>
      <c r="AC93" s="4">
        <f t="shared" si="16"/>
        <v>58.5</v>
      </c>
      <c r="AD93" s="4">
        <f t="shared" si="17"/>
        <v>0.39</v>
      </c>
      <c r="AG93" s="4">
        <f t="shared" si="18"/>
        <v>0</v>
      </c>
      <c r="AH93" s="13" t="str">
        <f t="shared" si="52"/>
        <v/>
      </c>
      <c r="AI93" s="4" t="str">
        <f t="shared" si="20"/>
        <v/>
      </c>
      <c r="AJ93" s="13"/>
      <c r="AK93" s="2">
        <f t="shared" si="45"/>
        <v>19.5</v>
      </c>
      <c r="AL93" s="4">
        <f t="shared" si="21"/>
        <v>58.5</v>
      </c>
      <c r="AM93" s="4">
        <f t="shared" si="22"/>
        <v>0.39</v>
      </c>
      <c r="AP93" s="4">
        <f t="shared" si="23"/>
        <v>0</v>
      </c>
      <c r="AQ93" s="13" t="str">
        <f t="shared" si="53"/>
        <v/>
      </c>
      <c r="AR93" s="4" t="str">
        <f t="shared" si="25"/>
        <v/>
      </c>
      <c r="AS93" s="13"/>
      <c r="AT93" s="2">
        <f t="shared" si="46"/>
        <v>19.5</v>
      </c>
      <c r="AU93" s="4">
        <f t="shared" si="26"/>
        <v>58.5</v>
      </c>
      <c r="AV93" s="4">
        <f t="shared" si="27"/>
        <v>0.39</v>
      </c>
      <c r="AY93" s="4">
        <f t="shared" si="28"/>
        <v>0</v>
      </c>
      <c r="AZ93" s="13" t="str">
        <f t="shared" si="54"/>
        <v/>
      </c>
      <c r="BA93" s="4" t="str">
        <f t="shared" si="30"/>
        <v/>
      </c>
      <c r="BB93" s="13"/>
      <c r="BC93" s="2">
        <f t="shared" si="47"/>
        <v>19.5</v>
      </c>
      <c r="BD93" s="4">
        <f t="shared" si="31"/>
        <v>58.5</v>
      </c>
      <c r="BE93" s="4">
        <f t="shared" si="32"/>
        <v>0.39</v>
      </c>
      <c r="BH93" s="4">
        <f t="shared" si="33"/>
        <v>0</v>
      </c>
      <c r="BI93" s="13" t="str">
        <f t="shared" si="55"/>
        <v/>
      </c>
      <c r="BJ93" s="4" t="str">
        <f t="shared" si="35"/>
        <v/>
      </c>
      <c r="BK93" s="13"/>
      <c r="BL93" s="2">
        <f t="shared" si="48"/>
        <v>19.5</v>
      </c>
      <c r="BM93" s="4">
        <f t="shared" si="36"/>
        <v>58.5</v>
      </c>
      <c r="BN93" s="4">
        <f t="shared" si="37"/>
        <v>0.39</v>
      </c>
      <c r="BQ93" s="4">
        <f t="shared" si="38"/>
        <v>0</v>
      </c>
      <c r="BR93" s="13" t="str">
        <f t="shared" si="56"/>
        <v/>
      </c>
      <c r="BS93" s="4" t="str">
        <f t="shared" si="40"/>
        <v/>
      </c>
      <c r="BT93" s="25"/>
    </row>
    <row r="94">
      <c r="A94" s="2">
        <f t="shared" si="41"/>
        <v>20</v>
      </c>
      <c r="B94" s="4">
        <f t="shared" si="1"/>
        <v>60</v>
      </c>
      <c r="C94" s="4">
        <f t="shared" si="2"/>
        <v>0.36</v>
      </c>
      <c r="D94" s="4">
        <f>152+3/16</f>
        <v>152.1875</v>
      </c>
      <c r="E94" s="4">
        <f>153.75+1/32</f>
        <v>153.78125</v>
      </c>
      <c r="F94" s="4">
        <f t="shared" si="3"/>
        <v>1.59375</v>
      </c>
      <c r="G94" s="13">
        <f t="shared" si="49"/>
        <v>0.5971962463</v>
      </c>
      <c r="H94" s="13">
        <f t="shared" si="5"/>
        <v>0.02986051232</v>
      </c>
      <c r="J94" s="2">
        <f t="shared" si="42"/>
        <v>20</v>
      </c>
      <c r="K94" s="4">
        <f t="shared" si="6"/>
        <v>60</v>
      </c>
      <c r="L94" s="4">
        <f t="shared" si="7"/>
        <v>0.36</v>
      </c>
      <c r="M94" s="4">
        <f>152-1/32</f>
        <v>151.96875</v>
      </c>
      <c r="N94" s="2">
        <v>154.0</v>
      </c>
      <c r="O94" s="4">
        <f t="shared" si="8"/>
        <v>2.03125</v>
      </c>
      <c r="P94" s="13">
        <f t="shared" si="50"/>
        <v>0.6741998625</v>
      </c>
      <c r="Q94" s="4">
        <f t="shared" si="10"/>
        <v>0.02822590435</v>
      </c>
      <c r="S94" s="2">
        <f t="shared" si="43"/>
        <v>20</v>
      </c>
      <c r="T94" s="4">
        <f t="shared" si="11"/>
        <v>60</v>
      </c>
      <c r="U94" s="4">
        <f t="shared" si="12"/>
        <v>0.36</v>
      </c>
      <c r="X94" s="4">
        <f t="shared" si="13"/>
        <v>0</v>
      </c>
      <c r="Y94" s="13" t="str">
        <f t="shared" si="51"/>
        <v/>
      </c>
      <c r="Z94" s="4" t="str">
        <f t="shared" si="15"/>
        <v/>
      </c>
      <c r="AB94" s="2">
        <f t="shared" si="44"/>
        <v>20</v>
      </c>
      <c r="AC94" s="4">
        <f t="shared" si="16"/>
        <v>60</v>
      </c>
      <c r="AD94" s="4">
        <f t="shared" si="17"/>
        <v>0.36</v>
      </c>
      <c r="AG94" s="4">
        <f t="shared" si="18"/>
        <v>0</v>
      </c>
      <c r="AH94" s="13" t="str">
        <f t="shared" si="52"/>
        <v/>
      </c>
      <c r="AI94" s="4" t="str">
        <f t="shared" si="20"/>
        <v/>
      </c>
      <c r="AJ94" s="13"/>
      <c r="AK94" s="2">
        <f t="shared" si="45"/>
        <v>20</v>
      </c>
      <c r="AL94" s="4">
        <f t="shared" si="21"/>
        <v>60</v>
      </c>
      <c r="AM94" s="4">
        <f t="shared" si="22"/>
        <v>0.36</v>
      </c>
      <c r="AP94" s="4">
        <f t="shared" si="23"/>
        <v>0</v>
      </c>
      <c r="AQ94" s="13" t="str">
        <f t="shared" si="53"/>
        <v/>
      </c>
      <c r="AR94" s="4" t="str">
        <f t="shared" si="25"/>
        <v/>
      </c>
      <c r="AS94" s="13"/>
      <c r="AT94" s="2">
        <f t="shared" si="46"/>
        <v>20</v>
      </c>
      <c r="AU94" s="4">
        <f t="shared" si="26"/>
        <v>60</v>
      </c>
      <c r="AV94" s="4">
        <f t="shared" si="27"/>
        <v>0.36</v>
      </c>
      <c r="AY94" s="4">
        <f t="shared" si="28"/>
        <v>0</v>
      </c>
      <c r="AZ94" s="13" t="str">
        <f t="shared" si="54"/>
        <v/>
      </c>
      <c r="BA94" s="4" t="str">
        <f t="shared" si="30"/>
        <v/>
      </c>
      <c r="BB94" s="13"/>
      <c r="BC94" s="2">
        <f t="shared" si="47"/>
        <v>20</v>
      </c>
      <c r="BD94" s="4">
        <f t="shared" si="31"/>
        <v>60</v>
      </c>
      <c r="BE94" s="4">
        <f t="shared" si="32"/>
        <v>0.36</v>
      </c>
      <c r="BH94" s="4">
        <f t="shared" si="33"/>
        <v>0</v>
      </c>
      <c r="BI94" s="13" t="str">
        <f t="shared" si="55"/>
        <v/>
      </c>
      <c r="BJ94" s="4" t="str">
        <f t="shared" si="35"/>
        <v/>
      </c>
      <c r="BK94" s="13"/>
      <c r="BL94" s="2">
        <f t="shared" si="48"/>
        <v>20</v>
      </c>
      <c r="BM94" s="4">
        <f t="shared" si="36"/>
        <v>60</v>
      </c>
      <c r="BN94" s="4">
        <f t="shared" si="37"/>
        <v>0.36</v>
      </c>
      <c r="BQ94" s="4">
        <f t="shared" si="38"/>
        <v>0</v>
      </c>
      <c r="BR94" s="13" t="str">
        <f t="shared" si="56"/>
        <v/>
      </c>
      <c r="BS94" s="4" t="str">
        <f t="shared" si="40"/>
        <v/>
      </c>
      <c r="BT94" s="25"/>
    </row>
    <row r="95">
      <c r="A95" s="2">
        <f t="shared" si="41"/>
        <v>20.5</v>
      </c>
      <c r="B95" s="4">
        <f t="shared" si="1"/>
        <v>61.5</v>
      </c>
      <c r="C95" s="4">
        <f t="shared" si="2"/>
        <v>0.33</v>
      </c>
      <c r="F95" s="4">
        <f t="shared" si="3"/>
        <v>0</v>
      </c>
      <c r="G95" s="13" t="str">
        <f t="shared" si="49"/>
        <v/>
      </c>
      <c r="H95" s="13" t="str">
        <f t="shared" si="5"/>
        <v/>
      </c>
      <c r="J95" s="2">
        <f t="shared" si="42"/>
        <v>20.5</v>
      </c>
      <c r="K95" s="4">
        <f t="shared" si="6"/>
        <v>61.5</v>
      </c>
      <c r="L95" s="4">
        <f t="shared" si="7"/>
        <v>0.33</v>
      </c>
      <c r="O95" s="4">
        <f t="shared" si="8"/>
        <v>0</v>
      </c>
      <c r="P95" s="13" t="str">
        <f t="shared" si="50"/>
        <v/>
      </c>
      <c r="Q95" s="4" t="str">
        <f t="shared" si="10"/>
        <v/>
      </c>
      <c r="S95" s="2">
        <f t="shared" si="43"/>
        <v>20.5</v>
      </c>
      <c r="T95" s="4">
        <f t="shared" si="11"/>
        <v>61.5</v>
      </c>
      <c r="U95" s="4">
        <f t="shared" si="12"/>
        <v>0.33</v>
      </c>
      <c r="X95" s="4">
        <f t="shared" si="13"/>
        <v>0</v>
      </c>
      <c r="Y95" s="13" t="str">
        <f t="shared" si="51"/>
        <v/>
      </c>
      <c r="Z95" s="4" t="str">
        <f t="shared" si="15"/>
        <v/>
      </c>
      <c r="AB95" s="2">
        <f t="shared" si="44"/>
        <v>20.5</v>
      </c>
      <c r="AC95" s="4">
        <f t="shared" si="16"/>
        <v>61.5</v>
      </c>
      <c r="AD95" s="4">
        <f t="shared" si="17"/>
        <v>0.33</v>
      </c>
      <c r="AG95" s="4">
        <f t="shared" si="18"/>
        <v>0</v>
      </c>
      <c r="AH95" s="13" t="str">
        <f t="shared" si="52"/>
        <v/>
      </c>
      <c r="AI95" s="4" t="str">
        <f t="shared" si="20"/>
        <v/>
      </c>
      <c r="AJ95" s="13"/>
      <c r="AK95" s="2">
        <f t="shared" si="45"/>
        <v>20.5</v>
      </c>
      <c r="AL95" s="4">
        <f t="shared" si="21"/>
        <v>61.5</v>
      </c>
      <c r="AM95" s="4">
        <f t="shared" si="22"/>
        <v>0.33</v>
      </c>
      <c r="AP95" s="4">
        <f t="shared" si="23"/>
        <v>0</v>
      </c>
      <c r="AQ95" s="13" t="str">
        <f t="shared" si="53"/>
        <v/>
      </c>
      <c r="AR95" s="4" t="str">
        <f t="shared" si="25"/>
        <v/>
      </c>
      <c r="AS95" s="13"/>
      <c r="AT95" s="2">
        <f t="shared" si="46"/>
        <v>20.5</v>
      </c>
      <c r="AU95" s="4">
        <f t="shared" si="26"/>
        <v>61.5</v>
      </c>
      <c r="AV95" s="4">
        <f t="shared" si="27"/>
        <v>0.33</v>
      </c>
      <c r="AY95" s="4">
        <f t="shared" si="28"/>
        <v>0</v>
      </c>
      <c r="AZ95" s="13" t="str">
        <f t="shared" si="54"/>
        <v/>
      </c>
      <c r="BA95" s="4" t="str">
        <f t="shared" si="30"/>
        <v/>
      </c>
      <c r="BB95" s="13"/>
      <c r="BC95" s="2">
        <f t="shared" si="47"/>
        <v>20.5</v>
      </c>
      <c r="BD95" s="4">
        <f t="shared" si="31"/>
        <v>61.5</v>
      </c>
      <c r="BE95" s="4">
        <f t="shared" si="32"/>
        <v>0.33</v>
      </c>
      <c r="BH95" s="4">
        <f t="shared" si="33"/>
        <v>0</v>
      </c>
      <c r="BI95" s="13" t="str">
        <f t="shared" si="55"/>
        <v/>
      </c>
      <c r="BJ95" s="4" t="str">
        <f t="shared" si="35"/>
        <v/>
      </c>
      <c r="BK95" s="13"/>
      <c r="BL95" s="2">
        <f t="shared" si="48"/>
        <v>20.5</v>
      </c>
      <c r="BM95" s="4">
        <f t="shared" si="36"/>
        <v>61.5</v>
      </c>
      <c r="BN95" s="4">
        <f t="shared" si="37"/>
        <v>0.33</v>
      </c>
      <c r="BQ95" s="4">
        <f t="shared" si="38"/>
        <v>0</v>
      </c>
      <c r="BR95" s="13" t="str">
        <f t="shared" si="56"/>
        <v/>
      </c>
      <c r="BS95" s="4" t="str">
        <f t="shared" si="40"/>
        <v/>
      </c>
      <c r="BT95" s="25"/>
    </row>
    <row r="96">
      <c r="A96" s="2">
        <f t="shared" si="41"/>
        <v>21</v>
      </c>
      <c r="B96" s="4">
        <f t="shared" si="1"/>
        <v>63</v>
      </c>
      <c r="C96" s="4">
        <f t="shared" si="2"/>
        <v>0.3</v>
      </c>
      <c r="D96" s="4">
        <f>152+3/16</f>
        <v>152.1875</v>
      </c>
      <c r="E96" s="4">
        <f>153+13/16</f>
        <v>153.8125</v>
      </c>
      <c r="F96" s="4">
        <f t="shared" si="3"/>
        <v>1.625</v>
      </c>
      <c r="G96" s="13">
        <f t="shared" si="49"/>
        <v>0.6030226892</v>
      </c>
      <c r="H96" s="13">
        <f t="shared" si="5"/>
        <v>0.02406622544</v>
      </c>
      <c r="J96" s="2">
        <f t="shared" si="42"/>
        <v>21</v>
      </c>
      <c r="K96" s="4">
        <f t="shared" si="6"/>
        <v>63</v>
      </c>
      <c r="L96" s="4">
        <f t="shared" si="7"/>
        <v>0.3</v>
      </c>
      <c r="M96" s="4">
        <f>152+1/8</f>
        <v>152.125</v>
      </c>
      <c r="N96" s="4">
        <f>154-1/8-1/32</f>
        <v>153.84375</v>
      </c>
      <c r="O96" s="4">
        <f t="shared" si="8"/>
        <v>1.71875</v>
      </c>
      <c r="P96" s="13">
        <f t="shared" si="50"/>
        <v>0.6201736729</v>
      </c>
      <c r="Q96" s="4">
        <f t="shared" si="10"/>
        <v>0.02409479301</v>
      </c>
      <c r="S96" s="2">
        <f t="shared" si="43"/>
        <v>21</v>
      </c>
      <c r="T96" s="4">
        <f t="shared" si="11"/>
        <v>63</v>
      </c>
      <c r="U96" s="4">
        <f t="shared" si="12"/>
        <v>0.3</v>
      </c>
      <c r="X96" s="4">
        <f t="shared" si="13"/>
        <v>0</v>
      </c>
      <c r="Y96" s="13" t="str">
        <f t="shared" si="51"/>
        <v/>
      </c>
      <c r="Z96" s="4" t="str">
        <f t="shared" si="15"/>
        <v/>
      </c>
      <c r="AB96" s="2">
        <f t="shared" si="44"/>
        <v>21</v>
      </c>
      <c r="AC96" s="4">
        <f t="shared" si="16"/>
        <v>63</v>
      </c>
      <c r="AD96" s="4">
        <f t="shared" si="17"/>
        <v>0.3</v>
      </c>
      <c r="AG96" s="4">
        <f t="shared" si="18"/>
        <v>0</v>
      </c>
      <c r="AH96" s="13" t="str">
        <f t="shared" si="52"/>
        <v/>
      </c>
      <c r="AI96" s="4" t="str">
        <f t="shared" si="20"/>
        <v/>
      </c>
      <c r="AJ96" s="13"/>
      <c r="AK96" s="2">
        <f t="shared" si="45"/>
        <v>21</v>
      </c>
      <c r="AL96" s="4">
        <f t="shared" si="21"/>
        <v>63</v>
      </c>
      <c r="AM96" s="4">
        <f t="shared" si="22"/>
        <v>0.3</v>
      </c>
      <c r="AP96" s="4">
        <f t="shared" si="23"/>
        <v>0</v>
      </c>
      <c r="AQ96" s="13" t="str">
        <f t="shared" si="53"/>
        <v/>
      </c>
      <c r="AR96" s="4" t="str">
        <f t="shared" si="25"/>
        <v/>
      </c>
      <c r="AS96" s="13"/>
      <c r="AT96" s="2">
        <f t="shared" si="46"/>
        <v>21</v>
      </c>
      <c r="AU96" s="4">
        <f t="shared" si="26"/>
        <v>63</v>
      </c>
      <c r="AV96" s="4">
        <f t="shared" si="27"/>
        <v>0.3</v>
      </c>
      <c r="AY96" s="4">
        <f t="shared" si="28"/>
        <v>0</v>
      </c>
      <c r="AZ96" s="13" t="str">
        <f t="shared" si="54"/>
        <v/>
      </c>
      <c r="BA96" s="4" t="str">
        <f t="shared" si="30"/>
        <v/>
      </c>
      <c r="BB96" s="13"/>
      <c r="BC96" s="2">
        <f t="shared" si="47"/>
        <v>21</v>
      </c>
      <c r="BD96" s="4">
        <f t="shared" si="31"/>
        <v>63</v>
      </c>
      <c r="BE96" s="4">
        <f t="shared" si="32"/>
        <v>0.3</v>
      </c>
      <c r="BH96" s="4">
        <f t="shared" si="33"/>
        <v>0</v>
      </c>
      <c r="BI96" s="13" t="str">
        <f t="shared" si="55"/>
        <v/>
      </c>
      <c r="BJ96" s="4" t="str">
        <f t="shared" si="35"/>
        <v/>
      </c>
      <c r="BK96" s="13"/>
      <c r="BL96" s="2">
        <f t="shared" si="48"/>
        <v>21</v>
      </c>
      <c r="BM96" s="4">
        <f t="shared" si="36"/>
        <v>63</v>
      </c>
      <c r="BN96" s="4">
        <f t="shared" si="37"/>
        <v>0.3</v>
      </c>
      <c r="BQ96" s="4">
        <f t="shared" si="38"/>
        <v>0</v>
      </c>
      <c r="BR96" s="13" t="str">
        <f t="shared" si="56"/>
        <v/>
      </c>
      <c r="BS96" s="4" t="str">
        <f t="shared" si="40"/>
        <v/>
      </c>
      <c r="BT96" s="25"/>
    </row>
    <row r="97">
      <c r="A97" s="2">
        <f t="shared" si="41"/>
        <v>21.5</v>
      </c>
      <c r="B97" s="4">
        <f t="shared" si="1"/>
        <v>64.5</v>
      </c>
      <c r="C97" s="4">
        <f t="shared" si="2"/>
        <v>0.27</v>
      </c>
      <c r="F97" s="4">
        <f t="shared" si="3"/>
        <v>0</v>
      </c>
      <c r="G97" s="13" t="str">
        <f t="shared" si="49"/>
        <v/>
      </c>
      <c r="H97" s="13" t="str">
        <f t="shared" si="5"/>
        <v/>
      </c>
      <c r="J97" s="2">
        <f t="shared" si="42"/>
        <v>21.5</v>
      </c>
      <c r="K97" s="4">
        <f t="shared" si="6"/>
        <v>64.5</v>
      </c>
      <c r="L97" s="4">
        <f t="shared" si="7"/>
        <v>0.27</v>
      </c>
      <c r="O97" s="4">
        <f t="shared" si="8"/>
        <v>0</v>
      </c>
      <c r="P97" s="13" t="str">
        <f t="shared" si="50"/>
        <v/>
      </c>
      <c r="Q97" s="4" t="str">
        <f t="shared" si="10"/>
        <v/>
      </c>
      <c r="S97" s="2">
        <f t="shared" si="43"/>
        <v>21.5</v>
      </c>
      <c r="T97" s="4">
        <f t="shared" si="11"/>
        <v>64.5</v>
      </c>
      <c r="U97" s="4">
        <f t="shared" si="12"/>
        <v>0.27</v>
      </c>
      <c r="X97" s="4">
        <f t="shared" si="13"/>
        <v>0</v>
      </c>
      <c r="Y97" s="13" t="str">
        <f t="shared" si="51"/>
        <v/>
      </c>
      <c r="Z97" s="4" t="str">
        <f t="shared" si="15"/>
        <v/>
      </c>
      <c r="AB97" s="2">
        <f t="shared" si="44"/>
        <v>21.5</v>
      </c>
      <c r="AC97" s="4">
        <f t="shared" si="16"/>
        <v>64.5</v>
      </c>
      <c r="AD97" s="4">
        <f t="shared" si="17"/>
        <v>0.27</v>
      </c>
      <c r="AG97" s="4">
        <f t="shared" si="18"/>
        <v>0</v>
      </c>
      <c r="AH97" s="13" t="str">
        <f t="shared" si="52"/>
        <v/>
      </c>
      <c r="AI97" s="4" t="str">
        <f t="shared" si="20"/>
        <v/>
      </c>
      <c r="AJ97" s="13"/>
      <c r="AK97" s="2">
        <f t="shared" si="45"/>
        <v>21.5</v>
      </c>
      <c r="AL97" s="4">
        <f t="shared" si="21"/>
        <v>64.5</v>
      </c>
      <c r="AM97" s="4">
        <f t="shared" si="22"/>
        <v>0.27</v>
      </c>
      <c r="AP97" s="4">
        <f t="shared" si="23"/>
        <v>0</v>
      </c>
      <c r="AQ97" s="13" t="str">
        <f t="shared" si="53"/>
        <v/>
      </c>
      <c r="AR97" s="4" t="str">
        <f t="shared" si="25"/>
        <v/>
      </c>
      <c r="AS97" s="13"/>
      <c r="AT97" s="2">
        <f t="shared" si="46"/>
        <v>21.5</v>
      </c>
      <c r="AU97" s="4">
        <f t="shared" si="26"/>
        <v>64.5</v>
      </c>
      <c r="AV97" s="4">
        <f t="shared" si="27"/>
        <v>0.27</v>
      </c>
      <c r="AY97" s="4">
        <f t="shared" si="28"/>
        <v>0</v>
      </c>
      <c r="AZ97" s="13" t="str">
        <f t="shared" si="54"/>
        <v/>
      </c>
      <c r="BA97" s="4" t="str">
        <f t="shared" si="30"/>
        <v/>
      </c>
      <c r="BB97" s="13"/>
      <c r="BC97" s="2">
        <f t="shared" si="47"/>
        <v>21.5</v>
      </c>
      <c r="BD97" s="4">
        <f t="shared" si="31"/>
        <v>64.5</v>
      </c>
      <c r="BE97" s="4">
        <f t="shared" si="32"/>
        <v>0.27</v>
      </c>
      <c r="BH97" s="4">
        <f t="shared" si="33"/>
        <v>0</v>
      </c>
      <c r="BI97" s="13" t="str">
        <f t="shared" si="55"/>
        <v/>
      </c>
      <c r="BJ97" s="4" t="str">
        <f t="shared" si="35"/>
        <v/>
      </c>
      <c r="BK97" s="13"/>
      <c r="BL97" s="2">
        <f t="shared" si="48"/>
        <v>21.5</v>
      </c>
      <c r="BM97" s="4">
        <f t="shared" si="36"/>
        <v>64.5</v>
      </c>
      <c r="BN97" s="4">
        <f t="shared" si="37"/>
        <v>0.27</v>
      </c>
      <c r="BQ97" s="4">
        <f t="shared" si="38"/>
        <v>0</v>
      </c>
      <c r="BR97" s="13" t="str">
        <f t="shared" si="56"/>
        <v/>
      </c>
      <c r="BS97" s="4" t="str">
        <f t="shared" si="40"/>
        <v/>
      </c>
      <c r="BT97" s="25"/>
    </row>
    <row r="98">
      <c r="A98" s="2">
        <f t="shared" si="41"/>
        <v>22</v>
      </c>
      <c r="B98" s="4">
        <f t="shared" si="1"/>
        <v>66</v>
      </c>
      <c r="C98" s="4">
        <f t="shared" si="2"/>
        <v>0.24</v>
      </c>
      <c r="D98" s="4">
        <f>152+3/32</f>
        <v>152.09375</v>
      </c>
      <c r="E98" s="2">
        <f>153+7/8</f>
        <v>153.875</v>
      </c>
      <c r="F98" s="4">
        <f t="shared" si="3"/>
        <v>1.78125</v>
      </c>
      <c r="G98" s="13">
        <f t="shared" si="49"/>
        <v>0.6313488723</v>
      </c>
      <c r="H98" s="13">
        <f t="shared" si="5"/>
        <v>0.01847471414</v>
      </c>
      <c r="J98" s="2">
        <f t="shared" si="42"/>
        <v>22</v>
      </c>
      <c r="K98" s="4">
        <f t="shared" si="6"/>
        <v>66</v>
      </c>
      <c r="L98" s="4">
        <f t="shared" si="7"/>
        <v>0.24</v>
      </c>
      <c r="M98" s="4">
        <f>152+1/8+1/32</f>
        <v>152.15625</v>
      </c>
      <c r="N98" s="4">
        <f>154-1/8-2/32</f>
        <v>153.8125</v>
      </c>
      <c r="O98" s="4">
        <f t="shared" si="8"/>
        <v>1.65625</v>
      </c>
      <c r="P98" s="13">
        <f t="shared" si="50"/>
        <v>0.6087933727</v>
      </c>
      <c r="Q98" s="4">
        <f t="shared" si="10"/>
        <v>0.01867122136</v>
      </c>
      <c r="S98" s="2">
        <f t="shared" si="43"/>
        <v>22</v>
      </c>
      <c r="T98" s="4">
        <f t="shared" si="11"/>
        <v>66</v>
      </c>
      <c r="U98" s="4">
        <f t="shared" si="12"/>
        <v>0.24</v>
      </c>
      <c r="X98" s="4">
        <f t="shared" si="13"/>
        <v>0</v>
      </c>
      <c r="Y98" s="13" t="str">
        <f t="shared" si="51"/>
        <v/>
      </c>
      <c r="Z98" s="4" t="str">
        <f t="shared" si="15"/>
        <v/>
      </c>
      <c r="AB98" s="2">
        <f t="shared" si="44"/>
        <v>22</v>
      </c>
      <c r="AC98" s="4">
        <f t="shared" si="16"/>
        <v>66</v>
      </c>
      <c r="AD98" s="4">
        <f t="shared" si="17"/>
        <v>0.24</v>
      </c>
      <c r="AG98" s="4">
        <f t="shared" si="18"/>
        <v>0</v>
      </c>
      <c r="AH98" s="13" t="str">
        <f t="shared" si="52"/>
        <v/>
      </c>
      <c r="AI98" s="4" t="str">
        <f t="shared" si="20"/>
        <v/>
      </c>
      <c r="AJ98" s="13"/>
      <c r="AK98" s="2">
        <f t="shared" si="45"/>
        <v>22</v>
      </c>
      <c r="AL98" s="4">
        <f t="shared" si="21"/>
        <v>66</v>
      </c>
      <c r="AM98" s="4">
        <f t="shared" si="22"/>
        <v>0.24</v>
      </c>
      <c r="AP98" s="4">
        <f t="shared" si="23"/>
        <v>0</v>
      </c>
      <c r="AQ98" s="13" t="str">
        <f t="shared" si="53"/>
        <v/>
      </c>
      <c r="AR98" s="4" t="str">
        <f t="shared" si="25"/>
        <v/>
      </c>
      <c r="AS98" s="13"/>
      <c r="AT98" s="2">
        <f t="shared" si="46"/>
        <v>22</v>
      </c>
      <c r="AU98" s="4">
        <f t="shared" si="26"/>
        <v>66</v>
      </c>
      <c r="AV98" s="4">
        <f t="shared" si="27"/>
        <v>0.24</v>
      </c>
      <c r="AY98" s="4">
        <f t="shared" si="28"/>
        <v>0</v>
      </c>
      <c r="AZ98" s="13" t="str">
        <f t="shared" si="54"/>
        <v/>
      </c>
      <c r="BA98" s="4" t="str">
        <f t="shared" si="30"/>
        <v/>
      </c>
      <c r="BB98" s="13"/>
      <c r="BC98" s="2">
        <f t="shared" si="47"/>
        <v>22</v>
      </c>
      <c r="BD98" s="4">
        <f t="shared" si="31"/>
        <v>66</v>
      </c>
      <c r="BE98" s="4">
        <f t="shared" si="32"/>
        <v>0.24</v>
      </c>
      <c r="BH98" s="4">
        <f t="shared" si="33"/>
        <v>0</v>
      </c>
      <c r="BI98" s="13" t="str">
        <f t="shared" si="55"/>
        <v/>
      </c>
      <c r="BJ98" s="4" t="str">
        <f t="shared" si="35"/>
        <v/>
      </c>
      <c r="BK98" s="13"/>
      <c r="BL98" s="2">
        <f t="shared" si="48"/>
        <v>22</v>
      </c>
      <c r="BM98" s="4">
        <f t="shared" si="36"/>
        <v>66</v>
      </c>
      <c r="BN98" s="4">
        <f t="shared" si="37"/>
        <v>0.24</v>
      </c>
      <c r="BQ98" s="4">
        <f t="shared" si="38"/>
        <v>0</v>
      </c>
      <c r="BR98" s="13" t="str">
        <f t="shared" si="56"/>
        <v/>
      </c>
      <c r="BS98" s="4" t="str">
        <f t="shared" si="40"/>
        <v/>
      </c>
      <c r="BT98" s="25"/>
    </row>
    <row r="99">
      <c r="A99" s="2">
        <f t="shared" si="41"/>
        <v>22.5</v>
      </c>
      <c r="B99" s="4">
        <f t="shared" si="1"/>
        <v>67.5</v>
      </c>
      <c r="C99" s="4">
        <f t="shared" si="2"/>
        <v>0.21</v>
      </c>
      <c r="F99" s="4">
        <f t="shared" si="3"/>
        <v>0</v>
      </c>
      <c r="G99" s="13" t="str">
        <f t="shared" si="49"/>
        <v/>
      </c>
      <c r="H99" s="13" t="str">
        <f t="shared" si="5"/>
        <v/>
      </c>
      <c r="J99" s="2">
        <f t="shared" si="42"/>
        <v>22.5</v>
      </c>
      <c r="K99" s="4">
        <f t="shared" si="6"/>
        <v>67.5</v>
      </c>
      <c r="L99" s="4">
        <f t="shared" si="7"/>
        <v>0.21</v>
      </c>
      <c r="O99" s="4">
        <f t="shared" si="8"/>
        <v>0</v>
      </c>
      <c r="P99" s="13" t="str">
        <f t="shared" si="50"/>
        <v/>
      </c>
      <c r="Q99" s="4" t="str">
        <f t="shared" si="10"/>
        <v/>
      </c>
      <c r="S99" s="2">
        <f t="shared" si="43"/>
        <v>22.5</v>
      </c>
      <c r="T99" s="4">
        <f t="shared" si="11"/>
        <v>67.5</v>
      </c>
      <c r="U99" s="4">
        <f t="shared" si="12"/>
        <v>0.21</v>
      </c>
      <c r="X99" s="4">
        <f t="shared" si="13"/>
        <v>0</v>
      </c>
      <c r="Y99" s="13" t="str">
        <f t="shared" si="51"/>
        <v/>
      </c>
      <c r="Z99" s="4" t="str">
        <f t="shared" si="15"/>
        <v/>
      </c>
      <c r="AB99" s="2">
        <f t="shared" si="44"/>
        <v>22.5</v>
      </c>
      <c r="AC99" s="4">
        <f t="shared" si="16"/>
        <v>67.5</v>
      </c>
      <c r="AD99" s="4">
        <f t="shared" si="17"/>
        <v>0.21</v>
      </c>
      <c r="AG99" s="4">
        <f t="shared" si="18"/>
        <v>0</v>
      </c>
      <c r="AH99" s="13" t="str">
        <f t="shared" si="52"/>
        <v/>
      </c>
      <c r="AI99" s="4" t="str">
        <f t="shared" si="20"/>
        <v/>
      </c>
      <c r="AJ99" s="13"/>
      <c r="AK99" s="2">
        <f t="shared" si="45"/>
        <v>22.5</v>
      </c>
      <c r="AL99" s="4">
        <f t="shared" si="21"/>
        <v>67.5</v>
      </c>
      <c r="AM99" s="4">
        <f t="shared" si="22"/>
        <v>0.21</v>
      </c>
      <c r="AP99" s="4">
        <f t="shared" si="23"/>
        <v>0</v>
      </c>
      <c r="AQ99" s="13" t="str">
        <f t="shared" si="53"/>
        <v/>
      </c>
      <c r="AR99" s="4" t="str">
        <f t="shared" si="25"/>
        <v/>
      </c>
      <c r="AS99" s="13"/>
      <c r="AT99" s="2">
        <f t="shared" si="46"/>
        <v>22.5</v>
      </c>
      <c r="AU99" s="4">
        <f t="shared" si="26"/>
        <v>67.5</v>
      </c>
      <c r="AV99" s="4">
        <f t="shared" si="27"/>
        <v>0.21</v>
      </c>
      <c r="AY99" s="4">
        <f t="shared" si="28"/>
        <v>0</v>
      </c>
      <c r="AZ99" s="13" t="str">
        <f t="shared" si="54"/>
        <v/>
      </c>
      <c r="BA99" s="4" t="str">
        <f t="shared" si="30"/>
        <v/>
      </c>
      <c r="BB99" s="13"/>
      <c r="BC99" s="2">
        <f t="shared" si="47"/>
        <v>22.5</v>
      </c>
      <c r="BD99" s="4">
        <f t="shared" si="31"/>
        <v>67.5</v>
      </c>
      <c r="BE99" s="4">
        <f t="shared" si="32"/>
        <v>0.21</v>
      </c>
      <c r="BH99" s="4">
        <f t="shared" si="33"/>
        <v>0</v>
      </c>
      <c r="BI99" s="13" t="str">
        <f t="shared" si="55"/>
        <v/>
      </c>
      <c r="BJ99" s="4" t="str">
        <f t="shared" si="35"/>
        <v/>
      </c>
      <c r="BK99" s="13"/>
      <c r="BL99" s="2">
        <f t="shared" si="48"/>
        <v>22.5</v>
      </c>
      <c r="BM99" s="4">
        <f t="shared" si="36"/>
        <v>67.5</v>
      </c>
      <c r="BN99" s="4">
        <f t="shared" si="37"/>
        <v>0.21</v>
      </c>
      <c r="BQ99" s="4">
        <f t="shared" si="38"/>
        <v>0</v>
      </c>
      <c r="BR99" s="13" t="str">
        <f t="shared" si="56"/>
        <v/>
      </c>
      <c r="BS99" s="4" t="str">
        <f t="shared" si="40"/>
        <v/>
      </c>
      <c r="BT99" s="25"/>
    </row>
    <row r="100">
      <c r="A100" s="2">
        <f t="shared" si="41"/>
        <v>23</v>
      </c>
      <c r="B100" s="4">
        <f t="shared" si="1"/>
        <v>69</v>
      </c>
      <c r="C100" s="4">
        <f t="shared" si="2"/>
        <v>0.18</v>
      </c>
      <c r="D100" s="4">
        <f>152+3/32</f>
        <v>152.09375</v>
      </c>
      <c r="E100" s="4">
        <f>153+7/8-1/32</f>
        <v>153.84375</v>
      </c>
      <c r="F100" s="4">
        <f t="shared" si="3"/>
        <v>1.75</v>
      </c>
      <c r="G100" s="13">
        <f t="shared" si="49"/>
        <v>0.6257862188</v>
      </c>
      <c r="H100" s="13">
        <f t="shared" si="5"/>
        <v>0.01321009031</v>
      </c>
      <c r="J100" s="2">
        <f t="shared" si="42"/>
        <v>23</v>
      </c>
      <c r="K100" s="4">
        <f t="shared" si="6"/>
        <v>69</v>
      </c>
      <c r="L100" s="4">
        <f t="shared" si="7"/>
        <v>0.18</v>
      </c>
      <c r="M100" s="4">
        <f>152+1/8-1/32</f>
        <v>152.09375</v>
      </c>
      <c r="N100" s="4">
        <f>154-1/8</f>
        <v>153.875</v>
      </c>
      <c r="O100" s="4">
        <f t="shared" si="8"/>
        <v>1.78125</v>
      </c>
      <c r="P100" s="13">
        <f t="shared" si="50"/>
        <v>0.6313488723</v>
      </c>
      <c r="Q100" s="4">
        <f t="shared" si="10"/>
        <v>0.01316155957</v>
      </c>
      <c r="S100" s="2">
        <f t="shared" si="43"/>
        <v>23</v>
      </c>
      <c r="T100" s="4">
        <f t="shared" si="11"/>
        <v>69</v>
      </c>
      <c r="U100" s="4">
        <f t="shared" si="12"/>
        <v>0.18</v>
      </c>
      <c r="X100" s="4">
        <f t="shared" si="13"/>
        <v>0</v>
      </c>
      <c r="Y100" s="13" t="str">
        <f t="shared" si="51"/>
        <v/>
      </c>
      <c r="Z100" s="4" t="str">
        <f t="shared" si="15"/>
        <v/>
      </c>
      <c r="AB100" s="2">
        <f t="shared" si="44"/>
        <v>23</v>
      </c>
      <c r="AC100" s="4">
        <f t="shared" si="16"/>
        <v>69</v>
      </c>
      <c r="AD100" s="4">
        <f t="shared" si="17"/>
        <v>0.18</v>
      </c>
      <c r="AG100" s="4">
        <f t="shared" si="18"/>
        <v>0</v>
      </c>
      <c r="AH100" s="13" t="str">
        <f t="shared" si="52"/>
        <v/>
      </c>
      <c r="AI100" s="4" t="str">
        <f t="shared" si="20"/>
        <v/>
      </c>
      <c r="AJ100" s="13"/>
      <c r="AK100" s="2">
        <f t="shared" si="45"/>
        <v>23</v>
      </c>
      <c r="AL100" s="4">
        <f t="shared" si="21"/>
        <v>69</v>
      </c>
      <c r="AM100" s="4">
        <f t="shared" si="22"/>
        <v>0.18</v>
      </c>
      <c r="AP100" s="4">
        <f t="shared" si="23"/>
        <v>0</v>
      </c>
      <c r="AQ100" s="13" t="str">
        <f t="shared" si="53"/>
        <v/>
      </c>
      <c r="AR100" s="4" t="str">
        <f t="shared" si="25"/>
        <v/>
      </c>
      <c r="AS100" s="13"/>
      <c r="AT100" s="2">
        <f t="shared" si="46"/>
        <v>23</v>
      </c>
      <c r="AU100" s="4">
        <f t="shared" si="26"/>
        <v>69</v>
      </c>
      <c r="AV100" s="4">
        <f t="shared" si="27"/>
        <v>0.18</v>
      </c>
      <c r="AY100" s="4">
        <f t="shared" si="28"/>
        <v>0</v>
      </c>
      <c r="AZ100" s="13" t="str">
        <f t="shared" si="54"/>
        <v/>
      </c>
      <c r="BA100" s="4" t="str">
        <f t="shared" si="30"/>
        <v/>
      </c>
      <c r="BB100" s="13"/>
      <c r="BC100" s="2">
        <f t="shared" si="47"/>
        <v>23</v>
      </c>
      <c r="BD100" s="4">
        <f t="shared" si="31"/>
        <v>69</v>
      </c>
      <c r="BE100" s="4">
        <f t="shared" si="32"/>
        <v>0.18</v>
      </c>
      <c r="BH100" s="4">
        <f t="shared" si="33"/>
        <v>0</v>
      </c>
      <c r="BI100" s="13" t="str">
        <f t="shared" si="55"/>
        <v/>
      </c>
      <c r="BJ100" s="4" t="str">
        <f t="shared" si="35"/>
        <v/>
      </c>
      <c r="BK100" s="13"/>
      <c r="BL100" s="2">
        <f t="shared" si="48"/>
        <v>23</v>
      </c>
      <c r="BM100" s="4">
        <f t="shared" si="36"/>
        <v>69</v>
      </c>
      <c r="BN100" s="4">
        <f t="shared" si="37"/>
        <v>0.18</v>
      </c>
      <c r="BQ100" s="4">
        <f t="shared" si="38"/>
        <v>0</v>
      </c>
      <c r="BR100" s="13" t="str">
        <f t="shared" si="56"/>
        <v/>
      </c>
      <c r="BS100" s="4" t="str">
        <f t="shared" si="40"/>
        <v/>
      </c>
      <c r="BT100" s="25"/>
    </row>
    <row r="101">
      <c r="A101" s="2">
        <f t="shared" si="41"/>
        <v>23.5</v>
      </c>
      <c r="B101" s="4">
        <f t="shared" si="1"/>
        <v>70.5</v>
      </c>
      <c r="C101" s="4">
        <f t="shared" si="2"/>
        <v>0.15</v>
      </c>
      <c r="F101" s="4">
        <f t="shared" si="3"/>
        <v>0</v>
      </c>
      <c r="G101" s="13" t="str">
        <f t="shared" si="49"/>
        <v/>
      </c>
      <c r="H101" s="13" t="str">
        <f t="shared" si="5"/>
        <v/>
      </c>
      <c r="J101" s="2">
        <f t="shared" si="42"/>
        <v>23.5</v>
      </c>
      <c r="K101" s="4">
        <f t="shared" si="6"/>
        <v>70.5</v>
      </c>
      <c r="L101" s="4">
        <f t="shared" si="7"/>
        <v>0.15</v>
      </c>
      <c r="O101" s="4">
        <f t="shared" si="8"/>
        <v>0</v>
      </c>
      <c r="P101" s="13" t="str">
        <f t="shared" si="50"/>
        <v/>
      </c>
      <c r="Q101" s="4" t="str">
        <f t="shared" si="10"/>
        <v/>
      </c>
      <c r="S101" s="2">
        <f t="shared" si="43"/>
        <v>23.5</v>
      </c>
      <c r="T101" s="4">
        <f t="shared" si="11"/>
        <v>70.5</v>
      </c>
      <c r="U101" s="4">
        <f t="shared" si="12"/>
        <v>0.15</v>
      </c>
      <c r="X101" s="4">
        <f t="shared" si="13"/>
        <v>0</v>
      </c>
      <c r="Y101" s="13" t="str">
        <f t="shared" si="51"/>
        <v/>
      </c>
      <c r="Z101" s="4" t="str">
        <f t="shared" si="15"/>
        <v/>
      </c>
      <c r="AB101" s="2">
        <f t="shared" si="44"/>
        <v>23.5</v>
      </c>
      <c r="AC101" s="4">
        <f t="shared" si="16"/>
        <v>70.5</v>
      </c>
      <c r="AD101" s="4">
        <f t="shared" si="17"/>
        <v>0.15</v>
      </c>
      <c r="AG101" s="4">
        <f t="shared" si="18"/>
        <v>0</v>
      </c>
      <c r="AH101" s="13" t="str">
        <f t="shared" si="52"/>
        <v/>
      </c>
      <c r="AI101" s="4" t="str">
        <f t="shared" si="20"/>
        <v/>
      </c>
      <c r="AJ101" s="13"/>
      <c r="AK101" s="2">
        <f t="shared" si="45"/>
        <v>23.5</v>
      </c>
      <c r="AL101" s="4">
        <f t="shared" si="21"/>
        <v>70.5</v>
      </c>
      <c r="AM101" s="4">
        <f t="shared" si="22"/>
        <v>0.15</v>
      </c>
      <c r="AP101" s="4">
        <f t="shared" si="23"/>
        <v>0</v>
      </c>
      <c r="AQ101" s="13" t="str">
        <f t="shared" si="53"/>
        <v/>
      </c>
      <c r="AR101" s="4" t="str">
        <f t="shared" si="25"/>
        <v/>
      </c>
      <c r="AS101" s="13"/>
      <c r="AT101" s="2">
        <f t="shared" si="46"/>
        <v>23.5</v>
      </c>
      <c r="AU101" s="4">
        <f t="shared" si="26"/>
        <v>70.5</v>
      </c>
      <c r="AV101" s="4">
        <f t="shared" si="27"/>
        <v>0.15</v>
      </c>
      <c r="AY101" s="4">
        <f t="shared" si="28"/>
        <v>0</v>
      </c>
      <c r="AZ101" s="13" t="str">
        <f t="shared" si="54"/>
        <v/>
      </c>
      <c r="BA101" s="4" t="str">
        <f t="shared" si="30"/>
        <v/>
      </c>
      <c r="BB101" s="13"/>
      <c r="BC101" s="2">
        <f t="shared" si="47"/>
        <v>23.5</v>
      </c>
      <c r="BD101" s="4">
        <f t="shared" si="31"/>
        <v>70.5</v>
      </c>
      <c r="BE101" s="4">
        <f t="shared" si="32"/>
        <v>0.15</v>
      </c>
      <c r="BH101" s="4">
        <f t="shared" si="33"/>
        <v>0</v>
      </c>
      <c r="BI101" s="13" t="str">
        <f t="shared" si="55"/>
        <v/>
      </c>
      <c r="BJ101" s="4" t="str">
        <f t="shared" si="35"/>
        <v/>
      </c>
      <c r="BK101" s="13"/>
      <c r="BL101" s="2">
        <f t="shared" si="48"/>
        <v>23.5</v>
      </c>
      <c r="BM101" s="4">
        <f t="shared" si="36"/>
        <v>70.5</v>
      </c>
      <c r="BN101" s="4">
        <f t="shared" si="37"/>
        <v>0.15</v>
      </c>
      <c r="BQ101" s="4">
        <f t="shared" si="38"/>
        <v>0</v>
      </c>
      <c r="BR101" s="13" t="str">
        <f t="shared" si="56"/>
        <v/>
      </c>
      <c r="BS101" s="4" t="str">
        <f t="shared" si="40"/>
        <v/>
      </c>
      <c r="BT101" s="25"/>
    </row>
    <row r="102">
      <c r="A102" s="2">
        <f t="shared" si="41"/>
        <v>24</v>
      </c>
      <c r="B102" s="4">
        <f t="shared" si="1"/>
        <v>72</v>
      </c>
      <c r="C102" s="4">
        <f t="shared" si="2"/>
        <v>0.12</v>
      </c>
      <c r="D102" s="4">
        <f>152+3/32</f>
        <v>152.09375</v>
      </c>
      <c r="E102" s="4">
        <f>153+7/8</f>
        <v>153.875</v>
      </c>
      <c r="F102" s="4">
        <f t="shared" si="3"/>
        <v>1.78125</v>
      </c>
      <c r="G102" s="13">
        <f t="shared" si="49"/>
        <v>0.6313488723</v>
      </c>
      <c r="H102" s="13">
        <f t="shared" si="5"/>
        <v>0.007958195231</v>
      </c>
      <c r="J102" s="2">
        <f t="shared" si="42"/>
        <v>24</v>
      </c>
      <c r="K102" s="4">
        <f t="shared" si="6"/>
        <v>72</v>
      </c>
      <c r="L102" s="4">
        <f t="shared" si="7"/>
        <v>0.12</v>
      </c>
      <c r="M102" s="4">
        <f>152+1/8-1/32</f>
        <v>152.09375</v>
      </c>
      <c r="N102" s="4">
        <f>154-1/8</f>
        <v>153.875</v>
      </c>
      <c r="O102" s="4">
        <f t="shared" si="8"/>
        <v>1.78125</v>
      </c>
      <c r="P102" s="13">
        <f t="shared" si="50"/>
        <v>0.6313488723</v>
      </c>
      <c r="Q102" s="4">
        <f t="shared" si="10"/>
        <v>0.007928725303</v>
      </c>
      <c r="S102" s="2">
        <f t="shared" si="43"/>
        <v>24</v>
      </c>
      <c r="T102" s="4">
        <f t="shared" si="11"/>
        <v>72</v>
      </c>
      <c r="U102" s="4">
        <f t="shared" si="12"/>
        <v>0.12</v>
      </c>
      <c r="X102" s="4">
        <f t="shared" si="13"/>
        <v>0</v>
      </c>
      <c r="Y102" s="13" t="str">
        <f t="shared" si="51"/>
        <v/>
      </c>
      <c r="Z102" s="4" t="str">
        <f t="shared" si="15"/>
        <v/>
      </c>
      <c r="AB102" s="2">
        <f t="shared" si="44"/>
        <v>24</v>
      </c>
      <c r="AC102" s="4">
        <f t="shared" si="16"/>
        <v>72</v>
      </c>
      <c r="AD102" s="4">
        <f t="shared" si="17"/>
        <v>0.12</v>
      </c>
      <c r="AG102" s="4">
        <f t="shared" si="18"/>
        <v>0</v>
      </c>
      <c r="AH102" s="13" t="str">
        <f t="shared" si="52"/>
        <v/>
      </c>
      <c r="AI102" s="4" t="str">
        <f t="shared" si="20"/>
        <v/>
      </c>
      <c r="AJ102" s="13"/>
      <c r="AK102" s="2">
        <f t="shared" si="45"/>
        <v>24</v>
      </c>
      <c r="AL102" s="4">
        <f t="shared" si="21"/>
        <v>72</v>
      </c>
      <c r="AM102" s="4">
        <f t="shared" si="22"/>
        <v>0.12</v>
      </c>
      <c r="AP102" s="4">
        <f t="shared" si="23"/>
        <v>0</v>
      </c>
      <c r="AQ102" s="13" t="str">
        <f t="shared" si="53"/>
        <v/>
      </c>
      <c r="AR102" s="4" t="str">
        <f t="shared" si="25"/>
        <v/>
      </c>
      <c r="AS102" s="13"/>
      <c r="AT102" s="2">
        <f t="shared" si="46"/>
        <v>24</v>
      </c>
      <c r="AU102" s="4">
        <f t="shared" si="26"/>
        <v>72</v>
      </c>
      <c r="AV102" s="4">
        <f t="shared" si="27"/>
        <v>0.12</v>
      </c>
      <c r="AY102" s="4">
        <f t="shared" si="28"/>
        <v>0</v>
      </c>
      <c r="AZ102" s="13" t="str">
        <f t="shared" si="54"/>
        <v/>
      </c>
      <c r="BA102" s="4" t="str">
        <f t="shared" si="30"/>
        <v/>
      </c>
      <c r="BB102" s="13"/>
      <c r="BC102" s="2">
        <f t="shared" si="47"/>
        <v>24</v>
      </c>
      <c r="BD102" s="4">
        <f t="shared" si="31"/>
        <v>72</v>
      </c>
      <c r="BE102" s="4">
        <f t="shared" si="32"/>
        <v>0.12</v>
      </c>
      <c r="BH102" s="4">
        <f t="shared" si="33"/>
        <v>0</v>
      </c>
      <c r="BI102" s="13" t="str">
        <f t="shared" si="55"/>
        <v/>
      </c>
      <c r="BJ102" s="4" t="str">
        <f t="shared" si="35"/>
        <v/>
      </c>
      <c r="BK102" s="13"/>
      <c r="BL102" s="2">
        <f t="shared" si="48"/>
        <v>24</v>
      </c>
      <c r="BM102" s="4">
        <f t="shared" si="36"/>
        <v>72</v>
      </c>
      <c r="BN102" s="4">
        <f t="shared" si="37"/>
        <v>0.12</v>
      </c>
      <c r="BQ102" s="4">
        <f t="shared" si="38"/>
        <v>0</v>
      </c>
      <c r="BR102" s="13" t="str">
        <f t="shared" si="56"/>
        <v/>
      </c>
      <c r="BS102" s="4" t="str">
        <f t="shared" si="40"/>
        <v/>
      </c>
      <c r="BT102" s="25"/>
    </row>
    <row r="103">
      <c r="A103" s="2">
        <f t="shared" si="41"/>
        <v>24.5</v>
      </c>
      <c r="B103" s="4">
        <f t="shared" si="1"/>
        <v>73.5</v>
      </c>
      <c r="C103" s="4">
        <f t="shared" si="2"/>
        <v>0.09</v>
      </c>
      <c r="F103" s="4">
        <f t="shared" si="3"/>
        <v>0</v>
      </c>
      <c r="G103" s="13" t="str">
        <f t="shared" si="49"/>
        <v/>
      </c>
      <c r="H103" s="13" t="str">
        <f t="shared" si="5"/>
        <v/>
      </c>
      <c r="J103" s="2">
        <f t="shared" si="42"/>
        <v>24.5</v>
      </c>
      <c r="K103" s="4">
        <f t="shared" si="6"/>
        <v>73.5</v>
      </c>
      <c r="L103" s="4">
        <f t="shared" si="7"/>
        <v>0.09</v>
      </c>
      <c r="O103" s="4">
        <f t="shared" si="8"/>
        <v>0</v>
      </c>
      <c r="P103" s="13" t="str">
        <f t="shared" si="50"/>
        <v/>
      </c>
      <c r="Q103" s="4" t="str">
        <f t="shared" si="10"/>
        <v/>
      </c>
      <c r="S103" s="2">
        <f t="shared" si="43"/>
        <v>24.5</v>
      </c>
      <c r="T103" s="4">
        <f t="shared" si="11"/>
        <v>73.5</v>
      </c>
      <c r="U103" s="4">
        <f t="shared" si="12"/>
        <v>0.09</v>
      </c>
      <c r="X103" s="4">
        <f t="shared" si="13"/>
        <v>0</v>
      </c>
      <c r="Y103" s="13" t="str">
        <f t="shared" si="51"/>
        <v/>
      </c>
      <c r="Z103" s="4" t="str">
        <f t="shared" si="15"/>
        <v/>
      </c>
      <c r="AB103" s="2">
        <f t="shared" si="44"/>
        <v>24.5</v>
      </c>
      <c r="AC103" s="4">
        <f t="shared" si="16"/>
        <v>73.5</v>
      </c>
      <c r="AD103" s="4">
        <f t="shared" si="17"/>
        <v>0.09</v>
      </c>
      <c r="AG103" s="4">
        <f t="shared" si="18"/>
        <v>0</v>
      </c>
      <c r="AH103" s="13" t="str">
        <f t="shared" si="52"/>
        <v/>
      </c>
      <c r="AI103" s="4" t="str">
        <f t="shared" si="20"/>
        <v/>
      </c>
      <c r="AJ103" s="13"/>
      <c r="AK103" s="2">
        <f t="shared" si="45"/>
        <v>24.5</v>
      </c>
      <c r="AL103" s="4">
        <f t="shared" si="21"/>
        <v>73.5</v>
      </c>
      <c r="AM103" s="4">
        <f t="shared" si="22"/>
        <v>0.09</v>
      </c>
      <c r="AP103" s="4">
        <f t="shared" si="23"/>
        <v>0</v>
      </c>
      <c r="AQ103" s="13" t="str">
        <f t="shared" si="53"/>
        <v/>
      </c>
      <c r="AR103" s="4" t="str">
        <f t="shared" si="25"/>
        <v/>
      </c>
      <c r="AS103" s="13"/>
      <c r="AT103" s="2">
        <f t="shared" si="46"/>
        <v>24.5</v>
      </c>
      <c r="AU103" s="4">
        <f t="shared" si="26"/>
        <v>73.5</v>
      </c>
      <c r="AV103" s="4">
        <f t="shared" si="27"/>
        <v>0.09</v>
      </c>
      <c r="AY103" s="4">
        <f t="shared" si="28"/>
        <v>0</v>
      </c>
      <c r="AZ103" s="13" t="str">
        <f t="shared" si="54"/>
        <v/>
      </c>
      <c r="BA103" s="4" t="str">
        <f t="shared" si="30"/>
        <v/>
      </c>
      <c r="BB103" s="13"/>
      <c r="BC103" s="2">
        <f t="shared" si="47"/>
        <v>24.5</v>
      </c>
      <c r="BD103" s="4">
        <f t="shared" si="31"/>
        <v>73.5</v>
      </c>
      <c r="BE103" s="4">
        <f t="shared" si="32"/>
        <v>0.09</v>
      </c>
      <c r="BH103" s="4">
        <f t="shared" si="33"/>
        <v>0</v>
      </c>
      <c r="BI103" s="13" t="str">
        <f t="shared" si="55"/>
        <v/>
      </c>
      <c r="BJ103" s="4" t="str">
        <f t="shared" si="35"/>
        <v/>
      </c>
      <c r="BK103" s="13"/>
      <c r="BL103" s="2">
        <f t="shared" si="48"/>
        <v>24.5</v>
      </c>
      <c r="BM103" s="4">
        <f t="shared" si="36"/>
        <v>73.5</v>
      </c>
      <c r="BN103" s="4">
        <f t="shared" si="37"/>
        <v>0.09</v>
      </c>
      <c r="BQ103" s="4">
        <f t="shared" si="38"/>
        <v>0</v>
      </c>
      <c r="BR103" s="13" t="str">
        <f t="shared" si="56"/>
        <v/>
      </c>
      <c r="BS103" s="4" t="str">
        <f t="shared" si="40"/>
        <v/>
      </c>
      <c r="BT103" s="25"/>
    </row>
    <row r="104">
      <c r="A104" s="2">
        <f t="shared" si="41"/>
        <v>25</v>
      </c>
      <c r="B104" s="4">
        <f t="shared" si="1"/>
        <v>75</v>
      </c>
      <c r="C104" s="4">
        <f t="shared" si="2"/>
        <v>0.06</v>
      </c>
      <c r="D104" s="4">
        <f>152+1/8+1/32</f>
        <v>152.15625</v>
      </c>
      <c r="E104" s="4">
        <f>153+3/4+2/32</f>
        <v>153.8125</v>
      </c>
      <c r="F104" s="4">
        <f t="shared" si="3"/>
        <v>1.65625</v>
      </c>
      <c r="G104" s="13">
        <f t="shared" si="49"/>
        <v>0.6087933727</v>
      </c>
      <c r="H104" s="13">
        <f t="shared" si="5"/>
        <v>0.002693571405</v>
      </c>
      <c r="J104" s="2">
        <f t="shared" si="42"/>
        <v>25</v>
      </c>
      <c r="K104" s="4">
        <f t="shared" si="6"/>
        <v>75</v>
      </c>
      <c r="L104" s="4">
        <f t="shared" si="7"/>
        <v>0.06</v>
      </c>
      <c r="M104" s="4">
        <f>152+1/8</f>
        <v>152.125</v>
      </c>
      <c r="N104" s="4">
        <f>154-1/8-1/32</f>
        <v>153.84375</v>
      </c>
      <c r="O104" s="4">
        <f t="shared" si="8"/>
        <v>1.71875</v>
      </c>
      <c r="P104" s="13">
        <f t="shared" si="50"/>
        <v>0.6201736729</v>
      </c>
      <c r="Q104" s="4">
        <f t="shared" si="10"/>
        <v>0.002664101477</v>
      </c>
      <c r="S104" s="2">
        <f t="shared" si="43"/>
        <v>25</v>
      </c>
      <c r="T104" s="4">
        <f t="shared" si="11"/>
        <v>75</v>
      </c>
      <c r="U104" s="4">
        <f t="shared" si="12"/>
        <v>0.06</v>
      </c>
      <c r="X104" s="4">
        <f t="shared" si="13"/>
        <v>0</v>
      </c>
      <c r="Y104" s="13" t="str">
        <f t="shared" si="51"/>
        <v/>
      </c>
      <c r="Z104" s="4" t="str">
        <f t="shared" si="15"/>
        <v/>
      </c>
      <c r="AB104" s="2">
        <f t="shared" si="44"/>
        <v>25</v>
      </c>
      <c r="AC104" s="4">
        <f t="shared" si="16"/>
        <v>75</v>
      </c>
      <c r="AD104" s="4">
        <f t="shared" si="17"/>
        <v>0.06</v>
      </c>
      <c r="AG104" s="4">
        <f t="shared" si="18"/>
        <v>0</v>
      </c>
      <c r="AH104" s="13" t="str">
        <f t="shared" si="52"/>
        <v/>
      </c>
      <c r="AI104" s="4" t="str">
        <f t="shared" si="20"/>
        <v/>
      </c>
      <c r="AJ104" s="13"/>
      <c r="AK104" s="2">
        <f t="shared" si="45"/>
        <v>25</v>
      </c>
      <c r="AL104" s="4">
        <f t="shared" si="21"/>
        <v>75</v>
      </c>
      <c r="AM104" s="4">
        <f t="shared" si="22"/>
        <v>0.06</v>
      </c>
      <c r="AP104" s="4">
        <f t="shared" si="23"/>
        <v>0</v>
      </c>
      <c r="AQ104" s="13" t="str">
        <f t="shared" si="53"/>
        <v/>
      </c>
      <c r="AR104" s="4" t="str">
        <f t="shared" si="25"/>
        <v/>
      </c>
      <c r="AS104" s="13"/>
      <c r="AT104" s="2">
        <f t="shared" si="46"/>
        <v>25</v>
      </c>
      <c r="AU104" s="4">
        <f t="shared" si="26"/>
        <v>75</v>
      </c>
      <c r="AV104" s="4">
        <f t="shared" si="27"/>
        <v>0.06</v>
      </c>
      <c r="AY104" s="4">
        <f t="shared" si="28"/>
        <v>0</v>
      </c>
      <c r="AZ104" s="13" t="str">
        <f t="shared" si="54"/>
        <v/>
      </c>
      <c r="BA104" s="4" t="str">
        <f t="shared" si="30"/>
        <v/>
      </c>
      <c r="BB104" s="13"/>
      <c r="BC104" s="2">
        <f t="shared" si="47"/>
        <v>25</v>
      </c>
      <c r="BD104" s="4">
        <f t="shared" si="31"/>
        <v>75</v>
      </c>
      <c r="BE104" s="4">
        <f t="shared" si="32"/>
        <v>0.06</v>
      </c>
      <c r="BH104" s="4">
        <f t="shared" si="33"/>
        <v>0</v>
      </c>
      <c r="BI104" s="13" t="str">
        <f t="shared" si="55"/>
        <v/>
      </c>
      <c r="BJ104" s="4" t="str">
        <f t="shared" si="35"/>
        <v/>
      </c>
      <c r="BK104" s="13"/>
      <c r="BL104" s="2">
        <f t="shared" si="48"/>
        <v>25</v>
      </c>
      <c r="BM104" s="4">
        <f t="shared" si="36"/>
        <v>75</v>
      </c>
      <c r="BN104" s="4">
        <f t="shared" si="37"/>
        <v>0.06</v>
      </c>
      <c r="BQ104" s="4">
        <f t="shared" si="38"/>
        <v>0</v>
      </c>
      <c r="BR104" s="13" t="str">
        <f t="shared" si="56"/>
        <v/>
      </c>
      <c r="BS104" s="4" t="str">
        <f t="shared" si="40"/>
        <v/>
      </c>
      <c r="BT104" s="25"/>
    </row>
    <row r="105">
      <c r="A105" s="2">
        <f t="shared" si="41"/>
        <v>25.5</v>
      </c>
      <c r="B105" s="4">
        <f t="shared" si="1"/>
        <v>76.5</v>
      </c>
      <c r="C105" s="4">
        <f t="shared" si="2"/>
        <v>0.03</v>
      </c>
      <c r="F105" s="4">
        <f t="shared" si="3"/>
        <v>0</v>
      </c>
      <c r="G105" s="13" t="str">
        <f t="shared" si="49"/>
        <v/>
      </c>
      <c r="H105" s="13" t="str">
        <f t="shared" si="5"/>
        <v/>
      </c>
      <c r="J105" s="2">
        <f t="shared" si="42"/>
        <v>25.5</v>
      </c>
      <c r="K105" s="4">
        <f t="shared" si="6"/>
        <v>76.5</v>
      </c>
      <c r="L105" s="4">
        <f t="shared" si="7"/>
        <v>0.03</v>
      </c>
      <c r="O105" s="4">
        <f t="shared" si="8"/>
        <v>0</v>
      </c>
      <c r="P105" s="13" t="str">
        <f t="shared" si="50"/>
        <v/>
      </c>
      <c r="Q105" s="4" t="str">
        <f t="shared" si="10"/>
        <v/>
      </c>
      <c r="S105" s="2">
        <f t="shared" si="43"/>
        <v>25.5</v>
      </c>
      <c r="T105" s="4">
        <f t="shared" si="11"/>
        <v>76.5</v>
      </c>
      <c r="U105" s="4">
        <f t="shared" si="12"/>
        <v>0.03</v>
      </c>
      <c r="X105" s="4">
        <f t="shared" si="13"/>
        <v>0</v>
      </c>
      <c r="Y105" s="13" t="str">
        <f t="shared" si="51"/>
        <v/>
      </c>
      <c r="Z105" s="4" t="str">
        <f t="shared" si="15"/>
        <v/>
      </c>
      <c r="AB105" s="2">
        <f t="shared" si="44"/>
        <v>25.5</v>
      </c>
      <c r="AC105" s="4">
        <f t="shared" si="16"/>
        <v>76.5</v>
      </c>
      <c r="AD105" s="4">
        <f t="shared" si="17"/>
        <v>0.03</v>
      </c>
      <c r="AG105" s="4">
        <f t="shared" si="18"/>
        <v>0</v>
      </c>
      <c r="AH105" s="13" t="str">
        <f t="shared" si="52"/>
        <v/>
      </c>
      <c r="AI105" s="4" t="str">
        <f t="shared" si="20"/>
        <v/>
      </c>
      <c r="AJ105" s="13"/>
      <c r="AK105" s="2">
        <f t="shared" si="45"/>
        <v>25.5</v>
      </c>
      <c r="AL105" s="4">
        <f t="shared" si="21"/>
        <v>76.5</v>
      </c>
      <c r="AM105" s="4">
        <f t="shared" si="22"/>
        <v>0.03</v>
      </c>
      <c r="AP105" s="4">
        <f t="shared" si="23"/>
        <v>0</v>
      </c>
      <c r="AQ105" s="13" t="str">
        <f t="shared" si="53"/>
        <v/>
      </c>
      <c r="AR105" s="4" t="str">
        <f t="shared" si="25"/>
        <v/>
      </c>
      <c r="AS105" s="13"/>
      <c r="AT105" s="2">
        <f t="shared" si="46"/>
        <v>25.5</v>
      </c>
      <c r="AU105" s="4">
        <f t="shared" si="26"/>
        <v>76.5</v>
      </c>
      <c r="AV105" s="4">
        <f t="shared" si="27"/>
        <v>0.03</v>
      </c>
      <c r="AY105" s="4">
        <f t="shared" si="28"/>
        <v>0</v>
      </c>
      <c r="AZ105" s="13" t="str">
        <f t="shared" si="54"/>
        <v/>
      </c>
      <c r="BA105" s="4" t="str">
        <f t="shared" si="30"/>
        <v/>
      </c>
      <c r="BB105" s="13"/>
      <c r="BC105" s="2">
        <f t="shared" si="47"/>
        <v>25.5</v>
      </c>
      <c r="BD105" s="4">
        <f t="shared" si="31"/>
        <v>76.5</v>
      </c>
      <c r="BE105" s="4">
        <f t="shared" si="32"/>
        <v>0.03</v>
      </c>
      <c r="BH105" s="4">
        <f t="shared" si="33"/>
        <v>0</v>
      </c>
      <c r="BI105" s="13" t="str">
        <f t="shared" si="55"/>
        <v/>
      </c>
      <c r="BJ105" s="4" t="str">
        <f t="shared" si="35"/>
        <v/>
      </c>
      <c r="BK105" s="13"/>
      <c r="BL105" s="2">
        <f t="shared" si="48"/>
        <v>25.5</v>
      </c>
      <c r="BM105" s="4">
        <f t="shared" si="36"/>
        <v>76.5</v>
      </c>
      <c r="BN105" s="4">
        <f t="shared" si="37"/>
        <v>0.03</v>
      </c>
      <c r="BQ105" s="4">
        <f t="shared" si="38"/>
        <v>0</v>
      </c>
      <c r="BR105" s="13" t="str">
        <f t="shared" si="56"/>
        <v/>
      </c>
      <c r="BS105" s="4" t="str">
        <f t="shared" si="40"/>
        <v/>
      </c>
      <c r="BT105" s="25"/>
    </row>
    <row r="106">
      <c r="A106" s="2">
        <f t="shared" si="41"/>
        <v>26</v>
      </c>
      <c r="B106" s="4">
        <f t="shared" si="1"/>
        <v>78</v>
      </c>
      <c r="C106" s="4">
        <f t="shared" si="2"/>
        <v>0</v>
      </c>
      <c r="D106" s="4">
        <f>152+3/16</f>
        <v>152.1875</v>
      </c>
      <c r="E106" s="4">
        <f>153+3/4+1/32</f>
        <v>153.78125</v>
      </c>
      <c r="F106" s="4">
        <f t="shared" si="3"/>
        <v>1.59375</v>
      </c>
      <c r="G106" s="13">
        <f t="shared" si="49"/>
        <v>0.5971962463</v>
      </c>
      <c r="H106" s="13">
        <f t="shared" si="5"/>
        <v>0</v>
      </c>
      <c r="J106" s="2">
        <f t="shared" si="42"/>
        <v>26</v>
      </c>
      <c r="K106" s="4">
        <f t="shared" si="6"/>
        <v>78</v>
      </c>
      <c r="L106" s="4">
        <f t="shared" si="7"/>
        <v>0</v>
      </c>
      <c r="M106" s="4">
        <f>152+1/8+1/32</f>
        <v>152.15625</v>
      </c>
      <c r="N106" s="4">
        <f>153.75+1/16</f>
        <v>153.8125</v>
      </c>
      <c r="O106" s="4">
        <f t="shared" si="8"/>
        <v>1.65625</v>
      </c>
      <c r="P106" s="13">
        <f t="shared" si="50"/>
        <v>0.6087933727</v>
      </c>
      <c r="Q106" s="4">
        <f t="shared" si="10"/>
        <v>0</v>
      </c>
      <c r="S106" s="2">
        <f t="shared" si="43"/>
        <v>26</v>
      </c>
      <c r="T106" s="4">
        <f t="shared" si="11"/>
        <v>78</v>
      </c>
      <c r="U106" s="4">
        <f t="shared" si="12"/>
        <v>0</v>
      </c>
      <c r="X106" s="4">
        <f t="shared" si="13"/>
        <v>0</v>
      </c>
      <c r="Y106" s="13" t="str">
        <f t="shared" si="51"/>
        <v/>
      </c>
      <c r="Z106" s="4">
        <f t="shared" si="15"/>
        <v>0</v>
      </c>
      <c r="AB106" s="2">
        <f t="shared" si="44"/>
        <v>26</v>
      </c>
      <c r="AC106" s="4">
        <f t="shared" si="16"/>
        <v>78</v>
      </c>
      <c r="AD106" s="4">
        <f t="shared" si="17"/>
        <v>0</v>
      </c>
      <c r="AG106" s="4">
        <f t="shared" si="18"/>
        <v>0</v>
      </c>
      <c r="AH106" s="13" t="str">
        <f t="shared" si="52"/>
        <v/>
      </c>
      <c r="AI106" s="4">
        <f t="shared" si="20"/>
        <v>0</v>
      </c>
      <c r="AJ106" s="13"/>
      <c r="AK106" s="2">
        <f t="shared" si="45"/>
        <v>26</v>
      </c>
      <c r="AL106" s="4">
        <f t="shared" si="21"/>
        <v>78</v>
      </c>
      <c r="AM106" s="4">
        <f t="shared" si="22"/>
        <v>0</v>
      </c>
      <c r="AP106" s="4">
        <f t="shared" si="23"/>
        <v>0</v>
      </c>
      <c r="AQ106" s="13" t="str">
        <f t="shared" si="53"/>
        <v/>
      </c>
      <c r="AR106" s="4">
        <f t="shared" si="25"/>
        <v>0</v>
      </c>
      <c r="AS106" s="13"/>
      <c r="AT106" s="2">
        <f t="shared" si="46"/>
        <v>26</v>
      </c>
      <c r="AU106" s="4">
        <f t="shared" si="26"/>
        <v>78</v>
      </c>
      <c r="AV106" s="4">
        <f t="shared" si="27"/>
        <v>0</v>
      </c>
      <c r="AY106" s="4">
        <f t="shared" si="28"/>
        <v>0</v>
      </c>
      <c r="AZ106" s="13" t="str">
        <f t="shared" si="54"/>
        <v/>
      </c>
      <c r="BA106" s="4">
        <f t="shared" si="30"/>
        <v>0</v>
      </c>
      <c r="BB106" s="13"/>
      <c r="BC106" s="2">
        <f t="shared" si="47"/>
        <v>26</v>
      </c>
      <c r="BD106" s="4">
        <f t="shared" si="31"/>
        <v>78</v>
      </c>
      <c r="BE106" s="4">
        <f t="shared" si="32"/>
        <v>0</v>
      </c>
      <c r="BH106" s="4">
        <f t="shared" si="33"/>
        <v>0</v>
      </c>
      <c r="BI106" s="13" t="str">
        <f t="shared" si="55"/>
        <v/>
      </c>
      <c r="BJ106" s="4">
        <f t="shared" si="35"/>
        <v>0</v>
      </c>
      <c r="BK106" s="13"/>
      <c r="BL106" s="2">
        <f t="shared" si="48"/>
        <v>26</v>
      </c>
      <c r="BM106" s="4">
        <f t="shared" si="36"/>
        <v>78</v>
      </c>
      <c r="BN106" s="4">
        <f t="shared" si="37"/>
        <v>0</v>
      </c>
      <c r="BQ106" s="4">
        <f t="shared" si="38"/>
        <v>0</v>
      </c>
      <c r="BR106" s="13" t="str">
        <f t="shared" si="56"/>
        <v/>
      </c>
      <c r="BS106" s="4">
        <f t="shared" si="40"/>
        <v>0</v>
      </c>
      <c r="BT106" s="25"/>
    </row>
    <row r="107">
      <c r="A107" s="2">
        <f t="shared" si="41"/>
        <v>26.5</v>
      </c>
      <c r="B107" s="4">
        <f t="shared" si="1"/>
        <v>79.5</v>
      </c>
      <c r="C107" s="4">
        <f t="shared" si="2"/>
        <v>-0.03</v>
      </c>
      <c r="F107" s="4">
        <f t="shared" si="3"/>
        <v>0</v>
      </c>
      <c r="G107" s="13" t="str">
        <f t="shared" si="49"/>
        <v/>
      </c>
      <c r="H107" s="13" t="str">
        <f t="shared" si="5"/>
        <v/>
      </c>
      <c r="J107" s="2">
        <f t="shared" si="42"/>
        <v>26.5</v>
      </c>
      <c r="K107" s="4">
        <f t="shared" si="6"/>
        <v>79.5</v>
      </c>
      <c r="L107" s="4">
        <f t="shared" si="7"/>
        <v>-0.03</v>
      </c>
      <c r="O107" s="4">
        <f t="shared" si="8"/>
        <v>0</v>
      </c>
      <c r="P107" s="13" t="str">
        <f t="shared" si="50"/>
        <v/>
      </c>
      <c r="Q107" s="4" t="str">
        <f t="shared" si="10"/>
        <v/>
      </c>
      <c r="S107" s="2">
        <f t="shared" si="43"/>
        <v>26.5</v>
      </c>
      <c r="T107" s="4">
        <f t="shared" si="11"/>
        <v>79.5</v>
      </c>
      <c r="U107" s="4">
        <f t="shared" si="12"/>
        <v>-0.03</v>
      </c>
      <c r="X107" s="4">
        <f t="shared" si="13"/>
        <v>0</v>
      </c>
      <c r="Y107" s="13" t="str">
        <f t="shared" si="51"/>
        <v/>
      </c>
      <c r="Z107" s="4" t="str">
        <f t="shared" si="15"/>
        <v/>
      </c>
      <c r="AB107" s="2">
        <f t="shared" si="44"/>
        <v>26.5</v>
      </c>
      <c r="AC107" s="4">
        <f t="shared" si="16"/>
        <v>79.5</v>
      </c>
      <c r="AD107" s="4">
        <f t="shared" si="17"/>
        <v>-0.03</v>
      </c>
      <c r="AG107" s="4">
        <f t="shared" si="18"/>
        <v>0</v>
      </c>
      <c r="AH107" s="13" t="str">
        <f t="shared" si="52"/>
        <v/>
      </c>
      <c r="AI107" s="4" t="str">
        <f t="shared" si="20"/>
        <v/>
      </c>
      <c r="AJ107" s="13"/>
      <c r="AK107" s="2">
        <f t="shared" si="45"/>
        <v>26.5</v>
      </c>
      <c r="AL107" s="4">
        <f t="shared" si="21"/>
        <v>79.5</v>
      </c>
      <c r="AM107" s="4">
        <f t="shared" si="22"/>
        <v>-0.03</v>
      </c>
      <c r="AP107" s="4">
        <f t="shared" si="23"/>
        <v>0</v>
      </c>
      <c r="AQ107" s="13" t="str">
        <f t="shared" si="53"/>
        <v/>
      </c>
      <c r="AR107" s="4" t="str">
        <f t="shared" si="25"/>
        <v/>
      </c>
      <c r="AS107" s="13"/>
      <c r="AT107" s="2">
        <f t="shared" si="46"/>
        <v>26.5</v>
      </c>
      <c r="AU107" s="4">
        <f t="shared" si="26"/>
        <v>79.5</v>
      </c>
      <c r="AV107" s="4">
        <f t="shared" si="27"/>
        <v>-0.03</v>
      </c>
      <c r="AY107" s="4">
        <f t="shared" si="28"/>
        <v>0</v>
      </c>
      <c r="AZ107" s="13" t="str">
        <f t="shared" si="54"/>
        <v/>
      </c>
      <c r="BA107" s="4" t="str">
        <f t="shared" si="30"/>
        <v/>
      </c>
      <c r="BB107" s="13"/>
      <c r="BC107" s="2">
        <f t="shared" si="47"/>
        <v>26.5</v>
      </c>
      <c r="BD107" s="4">
        <f t="shared" si="31"/>
        <v>79.5</v>
      </c>
      <c r="BE107" s="4">
        <f t="shared" si="32"/>
        <v>-0.03</v>
      </c>
      <c r="BH107" s="4">
        <f t="shared" si="33"/>
        <v>0</v>
      </c>
      <c r="BI107" s="13" t="str">
        <f t="shared" si="55"/>
        <v/>
      </c>
      <c r="BJ107" s="4" t="str">
        <f t="shared" si="35"/>
        <v/>
      </c>
      <c r="BK107" s="13"/>
      <c r="BL107" s="2">
        <f t="shared" si="48"/>
        <v>26.5</v>
      </c>
      <c r="BM107" s="4">
        <f t="shared" si="36"/>
        <v>79.5</v>
      </c>
      <c r="BN107" s="4">
        <f t="shared" si="37"/>
        <v>-0.03</v>
      </c>
      <c r="BQ107" s="4">
        <f t="shared" si="38"/>
        <v>0</v>
      </c>
      <c r="BR107" s="13" t="str">
        <f t="shared" si="56"/>
        <v/>
      </c>
      <c r="BS107" s="4" t="str">
        <f t="shared" si="40"/>
        <v/>
      </c>
      <c r="BT107" s="25"/>
    </row>
    <row r="108">
      <c r="A108" s="2">
        <f t="shared" si="41"/>
        <v>27</v>
      </c>
      <c r="B108" s="4">
        <f t="shared" si="1"/>
        <v>81</v>
      </c>
      <c r="C108" s="4">
        <f t="shared" si="2"/>
        <v>-0.06</v>
      </c>
      <c r="D108" s="4">
        <f>152+3/16</f>
        <v>152.1875</v>
      </c>
      <c r="E108" s="4">
        <f>153+3/4+1/32</f>
        <v>153.78125</v>
      </c>
      <c r="F108" s="4">
        <f t="shared" si="3"/>
        <v>1.59375</v>
      </c>
      <c r="G108" s="13">
        <f t="shared" si="49"/>
        <v>0.5971962463</v>
      </c>
      <c r="H108" s="13">
        <f t="shared" si="5"/>
        <v>0.002720589088</v>
      </c>
      <c r="J108" s="2">
        <f t="shared" si="42"/>
        <v>27</v>
      </c>
      <c r="K108" s="4">
        <f t="shared" si="6"/>
        <v>81</v>
      </c>
      <c r="L108" s="4">
        <f t="shared" si="7"/>
        <v>-0.06</v>
      </c>
      <c r="M108" s="4">
        <f>152+1/4-1/16</f>
        <v>152.1875</v>
      </c>
      <c r="N108" s="4">
        <f>153.75+1/32</f>
        <v>153.78125</v>
      </c>
      <c r="O108" s="4">
        <f t="shared" si="8"/>
        <v>1.59375</v>
      </c>
      <c r="P108" s="13">
        <f t="shared" si="50"/>
        <v>0.5971962463</v>
      </c>
      <c r="Q108" s="4">
        <f t="shared" si="10"/>
        <v>0.002720589088</v>
      </c>
      <c r="S108" s="2">
        <f t="shared" si="43"/>
        <v>27</v>
      </c>
      <c r="T108" s="4">
        <f t="shared" si="11"/>
        <v>81</v>
      </c>
      <c r="U108" s="4">
        <f t="shared" si="12"/>
        <v>-0.06</v>
      </c>
      <c r="X108" s="4">
        <f t="shared" si="13"/>
        <v>0</v>
      </c>
      <c r="Y108" s="13" t="str">
        <f t="shared" si="51"/>
        <v/>
      </c>
      <c r="Z108" s="4" t="str">
        <f t="shared" si="15"/>
        <v/>
      </c>
      <c r="AB108" s="2">
        <f t="shared" si="44"/>
        <v>27</v>
      </c>
      <c r="AC108" s="4">
        <f t="shared" si="16"/>
        <v>81</v>
      </c>
      <c r="AD108" s="4">
        <f t="shared" si="17"/>
        <v>-0.06</v>
      </c>
      <c r="AG108" s="4">
        <f t="shared" si="18"/>
        <v>0</v>
      </c>
      <c r="AH108" s="13" t="str">
        <f t="shared" si="52"/>
        <v/>
      </c>
      <c r="AI108" s="4" t="str">
        <f t="shared" si="20"/>
        <v/>
      </c>
      <c r="AJ108" s="13"/>
      <c r="AK108" s="2">
        <f t="shared" si="45"/>
        <v>27</v>
      </c>
      <c r="AL108" s="4">
        <f t="shared" si="21"/>
        <v>81</v>
      </c>
      <c r="AM108" s="4">
        <f t="shared" si="22"/>
        <v>-0.06</v>
      </c>
      <c r="AP108" s="4">
        <f t="shared" si="23"/>
        <v>0</v>
      </c>
      <c r="AQ108" s="13" t="str">
        <f t="shared" si="53"/>
        <v/>
      </c>
      <c r="AR108" s="4" t="str">
        <f t="shared" si="25"/>
        <v/>
      </c>
      <c r="AS108" s="13"/>
      <c r="AT108" s="2">
        <f t="shared" si="46"/>
        <v>27</v>
      </c>
      <c r="AU108" s="4">
        <f t="shared" si="26"/>
        <v>81</v>
      </c>
      <c r="AV108" s="4">
        <f t="shared" si="27"/>
        <v>-0.06</v>
      </c>
      <c r="AY108" s="4">
        <f t="shared" si="28"/>
        <v>0</v>
      </c>
      <c r="AZ108" s="13" t="str">
        <f t="shared" si="54"/>
        <v/>
      </c>
      <c r="BA108" s="4" t="str">
        <f t="shared" si="30"/>
        <v/>
      </c>
      <c r="BB108" s="13"/>
      <c r="BC108" s="2">
        <f t="shared" si="47"/>
        <v>27</v>
      </c>
      <c r="BD108" s="4">
        <f t="shared" si="31"/>
        <v>81</v>
      </c>
      <c r="BE108" s="4">
        <f t="shared" si="32"/>
        <v>-0.06</v>
      </c>
      <c r="BH108" s="4">
        <f t="shared" si="33"/>
        <v>0</v>
      </c>
      <c r="BI108" s="13" t="str">
        <f t="shared" si="55"/>
        <v/>
      </c>
      <c r="BJ108" s="4" t="str">
        <f t="shared" si="35"/>
        <v/>
      </c>
      <c r="BK108" s="13"/>
      <c r="BL108" s="2">
        <f t="shared" si="48"/>
        <v>27</v>
      </c>
      <c r="BM108" s="4">
        <f t="shared" si="36"/>
        <v>81</v>
      </c>
      <c r="BN108" s="4">
        <f t="shared" si="37"/>
        <v>-0.06</v>
      </c>
      <c r="BQ108" s="4">
        <f t="shared" si="38"/>
        <v>0</v>
      </c>
      <c r="BR108" s="13" t="str">
        <f t="shared" si="56"/>
        <v/>
      </c>
      <c r="BS108" s="4" t="str">
        <f t="shared" si="40"/>
        <v/>
      </c>
      <c r="BT108" s="25"/>
    </row>
    <row r="109">
      <c r="A109" s="2">
        <f t="shared" si="41"/>
        <v>27.5</v>
      </c>
      <c r="B109" s="4">
        <f t="shared" si="1"/>
        <v>82.5</v>
      </c>
      <c r="C109" s="4">
        <f t="shared" si="2"/>
        <v>-0.09</v>
      </c>
      <c r="F109" s="4">
        <f t="shared" si="3"/>
        <v>0</v>
      </c>
      <c r="G109" s="13" t="str">
        <f t="shared" si="49"/>
        <v/>
      </c>
      <c r="H109" s="13" t="str">
        <f t="shared" si="5"/>
        <v/>
      </c>
      <c r="J109" s="2">
        <f t="shared" si="42"/>
        <v>27.5</v>
      </c>
      <c r="K109" s="4">
        <f t="shared" si="6"/>
        <v>82.5</v>
      </c>
      <c r="L109" s="4">
        <f t="shared" si="7"/>
        <v>-0.09</v>
      </c>
      <c r="O109" s="4">
        <f t="shared" si="8"/>
        <v>0</v>
      </c>
      <c r="P109" s="13" t="str">
        <f t="shared" si="50"/>
        <v/>
      </c>
      <c r="Q109" s="4" t="str">
        <f t="shared" si="10"/>
        <v/>
      </c>
      <c r="S109" s="2">
        <f t="shared" si="43"/>
        <v>27.5</v>
      </c>
      <c r="T109" s="4">
        <f t="shared" si="11"/>
        <v>82.5</v>
      </c>
      <c r="U109" s="4">
        <f t="shared" si="12"/>
        <v>-0.09</v>
      </c>
      <c r="X109" s="4">
        <f t="shared" si="13"/>
        <v>0</v>
      </c>
      <c r="Y109" s="13" t="str">
        <f t="shared" si="51"/>
        <v/>
      </c>
      <c r="Z109" s="4" t="str">
        <f t="shared" si="15"/>
        <v/>
      </c>
      <c r="AB109" s="2">
        <f t="shared" si="44"/>
        <v>27.5</v>
      </c>
      <c r="AC109" s="4">
        <f t="shared" si="16"/>
        <v>82.5</v>
      </c>
      <c r="AD109" s="4">
        <f t="shared" si="17"/>
        <v>-0.09</v>
      </c>
      <c r="AG109" s="4">
        <f t="shared" si="18"/>
        <v>0</v>
      </c>
      <c r="AH109" s="13" t="str">
        <f t="shared" si="52"/>
        <v/>
      </c>
      <c r="AI109" s="4" t="str">
        <f t="shared" si="20"/>
        <v/>
      </c>
      <c r="AJ109" s="13"/>
      <c r="AK109" s="2">
        <f t="shared" si="45"/>
        <v>27.5</v>
      </c>
      <c r="AL109" s="4">
        <f t="shared" si="21"/>
        <v>82.5</v>
      </c>
      <c r="AM109" s="4">
        <f t="shared" si="22"/>
        <v>-0.09</v>
      </c>
      <c r="AP109" s="4">
        <f t="shared" si="23"/>
        <v>0</v>
      </c>
      <c r="AQ109" s="13" t="str">
        <f t="shared" si="53"/>
        <v/>
      </c>
      <c r="AR109" s="4" t="str">
        <f t="shared" si="25"/>
        <v/>
      </c>
      <c r="AS109" s="13"/>
      <c r="AT109" s="2">
        <f t="shared" si="46"/>
        <v>27.5</v>
      </c>
      <c r="AU109" s="4">
        <f t="shared" si="26"/>
        <v>82.5</v>
      </c>
      <c r="AV109" s="4">
        <f t="shared" si="27"/>
        <v>-0.09</v>
      </c>
      <c r="AY109" s="4">
        <f t="shared" si="28"/>
        <v>0</v>
      </c>
      <c r="AZ109" s="13" t="str">
        <f t="shared" si="54"/>
        <v/>
      </c>
      <c r="BA109" s="4" t="str">
        <f t="shared" si="30"/>
        <v/>
      </c>
      <c r="BB109" s="13"/>
      <c r="BC109" s="2">
        <f t="shared" si="47"/>
        <v>27.5</v>
      </c>
      <c r="BD109" s="4">
        <f t="shared" si="31"/>
        <v>82.5</v>
      </c>
      <c r="BE109" s="4">
        <f t="shared" si="32"/>
        <v>-0.09</v>
      </c>
      <c r="BH109" s="4">
        <f t="shared" si="33"/>
        <v>0</v>
      </c>
      <c r="BI109" s="13" t="str">
        <f t="shared" si="55"/>
        <v/>
      </c>
      <c r="BJ109" s="4" t="str">
        <f t="shared" si="35"/>
        <v/>
      </c>
      <c r="BK109" s="13"/>
      <c r="BL109" s="2">
        <f t="shared" si="48"/>
        <v>27.5</v>
      </c>
      <c r="BM109" s="4">
        <f t="shared" si="36"/>
        <v>82.5</v>
      </c>
      <c r="BN109" s="4">
        <f t="shared" si="37"/>
        <v>-0.09</v>
      </c>
      <c r="BQ109" s="4">
        <f t="shared" si="38"/>
        <v>0</v>
      </c>
      <c r="BR109" s="13" t="str">
        <f t="shared" si="56"/>
        <v/>
      </c>
      <c r="BS109" s="4" t="str">
        <f t="shared" si="40"/>
        <v/>
      </c>
      <c r="BT109" s="25"/>
    </row>
    <row r="110">
      <c r="A110" s="2">
        <f t="shared" si="41"/>
        <v>28</v>
      </c>
      <c r="B110" s="4">
        <f t="shared" si="1"/>
        <v>84</v>
      </c>
      <c r="C110" s="4">
        <f t="shared" si="2"/>
        <v>-0.12</v>
      </c>
      <c r="D110" s="4">
        <f>152+3/16</f>
        <v>152.1875</v>
      </c>
      <c r="E110" s="2">
        <f>153.75+1/32</f>
        <v>153.78125</v>
      </c>
      <c r="F110" s="4">
        <f t="shared" si="3"/>
        <v>1.59375</v>
      </c>
      <c r="G110" s="13">
        <f t="shared" si="49"/>
        <v>0.5971962463</v>
      </c>
      <c r="H110" s="13">
        <f t="shared" si="5"/>
        <v>0.008161767264</v>
      </c>
      <c r="J110" s="2">
        <f t="shared" si="42"/>
        <v>28</v>
      </c>
      <c r="K110" s="4">
        <f t="shared" si="6"/>
        <v>84</v>
      </c>
      <c r="L110" s="4">
        <f t="shared" si="7"/>
        <v>-0.12</v>
      </c>
      <c r="M110" s="4">
        <f>152+1/4-1/16</f>
        <v>152.1875</v>
      </c>
      <c r="N110" s="4">
        <f>153.75+1/32</f>
        <v>153.78125</v>
      </c>
      <c r="O110" s="4">
        <f t="shared" si="8"/>
        <v>1.59375</v>
      </c>
      <c r="P110" s="13">
        <f t="shared" si="50"/>
        <v>0.5971962463</v>
      </c>
      <c r="Q110" s="4">
        <f t="shared" si="10"/>
        <v>0.008161767264</v>
      </c>
      <c r="S110" s="2">
        <f t="shared" si="43"/>
        <v>28</v>
      </c>
      <c r="T110" s="4">
        <f t="shared" si="11"/>
        <v>84</v>
      </c>
      <c r="U110" s="4">
        <f t="shared" si="12"/>
        <v>-0.12</v>
      </c>
      <c r="X110" s="4">
        <f t="shared" si="13"/>
        <v>0</v>
      </c>
      <c r="Y110" s="13" t="str">
        <f t="shared" si="51"/>
        <v/>
      </c>
      <c r="Z110" s="4" t="str">
        <f t="shared" si="15"/>
        <v/>
      </c>
      <c r="AB110" s="2">
        <f t="shared" si="44"/>
        <v>28</v>
      </c>
      <c r="AC110" s="4">
        <f t="shared" si="16"/>
        <v>84</v>
      </c>
      <c r="AD110" s="4">
        <f t="shared" si="17"/>
        <v>-0.12</v>
      </c>
      <c r="AG110" s="4">
        <f t="shared" si="18"/>
        <v>0</v>
      </c>
      <c r="AH110" s="13" t="str">
        <f t="shared" si="52"/>
        <v/>
      </c>
      <c r="AI110" s="4" t="str">
        <f t="shared" si="20"/>
        <v/>
      </c>
      <c r="AJ110" s="13"/>
      <c r="AK110" s="2">
        <f t="shared" si="45"/>
        <v>28</v>
      </c>
      <c r="AL110" s="4">
        <f t="shared" si="21"/>
        <v>84</v>
      </c>
      <c r="AM110" s="4">
        <f t="shared" si="22"/>
        <v>-0.12</v>
      </c>
      <c r="AP110" s="4">
        <f t="shared" si="23"/>
        <v>0</v>
      </c>
      <c r="AQ110" s="13" t="str">
        <f t="shared" si="53"/>
        <v/>
      </c>
      <c r="AR110" s="4" t="str">
        <f t="shared" si="25"/>
        <v/>
      </c>
      <c r="AS110" s="13"/>
      <c r="AT110" s="2">
        <f t="shared" si="46"/>
        <v>28</v>
      </c>
      <c r="AU110" s="4">
        <f t="shared" si="26"/>
        <v>84</v>
      </c>
      <c r="AV110" s="4">
        <f t="shared" si="27"/>
        <v>-0.12</v>
      </c>
      <c r="AY110" s="4">
        <f t="shared" si="28"/>
        <v>0</v>
      </c>
      <c r="AZ110" s="13" t="str">
        <f t="shared" si="54"/>
        <v/>
      </c>
      <c r="BA110" s="4" t="str">
        <f t="shared" si="30"/>
        <v/>
      </c>
      <c r="BB110" s="13"/>
      <c r="BC110" s="2">
        <f t="shared" si="47"/>
        <v>28</v>
      </c>
      <c r="BD110" s="4">
        <f t="shared" si="31"/>
        <v>84</v>
      </c>
      <c r="BE110" s="4">
        <f t="shared" si="32"/>
        <v>-0.12</v>
      </c>
      <c r="BH110" s="4">
        <f t="shared" si="33"/>
        <v>0</v>
      </c>
      <c r="BI110" s="13" t="str">
        <f t="shared" si="55"/>
        <v/>
      </c>
      <c r="BJ110" s="4" t="str">
        <f t="shared" si="35"/>
        <v/>
      </c>
      <c r="BK110" s="13"/>
      <c r="BL110" s="2">
        <f t="shared" si="48"/>
        <v>28</v>
      </c>
      <c r="BM110" s="4">
        <f t="shared" si="36"/>
        <v>84</v>
      </c>
      <c r="BN110" s="4">
        <f t="shared" si="37"/>
        <v>-0.12</v>
      </c>
      <c r="BQ110" s="4">
        <f t="shared" si="38"/>
        <v>0</v>
      </c>
      <c r="BR110" s="13" t="str">
        <f t="shared" si="56"/>
        <v/>
      </c>
      <c r="BS110" s="4" t="str">
        <f t="shared" si="40"/>
        <v/>
      </c>
      <c r="BT110" s="25"/>
    </row>
    <row r="111">
      <c r="A111" s="2">
        <f t="shared" si="41"/>
        <v>28.5</v>
      </c>
      <c r="B111" s="4">
        <f t="shared" si="1"/>
        <v>85.5</v>
      </c>
      <c r="C111" s="4">
        <f t="shared" si="2"/>
        <v>-0.15</v>
      </c>
      <c r="F111" s="4">
        <f t="shared" si="3"/>
        <v>0</v>
      </c>
      <c r="G111" s="13" t="str">
        <f t="shared" si="49"/>
        <v/>
      </c>
      <c r="H111" s="13" t="str">
        <f t="shared" si="5"/>
        <v/>
      </c>
      <c r="J111" s="2">
        <f t="shared" si="42"/>
        <v>28.5</v>
      </c>
      <c r="K111" s="4">
        <f t="shared" si="6"/>
        <v>85.5</v>
      </c>
      <c r="L111" s="4">
        <f t="shared" si="7"/>
        <v>-0.15</v>
      </c>
      <c r="O111" s="4">
        <f t="shared" si="8"/>
        <v>0</v>
      </c>
      <c r="P111" s="13" t="str">
        <f t="shared" si="50"/>
        <v/>
      </c>
      <c r="Q111" s="4" t="str">
        <f t="shared" si="10"/>
        <v/>
      </c>
      <c r="S111" s="2">
        <f t="shared" si="43"/>
        <v>28.5</v>
      </c>
      <c r="T111" s="4">
        <f t="shared" si="11"/>
        <v>85.5</v>
      </c>
      <c r="U111" s="4">
        <f t="shared" si="12"/>
        <v>-0.15</v>
      </c>
      <c r="X111" s="4">
        <f t="shared" si="13"/>
        <v>0</v>
      </c>
      <c r="Y111" s="13" t="str">
        <f t="shared" si="51"/>
        <v/>
      </c>
      <c r="Z111" s="4" t="str">
        <f t="shared" si="15"/>
        <v/>
      </c>
      <c r="AB111" s="2">
        <f t="shared" si="44"/>
        <v>28.5</v>
      </c>
      <c r="AC111" s="4">
        <f t="shared" si="16"/>
        <v>85.5</v>
      </c>
      <c r="AD111" s="4">
        <f t="shared" si="17"/>
        <v>-0.15</v>
      </c>
      <c r="AG111" s="4">
        <f t="shared" si="18"/>
        <v>0</v>
      </c>
      <c r="AH111" s="13" t="str">
        <f t="shared" si="52"/>
        <v/>
      </c>
      <c r="AI111" s="4" t="str">
        <f t="shared" si="20"/>
        <v/>
      </c>
      <c r="AJ111" s="13"/>
      <c r="AK111" s="2">
        <f t="shared" si="45"/>
        <v>28.5</v>
      </c>
      <c r="AL111" s="4">
        <f t="shared" si="21"/>
        <v>85.5</v>
      </c>
      <c r="AM111" s="4">
        <f t="shared" si="22"/>
        <v>-0.15</v>
      </c>
      <c r="AP111" s="4">
        <f t="shared" si="23"/>
        <v>0</v>
      </c>
      <c r="AQ111" s="13" t="str">
        <f t="shared" si="53"/>
        <v/>
      </c>
      <c r="AR111" s="4" t="str">
        <f t="shared" si="25"/>
        <v/>
      </c>
      <c r="AS111" s="13"/>
      <c r="AT111" s="2">
        <f t="shared" si="46"/>
        <v>28.5</v>
      </c>
      <c r="AU111" s="4">
        <f t="shared" si="26"/>
        <v>85.5</v>
      </c>
      <c r="AV111" s="4">
        <f t="shared" si="27"/>
        <v>-0.15</v>
      </c>
      <c r="AY111" s="4">
        <f t="shared" si="28"/>
        <v>0</v>
      </c>
      <c r="AZ111" s="13" t="str">
        <f t="shared" si="54"/>
        <v/>
      </c>
      <c r="BA111" s="4" t="str">
        <f t="shared" si="30"/>
        <v/>
      </c>
      <c r="BB111" s="13"/>
      <c r="BC111" s="2">
        <f t="shared" si="47"/>
        <v>28.5</v>
      </c>
      <c r="BD111" s="4">
        <f t="shared" si="31"/>
        <v>85.5</v>
      </c>
      <c r="BE111" s="4">
        <f t="shared" si="32"/>
        <v>-0.15</v>
      </c>
      <c r="BH111" s="4">
        <f t="shared" si="33"/>
        <v>0</v>
      </c>
      <c r="BI111" s="13" t="str">
        <f t="shared" si="55"/>
        <v/>
      </c>
      <c r="BJ111" s="4" t="str">
        <f t="shared" si="35"/>
        <v/>
      </c>
      <c r="BK111" s="13"/>
      <c r="BL111" s="2">
        <f t="shared" si="48"/>
        <v>28.5</v>
      </c>
      <c r="BM111" s="4">
        <f t="shared" si="36"/>
        <v>85.5</v>
      </c>
      <c r="BN111" s="4">
        <f t="shared" si="37"/>
        <v>-0.15</v>
      </c>
      <c r="BQ111" s="4">
        <f t="shared" si="38"/>
        <v>0</v>
      </c>
      <c r="BR111" s="13" t="str">
        <f t="shared" si="56"/>
        <v/>
      </c>
      <c r="BS111" s="4" t="str">
        <f t="shared" si="40"/>
        <v/>
      </c>
      <c r="BT111" s="25"/>
    </row>
    <row r="112">
      <c r="A112" s="2">
        <f t="shared" si="41"/>
        <v>29</v>
      </c>
      <c r="B112" s="4">
        <f t="shared" si="1"/>
        <v>87</v>
      </c>
      <c r="C112" s="4">
        <f t="shared" si="2"/>
        <v>-0.18</v>
      </c>
      <c r="D112" s="4">
        <f>152+5/32</f>
        <v>152.15625</v>
      </c>
      <c r="E112" s="4">
        <f>154-1/8-1/16</f>
        <v>153.8125</v>
      </c>
      <c r="F112" s="4">
        <f t="shared" si="3"/>
        <v>1.65625</v>
      </c>
      <c r="G112" s="13">
        <f t="shared" si="49"/>
        <v>0.6087933727</v>
      </c>
      <c r="H112" s="13">
        <f t="shared" si="5"/>
        <v>0.01352189239</v>
      </c>
      <c r="J112" s="2">
        <f t="shared" si="42"/>
        <v>29</v>
      </c>
      <c r="K112" s="4">
        <f t="shared" si="6"/>
        <v>87</v>
      </c>
      <c r="L112" s="4">
        <f t="shared" si="7"/>
        <v>-0.18</v>
      </c>
      <c r="M112" s="4">
        <f>152+1/8+1/32</f>
        <v>152.15625</v>
      </c>
      <c r="N112" s="4">
        <f>153+7/8-2/32</f>
        <v>153.8125</v>
      </c>
      <c r="O112" s="4">
        <f t="shared" si="8"/>
        <v>1.65625</v>
      </c>
      <c r="P112" s="13">
        <f t="shared" si="50"/>
        <v>0.6087933727</v>
      </c>
      <c r="Q112" s="4">
        <f t="shared" si="10"/>
        <v>0.01352189239</v>
      </c>
      <c r="S112" s="2">
        <f t="shared" si="43"/>
        <v>29</v>
      </c>
      <c r="T112" s="4">
        <f t="shared" si="11"/>
        <v>87</v>
      </c>
      <c r="U112" s="4">
        <f t="shared" si="12"/>
        <v>-0.18</v>
      </c>
      <c r="X112" s="4">
        <f t="shared" si="13"/>
        <v>0</v>
      </c>
      <c r="Y112" s="13" t="str">
        <f t="shared" si="51"/>
        <v/>
      </c>
      <c r="Z112" s="4" t="str">
        <f t="shared" si="15"/>
        <v/>
      </c>
      <c r="AB112" s="2">
        <f t="shared" si="44"/>
        <v>29</v>
      </c>
      <c r="AC112" s="4">
        <f t="shared" si="16"/>
        <v>87</v>
      </c>
      <c r="AD112" s="4">
        <f t="shared" si="17"/>
        <v>-0.18</v>
      </c>
      <c r="AG112" s="4">
        <f t="shared" si="18"/>
        <v>0</v>
      </c>
      <c r="AH112" s="13" t="str">
        <f t="shared" si="52"/>
        <v/>
      </c>
      <c r="AI112" s="4" t="str">
        <f t="shared" si="20"/>
        <v/>
      </c>
      <c r="AJ112" s="13"/>
      <c r="AK112" s="2">
        <f t="shared" si="45"/>
        <v>29</v>
      </c>
      <c r="AL112" s="4">
        <f t="shared" si="21"/>
        <v>87</v>
      </c>
      <c r="AM112" s="4">
        <f t="shared" si="22"/>
        <v>-0.18</v>
      </c>
      <c r="AP112" s="4">
        <f t="shared" si="23"/>
        <v>0</v>
      </c>
      <c r="AQ112" s="13" t="str">
        <f t="shared" si="53"/>
        <v/>
      </c>
      <c r="AR112" s="4" t="str">
        <f t="shared" si="25"/>
        <v/>
      </c>
      <c r="AS112" s="13"/>
      <c r="AT112" s="2">
        <f t="shared" si="46"/>
        <v>29</v>
      </c>
      <c r="AU112" s="4">
        <f t="shared" si="26"/>
        <v>87</v>
      </c>
      <c r="AV112" s="4">
        <f t="shared" si="27"/>
        <v>-0.18</v>
      </c>
      <c r="AY112" s="4">
        <f t="shared" si="28"/>
        <v>0</v>
      </c>
      <c r="AZ112" s="13" t="str">
        <f t="shared" si="54"/>
        <v/>
      </c>
      <c r="BA112" s="4" t="str">
        <f t="shared" si="30"/>
        <v/>
      </c>
      <c r="BB112" s="13"/>
      <c r="BC112" s="2">
        <f t="shared" si="47"/>
        <v>29</v>
      </c>
      <c r="BD112" s="4">
        <f t="shared" si="31"/>
        <v>87</v>
      </c>
      <c r="BE112" s="4">
        <f t="shared" si="32"/>
        <v>-0.18</v>
      </c>
      <c r="BH112" s="4">
        <f t="shared" si="33"/>
        <v>0</v>
      </c>
      <c r="BI112" s="13" t="str">
        <f t="shared" si="55"/>
        <v/>
      </c>
      <c r="BJ112" s="4" t="str">
        <f t="shared" si="35"/>
        <v/>
      </c>
      <c r="BK112" s="13"/>
      <c r="BL112" s="2">
        <f t="shared" si="48"/>
        <v>29</v>
      </c>
      <c r="BM112" s="4">
        <f t="shared" si="36"/>
        <v>87</v>
      </c>
      <c r="BN112" s="4">
        <f t="shared" si="37"/>
        <v>-0.18</v>
      </c>
      <c r="BQ112" s="4">
        <f t="shared" si="38"/>
        <v>0</v>
      </c>
      <c r="BR112" s="13" t="str">
        <f t="shared" si="56"/>
        <v/>
      </c>
      <c r="BS112" s="4" t="str">
        <f t="shared" si="40"/>
        <v/>
      </c>
      <c r="BT112" s="25"/>
    </row>
    <row r="113">
      <c r="A113" s="2">
        <f t="shared" si="41"/>
        <v>29.5</v>
      </c>
      <c r="B113" s="4">
        <f t="shared" si="1"/>
        <v>88.5</v>
      </c>
      <c r="C113" s="4">
        <f t="shared" si="2"/>
        <v>-0.21</v>
      </c>
      <c r="F113" s="4">
        <f t="shared" si="3"/>
        <v>0</v>
      </c>
      <c r="G113" s="13" t="str">
        <f t="shared" si="49"/>
        <v/>
      </c>
      <c r="H113" s="13" t="str">
        <f t="shared" si="5"/>
        <v/>
      </c>
      <c r="J113" s="2">
        <f t="shared" si="42"/>
        <v>29.5</v>
      </c>
      <c r="K113" s="4">
        <f t="shared" si="6"/>
        <v>88.5</v>
      </c>
      <c r="L113" s="4">
        <f t="shared" si="7"/>
        <v>-0.21</v>
      </c>
      <c r="O113" s="4">
        <f t="shared" si="8"/>
        <v>0</v>
      </c>
      <c r="P113" s="13" t="str">
        <f t="shared" si="50"/>
        <v/>
      </c>
      <c r="Q113" s="4" t="str">
        <f t="shared" si="10"/>
        <v/>
      </c>
      <c r="S113" s="2">
        <f t="shared" si="43"/>
        <v>29.5</v>
      </c>
      <c r="T113" s="4">
        <f t="shared" si="11"/>
        <v>88.5</v>
      </c>
      <c r="U113" s="4">
        <f t="shared" si="12"/>
        <v>-0.21</v>
      </c>
      <c r="X113" s="4">
        <f t="shared" si="13"/>
        <v>0</v>
      </c>
      <c r="Y113" s="13" t="str">
        <f t="shared" si="51"/>
        <v/>
      </c>
      <c r="Z113" s="4" t="str">
        <f t="shared" si="15"/>
        <v/>
      </c>
      <c r="AB113" s="2">
        <f t="shared" si="44"/>
        <v>29.5</v>
      </c>
      <c r="AC113" s="4">
        <f t="shared" si="16"/>
        <v>88.5</v>
      </c>
      <c r="AD113" s="4">
        <f t="shared" si="17"/>
        <v>-0.21</v>
      </c>
      <c r="AG113" s="4">
        <f t="shared" si="18"/>
        <v>0</v>
      </c>
      <c r="AH113" s="13" t="str">
        <f t="shared" si="52"/>
        <v/>
      </c>
      <c r="AI113" s="4" t="str">
        <f t="shared" si="20"/>
        <v/>
      </c>
      <c r="AJ113" s="13"/>
      <c r="AK113" s="2">
        <f t="shared" si="45"/>
        <v>29.5</v>
      </c>
      <c r="AL113" s="4">
        <f t="shared" si="21"/>
        <v>88.5</v>
      </c>
      <c r="AM113" s="4">
        <f t="shared" si="22"/>
        <v>-0.21</v>
      </c>
      <c r="AP113" s="4">
        <f t="shared" si="23"/>
        <v>0</v>
      </c>
      <c r="AQ113" s="13" t="str">
        <f t="shared" si="53"/>
        <v/>
      </c>
      <c r="AR113" s="4" t="str">
        <f t="shared" si="25"/>
        <v/>
      </c>
      <c r="AS113" s="13"/>
      <c r="AT113" s="2">
        <f t="shared" si="46"/>
        <v>29.5</v>
      </c>
      <c r="AU113" s="4">
        <f t="shared" si="26"/>
        <v>88.5</v>
      </c>
      <c r="AV113" s="4">
        <f t="shared" si="27"/>
        <v>-0.21</v>
      </c>
      <c r="AY113" s="4">
        <f t="shared" si="28"/>
        <v>0</v>
      </c>
      <c r="AZ113" s="13" t="str">
        <f t="shared" si="54"/>
        <v/>
      </c>
      <c r="BA113" s="4" t="str">
        <f t="shared" si="30"/>
        <v/>
      </c>
      <c r="BB113" s="13"/>
      <c r="BC113" s="2">
        <f t="shared" si="47"/>
        <v>29.5</v>
      </c>
      <c r="BD113" s="4">
        <f t="shared" si="31"/>
        <v>88.5</v>
      </c>
      <c r="BE113" s="4">
        <f t="shared" si="32"/>
        <v>-0.21</v>
      </c>
      <c r="BH113" s="4">
        <f t="shared" si="33"/>
        <v>0</v>
      </c>
      <c r="BI113" s="13" t="str">
        <f t="shared" si="55"/>
        <v/>
      </c>
      <c r="BJ113" s="4" t="str">
        <f t="shared" si="35"/>
        <v/>
      </c>
      <c r="BK113" s="13"/>
      <c r="BL113" s="2">
        <f t="shared" si="48"/>
        <v>29.5</v>
      </c>
      <c r="BM113" s="4">
        <f t="shared" si="36"/>
        <v>88.5</v>
      </c>
      <c r="BN113" s="4">
        <f t="shared" si="37"/>
        <v>-0.21</v>
      </c>
      <c r="BQ113" s="4">
        <f t="shared" si="38"/>
        <v>0</v>
      </c>
      <c r="BR113" s="13" t="str">
        <f t="shared" si="56"/>
        <v/>
      </c>
      <c r="BS113" s="4" t="str">
        <f t="shared" si="40"/>
        <v/>
      </c>
      <c r="BT113" s="25"/>
    </row>
    <row r="114">
      <c r="A114" s="2">
        <f t="shared" si="41"/>
        <v>30</v>
      </c>
      <c r="B114" s="4">
        <f t="shared" si="1"/>
        <v>90</v>
      </c>
      <c r="C114" s="4">
        <f t="shared" si="2"/>
        <v>-0.24</v>
      </c>
      <c r="D114" s="2">
        <f>152+1/16</f>
        <v>152.0625</v>
      </c>
      <c r="E114" s="4">
        <f>154-1/8</f>
        <v>153.875</v>
      </c>
      <c r="F114" s="4">
        <f t="shared" si="3"/>
        <v>1.8125</v>
      </c>
      <c r="G114" s="13">
        <f t="shared" si="49"/>
        <v>0.636862941</v>
      </c>
      <c r="H114" s="13">
        <f t="shared" si="5"/>
        <v>0.01854305627</v>
      </c>
      <c r="J114" s="2">
        <f t="shared" si="42"/>
        <v>30</v>
      </c>
      <c r="K114" s="4">
        <f t="shared" si="6"/>
        <v>90</v>
      </c>
      <c r="L114" s="4">
        <f t="shared" si="7"/>
        <v>-0.24</v>
      </c>
      <c r="M114" s="4">
        <f>152+1/8</f>
        <v>152.125</v>
      </c>
      <c r="N114" s="4">
        <f>153+7/8-1/32</f>
        <v>153.84375</v>
      </c>
      <c r="O114" s="4">
        <f t="shared" si="8"/>
        <v>1.71875</v>
      </c>
      <c r="P114" s="13">
        <f t="shared" si="50"/>
        <v>0.6201736729</v>
      </c>
      <c r="Q114" s="4">
        <f t="shared" si="10"/>
        <v>0.01873712012</v>
      </c>
      <c r="S114" s="2">
        <f t="shared" si="43"/>
        <v>30</v>
      </c>
      <c r="T114" s="4">
        <f t="shared" si="11"/>
        <v>90</v>
      </c>
      <c r="U114" s="4">
        <f t="shared" si="12"/>
        <v>-0.24</v>
      </c>
      <c r="X114" s="4">
        <f t="shared" si="13"/>
        <v>0</v>
      </c>
      <c r="Y114" s="13" t="str">
        <f t="shared" si="51"/>
        <v/>
      </c>
      <c r="Z114" s="4" t="str">
        <f t="shared" si="15"/>
        <v/>
      </c>
      <c r="AB114" s="2">
        <f t="shared" si="44"/>
        <v>30</v>
      </c>
      <c r="AC114" s="4">
        <f t="shared" si="16"/>
        <v>90</v>
      </c>
      <c r="AD114" s="4">
        <f t="shared" si="17"/>
        <v>-0.24</v>
      </c>
      <c r="AG114" s="4">
        <f t="shared" si="18"/>
        <v>0</v>
      </c>
      <c r="AH114" s="13" t="str">
        <f t="shared" si="52"/>
        <v/>
      </c>
      <c r="AI114" s="4" t="str">
        <f t="shared" si="20"/>
        <v/>
      </c>
      <c r="AJ114" s="13"/>
      <c r="AK114" s="2">
        <f t="shared" si="45"/>
        <v>30</v>
      </c>
      <c r="AL114" s="4">
        <f t="shared" si="21"/>
        <v>90</v>
      </c>
      <c r="AM114" s="4">
        <f t="shared" si="22"/>
        <v>-0.24</v>
      </c>
      <c r="AP114" s="4">
        <f t="shared" si="23"/>
        <v>0</v>
      </c>
      <c r="AQ114" s="13" t="str">
        <f t="shared" si="53"/>
        <v/>
      </c>
      <c r="AR114" s="4" t="str">
        <f t="shared" si="25"/>
        <v/>
      </c>
      <c r="AS114" s="13"/>
      <c r="AT114" s="2">
        <f t="shared" si="46"/>
        <v>30</v>
      </c>
      <c r="AU114" s="4">
        <f t="shared" si="26"/>
        <v>90</v>
      </c>
      <c r="AV114" s="4">
        <f t="shared" si="27"/>
        <v>-0.24</v>
      </c>
      <c r="AY114" s="4">
        <f t="shared" si="28"/>
        <v>0</v>
      </c>
      <c r="AZ114" s="13" t="str">
        <f t="shared" si="54"/>
        <v/>
      </c>
      <c r="BA114" s="4" t="str">
        <f t="shared" si="30"/>
        <v/>
      </c>
      <c r="BB114" s="13"/>
      <c r="BC114" s="2">
        <f t="shared" si="47"/>
        <v>30</v>
      </c>
      <c r="BD114" s="4">
        <f t="shared" si="31"/>
        <v>90</v>
      </c>
      <c r="BE114" s="4">
        <f t="shared" si="32"/>
        <v>-0.24</v>
      </c>
      <c r="BH114" s="4">
        <f t="shared" si="33"/>
        <v>0</v>
      </c>
      <c r="BI114" s="13" t="str">
        <f t="shared" si="55"/>
        <v/>
      </c>
      <c r="BJ114" s="4" t="str">
        <f t="shared" si="35"/>
        <v/>
      </c>
      <c r="BK114" s="13"/>
      <c r="BL114" s="2">
        <f t="shared" si="48"/>
        <v>30</v>
      </c>
      <c r="BM114" s="4">
        <f t="shared" si="36"/>
        <v>90</v>
      </c>
      <c r="BN114" s="4">
        <f t="shared" si="37"/>
        <v>-0.24</v>
      </c>
      <c r="BQ114" s="4">
        <f t="shared" si="38"/>
        <v>0</v>
      </c>
      <c r="BR114" s="13" t="str">
        <f t="shared" si="56"/>
        <v/>
      </c>
      <c r="BS114" s="4" t="str">
        <f t="shared" si="40"/>
        <v/>
      </c>
      <c r="BT114" s="27"/>
    </row>
    <row r="115">
      <c r="A115" s="2">
        <f t="shared" si="41"/>
        <v>30.5</v>
      </c>
      <c r="B115" s="4">
        <f t="shared" si="1"/>
        <v>91.5</v>
      </c>
      <c r="C115" s="4">
        <f t="shared" si="2"/>
        <v>-0.27</v>
      </c>
      <c r="F115" s="4">
        <f t="shared" si="3"/>
        <v>0</v>
      </c>
      <c r="G115" s="13" t="str">
        <f t="shared" si="49"/>
        <v/>
      </c>
      <c r="H115" s="13" t="str">
        <f t="shared" si="5"/>
        <v/>
      </c>
      <c r="J115" s="2">
        <f t="shared" si="42"/>
        <v>30.5</v>
      </c>
      <c r="K115" s="4">
        <f t="shared" si="6"/>
        <v>91.5</v>
      </c>
      <c r="L115" s="4">
        <f t="shared" si="7"/>
        <v>-0.27</v>
      </c>
      <c r="O115" s="4">
        <f t="shared" si="8"/>
        <v>0</v>
      </c>
      <c r="P115" s="13" t="str">
        <f t="shared" si="50"/>
        <v/>
      </c>
      <c r="Q115" s="4" t="str">
        <f t="shared" si="10"/>
        <v/>
      </c>
      <c r="S115" s="2">
        <f t="shared" si="43"/>
        <v>30.5</v>
      </c>
      <c r="T115" s="4">
        <f t="shared" si="11"/>
        <v>91.5</v>
      </c>
      <c r="U115" s="4">
        <f t="shared" si="12"/>
        <v>-0.27</v>
      </c>
      <c r="X115" s="4">
        <f t="shared" si="13"/>
        <v>0</v>
      </c>
      <c r="Y115" s="13" t="str">
        <f t="shared" si="51"/>
        <v/>
      </c>
      <c r="Z115" s="4" t="str">
        <f t="shared" si="15"/>
        <v/>
      </c>
      <c r="AB115" s="2">
        <f t="shared" si="44"/>
        <v>30.5</v>
      </c>
      <c r="AC115" s="4">
        <f t="shared" si="16"/>
        <v>91.5</v>
      </c>
      <c r="AD115" s="4">
        <f t="shared" si="17"/>
        <v>-0.27</v>
      </c>
      <c r="AG115" s="4">
        <f t="shared" si="18"/>
        <v>0</v>
      </c>
      <c r="AH115" s="13" t="str">
        <f t="shared" si="52"/>
        <v/>
      </c>
      <c r="AI115" s="4" t="str">
        <f t="shared" si="20"/>
        <v/>
      </c>
      <c r="AJ115" s="13"/>
      <c r="AK115" s="2">
        <f t="shared" si="45"/>
        <v>30.5</v>
      </c>
      <c r="AL115" s="4">
        <f t="shared" si="21"/>
        <v>91.5</v>
      </c>
      <c r="AM115" s="4">
        <f t="shared" si="22"/>
        <v>-0.27</v>
      </c>
      <c r="AP115" s="4">
        <f t="shared" si="23"/>
        <v>0</v>
      </c>
      <c r="AQ115" s="13" t="str">
        <f t="shared" si="53"/>
        <v/>
      </c>
      <c r="AR115" s="4" t="str">
        <f t="shared" si="25"/>
        <v/>
      </c>
      <c r="AS115" s="13"/>
      <c r="AT115" s="2">
        <f t="shared" si="46"/>
        <v>30.5</v>
      </c>
      <c r="AU115" s="4">
        <f t="shared" si="26"/>
        <v>91.5</v>
      </c>
      <c r="AV115" s="4">
        <f t="shared" si="27"/>
        <v>-0.27</v>
      </c>
      <c r="AY115" s="4">
        <f t="shared" si="28"/>
        <v>0</v>
      </c>
      <c r="AZ115" s="13" t="str">
        <f t="shared" si="54"/>
        <v/>
      </c>
      <c r="BA115" s="4" t="str">
        <f t="shared" si="30"/>
        <v/>
      </c>
      <c r="BB115" s="13"/>
      <c r="BC115" s="2">
        <f t="shared" si="47"/>
        <v>30.5</v>
      </c>
      <c r="BD115" s="4">
        <f t="shared" si="31"/>
        <v>91.5</v>
      </c>
      <c r="BE115" s="4">
        <f t="shared" si="32"/>
        <v>-0.27</v>
      </c>
      <c r="BH115" s="4">
        <f t="shared" si="33"/>
        <v>0</v>
      </c>
      <c r="BI115" s="13" t="str">
        <f t="shared" si="55"/>
        <v/>
      </c>
      <c r="BJ115" s="4" t="str">
        <f t="shared" si="35"/>
        <v/>
      </c>
      <c r="BK115" s="13"/>
      <c r="BL115" s="2">
        <f t="shared" si="48"/>
        <v>30.5</v>
      </c>
      <c r="BM115" s="4">
        <f t="shared" si="36"/>
        <v>91.5</v>
      </c>
      <c r="BN115" s="4">
        <f t="shared" si="37"/>
        <v>-0.27</v>
      </c>
      <c r="BQ115" s="4">
        <f t="shared" si="38"/>
        <v>0</v>
      </c>
      <c r="BR115" s="13" t="str">
        <f t="shared" si="56"/>
        <v/>
      </c>
      <c r="BS115" s="4" t="str">
        <f t="shared" si="40"/>
        <v/>
      </c>
      <c r="BT115" s="25"/>
    </row>
    <row r="116">
      <c r="A116" s="2">
        <f t="shared" si="41"/>
        <v>31</v>
      </c>
      <c r="B116" s="4">
        <f t="shared" si="1"/>
        <v>93</v>
      </c>
      <c r="C116" s="4">
        <f t="shared" si="2"/>
        <v>-0.3</v>
      </c>
      <c r="D116" s="4">
        <f>152+1/8</f>
        <v>152.125</v>
      </c>
      <c r="E116" s="2">
        <f>153+7/8+1/32</f>
        <v>153.90625</v>
      </c>
      <c r="F116" s="4">
        <f t="shared" si="3"/>
        <v>1.78125</v>
      </c>
      <c r="G116" s="13">
        <f t="shared" si="49"/>
        <v>0.6313488723</v>
      </c>
      <c r="H116" s="13">
        <f t="shared" si="5"/>
        <v>0.02362390162</v>
      </c>
      <c r="J116" s="2">
        <f t="shared" si="42"/>
        <v>31</v>
      </c>
      <c r="K116" s="4">
        <f t="shared" si="6"/>
        <v>93</v>
      </c>
      <c r="L116" s="4">
        <f t="shared" si="7"/>
        <v>-0.3</v>
      </c>
      <c r="M116" s="4">
        <f t="shared" ref="M116:M119" si="58">152+3/32</f>
        <v>152.09375</v>
      </c>
      <c r="N116" s="4">
        <f t="shared" ref="N116:N117" si="59">153+7/8</f>
        <v>153.875</v>
      </c>
      <c r="O116" s="4">
        <f t="shared" si="8"/>
        <v>1.78125</v>
      </c>
      <c r="P116" s="13">
        <f t="shared" si="50"/>
        <v>0.6313488723</v>
      </c>
      <c r="Q116" s="4">
        <f t="shared" si="10"/>
        <v>0.02381796547</v>
      </c>
      <c r="S116" s="2">
        <f t="shared" si="43"/>
        <v>31</v>
      </c>
      <c r="T116" s="4">
        <f t="shared" si="11"/>
        <v>93</v>
      </c>
      <c r="U116" s="4">
        <f t="shared" si="12"/>
        <v>-0.3</v>
      </c>
      <c r="X116" s="4">
        <f t="shared" si="13"/>
        <v>0</v>
      </c>
      <c r="Y116" s="13" t="str">
        <f t="shared" si="51"/>
        <v/>
      </c>
      <c r="Z116" s="4" t="str">
        <f t="shared" si="15"/>
        <v/>
      </c>
      <c r="AB116" s="2">
        <f t="shared" si="44"/>
        <v>31</v>
      </c>
      <c r="AC116" s="4">
        <f t="shared" si="16"/>
        <v>93</v>
      </c>
      <c r="AD116" s="4">
        <f t="shared" si="17"/>
        <v>-0.3</v>
      </c>
      <c r="AG116" s="4">
        <f t="shared" si="18"/>
        <v>0</v>
      </c>
      <c r="AH116" s="13" t="str">
        <f t="shared" si="52"/>
        <v/>
      </c>
      <c r="AI116" s="4" t="str">
        <f t="shared" si="20"/>
        <v/>
      </c>
      <c r="AJ116" s="13"/>
      <c r="AK116" s="2">
        <f t="shared" si="45"/>
        <v>31</v>
      </c>
      <c r="AL116" s="4">
        <f t="shared" si="21"/>
        <v>93</v>
      </c>
      <c r="AM116" s="4">
        <f t="shared" si="22"/>
        <v>-0.3</v>
      </c>
      <c r="AP116" s="4">
        <f t="shared" si="23"/>
        <v>0</v>
      </c>
      <c r="AQ116" s="13" t="str">
        <f t="shared" si="53"/>
        <v/>
      </c>
      <c r="AR116" s="4" t="str">
        <f t="shared" si="25"/>
        <v/>
      </c>
      <c r="AS116" s="13"/>
      <c r="AT116" s="2">
        <f t="shared" si="46"/>
        <v>31</v>
      </c>
      <c r="AU116" s="4">
        <f t="shared" si="26"/>
        <v>93</v>
      </c>
      <c r="AV116" s="4">
        <f t="shared" si="27"/>
        <v>-0.3</v>
      </c>
      <c r="AY116" s="4">
        <f t="shared" si="28"/>
        <v>0</v>
      </c>
      <c r="AZ116" s="13" t="str">
        <f t="shared" si="54"/>
        <v/>
      </c>
      <c r="BA116" s="4" t="str">
        <f t="shared" si="30"/>
        <v/>
      </c>
      <c r="BB116" s="13"/>
      <c r="BC116" s="2">
        <f t="shared" si="47"/>
        <v>31</v>
      </c>
      <c r="BD116" s="4">
        <f t="shared" si="31"/>
        <v>93</v>
      </c>
      <c r="BE116" s="4">
        <f t="shared" si="32"/>
        <v>-0.3</v>
      </c>
      <c r="BH116" s="4">
        <f t="shared" si="33"/>
        <v>0</v>
      </c>
      <c r="BI116" s="13" t="str">
        <f t="shared" si="55"/>
        <v/>
      </c>
      <c r="BJ116" s="4" t="str">
        <f t="shared" si="35"/>
        <v/>
      </c>
      <c r="BK116" s="13"/>
      <c r="BL116" s="2">
        <f t="shared" si="48"/>
        <v>31</v>
      </c>
      <c r="BM116" s="4">
        <f t="shared" si="36"/>
        <v>93</v>
      </c>
      <c r="BN116" s="4">
        <f t="shared" si="37"/>
        <v>-0.3</v>
      </c>
      <c r="BQ116" s="4">
        <f t="shared" si="38"/>
        <v>0</v>
      </c>
      <c r="BR116" s="13" t="str">
        <f t="shared" si="56"/>
        <v/>
      </c>
      <c r="BS116" s="4" t="str">
        <f t="shared" si="40"/>
        <v/>
      </c>
      <c r="BT116" s="25"/>
    </row>
    <row r="117">
      <c r="A117" s="2">
        <f t="shared" si="41"/>
        <v>31.5</v>
      </c>
      <c r="B117" s="4">
        <f t="shared" si="1"/>
        <v>94.5</v>
      </c>
      <c r="C117" s="4">
        <f t="shared" si="2"/>
        <v>-0.33</v>
      </c>
      <c r="F117" s="4">
        <f t="shared" si="3"/>
        <v>0</v>
      </c>
      <c r="G117" s="13" t="str">
        <f t="shared" si="49"/>
        <v/>
      </c>
      <c r="H117" s="13" t="str">
        <f t="shared" si="5"/>
        <v/>
      </c>
      <c r="J117" s="2">
        <f t="shared" si="42"/>
        <v>31.5</v>
      </c>
      <c r="K117" s="4">
        <f t="shared" si="6"/>
        <v>94.5</v>
      </c>
      <c r="L117" s="4">
        <f t="shared" si="7"/>
        <v>-0.33</v>
      </c>
      <c r="M117" s="4">
        <f t="shared" si="58"/>
        <v>152.09375</v>
      </c>
      <c r="N117" s="4">
        <f t="shared" si="59"/>
        <v>153.875</v>
      </c>
      <c r="O117" s="4">
        <f t="shared" si="8"/>
        <v>1.78125</v>
      </c>
      <c r="P117" s="13">
        <f t="shared" si="50"/>
        <v>0.6313488723</v>
      </c>
      <c r="Q117" s="4">
        <f t="shared" si="10"/>
        <v>0.01381963754</v>
      </c>
      <c r="S117" s="2">
        <f t="shared" si="43"/>
        <v>31.5</v>
      </c>
      <c r="T117" s="4">
        <f t="shared" si="11"/>
        <v>94.5</v>
      </c>
      <c r="U117" s="4">
        <f t="shared" si="12"/>
        <v>-0.33</v>
      </c>
      <c r="X117" s="4">
        <f t="shared" si="13"/>
        <v>0</v>
      </c>
      <c r="Y117" s="13" t="str">
        <f t="shared" si="51"/>
        <v/>
      </c>
      <c r="Z117" s="4" t="str">
        <f t="shared" si="15"/>
        <v/>
      </c>
      <c r="AB117" s="2">
        <f t="shared" si="44"/>
        <v>31.5</v>
      </c>
      <c r="AC117" s="4">
        <f t="shared" si="16"/>
        <v>94.5</v>
      </c>
      <c r="AD117" s="4">
        <f t="shared" si="17"/>
        <v>-0.33</v>
      </c>
      <c r="AG117" s="4">
        <f t="shared" si="18"/>
        <v>0</v>
      </c>
      <c r="AH117" s="13" t="str">
        <f t="shared" si="52"/>
        <v/>
      </c>
      <c r="AI117" s="4" t="str">
        <f t="shared" si="20"/>
        <v/>
      </c>
      <c r="AJ117" s="13"/>
      <c r="AK117" s="2">
        <f t="shared" si="45"/>
        <v>31.5</v>
      </c>
      <c r="AL117" s="4">
        <f t="shared" si="21"/>
        <v>94.5</v>
      </c>
      <c r="AM117" s="4">
        <f t="shared" si="22"/>
        <v>-0.33</v>
      </c>
      <c r="AP117" s="4">
        <f t="shared" si="23"/>
        <v>0</v>
      </c>
      <c r="AQ117" s="13" t="str">
        <f t="shared" si="53"/>
        <v/>
      </c>
      <c r="AR117" s="4" t="str">
        <f t="shared" si="25"/>
        <v/>
      </c>
      <c r="AS117" s="13"/>
      <c r="AT117" s="2">
        <f t="shared" si="46"/>
        <v>31.5</v>
      </c>
      <c r="AU117" s="4">
        <f t="shared" si="26"/>
        <v>94.5</v>
      </c>
      <c r="AV117" s="4">
        <f t="shared" si="27"/>
        <v>-0.33</v>
      </c>
      <c r="AY117" s="4">
        <f t="shared" si="28"/>
        <v>0</v>
      </c>
      <c r="AZ117" s="13" t="str">
        <f t="shared" si="54"/>
        <v/>
      </c>
      <c r="BA117" s="4" t="str">
        <f t="shared" si="30"/>
        <v/>
      </c>
      <c r="BB117" s="13"/>
      <c r="BC117" s="2">
        <f t="shared" si="47"/>
        <v>31.5</v>
      </c>
      <c r="BD117" s="4">
        <f t="shared" si="31"/>
        <v>94.5</v>
      </c>
      <c r="BE117" s="4">
        <f t="shared" si="32"/>
        <v>-0.33</v>
      </c>
      <c r="BH117" s="4">
        <f t="shared" si="33"/>
        <v>0</v>
      </c>
      <c r="BI117" s="13" t="str">
        <f t="shared" si="55"/>
        <v/>
      </c>
      <c r="BJ117" s="4" t="str">
        <f t="shared" si="35"/>
        <v/>
      </c>
      <c r="BK117" s="13"/>
      <c r="BL117" s="2">
        <f t="shared" si="48"/>
        <v>31.5</v>
      </c>
      <c r="BM117" s="4">
        <f t="shared" si="36"/>
        <v>94.5</v>
      </c>
      <c r="BN117" s="4">
        <f t="shared" si="37"/>
        <v>-0.33</v>
      </c>
      <c r="BQ117" s="4">
        <f t="shared" si="38"/>
        <v>0</v>
      </c>
      <c r="BR117" s="13" t="str">
        <f t="shared" si="56"/>
        <v/>
      </c>
      <c r="BS117" s="4" t="str">
        <f t="shared" si="40"/>
        <v/>
      </c>
      <c r="BT117" s="25"/>
    </row>
    <row r="118">
      <c r="A118" s="2">
        <f t="shared" si="41"/>
        <v>32</v>
      </c>
      <c r="B118" s="4">
        <f t="shared" si="1"/>
        <v>96</v>
      </c>
      <c r="C118" s="4">
        <f t="shared" si="2"/>
        <v>-0.36</v>
      </c>
      <c r="D118" s="4">
        <f>152+3/32</f>
        <v>152.09375</v>
      </c>
      <c r="E118" s="4">
        <f>153+13/16+1/32</f>
        <v>153.84375</v>
      </c>
      <c r="F118" s="4">
        <f t="shared" si="3"/>
        <v>1.75</v>
      </c>
      <c r="G118" s="13">
        <f t="shared" si="49"/>
        <v>0.6257862188</v>
      </c>
      <c r="H118" s="13">
        <f t="shared" si="5"/>
        <v>0.02905249254</v>
      </c>
      <c r="J118" s="2">
        <f t="shared" si="42"/>
        <v>32</v>
      </c>
      <c r="K118" s="4">
        <f t="shared" si="6"/>
        <v>96</v>
      </c>
      <c r="L118" s="4">
        <f t="shared" si="7"/>
        <v>-0.36</v>
      </c>
      <c r="M118" s="4">
        <f t="shared" si="58"/>
        <v>152.09375</v>
      </c>
      <c r="N118" s="4">
        <f t="shared" ref="N118:N119" si="60">153+7/8-1/32</f>
        <v>153.84375</v>
      </c>
      <c r="O118" s="4">
        <f t="shared" si="8"/>
        <v>1.75</v>
      </c>
      <c r="P118" s="13">
        <f t="shared" si="50"/>
        <v>0.6257862188</v>
      </c>
      <c r="Q118" s="4">
        <f t="shared" si="10"/>
        <v>0.01518432425</v>
      </c>
      <c r="S118" s="2">
        <f t="shared" si="43"/>
        <v>32</v>
      </c>
      <c r="T118" s="4">
        <f t="shared" si="11"/>
        <v>96</v>
      </c>
      <c r="U118" s="4">
        <f t="shared" si="12"/>
        <v>-0.36</v>
      </c>
      <c r="X118" s="4">
        <f t="shared" si="13"/>
        <v>0</v>
      </c>
      <c r="Y118" s="13" t="str">
        <f t="shared" si="51"/>
        <v/>
      </c>
      <c r="Z118" s="4" t="str">
        <f t="shared" si="15"/>
        <v/>
      </c>
      <c r="AB118" s="2">
        <f t="shared" si="44"/>
        <v>32</v>
      </c>
      <c r="AC118" s="4">
        <f t="shared" si="16"/>
        <v>96</v>
      </c>
      <c r="AD118" s="4">
        <f t="shared" si="17"/>
        <v>-0.36</v>
      </c>
      <c r="AG118" s="4">
        <f t="shared" si="18"/>
        <v>0</v>
      </c>
      <c r="AH118" s="13" t="str">
        <f t="shared" si="52"/>
        <v/>
      </c>
      <c r="AI118" s="4" t="str">
        <f t="shared" si="20"/>
        <v/>
      </c>
      <c r="AJ118" s="13"/>
      <c r="AK118" s="2">
        <f t="shared" si="45"/>
        <v>32</v>
      </c>
      <c r="AL118" s="4">
        <f t="shared" si="21"/>
        <v>96</v>
      </c>
      <c r="AM118" s="4">
        <f t="shared" si="22"/>
        <v>-0.36</v>
      </c>
      <c r="AP118" s="4">
        <f t="shared" si="23"/>
        <v>0</v>
      </c>
      <c r="AQ118" s="13" t="str">
        <f t="shared" si="53"/>
        <v/>
      </c>
      <c r="AR118" s="4" t="str">
        <f t="shared" si="25"/>
        <v/>
      </c>
      <c r="AS118" s="13"/>
      <c r="AT118" s="2">
        <f t="shared" si="46"/>
        <v>32</v>
      </c>
      <c r="AU118" s="4">
        <f t="shared" si="26"/>
        <v>96</v>
      </c>
      <c r="AV118" s="4">
        <f t="shared" si="27"/>
        <v>-0.36</v>
      </c>
      <c r="AY118" s="4">
        <f t="shared" si="28"/>
        <v>0</v>
      </c>
      <c r="AZ118" s="13" t="str">
        <f t="shared" si="54"/>
        <v/>
      </c>
      <c r="BA118" s="4" t="str">
        <f t="shared" si="30"/>
        <v/>
      </c>
      <c r="BB118" s="13"/>
      <c r="BC118" s="2">
        <f t="shared" si="47"/>
        <v>32</v>
      </c>
      <c r="BD118" s="4">
        <f t="shared" si="31"/>
        <v>96</v>
      </c>
      <c r="BE118" s="4">
        <f t="shared" si="32"/>
        <v>-0.36</v>
      </c>
      <c r="BH118" s="4">
        <f t="shared" si="33"/>
        <v>0</v>
      </c>
      <c r="BI118" s="13" t="str">
        <f t="shared" si="55"/>
        <v/>
      </c>
      <c r="BJ118" s="4" t="str">
        <f t="shared" si="35"/>
        <v/>
      </c>
      <c r="BK118" s="13"/>
      <c r="BL118" s="2">
        <f t="shared" si="48"/>
        <v>32</v>
      </c>
      <c r="BM118" s="4">
        <f t="shared" si="36"/>
        <v>96</v>
      </c>
      <c r="BN118" s="4">
        <f t="shared" si="37"/>
        <v>-0.36</v>
      </c>
      <c r="BQ118" s="4">
        <f t="shared" si="38"/>
        <v>0</v>
      </c>
      <c r="BR118" s="13" t="str">
        <f t="shared" si="56"/>
        <v/>
      </c>
      <c r="BS118" s="4" t="str">
        <f t="shared" si="40"/>
        <v/>
      </c>
      <c r="BT118" s="25"/>
    </row>
    <row r="119">
      <c r="A119" s="2">
        <f t="shared" si="41"/>
        <v>32.5</v>
      </c>
      <c r="B119" s="4">
        <f t="shared" si="1"/>
        <v>97.5</v>
      </c>
      <c r="C119" s="4">
        <f t="shared" si="2"/>
        <v>-0.39</v>
      </c>
      <c r="F119" s="4">
        <f t="shared" si="3"/>
        <v>0</v>
      </c>
      <c r="G119" s="13" t="str">
        <f t="shared" si="49"/>
        <v/>
      </c>
      <c r="H119" s="13" t="str">
        <f t="shared" si="5"/>
        <v/>
      </c>
      <c r="J119" s="2">
        <f t="shared" si="42"/>
        <v>32.5</v>
      </c>
      <c r="K119" s="4">
        <f t="shared" si="6"/>
        <v>97.5</v>
      </c>
      <c r="L119" s="4">
        <f t="shared" si="7"/>
        <v>-0.39</v>
      </c>
      <c r="M119" s="4">
        <f t="shared" si="58"/>
        <v>152.09375</v>
      </c>
      <c r="N119" s="4">
        <f t="shared" si="60"/>
        <v>153.84375</v>
      </c>
      <c r="O119" s="4">
        <f t="shared" si="8"/>
        <v>1.75</v>
      </c>
      <c r="P119" s="13">
        <f t="shared" si="50"/>
        <v>0.6257862188</v>
      </c>
      <c r="Q119" s="4">
        <f t="shared" si="10"/>
        <v>0.01655305518</v>
      </c>
      <c r="S119" s="2">
        <f t="shared" si="43"/>
        <v>32.5</v>
      </c>
      <c r="T119" s="4">
        <f t="shared" si="11"/>
        <v>97.5</v>
      </c>
      <c r="U119" s="4">
        <f t="shared" si="12"/>
        <v>-0.39</v>
      </c>
      <c r="X119" s="4">
        <f t="shared" si="13"/>
        <v>0</v>
      </c>
      <c r="Y119" s="13" t="str">
        <f t="shared" si="51"/>
        <v/>
      </c>
      <c r="Z119" s="4" t="str">
        <f t="shared" si="15"/>
        <v/>
      </c>
      <c r="AB119" s="2">
        <f t="shared" si="44"/>
        <v>32.5</v>
      </c>
      <c r="AC119" s="4">
        <f t="shared" si="16"/>
        <v>97.5</v>
      </c>
      <c r="AD119" s="4">
        <f t="shared" si="17"/>
        <v>-0.39</v>
      </c>
      <c r="AG119" s="4">
        <f t="shared" si="18"/>
        <v>0</v>
      </c>
      <c r="AH119" s="13" t="str">
        <f t="shared" si="52"/>
        <v/>
      </c>
      <c r="AI119" s="4" t="str">
        <f t="shared" si="20"/>
        <v/>
      </c>
      <c r="AJ119" s="13"/>
      <c r="AK119" s="2">
        <f t="shared" si="45"/>
        <v>32.5</v>
      </c>
      <c r="AL119" s="4">
        <f t="shared" si="21"/>
        <v>97.5</v>
      </c>
      <c r="AM119" s="4">
        <f t="shared" si="22"/>
        <v>-0.39</v>
      </c>
      <c r="AP119" s="4">
        <f t="shared" si="23"/>
        <v>0</v>
      </c>
      <c r="AQ119" s="13" t="str">
        <f t="shared" si="53"/>
        <v/>
      </c>
      <c r="AR119" s="4" t="str">
        <f t="shared" si="25"/>
        <v/>
      </c>
      <c r="AS119" s="13"/>
      <c r="AT119" s="2">
        <f t="shared" si="46"/>
        <v>32.5</v>
      </c>
      <c r="AU119" s="4">
        <f t="shared" si="26"/>
        <v>97.5</v>
      </c>
      <c r="AV119" s="4">
        <f t="shared" si="27"/>
        <v>-0.39</v>
      </c>
      <c r="AY119" s="4">
        <f t="shared" si="28"/>
        <v>0</v>
      </c>
      <c r="AZ119" s="13" t="str">
        <f t="shared" si="54"/>
        <v/>
      </c>
      <c r="BA119" s="4" t="str">
        <f t="shared" si="30"/>
        <v/>
      </c>
      <c r="BB119" s="13"/>
      <c r="BC119" s="2">
        <f t="shared" si="47"/>
        <v>32.5</v>
      </c>
      <c r="BD119" s="4">
        <f t="shared" si="31"/>
        <v>97.5</v>
      </c>
      <c r="BE119" s="4">
        <f t="shared" si="32"/>
        <v>-0.39</v>
      </c>
      <c r="BH119" s="4">
        <f t="shared" si="33"/>
        <v>0</v>
      </c>
      <c r="BI119" s="13" t="str">
        <f t="shared" si="55"/>
        <v/>
      </c>
      <c r="BJ119" s="4" t="str">
        <f t="shared" si="35"/>
        <v/>
      </c>
      <c r="BK119" s="13"/>
      <c r="BL119" s="2">
        <f t="shared" si="48"/>
        <v>32.5</v>
      </c>
      <c r="BM119" s="4">
        <f t="shared" si="36"/>
        <v>97.5</v>
      </c>
      <c r="BN119" s="4">
        <f t="shared" si="37"/>
        <v>-0.39</v>
      </c>
      <c r="BQ119" s="4">
        <f t="shared" si="38"/>
        <v>0</v>
      </c>
      <c r="BR119" s="13" t="str">
        <f t="shared" si="56"/>
        <v/>
      </c>
      <c r="BS119" s="4" t="str">
        <f t="shared" si="40"/>
        <v/>
      </c>
      <c r="BT119" s="25"/>
    </row>
    <row r="120">
      <c r="A120" s="2">
        <f t="shared" si="41"/>
        <v>33</v>
      </c>
      <c r="B120" s="4">
        <f t="shared" si="1"/>
        <v>99</v>
      </c>
      <c r="C120" s="4">
        <f t="shared" si="2"/>
        <v>-0.42</v>
      </c>
      <c r="D120" s="4">
        <f>152+1/8</f>
        <v>152.125</v>
      </c>
      <c r="E120" s="4">
        <f>153+13/16</f>
        <v>153.8125</v>
      </c>
      <c r="F120" s="4">
        <f t="shared" si="3"/>
        <v>1.6875</v>
      </c>
      <c r="G120" s="13">
        <f t="shared" si="49"/>
        <v>0.6145098678</v>
      </c>
      <c r="H120" s="13">
        <f t="shared" si="5"/>
        <v>0.03464487375</v>
      </c>
      <c r="J120" s="2">
        <f t="shared" si="42"/>
        <v>33</v>
      </c>
      <c r="K120" s="4">
        <f t="shared" si="6"/>
        <v>99</v>
      </c>
      <c r="L120" s="4">
        <f t="shared" si="7"/>
        <v>-0.42</v>
      </c>
      <c r="M120" s="4">
        <f>152+1/16</f>
        <v>152.0625</v>
      </c>
      <c r="N120" s="4">
        <f>153+7/8+1/32</f>
        <v>153.90625</v>
      </c>
      <c r="O120" s="4">
        <f t="shared" si="8"/>
        <v>1.84375</v>
      </c>
      <c r="P120" s="13">
        <f t="shared" si="50"/>
        <v>0.6423296759</v>
      </c>
      <c r="Q120" s="4">
        <f t="shared" si="10"/>
        <v>0.01770172194</v>
      </c>
      <c r="S120" s="2">
        <f t="shared" si="43"/>
        <v>33</v>
      </c>
      <c r="T120" s="4">
        <f t="shared" si="11"/>
        <v>99</v>
      </c>
      <c r="U120" s="4">
        <f t="shared" si="12"/>
        <v>-0.42</v>
      </c>
      <c r="X120" s="4">
        <f t="shared" si="13"/>
        <v>0</v>
      </c>
      <c r="Y120" s="13" t="str">
        <f t="shared" si="51"/>
        <v/>
      </c>
      <c r="Z120" s="4" t="str">
        <f t="shared" si="15"/>
        <v/>
      </c>
      <c r="AB120" s="2">
        <f t="shared" si="44"/>
        <v>33</v>
      </c>
      <c r="AC120" s="4">
        <f t="shared" si="16"/>
        <v>99</v>
      </c>
      <c r="AD120" s="4">
        <f t="shared" si="17"/>
        <v>-0.42</v>
      </c>
      <c r="AG120" s="4">
        <f t="shared" si="18"/>
        <v>0</v>
      </c>
      <c r="AH120" s="13" t="str">
        <f t="shared" si="52"/>
        <v/>
      </c>
      <c r="AI120" s="4" t="str">
        <f t="shared" si="20"/>
        <v/>
      </c>
      <c r="AJ120" s="13"/>
      <c r="AK120" s="2">
        <f t="shared" si="45"/>
        <v>33</v>
      </c>
      <c r="AL120" s="4">
        <f t="shared" si="21"/>
        <v>99</v>
      </c>
      <c r="AM120" s="4">
        <f t="shared" si="22"/>
        <v>-0.42</v>
      </c>
      <c r="AP120" s="4">
        <f t="shared" si="23"/>
        <v>0</v>
      </c>
      <c r="AQ120" s="13" t="str">
        <f t="shared" si="53"/>
        <v/>
      </c>
      <c r="AR120" s="4" t="str">
        <f t="shared" si="25"/>
        <v/>
      </c>
      <c r="AS120" s="13"/>
      <c r="AT120" s="2">
        <f t="shared" si="46"/>
        <v>33</v>
      </c>
      <c r="AU120" s="4">
        <f t="shared" si="26"/>
        <v>99</v>
      </c>
      <c r="AV120" s="4">
        <f t="shared" si="27"/>
        <v>-0.42</v>
      </c>
      <c r="AY120" s="4">
        <f t="shared" si="28"/>
        <v>0</v>
      </c>
      <c r="AZ120" s="13" t="str">
        <f t="shared" si="54"/>
        <v/>
      </c>
      <c r="BA120" s="4" t="str">
        <f t="shared" si="30"/>
        <v/>
      </c>
      <c r="BB120" s="13"/>
      <c r="BC120" s="2">
        <f t="shared" si="47"/>
        <v>33</v>
      </c>
      <c r="BD120" s="4">
        <f t="shared" si="31"/>
        <v>99</v>
      </c>
      <c r="BE120" s="4">
        <f t="shared" si="32"/>
        <v>-0.42</v>
      </c>
      <c r="BH120" s="4">
        <f t="shared" si="33"/>
        <v>0</v>
      </c>
      <c r="BI120" s="13" t="str">
        <f t="shared" si="55"/>
        <v/>
      </c>
      <c r="BJ120" s="4" t="str">
        <f t="shared" si="35"/>
        <v/>
      </c>
      <c r="BK120" s="13"/>
      <c r="BL120" s="2">
        <f t="shared" si="48"/>
        <v>33</v>
      </c>
      <c r="BM120" s="4">
        <f t="shared" si="36"/>
        <v>99</v>
      </c>
      <c r="BN120" s="4">
        <f t="shared" si="37"/>
        <v>-0.42</v>
      </c>
      <c r="BQ120" s="4">
        <f t="shared" si="38"/>
        <v>0</v>
      </c>
      <c r="BR120" s="13" t="str">
        <f t="shared" si="56"/>
        <v/>
      </c>
      <c r="BS120" s="4" t="str">
        <f t="shared" si="40"/>
        <v/>
      </c>
      <c r="BT120" s="25"/>
    </row>
    <row r="121">
      <c r="A121" s="2">
        <f t="shared" si="41"/>
        <v>33.5</v>
      </c>
      <c r="B121" s="4">
        <f t="shared" si="1"/>
        <v>100.5</v>
      </c>
      <c r="C121" s="4">
        <f t="shared" si="2"/>
        <v>-0.45</v>
      </c>
      <c r="F121" s="4">
        <f t="shared" si="3"/>
        <v>0</v>
      </c>
      <c r="G121" s="13" t="str">
        <f t="shared" si="49"/>
        <v/>
      </c>
      <c r="H121" s="13" t="str">
        <f t="shared" si="5"/>
        <v/>
      </c>
      <c r="J121" s="2">
        <f t="shared" si="42"/>
        <v>33.5</v>
      </c>
      <c r="K121" s="4">
        <f t="shared" si="6"/>
        <v>100.5</v>
      </c>
      <c r="L121" s="4">
        <f t="shared" si="7"/>
        <v>-0.45</v>
      </c>
      <c r="M121" s="2">
        <v>152.0</v>
      </c>
      <c r="N121" s="4">
        <f>154-1/32</f>
        <v>153.96875</v>
      </c>
      <c r="O121" s="4">
        <f t="shared" si="8"/>
        <v>1.96875</v>
      </c>
      <c r="P121" s="13">
        <f t="shared" si="50"/>
        <v>0.6637465183</v>
      </c>
      <c r="Q121" s="4">
        <f t="shared" si="10"/>
        <v>0.01855983218</v>
      </c>
      <c r="S121" s="2">
        <f t="shared" si="43"/>
        <v>33.5</v>
      </c>
      <c r="T121" s="4">
        <f t="shared" si="11"/>
        <v>100.5</v>
      </c>
      <c r="U121" s="4">
        <f t="shared" si="12"/>
        <v>-0.45</v>
      </c>
      <c r="X121" s="4">
        <f t="shared" si="13"/>
        <v>0</v>
      </c>
      <c r="Y121" s="13" t="str">
        <f t="shared" si="51"/>
        <v/>
      </c>
      <c r="Z121" s="4" t="str">
        <f t="shared" si="15"/>
        <v/>
      </c>
      <c r="AB121" s="2">
        <f t="shared" si="44"/>
        <v>33.5</v>
      </c>
      <c r="AC121" s="4">
        <f t="shared" si="16"/>
        <v>100.5</v>
      </c>
      <c r="AD121" s="4">
        <f t="shared" si="17"/>
        <v>-0.45</v>
      </c>
      <c r="AG121" s="4">
        <f t="shared" si="18"/>
        <v>0</v>
      </c>
      <c r="AH121" s="13" t="str">
        <f t="shared" si="52"/>
        <v/>
      </c>
      <c r="AI121" s="4" t="str">
        <f t="shared" si="20"/>
        <v/>
      </c>
      <c r="AJ121" s="13"/>
      <c r="AK121" s="2">
        <f t="shared" si="45"/>
        <v>33.5</v>
      </c>
      <c r="AL121" s="4">
        <f t="shared" si="21"/>
        <v>100.5</v>
      </c>
      <c r="AM121" s="4">
        <f t="shared" si="22"/>
        <v>-0.45</v>
      </c>
      <c r="AP121" s="4">
        <f t="shared" si="23"/>
        <v>0</v>
      </c>
      <c r="AQ121" s="13" t="str">
        <f t="shared" si="53"/>
        <v/>
      </c>
      <c r="AR121" s="4" t="str">
        <f t="shared" si="25"/>
        <v/>
      </c>
      <c r="AS121" s="13"/>
      <c r="AT121" s="2">
        <f t="shared" si="46"/>
        <v>33.5</v>
      </c>
      <c r="AU121" s="4">
        <f t="shared" si="26"/>
        <v>100.5</v>
      </c>
      <c r="AV121" s="4">
        <f t="shared" si="27"/>
        <v>-0.45</v>
      </c>
      <c r="AY121" s="4">
        <f t="shared" si="28"/>
        <v>0</v>
      </c>
      <c r="AZ121" s="13" t="str">
        <f t="shared" si="54"/>
        <v/>
      </c>
      <c r="BA121" s="4" t="str">
        <f t="shared" si="30"/>
        <v/>
      </c>
      <c r="BB121" s="13"/>
      <c r="BC121" s="2">
        <f t="shared" si="47"/>
        <v>33.5</v>
      </c>
      <c r="BD121" s="4">
        <f t="shared" si="31"/>
        <v>100.5</v>
      </c>
      <c r="BE121" s="4">
        <f t="shared" si="32"/>
        <v>-0.45</v>
      </c>
      <c r="BH121" s="4">
        <f t="shared" si="33"/>
        <v>0</v>
      </c>
      <c r="BI121" s="13" t="str">
        <f t="shared" si="55"/>
        <v/>
      </c>
      <c r="BJ121" s="4" t="str">
        <f t="shared" si="35"/>
        <v/>
      </c>
      <c r="BK121" s="13"/>
      <c r="BL121" s="2">
        <f t="shared" si="48"/>
        <v>33.5</v>
      </c>
      <c r="BM121" s="4">
        <f t="shared" si="36"/>
        <v>100.5</v>
      </c>
      <c r="BN121" s="4">
        <f t="shared" si="37"/>
        <v>-0.45</v>
      </c>
      <c r="BQ121" s="4">
        <f t="shared" si="38"/>
        <v>0</v>
      </c>
      <c r="BR121" s="13" t="str">
        <f t="shared" si="56"/>
        <v/>
      </c>
      <c r="BS121" s="4" t="str">
        <f t="shared" si="40"/>
        <v/>
      </c>
      <c r="BT121" s="25"/>
    </row>
    <row r="122">
      <c r="A122" s="2">
        <f t="shared" si="41"/>
        <v>34</v>
      </c>
      <c r="B122" s="4">
        <f t="shared" si="1"/>
        <v>102</v>
      </c>
      <c r="C122" s="4">
        <f t="shared" si="2"/>
        <v>-0.48</v>
      </c>
      <c r="D122" s="4">
        <f>152-1/16</f>
        <v>151.9375</v>
      </c>
      <c r="E122" s="4">
        <f>154+1/32</f>
        <v>154.03125</v>
      </c>
      <c r="F122" s="4">
        <f t="shared" si="3"/>
        <v>2.09375</v>
      </c>
      <c r="G122" s="13">
        <f t="shared" si="49"/>
        <v>0.6844935855</v>
      </c>
      <c r="H122" s="13">
        <f t="shared" si="5"/>
        <v>0.03829373277</v>
      </c>
      <c r="J122" s="2">
        <f t="shared" si="42"/>
        <v>34</v>
      </c>
      <c r="K122" s="4">
        <f t="shared" si="6"/>
        <v>102</v>
      </c>
      <c r="L122" s="4">
        <f t="shared" si="7"/>
        <v>-0.48</v>
      </c>
      <c r="M122" s="4">
        <f>152-3/32</f>
        <v>151.90625</v>
      </c>
      <c r="N122" s="4">
        <f>154+1/16</f>
        <v>154.0625</v>
      </c>
      <c r="O122" s="4">
        <f t="shared" si="8"/>
        <v>2.15625</v>
      </c>
      <c r="P122" s="13">
        <f t="shared" si="50"/>
        <v>0.6946347835</v>
      </c>
      <c r="Q122" s="4">
        <f t="shared" si="10"/>
        <v>0.01906165956</v>
      </c>
      <c r="S122" s="2">
        <f t="shared" si="43"/>
        <v>34</v>
      </c>
      <c r="T122" s="4">
        <f t="shared" si="11"/>
        <v>102</v>
      </c>
      <c r="U122" s="4">
        <f t="shared" si="12"/>
        <v>-0.48</v>
      </c>
      <c r="X122" s="4">
        <f t="shared" si="13"/>
        <v>0</v>
      </c>
      <c r="Y122" s="13" t="str">
        <f t="shared" si="51"/>
        <v/>
      </c>
      <c r="Z122" s="4" t="str">
        <f t="shared" si="15"/>
        <v/>
      </c>
      <c r="AB122" s="2">
        <f t="shared" si="44"/>
        <v>34</v>
      </c>
      <c r="AC122" s="4">
        <f t="shared" si="16"/>
        <v>102</v>
      </c>
      <c r="AD122" s="4">
        <f t="shared" si="17"/>
        <v>-0.48</v>
      </c>
      <c r="AG122" s="4">
        <f t="shared" si="18"/>
        <v>0</v>
      </c>
      <c r="AH122" s="13" t="str">
        <f t="shared" si="52"/>
        <v/>
      </c>
      <c r="AI122" s="4" t="str">
        <f t="shared" si="20"/>
        <v/>
      </c>
      <c r="AJ122" s="13"/>
      <c r="AK122" s="2">
        <f t="shared" si="45"/>
        <v>34</v>
      </c>
      <c r="AL122" s="4">
        <f t="shared" si="21"/>
        <v>102</v>
      </c>
      <c r="AM122" s="4">
        <f t="shared" si="22"/>
        <v>-0.48</v>
      </c>
      <c r="AP122" s="4">
        <f t="shared" si="23"/>
        <v>0</v>
      </c>
      <c r="AQ122" s="13" t="str">
        <f t="shared" si="53"/>
        <v/>
      </c>
      <c r="AR122" s="4" t="str">
        <f t="shared" si="25"/>
        <v/>
      </c>
      <c r="AS122" s="13"/>
      <c r="AT122" s="2">
        <f t="shared" si="46"/>
        <v>34</v>
      </c>
      <c r="AU122" s="4">
        <f t="shared" si="26"/>
        <v>102</v>
      </c>
      <c r="AV122" s="4">
        <f t="shared" si="27"/>
        <v>-0.48</v>
      </c>
      <c r="AY122" s="4">
        <f t="shared" si="28"/>
        <v>0</v>
      </c>
      <c r="AZ122" s="13" t="str">
        <f t="shared" si="54"/>
        <v/>
      </c>
      <c r="BA122" s="4" t="str">
        <f t="shared" si="30"/>
        <v/>
      </c>
      <c r="BB122" s="13"/>
      <c r="BC122" s="2">
        <f t="shared" si="47"/>
        <v>34</v>
      </c>
      <c r="BD122" s="4">
        <f t="shared" si="31"/>
        <v>102</v>
      </c>
      <c r="BE122" s="4">
        <f t="shared" si="32"/>
        <v>-0.48</v>
      </c>
      <c r="BH122" s="4">
        <f t="shared" si="33"/>
        <v>0</v>
      </c>
      <c r="BI122" s="13" t="str">
        <f t="shared" si="55"/>
        <v/>
      </c>
      <c r="BJ122" s="4" t="str">
        <f t="shared" si="35"/>
        <v/>
      </c>
      <c r="BK122" s="13"/>
      <c r="BL122" s="2">
        <f t="shared" si="48"/>
        <v>34</v>
      </c>
      <c r="BM122" s="4">
        <f t="shared" si="36"/>
        <v>102</v>
      </c>
      <c r="BN122" s="4">
        <f t="shared" si="37"/>
        <v>-0.48</v>
      </c>
      <c r="BQ122" s="4">
        <f t="shared" si="38"/>
        <v>0</v>
      </c>
      <c r="BR122" s="13" t="str">
        <f t="shared" si="56"/>
        <v/>
      </c>
      <c r="BS122" s="4" t="str">
        <f t="shared" si="40"/>
        <v/>
      </c>
      <c r="BT122" s="25"/>
    </row>
    <row r="123">
      <c r="A123" s="2">
        <f t="shared" si="41"/>
        <v>34.5</v>
      </c>
      <c r="B123" s="4">
        <f t="shared" si="1"/>
        <v>103.5</v>
      </c>
      <c r="C123" s="4">
        <f t="shared" si="2"/>
        <v>-0.51</v>
      </c>
      <c r="F123" s="4">
        <f t="shared" si="3"/>
        <v>0</v>
      </c>
      <c r="G123" s="13" t="str">
        <f t="shared" si="49"/>
        <v/>
      </c>
      <c r="H123" s="13" t="str">
        <f t="shared" si="5"/>
        <v/>
      </c>
      <c r="J123" s="2">
        <f t="shared" si="42"/>
        <v>34.5</v>
      </c>
      <c r="K123" s="4">
        <f t="shared" si="6"/>
        <v>103.5</v>
      </c>
      <c r="L123" s="4">
        <f t="shared" si="7"/>
        <v>-0.51</v>
      </c>
      <c r="M123" s="4">
        <f>151.75</f>
        <v>151.75</v>
      </c>
      <c r="N123" s="4">
        <f>154+3/16</f>
        <v>154.1875</v>
      </c>
      <c r="O123" s="4">
        <f t="shared" si="8"/>
        <v>2.4375</v>
      </c>
      <c r="P123" s="13">
        <f t="shared" si="50"/>
        <v>0.7385489459</v>
      </c>
      <c r="Q123" s="4">
        <f t="shared" si="10"/>
        <v>0.01887730706</v>
      </c>
      <c r="S123" s="2">
        <f t="shared" si="43"/>
        <v>34.5</v>
      </c>
      <c r="T123" s="4">
        <f t="shared" si="11"/>
        <v>103.5</v>
      </c>
      <c r="U123" s="4">
        <f t="shared" si="12"/>
        <v>-0.51</v>
      </c>
      <c r="X123" s="4">
        <f t="shared" si="13"/>
        <v>0</v>
      </c>
      <c r="Y123" s="13" t="str">
        <f t="shared" si="51"/>
        <v/>
      </c>
      <c r="Z123" s="4" t="str">
        <f t="shared" si="15"/>
        <v/>
      </c>
      <c r="AB123" s="2">
        <f t="shared" si="44"/>
        <v>34.5</v>
      </c>
      <c r="AC123" s="4">
        <f t="shared" si="16"/>
        <v>103.5</v>
      </c>
      <c r="AD123" s="4">
        <f t="shared" si="17"/>
        <v>-0.51</v>
      </c>
      <c r="AG123" s="4">
        <f t="shared" si="18"/>
        <v>0</v>
      </c>
      <c r="AH123" s="13" t="str">
        <f t="shared" si="52"/>
        <v/>
      </c>
      <c r="AI123" s="4" t="str">
        <f t="shared" si="20"/>
        <v/>
      </c>
      <c r="AJ123" s="13"/>
      <c r="AK123" s="2">
        <f t="shared" si="45"/>
        <v>34.5</v>
      </c>
      <c r="AL123" s="4">
        <f t="shared" si="21"/>
        <v>103.5</v>
      </c>
      <c r="AM123" s="4">
        <f t="shared" si="22"/>
        <v>-0.51</v>
      </c>
      <c r="AP123" s="4">
        <f t="shared" si="23"/>
        <v>0</v>
      </c>
      <c r="AQ123" s="13" t="str">
        <f t="shared" si="53"/>
        <v/>
      </c>
      <c r="AR123" s="4" t="str">
        <f t="shared" si="25"/>
        <v/>
      </c>
      <c r="AS123" s="13"/>
      <c r="AT123" s="2">
        <f t="shared" si="46"/>
        <v>34.5</v>
      </c>
      <c r="AU123" s="4">
        <f t="shared" si="26"/>
        <v>103.5</v>
      </c>
      <c r="AV123" s="4">
        <f t="shared" si="27"/>
        <v>-0.51</v>
      </c>
      <c r="AY123" s="4">
        <f t="shared" si="28"/>
        <v>0</v>
      </c>
      <c r="AZ123" s="13" t="str">
        <f t="shared" si="54"/>
        <v/>
      </c>
      <c r="BA123" s="4" t="str">
        <f t="shared" si="30"/>
        <v/>
      </c>
      <c r="BB123" s="13"/>
      <c r="BC123" s="2">
        <f t="shared" si="47"/>
        <v>34.5</v>
      </c>
      <c r="BD123" s="4">
        <f t="shared" si="31"/>
        <v>103.5</v>
      </c>
      <c r="BE123" s="4">
        <f t="shared" si="32"/>
        <v>-0.51</v>
      </c>
      <c r="BH123" s="4">
        <f t="shared" si="33"/>
        <v>0</v>
      </c>
      <c r="BI123" s="13" t="str">
        <f t="shared" si="55"/>
        <v/>
      </c>
      <c r="BJ123" s="4" t="str">
        <f t="shared" si="35"/>
        <v/>
      </c>
      <c r="BK123" s="13"/>
      <c r="BL123" s="2">
        <f t="shared" si="48"/>
        <v>34.5</v>
      </c>
      <c r="BM123" s="4">
        <f t="shared" si="36"/>
        <v>103.5</v>
      </c>
      <c r="BN123" s="4">
        <f t="shared" si="37"/>
        <v>-0.51</v>
      </c>
      <c r="BQ123" s="4">
        <f t="shared" si="38"/>
        <v>0</v>
      </c>
      <c r="BR123" s="13" t="str">
        <f t="shared" si="56"/>
        <v/>
      </c>
      <c r="BS123" s="4" t="str">
        <f t="shared" si="40"/>
        <v/>
      </c>
      <c r="BT123" s="25"/>
    </row>
    <row r="124">
      <c r="A124" s="2">
        <f t="shared" si="41"/>
        <v>35</v>
      </c>
      <c r="B124" s="4">
        <f t="shared" si="1"/>
        <v>105</v>
      </c>
      <c r="C124" s="4">
        <f t="shared" si="2"/>
        <v>-0.54</v>
      </c>
      <c r="D124" s="4">
        <f>151.5-1/32</f>
        <v>151.46875</v>
      </c>
      <c r="E124" s="2">
        <v>154.5</v>
      </c>
      <c r="F124" s="4">
        <f t="shared" si="3"/>
        <v>3.03125</v>
      </c>
      <c r="G124" s="13">
        <f t="shared" si="49"/>
        <v>0.8236028644</v>
      </c>
      <c r="H124" s="13">
        <f t="shared" si="5"/>
        <v>0.03432761555</v>
      </c>
      <c r="J124" s="2">
        <f t="shared" si="42"/>
        <v>35</v>
      </c>
      <c r="K124" s="4">
        <f t="shared" si="6"/>
        <v>105</v>
      </c>
      <c r="L124" s="4">
        <f t="shared" si="7"/>
        <v>-0.54</v>
      </c>
      <c r="M124" s="4">
        <f>151.5+3/32</f>
        <v>151.59375</v>
      </c>
      <c r="N124" s="4">
        <f>154+3/8</f>
        <v>154.375</v>
      </c>
      <c r="O124" s="4">
        <f t="shared" si="8"/>
        <v>2.78125</v>
      </c>
      <c r="P124" s="13">
        <f t="shared" si="50"/>
        <v>0.7889091344</v>
      </c>
      <c r="Q124" s="4">
        <f t="shared" si="10"/>
        <v>0.01775676806</v>
      </c>
      <c r="S124" s="2">
        <f t="shared" si="43"/>
        <v>35</v>
      </c>
      <c r="T124" s="4">
        <f t="shared" si="11"/>
        <v>105</v>
      </c>
      <c r="U124" s="4">
        <f t="shared" si="12"/>
        <v>-0.54</v>
      </c>
      <c r="X124" s="4">
        <f t="shared" si="13"/>
        <v>0</v>
      </c>
      <c r="Y124" s="13" t="str">
        <f t="shared" si="51"/>
        <v/>
      </c>
      <c r="Z124" s="4" t="str">
        <f t="shared" si="15"/>
        <v/>
      </c>
      <c r="AB124" s="2">
        <f t="shared" si="44"/>
        <v>35</v>
      </c>
      <c r="AC124" s="4">
        <f t="shared" si="16"/>
        <v>105</v>
      </c>
      <c r="AD124" s="4">
        <f t="shared" si="17"/>
        <v>-0.54</v>
      </c>
      <c r="AG124" s="4">
        <f t="shared" si="18"/>
        <v>0</v>
      </c>
      <c r="AH124" s="13" t="str">
        <f t="shared" si="52"/>
        <v/>
      </c>
      <c r="AI124" s="4" t="str">
        <f t="shared" si="20"/>
        <v/>
      </c>
      <c r="AJ124" s="13"/>
      <c r="AK124" s="2">
        <f t="shared" si="45"/>
        <v>35</v>
      </c>
      <c r="AL124" s="4">
        <f t="shared" si="21"/>
        <v>105</v>
      </c>
      <c r="AM124" s="4">
        <f t="shared" si="22"/>
        <v>-0.54</v>
      </c>
      <c r="AP124" s="4">
        <f t="shared" si="23"/>
        <v>0</v>
      </c>
      <c r="AQ124" s="13" t="str">
        <f t="shared" si="53"/>
        <v/>
      </c>
      <c r="AR124" s="4" t="str">
        <f t="shared" si="25"/>
        <v/>
      </c>
      <c r="AS124" s="13"/>
      <c r="AT124" s="2">
        <f t="shared" si="46"/>
        <v>35</v>
      </c>
      <c r="AU124" s="4">
        <f t="shared" si="26"/>
        <v>105</v>
      </c>
      <c r="AV124" s="4">
        <f t="shared" si="27"/>
        <v>-0.54</v>
      </c>
      <c r="AY124" s="4">
        <f t="shared" si="28"/>
        <v>0</v>
      </c>
      <c r="AZ124" s="13" t="str">
        <f t="shared" si="54"/>
        <v/>
      </c>
      <c r="BA124" s="4" t="str">
        <f t="shared" si="30"/>
        <v/>
      </c>
      <c r="BB124" s="13"/>
      <c r="BC124" s="2">
        <f t="shared" si="47"/>
        <v>35</v>
      </c>
      <c r="BD124" s="4">
        <f t="shared" si="31"/>
        <v>105</v>
      </c>
      <c r="BE124" s="4">
        <f t="shared" si="32"/>
        <v>-0.54</v>
      </c>
      <c r="BH124" s="4">
        <f t="shared" si="33"/>
        <v>0</v>
      </c>
      <c r="BI124" s="13" t="str">
        <f t="shared" si="55"/>
        <v/>
      </c>
      <c r="BJ124" s="4" t="str">
        <f t="shared" si="35"/>
        <v/>
      </c>
      <c r="BK124" s="13"/>
      <c r="BL124" s="2">
        <f t="shared" si="48"/>
        <v>35</v>
      </c>
      <c r="BM124" s="4">
        <f t="shared" si="36"/>
        <v>105</v>
      </c>
      <c r="BN124" s="4">
        <f t="shared" si="37"/>
        <v>-0.54</v>
      </c>
      <c r="BQ124" s="4">
        <f t="shared" si="38"/>
        <v>0</v>
      </c>
      <c r="BR124" s="13" t="str">
        <f t="shared" si="56"/>
        <v/>
      </c>
      <c r="BS124" s="4" t="str">
        <f t="shared" si="40"/>
        <v/>
      </c>
      <c r="BT124" s="25"/>
    </row>
    <row r="125">
      <c r="A125" s="2">
        <f t="shared" si="41"/>
        <v>35.5</v>
      </c>
      <c r="B125" s="4">
        <f t="shared" si="1"/>
        <v>106.5</v>
      </c>
      <c r="C125" s="4">
        <f t="shared" si="2"/>
        <v>-0.57</v>
      </c>
      <c r="F125" s="4">
        <f t="shared" si="3"/>
        <v>0</v>
      </c>
      <c r="G125" s="13" t="str">
        <f t="shared" si="49"/>
        <v/>
      </c>
      <c r="H125" s="13" t="str">
        <f t="shared" si="5"/>
        <v/>
      </c>
      <c r="J125" s="2">
        <f t="shared" si="42"/>
        <v>35.5</v>
      </c>
      <c r="K125" s="4">
        <f t="shared" si="6"/>
        <v>106.5</v>
      </c>
      <c r="L125" s="4">
        <f t="shared" si="7"/>
        <v>-0.57</v>
      </c>
      <c r="M125" s="4">
        <f>151.5-1/8</f>
        <v>151.375</v>
      </c>
      <c r="N125" s="4">
        <f>154.5+1/32</f>
        <v>154.53125</v>
      </c>
      <c r="O125" s="4">
        <f t="shared" si="8"/>
        <v>3.15625</v>
      </c>
      <c r="P125" s="13">
        <f t="shared" si="50"/>
        <v>0.840412819</v>
      </c>
      <c r="Q125" s="4">
        <f t="shared" si="10"/>
        <v>0.01568046592</v>
      </c>
      <c r="S125" s="2">
        <f t="shared" si="43"/>
        <v>35.5</v>
      </c>
      <c r="T125" s="4">
        <f t="shared" si="11"/>
        <v>106.5</v>
      </c>
      <c r="U125" s="4">
        <f t="shared" si="12"/>
        <v>-0.57</v>
      </c>
      <c r="X125" s="4">
        <f t="shared" si="13"/>
        <v>0</v>
      </c>
      <c r="Y125" s="13" t="str">
        <f t="shared" si="51"/>
        <v/>
      </c>
      <c r="Z125" s="4" t="str">
        <f t="shared" si="15"/>
        <v/>
      </c>
      <c r="AB125" s="2">
        <f t="shared" si="44"/>
        <v>35.5</v>
      </c>
      <c r="AC125" s="4">
        <f t="shared" si="16"/>
        <v>106.5</v>
      </c>
      <c r="AD125" s="4">
        <f t="shared" si="17"/>
        <v>-0.57</v>
      </c>
      <c r="AG125" s="4">
        <f t="shared" si="18"/>
        <v>0</v>
      </c>
      <c r="AH125" s="13" t="str">
        <f t="shared" si="52"/>
        <v/>
      </c>
      <c r="AI125" s="4" t="str">
        <f t="shared" si="20"/>
        <v/>
      </c>
      <c r="AJ125" s="13"/>
      <c r="AK125" s="2">
        <f t="shared" si="45"/>
        <v>35.5</v>
      </c>
      <c r="AL125" s="4">
        <f t="shared" si="21"/>
        <v>106.5</v>
      </c>
      <c r="AM125" s="4">
        <f t="shared" si="22"/>
        <v>-0.57</v>
      </c>
      <c r="AP125" s="4">
        <f t="shared" si="23"/>
        <v>0</v>
      </c>
      <c r="AQ125" s="13" t="str">
        <f t="shared" si="53"/>
        <v/>
      </c>
      <c r="AR125" s="4" t="str">
        <f t="shared" si="25"/>
        <v/>
      </c>
      <c r="AS125" s="13"/>
      <c r="AT125" s="2">
        <f t="shared" si="46"/>
        <v>35.5</v>
      </c>
      <c r="AU125" s="4">
        <f t="shared" si="26"/>
        <v>106.5</v>
      </c>
      <c r="AV125" s="4">
        <f t="shared" si="27"/>
        <v>-0.57</v>
      </c>
      <c r="AY125" s="4">
        <f t="shared" si="28"/>
        <v>0</v>
      </c>
      <c r="AZ125" s="13" t="str">
        <f t="shared" si="54"/>
        <v/>
      </c>
      <c r="BA125" s="4" t="str">
        <f t="shared" si="30"/>
        <v/>
      </c>
      <c r="BB125" s="13"/>
      <c r="BC125" s="2">
        <f t="shared" si="47"/>
        <v>35.5</v>
      </c>
      <c r="BD125" s="4">
        <f t="shared" si="31"/>
        <v>106.5</v>
      </c>
      <c r="BE125" s="4">
        <f t="shared" si="32"/>
        <v>-0.57</v>
      </c>
      <c r="BH125" s="4">
        <f t="shared" si="33"/>
        <v>0</v>
      </c>
      <c r="BI125" s="13" t="str">
        <f t="shared" si="55"/>
        <v/>
      </c>
      <c r="BJ125" s="4" t="str">
        <f t="shared" si="35"/>
        <v/>
      </c>
      <c r="BK125" s="13"/>
      <c r="BL125" s="2">
        <f t="shared" si="48"/>
        <v>35.5</v>
      </c>
      <c r="BM125" s="4">
        <f t="shared" si="36"/>
        <v>106.5</v>
      </c>
      <c r="BN125" s="4">
        <f t="shared" si="37"/>
        <v>-0.57</v>
      </c>
      <c r="BQ125" s="4">
        <f t="shared" si="38"/>
        <v>0</v>
      </c>
      <c r="BR125" s="13" t="str">
        <f t="shared" si="56"/>
        <v/>
      </c>
      <c r="BS125" s="4" t="str">
        <f t="shared" si="40"/>
        <v/>
      </c>
      <c r="BT125" s="25"/>
    </row>
    <row r="126">
      <c r="A126" s="2">
        <f t="shared" si="41"/>
        <v>36</v>
      </c>
      <c r="B126" s="4">
        <f t="shared" si="1"/>
        <v>108</v>
      </c>
      <c r="C126" s="4">
        <f t="shared" si="2"/>
        <v>-0.6</v>
      </c>
      <c r="D126" s="4">
        <f>151+1/32</f>
        <v>151.03125</v>
      </c>
      <c r="E126" s="4">
        <f>155-1/16</f>
        <v>154.9375</v>
      </c>
      <c r="F126" s="4">
        <f t="shared" si="3"/>
        <v>3.90625</v>
      </c>
      <c r="G126" s="13">
        <f t="shared" si="49"/>
        <v>0.93494699</v>
      </c>
      <c r="H126" s="13">
        <f t="shared" si="5"/>
        <v>0.0216665297</v>
      </c>
      <c r="J126" s="2">
        <f t="shared" si="42"/>
        <v>36</v>
      </c>
      <c r="K126" s="4">
        <f t="shared" si="6"/>
        <v>108</v>
      </c>
      <c r="L126" s="4">
        <f t="shared" si="7"/>
        <v>-0.6</v>
      </c>
      <c r="M126" s="4">
        <f>151+1/4-1/32</f>
        <v>151.21875</v>
      </c>
      <c r="N126" s="4">
        <f>154.75-1/32</f>
        <v>154.71875</v>
      </c>
      <c r="O126" s="4">
        <f t="shared" si="8"/>
        <v>3.5</v>
      </c>
      <c r="P126" s="13">
        <f t="shared" si="50"/>
        <v>0.8849953577</v>
      </c>
      <c r="Q126" s="4">
        <f t="shared" si="10"/>
        <v>0.01296048708</v>
      </c>
      <c r="S126" s="2">
        <f t="shared" si="43"/>
        <v>36</v>
      </c>
      <c r="T126" s="4">
        <f t="shared" si="11"/>
        <v>108</v>
      </c>
      <c r="U126" s="4">
        <f t="shared" si="12"/>
        <v>-0.6</v>
      </c>
      <c r="X126" s="4">
        <f t="shared" si="13"/>
        <v>0</v>
      </c>
      <c r="Y126" s="13" t="str">
        <f t="shared" si="51"/>
        <v/>
      </c>
      <c r="Z126" s="4" t="str">
        <f t="shared" si="15"/>
        <v/>
      </c>
      <c r="AB126" s="2">
        <f t="shared" si="44"/>
        <v>36</v>
      </c>
      <c r="AC126" s="4">
        <f t="shared" si="16"/>
        <v>108</v>
      </c>
      <c r="AD126" s="4">
        <f t="shared" si="17"/>
        <v>-0.6</v>
      </c>
      <c r="AG126" s="4">
        <f t="shared" si="18"/>
        <v>0</v>
      </c>
      <c r="AH126" s="13" t="str">
        <f t="shared" si="52"/>
        <v/>
      </c>
      <c r="AI126" s="4" t="str">
        <f t="shared" si="20"/>
        <v/>
      </c>
      <c r="AJ126" s="13"/>
      <c r="AK126" s="2">
        <f t="shared" si="45"/>
        <v>36</v>
      </c>
      <c r="AL126" s="4">
        <f t="shared" si="21"/>
        <v>108</v>
      </c>
      <c r="AM126" s="4">
        <f t="shared" si="22"/>
        <v>-0.6</v>
      </c>
      <c r="AP126" s="4">
        <f t="shared" si="23"/>
        <v>0</v>
      </c>
      <c r="AQ126" s="13" t="str">
        <f t="shared" si="53"/>
        <v/>
      </c>
      <c r="AR126" s="4" t="str">
        <f t="shared" si="25"/>
        <v/>
      </c>
      <c r="AS126" s="13"/>
      <c r="AT126" s="2">
        <f t="shared" si="46"/>
        <v>36</v>
      </c>
      <c r="AU126" s="4">
        <f t="shared" si="26"/>
        <v>108</v>
      </c>
      <c r="AV126" s="4">
        <f t="shared" si="27"/>
        <v>-0.6</v>
      </c>
      <c r="AY126" s="4">
        <f t="shared" si="28"/>
        <v>0</v>
      </c>
      <c r="AZ126" s="13" t="str">
        <f t="shared" si="54"/>
        <v/>
      </c>
      <c r="BA126" s="4" t="str">
        <f t="shared" si="30"/>
        <v/>
      </c>
      <c r="BB126" s="13"/>
      <c r="BC126" s="2">
        <f t="shared" si="47"/>
        <v>36</v>
      </c>
      <c r="BD126" s="4">
        <f t="shared" si="31"/>
        <v>108</v>
      </c>
      <c r="BE126" s="4">
        <f t="shared" si="32"/>
        <v>-0.6</v>
      </c>
      <c r="BH126" s="4">
        <f t="shared" si="33"/>
        <v>0</v>
      </c>
      <c r="BI126" s="13" t="str">
        <f t="shared" si="55"/>
        <v/>
      </c>
      <c r="BJ126" s="4" t="str">
        <f t="shared" si="35"/>
        <v/>
      </c>
      <c r="BK126" s="13"/>
      <c r="BL126" s="2">
        <f t="shared" si="48"/>
        <v>36</v>
      </c>
      <c r="BM126" s="4">
        <f t="shared" si="36"/>
        <v>108</v>
      </c>
      <c r="BN126" s="4">
        <f t="shared" si="37"/>
        <v>-0.6</v>
      </c>
      <c r="BQ126" s="4">
        <f t="shared" si="38"/>
        <v>0</v>
      </c>
      <c r="BR126" s="13" t="str">
        <f t="shared" si="56"/>
        <v/>
      </c>
      <c r="BS126" s="4" t="str">
        <f t="shared" si="40"/>
        <v/>
      </c>
      <c r="BT126" s="25"/>
    </row>
    <row r="127">
      <c r="A127" s="2">
        <f t="shared" si="41"/>
        <v>36.5</v>
      </c>
      <c r="B127" s="4">
        <f t="shared" si="1"/>
        <v>109.5</v>
      </c>
      <c r="C127" s="4">
        <f t="shared" si="2"/>
        <v>-0.63</v>
      </c>
      <c r="F127" s="4">
        <f t="shared" si="3"/>
        <v>0</v>
      </c>
      <c r="G127" s="13" t="str">
        <f t="shared" si="49"/>
        <v/>
      </c>
      <c r="H127" s="13" t="str">
        <f t="shared" si="5"/>
        <v/>
      </c>
      <c r="J127" s="2">
        <f t="shared" si="42"/>
        <v>36.5</v>
      </c>
      <c r="K127" s="4">
        <f t="shared" si="6"/>
        <v>109.5</v>
      </c>
      <c r="L127" s="4">
        <f t="shared" si="7"/>
        <v>-0.63</v>
      </c>
      <c r="M127" s="4">
        <f>151+3/32</f>
        <v>151.09375</v>
      </c>
      <c r="N127" s="4">
        <f>155-1/8+1/32</f>
        <v>154.90625</v>
      </c>
      <c r="O127" s="4">
        <f t="shared" si="8"/>
        <v>3.8125</v>
      </c>
      <c r="P127" s="13">
        <f t="shared" si="50"/>
        <v>0.9236594898</v>
      </c>
      <c r="Q127" s="4">
        <f t="shared" si="10"/>
        <v>0.009942208244</v>
      </c>
      <c r="S127" s="2">
        <f t="shared" si="43"/>
        <v>36.5</v>
      </c>
      <c r="T127" s="4">
        <f t="shared" si="11"/>
        <v>109.5</v>
      </c>
      <c r="U127" s="4">
        <f t="shared" si="12"/>
        <v>-0.63</v>
      </c>
      <c r="X127" s="4">
        <f t="shared" si="13"/>
        <v>0</v>
      </c>
      <c r="Y127" s="13" t="str">
        <f t="shared" si="51"/>
        <v/>
      </c>
      <c r="Z127" s="4" t="str">
        <f t="shared" si="15"/>
        <v/>
      </c>
      <c r="AB127" s="2">
        <f t="shared" si="44"/>
        <v>36.5</v>
      </c>
      <c r="AC127" s="4">
        <f t="shared" si="16"/>
        <v>109.5</v>
      </c>
      <c r="AD127" s="4">
        <f t="shared" si="17"/>
        <v>-0.63</v>
      </c>
      <c r="AG127" s="4">
        <f t="shared" si="18"/>
        <v>0</v>
      </c>
      <c r="AH127" s="13" t="str">
        <f t="shared" si="52"/>
        <v/>
      </c>
      <c r="AI127" s="4" t="str">
        <f t="shared" si="20"/>
        <v/>
      </c>
      <c r="AJ127" s="13"/>
      <c r="AK127" s="2">
        <f t="shared" si="45"/>
        <v>36.5</v>
      </c>
      <c r="AL127" s="4">
        <f t="shared" si="21"/>
        <v>109.5</v>
      </c>
      <c r="AM127" s="4">
        <f t="shared" si="22"/>
        <v>-0.63</v>
      </c>
      <c r="AP127" s="4">
        <f t="shared" si="23"/>
        <v>0</v>
      </c>
      <c r="AQ127" s="13" t="str">
        <f t="shared" si="53"/>
        <v/>
      </c>
      <c r="AR127" s="4" t="str">
        <f t="shared" si="25"/>
        <v/>
      </c>
      <c r="AS127" s="13"/>
      <c r="AT127" s="2">
        <f t="shared" si="46"/>
        <v>36.5</v>
      </c>
      <c r="AU127" s="4">
        <f t="shared" si="26"/>
        <v>109.5</v>
      </c>
      <c r="AV127" s="4">
        <f t="shared" si="27"/>
        <v>-0.63</v>
      </c>
      <c r="AY127" s="4">
        <f t="shared" si="28"/>
        <v>0</v>
      </c>
      <c r="AZ127" s="13" t="str">
        <f t="shared" si="54"/>
        <v/>
      </c>
      <c r="BA127" s="4" t="str">
        <f t="shared" si="30"/>
        <v/>
      </c>
      <c r="BB127" s="13"/>
      <c r="BC127" s="2">
        <f t="shared" si="47"/>
        <v>36.5</v>
      </c>
      <c r="BD127" s="4">
        <f t="shared" si="31"/>
        <v>109.5</v>
      </c>
      <c r="BE127" s="4">
        <f t="shared" si="32"/>
        <v>-0.63</v>
      </c>
      <c r="BH127" s="4">
        <f t="shared" si="33"/>
        <v>0</v>
      </c>
      <c r="BI127" s="13" t="str">
        <f t="shared" si="55"/>
        <v/>
      </c>
      <c r="BJ127" s="4" t="str">
        <f t="shared" si="35"/>
        <v/>
      </c>
      <c r="BK127" s="13"/>
      <c r="BL127" s="2">
        <f t="shared" si="48"/>
        <v>36.5</v>
      </c>
      <c r="BM127" s="4">
        <f t="shared" si="36"/>
        <v>109.5</v>
      </c>
      <c r="BN127" s="4">
        <f t="shared" si="37"/>
        <v>-0.63</v>
      </c>
      <c r="BQ127" s="4">
        <f t="shared" si="38"/>
        <v>0</v>
      </c>
      <c r="BR127" s="13" t="str">
        <f t="shared" si="56"/>
        <v/>
      </c>
      <c r="BS127" s="4" t="str">
        <f t="shared" si="40"/>
        <v/>
      </c>
      <c r="BT127" s="25"/>
    </row>
    <row r="128">
      <c r="A128" s="2">
        <f t="shared" si="41"/>
        <v>37</v>
      </c>
      <c r="B128" s="4">
        <f t="shared" si="1"/>
        <v>111</v>
      </c>
      <c r="C128" s="4">
        <f t="shared" si="2"/>
        <v>-0.66</v>
      </c>
      <c r="F128" s="4">
        <f t="shared" si="3"/>
        <v>0</v>
      </c>
      <c r="G128" s="13" t="str">
        <f t="shared" si="49"/>
        <v/>
      </c>
      <c r="H128" s="13" t="str">
        <f t="shared" si="5"/>
        <v/>
      </c>
      <c r="I128" s="2"/>
      <c r="J128" s="2">
        <f t="shared" si="42"/>
        <v>37</v>
      </c>
      <c r="K128" s="4">
        <f t="shared" si="6"/>
        <v>111</v>
      </c>
      <c r="L128" s="4">
        <f t="shared" si="7"/>
        <v>-0.66</v>
      </c>
      <c r="M128" s="4">
        <f>151-3/32</f>
        <v>150.90625</v>
      </c>
      <c r="N128" s="4">
        <f>155+1/16</f>
        <v>155.0625</v>
      </c>
      <c r="O128" s="4">
        <f t="shared" si="8"/>
        <v>4.15625</v>
      </c>
      <c r="P128" s="13">
        <f t="shared" si="50"/>
        <v>0.9644013325</v>
      </c>
      <c r="Q128" s="4">
        <f t="shared" si="10"/>
        <v>0.006322300023</v>
      </c>
      <c r="S128" s="2">
        <f t="shared" si="43"/>
        <v>37</v>
      </c>
      <c r="T128" s="4">
        <f t="shared" si="11"/>
        <v>111</v>
      </c>
      <c r="U128" s="4">
        <f t="shared" si="12"/>
        <v>-0.66</v>
      </c>
      <c r="X128" s="4">
        <f t="shared" si="13"/>
        <v>0</v>
      </c>
      <c r="Y128" s="13" t="str">
        <f t="shared" si="51"/>
        <v/>
      </c>
      <c r="Z128" s="4" t="str">
        <f t="shared" si="15"/>
        <v/>
      </c>
      <c r="AB128" s="2">
        <f t="shared" si="44"/>
        <v>37</v>
      </c>
      <c r="AC128" s="4">
        <f t="shared" si="16"/>
        <v>111</v>
      </c>
      <c r="AD128" s="4">
        <f t="shared" si="17"/>
        <v>-0.66</v>
      </c>
      <c r="AG128" s="4">
        <f t="shared" si="18"/>
        <v>0</v>
      </c>
      <c r="AH128" s="13" t="str">
        <f t="shared" si="52"/>
        <v/>
      </c>
      <c r="AI128" s="4" t="str">
        <f t="shared" si="20"/>
        <v/>
      </c>
      <c r="AJ128" s="13"/>
      <c r="AK128" s="2">
        <f t="shared" si="45"/>
        <v>37</v>
      </c>
      <c r="AL128" s="4">
        <f t="shared" si="21"/>
        <v>111</v>
      </c>
      <c r="AM128" s="4">
        <f t="shared" si="22"/>
        <v>-0.66</v>
      </c>
      <c r="AP128" s="4">
        <f t="shared" si="23"/>
        <v>0</v>
      </c>
      <c r="AQ128" s="13" t="str">
        <f t="shared" si="53"/>
        <v/>
      </c>
      <c r="AR128" s="4" t="str">
        <f t="shared" si="25"/>
        <v/>
      </c>
      <c r="AS128" s="13"/>
      <c r="AT128" s="2">
        <f t="shared" si="46"/>
        <v>37</v>
      </c>
      <c r="AU128" s="4">
        <f t="shared" si="26"/>
        <v>111</v>
      </c>
      <c r="AV128" s="4">
        <f t="shared" si="27"/>
        <v>-0.66</v>
      </c>
      <c r="AY128" s="4">
        <f t="shared" si="28"/>
        <v>0</v>
      </c>
      <c r="AZ128" s="13" t="str">
        <f t="shared" si="54"/>
        <v/>
      </c>
      <c r="BA128" s="4" t="str">
        <f t="shared" si="30"/>
        <v/>
      </c>
      <c r="BB128" s="13"/>
      <c r="BC128" s="2">
        <f t="shared" si="47"/>
        <v>37</v>
      </c>
      <c r="BD128" s="4">
        <f t="shared" si="31"/>
        <v>111</v>
      </c>
      <c r="BE128" s="4">
        <f t="shared" si="32"/>
        <v>-0.66</v>
      </c>
      <c r="BH128" s="4">
        <f t="shared" si="33"/>
        <v>0</v>
      </c>
      <c r="BI128" s="13" t="str">
        <f t="shared" si="55"/>
        <v/>
      </c>
      <c r="BJ128" s="4" t="str">
        <f t="shared" si="35"/>
        <v/>
      </c>
      <c r="BK128" s="13"/>
      <c r="BL128" s="2">
        <f t="shared" si="48"/>
        <v>37</v>
      </c>
      <c r="BM128" s="4">
        <f t="shared" si="36"/>
        <v>111</v>
      </c>
      <c r="BN128" s="4">
        <f t="shared" si="37"/>
        <v>-0.66</v>
      </c>
      <c r="BQ128" s="4">
        <f t="shared" si="38"/>
        <v>0</v>
      </c>
      <c r="BR128" s="13" t="str">
        <f t="shared" si="56"/>
        <v/>
      </c>
      <c r="BS128" s="4" t="str">
        <f t="shared" si="40"/>
        <v/>
      </c>
      <c r="BT128" s="25"/>
    </row>
    <row r="129">
      <c r="A129" s="2">
        <f t="shared" si="41"/>
        <v>37.5</v>
      </c>
      <c r="B129" s="4">
        <f t="shared" si="1"/>
        <v>112.5</v>
      </c>
      <c r="C129" s="4">
        <f t="shared" si="2"/>
        <v>-0.69</v>
      </c>
      <c r="F129" s="4">
        <f t="shared" si="3"/>
        <v>0</v>
      </c>
      <c r="G129" s="13" t="str">
        <f t="shared" si="49"/>
        <v/>
      </c>
      <c r="H129" s="13" t="str">
        <f t="shared" si="5"/>
        <v/>
      </c>
      <c r="J129" s="2">
        <f t="shared" si="42"/>
        <v>37.5</v>
      </c>
      <c r="K129" s="4">
        <f t="shared" si="6"/>
        <v>112.5</v>
      </c>
      <c r="L129" s="4">
        <f t="shared" si="7"/>
        <v>-0.69</v>
      </c>
      <c r="O129" s="4">
        <f t="shared" si="8"/>
        <v>0</v>
      </c>
      <c r="P129" s="13" t="str">
        <f t="shared" si="50"/>
        <v/>
      </c>
      <c r="Q129" s="4" t="str">
        <f t="shared" si="10"/>
        <v/>
      </c>
      <c r="S129" s="2">
        <f t="shared" si="43"/>
        <v>37.5</v>
      </c>
      <c r="T129" s="4">
        <f t="shared" si="11"/>
        <v>112.5</v>
      </c>
      <c r="U129" s="4">
        <f t="shared" si="12"/>
        <v>-0.69</v>
      </c>
      <c r="X129" s="4">
        <f t="shared" si="13"/>
        <v>0</v>
      </c>
      <c r="Y129" s="13" t="str">
        <f t="shared" si="51"/>
        <v/>
      </c>
      <c r="Z129" s="4" t="str">
        <f t="shared" si="15"/>
        <v/>
      </c>
      <c r="AB129" s="2">
        <f t="shared" si="44"/>
        <v>37.5</v>
      </c>
      <c r="AC129" s="4">
        <f t="shared" si="16"/>
        <v>112.5</v>
      </c>
      <c r="AD129" s="4">
        <f t="shared" si="17"/>
        <v>-0.69</v>
      </c>
      <c r="AG129" s="4">
        <f t="shared" si="18"/>
        <v>0</v>
      </c>
      <c r="AH129" s="13" t="str">
        <f t="shared" si="52"/>
        <v/>
      </c>
      <c r="AI129" s="4" t="str">
        <f t="shared" si="20"/>
        <v/>
      </c>
      <c r="AJ129" s="13"/>
      <c r="AK129" s="2">
        <f t="shared" si="45"/>
        <v>37.5</v>
      </c>
      <c r="AL129" s="4">
        <f t="shared" si="21"/>
        <v>112.5</v>
      </c>
      <c r="AM129" s="4">
        <f t="shared" si="22"/>
        <v>-0.69</v>
      </c>
      <c r="AP129" s="4">
        <f t="shared" si="23"/>
        <v>0</v>
      </c>
      <c r="AQ129" s="13" t="str">
        <f t="shared" si="53"/>
        <v/>
      </c>
      <c r="AR129" s="4" t="str">
        <f t="shared" si="25"/>
        <v/>
      </c>
      <c r="AS129" s="13"/>
      <c r="AT129" s="2">
        <f t="shared" si="46"/>
        <v>37.5</v>
      </c>
      <c r="AU129" s="4">
        <f t="shared" si="26"/>
        <v>112.5</v>
      </c>
      <c r="AV129" s="4">
        <f t="shared" si="27"/>
        <v>-0.69</v>
      </c>
      <c r="AY129" s="4">
        <f t="shared" si="28"/>
        <v>0</v>
      </c>
      <c r="AZ129" s="13" t="str">
        <f t="shared" si="54"/>
        <v/>
      </c>
      <c r="BA129" s="4" t="str">
        <f t="shared" si="30"/>
        <v/>
      </c>
      <c r="BB129" s="13"/>
      <c r="BC129" s="2">
        <f t="shared" si="47"/>
        <v>37.5</v>
      </c>
      <c r="BD129" s="4">
        <f t="shared" si="31"/>
        <v>112.5</v>
      </c>
      <c r="BE129" s="4">
        <f t="shared" si="32"/>
        <v>-0.69</v>
      </c>
      <c r="BH129" s="4">
        <f t="shared" si="33"/>
        <v>0</v>
      </c>
      <c r="BI129" s="13" t="str">
        <f t="shared" si="55"/>
        <v/>
      </c>
      <c r="BJ129" s="4" t="str">
        <f t="shared" si="35"/>
        <v/>
      </c>
      <c r="BK129" s="13"/>
      <c r="BL129" s="2">
        <f t="shared" si="48"/>
        <v>37.5</v>
      </c>
      <c r="BM129" s="4">
        <f t="shared" si="36"/>
        <v>112.5</v>
      </c>
      <c r="BN129" s="4">
        <f t="shared" si="37"/>
        <v>-0.69</v>
      </c>
      <c r="BQ129" s="4">
        <f t="shared" si="38"/>
        <v>0</v>
      </c>
      <c r="BR129" s="13" t="str">
        <f t="shared" si="56"/>
        <v/>
      </c>
      <c r="BS129" s="4" t="str">
        <f t="shared" si="40"/>
        <v/>
      </c>
      <c r="BT129" s="25"/>
    </row>
    <row r="130">
      <c r="A130" s="2">
        <f t="shared" si="41"/>
        <v>38</v>
      </c>
      <c r="B130" s="4">
        <f t="shared" si="1"/>
        <v>114</v>
      </c>
      <c r="C130" s="4">
        <f t="shared" si="2"/>
        <v>-0.72</v>
      </c>
      <c r="D130" s="2">
        <f>150.75+1/32</f>
        <v>150.78125</v>
      </c>
      <c r="E130" s="2">
        <f>155+6/32</f>
        <v>155.1875</v>
      </c>
      <c r="F130" s="4">
        <f t="shared" si="3"/>
        <v>4.40625</v>
      </c>
      <c r="G130" s="13">
        <f t="shared" si="49"/>
        <v>0.9929823694</v>
      </c>
      <c r="H130" s="13">
        <f t="shared" si="5"/>
        <v>0</v>
      </c>
      <c r="J130" s="2">
        <f t="shared" si="42"/>
        <v>38</v>
      </c>
      <c r="K130" s="4">
        <f t="shared" si="6"/>
        <v>114</v>
      </c>
      <c r="L130" s="4">
        <f t="shared" si="7"/>
        <v>-0.72</v>
      </c>
      <c r="M130" s="4">
        <f>150.75+1/32</f>
        <v>150.78125</v>
      </c>
      <c r="N130" s="4">
        <f>155.25-3/32</f>
        <v>155.15625</v>
      </c>
      <c r="O130" s="4">
        <f t="shared" si="8"/>
        <v>4.375</v>
      </c>
      <c r="P130" s="13">
        <f t="shared" si="50"/>
        <v>0.9894548898</v>
      </c>
      <c r="Q130" s="4">
        <f t="shared" si="10"/>
        <v>0</v>
      </c>
      <c r="S130" s="2">
        <f t="shared" si="43"/>
        <v>38</v>
      </c>
      <c r="T130" s="4">
        <f t="shared" si="11"/>
        <v>114</v>
      </c>
      <c r="U130" s="4">
        <f t="shared" si="12"/>
        <v>-0.72</v>
      </c>
      <c r="X130" s="4">
        <f t="shared" si="13"/>
        <v>0</v>
      </c>
      <c r="Y130" s="13" t="str">
        <f t="shared" si="51"/>
        <v/>
      </c>
      <c r="Z130" s="4" t="str">
        <f t="shared" si="15"/>
        <v/>
      </c>
      <c r="AB130" s="2">
        <f t="shared" si="44"/>
        <v>38</v>
      </c>
      <c r="AC130" s="4">
        <f t="shared" si="16"/>
        <v>114</v>
      </c>
      <c r="AD130" s="4">
        <f t="shared" si="17"/>
        <v>-0.72</v>
      </c>
      <c r="AG130" s="4">
        <f t="shared" si="18"/>
        <v>0</v>
      </c>
      <c r="AH130" s="13" t="str">
        <f t="shared" si="52"/>
        <v/>
      </c>
      <c r="AI130" s="4" t="str">
        <f t="shared" si="20"/>
        <v/>
      </c>
      <c r="AJ130" s="13"/>
      <c r="AK130" s="2">
        <f t="shared" si="45"/>
        <v>38</v>
      </c>
      <c r="AL130" s="4">
        <f t="shared" si="21"/>
        <v>114</v>
      </c>
      <c r="AM130" s="4">
        <f t="shared" si="22"/>
        <v>-0.72</v>
      </c>
      <c r="AP130" s="4">
        <f t="shared" si="23"/>
        <v>0</v>
      </c>
      <c r="AQ130" s="13" t="str">
        <f t="shared" si="53"/>
        <v/>
      </c>
      <c r="AR130" s="4" t="str">
        <f t="shared" si="25"/>
        <v/>
      </c>
      <c r="AS130" s="13"/>
      <c r="AT130" s="2">
        <f t="shared" si="46"/>
        <v>38</v>
      </c>
      <c r="AU130" s="4">
        <f t="shared" si="26"/>
        <v>114</v>
      </c>
      <c r="AV130" s="4">
        <f t="shared" si="27"/>
        <v>-0.72</v>
      </c>
      <c r="AY130" s="4">
        <f t="shared" si="28"/>
        <v>0</v>
      </c>
      <c r="AZ130" s="13" t="str">
        <f t="shared" si="54"/>
        <v/>
      </c>
      <c r="BA130" s="4" t="str">
        <f t="shared" si="30"/>
        <v/>
      </c>
      <c r="BB130" s="13"/>
      <c r="BC130" s="2">
        <f t="shared" si="47"/>
        <v>38</v>
      </c>
      <c r="BD130" s="4">
        <f t="shared" si="31"/>
        <v>114</v>
      </c>
      <c r="BE130" s="4">
        <f t="shared" si="32"/>
        <v>-0.72</v>
      </c>
      <c r="BH130" s="4">
        <f t="shared" si="33"/>
        <v>0</v>
      </c>
      <c r="BI130" s="13" t="str">
        <f t="shared" si="55"/>
        <v/>
      </c>
      <c r="BJ130" s="4" t="str">
        <f t="shared" si="35"/>
        <v/>
      </c>
      <c r="BK130" s="13"/>
      <c r="BL130" s="2">
        <f t="shared" si="48"/>
        <v>38</v>
      </c>
      <c r="BM130" s="4">
        <f t="shared" si="36"/>
        <v>114</v>
      </c>
      <c r="BN130" s="4">
        <f t="shared" si="37"/>
        <v>-0.72</v>
      </c>
      <c r="BQ130" s="4">
        <f t="shared" si="38"/>
        <v>0</v>
      </c>
      <c r="BR130" s="13" t="str">
        <f t="shared" si="56"/>
        <v/>
      </c>
      <c r="BS130" s="4" t="str">
        <f t="shared" si="40"/>
        <v/>
      </c>
      <c r="BT130" s="25"/>
    </row>
    <row r="131">
      <c r="A131" s="2">
        <f t="shared" si="41"/>
        <v>38.5</v>
      </c>
      <c r="B131" s="4">
        <f t="shared" si="1"/>
        <v>115.5</v>
      </c>
      <c r="C131" s="4">
        <f t="shared" si="2"/>
        <v>-0.75</v>
      </c>
      <c r="F131" s="4">
        <f t="shared" si="3"/>
        <v>0</v>
      </c>
      <c r="G131" s="13" t="str">
        <f t="shared" si="49"/>
        <v/>
      </c>
      <c r="H131" s="13" t="str">
        <f t="shared" si="5"/>
        <v/>
      </c>
      <c r="J131" s="2">
        <f t="shared" si="42"/>
        <v>38.5</v>
      </c>
      <c r="K131" s="4">
        <f t="shared" si="6"/>
        <v>115.5</v>
      </c>
      <c r="L131" s="4">
        <f t="shared" si="7"/>
        <v>-0.75</v>
      </c>
      <c r="O131" s="4">
        <f t="shared" si="8"/>
        <v>0</v>
      </c>
      <c r="P131" s="13" t="str">
        <f t="shared" si="50"/>
        <v/>
      </c>
      <c r="Q131" s="4" t="str">
        <f t="shared" si="10"/>
        <v/>
      </c>
      <c r="S131" s="2">
        <f t="shared" si="43"/>
        <v>38.5</v>
      </c>
      <c r="T131" s="4">
        <f t="shared" si="11"/>
        <v>115.5</v>
      </c>
      <c r="U131" s="4">
        <f t="shared" si="12"/>
        <v>-0.75</v>
      </c>
      <c r="X131" s="4">
        <f t="shared" si="13"/>
        <v>0</v>
      </c>
      <c r="Y131" s="13" t="str">
        <f t="shared" si="51"/>
        <v/>
      </c>
      <c r="Z131" s="4" t="str">
        <f t="shared" si="15"/>
        <v/>
      </c>
      <c r="AB131" s="2">
        <f t="shared" si="44"/>
        <v>38.5</v>
      </c>
      <c r="AC131" s="4">
        <f t="shared" si="16"/>
        <v>115.5</v>
      </c>
      <c r="AD131" s="4">
        <f t="shared" si="17"/>
        <v>-0.75</v>
      </c>
      <c r="AG131" s="4">
        <f t="shared" si="18"/>
        <v>0</v>
      </c>
      <c r="AH131" s="13" t="str">
        <f t="shared" si="52"/>
        <v/>
      </c>
      <c r="AI131" s="4" t="str">
        <f t="shared" si="20"/>
        <v/>
      </c>
      <c r="AJ131" s="13"/>
      <c r="AK131" s="2">
        <f t="shared" si="45"/>
        <v>38.5</v>
      </c>
      <c r="AL131" s="4">
        <f t="shared" si="21"/>
        <v>115.5</v>
      </c>
      <c r="AM131" s="4">
        <f t="shared" si="22"/>
        <v>-0.75</v>
      </c>
      <c r="AP131" s="4">
        <f t="shared" si="23"/>
        <v>0</v>
      </c>
      <c r="AQ131" s="13" t="str">
        <f t="shared" si="53"/>
        <v/>
      </c>
      <c r="AR131" s="4" t="str">
        <f t="shared" si="25"/>
        <v/>
      </c>
      <c r="AS131" s="13"/>
      <c r="AT131" s="2">
        <f t="shared" si="46"/>
        <v>38.5</v>
      </c>
      <c r="AU131" s="4">
        <f t="shared" si="26"/>
        <v>115.5</v>
      </c>
      <c r="AV131" s="4">
        <f t="shared" si="27"/>
        <v>-0.75</v>
      </c>
      <c r="AY131" s="4">
        <f t="shared" si="28"/>
        <v>0</v>
      </c>
      <c r="AZ131" s="13" t="str">
        <f t="shared" si="54"/>
        <v/>
      </c>
      <c r="BA131" s="4" t="str">
        <f t="shared" si="30"/>
        <v/>
      </c>
      <c r="BB131" s="13"/>
      <c r="BC131" s="2">
        <f t="shared" si="47"/>
        <v>38.5</v>
      </c>
      <c r="BD131" s="4">
        <f t="shared" si="31"/>
        <v>115.5</v>
      </c>
      <c r="BE131" s="4">
        <f t="shared" si="32"/>
        <v>-0.75</v>
      </c>
      <c r="BH131" s="4">
        <f t="shared" si="33"/>
        <v>0</v>
      </c>
      <c r="BI131" s="13" t="str">
        <f t="shared" si="55"/>
        <v/>
      </c>
      <c r="BJ131" s="4" t="str">
        <f t="shared" si="35"/>
        <v/>
      </c>
      <c r="BK131" s="13"/>
      <c r="BL131" s="2">
        <f t="shared" si="48"/>
        <v>38.5</v>
      </c>
      <c r="BM131" s="4">
        <f t="shared" si="36"/>
        <v>115.5</v>
      </c>
      <c r="BN131" s="4">
        <f t="shared" si="37"/>
        <v>-0.75</v>
      </c>
      <c r="BQ131" s="4">
        <f t="shared" si="38"/>
        <v>0</v>
      </c>
      <c r="BR131" s="13" t="str">
        <f t="shared" si="56"/>
        <v/>
      </c>
      <c r="BS131" s="4" t="str">
        <f t="shared" si="40"/>
        <v/>
      </c>
      <c r="BT131" s="25"/>
    </row>
    <row r="132">
      <c r="A132" s="2">
        <f t="shared" si="41"/>
        <v>39</v>
      </c>
      <c r="B132" s="4">
        <f t="shared" si="1"/>
        <v>117</v>
      </c>
      <c r="C132" s="4">
        <f t="shared" si="2"/>
        <v>-0.78</v>
      </c>
      <c r="F132" s="4">
        <f t="shared" si="3"/>
        <v>0</v>
      </c>
      <c r="G132" s="13" t="str">
        <f t="shared" si="49"/>
        <v/>
      </c>
      <c r="H132" s="13" t="str">
        <f t="shared" si="5"/>
        <v/>
      </c>
      <c r="J132" s="2">
        <f t="shared" si="42"/>
        <v>39</v>
      </c>
      <c r="K132" s="4">
        <f t="shared" si="6"/>
        <v>117</v>
      </c>
      <c r="L132" s="4">
        <f t="shared" si="7"/>
        <v>-0.78</v>
      </c>
      <c r="M132" s="4">
        <f>150.75+1/32</f>
        <v>150.78125</v>
      </c>
      <c r="N132" s="4">
        <f>155.25-2/32</f>
        <v>155.1875</v>
      </c>
      <c r="O132" s="4">
        <f t="shared" si="8"/>
        <v>4.40625</v>
      </c>
      <c r="P132" s="13">
        <f t="shared" si="50"/>
        <v>0.9929823694</v>
      </c>
      <c r="Q132" s="4">
        <f t="shared" si="10"/>
        <v>0</v>
      </c>
      <c r="S132" s="2">
        <f t="shared" si="43"/>
        <v>39</v>
      </c>
      <c r="T132" s="4">
        <f t="shared" si="11"/>
        <v>117</v>
      </c>
      <c r="U132" s="4">
        <f t="shared" si="12"/>
        <v>-0.78</v>
      </c>
      <c r="X132" s="4">
        <f t="shared" si="13"/>
        <v>0</v>
      </c>
      <c r="Y132" s="13" t="str">
        <f t="shared" si="51"/>
        <v/>
      </c>
      <c r="Z132" s="4" t="str">
        <f t="shared" si="15"/>
        <v/>
      </c>
      <c r="AB132" s="2">
        <f t="shared" si="44"/>
        <v>39</v>
      </c>
      <c r="AC132" s="4">
        <f t="shared" si="16"/>
        <v>117</v>
      </c>
      <c r="AD132" s="4">
        <f t="shared" si="17"/>
        <v>-0.78</v>
      </c>
      <c r="AG132" s="4">
        <f t="shared" si="18"/>
        <v>0</v>
      </c>
      <c r="AH132" s="13" t="str">
        <f t="shared" si="52"/>
        <v/>
      </c>
      <c r="AI132" s="4" t="str">
        <f t="shared" si="20"/>
        <v/>
      </c>
      <c r="AJ132" s="13"/>
      <c r="AK132" s="2">
        <f t="shared" si="45"/>
        <v>39</v>
      </c>
      <c r="AL132" s="4">
        <f t="shared" si="21"/>
        <v>117</v>
      </c>
      <c r="AM132" s="4">
        <f t="shared" si="22"/>
        <v>-0.78</v>
      </c>
      <c r="AP132" s="4">
        <f t="shared" si="23"/>
        <v>0</v>
      </c>
      <c r="AQ132" s="13" t="str">
        <f t="shared" si="53"/>
        <v/>
      </c>
      <c r="AR132" s="4" t="str">
        <f t="shared" si="25"/>
        <v/>
      </c>
      <c r="AS132" s="13"/>
      <c r="AT132" s="2">
        <f t="shared" si="46"/>
        <v>39</v>
      </c>
      <c r="AU132" s="4">
        <f t="shared" si="26"/>
        <v>117</v>
      </c>
      <c r="AV132" s="4">
        <f t="shared" si="27"/>
        <v>-0.78</v>
      </c>
      <c r="AY132" s="4">
        <f t="shared" si="28"/>
        <v>0</v>
      </c>
      <c r="AZ132" s="13" t="str">
        <f t="shared" si="54"/>
        <v/>
      </c>
      <c r="BA132" s="4" t="str">
        <f t="shared" si="30"/>
        <v/>
      </c>
      <c r="BB132" s="13"/>
      <c r="BC132" s="2">
        <f t="shared" si="47"/>
        <v>39</v>
      </c>
      <c r="BD132" s="4">
        <f t="shared" si="31"/>
        <v>117</v>
      </c>
      <c r="BE132" s="4">
        <f t="shared" si="32"/>
        <v>-0.78</v>
      </c>
      <c r="BH132" s="4">
        <f t="shared" si="33"/>
        <v>0</v>
      </c>
      <c r="BI132" s="13" t="str">
        <f t="shared" si="55"/>
        <v/>
      </c>
      <c r="BJ132" s="4" t="str">
        <f t="shared" si="35"/>
        <v/>
      </c>
      <c r="BK132" s="13"/>
      <c r="BL132" s="2">
        <f t="shared" si="48"/>
        <v>39</v>
      </c>
      <c r="BM132" s="4">
        <f t="shared" si="36"/>
        <v>117</v>
      </c>
      <c r="BN132" s="4">
        <f t="shared" si="37"/>
        <v>-0.78</v>
      </c>
      <c r="BQ132" s="4">
        <f t="shared" si="38"/>
        <v>0</v>
      </c>
      <c r="BR132" s="13" t="str">
        <f t="shared" si="56"/>
        <v/>
      </c>
      <c r="BS132" s="4" t="str">
        <f t="shared" si="40"/>
        <v/>
      </c>
      <c r="BT132" s="25"/>
    </row>
    <row r="133">
      <c r="A133" s="2">
        <f t="shared" si="41"/>
        <v>39.5</v>
      </c>
      <c r="B133" s="4">
        <f t="shared" si="1"/>
        <v>118.5</v>
      </c>
      <c r="C133" s="4">
        <f t="shared" si="2"/>
        <v>-0.81</v>
      </c>
      <c r="F133" s="4">
        <f t="shared" si="3"/>
        <v>0</v>
      </c>
      <c r="G133" s="13" t="str">
        <f t="shared" si="49"/>
        <v/>
      </c>
      <c r="H133" s="13" t="str">
        <f t="shared" si="5"/>
        <v/>
      </c>
      <c r="J133" s="2">
        <f t="shared" si="42"/>
        <v>39.5</v>
      </c>
      <c r="K133" s="4">
        <f t="shared" si="6"/>
        <v>118.5</v>
      </c>
      <c r="L133" s="4">
        <f t="shared" si="7"/>
        <v>-0.81</v>
      </c>
      <c r="O133" s="4">
        <f t="shared" si="8"/>
        <v>0</v>
      </c>
      <c r="P133" s="13" t="str">
        <f t="shared" si="50"/>
        <v/>
      </c>
      <c r="Q133" s="4" t="str">
        <f t="shared" si="10"/>
        <v/>
      </c>
      <c r="S133" s="2">
        <f t="shared" si="43"/>
        <v>39.5</v>
      </c>
      <c r="T133" s="4">
        <f t="shared" si="11"/>
        <v>118.5</v>
      </c>
      <c r="U133" s="4">
        <f t="shared" si="12"/>
        <v>-0.81</v>
      </c>
      <c r="X133" s="4">
        <f t="shared" si="13"/>
        <v>0</v>
      </c>
      <c r="Y133" s="13" t="str">
        <f t="shared" si="51"/>
        <v/>
      </c>
      <c r="Z133" s="4" t="str">
        <f t="shared" si="15"/>
        <v/>
      </c>
      <c r="AB133" s="2">
        <f t="shared" si="44"/>
        <v>39.5</v>
      </c>
      <c r="AC133" s="4">
        <f t="shared" si="16"/>
        <v>118.5</v>
      </c>
      <c r="AD133" s="4">
        <f t="shared" si="17"/>
        <v>-0.81</v>
      </c>
      <c r="AG133" s="4">
        <f t="shared" si="18"/>
        <v>0</v>
      </c>
      <c r="AH133" s="13" t="str">
        <f t="shared" si="52"/>
        <v/>
      </c>
      <c r="AI133" s="4" t="str">
        <f t="shared" si="20"/>
        <v/>
      </c>
      <c r="AJ133" s="13"/>
      <c r="AK133" s="2">
        <f t="shared" si="45"/>
        <v>39.5</v>
      </c>
      <c r="AL133" s="4">
        <f t="shared" si="21"/>
        <v>118.5</v>
      </c>
      <c r="AM133" s="4">
        <f t="shared" si="22"/>
        <v>-0.81</v>
      </c>
      <c r="AP133" s="4">
        <f t="shared" si="23"/>
        <v>0</v>
      </c>
      <c r="AQ133" s="13" t="str">
        <f t="shared" si="53"/>
        <v/>
      </c>
      <c r="AR133" s="4" t="str">
        <f t="shared" si="25"/>
        <v/>
      </c>
      <c r="AS133" s="13"/>
      <c r="AT133" s="2">
        <f t="shared" si="46"/>
        <v>39.5</v>
      </c>
      <c r="AU133" s="4">
        <f t="shared" si="26"/>
        <v>118.5</v>
      </c>
      <c r="AV133" s="4">
        <f t="shared" si="27"/>
        <v>-0.81</v>
      </c>
      <c r="AY133" s="4">
        <f t="shared" si="28"/>
        <v>0</v>
      </c>
      <c r="AZ133" s="13" t="str">
        <f t="shared" si="54"/>
        <v/>
      </c>
      <c r="BA133" s="4" t="str">
        <f t="shared" si="30"/>
        <v/>
      </c>
      <c r="BB133" s="13"/>
      <c r="BC133" s="2">
        <f t="shared" si="47"/>
        <v>39.5</v>
      </c>
      <c r="BD133" s="4">
        <f t="shared" si="31"/>
        <v>118.5</v>
      </c>
      <c r="BE133" s="4">
        <f t="shared" si="32"/>
        <v>-0.81</v>
      </c>
      <c r="BH133" s="4">
        <f t="shared" si="33"/>
        <v>0</v>
      </c>
      <c r="BI133" s="13" t="str">
        <f t="shared" si="55"/>
        <v/>
      </c>
      <c r="BJ133" s="4" t="str">
        <f t="shared" si="35"/>
        <v/>
      </c>
      <c r="BK133" s="13"/>
      <c r="BL133" s="2">
        <f t="shared" si="48"/>
        <v>39.5</v>
      </c>
      <c r="BM133" s="4">
        <f t="shared" si="36"/>
        <v>118.5</v>
      </c>
      <c r="BN133" s="4">
        <f t="shared" si="37"/>
        <v>-0.81</v>
      </c>
      <c r="BQ133" s="4">
        <f t="shared" si="38"/>
        <v>0</v>
      </c>
      <c r="BR133" s="13" t="str">
        <f t="shared" si="56"/>
        <v/>
      </c>
      <c r="BS133" s="4" t="str">
        <f t="shared" si="40"/>
        <v/>
      </c>
      <c r="BT133" s="25"/>
    </row>
    <row r="134">
      <c r="A134" s="2">
        <f t="shared" si="41"/>
        <v>40</v>
      </c>
      <c r="B134" s="4">
        <f t="shared" si="1"/>
        <v>120</v>
      </c>
      <c r="C134" s="4">
        <f t="shared" si="2"/>
        <v>-0.84</v>
      </c>
      <c r="D134" s="2">
        <f>150.75+1/32</f>
        <v>150.78125</v>
      </c>
      <c r="E134" s="2">
        <f>155+7/32</f>
        <v>155.21875</v>
      </c>
      <c r="F134" s="4">
        <f t="shared" si="3"/>
        <v>4.4375</v>
      </c>
      <c r="G134" s="13">
        <f t="shared" si="49"/>
        <v>0.9964973623</v>
      </c>
      <c r="H134" s="13">
        <f t="shared" si="5"/>
        <v>0</v>
      </c>
      <c r="J134" s="2">
        <f t="shared" si="42"/>
        <v>40</v>
      </c>
      <c r="K134" s="4">
        <f t="shared" si="6"/>
        <v>120</v>
      </c>
      <c r="L134" s="4">
        <f t="shared" si="7"/>
        <v>-0.84</v>
      </c>
      <c r="M134" s="4">
        <f>150.75+1/32</f>
        <v>150.78125</v>
      </c>
      <c r="N134" s="4">
        <f>155.25-2/32</f>
        <v>155.1875</v>
      </c>
      <c r="O134" s="4">
        <f t="shared" si="8"/>
        <v>4.40625</v>
      </c>
      <c r="P134" s="13">
        <f t="shared" si="50"/>
        <v>0.9929823694</v>
      </c>
      <c r="Q134" s="4">
        <f t="shared" si="10"/>
        <v>0</v>
      </c>
      <c r="S134" s="2">
        <f t="shared" si="43"/>
        <v>40</v>
      </c>
      <c r="T134" s="4">
        <f t="shared" si="11"/>
        <v>120</v>
      </c>
      <c r="U134" s="4">
        <f t="shared" si="12"/>
        <v>-0.84</v>
      </c>
      <c r="X134" s="4">
        <f t="shared" si="13"/>
        <v>0</v>
      </c>
      <c r="Y134" s="13" t="str">
        <f t="shared" si="51"/>
        <v/>
      </c>
      <c r="Z134" s="4" t="str">
        <f t="shared" si="15"/>
        <v/>
      </c>
      <c r="AB134" s="2">
        <f t="shared" si="44"/>
        <v>40</v>
      </c>
      <c r="AC134" s="4">
        <f t="shared" si="16"/>
        <v>120</v>
      </c>
      <c r="AD134" s="4">
        <f t="shared" si="17"/>
        <v>-0.84</v>
      </c>
      <c r="AG134" s="4">
        <f t="shared" si="18"/>
        <v>0</v>
      </c>
      <c r="AH134" s="13" t="str">
        <f t="shared" si="52"/>
        <v/>
      </c>
      <c r="AI134" s="4" t="str">
        <f t="shared" si="20"/>
        <v/>
      </c>
      <c r="AJ134" s="13"/>
      <c r="AK134" s="2">
        <f t="shared" si="45"/>
        <v>40</v>
      </c>
      <c r="AL134" s="4">
        <f t="shared" si="21"/>
        <v>120</v>
      </c>
      <c r="AM134" s="4">
        <f t="shared" si="22"/>
        <v>-0.84</v>
      </c>
      <c r="AP134" s="4">
        <f t="shared" si="23"/>
        <v>0</v>
      </c>
      <c r="AQ134" s="13" t="str">
        <f t="shared" si="53"/>
        <v/>
      </c>
      <c r="AR134" s="4" t="str">
        <f t="shared" si="25"/>
        <v/>
      </c>
      <c r="AS134" s="13"/>
      <c r="AT134" s="2">
        <f t="shared" si="46"/>
        <v>40</v>
      </c>
      <c r="AU134" s="4">
        <f t="shared" si="26"/>
        <v>120</v>
      </c>
      <c r="AV134" s="4">
        <f t="shared" si="27"/>
        <v>-0.84</v>
      </c>
      <c r="AY134" s="4">
        <f t="shared" si="28"/>
        <v>0</v>
      </c>
      <c r="AZ134" s="13" t="str">
        <f t="shared" si="54"/>
        <v/>
      </c>
      <c r="BA134" s="4" t="str">
        <f t="shared" si="30"/>
        <v/>
      </c>
      <c r="BB134" s="13"/>
      <c r="BC134" s="2">
        <f t="shared" si="47"/>
        <v>40</v>
      </c>
      <c r="BD134" s="4">
        <f t="shared" si="31"/>
        <v>120</v>
      </c>
      <c r="BE134" s="4">
        <f t="shared" si="32"/>
        <v>-0.84</v>
      </c>
      <c r="BH134" s="4">
        <f t="shared" si="33"/>
        <v>0</v>
      </c>
      <c r="BI134" s="13" t="str">
        <f t="shared" si="55"/>
        <v/>
      </c>
      <c r="BJ134" s="4" t="str">
        <f t="shared" si="35"/>
        <v/>
      </c>
      <c r="BK134" s="13"/>
      <c r="BL134" s="2">
        <f t="shared" si="48"/>
        <v>40</v>
      </c>
      <c r="BM134" s="4">
        <f t="shared" si="36"/>
        <v>120</v>
      </c>
      <c r="BN134" s="4">
        <f t="shared" si="37"/>
        <v>-0.84</v>
      </c>
      <c r="BQ134" s="4">
        <f t="shared" si="38"/>
        <v>0</v>
      </c>
      <c r="BR134" s="13" t="str">
        <f t="shared" si="56"/>
        <v/>
      </c>
      <c r="BS134" s="4" t="str">
        <f t="shared" si="40"/>
        <v/>
      </c>
      <c r="BT134" s="25"/>
    </row>
    <row r="135">
      <c r="A135" s="2">
        <f t="shared" si="41"/>
        <v>40.5</v>
      </c>
      <c r="B135" s="4">
        <f t="shared" si="1"/>
        <v>121.5</v>
      </c>
      <c r="C135" s="4">
        <f t="shared" si="2"/>
        <v>-0.87</v>
      </c>
      <c r="F135" s="4">
        <f t="shared" si="3"/>
        <v>0</v>
      </c>
      <c r="G135" s="13" t="str">
        <f t="shared" si="49"/>
        <v/>
      </c>
      <c r="H135" s="13" t="str">
        <f t="shared" si="5"/>
        <v/>
      </c>
      <c r="J135" s="2">
        <f t="shared" si="42"/>
        <v>40.5</v>
      </c>
      <c r="K135" s="4">
        <f t="shared" si="6"/>
        <v>121.5</v>
      </c>
      <c r="L135" s="4">
        <f t="shared" si="7"/>
        <v>-0.87</v>
      </c>
      <c r="O135" s="4">
        <f t="shared" si="8"/>
        <v>0</v>
      </c>
      <c r="P135" s="13" t="str">
        <f t="shared" si="50"/>
        <v/>
      </c>
      <c r="Q135" s="4" t="str">
        <f t="shared" si="10"/>
        <v/>
      </c>
      <c r="S135" s="2">
        <f t="shared" si="43"/>
        <v>40.5</v>
      </c>
      <c r="T135" s="4">
        <f t="shared" si="11"/>
        <v>121.5</v>
      </c>
      <c r="U135" s="4">
        <f t="shared" si="12"/>
        <v>-0.87</v>
      </c>
      <c r="X135" s="4">
        <f t="shared" si="13"/>
        <v>0</v>
      </c>
      <c r="Y135" s="13" t="str">
        <f t="shared" si="51"/>
        <v/>
      </c>
      <c r="Z135" s="4" t="str">
        <f t="shared" si="15"/>
        <v/>
      </c>
      <c r="AB135" s="2">
        <f t="shared" si="44"/>
        <v>40.5</v>
      </c>
      <c r="AC135" s="4">
        <f t="shared" si="16"/>
        <v>121.5</v>
      </c>
      <c r="AD135" s="4">
        <f t="shared" si="17"/>
        <v>-0.87</v>
      </c>
      <c r="AG135" s="4">
        <f t="shared" si="18"/>
        <v>0</v>
      </c>
      <c r="AH135" s="13" t="str">
        <f t="shared" si="52"/>
        <v/>
      </c>
      <c r="AI135" s="4" t="str">
        <f t="shared" si="20"/>
        <v/>
      </c>
      <c r="AJ135" s="13"/>
      <c r="AK135" s="2">
        <f t="shared" si="45"/>
        <v>40.5</v>
      </c>
      <c r="AL135" s="4">
        <f t="shared" si="21"/>
        <v>121.5</v>
      </c>
      <c r="AM135" s="4">
        <f t="shared" si="22"/>
        <v>-0.87</v>
      </c>
      <c r="AP135" s="4">
        <f t="shared" si="23"/>
        <v>0</v>
      </c>
      <c r="AQ135" s="13" t="str">
        <f t="shared" si="53"/>
        <v/>
      </c>
      <c r="AR135" s="4" t="str">
        <f t="shared" si="25"/>
        <v/>
      </c>
      <c r="AS135" s="13"/>
      <c r="AT135" s="2">
        <f t="shared" si="46"/>
        <v>40.5</v>
      </c>
      <c r="AU135" s="4">
        <f t="shared" si="26"/>
        <v>121.5</v>
      </c>
      <c r="AV135" s="4">
        <f t="shared" si="27"/>
        <v>-0.87</v>
      </c>
      <c r="AY135" s="4">
        <f t="shared" si="28"/>
        <v>0</v>
      </c>
      <c r="AZ135" s="13" t="str">
        <f t="shared" si="54"/>
        <v/>
      </c>
      <c r="BA135" s="4" t="str">
        <f t="shared" si="30"/>
        <v/>
      </c>
      <c r="BB135" s="13"/>
      <c r="BC135" s="2">
        <f t="shared" si="47"/>
        <v>40.5</v>
      </c>
      <c r="BD135" s="4">
        <f t="shared" si="31"/>
        <v>121.5</v>
      </c>
      <c r="BE135" s="4">
        <f t="shared" si="32"/>
        <v>-0.87</v>
      </c>
      <c r="BH135" s="4">
        <f t="shared" si="33"/>
        <v>0</v>
      </c>
      <c r="BI135" s="13" t="str">
        <f t="shared" si="55"/>
        <v/>
      </c>
      <c r="BJ135" s="4" t="str">
        <f t="shared" si="35"/>
        <v/>
      </c>
      <c r="BK135" s="13"/>
      <c r="BL135" s="2">
        <f t="shared" si="48"/>
        <v>40.5</v>
      </c>
      <c r="BM135" s="4">
        <f t="shared" si="36"/>
        <v>121.5</v>
      </c>
      <c r="BN135" s="4">
        <f t="shared" si="37"/>
        <v>-0.87</v>
      </c>
      <c r="BQ135" s="4">
        <f t="shared" si="38"/>
        <v>0</v>
      </c>
      <c r="BR135" s="13" t="str">
        <f t="shared" si="56"/>
        <v/>
      </c>
      <c r="BS135" s="4" t="str">
        <f t="shared" si="40"/>
        <v/>
      </c>
      <c r="BT135" s="25"/>
    </row>
    <row r="136">
      <c r="A136" s="2">
        <f t="shared" si="41"/>
        <v>41</v>
      </c>
      <c r="B136" s="4">
        <f t="shared" si="1"/>
        <v>123</v>
      </c>
      <c r="C136" s="4">
        <f t="shared" si="2"/>
        <v>-0.9</v>
      </c>
      <c r="F136" s="4">
        <f t="shared" si="3"/>
        <v>0</v>
      </c>
      <c r="G136" s="13" t="str">
        <f t="shared" si="49"/>
        <v/>
      </c>
      <c r="H136" s="13" t="str">
        <f t="shared" si="5"/>
        <v/>
      </c>
      <c r="J136" s="2">
        <f t="shared" si="42"/>
        <v>41</v>
      </c>
      <c r="K136" s="4">
        <f t="shared" si="6"/>
        <v>123</v>
      </c>
      <c r="L136" s="4">
        <f t="shared" si="7"/>
        <v>-0.9</v>
      </c>
      <c r="M136" s="4">
        <f>150.75+1/32</f>
        <v>150.78125</v>
      </c>
      <c r="N136" s="4">
        <f>155.25-2/32</f>
        <v>155.1875</v>
      </c>
      <c r="O136" s="4">
        <f t="shared" si="8"/>
        <v>4.40625</v>
      </c>
      <c r="P136" s="13">
        <f t="shared" si="50"/>
        <v>0.9929823694</v>
      </c>
      <c r="Q136" s="4">
        <f t="shared" si="10"/>
        <v>0</v>
      </c>
      <c r="S136" s="2">
        <f t="shared" si="43"/>
        <v>41</v>
      </c>
      <c r="T136" s="4">
        <f t="shared" si="11"/>
        <v>123</v>
      </c>
      <c r="U136" s="4">
        <f t="shared" si="12"/>
        <v>-0.9</v>
      </c>
      <c r="X136" s="4">
        <f t="shared" si="13"/>
        <v>0</v>
      </c>
      <c r="Y136" s="13" t="str">
        <f t="shared" si="51"/>
        <v/>
      </c>
      <c r="Z136" s="4" t="str">
        <f t="shared" si="15"/>
        <v/>
      </c>
      <c r="AB136" s="2">
        <f t="shared" si="44"/>
        <v>41</v>
      </c>
      <c r="AC136" s="4">
        <f t="shared" si="16"/>
        <v>123</v>
      </c>
      <c r="AD136" s="4">
        <f t="shared" si="17"/>
        <v>-0.9</v>
      </c>
      <c r="AG136" s="4">
        <f t="shared" si="18"/>
        <v>0</v>
      </c>
      <c r="AH136" s="13" t="str">
        <f t="shared" si="52"/>
        <v/>
      </c>
      <c r="AI136" s="4" t="str">
        <f t="shared" si="20"/>
        <v/>
      </c>
      <c r="AJ136" s="13"/>
      <c r="AK136" s="2">
        <f t="shared" si="45"/>
        <v>41</v>
      </c>
      <c r="AL136" s="4">
        <f t="shared" si="21"/>
        <v>123</v>
      </c>
      <c r="AM136" s="4">
        <f t="shared" si="22"/>
        <v>-0.9</v>
      </c>
      <c r="AP136" s="4">
        <f t="shared" si="23"/>
        <v>0</v>
      </c>
      <c r="AQ136" s="13" t="str">
        <f t="shared" si="53"/>
        <v/>
      </c>
      <c r="AR136" s="4" t="str">
        <f t="shared" si="25"/>
        <v/>
      </c>
      <c r="AS136" s="13"/>
      <c r="AT136" s="2">
        <f t="shared" si="46"/>
        <v>41</v>
      </c>
      <c r="AU136" s="4">
        <f t="shared" si="26"/>
        <v>123</v>
      </c>
      <c r="AV136" s="4">
        <f t="shared" si="27"/>
        <v>-0.9</v>
      </c>
      <c r="AY136" s="4">
        <f t="shared" si="28"/>
        <v>0</v>
      </c>
      <c r="AZ136" s="13" t="str">
        <f t="shared" si="54"/>
        <v/>
      </c>
      <c r="BA136" s="4" t="str">
        <f t="shared" si="30"/>
        <v/>
      </c>
      <c r="BB136" s="13"/>
      <c r="BC136" s="2">
        <f t="shared" si="47"/>
        <v>41</v>
      </c>
      <c r="BD136" s="4">
        <f t="shared" si="31"/>
        <v>123</v>
      </c>
      <c r="BE136" s="4">
        <f t="shared" si="32"/>
        <v>-0.9</v>
      </c>
      <c r="BH136" s="4">
        <f t="shared" si="33"/>
        <v>0</v>
      </c>
      <c r="BI136" s="13" t="str">
        <f t="shared" si="55"/>
        <v/>
      </c>
      <c r="BJ136" s="4" t="str">
        <f t="shared" si="35"/>
        <v/>
      </c>
      <c r="BK136" s="13"/>
      <c r="BL136" s="2">
        <f t="shared" si="48"/>
        <v>41</v>
      </c>
      <c r="BM136" s="4">
        <f t="shared" si="36"/>
        <v>123</v>
      </c>
      <c r="BN136" s="4">
        <f t="shared" si="37"/>
        <v>-0.9</v>
      </c>
      <c r="BQ136" s="4">
        <f t="shared" si="38"/>
        <v>0</v>
      </c>
      <c r="BR136" s="13" t="str">
        <f t="shared" si="56"/>
        <v/>
      </c>
      <c r="BS136" s="4" t="str">
        <f t="shared" si="40"/>
        <v/>
      </c>
      <c r="BT136" s="25"/>
    </row>
    <row r="137">
      <c r="A137" s="2">
        <f t="shared" si="41"/>
        <v>41.5</v>
      </c>
      <c r="B137" s="4">
        <f t="shared" si="1"/>
        <v>124.5</v>
      </c>
      <c r="C137" s="4">
        <f t="shared" si="2"/>
        <v>-0.93</v>
      </c>
      <c r="F137" s="4">
        <f t="shared" si="3"/>
        <v>0</v>
      </c>
      <c r="G137" s="13" t="str">
        <f t="shared" si="49"/>
        <v/>
      </c>
      <c r="H137" s="13" t="str">
        <f t="shared" si="5"/>
        <v/>
      </c>
      <c r="J137" s="2">
        <f t="shared" si="42"/>
        <v>41.5</v>
      </c>
      <c r="K137" s="4">
        <f t="shared" si="6"/>
        <v>124.5</v>
      </c>
      <c r="L137" s="4">
        <f t="shared" si="7"/>
        <v>-0.93</v>
      </c>
      <c r="O137" s="4">
        <f t="shared" si="8"/>
        <v>0</v>
      </c>
      <c r="P137" s="13" t="str">
        <f t="shared" si="50"/>
        <v/>
      </c>
      <c r="Q137" s="4" t="str">
        <f t="shared" si="10"/>
        <v/>
      </c>
      <c r="S137" s="2">
        <f t="shared" si="43"/>
        <v>41.5</v>
      </c>
      <c r="T137" s="4">
        <f t="shared" si="11"/>
        <v>124.5</v>
      </c>
      <c r="U137" s="4">
        <f t="shared" si="12"/>
        <v>-0.93</v>
      </c>
      <c r="X137" s="4">
        <f t="shared" si="13"/>
        <v>0</v>
      </c>
      <c r="Y137" s="13" t="str">
        <f t="shared" si="51"/>
        <v/>
      </c>
      <c r="Z137" s="4" t="str">
        <f t="shared" si="15"/>
        <v/>
      </c>
      <c r="AB137" s="2">
        <f t="shared" si="44"/>
        <v>41.5</v>
      </c>
      <c r="AC137" s="4">
        <f t="shared" si="16"/>
        <v>124.5</v>
      </c>
      <c r="AD137" s="4">
        <f t="shared" si="17"/>
        <v>-0.93</v>
      </c>
      <c r="AG137" s="4">
        <f t="shared" si="18"/>
        <v>0</v>
      </c>
      <c r="AH137" s="13" t="str">
        <f t="shared" si="52"/>
        <v/>
      </c>
      <c r="AI137" s="4" t="str">
        <f t="shared" si="20"/>
        <v/>
      </c>
      <c r="AJ137" s="13"/>
      <c r="AK137" s="2">
        <f t="shared" si="45"/>
        <v>41.5</v>
      </c>
      <c r="AL137" s="4">
        <f t="shared" si="21"/>
        <v>124.5</v>
      </c>
      <c r="AM137" s="4">
        <f t="shared" si="22"/>
        <v>-0.93</v>
      </c>
      <c r="AP137" s="4">
        <f t="shared" si="23"/>
        <v>0</v>
      </c>
      <c r="AQ137" s="13" t="str">
        <f t="shared" si="53"/>
        <v/>
      </c>
      <c r="AR137" s="4" t="str">
        <f t="shared" si="25"/>
        <v/>
      </c>
      <c r="AS137" s="13"/>
      <c r="AT137" s="2">
        <f t="shared" si="46"/>
        <v>41.5</v>
      </c>
      <c r="AU137" s="4">
        <f t="shared" si="26"/>
        <v>124.5</v>
      </c>
      <c r="AV137" s="4">
        <f t="shared" si="27"/>
        <v>-0.93</v>
      </c>
      <c r="AY137" s="4">
        <f t="shared" si="28"/>
        <v>0</v>
      </c>
      <c r="AZ137" s="13" t="str">
        <f t="shared" si="54"/>
        <v/>
      </c>
      <c r="BA137" s="4" t="str">
        <f t="shared" si="30"/>
        <v/>
      </c>
      <c r="BB137" s="13"/>
      <c r="BC137" s="2">
        <f t="shared" si="47"/>
        <v>41.5</v>
      </c>
      <c r="BD137" s="4">
        <f t="shared" si="31"/>
        <v>124.5</v>
      </c>
      <c r="BE137" s="4">
        <f t="shared" si="32"/>
        <v>-0.93</v>
      </c>
      <c r="BH137" s="4">
        <f t="shared" si="33"/>
        <v>0</v>
      </c>
      <c r="BI137" s="13" t="str">
        <f t="shared" si="55"/>
        <v/>
      </c>
      <c r="BJ137" s="4" t="str">
        <f t="shared" si="35"/>
        <v/>
      </c>
      <c r="BK137" s="13"/>
      <c r="BL137" s="2">
        <f t="shared" si="48"/>
        <v>41.5</v>
      </c>
      <c r="BM137" s="4">
        <f t="shared" si="36"/>
        <v>124.5</v>
      </c>
      <c r="BN137" s="4">
        <f t="shared" si="37"/>
        <v>-0.93</v>
      </c>
      <c r="BQ137" s="4">
        <f t="shared" si="38"/>
        <v>0</v>
      </c>
      <c r="BR137" s="13" t="str">
        <f t="shared" si="56"/>
        <v/>
      </c>
      <c r="BS137" s="4" t="str">
        <f t="shared" si="40"/>
        <v/>
      </c>
      <c r="BT137" s="25"/>
    </row>
    <row r="138">
      <c r="A138" s="2">
        <f t="shared" si="41"/>
        <v>42</v>
      </c>
      <c r="B138" s="4">
        <f t="shared" si="1"/>
        <v>126</v>
      </c>
      <c r="C138" s="4">
        <f t="shared" si="2"/>
        <v>-0.96</v>
      </c>
      <c r="D138" s="2">
        <f>150.75+1/32</f>
        <v>150.78125</v>
      </c>
      <c r="E138" s="2">
        <f>155+6/32</f>
        <v>155.1875</v>
      </c>
      <c r="F138" s="4">
        <f t="shared" si="3"/>
        <v>4.40625</v>
      </c>
      <c r="G138" s="13">
        <f t="shared" si="49"/>
        <v>0.9929823694</v>
      </c>
      <c r="H138" s="13">
        <f t="shared" si="5"/>
        <v>0</v>
      </c>
      <c r="J138" s="2">
        <f t="shared" si="42"/>
        <v>42</v>
      </c>
      <c r="K138" s="4">
        <f t="shared" si="6"/>
        <v>126</v>
      </c>
      <c r="L138" s="4">
        <f t="shared" si="7"/>
        <v>-0.96</v>
      </c>
      <c r="M138" s="4">
        <f>150.75+1/32</f>
        <v>150.78125</v>
      </c>
      <c r="N138" s="4">
        <f>155.25-2/32</f>
        <v>155.1875</v>
      </c>
      <c r="O138" s="4">
        <f t="shared" si="8"/>
        <v>4.40625</v>
      </c>
      <c r="P138" s="13">
        <f t="shared" si="50"/>
        <v>0.9929823694</v>
      </c>
      <c r="Q138" s="4">
        <f t="shared" si="10"/>
        <v>0</v>
      </c>
      <c r="S138" s="2">
        <f t="shared" si="43"/>
        <v>42</v>
      </c>
      <c r="T138" s="4">
        <f t="shared" si="11"/>
        <v>126</v>
      </c>
      <c r="U138" s="4">
        <f t="shared" si="12"/>
        <v>-0.96</v>
      </c>
      <c r="X138" s="4">
        <f t="shared" si="13"/>
        <v>0</v>
      </c>
      <c r="Y138" s="13" t="str">
        <f t="shared" si="51"/>
        <v/>
      </c>
      <c r="Z138" s="4" t="str">
        <f t="shared" si="15"/>
        <v/>
      </c>
      <c r="AB138" s="2">
        <f t="shared" si="44"/>
        <v>42</v>
      </c>
      <c r="AC138" s="4">
        <f t="shared" si="16"/>
        <v>126</v>
      </c>
      <c r="AD138" s="4">
        <f t="shared" si="17"/>
        <v>-0.96</v>
      </c>
      <c r="AG138" s="4">
        <f t="shared" si="18"/>
        <v>0</v>
      </c>
      <c r="AH138" s="13" t="str">
        <f t="shared" si="52"/>
        <v/>
      </c>
      <c r="AI138" s="4" t="str">
        <f t="shared" si="20"/>
        <v/>
      </c>
      <c r="AJ138" s="13"/>
      <c r="AK138" s="2">
        <f t="shared" si="45"/>
        <v>42</v>
      </c>
      <c r="AL138" s="4">
        <f t="shared" si="21"/>
        <v>126</v>
      </c>
      <c r="AM138" s="4">
        <f t="shared" si="22"/>
        <v>-0.96</v>
      </c>
      <c r="AP138" s="4">
        <f t="shared" si="23"/>
        <v>0</v>
      </c>
      <c r="AQ138" s="13" t="str">
        <f t="shared" si="53"/>
        <v/>
      </c>
      <c r="AR138" s="4" t="str">
        <f t="shared" si="25"/>
        <v/>
      </c>
      <c r="AS138" s="13"/>
      <c r="AT138" s="2">
        <f t="shared" si="46"/>
        <v>42</v>
      </c>
      <c r="AU138" s="4">
        <f t="shared" si="26"/>
        <v>126</v>
      </c>
      <c r="AV138" s="4">
        <f t="shared" si="27"/>
        <v>-0.96</v>
      </c>
      <c r="AY138" s="4">
        <f t="shared" si="28"/>
        <v>0</v>
      </c>
      <c r="AZ138" s="13" t="str">
        <f t="shared" si="54"/>
        <v/>
      </c>
      <c r="BA138" s="4" t="str">
        <f t="shared" si="30"/>
        <v/>
      </c>
      <c r="BB138" s="13"/>
      <c r="BC138" s="2">
        <f t="shared" si="47"/>
        <v>42</v>
      </c>
      <c r="BD138" s="4">
        <f t="shared" si="31"/>
        <v>126</v>
      </c>
      <c r="BE138" s="4">
        <f t="shared" si="32"/>
        <v>-0.96</v>
      </c>
      <c r="BH138" s="4">
        <f t="shared" si="33"/>
        <v>0</v>
      </c>
      <c r="BI138" s="13" t="str">
        <f t="shared" si="55"/>
        <v/>
      </c>
      <c r="BJ138" s="4" t="str">
        <f t="shared" si="35"/>
        <v/>
      </c>
      <c r="BK138" s="13"/>
      <c r="BL138" s="2">
        <f t="shared" si="48"/>
        <v>42</v>
      </c>
      <c r="BM138" s="4">
        <f t="shared" si="36"/>
        <v>126</v>
      </c>
      <c r="BN138" s="4">
        <f t="shared" si="37"/>
        <v>-0.96</v>
      </c>
      <c r="BQ138" s="4">
        <f t="shared" si="38"/>
        <v>0</v>
      </c>
      <c r="BR138" s="13" t="str">
        <f t="shared" si="56"/>
        <v/>
      </c>
      <c r="BS138" s="4" t="str">
        <f t="shared" si="40"/>
        <v/>
      </c>
      <c r="BT138" s="25"/>
    </row>
    <row r="139">
      <c r="A139" s="2">
        <f t="shared" si="41"/>
        <v>42.5</v>
      </c>
      <c r="B139" s="4">
        <f t="shared" si="1"/>
        <v>127.5</v>
      </c>
      <c r="C139" s="4">
        <f t="shared" si="2"/>
        <v>-0.99</v>
      </c>
      <c r="F139" s="4">
        <f t="shared" si="3"/>
        <v>0</v>
      </c>
      <c r="G139" s="13" t="str">
        <f t="shared" si="49"/>
        <v/>
      </c>
      <c r="H139" s="13" t="str">
        <f t="shared" si="5"/>
        <v/>
      </c>
      <c r="J139" s="2">
        <f t="shared" si="42"/>
        <v>42.5</v>
      </c>
      <c r="K139" s="4">
        <f t="shared" si="6"/>
        <v>127.5</v>
      </c>
      <c r="L139" s="4">
        <f t="shared" si="7"/>
        <v>-0.99</v>
      </c>
      <c r="O139" s="4">
        <f t="shared" si="8"/>
        <v>0</v>
      </c>
      <c r="P139" s="13" t="str">
        <f t="shared" si="50"/>
        <v/>
      </c>
      <c r="Q139" s="4" t="str">
        <f t="shared" si="10"/>
        <v/>
      </c>
      <c r="S139" s="2">
        <f t="shared" si="43"/>
        <v>42.5</v>
      </c>
      <c r="T139" s="4">
        <f t="shared" si="11"/>
        <v>127.5</v>
      </c>
      <c r="U139" s="4">
        <f t="shared" si="12"/>
        <v>-0.99</v>
      </c>
      <c r="X139" s="4">
        <f t="shared" si="13"/>
        <v>0</v>
      </c>
      <c r="Y139" s="13" t="str">
        <f t="shared" si="51"/>
        <v/>
      </c>
      <c r="Z139" s="4" t="str">
        <f t="shared" si="15"/>
        <v/>
      </c>
      <c r="AB139" s="2">
        <f t="shared" si="44"/>
        <v>42.5</v>
      </c>
      <c r="AC139" s="4">
        <f t="shared" si="16"/>
        <v>127.5</v>
      </c>
      <c r="AD139" s="4">
        <f t="shared" si="17"/>
        <v>-0.99</v>
      </c>
      <c r="AG139" s="4">
        <f t="shared" si="18"/>
        <v>0</v>
      </c>
      <c r="AH139" s="13" t="str">
        <f t="shared" si="52"/>
        <v/>
      </c>
      <c r="AI139" s="4" t="str">
        <f t="shared" si="20"/>
        <v/>
      </c>
      <c r="AJ139" s="13"/>
      <c r="AK139" s="2">
        <f t="shared" si="45"/>
        <v>42.5</v>
      </c>
      <c r="AL139" s="4">
        <f t="shared" si="21"/>
        <v>127.5</v>
      </c>
      <c r="AM139" s="4">
        <f t="shared" si="22"/>
        <v>-0.99</v>
      </c>
      <c r="AP139" s="4">
        <f t="shared" si="23"/>
        <v>0</v>
      </c>
      <c r="AQ139" s="13" t="str">
        <f t="shared" si="53"/>
        <v/>
      </c>
      <c r="AR139" s="4" t="str">
        <f t="shared" si="25"/>
        <v/>
      </c>
      <c r="AS139" s="13"/>
      <c r="AT139" s="2">
        <f t="shared" si="46"/>
        <v>42.5</v>
      </c>
      <c r="AU139" s="4">
        <f t="shared" si="26"/>
        <v>127.5</v>
      </c>
      <c r="AV139" s="4">
        <f t="shared" si="27"/>
        <v>-0.99</v>
      </c>
      <c r="AY139" s="4">
        <f t="shared" si="28"/>
        <v>0</v>
      </c>
      <c r="AZ139" s="13" t="str">
        <f t="shared" si="54"/>
        <v/>
      </c>
      <c r="BA139" s="4" t="str">
        <f t="shared" si="30"/>
        <v/>
      </c>
      <c r="BB139" s="13"/>
      <c r="BC139" s="2">
        <f t="shared" si="47"/>
        <v>42.5</v>
      </c>
      <c r="BD139" s="4">
        <f t="shared" si="31"/>
        <v>127.5</v>
      </c>
      <c r="BE139" s="4">
        <f t="shared" si="32"/>
        <v>-0.99</v>
      </c>
      <c r="BH139" s="4">
        <f t="shared" si="33"/>
        <v>0</v>
      </c>
      <c r="BI139" s="13" t="str">
        <f t="shared" si="55"/>
        <v/>
      </c>
      <c r="BJ139" s="4" t="str">
        <f t="shared" si="35"/>
        <v/>
      </c>
      <c r="BK139" s="13"/>
      <c r="BL139" s="2">
        <f t="shared" si="48"/>
        <v>42.5</v>
      </c>
      <c r="BM139" s="4">
        <f t="shared" si="36"/>
        <v>127.5</v>
      </c>
      <c r="BN139" s="4">
        <f t="shared" si="37"/>
        <v>-0.99</v>
      </c>
      <c r="BQ139" s="4">
        <f t="shared" si="38"/>
        <v>0</v>
      </c>
      <c r="BR139" s="13" t="str">
        <f t="shared" si="56"/>
        <v/>
      </c>
      <c r="BS139" s="4" t="str">
        <f t="shared" si="40"/>
        <v/>
      </c>
      <c r="BT139" s="25"/>
    </row>
    <row r="140">
      <c r="A140" s="2">
        <f t="shared" si="41"/>
        <v>43</v>
      </c>
      <c r="B140" s="4">
        <f t="shared" si="1"/>
        <v>129</v>
      </c>
      <c r="C140" s="4">
        <f t="shared" si="2"/>
        <v>-1.02</v>
      </c>
      <c r="F140" s="4">
        <f t="shared" si="3"/>
        <v>0</v>
      </c>
      <c r="G140" s="13" t="str">
        <f t="shared" si="49"/>
        <v/>
      </c>
      <c r="H140" s="13" t="str">
        <f t="shared" si="5"/>
        <v/>
      </c>
      <c r="J140" s="2">
        <f t="shared" si="42"/>
        <v>43</v>
      </c>
      <c r="K140" s="4">
        <f t="shared" si="6"/>
        <v>129</v>
      </c>
      <c r="L140" s="4">
        <f t="shared" si="7"/>
        <v>-1.02</v>
      </c>
      <c r="M140" s="4">
        <f>150.75+1/32</f>
        <v>150.78125</v>
      </c>
      <c r="N140" s="4">
        <f>155.25-2/32</f>
        <v>155.1875</v>
      </c>
      <c r="O140" s="4">
        <f t="shared" si="8"/>
        <v>4.40625</v>
      </c>
      <c r="P140" s="13">
        <f t="shared" si="50"/>
        <v>0.9929823694</v>
      </c>
      <c r="Q140" s="4">
        <f t="shared" si="10"/>
        <v>0</v>
      </c>
      <c r="S140" s="2">
        <f t="shared" si="43"/>
        <v>43</v>
      </c>
      <c r="T140" s="4">
        <f t="shared" si="11"/>
        <v>129</v>
      </c>
      <c r="U140" s="4">
        <f t="shared" si="12"/>
        <v>-1.02</v>
      </c>
      <c r="X140" s="4">
        <f t="shared" si="13"/>
        <v>0</v>
      </c>
      <c r="Y140" s="13" t="str">
        <f t="shared" si="51"/>
        <v/>
      </c>
      <c r="Z140" s="4" t="str">
        <f t="shared" si="15"/>
        <v/>
      </c>
      <c r="AB140" s="2">
        <f t="shared" si="44"/>
        <v>43</v>
      </c>
      <c r="AC140" s="4">
        <f t="shared" si="16"/>
        <v>129</v>
      </c>
      <c r="AD140" s="4">
        <f t="shared" si="17"/>
        <v>-1.02</v>
      </c>
      <c r="AG140" s="4">
        <f t="shared" si="18"/>
        <v>0</v>
      </c>
      <c r="AH140" s="13" t="str">
        <f t="shared" si="52"/>
        <v/>
      </c>
      <c r="AI140" s="4" t="str">
        <f t="shared" si="20"/>
        <v/>
      </c>
      <c r="AJ140" s="13"/>
      <c r="AK140" s="2">
        <f t="shared" si="45"/>
        <v>43</v>
      </c>
      <c r="AL140" s="4">
        <f t="shared" si="21"/>
        <v>129</v>
      </c>
      <c r="AM140" s="4">
        <f t="shared" si="22"/>
        <v>-1.02</v>
      </c>
      <c r="AP140" s="4">
        <f t="shared" si="23"/>
        <v>0</v>
      </c>
      <c r="AQ140" s="13" t="str">
        <f t="shared" si="53"/>
        <v/>
      </c>
      <c r="AR140" s="4" t="str">
        <f t="shared" si="25"/>
        <v/>
      </c>
      <c r="AS140" s="13"/>
      <c r="AT140" s="2">
        <f t="shared" si="46"/>
        <v>43</v>
      </c>
      <c r="AU140" s="4">
        <f t="shared" si="26"/>
        <v>129</v>
      </c>
      <c r="AV140" s="4">
        <f t="shared" si="27"/>
        <v>-1.02</v>
      </c>
      <c r="AY140" s="4">
        <f t="shared" si="28"/>
        <v>0</v>
      </c>
      <c r="AZ140" s="13" t="str">
        <f t="shared" si="54"/>
        <v/>
      </c>
      <c r="BA140" s="4" t="str">
        <f t="shared" si="30"/>
        <v/>
      </c>
      <c r="BB140" s="13"/>
      <c r="BC140" s="2">
        <f t="shared" si="47"/>
        <v>43</v>
      </c>
      <c r="BD140" s="4">
        <f t="shared" si="31"/>
        <v>129</v>
      </c>
      <c r="BE140" s="4">
        <f t="shared" si="32"/>
        <v>-1.02</v>
      </c>
      <c r="BH140" s="4">
        <f t="shared" si="33"/>
        <v>0</v>
      </c>
      <c r="BI140" s="13" t="str">
        <f t="shared" si="55"/>
        <v/>
      </c>
      <c r="BJ140" s="4" t="str">
        <f t="shared" si="35"/>
        <v/>
      </c>
      <c r="BK140" s="13"/>
      <c r="BL140" s="2">
        <f t="shared" si="48"/>
        <v>43</v>
      </c>
      <c r="BM140" s="4">
        <f t="shared" si="36"/>
        <v>129</v>
      </c>
      <c r="BN140" s="4">
        <f t="shared" si="37"/>
        <v>-1.02</v>
      </c>
      <c r="BQ140" s="4">
        <f t="shared" si="38"/>
        <v>0</v>
      </c>
      <c r="BR140" s="13" t="str">
        <f t="shared" si="56"/>
        <v/>
      </c>
      <c r="BS140" s="4" t="str">
        <f t="shared" si="40"/>
        <v/>
      </c>
      <c r="BT140" s="25"/>
    </row>
    <row r="141">
      <c r="A141" s="2">
        <f t="shared" si="41"/>
        <v>43.5</v>
      </c>
      <c r="B141" s="4">
        <f t="shared" si="1"/>
        <v>130.5</v>
      </c>
      <c r="C141" s="4">
        <f t="shared" si="2"/>
        <v>-1.05</v>
      </c>
      <c r="F141" s="4">
        <f t="shared" si="3"/>
        <v>0</v>
      </c>
      <c r="G141" s="13" t="str">
        <f t="shared" si="49"/>
        <v/>
      </c>
      <c r="H141" s="13" t="str">
        <f t="shared" si="5"/>
        <v/>
      </c>
      <c r="J141" s="2">
        <f t="shared" si="42"/>
        <v>43.5</v>
      </c>
      <c r="K141" s="4">
        <f t="shared" si="6"/>
        <v>130.5</v>
      </c>
      <c r="L141" s="4">
        <f t="shared" si="7"/>
        <v>-1.05</v>
      </c>
      <c r="O141" s="4">
        <f t="shared" si="8"/>
        <v>0</v>
      </c>
      <c r="P141" s="13" t="str">
        <f t="shared" si="50"/>
        <v/>
      </c>
      <c r="Q141" s="4" t="str">
        <f t="shared" si="10"/>
        <v/>
      </c>
      <c r="S141" s="2">
        <f t="shared" si="43"/>
        <v>43.5</v>
      </c>
      <c r="T141" s="4">
        <f t="shared" si="11"/>
        <v>130.5</v>
      </c>
      <c r="U141" s="4">
        <f t="shared" si="12"/>
        <v>-1.05</v>
      </c>
      <c r="X141" s="4">
        <f t="shared" si="13"/>
        <v>0</v>
      </c>
      <c r="Y141" s="13" t="str">
        <f t="shared" si="51"/>
        <v/>
      </c>
      <c r="Z141" s="4" t="str">
        <f t="shared" si="15"/>
        <v/>
      </c>
      <c r="AB141" s="2">
        <f t="shared" si="44"/>
        <v>43.5</v>
      </c>
      <c r="AC141" s="4">
        <f t="shared" si="16"/>
        <v>130.5</v>
      </c>
      <c r="AD141" s="4">
        <f t="shared" si="17"/>
        <v>-1.05</v>
      </c>
      <c r="AG141" s="4">
        <f t="shared" si="18"/>
        <v>0</v>
      </c>
      <c r="AH141" s="13" t="str">
        <f t="shared" si="52"/>
        <v/>
      </c>
      <c r="AI141" s="4" t="str">
        <f t="shared" si="20"/>
        <v/>
      </c>
      <c r="AJ141" s="13"/>
      <c r="AK141" s="2">
        <f t="shared" si="45"/>
        <v>43.5</v>
      </c>
      <c r="AL141" s="4">
        <f t="shared" si="21"/>
        <v>130.5</v>
      </c>
      <c r="AM141" s="4">
        <f t="shared" si="22"/>
        <v>-1.05</v>
      </c>
      <c r="AP141" s="4">
        <f t="shared" si="23"/>
        <v>0</v>
      </c>
      <c r="AQ141" s="13" t="str">
        <f t="shared" si="53"/>
        <v/>
      </c>
      <c r="AR141" s="4" t="str">
        <f t="shared" si="25"/>
        <v/>
      </c>
      <c r="AS141" s="13"/>
      <c r="AT141" s="2">
        <f t="shared" si="46"/>
        <v>43.5</v>
      </c>
      <c r="AU141" s="4">
        <f t="shared" si="26"/>
        <v>130.5</v>
      </c>
      <c r="AV141" s="4">
        <f t="shared" si="27"/>
        <v>-1.05</v>
      </c>
      <c r="AY141" s="4">
        <f t="shared" si="28"/>
        <v>0</v>
      </c>
      <c r="AZ141" s="13" t="str">
        <f t="shared" si="54"/>
        <v/>
      </c>
      <c r="BA141" s="4" t="str">
        <f t="shared" si="30"/>
        <v/>
      </c>
      <c r="BB141" s="13"/>
      <c r="BC141" s="2">
        <f t="shared" si="47"/>
        <v>43.5</v>
      </c>
      <c r="BD141" s="4">
        <f t="shared" si="31"/>
        <v>130.5</v>
      </c>
      <c r="BE141" s="4">
        <f t="shared" si="32"/>
        <v>-1.05</v>
      </c>
      <c r="BH141" s="4">
        <f t="shared" si="33"/>
        <v>0</v>
      </c>
      <c r="BI141" s="13" t="str">
        <f t="shared" si="55"/>
        <v/>
      </c>
      <c r="BJ141" s="4" t="str">
        <f t="shared" si="35"/>
        <v/>
      </c>
      <c r="BK141" s="13"/>
      <c r="BL141" s="2">
        <f t="shared" si="48"/>
        <v>43.5</v>
      </c>
      <c r="BM141" s="4">
        <f t="shared" si="36"/>
        <v>130.5</v>
      </c>
      <c r="BN141" s="4">
        <f t="shared" si="37"/>
        <v>-1.05</v>
      </c>
      <c r="BQ141" s="4">
        <f t="shared" si="38"/>
        <v>0</v>
      </c>
      <c r="BR141" s="13" t="str">
        <f t="shared" si="56"/>
        <v/>
      </c>
      <c r="BS141" s="4" t="str">
        <f t="shared" si="40"/>
        <v/>
      </c>
      <c r="BT141" s="25"/>
    </row>
    <row r="142">
      <c r="A142" s="2">
        <f t="shared" si="41"/>
        <v>44</v>
      </c>
      <c r="B142" s="4">
        <f t="shared" si="1"/>
        <v>132</v>
      </c>
      <c r="C142" s="4">
        <f t="shared" si="2"/>
        <v>-1.08</v>
      </c>
      <c r="D142" s="2">
        <f>150.75+1/32</f>
        <v>150.78125</v>
      </c>
      <c r="E142" s="2">
        <f>155+7/32</f>
        <v>155.21875</v>
      </c>
      <c r="F142" s="4">
        <f t="shared" si="3"/>
        <v>4.4375</v>
      </c>
      <c r="G142" s="13">
        <f t="shared" si="49"/>
        <v>0.9964973623</v>
      </c>
      <c r="H142" s="13">
        <f t="shared" si="5"/>
        <v>0</v>
      </c>
      <c r="J142" s="2">
        <f t="shared" si="42"/>
        <v>44</v>
      </c>
      <c r="K142" s="4">
        <f t="shared" si="6"/>
        <v>132</v>
      </c>
      <c r="L142" s="4">
        <f t="shared" si="7"/>
        <v>-1.08</v>
      </c>
      <c r="M142" s="4">
        <f>150.75+1/32</f>
        <v>150.78125</v>
      </c>
      <c r="N142" s="4">
        <f>155.25-2/32</f>
        <v>155.1875</v>
      </c>
      <c r="O142" s="4">
        <f t="shared" si="8"/>
        <v>4.40625</v>
      </c>
      <c r="P142" s="13">
        <f t="shared" si="50"/>
        <v>0.9929823694</v>
      </c>
      <c r="Q142" s="4">
        <f t="shared" si="10"/>
        <v>0</v>
      </c>
      <c r="S142" s="2">
        <f t="shared" si="43"/>
        <v>44</v>
      </c>
      <c r="T142" s="4">
        <f t="shared" si="11"/>
        <v>132</v>
      </c>
      <c r="U142" s="4">
        <f t="shared" si="12"/>
        <v>-1.08</v>
      </c>
      <c r="X142" s="4">
        <f t="shared" si="13"/>
        <v>0</v>
      </c>
      <c r="Y142" s="13" t="str">
        <f t="shared" si="51"/>
        <v/>
      </c>
      <c r="Z142" s="4" t="str">
        <f t="shared" si="15"/>
        <v/>
      </c>
      <c r="AB142" s="2">
        <f t="shared" si="44"/>
        <v>44</v>
      </c>
      <c r="AC142" s="4">
        <f t="shared" si="16"/>
        <v>132</v>
      </c>
      <c r="AD142" s="4">
        <f t="shared" si="17"/>
        <v>-1.08</v>
      </c>
      <c r="AG142" s="4">
        <f t="shared" si="18"/>
        <v>0</v>
      </c>
      <c r="AH142" s="13" t="str">
        <f t="shared" si="52"/>
        <v/>
      </c>
      <c r="AI142" s="4" t="str">
        <f t="shared" si="20"/>
        <v/>
      </c>
      <c r="AJ142" s="13"/>
      <c r="AK142" s="2">
        <f t="shared" si="45"/>
        <v>44</v>
      </c>
      <c r="AL142" s="4">
        <f t="shared" si="21"/>
        <v>132</v>
      </c>
      <c r="AM142" s="4">
        <f t="shared" si="22"/>
        <v>-1.08</v>
      </c>
      <c r="AP142" s="4">
        <f t="shared" si="23"/>
        <v>0</v>
      </c>
      <c r="AQ142" s="13" t="str">
        <f t="shared" si="53"/>
        <v/>
      </c>
      <c r="AR142" s="4" t="str">
        <f t="shared" si="25"/>
        <v/>
      </c>
      <c r="AS142" s="13"/>
      <c r="AT142" s="2">
        <f t="shared" si="46"/>
        <v>44</v>
      </c>
      <c r="AU142" s="4">
        <f t="shared" si="26"/>
        <v>132</v>
      </c>
      <c r="AV142" s="4">
        <f t="shared" si="27"/>
        <v>-1.08</v>
      </c>
      <c r="AY142" s="4">
        <f t="shared" si="28"/>
        <v>0</v>
      </c>
      <c r="AZ142" s="13" t="str">
        <f t="shared" si="54"/>
        <v/>
      </c>
      <c r="BA142" s="4" t="str">
        <f t="shared" si="30"/>
        <v/>
      </c>
      <c r="BB142" s="13"/>
      <c r="BC142" s="2">
        <f t="shared" si="47"/>
        <v>44</v>
      </c>
      <c r="BD142" s="4">
        <f t="shared" si="31"/>
        <v>132</v>
      </c>
      <c r="BE142" s="4">
        <f t="shared" si="32"/>
        <v>-1.08</v>
      </c>
      <c r="BH142" s="4">
        <f t="shared" si="33"/>
        <v>0</v>
      </c>
      <c r="BI142" s="13" t="str">
        <f t="shared" si="55"/>
        <v/>
      </c>
      <c r="BJ142" s="4" t="str">
        <f t="shared" si="35"/>
        <v/>
      </c>
      <c r="BK142" s="13"/>
      <c r="BL142" s="2">
        <f t="shared" si="48"/>
        <v>44</v>
      </c>
      <c r="BM142" s="4">
        <f t="shared" si="36"/>
        <v>132</v>
      </c>
      <c r="BN142" s="4">
        <f t="shared" si="37"/>
        <v>-1.08</v>
      </c>
      <c r="BQ142" s="4">
        <f t="shared" si="38"/>
        <v>0</v>
      </c>
      <c r="BR142" s="13" t="str">
        <f t="shared" si="56"/>
        <v/>
      </c>
      <c r="BS142" s="4" t="str">
        <f t="shared" si="40"/>
        <v/>
      </c>
      <c r="BT142" s="25"/>
    </row>
    <row r="143">
      <c r="A143" s="2">
        <f t="shared" si="41"/>
        <v>44.5</v>
      </c>
      <c r="B143" s="4">
        <f t="shared" si="1"/>
        <v>133.5</v>
      </c>
      <c r="C143" s="4">
        <f t="shared" si="2"/>
        <v>-1.11</v>
      </c>
      <c r="F143" s="4">
        <f t="shared" si="3"/>
        <v>0</v>
      </c>
      <c r="G143" s="13" t="str">
        <f t="shared" si="49"/>
        <v/>
      </c>
      <c r="H143" s="13" t="str">
        <f t="shared" si="5"/>
        <v/>
      </c>
      <c r="J143" s="2">
        <f t="shared" si="42"/>
        <v>44.5</v>
      </c>
      <c r="K143" s="4">
        <f t="shared" si="6"/>
        <v>133.5</v>
      </c>
      <c r="L143" s="4">
        <f t="shared" si="7"/>
        <v>-1.11</v>
      </c>
      <c r="O143" s="4">
        <f t="shared" si="8"/>
        <v>0</v>
      </c>
      <c r="P143" s="13" t="str">
        <f t="shared" si="50"/>
        <v/>
      </c>
      <c r="Q143" s="4" t="str">
        <f t="shared" si="10"/>
        <v/>
      </c>
      <c r="S143" s="2">
        <f t="shared" si="43"/>
        <v>44.5</v>
      </c>
      <c r="T143" s="4">
        <f t="shared" si="11"/>
        <v>133.5</v>
      </c>
      <c r="U143" s="4">
        <f t="shared" si="12"/>
        <v>-1.11</v>
      </c>
      <c r="X143" s="4">
        <f t="shared" si="13"/>
        <v>0</v>
      </c>
      <c r="Y143" s="13" t="str">
        <f t="shared" si="51"/>
        <v/>
      </c>
      <c r="Z143" s="4" t="str">
        <f t="shared" si="15"/>
        <v/>
      </c>
      <c r="AB143" s="2">
        <f t="shared" si="44"/>
        <v>44.5</v>
      </c>
      <c r="AC143" s="4">
        <f t="shared" si="16"/>
        <v>133.5</v>
      </c>
      <c r="AD143" s="4">
        <f t="shared" si="17"/>
        <v>-1.11</v>
      </c>
      <c r="AG143" s="4">
        <f t="shared" si="18"/>
        <v>0</v>
      </c>
      <c r="AH143" s="13" t="str">
        <f t="shared" si="52"/>
        <v/>
      </c>
      <c r="AI143" s="4" t="str">
        <f t="shared" si="20"/>
        <v/>
      </c>
      <c r="AJ143" s="13"/>
      <c r="AK143" s="2">
        <f t="shared" si="45"/>
        <v>44.5</v>
      </c>
      <c r="AL143" s="4">
        <f t="shared" si="21"/>
        <v>133.5</v>
      </c>
      <c r="AM143" s="4">
        <f t="shared" si="22"/>
        <v>-1.11</v>
      </c>
      <c r="AP143" s="4">
        <f t="shared" si="23"/>
        <v>0</v>
      </c>
      <c r="AQ143" s="13" t="str">
        <f t="shared" si="53"/>
        <v/>
      </c>
      <c r="AR143" s="4" t="str">
        <f t="shared" si="25"/>
        <v/>
      </c>
      <c r="AS143" s="13"/>
      <c r="AT143" s="2">
        <f t="shared" si="46"/>
        <v>44.5</v>
      </c>
      <c r="AU143" s="4">
        <f t="shared" si="26"/>
        <v>133.5</v>
      </c>
      <c r="AV143" s="4">
        <f t="shared" si="27"/>
        <v>-1.11</v>
      </c>
      <c r="AY143" s="4">
        <f t="shared" si="28"/>
        <v>0</v>
      </c>
      <c r="AZ143" s="13" t="str">
        <f t="shared" si="54"/>
        <v/>
      </c>
      <c r="BA143" s="4" t="str">
        <f t="shared" si="30"/>
        <v/>
      </c>
      <c r="BB143" s="13"/>
      <c r="BC143" s="2">
        <f t="shared" si="47"/>
        <v>44.5</v>
      </c>
      <c r="BD143" s="4">
        <f t="shared" si="31"/>
        <v>133.5</v>
      </c>
      <c r="BE143" s="4">
        <f t="shared" si="32"/>
        <v>-1.11</v>
      </c>
      <c r="BH143" s="4">
        <f t="shared" si="33"/>
        <v>0</v>
      </c>
      <c r="BI143" s="13" t="str">
        <f t="shared" si="55"/>
        <v/>
      </c>
      <c r="BJ143" s="4" t="str">
        <f t="shared" si="35"/>
        <v/>
      </c>
      <c r="BK143" s="13"/>
      <c r="BL143" s="2">
        <f t="shared" si="48"/>
        <v>44.5</v>
      </c>
      <c r="BM143" s="4">
        <f t="shared" si="36"/>
        <v>133.5</v>
      </c>
      <c r="BN143" s="4">
        <f t="shared" si="37"/>
        <v>-1.11</v>
      </c>
      <c r="BQ143" s="4">
        <f t="shared" si="38"/>
        <v>0</v>
      </c>
      <c r="BR143" s="13" t="str">
        <f t="shared" si="56"/>
        <v/>
      </c>
      <c r="BS143" s="4" t="str">
        <f t="shared" si="40"/>
        <v/>
      </c>
      <c r="BT143" s="25"/>
    </row>
    <row r="144">
      <c r="A144" s="2">
        <f t="shared" si="41"/>
        <v>45</v>
      </c>
      <c r="B144" s="4">
        <f t="shared" si="1"/>
        <v>135</v>
      </c>
      <c r="C144" s="4">
        <f t="shared" si="2"/>
        <v>-1.14</v>
      </c>
      <c r="F144" s="4">
        <f t="shared" si="3"/>
        <v>0</v>
      </c>
      <c r="G144" s="13" t="str">
        <f t="shared" si="49"/>
        <v/>
      </c>
      <c r="H144" s="13" t="str">
        <f t="shared" si="5"/>
        <v/>
      </c>
      <c r="J144" s="2">
        <f t="shared" si="42"/>
        <v>45</v>
      </c>
      <c r="K144" s="4">
        <f t="shared" si="6"/>
        <v>135</v>
      </c>
      <c r="L144" s="4">
        <f t="shared" si="7"/>
        <v>-1.14</v>
      </c>
      <c r="M144" s="4">
        <f>150.75</f>
        <v>150.75</v>
      </c>
      <c r="N144" s="4">
        <f>155.25-1/32</f>
        <v>155.21875</v>
      </c>
      <c r="O144" s="4">
        <f t="shared" si="8"/>
        <v>4.46875</v>
      </c>
      <c r="P144" s="13">
        <f t="shared" si="50"/>
        <v>1</v>
      </c>
      <c r="Q144" s="4">
        <f t="shared" si="10"/>
        <v>0</v>
      </c>
      <c r="S144" s="2">
        <f t="shared" si="43"/>
        <v>45</v>
      </c>
      <c r="T144" s="4">
        <f t="shared" si="11"/>
        <v>135</v>
      </c>
      <c r="U144" s="4">
        <f t="shared" si="12"/>
        <v>-1.14</v>
      </c>
      <c r="X144" s="4">
        <f t="shared" si="13"/>
        <v>0</v>
      </c>
      <c r="Y144" s="13" t="str">
        <f t="shared" si="51"/>
        <v/>
      </c>
      <c r="Z144" s="4" t="str">
        <f t="shared" si="15"/>
        <v/>
      </c>
      <c r="AB144" s="2">
        <f t="shared" si="44"/>
        <v>45</v>
      </c>
      <c r="AC144" s="4">
        <f t="shared" si="16"/>
        <v>135</v>
      </c>
      <c r="AD144" s="4">
        <f t="shared" si="17"/>
        <v>-1.14</v>
      </c>
      <c r="AG144" s="4">
        <f t="shared" si="18"/>
        <v>0</v>
      </c>
      <c r="AH144" s="13" t="str">
        <f t="shared" si="52"/>
        <v/>
      </c>
      <c r="AI144" s="4" t="str">
        <f t="shared" si="20"/>
        <v/>
      </c>
      <c r="AJ144" s="13"/>
      <c r="AK144" s="2">
        <f t="shared" si="45"/>
        <v>45</v>
      </c>
      <c r="AL144" s="4">
        <f t="shared" si="21"/>
        <v>135</v>
      </c>
      <c r="AM144" s="4">
        <f t="shared" si="22"/>
        <v>-1.14</v>
      </c>
      <c r="AP144" s="4">
        <f t="shared" si="23"/>
        <v>0</v>
      </c>
      <c r="AQ144" s="13" t="str">
        <f t="shared" si="53"/>
        <v/>
      </c>
      <c r="AR144" s="4" t="str">
        <f t="shared" si="25"/>
        <v/>
      </c>
      <c r="AS144" s="13"/>
      <c r="AT144" s="2">
        <f t="shared" si="46"/>
        <v>45</v>
      </c>
      <c r="AU144" s="4">
        <f t="shared" si="26"/>
        <v>135</v>
      </c>
      <c r="AV144" s="4">
        <f t="shared" si="27"/>
        <v>-1.14</v>
      </c>
      <c r="AY144" s="4">
        <f t="shared" si="28"/>
        <v>0</v>
      </c>
      <c r="AZ144" s="13" t="str">
        <f t="shared" si="54"/>
        <v/>
      </c>
      <c r="BA144" s="4" t="str">
        <f t="shared" si="30"/>
        <v/>
      </c>
      <c r="BB144" s="13"/>
      <c r="BC144" s="2">
        <f t="shared" si="47"/>
        <v>45</v>
      </c>
      <c r="BD144" s="4">
        <f t="shared" si="31"/>
        <v>135</v>
      </c>
      <c r="BE144" s="4">
        <f t="shared" si="32"/>
        <v>-1.14</v>
      </c>
      <c r="BH144" s="4">
        <f t="shared" si="33"/>
        <v>0</v>
      </c>
      <c r="BI144" s="13" t="str">
        <f t="shared" si="55"/>
        <v/>
      </c>
      <c r="BJ144" s="4" t="str">
        <f t="shared" si="35"/>
        <v/>
      </c>
      <c r="BK144" s="13"/>
      <c r="BL144" s="2">
        <f t="shared" si="48"/>
        <v>45</v>
      </c>
      <c r="BM144" s="4">
        <f t="shared" si="36"/>
        <v>135</v>
      </c>
      <c r="BN144" s="4">
        <f t="shared" si="37"/>
        <v>-1.14</v>
      </c>
      <c r="BQ144" s="4">
        <f t="shared" si="38"/>
        <v>0</v>
      </c>
      <c r="BR144" s="13" t="str">
        <f t="shared" si="56"/>
        <v/>
      </c>
      <c r="BS144" s="4" t="str">
        <f t="shared" si="40"/>
        <v/>
      </c>
      <c r="BT144" s="25"/>
    </row>
    <row r="145">
      <c r="A145" s="2">
        <f t="shared" si="41"/>
        <v>45.5</v>
      </c>
      <c r="B145" s="4">
        <f t="shared" si="1"/>
        <v>136.5</v>
      </c>
      <c r="C145" s="4">
        <f t="shared" si="2"/>
        <v>-1.17</v>
      </c>
      <c r="F145" s="4">
        <f t="shared" si="3"/>
        <v>0</v>
      </c>
      <c r="G145" s="13" t="str">
        <f t="shared" si="49"/>
        <v/>
      </c>
      <c r="H145" s="13" t="str">
        <f t="shared" si="5"/>
        <v/>
      </c>
      <c r="J145" s="2">
        <f t="shared" si="42"/>
        <v>45.5</v>
      </c>
      <c r="K145" s="4">
        <f t="shared" si="6"/>
        <v>136.5</v>
      </c>
      <c r="L145" s="4">
        <f t="shared" si="7"/>
        <v>-1.17</v>
      </c>
      <c r="O145" s="4">
        <f t="shared" si="8"/>
        <v>0</v>
      </c>
      <c r="P145" s="13" t="str">
        <f t="shared" si="50"/>
        <v/>
      </c>
      <c r="Q145" s="4" t="str">
        <f t="shared" si="10"/>
        <v/>
      </c>
      <c r="S145" s="2">
        <f t="shared" si="43"/>
        <v>45.5</v>
      </c>
      <c r="T145" s="4">
        <f t="shared" si="11"/>
        <v>136.5</v>
      </c>
      <c r="U145" s="4">
        <f t="shared" si="12"/>
        <v>-1.17</v>
      </c>
      <c r="X145" s="4">
        <f t="shared" si="13"/>
        <v>0</v>
      </c>
      <c r="Y145" s="13" t="str">
        <f t="shared" si="51"/>
        <v/>
      </c>
      <c r="Z145" s="4" t="str">
        <f t="shared" si="15"/>
        <v/>
      </c>
      <c r="AB145" s="2">
        <f t="shared" si="44"/>
        <v>45.5</v>
      </c>
      <c r="AC145" s="4">
        <f t="shared" si="16"/>
        <v>136.5</v>
      </c>
      <c r="AD145" s="4">
        <f t="shared" si="17"/>
        <v>-1.17</v>
      </c>
      <c r="AG145" s="4">
        <f t="shared" si="18"/>
        <v>0</v>
      </c>
      <c r="AH145" s="13" t="str">
        <f t="shared" si="52"/>
        <v/>
      </c>
      <c r="AI145" s="4" t="str">
        <f t="shared" si="20"/>
        <v/>
      </c>
      <c r="AK145" s="2">
        <f t="shared" si="45"/>
        <v>45.5</v>
      </c>
      <c r="AL145" s="4">
        <f t="shared" si="21"/>
        <v>136.5</v>
      </c>
      <c r="AM145" s="4">
        <f t="shared" si="22"/>
        <v>-1.17</v>
      </c>
      <c r="AP145" s="4">
        <f t="shared" si="23"/>
        <v>0</v>
      </c>
      <c r="AQ145" s="13" t="str">
        <f t="shared" si="53"/>
        <v/>
      </c>
      <c r="AR145" s="4" t="str">
        <f t="shared" si="25"/>
        <v/>
      </c>
      <c r="AT145" s="2">
        <f t="shared" si="46"/>
        <v>45.5</v>
      </c>
      <c r="AU145" s="4">
        <f t="shared" si="26"/>
        <v>136.5</v>
      </c>
      <c r="AV145" s="4">
        <f t="shared" si="27"/>
        <v>-1.17</v>
      </c>
      <c r="AY145" s="4">
        <f t="shared" si="28"/>
        <v>0</v>
      </c>
      <c r="AZ145" s="13" t="str">
        <f t="shared" si="54"/>
        <v/>
      </c>
      <c r="BA145" s="4" t="str">
        <f t="shared" si="30"/>
        <v/>
      </c>
      <c r="BC145" s="2">
        <f t="shared" si="47"/>
        <v>45.5</v>
      </c>
      <c r="BD145" s="4">
        <f t="shared" si="31"/>
        <v>136.5</v>
      </c>
      <c r="BE145" s="4">
        <f t="shared" si="32"/>
        <v>-1.17</v>
      </c>
      <c r="BH145" s="4">
        <f t="shared" si="33"/>
        <v>0</v>
      </c>
      <c r="BI145" s="13" t="str">
        <f t="shared" si="55"/>
        <v/>
      </c>
      <c r="BJ145" s="4" t="str">
        <f t="shared" si="35"/>
        <v/>
      </c>
      <c r="BL145" s="2">
        <f t="shared" si="48"/>
        <v>45.5</v>
      </c>
      <c r="BM145" s="4">
        <f t="shared" si="36"/>
        <v>136.5</v>
      </c>
      <c r="BN145" s="4">
        <f t="shared" si="37"/>
        <v>-1.17</v>
      </c>
      <c r="BQ145" s="4">
        <f t="shared" si="38"/>
        <v>0</v>
      </c>
      <c r="BR145" s="13" t="str">
        <f t="shared" si="56"/>
        <v/>
      </c>
      <c r="BS145" s="4" t="str">
        <f t="shared" si="40"/>
        <v/>
      </c>
    </row>
    <row r="146">
      <c r="A146" s="2">
        <f t="shared" si="41"/>
        <v>46</v>
      </c>
      <c r="B146" s="4">
        <f t="shared" si="1"/>
        <v>138</v>
      </c>
      <c r="C146" s="4">
        <f t="shared" si="2"/>
        <v>-1.2</v>
      </c>
      <c r="D146" s="2">
        <f>150.75+1/32</f>
        <v>150.78125</v>
      </c>
      <c r="E146" s="2">
        <f>155+7/32</f>
        <v>155.21875</v>
      </c>
      <c r="F146" s="4">
        <f t="shared" si="3"/>
        <v>4.4375</v>
      </c>
      <c r="G146" s="13">
        <f t="shared" si="49"/>
        <v>0.9964973623</v>
      </c>
      <c r="H146" s="13">
        <f t="shared" si="5"/>
        <v>0</v>
      </c>
      <c r="J146" s="2">
        <f t="shared" si="42"/>
        <v>46</v>
      </c>
      <c r="K146" s="4">
        <f t="shared" si="6"/>
        <v>138</v>
      </c>
      <c r="L146" s="4">
        <f t="shared" si="7"/>
        <v>-1.2</v>
      </c>
      <c r="M146" s="4">
        <f>150.75+1/32</f>
        <v>150.78125</v>
      </c>
      <c r="N146" s="4">
        <f>155.25-2/32</f>
        <v>155.1875</v>
      </c>
      <c r="O146" s="4">
        <f t="shared" si="8"/>
        <v>4.40625</v>
      </c>
      <c r="P146" s="13">
        <f t="shared" si="50"/>
        <v>0.9929823694</v>
      </c>
      <c r="Q146" s="4">
        <f t="shared" si="10"/>
        <v>0</v>
      </c>
      <c r="S146" s="2">
        <f t="shared" si="43"/>
        <v>46</v>
      </c>
      <c r="T146" s="4">
        <f t="shared" si="11"/>
        <v>138</v>
      </c>
      <c r="U146" s="4">
        <f t="shared" si="12"/>
        <v>-1.2</v>
      </c>
      <c r="X146" s="4">
        <f t="shared" si="13"/>
        <v>0</v>
      </c>
      <c r="Y146" s="13" t="str">
        <f t="shared" si="51"/>
        <v/>
      </c>
      <c r="Z146" s="4" t="str">
        <f t="shared" si="15"/>
        <v/>
      </c>
      <c r="AB146" s="2">
        <f t="shared" si="44"/>
        <v>46</v>
      </c>
      <c r="AC146" s="4">
        <f t="shared" si="16"/>
        <v>138</v>
      </c>
      <c r="AD146" s="4">
        <f t="shared" si="17"/>
        <v>-1.2</v>
      </c>
      <c r="AG146" s="4">
        <f t="shared" si="18"/>
        <v>0</v>
      </c>
      <c r="AH146" s="13" t="str">
        <f t="shared" si="52"/>
        <v/>
      </c>
      <c r="AI146" s="4" t="str">
        <f t="shared" si="20"/>
        <v/>
      </c>
      <c r="AK146" s="2">
        <f t="shared" si="45"/>
        <v>46</v>
      </c>
      <c r="AL146" s="4">
        <f t="shared" si="21"/>
        <v>138</v>
      </c>
      <c r="AM146" s="4">
        <f t="shared" si="22"/>
        <v>-1.2</v>
      </c>
      <c r="AP146" s="4">
        <f t="shared" si="23"/>
        <v>0</v>
      </c>
      <c r="AQ146" s="13" t="str">
        <f t="shared" si="53"/>
        <v/>
      </c>
      <c r="AR146" s="4" t="str">
        <f t="shared" si="25"/>
        <v/>
      </c>
      <c r="AT146" s="2">
        <f t="shared" si="46"/>
        <v>46</v>
      </c>
      <c r="AU146" s="4">
        <f t="shared" si="26"/>
        <v>138</v>
      </c>
      <c r="AV146" s="4">
        <f t="shared" si="27"/>
        <v>-1.2</v>
      </c>
      <c r="AY146" s="4">
        <f t="shared" si="28"/>
        <v>0</v>
      </c>
      <c r="AZ146" s="13" t="str">
        <f t="shared" si="54"/>
        <v/>
      </c>
      <c r="BA146" s="4" t="str">
        <f t="shared" si="30"/>
        <v/>
      </c>
      <c r="BC146" s="2">
        <f t="shared" si="47"/>
        <v>46</v>
      </c>
      <c r="BD146" s="4">
        <f t="shared" si="31"/>
        <v>138</v>
      </c>
      <c r="BE146" s="4">
        <f t="shared" si="32"/>
        <v>-1.2</v>
      </c>
      <c r="BH146" s="4">
        <f t="shared" si="33"/>
        <v>0</v>
      </c>
      <c r="BI146" s="13" t="str">
        <f t="shared" si="55"/>
        <v/>
      </c>
      <c r="BJ146" s="4" t="str">
        <f t="shared" si="35"/>
        <v/>
      </c>
      <c r="BL146" s="2">
        <f t="shared" si="48"/>
        <v>46</v>
      </c>
      <c r="BM146" s="4">
        <f t="shared" si="36"/>
        <v>138</v>
      </c>
      <c r="BN146" s="4">
        <f t="shared" si="37"/>
        <v>-1.2</v>
      </c>
      <c r="BQ146" s="4">
        <f t="shared" si="38"/>
        <v>0</v>
      </c>
      <c r="BR146" s="13" t="str">
        <f t="shared" si="56"/>
        <v/>
      </c>
      <c r="BS146" s="4" t="str">
        <f t="shared" si="40"/>
        <v/>
      </c>
    </row>
    <row r="147">
      <c r="A147" s="2">
        <f t="shared" si="41"/>
        <v>46.5</v>
      </c>
      <c r="B147" s="4">
        <f t="shared" si="1"/>
        <v>139.5</v>
      </c>
      <c r="C147" s="4">
        <f t="shared" si="2"/>
        <v>-1.23</v>
      </c>
      <c r="F147" s="4">
        <f t="shared" si="3"/>
        <v>0</v>
      </c>
      <c r="G147" s="13" t="str">
        <f t="shared" si="49"/>
        <v/>
      </c>
      <c r="H147" s="13" t="str">
        <f t="shared" si="5"/>
        <v/>
      </c>
      <c r="J147" s="2">
        <f t="shared" si="42"/>
        <v>46.5</v>
      </c>
      <c r="K147" s="4">
        <f t="shared" si="6"/>
        <v>139.5</v>
      </c>
      <c r="L147" s="4">
        <f t="shared" si="7"/>
        <v>-1.23</v>
      </c>
      <c r="O147" s="4">
        <f t="shared" si="8"/>
        <v>0</v>
      </c>
      <c r="P147" s="13" t="str">
        <f t="shared" si="50"/>
        <v/>
      </c>
      <c r="Q147" s="4" t="str">
        <f t="shared" si="10"/>
        <v/>
      </c>
      <c r="S147" s="2">
        <f t="shared" si="43"/>
        <v>46.5</v>
      </c>
      <c r="T147" s="4">
        <f t="shared" si="11"/>
        <v>139.5</v>
      </c>
      <c r="U147" s="4">
        <f t="shared" si="12"/>
        <v>-1.23</v>
      </c>
      <c r="X147" s="4">
        <f t="shared" si="13"/>
        <v>0</v>
      </c>
      <c r="Y147" s="13" t="str">
        <f t="shared" si="51"/>
        <v/>
      </c>
      <c r="Z147" s="4" t="str">
        <f t="shared" si="15"/>
        <v/>
      </c>
      <c r="AB147" s="2">
        <f t="shared" si="44"/>
        <v>46.5</v>
      </c>
      <c r="AC147" s="4">
        <f t="shared" si="16"/>
        <v>139.5</v>
      </c>
      <c r="AD147" s="4">
        <f t="shared" si="17"/>
        <v>-1.23</v>
      </c>
      <c r="AG147" s="4">
        <f t="shared" si="18"/>
        <v>0</v>
      </c>
      <c r="AH147" s="13" t="str">
        <f t="shared" si="52"/>
        <v/>
      </c>
      <c r="AI147" s="4" t="str">
        <f t="shared" si="20"/>
        <v/>
      </c>
      <c r="AK147" s="2">
        <f t="shared" si="45"/>
        <v>46.5</v>
      </c>
      <c r="AL147" s="4">
        <f t="shared" si="21"/>
        <v>139.5</v>
      </c>
      <c r="AM147" s="4">
        <f t="shared" si="22"/>
        <v>-1.23</v>
      </c>
      <c r="AP147" s="4">
        <f t="shared" si="23"/>
        <v>0</v>
      </c>
      <c r="AQ147" s="13" t="str">
        <f t="shared" si="53"/>
        <v/>
      </c>
      <c r="AR147" s="4" t="str">
        <f t="shared" si="25"/>
        <v/>
      </c>
      <c r="AT147" s="2">
        <f t="shared" si="46"/>
        <v>46.5</v>
      </c>
      <c r="AU147" s="4">
        <f t="shared" si="26"/>
        <v>139.5</v>
      </c>
      <c r="AV147" s="4">
        <f t="shared" si="27"/>
        <v>-1.23</v>
      </c>
      <c r="AY147" s="4">
        <f t="shared" si="28"/>
        <v>0</v>
      </c>
      <c r="AZ147" s="13" t="str">
        <f t="shared" si="54"/>
        <v/>
      </c>
      <c r="BA147" s="4" t="str">
        <f t="shared" si="30"/>
        <v/>
      </c>
      <c r="BC147" s="2">
        <f t="shared" si="47"/>
        <v>46.5</v>
      </c>
      <c r="BD147" s="4">
        <f t="shared" si="31"/>
        <v>139.5</v>
      </c>
      <c r="BE147" s="4">
        <f t="shared" si="32"/>
        <v>-1.23</v>
      </c>
      <c r="BH147" s="4">
        <f t="shared" si="33"/>
        <v>0</v>
      </c>
      <c r="BI147" s="13" t="str">
        <f t="shared" si="55"/>
        <v/>
      </c>
      <c r="BJ147" s="4" t="str">
        <f t="shared" si="35"/>
        <v/>
      </c>
      <c r="BL147" s="2">
        <f t="shared" si="48"/>
        <v>46.5</v>
      </c>
      <c r="BM147" s="4">
        <f t="shared" si="36"/>
        <v>139.5</v>
      </c>
      <c r="BN147" s="4">
        <f t="shared" si="37"/>
        <v>-1.23</v>
      </c>
      <c r="BQ147" s="4">
        <f t="shared" si="38"/>
        <v>0</v>
      </c>
      <c r="BR147" s="13" t="str">
        <f t="shared" si="56"/>
        <v/>
      </c>
      <c r="BS147" s="4" t="str">
        <f t="shared" si="40"/>
        <v/>
      </c>
    </row>
    <row r="148">
      <c r="A148" s="2">
        <f t="shared" si="41"/>
        <v>47</v>
      </c>
      <c r="B148" s="4">
        <f t="shared" si="1"/>
        <v>141</v>
      </c>
      <c r="C148" s="4">
        <f t="shared" si="2"/>
        <v>-1.26</v>
      </c>
      <c r="F148" s="4">
        <f t="shared" si="3"/>
        <v>0</v>
      </c>
      <c r="G148" s="13" t="str">
        <f t="shared" si="49"/>
        <v/>
      </c>
      <c r="H148" s="13" t="str">
        <f t="shared" si="5"/>
        <v/>
      </c>
      <c r="J148" s="2">
        <f t="shared" si="42"/>
        <v>47</v>
      </c>
      <c r="K148" s="4">
        <f t="shared" si="6"/>
        <v>141</v>
      </c>
      <c r="L148" s="4">
        <f t="shared" si="7"/>
        <v>-1.26</v>
      </c>
      <c r="M148" s="4">
        <f>150.75</f>
        <v>150.75</v>
      </c>
      <c r="N148" s="4">
        <f>155.25-2/32</f>
        <v>155.1875</v>
      </c>
      <c r="O148" s="4">
        <f t="shared" si="8"/>
        <v>4.4375</v>
      </c>
      <c r="P148" s="13">
        <f t="shared" si="50"/>
        <v>0.9964973623</v>
      </c>
      <c r="Q148" s="4">
        <f t="shared" si="10"/>
        <v>0</v>
      </c>
      <c r="S148" s="2">
        <f t="shared" si="43"/>
        <v>47</v>
      </c>
      <c r="T148" s="4">
        <f t="shared" si="11"/>
        <v>141</v>
      </c>
      <c r="U148" s="4">
        <f t="shared" si="12"/>
        <v>-1.26</v>
      </c>
      <c r="X148" s="4">
        <f t="shared" si="13"/>
        <v>0</v>
      </c>
      <c r="Y148" s="13" t="str">
        <f t="shared" si="51"/>
        <v/>
      </c>
      <c r="Z148" s="4" t="str">
        <f t="shared" si="15"/>
        <v/>
      </c>
      <c r="AB148" s="2">
        <f t="shared" si="44"/>
        <v>47</v>
      </c>
      <c r="AC148" s="4">
        <f t="shared" si="16"/>
        <v>141</v>
      </c>
      <c r="AD148" s="4">
        <f t="shared" si="17"/>
        <v>-1.26</v>
      </c>
      <c r="AG148" s="4">
        <f t="shared" si="18"/>
        <v>0</v>
      </c>
      <c r="AH148" s="13" t="str">
        <f t="shared" si="52"/>
        <v/>
      </c>
      <c r="AI148" s="4" t="str">
        <f t="shared" si="20"/>
        <v/>
      </c>
      <c r="AK148" s="2">
        <f t="shared" si="45"/>
        <v>47</v>
      </c>
      <c r="AL148" s="4">
        <f t="shared" si="21"/>
        <v>141</v>
      </c>
      <c r="AM148" s="4">
        <f t="shared" si="22"/>
        <v>-1.26</v>
      </c>
      <c r="AP148" s="4">
        <f t="shared" si="23"/>
        <v>0</v>
      </c>
      <c r="AQ148" s="13" t="str">
        <f t="shared" si="53"/>
        <v/>
      </c>
      <c r="AR148" s="4" t="str">
        <f t="shared" si="25"/>
        <v/>
      </c>
      <c r="AT148" s="2">
        <f t="shared" si="46"/>
        <v>47</v>
      </c>
      <c r="AU148" s="4">
        <f t="shared" si="26"/>
        <v>141</v>
      </c>
      <c r="AV148" s="4">
        <f t="shared" si="27"/>
        <v>-1.26</v>
      </c>
      <c r="AY148" s="4">
        <f t="shared" si="28"/>
        <v>0</v>
      </c>
      <c r="AZ148" s="13" t="str">
        <f t="shared" si="54"/>
        <v/>
      </c>
      <c r="BA148" s="4" t="str">
        <f t="shared" si="30"/>
        <v/>
      </c>
      <c r="BC148" s="2">
        <f t="shared" si="47"/>
        <v>47</v>
      </c>
      <c r="BD148" s="4">
        <f t="shared" si="31"/>
        <v>141</v>
      </c>
      <c r="BE148" s="4">
        <f t="shared" si="32"/>
        <v>-1.26</v>
      </c>
      <c r="BH148" s="4">
        <f t="shared" si="33"/>
        <v>0</v>
      </c>
      <c r="BI148" s="13" t="str">
        <f t="shared" si="55"/>
        <v/>
      </c>
      <c r="BJ148" s="4" t="str">
        <f t="shared" si="35"/>
        <v/>
      </c>
      <c r="BL148" s="2">
        <f t="shared" si="48"/>
        <v>47</v>
      </c>
      <c r="BM148" s="4">
        <f t="shared" si="36"/>
        <v>141</v>
      </c>
      <c r="BN148" s="4">
        <f t="shared" si="37"/>
        <v>-1.26</v>
      </c>
      <c r="BQ148" s="4">
        <f t="shared" si="38"/>
        <v>0</v>
      </c>
      <c r="BR148" s="13" t="str">
        <f t="shared" si="56"/>
        <v/>
      </c>
      <c r="BS148" s="4" t="str">
        <f t="shared" si="40"/>
        <v/>
      </c>
    </row>
    <row r="149">
      <c r="A149" s="2">
        <f t="shared" si="41"/>
        <v>47.5</v>
      </c>
      <c r="B149" s="4">
        <f t="shared" si="1"/>
        <v>142.5</v>
      </c>
      <c r="C149" s="4">
        <f t="shared" si="2"/>
        <v>-1.29</v>
      </c>
      <c r="F149" s="4">
        <f t="shared" si="3"/>
        <v>0</v>
      </c>
      <c r="G149" s="13" t="str">
        <f t="shared" si="49"/>
        <v/>
      </c>
      <c r="H149" s="13" t="str">
        <f t="shared" si="5"/>
        <v/>
      </c>
      <c r="J149" s="2">
        <f t="shared" si="42"/>
        <v>47.5</v>
      </c>
      <c r="K149" s="4">
        <f t="shared" si="6"/>
        <v>142.5</v>
      </c>
      <c r="L149" s="4">
        <f t="shared" si="7"/>
        <v>-1.29</v>
      </c>
      <c r="O149" s="4">
        <f t="shared" si="8"/>
        <v>0</v>
      </c>
      <c r="P149" s="13" t="str">
        <f t="shared" si="50"/>
        <v/>
      </c>
      <c r="Q149" s="4" t="str">
        <f t="shared" si="10"/>
        <v/>
      </c>
      <c r="S149" s="2">
        <f t="shared" si="43"/>
        <v>47.5</v>
      </c>
      <c r="T149" s="4">
        <f t="shared" si="11"/>
        <v>142.5</v>
      </c>
      <c r="U149" s="4">
        <f t="shared" si="12"/>
        <v>-1.29</v>
      </c>
      <c r="X149" s="4">
        <f t="shared" si="13"/>
        <v>0</v>
      </c>
      <c r="Y149" s="13" t="str">
        <f t="shared" si="51"/>
        <v/>
      </c>
      <c r="Z149" s="4" t="str">
        <f t="shared" si="15"/>
        <v/>
      </c>
      <c r="AB149" s="2">
        <f t="shared" si="44"/>
        <v>47.5</v>
      </c>
      <c r="AC149" s="4">
        <f t="shared" si="16"/>
        <v>142.5</v>
      </c>
      <c r="AD149" s="4">
        <f t="shared" si="17"/>
        <v>-1.29</v>
      </c>
      <c r="AG149" s="4">
        <f t="shared" si="18"/>
        <v>0</v>
      </c>
      <c r="AH149" s="13" t="str">
        <f t="shared" si="52"/>
        <v/>
      </c>
      <c r="AI149" s="4" t="str">
        <f t="shared" si="20"/>
        <v/>
      </c>
      <c r="AK149" s="2">
        <f t="shared" si="45"/>
        <v>47.5</v>
      </c>
      <c r="AL149" s="4">
        <f t="shared" si="21"/>
        <v>142.5</v>
      </c>
      <c r="AM149" s="4">
        <f t="shared" si="22"/>
        <v>-1.29</v>
      </c>
      <c r="AP149" s="4">
        <f t="shared" si="23"/>
        <v>0</v>
      </c>
      <c r="AQ149" s="13" t="str">
        <f t="shared" si="53"/>
        <v/>
      </c>
      <c r="AR149" s="4" t="str">
        <f t="shared" si="25"/>
        <v/>
      </c>
      <c r="AT149" s="2">
        <f t="shared" si="46"/>
        <v>47.5</v>
      </c>
      <c r="AU149" s="4">
        <f t="shared" si="26"/>
        <v>142.5</v>
      </c>
      <c r="AV149" s="4">
        <f t="shared" si="27"/>
        <v>-1.29</v>
      </c>
      <c r="AY149" s="4">
        <f t="shared" si="28"/>
        <v>0</v>
      </c>
      <c r="AZ149" s="13" t="str">
        <f t="shared" si="54"/>
        <v/>
      </c>
      <c r="BA149" s="4" t="str">
        <f t="shared" si="30"/>
        <v/>
      </c>
      <c r="BC149" s="2">
        <f t="shared" si="47"/>
        <v>47.5</v>
      </c>
      <c r="BD149" s="4">
        <f t="shared" si="31"/>
        <v>142.5</v>
      </c>
      <c r="BE149" s="4">
        <f t="shared" si="32"/>
        <v>-1.29</v>
      </c>
      <c r="BH149" s="4">
        <f t="shared" si="33"/>
        <v>0</v>
      </c>
      <c r="BI149" s="13" t="str">
        <f t="shared" si="55"/>
        <v/>
      </c>
      <c r="BJ149" s="4" t="str">
        <f t="shared" si="35"/>
        <v/>
      </c>
      <c r="BL149" s="2">
        <f t="shared" si="48"/>
        <v>47.5</v>
      </c>
      <c r="BM149" s="4">
        <f t="shared" si="36"/>
        <v>142.5</v>
      </c>
      <c r="BN149" s="4">
        <f t="shared" si="37"/>
        <v>-1.29</v>
      </c>
      <c r="BQ149" s="4">
        <f t="shared" si="38"/>
        <v>0</v>
      </c>
      <c r="BR149" s="13" t="str">
        <f t="shared" si="56"/>
        <v/>
      </c>
      <c r="BS149" s="4" t="str">
        <f t="shared" si="40"/>
        <v/>
      </c>
    </row>
    <row r="150">
      <c r="A150" s="2">
        <f t="shared" si="41"/>
        <v>48</v>
      </c>
      <c r="B150" s="4">
        <f t="shared" si="1"/>
        <v>144</v>
      </c>
      <c r="C150" s="4">
        <f t="shared" si="2"/>
        <v>-1.32</v>
      </c>
      <c r="D150" s="2">
        <f>150.75+1/32</f>
        <v>150.78125</v>
      </c>
      <c r="E150" s="2">
        <f>155+7/32</f>
        <v>155.21875</v>
      </c>
      <c r="F150" s="4">
        <f t="shared" si="3"/>
        <v>4.4375</v>
      </c>
      <c r="G150" s="13">
        <f t="shared" si="49"/>
        <v>0.9964973623</v>
      </c>
      <c r="H150" s="13">
        <f t="shared" si="5"/>
        <v>0</v>
      </c>
      <c r="J150" s="2">
        <f t="shared" si="42"/>
        <v>48</v>
      </c>
      <c r="K150" s="4">
        <f t="shared" si="6"/>
        <v>144</v>
      </c>
      <c r="L150" s="4">
        <f t="shared" si="7"/>
        <v>-1.32</v>
      </c>
      <c r="M150" s="4">
        <f>150.75</f>
        <v>150.75</v>
      </c>
      <c r="N150" s="4">
        <f>155.25-1/32</f>
        <v>155.21875</v>
      </c>
      <c r="O150" s="4">
        <f t="shared" si="8"/>
        <v>4.46875</v>
      </c>
      <c r="P150" s="13">
        <f t="shared" si="50"/>
        <v>1</v>
      </c>
      <c r="Q150" s="4">
        <f t="shared" si="10"/>
        <v>0</v>
      </c>
      <c r="S150" s="2">
        <f t="shared" si="43"/>
        <v>48</v>
      </c>
      <c r="T150" s="4">
        <f t="shared" si="11"/>
        <v>144</v>
      </c>
      <c r="U150" s="4">
        <f t="shared" si="12"/>
        <v>-1.32</v>
      </c>
      <c r="X150" s="4">
        <f t="shared" si="13"/>
        <v>0</v>
      </c>
      <c r="Y150" s="13" t="str">
        <f t="shared" si="51"/>
        <v/>
      </c>
      <c r="Z150" s="4" t="str">
        <f t="shared" si="15"/>
        <v/>
      </c>
      <c r="AB150" s="2">
        <f t="shared" si="44"/>
        <v>48</v>
      </c>
      <c r="AC150" s="4">
        <f t="shared" si="16"/>
        <v>144</v>
      </c>
      <c r="AD150" s="4">
        <f t="shared" si="17"/>
        <v>-1.32</v>
      </c>
      <c r="AG150" s="4">
        <f t="shared" si="18"/>
        <v>0</v>
      </c>
      <c r="AH150" s="13" t="str">
        <f t="shared" si="52"/>
        <v/>
      </c>
      <c r="AI150" s="4" t="str">
        <f t="shared" si="20"/>
        <v/>
      </c>
      <c r="AK150" s="2">
        <f t="shared" si="45"/>
        <v>48</v>
      </c>
      <c r="AL150" s="4">
        <f t="shared" si="21"/>
        <v>144</v>
      </c>
      <c r="AM150" s="4">
        <f t="shared" si="22"/>
        <v>-1.32</v>
      </c>
      <c r="AP150" s="4">
        <f t="shared" si="23"/>
        <v>0</v>
      </c>
      <c r="AQ150" s="13" t="str">
        <f t="shared" si="53"/>
        <v/>
      </c>
      <c r="AR150" s="4" t="str">
        <f t="shared" si="25"/>
        <v/>
      </c>
      <c r="AT150" s="2">
        <f t="shared" si="46"/>
        <v>48</v>
      </c>
      <c r="AU150" s="4">
        <f t="shared" si="26"/>
        <v>144</v>
      </c>
      <c r="AV150" s="4">
        <f t="shared" si="27"/>
        <v>-1.32</v>
      </c>
      <c r="AY150" s="4">
        <f t="shared" si="28"/>
        <v>0</v>
      </c>
      <c r="AZ150" s="13" t="str">
        <f t="shared" si="54"/>
        <v/>
      </c>
      <c r="BA150" s="4" t="str">
        <f t="shared" si="30"/>
        <v/>
      </c>
      <c r="BC150" s="2">
        <f t="shared" si="47"/>
        <v>48</v>
      </c>
      <c r="BD150" s="4">
        <f t="shared" si="31"/>
        <v>144</v>
      </c>
      <c r="BE150" s="4">
        <f t="shared" si="32"/>
        <v>-1.32</v>
      </c>
      <c r="BH150" s="4">
        <f t="shared" si="33"/>
        <v>0</v>
      </c>
      <c r="BI150" s="13" t="str">
        <f t="shared" si="55"/>
        <v/>
      </c>
      <c r="BJ150" s="4" t="str">
        <f t="shared" si="35"/>
        <v/>
      </c>
      <c r="BL150" s="2">
        <f t="shared" si="48"/>
        <v>48</v>
      </c>
      <c r="BM150" s="4">
        <f t="shared" si="36"/>
        <v>144</v>
      </c>
      <c r="BN150" s="4">
        <f t="shared" si="37"/>
        <v>-1.32</v>
      </c>
      <c r="BQ150" s="4">
        <f t="shared" si="38"/>
        <v>0</v>
      </c>
      <c r="BR150" s="13" t="str">
        <f t="shared" si="56"/>
        <v/>
      </c>
      <c r="BS150" s="4" t="str">
        <f t="shared" si="40"/>
        <v/>
      </c>
    </row>
    <row r="151">
      <c r="A151" s="2">
        <f t="shared" si="41"/>
        <v>48.5</v>
      </c>
      <c r="B151" s="4">
        <f t="shared" si="1"/>
        <v>145.5</v>
      </c>
      <c r="C151" s="4">
        <f t="shared" si="2"/>
        <v>-1.35</v>
      </c>
      <c r="F151" s="4">
        <f t="shared" si="3"/>
        <v>0</v>
      </c>
      <c r="G151" s="13" t="str">
        <f t="shared" si="49"/>
        <v/>
      </c>
      <c r="H151" s="13" t="str">
        <f t="shared" si="5"/>
        <v/>
      </c>
      <c r="J151" s="2">
        <f t="shared" si="42"/>
        <v>48.5</v>
      </c>
      <c r="K151" s="4">
        <f t="shared" si="6"/>
        <v>145.5</v>
      </c>
      <c r="L151" s="4">
        <f t="shared" si="7"/>
        <v>-1.35</v>
      </c>
      <c r="O151" s="4">
        <f t="shared" si="8"/>
        <v>0</v>
      </c>
      <c r="P151" s="13" t="str">
        <f t="shared" si="50"/>
        <v/>
      </c>
      <c r="Q151" s="4" t="str">
        <f t="shared" si="10"/>
        <v/>
      </c>
      <c r="S151" s="2">
        <f t="shared" si="43"/>
        <v>48.5</v>
      </c>
      <c r="T151" s="4">
        <f t="shared" si="11"/>
        <v>145.5</v>
      </c>
      <c r="U151" s="4">
        <f t="shared" si="12"/>
        <v>-1.35</v>
      </c>
      <c r="X151" s="4">
        <f t="shared" si="13"/>
        <v>0</v>
      </c>
      <c r="Y151" s="13" t="str">
        <f t="shared" si="51"/>
        <v/>
      </c>
      <c r="Z151" s="4" t="str">
        <f t="shared" si="15"/>
        <v/>
      </c>
      <c r="AB151" s="2">
        <f t="shared" si="44"/>
        <v>48.5</v>
      </c>
      <c r="AC151" s="4">
        <f t="shared" si="16"/>
        <v>145.5</v>
      </c>
      <c r="AD151" s="4">
        <f t="shared" si="17"/>
        <v>-1.35</v>
      </c>
      <c r="AG151" s="4">
        <f t="shared" si="18"/>
        <v>0</v>
      </c>
      <c r="AH151" s="13" t="str">
        <f t="shared" si="52"/>
        <v/>
      </c>
      <c r="AI151" s="4" t="str">
        <f t="shared" si="20"/>
        <v/>
      </c>
      <c r="AK151" s="2">
        <f t="shared" si="45"/>
        <v>48.5</v>
      </c>
      <c r="AL151" s="4">
        <f t="shared" si="21"/>
        <v>145.5</v>
      </c>
      <c r="AM151" s="4">
        <f t="shared" si="22"/>
        <v>-1.35</v>
      </c>
      <c r="AP151" s="4">
        <f t="shared" si="23"/>
        <v>0</v>
      </c>
      <c r="AQ151" s="13" t="str">
        <f t="shared" si="53"/>
        <v/>
      </c>
      <c r="AR151" s="4" t="str">
        <f t="shared" si="25"/>
        <v/>
      </c>
      <c r="AT151" s="2">
        <f t="shared" si="46"/>
        <v>48.5</v>
      </c>
      <c r="AU151" s="4">
        <f t="shared" si="26"/>
        <v>145.5</v>
      </c>
      <c r="AV151" s="4">
        <f t="shared" si="27"/>
        <v>-1.35</v>
      </c>
      <c r="AY151" s="4">
        <f t="shared" si="28"/>
        <v>0</v>
      </c>
      <c r="AZ151" s="13" t="str">
        <f t="shared" si="54"/>
        <v/>
      </c>
      <c r="BA151" s="4" t="str">
        <f t="shared" si="30"/>
        <v/>
      </c>
      <c r="BC151" s="2">
        <f t="shared" si="47"/>
        <v>48.5</v>
      </c>
      <c r="BD151" s="4">
        <f t="shared" si="31"/>
        <v>145.5</v>
      </c>
      <c r="BE151" s="4">
        <f t="shared" si="32"/>
        <v>-1.35</v>
      </c>
      <c r="BH151" s="4">
        <f t="shared" si="33"/>
        <v>0</v>
      </c>
      <c r="BI151" s="13" t="str">
        <f t="shared" si="55"/>
        <v/>
      </c>
      <c r="BJ151" s="4" t="str">
        <f t="shared" si="35"/>
        <v/>
      </c>
      <c r="BL151" s="2">
        <f t="shared" si="48"/>
        <v>48.5</v>
      </c>
      <c r="BM151" s="4">
        <f t="shared" si="36"/>
        <v>145.5</v>
      </c>
      <c r="BN151" s="4">
        <f t="shared" si="37"/>
        <v>-1.35</v>
      </c>
      <c r="BQ151" s="4">
        <f t="shared" si="38"/>
        <v>0</v>
      </c>
      <c r="BR151" s="13" t="str">
        <f t="shared" si="56"/>
        <v/>
      </c>
      <c r="BS151" s="4" t="str">
        <f t="shared" si="40"/>
        <v/>
      </c>
    </row>
    <row r="152">
      <c r="A152" s="2">
        <f t="shared" si="41"/>
        <v>49</v>
      </c>
      <c r="B152" s="4">
        <f t="shared" si="1"/>
        <v>147</v>
      </c>
      <c r="C152" s="4">
        <f t="shared" si="2"/>
        <v>-1.38</v>
      </c>
      <c r="F152" s="4">
        <f t="shared" si="3"/>
        <v>0</v>
      </c>
      <c r="G152" s="13" t="str">
        <f t="shared" si="49"/>
        <v/>
      </c>
      <c r="H152" s="13" t="str">
        <f t="shared" si="5"/>
        <v/>
      </c>
      <c r="J152" s="2">
        <f t="shared" si="42"/>
        <v>49</v>
      </c>
      <c r="K152" s="4">
        <f t="shared" si="6"/>
        <v>147</v>
      </c>
      <c r="L152" s="4">
        <f t="shared" si="7"/>
        <v>-1.38</v>
      </c>
      <c r="M152" s="4">
        <f>150.75</f>
        <v>150.75</v>
      </c>
      <c r="N152" s="4">
        <f>155.25-1/32</f>
        <v>155.21875</v>
      </c>
      <c r="O152" s="4">
        <f t="shared" si="8"/>
        <v>4.46875</v>
      </c>
      <c r="P152" s="13">
        <f t="shared" si="50"/>
        <v>1</v>
      </c>
      <c r="Q152" s="4">
        <f t="shared" si="10"/>
        <v>0</v>
      </c>
      <c r="S152" s="2">
        <f t="shared" si="43"/>
        <v>49</v>
      </c>
      <c r="T152" s="4">
        <f t="shared" si="11"/>
        <v>147</v>
      </c>
      <c r="U152" s="4">
        <f t="shared" si="12"/>
        <v>-1.38</v>
      </c>
      <c r="X152" s="4">
        <f t="shared" si="13"/>
        <v>0</v>
      </c>
      <c r="Y152" s="13" t="str">
        <f t="shared" si="51"/>
        <v/>
      </c>
      <c r="Z152" s="4" t="str">
        <f t="shared" si="15"/>
        <v/>
      </c>
      <c r="AB152" s="2">
        <f t="shared" si="44"/>
        <v>49</v>
      </c>
      <c r="AC152" s="4">
        <f t="shared" si="16"/>
        <v>147</v>
      </c>
      <c r="AD152" s="4">
        <f t="shared" si="17"/>
        <v>-1.38</v>
      </c>
      <c r="AG152" s="4">
        <f t="shared" si="18"/>
        <v>0</v>
      </c>
      <c r="AH152" s="13" t="str">
        <f t="shared" si="52"/>
        <v/>
      </c>
      <c r="AI152" s="4" t="str">
        <f t="shared" si="20"/>
        <v/>
      </c>
      <c r="AK152" s="2">
        <f t="shared" si="45"/>
        <v>49</v>
      </c>
      <c r="AL152" s="4">
        <f t="shared" si="21"/>
        <v>147</v>
      </c>
      <c r="AM152" s="4">
        <f t="shared" si="22"/>
        <v>-1.38</v>
      </c>
      <c r="AP152" s="4">
        <f t="shared" si="23"/>
        <v>0</v>
      </c>
      <c r="AQ152" s="13" t="str">
        <f t="shared" si="53"/>
        <v/>
      </c>
      <c r="AR152" s="4" t="str">
        <f t="shared" si="25"/>
        <v/>
      </c>
      <c r="AT152" s="2">
        <f t="shared" si="46"/>
        <v>49</v>
      </c>
      <c r="AU152" s="4">
        <f t="shared" si="26"/>
        <v>147</v>
      </c>
      <c r="AV152" s="4">
        <f t="shared" si="27"/>
        <v>-1.38</v>
      </c>
      <c r="AY152" s="4">
        <f t="shared" si="28"/>
        <v>0</v>
      </c>
      <c r="AZ152" s="13" t="str">
        <f t="shared" si="54"/>
        <v/>
      </c>
      <c r="BA152" s="4" t="str">
        <f t="shared" si="30"/>
        <v/>
      </c>
      <c r="BC152" s="2">
        <f t="shared" si="47"/>
        <v>49</v>
      </c>
      <c r="BD152" s="4">
        <f t="shared" si="31"/>
        <v>147</v>
      </c>
      <c r="BE152" s="4">
        <f t="shared" si="32"/>
        <v>-1.38</v>
      </c>
      <c r="BH152" s="4">
        <f t="shared" si="33"/>
        <v>0</v>
      </c>
      <c r="BI152" s="13" t="str">
        <f t="shared" si="55"/>
        <v/>
      </c>
      <c r="BJ152" s="4" t="str">
        <f t="shared" si="35"/>
        <v/>
      </c>
      <c r="BL152" s="2">
        <f t="shared" si="48"/>
        <v>49</v>
      </c>
      <c r="BM152" s="4">
        <f t="shared" si="36"/>
        <v>147</v>
      </c>
      <c r="BN152" s="4">
        <f t="shared" si="37"/>
        <v>-1.38</v>
      </c>
      <c r="BQ152" s="4">
        <f t="shared" si="38"/>
        <v>0</v>
      </c>
      <c r="BR152" s="13" t="str">
        <f t="shared" si="56"/>
        <v/>
      </c>
      <c r="BS152" s="4" t="str">
        <f t="shared" si="40"/>
        <v/>
      </c>
    </row>
    <row r="153">
      <c r="A153" s="2">
        <f t="shared" si="41"/>
        <v>49.5</v>
      </c>
      <c r="B153" s="4">
        <f t="shared" si="1"/>
        <v>148.5</v>
      </c>
      <c r="C153" s="4">
        <f t="shared" si="2"/>
        <v>-1.41</v>
      </c>
      <c r="F153" s="4">
        <f t="shared" si="3"/>
        <v>0</v>
      </c>
      <c r="G153" s="13" t="str">
        <f t="shared" si="49"/>
        <v/>
      </c>
      <c r="H153" s="13" t="str">
        <f t="shared" si="5"/>
        <v/>
      </c>
      <c r="J153" s="2">
        <f t="shared" si="42"/>
        <v>49.5</v>
      </c>
      <c r="K153" s="4">
        <f t="shared" si="6"/>
        <v>148.5</v>
      </c>
      <c r="L153" s="4">
        <f t="shared" si="7"/>
        <v>-1.41</v>
      </c>
      <c r="O153" s="4">
        <f t="shared" si="8"/>
        <v>0</v>
      </c>
      <c r="P153" s="13" t="str">
        <f t="shared" si="50"/>
        <v/>
      </c>
      <c r="Q153" s="4" t="str">
        <f t="shared" si="10"/>
        <v/>
      </c>
      <c r="S153" s="2">
        <f t="shared" si="43"/>
        <v>49.5</v>
      </c>
      <c r="T153" s="4">
        <f t="shared" si="11"/>
        <v>148.5</v>
      </c>
      <c r="U153" s="4">
        <f t="shared" si="12"/>
        <v>-1.41</v>
      </c>
      <c r="X153" s="4">
        <f t="shared" si="13"/>
        <v>0</v>
      </c>
      <c r="Y153" s="13" t="str">
        <f t="shared" si="51"/>
        <v/>
      </c>
      <c r="Z153" s="4" t="str">
        <f t="shared" si="15"/>
        <v/>
      </c>
      <c r="AB153" s="2">
        <f t="shared" si="44"/>
        <v>49.5</v>
      </c>
      <c r="AC153" s="4">
        <f t="shared" si="16"/>
        <v>148.5</v>
      </c>
      <c r="AD153" s="4">
        <f t="shared" si="17"/>
        <v>-1.41</v>
      </c>
      <c r="AG153" s="4">
        <f t="shared" si="18"/>
        <v>0</v>
      </c>
      <c r="AH153" s="13" t="str">
        <f t="shared" si="52"/>
        <v/>
      </c>
      <c r="AI153" s="4" t="str">
        <f t="shared" si="20"/>
        <v/>
      </c>
      <c r="AK153" s="2">
        <f t="shared" si="45"/>
        <v>49.5</v>
      </c>
      <c r="AL153" s="4">
        <f t="shared" si="21"/>
        <v>148.5</v>
      </c>
      <c r="AM153" s="4">
        <f t="shared" si="22"/>
        <v>-1.41</v>
      </c>
      <c r="AP153" s="4">
        <f t="shared" si="23"/>
        <v>0</v>
      </c>
      <c r="AQ153" s="13" t="str">
        <f t="shared" si="53"/>
        <v/>
      </c>
      <c r="AR153" s="4" t="str">
        <f t="shared" si="25"/>
        <v/>
      </c>
      <c r="AT153" s="2">
        <f t="shared" si="46"/>
        <v>49.5</v>
      </c>
      <c r="AU153" s="4">
        <f t="shared" si="26"/>
        <v>148.5</v>
      </c>
      <c r="AV153" s="4">
        <f t="shared" si="27"/>
        <v>-1.41</v>
      </c>
      <c r="AY153" s="4">
        <f t="shared" si="28"/>
        <v>0</v>
      </c>
      <c r="AZ153" s="13" t="str">
        <f t="shared" si="54"/>
        <v/>
      </c>
      <c r="BA153" s="4" t="str">
        <f t="shared" si="30"/>
        <v/>
      </c>
      <c r="BC153" s="2">
        <f t="shared" si="47"/>
        <v>49.5</v>
      </c>
      <c r="BD153" s="4">
        <f t="shared" si="31"/>
        <v>148.5</v>
      </c>
      <c r="BE153" s="4">
        <f t="shared" si="32"/>
        <v>-1.41</v>
      </c>
      <c r="BH153" s="4">
        <f t="shared" si="33"/>
        <v>0</v>
      </c>
      <c r="BI153" s="13" t="str">
        <f t="shared" si="55"/>
        <v/>
      </c>
      <c r="BJ153" s="4" t="str">
        <f t="shared" si="35"/>
        <v/>
      </c>
      <c r="BL153" s="2">
        <f t="shared" si="48"/>
        <v>49.5</v>
      </c>
      <c r="BM153" s="4">
        <f t="shared" si="36"/>
        <v>148.5</v>
      </c>
      <c r="BN153" s="4">
        <f t="shared" si="37"/>
        <v>-1.41</v>
      </c>
      <c r="BQ153" s="4">
        <f t="shared" si="38"/>
        <v>0</v>
      </c>
      <c r="BR153" s="13" t="str">
        <f t="shared" si="56"/>
        <v/>
      </c>
      <c r="BS153" s="4" t="str">
        <f t="shared" si="40"/>
        <v/>
      </c>
    </row>
    <row r="154">
      <c r="A154" s="2">
        <f t="shared" si="41"/>
        <v>50</v>
      </c>
      <c r="B154" s="4">
        <f t="shared" si="1"/>
        <v>150</v>
      </c>
      <c r="C154" s="4">
        <f t="shared" si="2"/>
        <v>-1.44</v>
      </c>
      <c r="D154" s="2">
        <f>150.75+1/32</f>
        <v>150.78125</v>
      </c>
      <c r="E154" s="2">
        <f>155+7/32</f>
        <v>155.21875</v>
      </c>
      <c r="F154" s="4">
        <f t="shared" si="3"/>
        <v>4.4375</v>
      </c>
      <c r="G154" s="13">
        <f t="shared" si="49"/>
        <v>0.9964973623</v>
      </c>
      <c r="H154" s="13">
        <f t="shared" si="5"/>
        <v>0</v>
      </c>
      <c r="J154" s="2">
        <f t="shared" si="42"/>
        <v>50</v>
      </c>
      <c r="K154" s="4">
        <f t="shared" si="6"/>
        <v>150</v>
      </c>
      <c r="L154" s="4">
        <f t="shared" si="7"/>
        <v>-1.44</v>
      </c>
      <c r="M154" s="4">
        <f>150.75</f>
        <v>150.75</v>
      </c>
      <c r="N154" s="4">
        <f>155.25-2/32</f>
        <v>155.1875</v>
      </c>
      <c r="O154" s="4">
        <f t="shared" si="8"/>
        <v>4.4375</v>
      </c>
      <c r="P154" s="13">
        <f t="shared" si="50"/>
        <v>0.9964973623</v>
      </c>
      <c r="Q154" s="4">
        <f t="shared" si="10"/>
        <v>0</v>
      </c>
      <c r="S154" s="2">
        <f t="shared" si="43"/>
        <v>50</v>
      </c>
      <c r="T154" s="4">
        <f t="shared" si="11"/>
        <v>150</v>
      </c>
      <c r="U154" s="4">
        <f t="shared" si="12"/>
        <v>-1.44</v>
      </c>
      <c r="X154" s="4">
        <f t="shared" si="13"/>
        <v>0</v>
      </c>
      <c r="Y154" s="13" t="str">
        <f t="shared" si="51"/>
        <v/>
      </c>
      <c r="Z154" s="4" t="str">
        <f t="shared" si="15"/>
        <v/>
      </c>
      <c r="AB154" s="2">
        <f t="shared" si="44"/>
        <v>50</v>
      </c>
      <c r="AC154" s="4">
        <f t="shared" si="16"/>
        <v>150</v>
      </c>
      <c r="AD154" s="4">
        <f t="shared" si="17"/>
        <v>-1.44</v>
      </c>
      <c r="AG154" s="4">
        <f t="shared" si="18"/>
        <v>0</v>
      </c>
      <c r="AH154" s="13" t="str">
        <f t="shared" si="52"/>
        <v/>
      </c>
      <c r="AI154" s="4" t="str">
        <f t="shared" si="20"/>
        <v/>
      </c>
      <c r="AK154" s="2">
        <f t="shared" si="45"/>
        <v>50</v>
      </c>
      <c r="AL154" s="4">
        <f t="shared" si="21"/>
        <v>150</v>
      </c>
      <c r="AM154" s="4">
        <f t="shared" si="22"/>
        <v>-1.44</v>
      </c>
      <c r="AP154" s="4">
        <f t="shared" si="23"/>
        <v>0</v>
      </c>
      <c r="AQ154" s="13" t="str">
        <f t="shared" si="53"/>
        <v/>
      </c>
      <c r="AR154" s="4" t="str">
        <f t="shared" si="25"/>
        <v/>
      </c>
      <c r="AT154" s="2">
        <f t="shared" si="46"/>
        <v>50</v>
      </c>
      <c r="AU154" s="4">
        <f t="shared" si="26"/>
        <v>150</v>
      </c>
      <c r="AV154" s="4">
        <f t="shared" si="27"/>
        <v>-1.44</v>
      </c>
      <c r="AY154" s="4">
        <f t="shared" si="28"/>
        <v>0</v>
      </c>
      <c r="AZ154" s="13" t="str">
        <f t="shared" si="54"/>
        <v/>
      </c>
      <c r="BA154" s="4" t="str">
        <f t="shared" si="30"/>
        <v/>
      </c>
      <c r="BC154" s="2">
        <f t="shared" si="47"/>
        <v>50</v>
      </c>
      <c r="BD154" s="4">
        <f t="shared" si="31"/>
        <v>150</v>
      </c>
      <c r="BE154" s="4">
        <f t="shared" si="32"/>
        <v>-1.44</v>
      </c>
      <c r="BH154" s="4">
        <f t="shared" si="33"/>
        <v>0</v>
      </c>
      <c r="BI154" s="13" t="str">
        <f t="shared" si="55"/>
        <v/>
      </c>
      <c r="BJ154" s="4" t="str">
        <f t="shared" si="35"/>
        <v/>
      </c>
      <c r="BL154" s="2">
        <f t="shared" si="48"/>
        <v>50</v>
      </c>
      <c r="BM154" s="4">
        <f t="shared" si="36"/>
        <v>150</v>
      </c>
      <c r="BN154" s="4">
        <f t="shared" si="37"/>
        <v>-1.44</v>
      </c>
      <c r="BQ154" s="4">
        <f t="shared" si="38"/>
        <v>0</v>
      </c>
      <c r="BR154" s="13" t="str">
        <f t="shared" si="56"/>
        <v/>
      </c>
      <c r="BS154" s="4" t="str">
        <f t="shared" si="40"/>
        <v/>
      </c>
    </row>
    <row r="155">
      <c r="A155" s="2">
        <f t="shared" si="41"/>
        <v>50.5</v>
      </c>
      <c r="B155" s="4">
        <f t="shared" si="1"/>
        <v>151.5</v>
      </c>
      <c r="C155" s="4">
        <f t="shared" si="2"/>
        <v>-1.47</v>
      </c>
      <c r="F155" s="4">
        <f t="shared" si="3"/>
        <v>0</v>
      </c>
      <c r="G155" s="13" t="str">
        <f t="shared" si="49"/>
        <v/>
      </c>
      <c r="H155" s="13" t="str">
        <f t="shared" si="5"/>
        <v/>
      </c>
      <c r="J155" s="2">
        <f t="shared" si="42"/>
        <v>50.5</v>
      </c>
      <c r="K155" s="4">
        <f t="shared" si="6"/>
        <v>151.5</v>
      </c>
      <c r="L155" s="4">
        <f t="shared" si="7"/>
        <v>-1.47</v>
      </c>
      <c r="O155" s="4">
        <f t="shared" si="8"/>
        <v>0</v>
      </c>
      <c r="P155" s="13" t="str">
        <f t="shared" si="50"/>
        <v/>
      </c>
      <c r="Q155" s="4" t="str">
        <f t="shared" si="10"/>
        <v/>
      </c>
      <c r="S155" s="2">
        <f t="shared" si="43"/>
        <v>50.5</v>
      </c>
      <c r="T155" s="4">
        <f t="shared" si="11"/>
        <v>151.5</v>
      </c>
      <c r="U155" s="4">
        <f t="shared" si="12"/>
        <v>-1.47</v>
      </c>
      <c r="X155" s="4">
        <f t="shared" si="13"/>
        <v>0</v>
      </c>
      <c r="Y155" s="13" t="str">
        <f t="shared" si="51"/>
        <v/>
      </c>
      <c r="Z155" s="4" t="str">
        <f t="shared" si="15"/>
        <v/>
      </c>
      <c r="AB155" s="2">
        <f t="shared" si="44"/>
        <v>50.5</v>
      </c>
      <c r="AC155" s="4">
        <f t="shared" si="16"/>
        <v>151.5</v>
      </c>
      <c r="AD155" s="4">
        <f t="shared" si="17"/>
        <v>-1.47</v>
      </c>
      <c r="AG155" s="4">
        <f t="shared" si="18"/>
        <v>0</v>
      </c>
      <c r="AH155" s="13" t="str">
        <f t="shared" si="52"/>
        <v/>
      </c>
      <c r="AI155" s="4" t="str">
        <f t="shared" si="20"/>
        <v/>
      </c>
      <c r="AK155" s="2">
        <f t="shared" si="45"/>
        <v>50.5</v>
      </c>
      <c r="AL155" s="4">
        <f t="shared" si="21"/>
        <v>151.5</v>
      </c>
      <c r="AM155" s="4">
        <f t="shared" si="22"/>
        <v>-1.47</v>
      </c>
      <c r="AP155" s="4">
        <f t="shared" si="23"/>
        <v>0</v>
      </c>
      <c r="AQ155" s="13" t="str">
        <f t="shared" si="53"/>
        <v/>
      </c>
      <c r="AR155" s="4" t="str">
        <f t="shared" si="25"/>
        <v/>
      </c>
      <c r="AT155" s="2">
        <f t="shared" si="46"/>
        <v>50.5</v>
      </c>
      <c r="AU155" s="4">
        <f t="shared" si="26"/>
        <v>151.5</v>
      </c>
      <c r="AV155" s="4">
        <f t="shared" si="27"/>
        <v>-1.47</v>
      </c>
      <c r="AY155" s="4">
        <f t="shared" si="28"/>
        <v>0</v>
      </c>
      <c r="AZ155" s="13" t="str">
        <f t="shared" si="54"/>
        <v/>
      </c>
      <c r="BA155" s="4" t="str">
        <f t="shared" si="30"/>
        <v/>
      </c>
      <c r="BC155" s="2">
        <f t="shared" si="47"/>
        <v>50.5</v>
      </c>
      <c r="BD155" s="4">
        <f t="shared" si="31"/>
        <v>151.5</v>
      </c>
      <c r="BE155" s="4">
        <f t="shared" si="32"/>
        <v>-1.47</v>
      </c>
      <c r="BH155" s="4">
        <f t="shared" si="33"/>
        <v>0</v>
      </c>
      <c r="BI155" s="13" t="str">
        <f t="shared" si="55"/>
        <v/>
      </c>
      <c r="BJ155" s="4" t="str">
        <f t="shared" si="35"/>
        <v/>
      </c>
      <c r="BL155" s="2">
        <f t="shared" si="48"/>
        <v>50.5</v>
      </c>
      <c r="BM155" s="4">
        <f t="shared" si="36"/>
        <v>151.5</v>
      </c>
      <c r="BN155" s="4">
        <f t="shared" si="37"/>
        <v>-1.47</v>
      </c>
      <c r="BQ155" s="4">
        <f t="shared" si="38"/>
        <v>0</v>
      </c>
      <c r="BR155" s="13" t="str">
        <f t="shared" si="56"/>
        <v/>
      </c>
      <c r="BS155" s="4" t="str">
        <f t="shared" si="40"/>
        <v/>
      </c>
    </row>
    <row r="156">
      <c r="A156" s="2">
        <f t="shared" si="41"/>
        <v>51</v>
      </c>
      <c r="B156" s="4">
        <f t="shared" si="1"/>
        <v>153</v>
      </c>
      <c r="C156" s="4">
        <f t="shared" si="2"/>
        <v>-1.5</v>
      </c>
      <c r="F156" s="4">
        <f t="shared" si="3"/>
        <v>0</v>
      </c>
      <c r="G156" s="13" t="str">
        <f t="shared" si="49"/>
        <v/>
      </c>
      <c r="H156" s="13" t="str">
        <f t="shared" si="5"/>
        <v/>
      </c>
      <c r="J156" s="2">
        <f t="shared" si="42"/>
        <v>51</v>
      </c>
      <c r="K156" s="4">
        <f t="shared" si="6"/>
        <v>153</v>
      </c>
      <c r="L156" s="4">
        <f t="shared" si="7"/>
        <v>-1.5</v>
      </c>
      <c r="M156" s="4">
        <f>150.75</f>
        <v>150.75</v>
      </c>
      <c r="N156" s="4">
        <f>155.25-2/32</f>
        <v>155.1875</v>
      </c>
      <c r="O156" s="4">
        <f t="shared" si="8"/>
        <v>4.4375</v>
      </c>
      <c r="P156" s="13">
        <f t="shared" si="50"/>
        <v>0.9964973623</v>
      </c>
      <c r="Q156" s="4">
        <f t="shared" si="10"/>
        <v>0</v>
      </c>
      <c r="S156" s="2">
        <f t="shared" si="43"/>
        <v>51</v>
      </c>
      <c r="T156" s="4">
        <f t="shared" si="11"/>
        <v>153</v>
      </c>
      <c r="U156" s="4">
        <f t="shared" si="12"/>
        <v>-1.5</v>
      </c>
      <c r="X156" s="4">
        <f t="shared" si="13"/>
        <v>0</v>
      </c>
      <c r="Y156" s="13" t="str">
        <f t="shared" si="51"/>
        <v/>
      </c>
      <c r="Z156" s="4" t="str">
        <f t="shared" si="15"/>
        <v/>
      </c>
      <c r="AB156" s="2">
        <f t="shared" si="44"/>
        <v>51</v>
      </c>
      <c r="AC156" s="4">
        <f t="shared" si="16"/>
        <v>153</v>
      </c>
      <c r="AD156" s="4">
        <f t="shared" si="17"/>
        <v>-1.5</v>
      </c>
      <c r="AG156" s="4">
        <f t="shared" si="18"/>
        <v>0</v>
      </c>
      <c r="AH156" s="13" t="str">
        <f t="shared" si="52"/>
        <v/>
      </c>
      <c r="AI156" s="4" t="str">
        <f t="shared" si="20"/>
        <v/>
      </c>
      <c r="AK156" s="2">
        <f t="shared" si="45"/>
        <v>51</v>
      </c>
      <c r="AL156" s="4">
        <f t="shared" si="21"/>
        <v>153</v>
      </c>
      <c r="AM156" s="4">
        <f t="shared" si="22"/>
        <v>-1.5</v>
      </c>
      <c r="AP156" s="4">
        <f t="shared" si="23"/>
        <v>0</v>
      </c>
      <c r="AQ156" s="13" t="str">
        <f t="shared" si="53"/>
        <v/>
      </c>
      <c r="AR156" s="4" t="str">
        <f t="shared" si="25"/>
        <v/>
      </c>
      <c r="AT156" s="2">
        <f t="shared" si="46"/>
        <v>51</v>
      </c>
      <c r="AU156" s="4">
        <f t="shared" si="26"/>
        <v>153</v>
      </c>
      <c r="AV156" s="4">
        <f t="shared" si="27"/>
        <v>-1.5</v>
      </c>
      <c r="AY156" s="4">
        <f t="shared" si="28"/>
        <v>0</v>
      </c>
      <c r="AZ156" s="13" t="str">
        <f t="shared" si="54"/>
        <v/>
      </c>
      <c r="BA156" s="4" t="str">
        <f t="shared" si="30"/>
        <v/>
      </c>
      <c r="BC156" s="2">
        <f t="shared" si="47"/>
        <v>51</v>
      </c>
      <c r="BD156" s="4">
        <f t="shared" si="31"/>
        <v>153</v>
      </c>
      <c r="BE156" s="4">
        <f t="shared" si="32"/>
        <v>-1.5</v>
      </c>
      <c r="BH156" s="4">
        <f t="shared" si="33"/>
        <v>0</v>
      </c>
      <c r="BI156" s="13" t="str">
        <f t="shared" si="55"/>
        <v/>
      </c>
      <c r="BJ156" s="4" t="str">
        <f t="shared" si="35"/>
        <v/>
      </c>
      <c r="BL156" s="2">
        <f t="shared" si="48"/>
        <v>51</v>
      </c>
      <c r="BM156" s="4">
        <f t="shared" si="36"/>
        <v>153</v>
      </c>
      <c r="BN156" s="4">
        <f t="shared" si="37"/>
        <v>-1.5</v>
      </c>
      <c r="BQ156" s="4">
        <f t="shared" si="38"/>
        <v>0</v>
      </c>
      <c r="BR156" s="13" t="str">
        <f t="shared" si="56"/>
        <v/>
      </c>
      <c r="BS156" s="4" t="str">
        <f t="shared" si="40"/>
        <v/>
      </c>
    </row>
    <row r="157">
      <c r="A157" s="2">
        <f t="shared" si="41"/>
        <v>51.5</v>
      </c>
      <c r="B157" s="4">
        <f t="shared" si="1"/>
        <v>154.5</v>
      </c>
      <c r="C157" s="4">
        <f t="shared" si="2"/>
        <v>-1.53</v>
      </c>
      <c r="F157" s="4">
        <f t="shared" si="3"/>
        <v>0</v>
      </c>
      <c r="G157" s="13" t="str">
        <f t="shared" si="49"/>
        <v/>
      </c>
      <c r="H157" s="13" t="str">
        <f t="shared" si="5"/>
        <v/>
      </c>
      <c r="J157" s="2">
        <f t="shared" si="42"/>
        <v>51.5</v>
      </c>
      <c r="K157" s="4">
        <f t="shared" si="6"/>
        <v>154.5</v>
      </c>
      <c r="L157" s="4">
        <f t="shared" si="7"/>
        <v>-1.53</v>
      </c>
      <c r="O157" s="4">
        <f t="shared" si="8"/>
        <v>0</v>
      </c>
      <c r="P157" s="13" t="str">
        <f t="shared" si="50"/>
        <v/>
      </c>
      <c r="Q157" s="4" t="str">
        <f t="shared" si="10"/>
        <v/>
      </c>
      <c r="S157" s="2">
        <f t="shared" si="43"/>
        <v>51.5</v>
      </c>
      <c r="T157" s="4">
        <f t="shared" si="11"/>
        <v>154.5</v>
      </c>
      <c r="U157" s="4">
        <f t="shared" si="12"/>
        <v>-1.53</v>
      </c>
      <c r="X157" s="4">
        <f t="shared" si="13"/>
        <v>0</v>
      </c>
      <c r="Y157" s="13" t="str">
        <f t="shared" si="51"/>
        <v/>
      </c>
      <c r="Z157" s="4" t="str">
        <f t="shared" si="15"/>
        <v/>
      </c>
      <c r="AB157" s="2">
        <f t="shared" si="44"/>
        <v>51.5</v>
      </c>
      <c r="AC157" s="4">
        <f t="shared" si="16"/>
        <v>154.5</v>
      </c>
      <c r="AD157" s="4">
        <f t="shared" si="17"/>
        <v>-1.53</v>
      </c>
      <c r="AG157" s="4">
        <f t="shared" si="18"/>
        <v>0</v>
      </c>
      <c r="AH157" s="13" t="str">
        <f t="shared" si="52"/>
        <v/>
      </c>
      <c r="AI157" s="4" t="str">
        <f t="shared" si="20"/>
        <v/>
      </c>
      <c r="AK157" s="2">
        <f t="shared" si="45"/>
        <v>51.5</v>
      </c>
      <c r="AL157" s="4">
        <f t="shared" si="21"/>
        <v>154.5</v>
      </c>
      <c r="AM157" s="4">
        <f t="shared" si="22"/>
        <v>-1.53</v>
      </c>
      <c r="AP157" s="4">
        <f t="shared" si="23"/>
        <v>0</v>
      </c>
      <c r="AQ157" s="13" t="str">
        <f t="shared" si="53"/>
        <v/>
      </c>
      <c r="AR157" s="4" t="str">
        <f t="shared" si="25"/>
        <v/>
      </c>
      <c r="AT157" s="2">
        <f t="shared" si="46"/>
        <v>51.5</v>
      </c>
      <c r="AU157" s="4">
        <f t="shared" si="26"/>
        <v>154.5</v>
      </c>
      <c r="AV157" s="4">
        <f t="shared" si="27"/>
        <v>-1.53</v>
      </c>
      <c r="AY157" s="4">
        <f t="shared" si="28"/>
        <v>0</v>
      </c>
      <c r="AZ157" s="13" t="str">
        <f t="shared" si="54"/>
        <v/>
      </c>
      <c r="BA157" s="4" t="str">
        <f t="shared" si="30"/>
        <v/>
      </c>
      <c r="BC157" s="2">
        <f t="shared" si="47"/>
        <v>51.5</v>
      </c>
      <c r="BD157" s="4">
        <f t="shared" si="31"/>
        <v>154.5</v>
      </c>
      <c r="BE157" s="4">
        <f t="shared" si="32"/>
        <v>-1.53</v>
      </c>
      <c r="BH157" s="4">
        <f t="shared" si="33"/>
        <v>0</v>
      </c>
      <c r="BI157" s="13" t="str">
        <f t="shared" si="55"/>
        <v/>
      </c>
      <c r="BJ157" s="4" t="str">
        <f t="shared" si="35"/>
        <v/>
      </c>
      <c r="BL157" s="2">
        <f t="shared" si="48"/>
        <v>51.5</v>
      </c>
      <c r="BM157" s="4">
        <f t="shared" si="36"/>
        <v>154.5</v>
      </c>
      <c r="BN157" s="4">
        <f t="shared" si="37"/>
        <v>-1.53</v>
      </c>
      <c r="BQ157" s="4">
        <f t="shared" si="38"/>
        <v>0</v>
      </c>
      <c r="BR157" s="13" t="str">
        <f t="shared" si="56"/>
        <v/>
      </c>
      <c r="BS157" s="4" t="str">
        <f t="shared" si="40"/>
        <v/>
      </c>
    </row>
    <row r="158">
      <c r="A158" s="2">
        <f t="shared" si="41"/>
        <v>52</v>
      </c>
      <c r="B158" s="4">
        <f t="shared" si="1"/>
        <v>156</v>
      </c>
      <c r="C158" s="4">
        <f t="shared" si="2"/>
        <v>-1.56</v>
      </c>
      <c r="D158" s="2">
        <f>150.75+1/32</f>
        <v>150.78125</v>
      </c>
      <c r="E158" s="2">
        <f>155+7/32</f>
        <v>155.21875</v>
      </c>
      <c r="F158" s="4">
        <f t="shared" si="3"/>
        <v>4.4375</v>
      </c>
      <c r="G158" s="13">
        <f t="shared" si="49"/>
        <v>0.9964973623</v>
      </c>
      <c r="H158" s="13">
        <f t="shared" si="5"/>
        <v>0</v>
      </c>
      <c r="J158" s="2">
        <f t="shared" si="42"/>
        <v>52</v>
      </c>
      <c r="K158" s="4">
        <f t="shared" si="6"/>
        <v>156</v>
      </c>
      <c r="L158" s="4">
        <f t="shared" si="7"/>
        <v>-1.56</v>
      </c>
      <c r="M158" s="4">
        <f>150.75</f>
        <v>150.75</v>
      </c>
      <c r="N158" s="4">
        <f>155.25-1/32</f>
        <v>155.21875</v>
      </c>
      <c r="O158" s="4">
        <f t="shared" si="8"/>
        <v>4.46875</v>
      </c>
      <c r="P158" s="13">
        <f t="shared" si="50"/>
        <v>1</v>
      </c>
      <c r="Q158" s="4">
        <f t="shared" si="10"/>
        <v>0</v>
      </c>
      <c r="S158" s="2">
        <f t="shared" si="43"/>
        <v>52</v>
      </c>
      <c r="T158" s="4">
        <f t="shared" si="11"/>
        <v>156</v>
      </c>
      <c r="U158" s="4">
        <f t="shared" si="12"/>
        <v>-1.56</v>
      </c>
      <c r="X158" s="4">
        <f t="shared" si="13"/>
        <v>0</v>
      </c>
      <c r="Y158" s="13" t="str">
        <f t="shared" si="51"/>
        <v/>
      </c>
      <c r="Z158" s="4" t="str">
        <f t="shared" si="15"/>
        <v/>
      </c>
      <c r="AB158" s="2">
        <f t="shared" si="44"/>
        <v>52</v>
      </c>
      <c r="AC158" s="4">
        <f t="shared" si="16"/>
        <v>156</v>
      </c>
      <c r="AD158" s="4">
        <f t="shared" si="17"/>
        <v>-1.56</v>
      </c>
      <c r="AG158" s="4">
        <f t="shared" si="18"/>
        <v>0</v>
      </c>
      <c r="AH158" s="13" t="str">
        <f t="shared" si="52"/>
        <v/>
      </c>
      <c r="AI158" s="4" t="str">
        <f t="shared" si="20"/>
        <v/>
      </c>
      <c r="AK158" s="2">
        <f t="shared" si="45"/>
        <v>52</v>
      </c>
      <c r="AL158" s="4">
        <f t="shared" si="21"/>
        <v>156</v>
      </c>
      <c r="AM158" s="4">
        <f t="shared" si="22"/>
        <v>-1.56</v>
      </c>
      <c r="AP158" s="4">
        <f t="shared" si="23"/>
        <v>0</v>
      </c>
      <c r="AQ158" s="13" t="str">
        <f t="shared" si="53"/>
        <v/>
      </c>
      <c r="AR158" s="4" t="str">
        <f t="shared" si="25"/>
        <v/>
      </c>
      <c r="AT158" s="2">
        <f t="shared" si="46"/>
        <v>52</v>
      </c>
      <c r="AU158" s="4">
        <f t="shared" si="26"/>
        <v>156</v>
      </c>
      <c r="AV158" s="4">
        <f t="shared" si="27"/>
        <v>-1.56</v>
      </c>
      <c r="AY158" s="4">
        <f t="shared" si="28"/>
        <v>0</v>
      </c>
      <c r="AZ158" s="13" t="str">
        <f t="shared" si="54"/>
        <v/>
      </c>
      <c r="BA158" s="4" t="str">
        <f t="shared" si="30"/>
        <v/>
      </c>
      <c r="BC158" s="2">
        <f t="shared" si="47"/>
        <v>52</v>
      </c>
      <c r="BD158" s="4">
        <f t="shared" si="31"/>
        <v>156</v>
      </c>
      <c r="BE158" s="4">
        <f t="shared" si="32"/>
        <v>-1.56</v>
      </c>
      <c r="BH158" s="4">
        <f t="shared" si="33"/>
        <v>0</v>
      </c>
      <c r="BI158" s="13" t="str">
        <f t="shared" si="55"/>
        <v/>
      </c>
      <c r="BJ158" s="4" t="str">
        <f t="shared" si="35"/>
        <v/>
      </c>
      <c r="BL158" s="2">
        <f t="shared" si="48"/>
        <v>52</v>
      </c>
      <c r="BM158" s="4">
        <f t="shared" si="36"/>
        <v>156</v>
      </c>
      <c r="BN158" s="4">
        <f t="shared" si="37"/>
        <v>-1.56</v>
      </c>
      <c r="BQ158" s="4">
        <f t="shared" si="38"/>
        <v>0</v>
      </c>
      <c r="BR158" s="13" t="str">
        <f t="shared" si="56"/>
        <v/>
      </c>
      <c r="BS158" s="4" t="str">
        <f t="shared" si="40"/>
        <v/>
      </c>
    </row>
    <row r="159">
      <c r="A159" s="2">
        <f t="shared" si="41"/>
        <v>52.5</v>
      </c>
      <c r="B159" s="4">
        <f t="shared" si="1"/>
        <v>157.5</v>
      </c>
      <c r="C159" s="4">
        <f t="shared" si="2"/>
        <v>-1.59</v>
      </c>
      <c r="F159" s="4">
        <f t="shared" si="3"/>
        <v>0</v>
      </c>
      <c r="G159" s="13" t="str">
        <f t="shared" si="49"/>
        <v/>
      </c>
      <c r="H159" s="13" t="str">
        <f t="shared" si="5"/>
        <v/>
      </c>
      <c r="J159" s="2">
        <f t="shared" si="42"/>
        <v>52.5</v>
      </c>
      <c r="K159" s="4">
        <f t="shared" si="6"/>
        <v>157.5</v>
      </c>
      <c r="L159" s="4">
        <f t="shared" si="7"/>
        <v>-1.59</v>
      </c>
      <c r="O159" s="4">
        <f t="shared" si="8"/>
        <v>0</v>
      </c>
      <c r="P159" s="13" t="str">
        <f t="shared" si="50"/>
        <v/>
      </c>
      <c r="Q159" s="4" t="str">
        <f t="shared" si="10"/>
        <v/>
      </c>
      <c r="S159" s="2">
        <f t="shared" si="43"/>
        <v>52.5</v>
      </c>
      <c r="T159" s="4">
        <f t="shared" si="11"/>
        <v>157.5</v>
      </c>
      <c r="U159" s="4">
        <f t="shared" si="12"/>
        <v>-1.59</v>
      </c>
      <c r="X159" s="4">
        <f t="shared" si="13"/>
        <v>0</v>
      </c>
      <c r="Y159" s="13" t="str">
        <f t="shared" si="51"/>
        <v/>
      </c>
      <c r="Z159" s="4" t="str">
        <f t="shared" si="15"/>
        <v/>
      </c>
      <c r="AB159" s="2">
        <f t="shared" si="44"/>
        <v>52.5</v>
      </c>
      <c r="AC159" s="4">
        <f t="shared" si="16"/>
        <v>157.5</v>
      </c>
      <c r="AD159" s="4">
        <f t="shared" si="17"/>
        <v>-1.59</v>
      </c>
      <c r="AG159" s="4">
        <f t="shared" si="18"/>
        <v>0</v>
      </c>
      <c r="AH159" s="13" t="str">
        <f t="shared" si="52"/>
        <v/>
      </c>
      <c r="AI159" s="4" t="str">
        <f t="shared" si="20"/>
        <v/>
      </c>
      <c r="AK159" s="2">
        <f t="shared" si="45"/>
        <v>52.5</v>
      </c>
      <c r="AL159" s="4">
        <f t="shared" si="21"/>
        <v>157.5</v>
      </c>
      <c r="AM159" s="4">
        <f t="shared" si="22"/>
        <v>-1.59</v>
      </c>
      <c r="AP159" s="4">
        <f t="shared" si="23"/>
        <v>0</v>
      </c>
      <c r="AQ159" s="13" t="str">
        <f t="shared" si="53"/>
        <v/>
      </c>
      <c r="AR159" s="4" t="str">
        <f t="shared" si="25"/>
        <v/>
      </c>
      <c r="AT159" s="2">
        <f t="shared" si="46"/>
        <v>52.5</v>
      </c>
      <c r="AU159" s="4">
        <f t="shared" si="26"/>
        <v>157.5</v>
      </c>
      <c r="AV159" s="4">
        <f t="shared" si="27"/>
        <v>-1.59</v>
      </c>
      <c r="AY159" s="4">
        <f t="shared" si="28"/>
        <v>0</v>
      </c>
      <c r="AZ159" s="13" t="str">
        <f t="shared" si="54"/>
        <v/>
      </c>
      <c r="BA159" s="4" t="str">
        <f t="shared" si="30"/>
        <v/>
      </c>
      <c r="BC159" s="2">
        <f t="shared" si="47"/>
        <v>52.5</v>
      </c>
      <c r="BD159" s="4">
        <f t="shared" si="31"/>
        <v>157.5</v>
      </c>
      <c r="BE159" s="4">
        <f t="shared" si="32"/>
        <v>-1.59</v>
      </c>
      <c r="BH159" s="4">
        <f t="shared" si="33"/>
        <v>0</v>
      </c>
      <c r="BI159" s="13" t="str">
        <f t="shared" si="55"/>
        <v/>
      </c>
      <c r="BJ159" s="4" t="str">
        <f t="shared" si="35"/>
        <v/>
      </c>
      <c r="BL159" s="2">
        <f t="shared" si="48"/>
        <v>52.5</v>
      </c>
      <c r="BM159" s="4">
        <f t="shared" si="36"/>
        <v>157.5</v>
      </c>
      <c r="BN159" s="4">
        <f t="shared" si="37"/>
        <v>-1.59</v>
      </c>
      <c r="BQ159" s="4">
        <f t="shared" si="38"/>
        <v>0</v>
      </c>
      <c r="BR159" s="13" t="str">
        <f t="shared" si="56"/>
        <v/>
      </c>
      <c r="BS159" s="4" t="str">
        <f t="shared" si="40"/>
        <v/>
      </c>
    </row>
    <row r="160">
      <c r="A160" s="2">
        <f t="shared" si="41"/>
        <v>53</v>
      </c>
      <c r="B160" s="4">
        <f t="shared" si="1"/>
        <v>159</v>
      </c>
      <c r="C160" s="4">
        <f t="shared" si="2"/>
        <v>-1.62</v>
      </c>
      <c r="F160" s="4">
        <f t="shared" si="3"/>
        <v>0</v>
      </c>
      <c r="G160" s="13" t="str">
        <f t="shared" si="49"/>
        <v/>
      </c>
      <c r="H160" s="13" t="str">
        <f t="shared" si="5"/>
        <v/>
      </c>
      <c r="J160" s="2">
        <f t="shared" si="42"/>
        <v>53</v>
      </c>
      <c r="K160" s="4">
        <f t="shared" si="6"/>
        <v>159</v>
      </c>
      <c r="L160" s="4">
        <f t="shared" si="7"/>
        <v>-1.62</v>
      </c>
      <c r="M160" s="4">
        <f>150.75</f>
        <v>150.75</v>
      </c>
      <c r="N160" s="4">
        <f>155.25-1/32</f>
        <v>155.21875</v>
      </c>
      <c r="O160" s="4">
        <f t="shared" si="8"/>
        <v>4.46875</v>
      </c>
      <c r="P160" s="13">
        <f t="shared" si="50"/>
        <v>1</v>
      </c>
      <c r="Q160" s="4">
        <f t="shared" si="10"/>
        <v>0</v>
      </c>
      <c r="S160" s="2">
        <f t="shared" si="43"/>
        <v>53</v>
      </c>
      <c r="T160" s="4">
        <f t="shared" si="11"/>
        <v>159</v>
      </c>
      <c r="U160" s="4">
        <f t="shared" si="12"/>
        <v>-1.62</v>
      </c>
      <c r="X160" s="4">
        <f t="shared" si="13"/>
        <v>0</v>
      </c>
      <c r="Y160" s="13" t="str">
        <f t="shared" si="51"/>
        <v/>
      </c>
      <c r="Z160" s="4" t="str">
        <f t="shared" si="15"/>
        <v/>
      </c>
      <c r="AB160" s="2">
        <f t="shared" si="44"/>
        <v>53</v>
      </c>
      <c r="AC160" s="4">
        <f t="shared" si="16"/>
        <v>159</v>
      </c>
      <c r="AD160" s="4">
        <f t="shared" si="17"/>
        <v>-1.62</v>
      </c>
      <c r="AG160" s="4">
        <f t="shared" si="18"/>
        <v>0</v>
      </c>
      <c r="AH160" s="13" t="str">
        <f t="shared" si="52"/>
        <v/>
      </c>
      <c r="AI160" s="4" t="str">
        <f t="shared" si="20"/>
        <v/>
      </c>
      <c r="AK160" s="2">
        <f t="shared" si="45"/>
        <v>53</v>
      </c>
      <c r="AL160" s="4">
        <f t="shared" si="21"/>
        <v>159</v>
      </c>
      <c r="AM160" s="4">
        <f t="shared" si="22"/>
        <v>-1.62</v>
      </c>
      <c r="AP160" s="4">
        <f t="shared" si="23"/>
        <v>0</v>
      </c>
      <c r="AQ160" s="13" t="str">
        <f t="shared" si="53"/>
        <v/>
      </c>
      <c r="AR160" s="4" t="str">
        <f t="shared" si="25"/>
        <v/>
      </c>
      <c r="AT160" s="2">
        <f t="shared" si="46"/>
        <v>53</v>
      </c>
      <c r="AU160" s="4">
        <f t="shared" si="26"/>
        <v>159</v>
      </c>
      <c r="AV160" s="4">
        <f t="shared" si="27"/>
        <v>-1.62</v>
      </c>
      <c r="AY160" s="4">
        <f t="shared" si="28"/>
        <v>0</v>
      </c>
      <c r="AZ160" s="13" t="str">
        <f t="shared" si="54"/>
        <v/>
      </c>
      <c r="BA160" s="4" t="str">
        <f t="shared" si="30"/>
        <v/>
      </c>
      <c r="BC160" s="2">
        <f t="shared" si="47"/>
        <v>53</v>
      </c>
      <c r="BD160" s="4">
        <f t="shared" si="31"/>
        <v>159</v>
      </c>
      <c r="BE160" s="4">
        <f t="shared" si="32"/>
        <v>-1.62</v>
      </c>
      <c r="BH160" s="4">
        <f t="shared" si="33"/>
        <v>0</v>
      </c>
      <c r="BI160" s="13" t="str">
        <f t="shared" si="55"/>
        <v/>
      </c>
      <c r="BJ160" s="4" t="str">
        <f t="shared" si="35"/>
        <v/>
      </c>
      <c r="BL160" s="2">
        <f t="shared" si="48"/>
        <v>53</v>
      </c>
      <c r="BM160" s="4">
        <f t="shared" si="36"/>
        <v>159</v>
      </c>
      <c r="BN160" s="4">
        <f t="shared" si="37"/>
        <v>-1.62</v>
      </c>
      <c r="BQ160" s="4">
        <f t="shared" si="38"/>
        <v>0</v>
      </c>
      <c r="BR160" s="13" t="str">
        <f t="shared" si="56"/>
        <v/>
      </c>
      <c r="BS160" s="4" t="str">
        <f t="shared" si="40"/>
        <v/>
      </c>
    </row>
    <row r="161">
      <c r="A161" s="2">
        <f t="shared" si="41"/>
        <v>53.5</v>
      </c>
      <c r="B161" s="4">
        <f t="shared" si="1"/>
        <v>160.5</v>
      </c>
      <c r="C161" s="4">
        <f t="shared" si="2"/>
        <v>-1.65</v>
      </c>
      <c r="F161" s="4">
        <f t="shared" si="3"/>
        <v>0</v>
      </c>
      <c r="G161" s="13" t="str">
        <f t="shared" si="49"/>
        <v/>
      </c>
      <c r="H161" s="13" t="str">
        <f t="shared" si="5"/>
        <v/>
      </c>
      <c r="J161" s="2">
        <f t="shared" si="42"/>
        <v>53.5</v>
      </c>
      <c r="K161" s="4">
        <f t="shared" si="6"/>
        <v>160.5</v>
      </c>
      <c r="L161" s="4">
        <f t="shared" si="7"/>
        <v>-1.65</v>
      </c>
      <c r="O161" s="4">
        <f t="shared" si="8"/>
        <v>0</v>
      </c>
      <c r="P161" s="13" t="str">
        <f t="shared" si="50"/>
        <v/>
      </c>
      <c r="Q161" s="4" t="str">
        <f t="shared" si="10"/>
        <v/>
      </c>
      <c r="S161" s="2">
        <f t="shared" si="43"/>
        <v>53.5</v>
      </c>
      <c r="T161" s="4">
        <f t="shared" si="11"/>
        <v>160.5</v>
      </c>
      <c r="U161" s="4">
        <f t="shared" si="12"/>
        <v>-1.65</v>
      </c>
      <c r="X161" s="4">
        <f t="shared" si="13"/>
        <v>0</v>
      </c>
      <c r="Y161" s="13" t="str">
        <f t="shared" si="51"/>
        <v/>
      </c>
      <c r="Z161" s="4" t="str">
        <f t="shared" si="15"/>
        <v/>
      </c>
      <c r="AB161" s="2">
        <f t="shared" si="44"/>
        <v>53.5</v>
      </c>
      <c r="AC161" s="4">
        <f t="shared" si="16"/>
        <v>160.5</v>
      </c>
      <c r="AD161" s="4">
        <f t="shared" si="17"/>
        <v>-1.65</v>
      </c>
      <c r="AG161" s="4">
        <f t="shared" si="18"/>
        <v>0</v>
      </c>
      <c r="AH161" s="13" t="str">
        <f t="shared" si="52"/>
        <v/>
      </c>
      <c r="AI161" s="4" t="str">
        <f t="shared" si="20"/>
        <v/>
      </c>
      <c r="AK161" s="2">
        <f t="shared" si="45"/>
        <v>53.5</v>
      </c>
      <c r="AL161" s="4">
        <f t="shared" si="21"/>
        <v>160.5</v>
      </c>
      <c r="AM161" s="4">
        <f t="shared" si="22"/>
        <v>-1.65</v>
      </c>
      <c r="AP161" s="4">
        <f t="shared" si="23"/>
        <v>0</v>
      </c>
      <c r="AQ161" s="13" t="str">
        <f t="shared" si="53"/>
        <v/>
      </c>
      <c r="AR161" s="4" t="str">
        <f t="shared" si="25"/>
        <v/>
      </c>
      <c r="AT161" s="2">
        <f t="shared" si="46"/>
        <v>53.5</v>
      </c>
      <c r="AU161" s="4">
        <f t="shared" si="26"/>
        <v>160.5</v>
      </c>
      <c r="AV161" s="4">
        <f t="shared" si="27"/>
        <v>-1.65</v>
      </c>
      <c r="AY161" s="4">
        <f t="shared" si="28"/>
        <v>0</v>
      </c>
      <c r="AZ161" s="13" t="str">
        <f t="shared" si="54"/>
        <v/>
      </c>
      <c r="BA161" s="4" t="str">
        <f t="shared" si="30"/>
        <v/>
      </c>
      <c r="BC161" s="2">
        <f t="shared" si="47"/>
        <v>53.5</v>
      </c>
      <c r="BD161" s="4">
        <f t="shared" si="31"/>
        <v>160.5</v>
      </c>
      <c r="BE161" s="4">
        <f t="shared" si="32"/>
        <v>-1.65</v>
      </c>
      <c r="BH161" s="4">
        <f t="shared" si="33"/>
        <v>0</v>
      </c>
      <c r="BI161" s="13" t="str">
        <f t="shared" si="55"/>
        <v/>
      </c>
      <c r="BJ161" s="4" t="str">
        <f t="shared" si="35"/>
        <v/>
      </c>
      <c r="BL161" s="2">
        <f t="shared" si="48"/>
        <v>53.5</v>
      </c>
      <c r="BM161" s="4">
        <f t="shared" si="36"/>
        <v>160.5</v>
      </c>
      <c r="BN161" s="4">
        <f t="shared" si="37"/>
        <v>-1.65</v>
      </c>
      <c r="BQ161" s="4">
        <f t="shared" si="38"/>
        <v>0</v>
      </c>
      <c r="BR161" s="13" t="str">
        <f t="shared" si="56"/>
        <v/>
      </c>
      <c r="BS161" s="4" t="str">
        <f t="shared" si="40"/>
        <v/>
      </c>
    </row>
    <row r="162">
      <c r="A162" s="2">
        <f t="shared" si="41"/>
        <v>54</v>
      </c>
      <c r="B162" s="4">
        <f t="shared" si="1"/>
        <v>162</v>
      </c>
      <c r="C162" s="4">
        <f t="shared" si="2"/>
        <v>-1.68</v>
      </c>
      <c r="D162" s="2">
        <v>150.75</v>
      </c>
      <c r="E162" s="2">
        <f>155+7/32</f>
        <v>155.21875</v>
      </c>
      <c r="F162" s="4">
        <f t="shared" si="3"/>
        <v>4.46875</v>
      </c>
      <c r="G162" s="13">
        <f t="shared" si="49"/>
        <v>1</v>
      </c>
      <c r="H162" s="13">
        <f t="shared" si="5"/>
        <v>0</v>
      </c>
      <c r="J162" s="2">
        <f t="shared" si="42"/>
        <v>54</v>
      </c>
      <c r="K162" s="4">
        <f t="shared" si="6"/>
        <v>162</v>
      </c>
      <c r="L162" s="4">
        <f t="shared" si="7"/>
        <v>-1.68</v>
      </c>
      <c r="M162" s="4">
        <f>150.75</f>
        <v>150.75</v>
      </c>
      <c r="N162" s="4">
        <f>155.25-1/32</f>
        <v>155.21875</v>
      </c>
      <c r="O162" s="4">
        <f t="shared" si="8"/>
        <v>4.46875</v>
      </c>
      <c r="P162" s="13">
        <f t="shared" si="50"/>
        <v>1</v>
      </c>
      <c r="Q162" s="4">
        <f t="shared" si="10"/>
        <v>0</v>
      </c>
      <c r="S162" s="2">
        <f t="shared" si="43"/>
        <v>54</v>
      </c>
      <c r="T162" s="4">
        <f t="shared" si="11"/>
        <v>162</v>
      </c>
      <c r="U162" s="4">
        <f t="shared" si="12"/>
        <v>-1.68</v>
      </c>
      <c r="X162" s="4">
        <f t="shared" si="13"/>
        <v>0</v>
      </c>
      <c r="Y162" s="13" t="str">
        <f t="shared" si="51"/>
        <v/>
      </c>
      <c r="Z162" s="4" t="str">
        <f t="shared" si="15"/>
        <v/>
      </c>
      <c r="AB162" s="2">
        <f t="shared" si="44"/>
        <v>54</v>
      </c>
      <c r="AC162" s="4">
        <f t="shared" si="16"/>
        <v>162</v>
      </c>
      <c r="AD162" s="4">
        <f t="shared" si="17"/>
        <v>-1.68</v>
      </c>
      <c r="AG162" s="4">
        <f t="shared" si="18"/>
        <v>0</v>
      </c>
      <c r="AH162" s="13" t="str">
        <f t="shared" si="52"/>
        <v/>
      </c>
      <c r="AI162" s="4" t="str">
        <f t="shared" si="20"/>
        <v/>
      </c>
      <c r="AK162" s="2">
        <f t="shared" si="45"/>
        <v>54</v>
      </c>
      <c r="AL162" s="4">
        <f t="shared" si="21"/>
        <v>162</v>
      </c>
      <c r="AM162" s="4">
        <f t="shared" si="22"/>
        <v>-1.68</v>
      </c>
      <c r="AP162" s="4">
        <f t="shared" si="23"/>
        <v>0</v>
      </c>
      <c r="AQ162" s="13" t="str">
        <f t="shared" si="53"/>
        <v/>
      </c>
      <c r="AR162" s="4" t="str">
        <f t="shared" si="25"/>
        <v/>
      </c>
      <c r="AT162" s="2">
        <f t="shared" si="46"/>
        <v>54</v>
      </c>
      <c r="AU162" s="4">
        <f t="shared" si="26"/>
        <v>162</v>
      </c>
      <c r="AV162" s="4">
        <f t="shared" si="27"/>
        <v>-1.68</v>
      </c>
      <c r="AY162" s="4">
        <f t="shared" si="28"/>
        <v>0</v>
      </c>
      <c r="AZ162" s="13" t="str">
        <f t="shared" si="54"/>
        <v/>
      </c>
      <c r="BA162" s="4" t="str">
        <f t="shared" si="30"/>
        <v/>
      </c>
      <c r="BC162" s="2">
        <f t="shared" si="47"/>
        <v>54</v>
      </c>
      <c r="BD162" s="4">
        <f t="shared" si="31"/>
        <v>162</v>
      </c>
      <c r="BE162" s="4">
        <f t="shared" si="32"/>
        <v>-1.68</v>
      </c>
      <c r="BH162" s="4">
        <f t="shared" si="33"/>
        <v>0</v>
      </c>
      <c r="BI162" s="13" t="str">
        <f t="shared" si="55"/>
        <v/>
      </c>
      <c r="BJ162" s="4" t="str">
        <f t="shared" si="35"/>
        <v/>
      </c>
      <c r="BL162" s="2">
        <f t="shared" si="48"/>
        <v>54</v>
      </c>
      <c r="BM162" s="4">
        <f t="shared" si="36"/>
        <v>162</v>
      </c>
      <c r="BN162" s="4">
        <f t="shared" si="37"/>
        <v>-1.68</v>
      </c>
      <c r="BQ162" s="4">
        <f t="shared" si="38"/>
        <v>0</v>
      </c>
      <c r="BR162" s="13" t="str">
        <f t="shared" si="56"/>
        <v/>
      </c>
      <c r="BS162" s="4" t="str">
        <f t="shared" si="40"/>
        <v/>
      </c>
    </row>
    <row r="163">
      <c r="A163" s="2">
        <f t="shared" si="41"/>
        <v>54.5</v>
      </c>
      <c r="B163" s="4">
        <f t="shared" si="1"/>
        <v>163.5</v>
      </c>
      <c r="C163" s="4">
        <f t="shared" si="2"/>
        <v>-1.71</v>
      </c>
      <c r="F163" s="4">
        <f t="shared" si="3"/>
        <v>0</v>
      </c>
      <c r="G163" s="13" t="str">
        <f t="shared" si="49"/>
        <v/>
      </c>
      <c r="H163" s="13" t="str">
        <f t="shared" si="5"/>
        <v/>
      </c>
      <c r="J163" s="2">
        <f t="shared" si="42"/>
        <v>54.5</v>
      </c>
      <c r="K163" s="4">
        <f t="shared" si="6"/>
        <v>163.5</v>
      </c>
      <c r="L163" s="4">
        <f t="shared" si="7"/>
        <v>-1.71</v>
      </c>
      <c r="O163" s="4">
        <f t="shared" si="8"/>
        <v>0</v>
      </c>
      <c r="P163" s="13" t="str">
        <f t="shared" si="50"/>
        <v/>
      </c>
      <c r="Q163" s="4" t="str">
        <f t="shared" si="10"/>
        <v/>
      </c>
      <c r="S163" s="2">
        <f t="shared" si="43"/>
        <v>54.5</v>
      </c>
      <c r="T163" s="4">
        <f t="shared" si="11"/>
        <v>163.5</v>
      </c>
      <c r="U163" s="4">
        <f t="shared" si="12"/>
        <v>-1.71</v>
      </c>
      <c r="X163" s="4">
        <f t="shared" si="13"/>
        <v>0</v>
      </c>
      <c r="Y163" s="13" t="str">
        <f t="shared" si="51"/>
        <v/>
      </c>
      <c r="Z163" s="4" t="str">
        <f t="shared" si="15"/>
        <v/>
      </c>
      <c r="AB163" s="2">
        <f t="shared" si="44"/>
        <v>54.5</v>
      </c>
      <c r="AC163" s="4">
        <f t="shared" si="16"/>
        <v>163.5</v>
      </c>
      <c r="AD163" s="4">
        <f t="shared" si="17"/>
        <v>-1.71</v>
      </c>
      <c r="AG163" s="4">
        <f t="shared" si="18"/>
        <v>0</v>
      </c>
      <c r="AH163" s="13" t="str">
        <f t="shared" si="52"/>
        <v/>
      </c>
      <c r="AI163" s="4" t="str">
        <f t="shared" si="20"/>
        <v/>
      </c>
      <c r="AK163" s="2">
        <f t="shared" si="45"/>
        <v>54.5</v>
      </c>
      <c r="AL163" s="4">
        <f t="shared" si="21"/>
        <v>163.5</v>
      </c>
      <c r="AM163" s="4">
        <f t="shared" si="22"/>
        <v>-1.71</v>
      </c>
      <c r="AP163" s="4">
        <f t="shared" si="23"/>
        <v>0</v>
      </c>
      <c r="AQ163" s="13" t="str">
        <f t="shared" si="53"/>
        <v/>
      </c>
      <c r="AR163" s="4" t="str">
        <f t="shared" si="25"/>
        <v/>
      </c>
      <c r="AT163" s="2">
        <f t="shared" si="46"/>
        <v>54.5</v>
      </c>
      <c r="AU163" s="4">
        <f t="shared" si="26"/>
        <v>163.5</v>
      </c>
      <c r="AV163" s="4">
        <f t="shared" si="27"/>
        <v>-1.71</v>
      </c>
      <c r="AY163" s="4">
        <f t="shared" si="28"/>
        <v>0</v>
      </c>
      <c r="AZ163" s="13" t="str">
        <f t="shared" si="54"/>
        <v/>
      </c>
      <c r="BA163" s="4" t="str">
        <f t="shared" si="30"/>
        <v/>
      </c>
      <c r="BC163" s="2">
        <f t="shared" si="47"/>
        <v>54.5</v>
      </c>
      <c r="BD163" s="4">
        <f t="shared" si="31"/>
        <v>163.5</v>
      </c>
      <c r="BE163" s="4">
        <f t="shared" si="32"/>
        <v>-1.71</v>
      </c>
      <c r="BH163" s="4">
        <f t="shared" si="33"/>
        <v>0</v>
      </c>
      <c r="BI163" s="13" t="str">
        <f t="shared" si="55"/>
        <v/>
      </c>
      <c r="BJ163" s="4" t="str">
        <f t="shared" si="35"/>
        <v/>
      </c>
      <c r="BL163" s="2">
        <f t="shared" si="48"/>
        <v>54.5</v>
      </c>
      <c r="BM163" s="4">
        <f t="shared" si="36"/>
        <v>163.5</v>
      </c>
      <c r="BN163" s="4">
        <f t="shared" si="37"/>
        <v>-1.71</v>
      </c>
      <c r="BQ163" s="4">
        <f t="shared" si="38"/>
        <v>0</v>
      </c>
      <c r="BR163" s="13" t="str">
        <f t="shared" si="56"/>
        <v/>
      </c>
      <c r="BS163" s="4" t="str">
        <f t="shared" si="40"/>
        <v/>
      </c>
    </row>
    <row r="164">
      <c r="A164" s="2">
        <f t="shared" si="41"/>
        <v>55</v>
      </c>
      <c r="B164" s="4">
        <f t="shared" si="1"/>
        <v>165</v>
      </c>
      <c r="C164" s="4">
        <f t="shared" si="2"/>
        <v>-1.74</v>
      </c>
      <c r="F164" s="4">
        <f t="shared" si="3"/>
        <v>0</v>
      </c>
      <c r="G164" s="13" t="str">
        <f t="shared" si="49"/>
        <v/>
      </c>
      <c r="H164" s="13" t="str">
        <f t="shared" si="5"/>
        <v/>
      </c>
      <c r="J164" s="2">
        <f t="shared" si="42"/>
        <v>55</v>
      </c>
      <c r="K164" s="4">
        <f t="shared" si="6"/>
        <v>165</v>
      </c>
      <c r="L164" s="4">
        <f t="shared" si="7"/>
        <v>-1.74</v>
      </c>
      <c r="M164" s="4">
        <f>150.75</f>
        <v>150.75</v>
      </c>
      <c r="N164" s="4">
        <f>155.25-1/32</f>
        <v>155.21875</v>
      </c>
      <c r="O164" s="4">
        <f t="shared" si="8"/>
        <v>4.46875</v>
      </c>
      <c r="P164" s="13">
        <f t="shared" si="50"/>
        <v>1</v>
      </c>
      <c r="Q164" s="4">
        <f t="shared" si="10"/>
        <v>0</v>
      </c>
      <c r="S164" s="2">
        <f t="shared" si="43"/>
        <v>55</v>
      </c>
      <c r="T164" s="4">
        <f t="shared" si="11"/>
        <v>165</v>
      </c>
      <c r="U164" s="4">
        <f t="shared" si="12"/>
        <v>-1.74</v>
      </c>
      <c r="X164" s="4">
        <f t="shared" si="13"/>
        <v>0</v>
      </c>
      <c r="Y164" s="13" t="str">
        <f t="shared" si="51"/>
        <v/>
      </c>
      <c r="Z164" s="4" t="str">
        <f t="shared" si="15"/>
        <v/>
      </c>
      <c r="AB164" s="2">
        <f t="shared" si="44"/>
        <v>55</v>
      </c>
      <c r="AC164" s="4">
        <f t="shared" si="16"/>
        <v>165</v>
      </c>
      <c r="AD164" s="4">
        <f t="shared" si="17"/>
        <v>-1.74</v>
      </c>
      <c r="AG164" s="4">
        <f t="shared" si="18"/>
        <v>0</v>
      </c>
      <c r="AH164" s="13" t="str">
        <f t="shared" si="52"/>
        <v/>
      </c>
      <c r="AI164" s="4" t="str">
        <f t="shared" si="20"/>
        <v/>
      </c>
      <c r="AK164" s="2">
        <f t="shared" si="45"/>
        <v>55</v>
      </c>
      <c r="AL164" s="4">
        <f t="shared" si="21"/>
        <v>165</v>
      </c>
      <c r="AM164" s="4">
        <f t="shared" si="22"/>
        <v>-1.74</v>
      </c>
      <c r="AP164" s="4">
        <f t="shared" si="23"/>
        <v>0</v>
      </c>
      <c r="AQ164" s="13" t="str">
        <f t="shared" si="53"/>
        <v/>
      </c>
      <c r="AR164" s="4" t="str">
        <f t="shared" si="25"/>
        <v/>
      </c>
      <c r="AT164" s="2">
        <f t="shared" si="46"/>
        <v>55</v>
      </c>
      <c r="AU164" s="4">
        <f t="shared" si="26"/>
        <v>165</v>
      </c>
      <c r="AV164" s="4">
        <f t="shared" si="27"/>
        <v>-1.74</v>
      </c>
      <c r="AY164" s="4">
        <f t="shared" si="28"/>
        <v>0</v>
      </c>
      <c r="AZ164" s="13" t="str">
        <f t="shared" si="54"/>
        <v/>
      </c>
      <c r="BA164" s="4" t="str">
        <f t="shared" si="30"/>
        <v/>
      </c>
      <c r="BC164" s="2">
        <f t="shared" si="47"/>
        <v>55</v>
      </c>
      <c r="BD164" s="4">
        <f t="shared" si="31"/>
        <v>165</v>
      </c>
      <c r="BE164" s="4">
        <f t="shared" si="32"/>
        <v>-1.74</v>
      </c>
      <c r="BH164" s="4">
        <f t="shared" si="33"/>
        <v>0</v>
      </c>
      <c r="BI164" s="13" t="str">
        <f t="shared" si="55"/>
        <v/>
      </c>
      <c r="BJ164" s="4" t="str">
        <f t="shared" si="35"/>
        <v/>
      </c>
      <c r="BL164" s="2">
        <f t="shared" si="48"/>
        <v>55</v>
      </c>
      <c r="BM164" s="4">
        <f t="shared" si="36"/>
        <v>165</v>
      </c>
      <c r="BN164" s="4">
        <f t="shared" si="37"/>
        <v>-1.74</v>
      </c>
      <c r="BQ164" s="4">
        <f t="shared" si="38"/>
        <v>0</v>
      </c>
      <c r="BR164" s="13" t="str">
        <f t="shared" si="56"/>
        <v/>
      </c>
      <c r="BS164" s="4" t="str">
        <f t="shared" si="40"/>
        <v/>
      </c>
    </row>
    <row r="165">
      <c r="A165" s="2">
        <f t="shared" si="41"/>
        <v>55.5</v>
      </c>
      <c r="B165" s="4">
        <f t="shared" si="1"/>
        <v>166.5</v>
      </c>
      <c r="C165" s="4">
        <f t="shared" si="2"/>
        <v>-1.77</v>
      </c>
      <c r="F165" s="4">
        <f t="shared" si="3"/>
        <v>0</v>
      </c>
      <c r="G165" s="13" t="str">
        <f t="shared" si="49"/>
        <v/>
      </c>
      <c r="H165" s="13" t="str">
        <f t="shared" si="5"/>
        <v/>
      </c>
      <c r="J165" s="2">
        <f t="shared" si="42"/>
        <v>55.5</v>
      </c>
      <c r="K165" s="4">
        <f t="shared" si="6"/>
        <v>166.5</v>
      </c>
      <c r="L165" s="4">
        <f t="shared" si="7"/>
        <v>-1.77</v>
      </c>
      <c r="O165" s="4">
        <f t="shared" si="8"/>
        <v>0</v>
      </c>
      <c r="P165" s="13" t="str">
        <f t="shared" si="50"/>
        <v/>
      </c>
      <c r="Q165" s="4" t="str">
        <f t="shared" si="10"/>
        <v/>
      </c>
      <c r="S165" s="2">
        <f t="shared" si="43"/>
        <v>55.5</v>
      </c>
      <c r="T165" s="4">
        <f t="shared" si="11"/>
        <v>166.5</v>
      </c>
      <c r="U165" s="4">
        <f t="shared" si="12"/>
        <v>-1.77</v>
      </c>
      <c r="X165" s="4">
        <f t="shared" si="13"/>
        <v>0</v>
      </c>
      <c r="Y165" s="13" t="str">
        <f t="shared" si="51"/>
        <v/>
      </c>
      <c r="Z165" s="4" t="str">
        <f t="shared" si="15"/>
        <v/>
      </c>
      <c r="AB165" s="2">
        <f t="shared" si="44"/>
        <v>55.5</v>
      </c>
      <c r="AC165" s="4">
        <f t="shared" si="16"/>
        <v>166.5</v>
      </c>
      <c r="AD165" s="4">
        <f t="shared" si="17"/>
        <v>-1.77</v>
      </c>
      <c r="AG165" s="4">
        <f t="shared" si="18"/>
        <v>0</v>
      </c>
      <c r="AH165" s="13" t="str">
        <f t="shared" si="52"/>
        <v/>
      </c>
      <c r="AI165" s="4" t="str">
        <f t="shared" si="20"/>
        <v/>
      </c>
      <c r="AK165" s="2">
        <f t="shared" si="45"/>
        <v>55.5</v>
      </c>
      <c r="AL165" s="4">
        <f t="shared" si="21"/>
        <v>166.5</v>
      </c>
      <c r="AM165" s="4">
        <f t="shared" si="22"/>
        <v>-1.77</v>
      </c>
      <c r="AP165" s="4">
        <f t="shared" si="23"/>
        <v>0</v>
      </c>
      <c r="AQ165" s="13" t="str">
        <f t="shared" si="53"/>
        <v/>
      </c>
      <c r="AR165" s="4" t="str">
        <f t="shared" si="25"/>
        <v/>
      </c>
      <c r="AT165" s="2">
        <f t="shared" si="46"/>
        <v>55.5</v>
      </c>
      <c r="AU165" s="4">
        <f t="shared" si="26"/>
        <v>166.5</v>
      </c>
      <c r="AV165" s="4">
        <f t="shared" si="27"/>
        <v>-1.77</v>
      </c>
      <c r="AY165" s="4">
        <f t="shared" si="28"/>
        <v>0</v>
      </c>
      <c r="AZ165" s="13" t="str">
        <f t="shared" si="54"/>
        <v/>
      </c>
      <c r="BA165" s="4" t="str">
        <f t="shared" si="30"/>
        <v/>
      </c>
      <c r="BC165" s="2">
        <f t="shared" si="47"/>
        <v>55.5</v>
      </c>
      <c r="BD165" s="4">
        <f t="shared" si="31"/>
        <v>166.5</v>
      </c>
      <c r="BE165" s="4">
        <f t="shared" si="32"/>
        <v>-1.77</v>
      </c>
      <c r="BH165" s="4">
        <f t="shared" si="33"/>
        <v>0</v>
      </c>
      <c r="BI165" s="13" t="str">
        <f t="shared" si="55"/>
        <v/>
      </c>
      <c r="BJ165" s="4" t="str">
        <f t="shared" si="35"/>
        <v/>
      </c>
      <c r="BL165" s="2">
        <f t="shared" si="48"/>
        <v>55.5</v>
      </c>
      <c r="BM165" s="4">
        <f t="shared" si="36"/>
        <v>166.5</v>
      </c>
      <c r="BN165" s="4">
        <f t="shared" si="37"/>
        <v>-1.77</v>
      </c>
      <c r="BQ165" s="4">
        <f t="shared" si="38"/>
        <v>0</v>
      </c>
      <c r="BR165" s="13" t="str">
        <f t="shared" si="56"/>
        <v/>
      </c>
      <c r="BS165" s="4" t="str">
        <f t="shared" si="40"/>
        <v/>
      </c>
    </row>
    <row r="166">
      <c r="A166" s="2">
        <f t="shared" si="41"/>
        <v>56</v>
      </c>
      <c r="B166" s="4">
        <f t="shared" si="1"/>
        <v>168</v>
      </c>
      <c r="C166" s="4">
        <f t="shared" si="2"/>
        <v>-1.8</v>
      </c>
      <c r="D166" s="2">
        <v>150.75</v>
      </c>
      <c r="E166" s="2">
        <f>155+7/32</f>
        <v>155.21875</v>
      </c>
      <c r="F166" s="4">
        <f t="shared" si="3"/>
        <v>4.46875</v>
      </c>
      <c r="G166" s="13">
        <f t="shared" si="49"/>
        <v>1</v>
      </c>
      <c r="H166" s="13">
        <f t="shared" si="5"/>
        <v>0</v>
      </c>
      <c r="J166" s="2">
        <f t="shared" si="42"/>
        <v>56</v>
      </c>
      <c r="K166" s="4">
        <f t="shared" si="6"/>
        <v>168</v>
      </c>
      <c r="L166" s="4">
        <f t="shared" si="7"/>
        <v>-1.8</v>
      </c>
      <c r="M166" s="4">
        <f>150.75</f>
        <v>150.75</v>
      </c>
      <c r="N166" s="4">
        <f>155.25-1/32</f>
        <v>155.21875</v>
      </c>
      <c r="O166" s="4">
        <f t="shared" si="8"/>
        <v>4.46875</v>
      </c>
      <c r="P166" s="13">
        <f t="shared" si="50"/>
        <v>1</v>
      </c>
      <c r="Q166" s="4">
        <f t="shared" si="10"/>
        <v>0</v>
      </c>
      <c r="S166" s="2">
        <f t="shared" si="43"/>
        <v>56</v>
      </c>
      <c r="T166" s="4">
        <f t="shared" si="11"/>
        <v>168</v>
      </c>
      <c r="U166" s="4">
        <f t="shared" si="12"/>
        <v>-1.8</v>
      </c>
      <c r="X166" s="4">
        <f t="shared" si="13"/>
        <v>0</v>
      </c>
      <c r="Y166" s="13" t="str">
        <f t="shared" si="51"/>
        <v/>
      </c>
      <c r="Z166" s="4" t="str">
        <f t="shared" si="15"/>
        <v/>
      </c>
      <c r="AB166" s="2">
        <f t="shared" si="44"/>
        <v>56</v>
      </c>
      <c r="AC166" s="4">
        <f t="shared" si="16"/>
        <v>168</v>
      </c>
      <c r="AD166" s="4">
        <f t="shared" si="17"/>
        <v>-1.8</v>
      </c>
      <c r="AG166" s="4">
        <f t="shared" si="18"/>
        <v>0</v>
      </c>
      <c r="AH166" s="13" t="str">
        <f t="shared" si="52"/>
        <v/>
      </c>
      <c r="AI166" s="4" t="str">
        <f t="shared" si="20"/>
        <v/>
      </c>
      <c r="AK166" s="2">
        <f t="shared" si="45"/>
        <v>56</v>
      </c>
      <c r="AL166" s="4">
        <f t="shared" si="21"/>
        <v>168</v>
      </c>
      <c r="AM166" s="4">
        <f t="shared" si="22"/>
        <v>-1.8</v>
      </c>
      <c r="AP166" s="4">
        <f t="shared" si="23"/>
        <v>0</v>
      </c>
      <c r="AQ166" s="13" t="str">
        <f t="shared" si="53"/>
        <v/>
      </c>
      <c r="AR166" s="4" t="str">
        <f t="shared" si="25"/>
        <v/>
      </c>
      <c r="AT166" s="2">
        <f t="shared" si="46"/>
        <v>56</v>
      </c>
      <c r="AU166" s="4">
        <f t="shared" si="26"/>
        <v>168</v>
      </c>
      <c r="AV166" s="4">
        <f t="shared" si="27"/>
        <v>-1.8</v>
      </c>
      <c r="AY166" s="4">
        <f t="shared" si="28"/>
        <v>0</v>
      </c>
      <c r="AZ166" s="13" t="str">
        <f t="shared" si="54"/>
        <v/>
      </c>
      <c r="BA166" s="4" t="str">
        <f t="shared" si="30"/>
        <v/>
      </c>
      <c r="BC166" s="2">
        <f t="shared" si="47"/>
        <v>56</v>
      </c>
      <c r="BD166" s="4">
        <f t="shared" si="31"/>
        <v>168</v>
      </c>
      <c r="BE166" s="4">
        <f t="shared" si="32"/>
        <v>-1.8</v>
      </c>
      <c r="BH166" s="4">
        <f t="shared" si="33"/>
        <v>0</v>
      </c>
      <c r="BI166" s="13" t="str">
        <f t="shared" si="55"/>
        <v/>
      </c>
      <c r="BJ166" s="4" t="str">
        <f t="shared" si="35"/>
        <v/>
      </c>
      <c r="BL166" s="2">
        <f t="shared" si="48"/>
        <v>56</v>
      </c>
      <c r="BM166" s="4">
        <f t="shared" si="36"/>
        <v>168</v>
      </c>
      <c r="BN166" s="4">
        <f t="shared" si="37"/>
        <v>-1.8</v>
      </c>
      <c r="BQ166" s="4">
        <f t="shared" si="38"/>
        <v>0</v>
      </c>
      <c r="BR166" s="13" t="str">
        <f t="shared" si="56"/>
        <v/>
      </c>
      <c r="BS166" s="4" t="str">
        <f t="shared" si="40"/>
        <v/>
      </c>
    </row>
    <row r="167">
      <c r="A167" s="2">
        <f t="shared" si="41"/>
        <v>56.5</v>
      </c>
      <c r="B167" s="4">
        <f t="shared" si="1"/>
        <v>169.5</v>
      </c>
      <c r="C167" s="4">
        <f t="shared" si="2"/>
        <v>-1.83</v>
      </c>
      <c r="F167" s="4">
        <f t="shared" si="3"/>
        <v>0</v>
      </c>
      <c r="G167" s="13" t="str">
        <f t="shared" si="49"/>
        <v/>
      </c>
      <c r="H167" s="13" t="str">
        <f t="shared" si="5"/>
        <v/>
      </c>
      <c r="J167" s="2">
        <f t="shared" si="42"/>
        <v>56.5</v>
      </c>
      <c r="K167" s="4">
        <f t="shared" si="6"/>
        <v>169.5</v>
      </c>
      <c r="L167" s="4">
        <f t="shared" si="7"/>
        <v>-1.83</v>
      </c>
      <c r="O167" s="4">
        <f t="shared" si="8"/>
        <v>0</v>
      </c>
      <c r="P167" s="13" t="str">
        <f t="shared" si="50"/>
        <v/>
      </c>
      <c r="Q167" s="4" t="str">
        <f t="shared" si="10"/>
        <v/>
      </c>
      <c r="S167" s="2">
        <f t="shared" si="43"/>
        <v>56.5</v>
      </c>
      <c r="T167" s="4">
        <f t="shared" si="11"/>
        <v>169.5</v>
      </c>
      <c r="U167" s="4">
        <f t="shared" si="12"/>
        <v>-1.83</v>
      </c>
      <c r="X167" s="4">
        <f t="shared" si="13"/>
        <v>0</v>
      </c>
      <c r="Y167" s="13" t="str">
        <f t="shared" si="51"/>
        <v/>
      </c>
      <c r="Z167" s="4" t="str">
        <f t="shared" si="15"/>
        <v/>
      </c>
      <c r="AB167" s="2">
        <f t="shared" si="44"/>
        <v>56.5</v>
      </c>
      <c r="AC167" s="4">
        <f t="shared" si="16"/>
        <v>169.5</v>
      </c>
      <c r="AD167" s="4">
        <f t="shared" si="17"/>
        <v>-1.83</v>
      </c>
      <c r="AG167" s="4">
        <f t="shared" si="18"/>
        <v>0</v>
      </c>
      <c r="AH167" s="13" t="str">
        <f t="shared" si="52"/>
        <v/>
      </c>
      <c r="AI167" s="4" t="str">
        <f t="shared" si="20"/>
        <v/>
      </c>
      <c r="AK167" s="2">
        <f t="shared" si="45"/>
        <v>56.5</v>
      </c>
      <c r="AL167" s="4">
        <f t="shared" si="21"/>
        <v>169.5</v>
      </c>
      <c r="AM167" s="4">
        <f t="shared" si="22"/>
        <v>-1.83</v>
      </c>
      <c r="AP167" s="4">
        <f t="shared" si="23"/>
        <v>0</v>
      </c>
      <c r="AQ167" s="13" t="str">
        <f t="shared" si="53"/>
        <v/>
      </c>
      <c r="AR167" s="4" t="str">
        <f t="shared" si="25"/>
        <v/>
      </c>
      <c r="AT167" s="2">
        <f t="shared" si="46"/>
        <v>56.5</v>
      </c>
      <c r="AU167" s="4">
        <f t="shared" si="26"/>
        <v>169.5</v>
      </c>
      <c r="AV167" s="4">
        <f t="shared" si="27"/>
        <v>-1.83</v>
      </c>
      <c r="AY167" s="4">
        <f t="shared" si="28"/>
        <v>0</v>
      </c>
      <c r="AZ167" s="13" t="str">
        <f t="shared" si="54"/>
        <v/>
      </c>
      <c r="BA167" s="4" t="str">
        <f t="shared" si="30"/>
        <v/>
      </c>
      <c r="BC167" s="2">
        <f t="shared" si="47"/>
        <v>56.5</v>
      </c>
      <c r="BD167" s="4">
        <f t="shared" si="31"/>
        <v>169.5</v>
      </c>
      <c r="BE167" s="4">
        <f t="shared" si="32"/>
        <v>-1.83</v>
      </c>
      <c r="BH167" s="4">
        <f t="shared" si="33"/>
        <v>0</v>
      </c>
      <c r="BI167" s="13" t="str">
        <f t="shared" si="55"/>
        <v/>
      </c>
      <c r="BJ167" s="4" t="str">
        <f t="shared" si="35"/>
        <v/>
      </c>
      <c r="BL167" s="2">
        <f t="shared" si="48"/>
        <v>56.5</v>
      </c>
      <c r="BM167" s="4">
        <f t="shared" si="36"/>
        <v>169.5</v>
      </c>
      <c r="BN167" s="4">
        <f t="shared" si="37"/>
        <v>-1.83</v>
      </c>
      <c r="BQ167" s="4">
        <f t="shared" si="38"/>
        <v>0</v>
      </c>
      <c r="BR167" s="13" t="str">
        <f t="shared" si="56"/>
        <v/>
      </c>
      <c r="BS167" s="4" t="str">
        <f t="shared" si="40"/>
        <v/>
      </c>
    </row>
    <row r="168">
      <c r="A168" s="2">
        <f t="shared" si="41"/>
        <v>57</v>
      </c>
      <c r="B168" s="4">
        <f t="shared" si="1"/>
        <v>171</v>
      </c>
      <c r="C168" s="4">
        <f t="shared" si="2"/>
        <v>-1.86</v>
      </c>
      <c r="F168" s="4">
        <f t="shared" si="3"/>
        <v>0</v>
      </c>
      <c r="G168" s="13" t="str">
        <f t="shared" si="49"/>
        <v/>
      </c>
      <c r="H168" s="13" t="str">
        <f t="shared" si="5"/>
        <v/>
      </c>
      <c r="J168" s="2">
        <f t="shared" si="42"/>
        <v>57</v>
      </c>
      <c r="K168" s="4">
        <f t="shared" si="6"/>
        <v>171</v>
      </c>
      <c r="L168" s="4">
        <f t="shared" si="7"/>
        <v>-1.86</v>
      </c>
      <c r="M168" s="4">
        <f>150.75</f>
        <v>150.75</v>
      </c>
      <c r="N168" s="4">
        <f>155.25-1/32</f>
        <v>155.21875</v>
      </c>
      <c r="O168" s="4">
        <f t="shared" si="8"/>
        <v>4.46875</v>
      </c>
      <c r="P168" s="13">
        <f t="shared" si="50"/>
        <v>1</v>
      </c>
      <c r="Q168" s="4">
        <f t="shared" si="10"/>
        <v>0</v>
      </c>
      <c r="S168" s="2">
        <f t="shared" si="43"/>
        <v>57</v>
      </c>
      <c r="T168" s="4">
        <f t="shared" si="11"/>
        <v>171</v>
      </c>
      <c r="U168" s="4">
        <f t="shared" si="12"/>
        <v>-1.86</v>
      </c>
      <c r="X168" s="4">
        <f t="shared" si="13"/>
        <v>0</v>
      </c>
      <c r="Y168" s="13" t="str">
        <f t="shared" si="51"/>
        <v/>
      </c>
      <c r="Z168" s="4" t="str">
        <f t="shared" si="15"/>
        <v/>
      </c>
      <c r="AB168" s="2">
        <f t="shared" si="44"/>
        <v>57</v>
      </c>
      <c r="AC168" s="4">
        <f t="shared" si="16"/>
        <v>171</v>
      </c>
      <c r="AD168" s="4">
        <f t="shared" si="17"/>
        <v>-1.86</v>
      </c>
      <c r="AG168" s="4">
        <f t="shared" si="18"/>
        <v>0</v>
      </c>
      <c r="AH168" s="13" t="str">
        <f t="shared" si="52"/>
        <v/>
      </c>
      <c r="AI168" s="4" t="str">
        <f t="shared" si="20"/>
        <v/>
      </c>
      <c r="AK168" s="2">
        <f t="shared" si="45"/>
        <v>57</v>
      </c>
      <c r="AL168" s="4">
        <f t="shared" si="21"/>
        <v>171</v>
      </c>
      <c r="AM168" s="4">
        <f t="shared" si="22"/>
        <v>-1.86</v>
      </c>
      <c r="AP168" s="4">
        <f t="shared" si="23"/>
        <v>0</v>
      </c>
      <c r="AQ168" s="13" t="str">
        <f t="shared" si="53"/>
        <v/>
      </c>
      <c r="AR168" s="4" t="str">
        <f t="shared" si="25"/>
        <v/>
      </c>
      <c r="AT168" s="2">
        <f t="shared" si="46"/>
        <v>57</v>
      </c>
      <c r="AU168" s="4">
        <f t="shared" si="26"/>
        <v>171</v>
      </c>
      <c r="AV168" s="4">
        <f t="shared" si="27"/>
        <v>-1.86</v>
      </c>
      <c r="AY168" s="4">
        <f t="shared" si="28"/>
        <v>0</v>
      </c>
      <c r="AZ168" s="13" t="str">
        <f t="shared" si="54"/>
        <v/>
      </c>
      <c r="BA168" s="4" t="str">
        <f t="shared" si="30"/>
        <v/>
      </c>
      <c r="BC168" s="2">
        <f t="shared" si="47"/>
        <v>57</v>
      </c>
      <c r="BD168" s="4">
        <f t="shared" si="31"/>
        <v>171</v>
      </c>
      <c r="BE168" s="4">
        <f t="shared" si="32"/>
        <v>-1.86</v>
      </c>
      <c r="BH168" s="4">
        <f t="shared" si="33"/>
        <v>0</v>
      </c>
      <c r="BI168" s="13" t="str">
        <f t="shared" si="55"/>
        <v/>
      </c>
      <c r="BJ168" s="4" t="str">
        <f t="shared" si="35"/>
        <v/>
      </c>
      <c r="BL168" s="2">
        <f t="shared" si="48"/>
        <v>57</v>
      </c>
      <c r="BM168" s="4">
        <f t="shared" si="36"/>
        <v>171</v>
      </c>
      <c r="BN168" s="4">
        <f t="shared" si="37"/>
        <v>-1.86</v>
      </c>
      <c r="BQ168" s="4">
        <f t="shared" si="38"/>
        <v>0</v>
      </c>
      <c r="BR168" s="13" t="str">
        <f t="shared" si="56"/>
        <v/>
      </c>
      <c r="BS168" s="4" t="str">
        <f t="shared" si="40"/>
        <v/>
      </c>
    </row>
    <row r="169">
      <c r="A169" s="2">
        <f t="shared" si="41"/>
        <v>57.5</v>
      </c>
      <c r="B169" s="4">
        <f t="shared" si="1"/>
        <v>172.5</v>
      </c>
      <c r="C169" s="4">
        <f t="shared" si="2"/>
        <v>-1.89</v>
      </c>
      <c r="F169" s="4">
        <f t="shared" si="3"/>
        <v>0</v>
      </c>
      <c r="G169" s="13" t="str">
        <f t="shared" si="49"/>
        <v/>
      </c>
      <c r="H169" s="13" t="str">
        <f t="shared" si="5"/>
        <v/>
      </c>
      <c r="J169" s="2">
        <f t="shared" si="42"/>
        <v>57.5</v>
      </c>
      <c r="K169" s="4">
        <f t="shared" si="6"/>
        <v>172.5</v>
      </c>
      <c r="L169" s="4">
        <f t="shared" si="7"/>
        <v>-1.89</v>
      </c>
      <c r="O169" s="4">
        <f t="shared" si="8"/>
        <v>0</v>
      </c>
      <c r="P169" s="13" t="str">
        <f t="shared" si="50"/>
        <v/>
      </c>
      <c r="Q169" s="4" t="str">
        <f t="shared" si="10"/>
        <v/>
      </c>
      <c r="S169" s="2">
        <f t="shared" si="43"/>
        <v>57.5</v>
      </c>
      <c r="T169" s="4">
        <f t="shared" si="11"/>
        <v>172.5</v>
      </c>
      <c r="U169" s="4">
        <f t="shared" si="12"/>
        <v>-1.89</v>
      </c>
      <c r="X169" s="4">
        <f t="shared" si="13"/>
        <v>0</v>
      </c>
      <c r="Y169" s="13" t="str">
        <f t="shared" si="51"/>
        <v/>
      </c>
      <c r="Z169" s="4" t="str">
        <f t="shared" si="15"/>
        <v/>
      </c>
      <c r="AB169" s="2">
        <f t="shared" si="44"/>
        <v>57.5</v>
      </c>
      <c r="AC169" s="4">
        <f t="shared" si="16"/>
        <v>172.5</v>
      </c>
      <c r="AD169" s="4">
        <f t="shared" si="17"/>
        <v>-1.89</v>
      </c>
      <c r="AG169" s="4">
        <f t="shared" si="18"/>
        <v>0</v>
      </c>
      <c r="AH169" s="13" t="str">
        <f t="shared" si="52"/>
        <v/>
      </c>
      <c r="AI169" s="4" t="str">
        <f t="shared" si="20"/>
        <v/>
      </c>
      <c r="AK169" s="2">
        <f t="shared" si="45"/>
        <v>57.5</v>
      </c>
      <c r="AL169" s="4">
        <f t="shared" si="21"/>
        <v>172.5</v>
      </c>
      <c r="AM169" s="4">
        <f t="shared" si="22"/>
        <v>-1.89</v>
      </c>
      <c r="AP169" s="4">
        <f t="shared" si="23"/>
        <v>0</v>
      </c>
      <c r="AQ169" s="13" t="str">
        <f t="shared" si="53"/>
        <v/>
      </c>
      <c r="AR169" s="4" t="str">
        <f t="shared" si="25"/>
        <v/>
      </c>
      <c r="AT169" s="2">
        <f t="shared" si="46"/>
        <v>57.5</v>
      </c>
      <c r="AU169" s="4">
        <f t="shared" si="26"/>
        <v>172.5</v>
      </c>
      <c r="AV169" s="4">
        <f t="shared" si="27"/>
        <v>-1.89</v>
      </c>
      <c r="AY169" s="4">
        <f t="shared" si="28"/>
        <v>0</v>
      </c>
      <c r="AZ169" s="13" t="str">
        <f t="shared" si="54"/>
        <v/>
      </c>
      <c r="BA169" s="4" t="str">
        <f t="shared" si="30"/>
        <v/>
      </c>
      <c r="BC169" s="2">
        <f t="shared" si="47"/>
        <v>57.5</v>
      </c>
      <c r="BD169" s="4">
        <f t="shared" si="31"/>
        <v>172.5</v>
      </c>
      <c r="BE169" s="4">
        <f t="shared" si="32"/>
        <v>-1.89</v>
      </c>
      <c r="BH169" s="4">
        <f t="shared" si="33"/>
        <v>0</v>
      </c>
      <c r="BI169" s="13" t="str">
        <f t="shared" si="55"/>
        <v/>
      </c>
      <c r="BJ169" s="4" t="str">
        <f t="shared" si="35"/>
        <v/>
      </c>
      <c r="BL169" s="2">
        <f t="shared" si="48"/>
        <v>57.5</v>
      </c>
      <c r="BM169" s="4">
        <f t="shared" si="36"/>
        <v>172.5</v>
      </c>
      <c r="BN169" s="4">
        <f t="shared" si="37"/>
        <v>-1.89</v>
      </c>
      <c r="BQ169" s="4">
        <f t="shared" si="38"/>
        <v>0</v>
      </c>
      <c r="BR169" s="13" t="str">
        <f t="shared" si="56"/>
        <v/>
      </c>
      <c r="BS169" s="4" t="str">
        <f t="shared" si="40"/>
        <v/>
      </c>
    </row>
    <row r="170">
      <c r="A170" s="2">
        <f t="shared" si="41"/>
        <v>58</v>
      </c>
      <c r="B170" s="4">
        <f t="shared" si="1"/>
        <v>174</v>
      </c>
      <c r="C170" s="4">
        <f t="shared" si="2"/>
        <v>-1.92</v>
      </c>
      <c r="D170" s="2">
        <v>150.75</v>
      </c>
      <c r="E170" s="2">
        <f>155+7/32</f>
        <v>155.21875</v>
      </c>
      <c r="F170" s="4">
        <f t="shared" si="3"/>
        <v>4.46875</v>
      </c>
      <c r="G170" s="13">
        <f t="shared" si="49"/>
        <v>1</v>
      </c>
      <c r="H170" s="13">
        <f t="shared" si="5"/>
        <v>0</v>
      </c>
      <c r="J170" s="2">
        <f t="shared" si="42"/>
        <v>58</v>
      </c>
      <c r="K170" s="4">
        <f t="shared" si="6"/>
        <v>174</v>
      </c>
      <c r="L170" s="4">
        <f t="shared" si="7"/>
        <v>-1.92</v>
      </c>
      <c r="M170" s="4">
        <f>150.75</f>
        <v>150.75</v>
      </c>
      <c r="N170" s="4">
        <f>155.25-1/32</f>
        <v>155.21875</v>
      </c>
      <c r="O170" s="4">
        <f t="shared" si="8"/>
        <v>4.46875</v>
      </c>
      <c r="P170" s="13">
        <f t="shared" si="50"/>
        <v>1</v>
      </c>
      <c r="Q170" s="4">
        <f t="shared" si="10"/>
        <v>0</v>
      </c>
      <c r="S170" s="2">
        <f t="shared" si="43"/>
        <v>58</v>
      </c>
      <c r="T170" s="4">
        <f t="shared" si="11"/>
        <v>174</v>
      </c>
      <c r="U170" s="4">
        <f t="shared" si="12"/>
        <v>-1.92</v>
      </c>
      <c r="X170" s="4">
        <f t="shared" si="13"/>
        <v>0</v>
      </c>
      <c r="Y170" s="13" t="str">
        <f t="shared" si="51"/>
        <v/>
      </c>
      <c r="Z170" s="4" t="str">
        <f t="shared" si="15"/>
        <v/>
      </c>
      <c r="AB170" s="2">
        <f t="shared" si="44"/>
        <v>58</v>
      </c>
      <c r="AC170" s="4">
        <f t="shared" si="16"/>
        <v>174</v>
      </c>
      <c r="AD170" s="4">
        <f t="shared" si="17"/>
        <v>-1.92</v>
      </c>
      <c r="AG170" s="4">
        <f t="shared" si="18"/>
        <v>0</v>
      </c>
      <c r="AH170" s="13" t="str">
        <f t="shared" si="52"/>
        <v/>
      </c>
      <c r="AI170" s="4" t="str">
        <f t="shared" si="20"/>
        <v/>
      </c>
      <c r="AK170" s="2">
        <f t="shared" si="45"/>
        <v>58</v>
      </c>
      <c r="AL170" s="4">
        <f t="shared" si="21"/>
        <v>174</v>
      </c>
      <c r="AM170" s="4">
        <f t="shared" si="22"/>
        <v>-1.92</v>
      </c>
      <c r="AP170" s="4">
        <f t="shared" si="23"/>
        <v>0</v>
      </c>
      <c r="AQ170" s="13" t="str">
        <f t="shared" si="53"/>
        <v/>
      </c>
      <c r="AR170" s="4" t="str">
        <f t="shared" si="25"/>
        <v/>
      </c>
      <c r="AT170" s="2">
        <f t="shared" si="46"/>
        <v>58</v>
      </c>
      <c r="AU170" s="4">
        <f t="shared" si="26"/>
        <v>174</v>
      </c>
      <c r="AV170" s="4">
        <f t="shared" si="27"/>
        <v>-1.92</v>
      </c>
      <c r="AY170" s="4">
        <f t="shared" si="28"/>
        <v>0</v>
      </c>
      <c r="AZ170" s="13" t="str">
        <f t="shared" si="54"/>
        <v/>
      </c>
      <c r="BA170" s="4" t="str">
        <f t="shared" si="30"/>
        <v/>
      </c>
      <c r="BC170" s="2">
        <f t="shared" si="47"/>
        <v>58</v>
      </c>
      <c r="BD170" s="4">
        <f t="shared" si="31"/>
        <v>174</v>
      </c>
      <c r="BE170" s="4">
        <f t="shared" si="32"/>
        <v>-1.92</v>
      </c>
      <c r="BH170" s="4">
        <f t="shared" si="33"/>
        <v>0</v>
      </c>
      <c r="BI170" s="13" t="str">
        <f t="shared" si="55"/>
        <v/>
      </c>
      <c r="BJ170" s="4" t="str">
        <f t="shared" si="35"/>
        <v/>
      </c>
      <c r="BL170" s="2">
        <f t="shared" si="48"/>
        <v>58</v>
      </c>
      <c r="BM170" s="4">
        <f t="shared" si="36"/>
        <v>174</v>
      </c>
      <c r="BN170" s="4">
        <f t="shared" si="37"/>
        <v>-1.92</v>
      </c>
      <c r="BQ170" s="4">
        <f t="shared" si="38"/>
        <v>0</v>
      </c>
      <c r="BR170" s="13" t="str">
        <f t="shared" si="56"/>
        <v/>
      </c>
      <c r="BS170" s="4" t="str">
        <f t="shared" si="40"/>
        <v/>
      </c>
    </row>
    <row r="171">
      <c r="A171" s="2">
        <f t="shared" si="41"/>
        <v>58.5</v>
      </c>
      <c r="B171" s="4">
        <f t="shared" si="1"/>
        <v>175.5</v>
      </c>
      <c r="C171" s="4">
        <f t="shared" si="2"/>
        <v>-1.95</v>
      </c>
      <c r="F171" s="4">
        <f t="shared" si="3"/>
        <v>0</v>
      </c>
      <c r="G171" s="13" t="str">
        <f t="shared" si="49"/>
        <v/>
      </c>
      <c r="H171" s="13" t="str">
        <f t="shared" si="5"/>
        <v/>
      </c>
      <c r="J171" s="2">
        <f t="shared" si="42"/>
        <v>58.5</v>
      </c>
      <c r="K171" s="4">
        <f t="shared" si="6"/>
        <v>175.5</v>
      </c>
      <c r="L171" s="4">
        <f t="shared" si="7"/>
        <v>-1.95</v>
      </c>
      <c r="O171" s="4">
        <f t="shared" si="8"/>
        <v>0</v>
      </c>
      <c r="P171" s="13" t="str">
        <f t="shared" si="50"/>
        <v/>
      </c>
      <c r="Q171" s="4" t="str">
        <f t="shared" si="10"/>
        <v/>
      </c>
      <c r="S171" s="2">
        <f t="shared" si="43"/>
        <v>58.5</v>
      </c>
      <c r="T171" s="4">
        <f t="shared" si="11"/>
        <v>175.5</v>
      </c>
      <c r="U171" s="4">
        <f t="shared" si="12"/>
        <v>-1.95</v>
      </c>
      <c r="X171" s="4">
        <f t="shared" si="13"/>
        <v>0</v>
      </c>
      <c r="Y171" s="13" t="str">
        <f t="shared" si="51"/>
        <v/>
      </c>
      <c r="Z171" s="4" t="str">
        <f t="shared" si="15"/>
        <v/>
      </c>
      <c r="AB171" s="2">
        <f t="shared" si="44"/>
        <v>58.5</v>
      </c>
      <c r="AC171" s="4">
        <f t="shared" si="16"/>
        <v>175.5</v>
      </c>
      <c r="AD171" s="4">
        <f t="shared" si="17"/>
        <v>-1.95</v>
      </c>
      <c r="AG171" s="4">
        <f t="shared" si="18"/>
        <v>0</v>
      </c>
      <c r="AH171" s="13" t="str">
        <f t="shared" si="52"/>
        <v/>
      </c>
      <c r="AI171" s="4" t="str">
        <f t="shared" si="20"/>
        <v/>
      </c>
      <c r="AK171" s="2">
        <f t="shared" si="45"/>
        <v>58.5</v>
      </c>
      <c r="AL171" s="4">
        <f t="shared" si="21"/>
        <v>175.5</v>
      </c>
      <c r="AM171" s="4">
        <f t="shared" si="22"/>
        <v>-1.95</v>
      </c>
      <c r="AP171" s="4">
        <f t="shared" si="23"/>
        <v>0</v>
      </c>
      <c r="AQ171" s="13" t="str">
        <f t="shared" si="53"/>
        <v/>
      </c>
      <c r="AR171" s="4" t="str">
        <f t="shared" si="25"/>
        <v/>
      </c>
      <c r="AT171" s="2">
        <f t="shared" si="46"/>
        <v>58.5</v>
      </c>
      <c r="AU171" s="4">
        <f t="shared" si="26"/>
        <v>175.5</v>
      </c>
      <c r="AV171" s="4">
        <f t="shared" si="27"/>
        <v>-1.95</v>
      </c>
      <c r="AY171" s="4">
        <f t="shared" si="28"/>
        <v>0</v>
      </c>
      <c r="AZ171" s="13" t="str">
        <f t="shared" si="54"/>
        <v/>
      </c>
      <c r="BA171" s="4" t="str">
        <f t="shared" si="30"/>
        <v/>
      </c>
      <c r="BC171" s="2">
        <f t="shared" si="47"/>
        <v>58.5</v>
      </c>
      <c r="BD171" s="4">
        <f t="shared" si="31"/>
        <v>175.5</v>
      </c>
      <c r="BE171" s="4">
        <f t="shared" si="32"/>
        <v>-1.95</v>
      </c>
      <c r="BH171" s="4">
        <f t="shared" si="33"/>
        <v>0</v>
      </c>
      <c r="BI171" s="13" t="str">
        <f t="shared" si="55"/>
        <v/>
      </c>
      <c r="BJ171" s="4" t="str">
        <f t="shared" si="35"/>
        <v/>
      </c>
      <c r="BL171" s="2">
        <f t="shared" si="48"/>
        <v>58.5</v>
      </c>
      <c r="BM171" s="4">
        <f t="shared" si="36"/>
        <v>175.5</v>
      </c>
      <c r="BN171" s="4">
        <f t="shared" si="37"/>
        <v>-1.95</v>
      </c>
      <c r="BQ171" s="4">
        <f t="shared" si="38"/>
        <v>0</v>
      </c>
      <c r="BR171" s="13" t="str">
        <f t="shared" si="56"/>
        <v/>
      </c>
      <c r="BS171" s="4" t="str">
        <f t="shared" si="40"/>
        <v/>
      </c>
    </row>
    <row r="172">
      <c r="A172" s="2">
        <f t="shared" si="41"/>
        <v>59</v>
      </c>
      <c r="B172" s="4">
        <f t="shared" si="1"/>
        <v>177</v>
      </c>
      <c r="C172" s="4">
        <f t="shared" si="2"/>
        <v>-1.98</v>
      </c>
      <c r="F172" s="4">
        <f t="shared" si="3"/>
        <v>0</v>
      </c>
      <c r="G172" s="13" t="str">
        <f t="shared" si="49"/>
        <v/>
      </c>
      <c r="H172" s="13" t="str">
        <f t="shared" si="5"/>
        <v/>
      </c>
      <c r="J172" s="2">
        <f t="shared" si="42"/>
        <v>59</v>
      </c>
      <c r="K172" s="4">
        <f t="shared" si="6"/>
        <v>177</v>
      </c>
      <c r="L172" s="4">
        <f t="shared" si="7"/>
        <v>-1.98</v>
      </c>
      <c r="M172" s="4">
        <f>150.75-1/32</f>
        <v>150.71875</v>
      </c>
      <c r="N172" s="4">
        <f>155.25-1/32</f>
        <v>155.21875</v>
      </c>
      <c r="O172" s="4">
        <f t="shared" si="8"/>
        <v>4.5</v>
      </c>
      <c r="P172" s="13">
        <f t="shared" si="50"/>
        <v>1.003490412</v>
      </c>
      <c r="Q172" s="4">
        <f t="shared" si="10"/>
        <v>0</v>
      </c>
      <c r="S172" s="2">
        <f t="shared" si="43"/>
        <v>59</v>
      </c>
      <c r="T172" s="4">
        <f t="shared" si="11"/>
        <v>177</v>
      </c>
      <c r="U172" s="4">
        <f t="shared" si="12"/>
        <v>-1.98</v>
      </c>
      <c r="X172" s="4">
        <f t="shared" si="13"/>
        <v>0</v>
      </c>
      <c r="Y172" s="13" t="str">
        <f t="shared" si="51"/>
        <v/>
      </c>
      <c r="Z172" s="4" t="str">
        <f t="shared" si="15"/>
        <v/>
      </c>
      <c r="AB172" s="2">
        <f t="shared" si="44"/>
        <v>59</v>
      </c>
      <c r="AC172" s="4">
        <f t="shared" si="16"/>
        <v>177</v>
      </c>
      <c r="AD172" s="4">
        <f t="shared" si="17"/>
        <v>-1.98</v>
      </c>
      <c r="AG172" s="4">
        <f t="shared" si="18"/>
        <v>0</v>
      </c>
      <c r="AH172" s="13" t="str">
        <f t="shared" si="52"/>
        <v/>
      </c>
      <c r="AI172" s="4" t="str">
        <f t="shared" si="20"/>
        <v/>
      </c>
      <c r="AK172" s="2">
        <f t="shared" si="45"/>
        <v>59</v>
      </c>
      <c r="AL172" s="4">
        <f t="shared" si="21"/>
        <v>177</v>
      </c>
      <c r="AM172" s="4">
        <f t="shared" si="22"/>
        <v>-1.98</v>
      </c>
      <c r="AP172" s="4">
        <f t="shared" si="23"/>
        <v>0</v>
      </c>
      <c r="AQ172" s="13" t="str">
        <f t="shared" si="53"/>
        <v/>
      </c>
      <c r="AR172" s="4" t="str">
        <f t="shared" si="25"/>
        <v/>
      </c>
      <c r="AT172" s="2">
        <f t="shared" si="46"/>
        <v>59</v>
      </c>
      <c r="AU172" s="4">
        <f t="shared" si="26"/>
        <v>177</v>
      </c>
      <c r="AV172" s="4">
        <f t="shared" si="27"/>
        <v>-1.98</v>
      </c>
      <c r="AY172" s="4">
        <f t="shared" si="28"/>
        <v>0</v>
      </c>
      <c r="AZ172" s="13" t="str">
        <f t="shared" si="54"/>
        <v/>
      </c>
      <c r="BA172" s="4" t="str">
        <f t="shared" si="30"/>
        <v/>
      </c>
      <c r="BC172" s="2">
        <f t="shared" si="47"/>
        <v>59</v>
      </c>
      <c r="BD172" s="4">
        <f t="shared" si="31"/>
        <v>177</v>
      </c>
      <c r="BE172" s="4">
        <f t="shared" si="32"/>
        <v>-1.98</v>
      </c>
      <c r="BH172" s="4">
        <f t="shared" si="33"/>
        <v>0</v>
      </c>
      <c r="BI172" s="13" t="str">
        <f t="shared" si="55"/>
        <v/>
      </c>
      <c r="BJ172" s="4" t="str">
        <f t="shared" si="35"/>
        <v/>
      </c>
      <c r="BL172" s="2">
        <f t="shared" si="48"/>
        <v>59</v>
      </c>
      <c r="BM172" s="4">
        <f t="shared" si="36"/>
        <v>177</v>
      </c>
      <c r="BN172" s="4">
        <f t="shared" si="37"/>
        <v>-1.98</v>
      </c>
      <c r="BQ172" s="4">
        <f t="shared" si="38"/>
        <v>0</v>
      </c>
      <c r="BR172" s="13" t="str">
        <f t="shared" si="56"/>
        <v/>
      </c>
      <c r="BS172" s="4" t="str">
        <f t="shared" si="40"/>
        <v/>
      </c>
    </row>
    <row r="173">
      <c r="A173" s="2">
        <f t="shared" si="41"/>
        <v>59.5</v>
      </c>
      <c r="B173" s="4">
        <f t="shared" si="1"/>
        <v>178.5</v>
      </c>
      <c r="C173" s="4">
        <f t="shared" si="2"/>
        <v>-2.01</v>
      </c>
      <c r="F173" s="4">
        <f t="shared" si="3"/>
        <v>0</v>
      </c>
      <c r="G173" s="13" t="str">
        <f t="shared" si="49"/>
        <v/>
      </c>
      <c r="H173" s="13" t="str">
        <f t="shared" si="5"/>
        <v/>
      </c>
      <c r="J173" s="2">
        <f t="shared" si="42"/>
        <v>59.5</v>
      </c>
      <c r="K173" s="4">
        <f t="shared" si="6"/>
        <v>178.5</v>
      </c>
      <c r="L173" s="4">
        <f t="shared" si="7"/>
        <v>-2.01</v>
      </c>
      <c r="O173" s="4">
        <f t="shared" si="8"/>
        <v>0</v>
      </c>
      <c r="P173" s="13" t="str">
        <f t="shared" si="50"/>
        <v/>
      </c>
      <c r="Q173" s="4" t="str">
        <f t="shared" si="10"/>
        <v/>
      </c>
      <c r="S173" s="2">
        <f t="shared" si="43"/>
        <v>59.5</v>
      </c>
      <c r="T173" s="4">
        <f t="shared" si="11"/>
        <v>178.5</v>
      </c>
      <c r="U173" s="4">
        <f t="shared" si="12"/>
        <v>-2.01</v>
      </c>
      <c r="X173" s="4">
        <f t="shared" si="13"/>
        <v>0</v>
      </c>
      <c r="Y173" s="13" t="str">
        <f t="shared" si="51"/>
        <v/>
      </c>
      <c r="Z173" s="4" t="str">
        <f t="shared" si="15"/>
        <v/>
      </c>
      <c r="AB173" s="2">
        <f t="shared" si="44"/>
        <v>59.5</v>
      </c>
      <c r="AC173" s="4">
        <f t="shared" si="16"/>
        <v>178.5</v>
      </c>
      <c r="AD173" s="4">
        <f t="shared" si="17"/>
        <v>-2.01</v>
      </c>
      <c r="AG173" s="4">
        <f t="shared" si="18"/>
        <v>0</v>
      </c>
      <c r="AH173" s="13" t="str">
        <f t="shared" si="52"/>
        <v/>
      </c>
      <c r="AI173" s="4" t="str">
        <f t="shared" si="20"/>
        <v/>
      </c>
      <c r="AK173" s="2">
        <f t="shared" si="45"/>
        <v>59.5</v>
      </c>
      <c r="AL173" s="4">
        <f t="shared" si="21"/>
        <v>178.5</v>
      </c>
      <c r="AM173" s="4">
        <f t="shared" si="22"/>
        <v>-2.01</v>
      </c>
      <c r="AP173" s="4">
        <f t="shared" si="23"/>
        <v>0</v>
      </c>
      <c r="AQ173" s="13" t="str">
        <f t="shared" si="53"/>
        <v/>
      </c>
      <c r="AR173" s="4" t="str">
        <f t="shared" si="25"/>
        <v/>
      </c>
      <c r="AT173" s="2">
        <f t="shared" si="46"/>
        <v>59.5</v>
      </c>
      <c r="AU173" s="4">
        <f t="shared" si="26"/>
        <v>178.5</v>
      </c>
      <c r="AV173" s="4">
        <f t="shared" si="27"/>
        <v>-2.01</v>
      </c>
      <c r="AY173" s="4">
        <f t="shared" si="28"/>
        <v>0</v>
      </c>
      <c r="AZ173" s="13" t="str">
        <f t="shared" si="54"/>
        <v/>
      </c>
      <c r="BA173" s="4" t="str">
        <f t="shared" si="30"/>
        <v/>
      </c>
      <c r="BC173" s="2">
        <f t="shared" si="47"/>
        <v>59.5</v>
      </c>
      <c r="BD173" s="4">
        <f t="shared" si="31"/>
        <v>178.5</v>
      </c>
      <c r="BE173" s="4">
        <f t="shared" si="32"/>
        <v>-2.01</v>
      </c>
      <c r="BH173" s="4">
        <f t="shared" si="33"/>
        <v>0</v>
      </c>
      <c r="BI173" s="13" t="str">
        <f t="shared" si="55"/>
        <v/>
      </c>
      <c r="BJ173" s="4" t="str">
        <f t="shared" si="35"/>
        <v/>
      </c>
      <c r="BL173" s="2">
        <f t="shared" si="48"/>
        <v>59.5</v>
      </c>
      <c r="BM173" s="4">
        <f t="shared" si="36"/>
        <v>178.5</v>
      </c>
      <c r="BN173" s="4">
        <f t="shared" si="37"/>
        <v>-2.01</v>
      </c>
      <c r="BQ173" s="4">
        <f t="shared" si="38"/>
        <v>0</v>
      </c>
      <c r="BR173" s="13" t="str">
        <f t="shared" si="56"/>
        <v/>
      </c>
      <c r="BS173" s="4" t="str">
        <f t="shared" si="40"/>
        <v/>
      </c>
    </row>
    <row r="174">
      <c r="A174" s="2">
        <f t="shared" si="41"/>
        <v>60</v>
      </c>
      <c r="B174" s="4">
        <f t="shared" si="1"/>
        <v>180</v>
      </c>
      <c r="C174" s="4">
        <f t="shared" si="2"/>
        <v>-2.04</v>
      </c>
      <c r="D174" s="2">
        <f>150+3/4</f>
        <v>150.75</v>
      </c>
      <c r="E174" s="2">
        <f>155.25-1/32</f>
        <v>155.21875</v>
      </c>
      <c r="F174" s="4">
        <f t="shared" si="3"/>
        <v>4.46875</v>
      </c>
      <c r="G174" s="13">
        <f t="shared" si="49"/>
        <v>1</v>
      </c>
      <c r="H174" s="13">
        <f t="shared" si="5"/>
        <v>0</v>
      </c>
      <c r="J174" s="2">
        <f t="shared" si="42"/>
        <v>60</v>
      </c>
      <c r="K174" s="4">
        <f t="shared" si="6"/>
        <v>180</v>
      </c>
      <c r="L174" s="4">
        <f t="shared" si="7"/>
        <v>-2.04</v>
      </c>
      <c r="M174" s="4">
        <f>150.75-1/32</f>
        <v>150.71875</v>
      </c>
      <c r="N174" s="4">
        <f>155.25-1/32</f>
        <v>155.21875</v>
      </c>
      <c r="O174" s="4">
        <f t="shared" si="8"/>
        <v>4.5</v>
      </c>
      <c r="P174" s="13">
        <f t="shared" si="50"/>
        <v>1.003490412</v>
      </c>
      <c r="Q174" s="4">
        <f t="shared" si="10"/>
        <v>0</v>
      </c>
      <c r="S174" s="2">
        <f t="shared" si="43"/>
        <v>60</v>
      </c>
      <c r="T174" s="4">
        <f t="shared" si="11"/>
        <v>180</v>
      </c>
      <c r="U174" s="4">
        <f t="shared" si="12"/>
        <v>-2.04</v>
      </c>
      <c r="X174" s="4">
        <f t="shared" si="13"/>
        <v>0</v>
      </c>
      <c r="Y174" s="13" t="str">
        <f t="shared" si="51"/>
        <v/>
      </c>
      <c r="Z174" s="4" t="str">
        <f t="shared" si="15"/>
        <v/>
      </c>
      <c r="AB174" s="2">
        <f t="shared" si="44"/>
        <v>60</v>
      </c>
      <c r="AC174" s="4">
        <f t="shared" si="16"/>
        <v>180</v>
      </c>
      <c r="AD174" s="4">
        <f t="shared" si="17"/>
        <v>-2.04</v>
      </c>
      <c r="AG174" s="4">
        <f t="shared" si="18"/>
        <v>0</v>
      </c>
      <c r="AH174" s="13" t="str">
        <f t="shared" si="52"/>
        <v/>
      </c>
      <c r="AI174" s="4" t="str">
        <f t="shared" si="20"/>
        <v/>
      </c>
      <c r="AK174" s="2">
        <f t="shared" si="45"/>
        <v>60</v>
      </c>
      <c r="AL174" s="4">
        <f t="shared" si="21"/>
        <v>180</v>
      </c>
      <c r="AM174" s="4">
        <f t="shared" si="22"/>
        <v>-2.04</v>
      </c>
      <c r="AP174" s="4">
        <f t="shared" si="23"/>
        <v>0</v>
      </c>
      <c r="AQ174" s="13" t="str">
        <f t="shared" si="53"/>
        <v/>
      </c>
      <c r="AR174" s="4" t="str">
        <f t="shared" si="25"/>
        <v/>
      </c>
      <c r="AT174" s="2">
        <f t="shared" si="46"/>
        <v>60</v>
      </c>
      <c r="AU174" s="4">
        <f t="shared" si="26"/>
        <v>180</v>
      </c>
      <c r="AV174" s="4">
        <f t="shared" si="27"/>
        <v>-2.04</v>
      </c>
      <c r="AY174" s="4">
        <f t="shared" si="28"/>
        <v>0</v>
      </c>
      <c r="AZ174" s="13" t="str">
        <f t="shared" si="54"/>
        <v/>
      </c>
      <c r="BA174" s="4" t="str">
        <f t="shared" si="30"/>
        <v/>
      </c>
      <c r="BC174" s="2">
        <f t="shared" si="47"/>
        <v>60</v>
      </c>
      <c r="BD174" s="4">
        <f t="shared" si="31"/>
        <v>180</v>
      </c>
      <c r="BE174" s="4">
        <f t="shared" si="32"/>
        <v>-2.04</v>
      </c>
      <c r="BH174" s="4">
        <f t="shared" si="33"/>
        <v>0</v>
      </c>
      <c r="BI174" s="13" t="str">
        <f t="shared" si="55"/>
        <v/>
      </c>
      <c r="BJ174" s="4" t="str">
        <f t="shared" si="35"/>
        <v/>
      </c>
      <c r="BL174" s="2">
        <f t="shared" si="48"/>
        <v>60</v>
      </c>
      <c r="BM174" s="4">
        <f t="shared" si="36"/>
        <v>180</v>
      </c>
      <c r="BN174" s="4">
        <f t="shared" si="37"/>
        <v>-2.04</v>
      </c>
      <c r="BQ174" s="4">
        <f t="shared" si="38"/>
        <v>0</v>
      </c>
      <c r="BR174" s="13" t="str">
        <f t="shared" si="56"/>
        <v/>
      </c>
      <c r="BS174" s="4" t="str">
        <f t="shared" si="40"/>
        <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2" t="s">
        <v>40</v>
      </c>
      <c r="B4" s="2">
        <v>2.5</v>
      </c>
      <c r="D4" s="2" t="s">
        <v>7</v>
      </c>
    </row>
    <row r="5">
      <c r="A5" s="2" t="s">
        <v>6</v>
      </c>
      <c r="B5" s="2">
        <v>4.0</v>
      </c>
      <c r="D5" s="2" t="s">
        <v>9</v>
      </c>
    </row>
    <row r="6">
      <c r="A6" s="9" t="s">
        <v>42</v>
      </c>
      <c r="B6" s="2">
        <v>3.5</v>
      </c>
      <c r="D6" s="2" t="s">
        <v>43</v>
      </c>
    </row>
    <row r="7">
      <c r="A7" s="14"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43.22967731</v>
      </c>
    </row>
    <row r="12">
      <c r="A12" s="2" t="s">
        <v>19</v>
      </c>
      <c r="B12" s="7">
        <f>B11*(B3/100)/(0.000015)</f>
        <v>144098.9244</v>
      </c>
    </row>
    <row r="13">
      <c r="A13" s="9" t="s">
        <v>20</v>
      </c>
      <c r="B13" s="2">
        <v>2.81</v>
      </c>
    </row>
    <row r="14">
      <c r="A14" s="1"/>
      <c r="B14" s="8"/>
      <c r="E14" s="2"/>
    </row>
    <row r="15">
      <c r="A15" s="1" t="s">
        <v>21</v>
      </c>
      <c r="B15" s="8"/>
    </row>
    <row r="16">
      <c r="A16" s="2"/>
      <c r="J16" s="2" t="s">
        <v>82</v>
      </c>
      <c r="S16" s="2" t="s">
        <v>83</v>
      </c>
    </row>
    <row r="17">
      <c r="A17" s="1" t="s">
        <v>23</v>
      </c>
      <c r="B17" s="2" t="s">
        <v>46</v>
      </c>
      <c r="J17" s="1" t="s">
        <v>24</v>
      </c>
      <c r="K17" s="32">
        <v>45086.0</v>
      </c>
      <c r="S17" s="1" t="s">
        <v>25</v>
      </c>
      <c r="T17" s="2" t="s">
        <v>46</v>
      </c>
      <c r="U17" s="36">
        <v>45089.0</v>
      </c>
      <c r="AB17" s="1" t="s">
        <v>84</v>
      </c>
      <c r="AC17" s="2" t="s">
        <v>46</v>
      </c>
      <c r="AD17" s="36">
        <v>45089.0</v>
      </c>
      <c r="AK17" s="1" t="s">
        <v>85</v>
      </c>
      <c r="AL17" s="2" t="s">
        <v>46</v>
      </c>
      <c r="AM17" s="36">
        <v>45091.0</v>
      </c>
      <c r="AT17" s="1" t="s">
        <v>86</v>
      </c>
      <c r="AU17" s="2" t="s">
        <v>46</v>
      </c>
      <c r="BC17" s="37" t="s">
        <v>87</v>
      </c>
      <c r="BD17" s="2" t="s">
        <v>46</v>
      </c>
      <c r="BL17" s="37" t="s">
        <v>88</v>
      </c>
      <c r="BM17" s="2" t="s">
        <v>46</v>
      </c>
      <c r="BN17" s="15"/>
      <c r="BO17" s="15"/>
      <c r="BP17" s="15"/>
      <c r="BQ17" s="15"/>
      <c r="BR17" s="15"/>
      <c r="BT17" s="15"/>
    </row>
    <row r="18">
      <c r="A18" s="9" t="s">
        <v>26</v>
      </c>
      <c r="B18" s="2">
        <v>4.5</v>
      </c>
      <c r="D18" s="2" t="s">
        <v>47</v>
      </c>
      <c r="E18" s="4">
        <f>pi()*((0.5)^2-((($B$3-2*$B$4)/$B$3)*0.5)^2)</f>
        <v>0.7853981634</v>
      </c>
      <c r="H18" s="2" t="s">
        <v>48</v>
      </c>
      <c r="J18" s="9" t="s">
        <v>26</v>
      </c>
      <c r="K18" s="2">
        <f>B18</f>
        <v>4.5</v>
      </c>
      <c r="M18" s="2" t="s">
        <v>47</v>
      </c>
      <c r="N18" s="4">
        <f>pi()*((0.5)^2-((($B$3-2*$B$4)/$B$3)*0.5)^2)</f>
        <v>0.7853981634</v>
      </c>
      <c r="Q18" s="2" t="s">
        <v>48</v>
      </c>
      <c r="S18" s="9" t="s">
        <v>26</v>
      </c>
      <c r="T18" s="2">
        <f>B18</f>
        <v>4.5</v>
      </c>
      <c r="V18" s="2" t="s">
        <v>47</v>
      </c>
      <c r="W18" s="4">
        <f>pi()*((0.5)^2-((($B$3-2*$B$4)/$B$3)*0.5)^2)</f>
        <v>0.7853981634</v>
      </c>
      <c r="Z18" s="2" t="s">
        <v>48</v>
      </c>
      <c r="AB18" s="9" t="s">
        <v>26</v>
      </c>
      <c r="AC18" s="2">
        <v>4.4375</v>
      </c>
      <c r="AE18" s="2" t="s">
        <v>47</v>
      </c>
      <c r="AF18" s="4">
        <f>pi()*((0.5)^2-((($B$3-2*$B$4)/$B$3)*0.5)^2)</f>
        <v>0.7853981634</v>
      </c>
      <c r="AI18" s="2" t="s">
        <v>48</v>
      </c>
      <c r="AK18" s="9" t="s">
        <v>26</v>
      </c>
      <c r="AL18" s="2">
        <v>4.5</v>
      </c>
      <c r="AN18" s="2" t="s">
        <v>47</v>
      </c>
      <c r="AO18" s="4">
        <f>pi()*((0.5)^2-((($B$3-2*$B$4)/$B$3)*0.5)^2)</f>
        <v>0.7853981634</v>
      </c>
      <c r="AR18" s="2" t="s">
        <v>48</v>
      </c>
      <c r="AT18" s="9" t="s">
        <v>26</v>
      </c>
      <c r="AU18" s="4">
        <v>4.40625</v>
      </c>
      <c r="AW18" s="2" t="s">
        <v>47</v>
      </c>
      <c r="AX18" s="4">
        <f>pi()*((0.5)^2-((($B$3-2*$B$4)/$B$3)*0.5)^2)</f>
        <v>0.7853981634</v>
      </c>
      <c r="BA18" s="2" t="s">
        <v>48</v>
      </c>
      <c r="BC18" s="9" t="s">
        <v>26</v>
      </c>
      <c r="BD18" s="2">
        <v>4.4375</v>
      </c>
      <c r="BF18" s="2" t="s">
        <v>47</v>
      </c>
      <c r="BG18" s="4">
        <f>pi()*((0.5)^2-((($B$3-2*$B$4)/$B$3)*0.5)^2)</f>
        <v>0.7853981634</v>
      </c>
      <c r="BJ18" s="2" t="s">
        <v>48</v>
      </c>
      <c r="BL18" s="16" t="s">
        <v>26</v>
      </c>
      <c r="BM18" s="38">
        <v>4.34375</v>
      </c>
      <c r="BN18" s="17"/>
      <c r="BO18" s="2" t="s">
        <v>47</v>
      </c>
      <c r="BP18" s="4">
        <f>pi()*((0.5)^2-((($B$3-2*$B$4)/$B$3)*0.5)^2)</f>
        <v>0.7853981634</v>
      </c>
      <c r="BS18" s="2" t="s">
        <v>48</v>
      </c>
      <c r="BT18" s="17"/>
    </row>
    <row r="19">
      <c r="A19" s="9" t="s">
        <v>27</v>
      </c>
      <c r="B19" s="2">
        <v>10.5</v>
      </c>
      <c r="D19" s="2" t="s">
        <v>49</v>
      </c>
      <c r="E19" s="4">
        <f>0.5*sum(H24:H174)</f>
        <v>0</v>
      </c>
      <c r="H19" s="2">
        <v>0.98</v>
      </c>
      <c r="J19" s="9" t="s">
        <v>27</v>
      </c>
      <c r="K19" s="2">
        <f>B19+5</f>
        <v>15.5</v>
      </c>
      <c r="M19" s="2" t="s">
        <v>49</v>
      </c>
      <c r="N19" s="4">
        <f>0.5*sum(Q24:Q174)</f>
        <v>0.2093901204</v>
      </c>
      <c r="Q19" s="2">
        <v>0.98</v>
      </c>
      <c r="S19" s="9" t="s">
        <v>27</v>
      </c>
      <c r="T19" s="2">
        <f>K19+5</f>
        <v>20.5</v>
      </c>
      <c r="V19" s="2" t="s">
        <v>49</v>
      </c>
      <c r="W19" s="4">
        <f>0.5*sum(Z24:Z174)</f>
        <v>0.2049641633</v>
      </c>
      <c r="Z19" s="2">
        <v>0.98</v>
      </c>
      <c r="AB19" s="9" t="s">
        <v>27</v>
      </c>
      <c r="AC19" s="2">
        <f>T19+5</f>
        <v>25.5</v>
      </c>
      <c r="AE19" s="2" t="s">
        <v>49</v>
      </c>
      <c r="AF19" s="4">
        <f>0.5*sum(AI24:AI174)</f>
        <v>0.2086581228</v>
      </c>
      <c r="AI19" s="2">
        <v>0.98</v>
      </c>
      <c r="AK19" s="9" t="s">
        <v>27</v>
      </c>
      <c r="AL19" s="2">
        <f>AC19+5</f>
        <v>30.5</v>
      </c>
      <c r="AN19" s="2" t="s">
        <v>49</v>
      </c>
      <c r="AO19" s="4">
        <f>0.5*sum(AR24:AR174)</f>
        <v>0.2095409852</v>
      </c>
      <c r="AR19" s="2">
        <v>0.98</v>
      </c>
      <c r="AT19" s="9" t="s">
        <v>27</v>
      </c>
      <c r="AU19" s="2">
        <f>AL19+5</f>
        <v>35.5</v>
      </c>
      <c r="AW19" s="2" t="s">
        <v>49</v>
      </c>
      <c r="AX19" s="4">
        <f>0.5*sum(BA24:BA174)</f>
        <v>0.2109548333</v>
      </c>
      <c r="BA19" s="2">
        <v>0.98</v>
      </c>
      <c r="BC19" s="9" t="s">
        <v>27</v>
      </c>
      <c r="BD19" s="2">
        <f>AU19+5</f>
        <v>40.5</v>
      </c>
      <c r="BF19" s="2" t="s">
        <v>49</v>
      </c>
      <c r="BG19" s="4">
        <f>0.5*sum(BJ24:BJ174)</f>
        <v>0.2095364355</v>
      </c>
      <c r="BJ19" s="2">
        <v>0.98</v>
      </c>
      <c r="BL19" s="16" t="s">
        <v>27</v>
      </c>
      <c r="BM19" s="2">
        <f>BD19+5</f>
        <v>45.5</v>
      </c>
      <c r="BN19" s="17"/>
      <c r="BO19" s="2" t="s">
        <v>49</v>
      </c>
      <c r="BP19" s="4">
        <f>0.5*sum(BS24:BS174)</f>
        <v>0.2038873692</v>
      </c>
      <c r="BS19" s="2">
        <v>0.98</v>
      </c>
      <c r="BT19" s="17"/>
    </row>
    <row r="20">
      <c r="A20" s="2" t="s">
        <v>28</v>
      </c>
      <c r="B20" s="12">
        <f>convert($B6,"in","cm")+B19-$B7-convert($B9,"in","cm")</f>
        <v>10.0725</v>
      </c>
      <c r="D20" s="2" t="s">
        <v>50</v>
      </c>
      <c r="E20" s="4">
        <f>E19/(0.5*E18)</f>
        <v>0</v>
      </c>
      <c r="J20" s="2" t="s">
        <v>28</v>
      </c>
      <c r="K20" s="12">
        <f>convert($B6,"in","cm")+K19-$B7-convert($B9,"in","cm")</f>
        <v>15.0725</v>
      </c>
      <c r="M20" s="2" t="s">
        <v>50</v>
      </c>
      <c r="N20" s="4">
        <f>N19/(0.5*N18)</f>
        <v>0.5332075631</v>
      </c>
      <c r="S20" s="2" t="s">
        <v>28</v>
      </c>
      <c r="T20" s="12">
        <f>convert($B6,"in","cm")+T19-$B7-convert($B9,"in","cm")</f>
        <v>20.0725</v>
      </c>
      <c r="V20" s="2" t="s">
        <v>50</v>
      </c>
      <c r="W20" s="4">
        <f>W19/(0.5*W18)</f>
        <v>0.521936956</v>
      </c>
      <c r="AB20" s="2" t="s">
        <v>28</v>
      </c>
      <c r="AC20" s="12">
        <f>convert($B6,"in","cm")+AC19-$B7-convert($B9,"in","cm")</f>
        <v>25.0725</v>
      </c>
      <c r="AE20" s="2" t="s">
        <v>50</v>
      </c>
      <c r="AF20" s="4">
        <f>AF19/(0.5*AF18)</f>
        <v>0.5313435466</v>
      </c>
      <c r="AK20" s="2" t="s">
        <v>28</v>
      </c>
      <c r="AL20" s="12">
        <f>convert($B6,"in","cm")+AL19-$B7-convert($B9,"in","cm")</f>
        <v>30.0725</v>
      </c>
      <c r="AN20" s="2" t="s">
        <v>50</v>
      </c>
      <c r="AO20" s="4">
        <f>AO19/(0.5*AO18)</f>
        <v>0.5335917371</v>
      </c>
      <c r="AT20" s="2" t="s">
        <v>28</v>
      </c>
      <c r="AU20" s="12">
        <f>convert($B6,"in","cm")+AU19-$B7-convert($B9,"in","cm")</f>
        <v>35.0725</v>
      </c>
      <c r="AW20" s="2" t="s">
        <v>50</v>
      </c>
      <c r="AX20" s="4">
        <f>AX19/(0.5*AX18)</f>
        <v>0.5371920718</v>
      </c>
      <c r="BC20" s="2" t="s">
        <v>28</v>
      </c>
      <c r="BD20" s="12">
        <f>convert($B6,"in","cm")+BD19-$B7-convert($B9,"in","cm")</f>
        <v>40.0725</v>
      </c>
      <c r="BF20" s="2" t="s">
        <v>50</v>
      </c>
      <c r="BG20" s="4">
        <f>BG19/(0.5*BG18)</f>
        <v>0.5335801514</v>
      </c>
      <c r="BL20" s="15" t="s">
        <v>28</v>
      </c>
      <c r="BM20" s="18">
        <f>convert($B6,"in","cm")+BM19-$B7-convert($B9,"in","cm")</f>
        <v>45.0725</v>
      </c>
      <c r="BN20" s="15"/>
      <c r="BO20" s="2" t="s">
        <v>50</v>
      </c>
      <c r="BP20" s="4">
        <f>BP19/(0.5*BP18)</f>
        <v>0.5191949222</v>
      </c>
      <c r="BT20" s="15"/>
    </row>
    <row r="21">
      <c r="A21" s="2" t="s">
        <v>29</v>
      </c>
      <c r="B21" s="4">
        <f>B20/$B3</f>
        <v>2.0145</v>
      </c>
      <c r="H21" s="2" t="s">
        <v>51</v>
      </c>
      <c r="J21" s="2" t="s">
        <v>29</v>
      </c>
      <c r="K21" s="4">
        <f>K20/$B3</f>
        <v>3.0145</v>
      </c>
      <c r="Q21" s="2" t="s">
        <v>51</v>
      </c>
      <c r="S21" s="2" t="s">
        <v>29</v>
      </c>
      <c r="T21" s="4">
        <f>T20/$B3</f>
        <v>4.0145</v>
      </c>
      <c r="Z21" s="2" t="s">
        <v>51</v>
      </c>
      <c r="AB21" s="2" t="s">
        <v>29</v>
      </c>
      <c r="AC21" s="4">
        <f>AC20/$B3</f>
        <v>5.0145</v>
      </c>
      <c r="AI21" s="2" t="s">
        <v>51</v>
      </c>
      <c r="AK21" s="2" t="s">
        <v>29</v>
      </c>
      <c r="AL21" s="4">
        <f>AL20/$B3</f>
        <v>6.0145</v>
      </c>
      <c r="AR21" s="2" t="s">
        <v>51</v>
      </c>
      <c r="AT21" s="2" t="s">
        <v>29</v>
      </c>
      <c r="AU21" s="4">
        <f>AU20/$B3</f>
        <v>7.0145</v>
      </c>
      <c r="BA21" s="2" t="s">
        <v>51</v>
      </c>
      <c r="BC21" s="2" t="s">
        <v>29</v>
      </c>
      <c r="BD21" s="4">
        <f>BD20/$B3</f>
        <v>8.0145</v>
      </c>
      <c r="BJ21" s="2" t="s">
        <v>51</v>
      </c>
      <c r="BL21" s="15" t="s">
        <v>29</v>
      </c>
      <c r="BM21" s="19">
        <f>BM20/$B3</f>
        <v>9.0145</v>
      </c>
      <c r="BN21" s="17"/>
      <c r="BS21" s="2" t="s">
        <v>51</v>
      </c>
      <c r="BT21" s="17"/>
    </row>
    <row r="22">
      <c r="A22" s="9" t="s">
        <v>30</v>
      </c>
      <c r="B22" s="2">
        <v>75.0</v>
      </c>
      <c r="C22" s="2"/>
      <c r="H22" s="20" t="s">
        <v>52</v>
      </c>
      <c r="J22" s="9" t="s">
        <v>30</v>
      </c>
      <c r="K22" s="2">
        <v>75.0</v>
      </c>
      <c r="L22" s="2"/>
      <c r="Q22" s="20" t="s">
        <v>52</v>
      </c>
      <c r="S22" s="9" t="s">
        <v>30</v>
      </c>
      <c r="T22" s="2">
        <v>81.0</v>
      </c>
      <c r="U22" s="2"/>
      <c r="Z22" s="20" t="s">
        <v>52</v>
      </c>
      <c r="AB22" s="9" t="s">
        <v>30</v>
      </c>
      <c r="AC22" s="2">
        <v>81.0</v>
      </c>
      <c r="AD22" s="2"/>
      <c r="AI22" s="20" t="s">
        <v>52</v>
      </c>
      <c r="AK22" s="9" t="s">
        <v>30</v>
      </c>
      <c r="AL22" s="2">
        <v>82.5</v>
      </c>
      <c r="AM22" s="2"/>
      <c r="AR22" s="20" t="s">
        <v>52</v>
      </c>
      <c r="AT22" s="9" t="s">
        <v>30</v>
      </c>
      <c r="AU22" s="2">
        <v>84.0</v>
      </c>
      <c r="AV22" s="2"/>
      <c r="BA22" s="20" t="s">
        <v>52</v>
      </c>
      <c r="BC22" s="9" t="s">
        <v>30</v>
      </c>
      <c r="BD22" s="2">
        <v>84.0</v>
      </c>
      <c r="BE22" s="2"/>
      <c r="BJ22" s="20" t="s">
        <v>52</v>
      </c>
      <c r="BL22" s="16" t="s">
        <v>30</v>
      </c>
      <c r="BM22" s="2">
        <v>84.0</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2.52</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2.52</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2.55</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2.58</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2.58</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2.58</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2.37</v>
      </c>
      <c r="F25" s="4">
        <f t="shared" si="3"/>
        <v>0</v>
      </c>
      <c r="G25" s="13" t="str">
        <f t="shared" si="4"/>
        <v/>
      </c>
      <c r="H25" s="4" t="str">
        <f t="shared" si="5"/>
        <v/>
      </c>
      <c r="J25" s="2">
        <f t="shared" ref="J25:J174" si="42">J24+0.5</f>
        <v>-14.5</v>
      </c>
      <c r="K25" s="4">
        <f t="shared" si="6"/>
        <v>-43.5</v>
      </c>
      <c r="L25" s="4">
        <f t="shared" si="7"/>
        <v>2.37</v>
      </c>
      <c r="O25" s="4">
        <f t="shared" si="8"/>
        <v>0</v>
      </c>
      <c r="P25" s="13" t="str">
        <f t="shared" si="9"/>
        <v/>
      </c>
      <c r="Q25" s="4" t="str">
        <f t="shared" si="10"/>
        <v/>
      </c>
      <c r="S25" s="2">
        <f t="shared" ref="S25:S174" si="43">S24+0.5</f>
        <v>-14.5</v>
      </c>
      <c r="T25" s="4">
        <f t="shared" si="11"/>
        <v>-43.5</v>
      </c>
      <c r="U25" s="4">
        <f t="shared" si="12"/>
        <v>2.49</v>
      </c>
      <c r="X25" s="4">
        <f t="shared" si="13"/>
        <v>0</v>
      </c>
      <c r="Y25" s="13" t="str">
        <f t="shared" si="14"/>
        <v/>
      </c>
      <c r="Z25" s="4" t="str">
        <f t="shared" si="15"/>
        <v/>
      </c>
      <c r="AB25" s="2">
        <f t="shared" ref="AB25:AB174" si="44">AB24+0.5</f>
        <v>-14.5</v>
      </c>
      <c r="AC25" s="4">
        <f t="shared" si="16"/>
        <v>-43.5</v>
      </c>
      <c r="AD25" s="4">
        <f t="shared" si="17"/>
        <v>2.49</v>
      </c>
      <c r="AG25" s="4">
        <f t="shared" si="18"/>
        <v>0</v>
      </c>
      <c r="AH25" s="13" t="str">
        <f t="shared" si="19"/>
        <v/>
      </c>
      <c r="AI25" s="4" t="str">
        <f t="shared" si="20"/>
        <v/>
      </c>
      <c r="AJ25" s="13"/>
      <c r="AK25" s="2">
        <f t="shared" ref="AK25:AK174" si="45">AK24+0.5</f>
        <v>-14.5</v>
      </c>
      <c r="AL25" s="4">
        <f t="shared" si="21"/>
        <v>-43.5</v>
      </c>
      <c r="AM25" s="4">
        <f t="shared" si="22"/>
        <v>2.52</v>
      </c>
      <c r="AP25" s="4">
        <f t="shared" si="23"/>
        <v>0</v>
      </c>
      <c r="AQ25" s="13" t="str">
        <f t="shared" si="24"/>
        <v/>
      </c>
      <c r="AR25" s="4" t="str">
        <f t="shared" si="25"/>
        <v/>
      </c>
      <c r="AS25" s="13"/>
      <c r="AT25" s="2">
        <f t="shared" ref="AT25:AT174" si="46">AT24+0.5</f>
        <v>-14.5</v>
      </c>
      <c r="AU25" s="4">
        <f t="shared" si="26"/>
        <v>-43.5</v>
      </c>
      <c r="AV25" s="4">
        <f t="shared" si="27"/>
        <v>2.55</v>
      </c>
      <c r="AY25" s="4">
        <f t="shared" si="28"/>
        <v>0</v>
      </c>
      <c r="AZ25" s="13" t="str">
        <f t="shared" si="29"/>
        <v/>
      </c>
      <c r="BA25" s="4" t="str">
        <f t="shared" si="30"/>
        <v/>
      </c>
      <c r="BB25" s="13"/>
      <c r="BC25" s="2">
        <f t="shared" ref="BC25:BC174" si="47">BC24+0.5</f>
        <v>-14.5</v>
      </c>
      <c r="BD25" s="4">
        <f t="shared" si="31"/>
        <v>-43.5</v>
      </c>
      <c r="BE25" s="4">
        <f t="shared" si="32"/>
        <v>2.55</v>
      </c>
      <c r="BH25" s="4">
        <f t="shared" si="33"/>
        <v>0</v>
      </c>
      <c r="BI25" s="13" t="str">
        <f t="shared" si="34"/>
        <v/>
      </c>
      <c r="BJ25" s="4" t="str">
        <f t="shared" si="35"/>
        <v/>
      </c>
      <c r="BK25" s="13"/>
      <c r="BL25" s="2">
        <f t="shared" ref="BL25:BL174" si="48">BL24+0.5</f>
        <v>-14.5</v>
      </c>
      <c r="BM25" s="4">
        <f t="shared" si="36"/>
        <v>-43.5</v>
      </c>
      <c r="BN25" s="4">
        <f t="shared" si="37"/>
        <v>2.55</v>
      </c>
      <c r="BQ25" s="4">
        <f t="shared" si="38"/>
        <v>0</v>
      </c>
      <c r="BR25" s="13" t="str">
        <f t="shared" si="39"/>
        <v/>
      </c>
      <c r="BS25" s="4" t="str">
        <f t="shared" si="40"/>
        <v/>
      </c>
      <c r="BT25" s="25"/>
    </row>
    <row r="26">
      <c r="A26" s="2">
        <f t="shared" si="41"/>
        <v>-14</v>
      </c>
      <c r="B26" s="4">
        <f t="shared" si="1"/>
        <v>-42</v>
      </c>
      <c r="C26" s="4">
        <f t="shared" si="2"/>
        <v>2.34</v>
      </c>
      <c r="F26" s="4">
        <f t="shared" si="3"/>
        <v>0</v>
      </c>
      <c r="G26" s="13" t="str">
        <f t="shared" si="4"/>
        <v/>
      </c>
      <c r="H26" s="4" t="str">
        <f t="shared" si="5"/>
        <v/>
      </c>
      <c r="J26" s="2">
        <f t="shared" si="42"/>
        <v>-14</v>
      </c>
      <c r="K26" s="4">
        <f t="shared" si="6"/>
        <v>-42</v>
      </c>
      <c r="L26" s="4">
        <f t="shared" si="7"/>
        <v>2.34</v>
      </c>
      <c r="O26" s="4">
        <f t="shared" si="8"/>
        <v>0</v>
      </c>
      <c r="P26" s="13" t="str">
        <f t="shared" si="9"/>
        <v/>
      </c>
      <c r="Q26" s="4" t="str">
        <f t="shared" si="10"/>
        <v/>
      </c>
      <c r="S26" s="2">
        <f t="shared" si="43"/>
        <v>-14</v>
      </c>
      <c r="T26" s="4">
        <f t="shared" si="11"/>
        <v>-42</v>
      </c>
      <c r="U26" s="4">
        <f t="shared" si="12"/>
        <v>2.46</v>
      </c>
      <c r="X26" s="4">
        <f t="shared" si="13"/>
        <v>0</v>
      </c>
      <c r="Y26" s="13" t="str">
        <f t="shared" si="14"/>
        <v/>
      </c>
      <c r="Z26" s="4" t="str">
        <f t="shared" si="15"/>
        <v/>
      </c>
      <c r="AB26" s="2">
        <f t="shared" si="44"/>
        <v>-14</v>
      </c>
      <c r="AC26" s="4">
        <f t="shared" si="16"/>
        <v>-42</v>
      </c>
      <c r="AD26" s="4">
        <f t="shared" si="17"/>
        <v>2.46</v>
      </c>
      <c r="AG26" s="4">
        <f t="shared" si="18"/>
        <v>0</v>
      </c>
      <c r="AH26" s="13" t="str">
        <f t="shared" si="19"/>
        <v/>
      </c>
      <c r="AI26" s="4" t="str">
        <f t="shared" si="20"/>
        <v/>
      </c>
      <c r="AJ26" s="13"/>
      <c r="AK26" s="2">
        <f t="shared" si="45"/>
        <v>-14</v>
      </c>
      <c r="AL26" s="4">
        <f t="shared" si="21"/>
        <v>-42</v>
      </c>
      <c r="AM26" s="4">
        <f t="shared" si="22"/>
        <v>2.49</v>
      </c>
      <c r="AP26" s="4">
        <f t="shared" si="23"/>
        <v>0</v>
      </c>
      <c r="AQ26" s="13" t="str">
        <f t="shared" si="24"/>
        <v/>
      </c>
      <c r="AR26" s="4" t="str">
        <f t="shared" si="25"/>
        <v/>
      </c>
      <c r="AS26" s="13"/>
      <c r="AT26" s="2">
        <f t="shared" si="46"/>
        <v>-14</v>
      </c>
      <c r="AU26" s="4">
        <f t="shared" si="26"/>
        <v>-42</v>
      </c>
      <c r="AV26" s="4">
        <f t="shared" si="27"/>
        <v>2.52</v>
      </c>
      <c r="AY26" s="4">
        <f t="shared" si="28"/>
        <v>0</v>
      </c>
      <c r="AZ26" s="13" t="str">
        <f t="shared" si="29"/>
        <v/>
      </c>
      <c r="BA26" s="4" t="str">
        <f t="shared" si="30"/>
        <v/>
      </c>
      <c r="BB26" s="13"/>
      <c r="BC26" s="2">
        <f t="shared" si="47"/>
        <v>-14</v>
      </c>
      <c r="BD26" s="4">
        <f t="shared" si="31"/>
        <v>-42</v>
      </c>
      <c r="BE26" s="4">
        <f t="shared" si="32"/>
        <v>2.52</v>
      </c>
      <c r="BH26" s="4">
        <f t="shared" si="33"/>
        <v>0</v>
      </c>
      <c r="BI26" s="13" t="str">
        <f t="shared" si="34"/>
        <v/>
      </c>
      <c r="BJ26" s="4" t="str">
        <f t="shared" si="35"/>
        <v/>
      </c>
      <c r="BK26" s="13"/>
      <c r="BL26" s="2">
        <f t="shared" si="48"/>
        <v>-14</v>
      </c>
      <c r="BM26" s="4">
        <f t="shared" si="36"/>
        <v>-42</v>
      </c>
      <c r="BN26" s="4">
        <f t="shared" si="37"/>
        <v>2.52</v>
      </c>
      <c r="BQ26" s="4">
        <f t="shared" si="38"/>
        <v>0</v>
      </c>
      <c r="BR26" s="13" t="str">
        <f t="shared" si="39"/>
        <v/>
      </c>
      <c r="BS26" s="4" t="str">
        <f t="shared" si="40"/>
        <v/>
      </c>
      <c r="BT26" s="25"/>
    </row>
    <row r="27">
      <c r="A27" s="2">
        <f t="shared" si="41"/>
        <v>-13.5</v>
      </c>
      <c r="B27" s="4">
        <f t="shared" si="1"/>
        <v>-40.5</v>
      </c>
      <c r="C27" s="4">
        <f t="shared" si="2"/>
        <v>2.31</v>
      </c>
      <c r="F27" s="4">
        <f t="shared" si="3"/>
        <v>0</v>
      </c>
      <c r="G27" s="13" t="str">
        <f t="shared" si="4"/>
        <v/>
      </c>
      <c r="H27" s="4" t="str">
        <f t="shared" si="5"/>
        <v/>
      </c>
      <c r="J27" s="2">
        <f t="shared" si="42"/>
        <v>-13.5</v>
      </c>
      <c r="K27" s="4">
        <f t="shared" si="6"/>
        <v>-40.5</v>
      </c>
      <c r="L27" s="4">
        <f t="shared" si="7"/>
        <v>2.31</v>
      </c>
      <c r="O27" s="4">
        <f t="shared" si="8"/>
        <v>0</v>
      </c>
      <c r="P27" s="13" t="str">
        <f t="shared" si="9"/>
        <v/>
      </c>
      <c r="Q27" s="4" t="str">
        <f t="shared" si="10"/>
        <v/>
      </c>
      <c r="S27" s="2">
        <f t="shared" si="43"/>
        <v>-13.5</v>
      </c>
      <c r="T27" s="4">
        <f t="shared" si="11"/>
        <v>-40.5</v>
      </c>
      <c r="U27" s="4">
        <f t="shared" si="12"/>
        <v>2.43</v>
      </c>
      <c r="X27" s="4">
        <f t="shared" si="13"/>
        <v>0</v>
      </c>
      <c r="Y27" s="13" t="str">
        <f t="shared" si="14"/>
        <v/>
      </c>
      <c r="Z27" s="4" t="str">
        <f t="shared" si="15"/>
        <v/>
      </c>
      <c r="AB27" s="2">
        <f t="shared" si="44"/>
        <v>-13.5</v>
      </c>
      <c r="AC27" s="4">
        <f t="shared" si="16"/>
        <v>-40.5</v>
      </c>
      <c r="AD27" s="4">
        <f t="shared" si="17"/>
        <v>2.43</v>
      </c>
      <c r="AG27" s="4">
        <f t="shared" si="18"/>
        <v>0</v>
      </c>
      <c r="AH27" s="13" t="str">
        <f t="shared" si="19"/>
        <v/>
      </c>
      <c r="AI27" s="4" t="str">
        <f t="shared" si="20"/>
        <v/>
      </c>
      <c r="AJ27" s="13"/>
      <c r="AK27" s="2">
        <f t="shared" si="45"/>
        <v>-13.5</v>
      </c>
      <c r="AL27" s="4">
        <f t="shared" si="21"/>
        <v>-40.5</v>
      </c>
      <c r="AM27" s="4">
        <f t="shared" si="22"/>
        <v>2.46</v>
      </c>
      <c r="AP27" s="4">
        <f t="shared" si="23"/>
        <v>0</v>
      </c>
      <c r="AQ27" s="13" t="str">
        <f t="shared" si="24"/>
        <v/>
      </c>
      <c r="AR27" s="4" t="str">
        <f t="shared" si="25"/>
        <v/>
      </c>
      <c r="AS27" s="13"/>
      <c r="AT27" s="2">
        <f t="shared" si="46"/>
        <v>-13.5</v>
      </c>
      <c r="AU27" s="4">
        <f t="shared" si="26"/>
        <v>-40.5</v>
      </c>
      <c r="AV27" s="4">
        <f t="shared" si="27"/>
        <v>2.49</v>
      </c>
      <c r="AY27" s="4">
        <f t="shared" si="28"/>
        <v>0</v>
      </c>
      <c r="AZ27" s="13" t="str">
        <f t="shared" si="29"/>
        <v/>
      </c>
      <c r="BA27" s="4" t="str">
        <f t="shared" si="30"/>
        <v/>
      </c>
      <c r="BB27" s="13"/>
      <c r="BC27" s="2">
        <f t="shared" si="47"/>
        <v>-13.5</v>
      </c>
      <c r="BD27" s="4">
        <f t="shared" si="31"/>
        <v>-40.5</v>
      </c>
      <c r="BE27" s="4">
        <f t="shared" si="32"/>
        <v>2.49</v>
      </c>
      <c r="BH27" s="4">
        <f t="shared" si="33"/>
        <v>0</v>
      </c>
      <c r="BI27" s="13" t="str">
        <f t="shared" si="34"/>
        <v/>
      </c>
      <c r="BJ27" s="4" t="str">
        <f t="shared" si="35"/>
        <v/>
      </c>
      <c r="BK27" s="13"/>
      <c r="BL27" s="2">
        <f t="shared" si="48"/>
        <v>-13.5</v>
      </c>
      <c r="BM27" s="4">
        <f t="shared" si="36"/>
        <v>-40.5</v>
      </c>
      <c r="BN27" s="4">
        <f t="shared" si="37"/>
        <v>2.49</v>
      </c>
      <c r="BQ27" s="4">
        <f t="shared" si="38"/>
        <v>0</v>
      </c>
      <c r="BR27" s="13" t="str">
        <f t="shared" si="39"/>
        <v/>
      </c>
      <c r="BS27" s="4" t="str">
        <f t="shared" si="40"/>
        <v/>
      </c>
      <c r="BT27" s="25"/>
    </row>
    <row r="28">
      <c r="A28" s="2">
        <f t="shared" si="41"/>
        <v>-13</v>
      </c>
      <c r="B28" s="4">
        <f t="shared" si="1"/>
        <v>-39</v>
      </c>
      <c r="C28" s="4">
        <f t="shared" si="2"/>
        <v>2.28</v>
      </c>
      <c r="F28" s="4">
        <f t="shared" si="3"/>
        <v>0</v>
      </c>
      <c r="G28" s="13" t="str">
        <f t="shared" si="4"/>
        <v/>
      </c>
      <c r="H28" s="4" t="str">
        <f t="shared" si="5"/>
        <v/>
      </c>
      <c r="J28" s="2">
        <f t="shared" si="42"/>
        <v>-13</v>
      </c>
      <c r="K28" s="4">
        <f t="shared" si="6"/>
        <v>-39</v>
      </c>
      <c r="L28" s="4">
        <f t="shared" si="7"/>
        <v>2.28</v>
      </c>
      <c r="O28" s="4">
        <f t="shared" si="8"/>
        <v>0</v>
      </c>
      <c r="P28" s="13" t="str">
        <f t="shared" si="9"/>
        <v/>
      </c>
      <c r="Q28" s="4" t="str">
        <f t="shared" si="10"/>
        <v/>
      </c>
      <c r="S28" s="2">
        <f t="shared" si="43"/>
        <v>-13</v>
      </c>
      <c r="T28" s="4">
        <f t="shared" si="11"/>
        <v>-39</v>
      </c>
      <c r="U28" s="4">
        <f t="shared" si="12"/>
        <v>2.4</v>
      </c>
      <c r="X28" s="4">
        <f t="shared" si="13"/>
        <v>0</v>
      </c>
      <c r="Y28" s="13" t="str">
        <f t="shared" si="14"/>
        <v/>
      </c>
      <c r="Z28" s="4" t="str">
        <f t="shared" si="15"/>
        <v/>
      </c>
      <c r="AB28" s="2">
        <f t="shared" si="44"/>
        <v>-13</v>
      </c>
      <c r="AC28" s="4">
        <f t="shared" si="16"/>
        <v>-39</v>
      </c>
      <c r="AD28" s="4">
        <f t="shared" si="17"/>
        <v>2.4</v>
      </c>
      <c r="AG28" s="4">
        <f t="shared" si="18"/>
        <v>0</v>
      </c>
      <c r="AH28" s="13" t="str">
        <f t="shared" si="19"/>
        <v/>
      </c>
      <c r="AI28" s="4" t="str">
        <f t="shared" si="20"/>
        <v/>
      </c>
      <c r="AJ28" s="13"/>
      <c r="AK28" s="2">
        <f t="shared" si="45"/>
        <v>-13</v>
      </c>
      <c r="AL28" s="4">
        <f t="shared" si="21"/>
        <v>-39</v>
      </c>
      <c r="AM28" s="4">
        <f t="shared" si="22"/>
        <v>2.43</v>
      </c>
      <c r="AP28" s="4">
        <f t="shared" si="23"/>
        <v>0</v>
      </c>
      <c r="AQ28" s="13" t="str">
        <f t="shared" si="24"/>
        <v/>
      </c>
      <c r="AR28" s="4" t="str">
        <f t="shared" si="25"/>
        <v/>
      </c>
      <c r="AS28" s="13"/>
      <c r="AT28" s="2">
        <f t="shared" si="46"/>
        <v>-13</v>
      </c>
      <c r="AU28" s="4">
        <f t="shared" si="26"/>
        <v>-39</v>
      </c>
      <c r="AV28" s="4">
        <f t="shared" si="27"/>
        <v>2.46</v>
      </c>
      <c r="AY28" s="4">
        <f t="shared" si="28"/>
        <v>0</v>
      </c>
      <c r="AZ28" s="13" t="str">
        <f t="shared" si="29"/>
        <v/>
      </c>
      <c r="BA28" s="4" t="str">
        <f t="shared" si="30"/>
        <v/>
      </c>
      <c r="BB28" s="13"/>
      <c r="BC28" s="2">
        <f t="shared" si="47"/>
        <v>-13</v>
      </c>
      <c r="BD28" s="4">
        <f t="shared" si="31"/>
        <v>-39</v>
      </c>
      <c r="BE28" s="4">
        <f t="shared" si="32"/>
        <v>2.46</v>
      </c>
      <c r="BH28" s="4">
        <f t="shared" si="33"/>
        <v>0</v>
      </c>
      <c r="BI28" s="13" t="str">
        <f t="shared" si="34"/>
        <v/>
      </c>
      <c r="BJ28" s="4" t="str">
        <f t="shared" si="35"/>
        <v/>
      </c>
      <c r="BK28" s="13"/>
      <c r="BL28" s="2">
        <f t="shared" si="48"/>
        <v>-13</v>
      </c>
      <c r="BM28" s="4">
        <f t="shared" si="36"/>
        <v>-39</v>
      </c>
      <c r="BN28" s="4">
        <f t="shared" si="37"/>
        <v>2.46</v>
      </c>
      <c r="BQ28" s="4">
        <f t="shared" si="38"/>
        <v>0</v>
      </c>
      <c r="BR28" s="13" t="str">
        <f t="shared" si="39"/>
        <v/>
      </c>
      <c r="BS28" s="4" t="str">
        <f t="shared" si="40"/>
        <v/>
      </c>
      <c r="BT28" s="25"/>
    </row>
    <row r="29">
      <c r="A29" s="2">
        <f t="shared" si="41"/>
        <v>-12.5</v>
      </c>
      <c r="B29" s="4">
        <f t="shared" si="1"/>
        <v>-37.5</v>
      </c>
      <c r="C29" s="4">
        <f t="shared" si="2"/>
        <v>2.25</v>
      </c>
      <c r="F29" s="4">
        <f t="shared" si="3"/>
        <v>0</v>
      </c>
      <c r="G29" s="13" t="str">
        <f t="shared" si="4"/>
        <v/>
      </c>
      <c r="H29" s="4" t="str">
        <f t="shared" si="5"/>
        <v/>
      </c>
      <c r="J29" s="2">
        <f t="shared" si="42"/>
        <v>-12.5</v>
      </c>
      <c r="K29" s="4">
        <f t="shared" si="6"/>
        <v>-37.5</v>
      </c>
      <c r="L29" s="4">
        <f t="shared" si="7"/>
        <v>2.25</v>
      </c>
      <c r="O29" s="4">
        <f t="shared" si="8"/>
        <v>0</v>
      </c>
      <c r="P29" s="13" t="str">
        <f t="shared" si="9"/>
        <v/>
      </c>
      <c r="Q29" s="4" t="str">
        <f t="shared" si="10"/>
        <v/>
      </c>
      <c r="S29" s="2">
        <f t="shared" si="43"/>
        <v>-12.5</v>
      </c>
      <c r="T29" s="4">
        <f t="shared" si="11"/>
        <v>-37.5</v>
      </c>
      <c r="U29" s="4">
        <f t="shared" si="12"/>
        <v>2.37</v>
      </c>
      <c r="X29" s="4">
        <f t="shared" si="13"/>
        <v>0</v>
      </c>
      <c r="Y29" s="13" t="str">
        <f t="shared" si="14"/>
        <v/>
      </c>
      <c r="Z29" s="4" t="str">
        <f t="shared" si="15"/>
        <v/>
      </c>
      <c r="AB29" s="2">
        <f t="shared" si="44"/>
        <v>-12.5</v>
      </c>
      <c r="AC29" s="4">
        <f t="shared" si="16"/>
        <v>-37.5</v>
      </c>
      <c r="AD29" s="4">
        <f t="shared" si="17"/>
        <v>2.37</v>
      </c>
      <c r="AG29" s="4">
        <f t="shared" si="18"/>
        <v>0</v>
      </c>
      <c r="AH29" s="13" t="str">
        <f t="shared" si="19"/>
        <v/>
      </c>
      <c r="AI29" s="4" t="str">
        <f t="shared" si="20"/>
        <v/>
      </c>
      <c r="AJ29" s="13"/>
      <c r="AK29" s="2">
        <f t="shared" si="45"/>
        <v>-12.5</v>
      </c>
      <c r="AL29" s="4">
        <f t="shared" si="21"/>
        <v>-37.5</v>
      </c>
      <c r="AM29" s="4">
        <f t="shared" si="22"/>
        <v>2.4</v>
      </c>
      <c r="AP29" s="4">
        <f t="shared" si="23"/>
        <v>0</v>
      </c>
      <c r="AQ29" s="13" t="str">
        <f t="shared" si="24"/>
        <v/>
      </c>
      <c r="AR29" s="4" t="str">
        <f t="shared" si="25"/>
        <v/>
      </c>
      <c r="AS29" s="13"/>
      <c r="AT29" s="2">
        <f t="shared" si="46"/>
        <v>-12.5</v>
      </c>
      <c r="AU29" s="4">
        <f t="shared" si="26"/>
        <v>-37.5</v>
      </c>
      <c r="AV29" s="4">
        <f t="shared" si="27"/>
        <v>2.43</v>
      </c>
      <c r="AY29" s="4">
        <f t="shared" si="28"/>
        <v>0</v>
      </c>
      <c r="AZ29" s="13" t="str">
        <f t="shared" si="29"/>
        <v/>
      </c>
      <c r="BA29" s="4" t="str">
        <f t="shared" si="30"/>
        <v/>
      </c>
      <c r="BB29" s="13"/>
      <c r="BC29" s="2">
        <f t="shared" si="47"/>
        <v>-12.5</v>
      </c>
      <c r="BD29" s="4">
        <f t="shared" si="31"/>
        <v>-37.5</v>
      </c>
      <c r="BE29" s="4">
        <f t="shared" si="32"/>
        <v>2.43</v>
      </c>
      <c r="BH29" s="4">
        <f t="shared" si="33"/>
        <v>0</v>
      </c>
      <c r="BI29" s="13" t="str">
        <f t="shared" si="34"/>
        <v/>
      </c>
      <c r="BJ29" s="4" t="str">
        <f t="shared" si="35"/>
        <v/>
      </c>
      <c r="BK29" s="13"/>
      <c r="BL29" s="2">
        <f t="shared" si="48"/>
        <v>-12.5</v>
      </c>
      <c r="BM29" s="4">
        <f t="shared" si="36"/>
        <v>-37.5</v>
      </c>
      <c r="BN29" s="4">
        <f t="shared" si="37"/>
        <v>2.43</v>
      </c>
      <c r="BQ29" s="4">
        <f t="shared" si="38"/>
        <v>0</v>
      </c>
      <c r="BR29" s="13" t="str">
        <f t="shared" si="39"/>
        <v/>
      </c>
      <c r="BS29" s="4" t="str">
        <f t="shared" si="40"/>
        <v/>
      </c>
      <c r="BT29" s="25"/>
    </row>
    <row r="30">
      <c r="A30" s="2">
        <f t="shared" si="41"/>
        <v>-12</v>
      </c>
      <c r="B30" s="4">
        <f t="shared" si="1"/>
        <v>-36</v>
      </c>
      <c r="C30" s="4">
        <f t="shared" si="2"/>
        <v>2.22</v>
      </c>
      <c r="F30" s="4">
        <f t="shared" si="3"/>
        <v>0</v>
      </c>
      <c r="G30" s="13" t="str">
        <f t="shared" si="4"/>
        <v/>
      </c>
      <c r="H30" s="4" t="str">
        <f t="shared" si="5"/>
        <v/>
      </c>
      <c r="J30" s="2">
        <f t="shared" si="42"/>
        <v>-12</v>
      </c>
      <c r="K30" s="4">
        <f t="shared" si="6"/>
        <v>-36</v>
      </c>
      <c r="L30" s="4">
        <f t="shared" si="7"/>
        <v>2.22</v>
      </c>
      <c r="O30" s="4">
        <f t="shared" si="8"/>
        <v>0</v>
      </c>
      <c r="P30" s="13" t="str">
        <f t="shared" si="9"/>
        <v/>
      </c>
      <c r="Q30" s="4" t="str">
        <f t="shared" si="10"/>
        <v/>
      </c>
      <c r="S30" s="2">
        <f t="shared" si="43"/>
        <v>-12</v>
      </c>
      <c r="T30" s="4">
        <f t="shared" si="11"/>
        <v>-36</v>
      </c>
      <c r="U30" s="4">
        <f t="shared" si="12"/>
        <v>2.34</v>
      </c>
      <c r="X30" s="4">
        <f t="shared" si="13"/>
        <v>0</v>
      </c>
      <c r="Y30" s="13" t="str">
        <f t="shared" si="14"/>
        <v/>
      </c>
      <c r="Z30" s="4" t="str">
        <f t="shared" si="15"/>
        <v/>
      </c>
      <c r="AB30" s="2">
        <f t="shared" si="44"/>
        <v>-12</v>
      </c>
      <c r="AC30" s="4">
        <f t="shared" si="16"/>
        <v>-36</v>
      </c>
      <c r="AD30" s="4">
        <f t="shared" si="17"/>
        <v>2.34</v>
      </c>
      <c r="AG30" s="4">
        <f t="shared" si="18"/>
        <v>0</v>
      </c>
      <c r="AH30" s="13" t="str">
        <f t="shared" si="19"/>
        <v/>
      </c>
      <c r="AI30" s="4" t="str">
        <f t="shared" si="20"/>
        <v/>
      </c>
      <c r="AJ30" s="13"/>
      <c r="AK30" s="2">
        <f t="shared" si="45"/>
        <v>-12</v>
      </c>
      <c r="AL30" s="4">
        <f t="shared" si="21"/>
        <v>-36</v>
      </c>
      <c r="AM30" s="4">
        <f t="shared" si="22"/>
        <v>2.37</v>
      </c>
      <c r="AP30" s="4">
        <f t="shared" si="23"/>
        <v>0</v>
      </c>
      <c r="AQ30" s="13" t="str">
        <f t="shared" si="24"/>
        <v/>
      </c>
      <c r="AR30" s="4" t="str">
        <f t="shared" si="25"/>
        <v/>
      </c>
      <c r="AS30" s="13"/>
      <c r="AT30" s="2">
        <f t="shared" si="46"/>
        <v>-12</v>
      </c>
      <c r="AU30" s="4">
        <f t="shared" si="26"/>
        <v>-36</v>
      </c>
      <c r="AV30" s="4">
        <f t="shared" si="27"/>
        <v>2.4</v>
      </c>
      <c r="AY30" s="4">
        <f t="shared" si="28"/>
        <v>0</v>
      </c>
      <c r="AZ30" s="13" t="str">
        <f t="shared" si="29"/>
        <v/>
      </c>
      <c r="BA30" s="4" t="str">
        <f t="shared" si="30"/>
        <v/>
      </c>
      <c r="BB30" s="13"/>
      <c r="BC30" s="2">
        <f t="shared" si="47"/>
        <v>-12</v>
      </c>
      <c r="BD30" s="4">
        <f t="shared" si="31"/>
        <v>-36</v>
      </c>
      <c r="BE30" s="4">
        <f t="shared" si="32"/>
        <v>2.4</v>
      </c>
      <c r="BH30" s="4">
        <f t="shared" si="33"/>
        <v>0</v>
      </c>
      <c r="BI30" s="13" t="str">
        <f t="shared" si="34"/>
        <v/>
      </c>
      <c r="BJ30" s="4" t="str">
        <f t="shared" si="35"/>
        <v/>
      </c>
      <c r="BK30" s="13"/>
      <c r="BL30" s="2">
        <f t="shared" si="48"/>
        <v>-12</v>
      </c>
      <c r="BM30" s="4">
        <f t="shared" si="36"/>
        <v>-36</v>
      </c>
      <c r="BN30" s="4">
        <f t="shared" si="37"/>
        <v>2.4</v>
      </c>
      <c r="BQ30" s="4">
        <f t="shared" si="38"/>
        <v>0</v>
      </c>
      <c r="BR30" s="13" t="str">
        <f t="shared" si="39"/>
        <v/>
      </c>
      <c r="BS30" s="4" t="str">
        <f t="shared" si="40"/>
        <v/>
      </c>
      <c r="BT30" s="25"/>
    </row>
    <row r="31">
      <c r="A31" s="2">
        <f t="shared" si="41"/>
        <v>-11.5</v>
      </c>
      <c r="B31" s="4">
        <f t="shared" si="1"/>
        <v>-34.5</v>
      </c>
      <c r="C31" s="4">
        <f t="shared" si="2"/>
        <v>2.19</v>
      </c>
      <c r="F31" s="4">
        <f t="shared" si="3"/>
        <v>0</v>
      </c>
      <c r="G31" s="13" t="str">
        <f t="shared" si="4"/>
        <v/>
      </c>
      <c r="H31" s="4" t="str">
        <f t="shared" si="5"/>
        <v/>
      </c>
      <c r="J31" s="2">
        <f t="shared" si="42"/>
        <v>-11.5</v>
      </c>
      <c r="K31" s="4">
        <f t="shared" si="6"/>
        <v>-34.5</v>
      </c>
      <c r="L31" s="4">
        <f t="shared" si="7"/>
        <v>2.19</v>
      </c>
      <c r="O31" s="4">
        <f t="shared" si="8"/>
        <v>0</v>
      </c>
      <c r="P31" s="13" t="str">
        <f t="shared" si="9"/>
        <v/>
      </c>
      <c r="Q31" s="4" t="str">
        <f t="shared" si="10"/>
        <v/>
      </c>
      <c r="S31" s="2">
        <f t="shared" si="43"/>
        <v>-11.5</v>
      </c>
      <c r="T31" s="4">
        <f t="shared" si="11"/>
        <v>-34.5</v>
      </c>
      <c r="U31" s="4">
        <f t="shared" si="12"/>
        <v>2.31</v>
      </c>
      <c r="X31" s="4">
        <f t="shared" si="13"/>
        <v>0</v>
      </c>
      <c r="Y31" s="13" t="str">
        <f t="shared" si="14"/>
        <v/>
      </c>
      <c r="Z31" s="4" t="str">
        <f t="shared" si="15"/>
        <v/>
      </c>
      <c r="AB31" s="2">
        <f t="shared" si="44"/>
        <v>-11.5</v>
      </c>
      <c r="AC31" s="4">
        <f t="shared" si="16"/>
        <v>-34.5</v>
      </c>
      <c r="AD31" s="4">
        <f t="shared" si="17"/>
        <v>2.31</v>
      </c>
      <c r="AG31" s="4">
        <f t="shared" si="18"/>
        <v>0</v>
      </c>
      <c r="AH31" s="13" t="str">
        <f t="shared" si="19"/>
        <v/>
      </c>
      <c r="AI31" s="4" t="str">
        <f t="shared" si="20"/>
        <v/>
      </c>
      <c r="AJ31" s="13"/>
      <c r="AK31" s="2">
        <f t="shared" si="45"/>
        <v>-11.5</v>
      </c>
      <c r="AL31" s="4">
        <f t="shared" si="21"/>
        <v>-34.5</v>
      </c>
      <c r="AM31" s="4">
        <f t="shared" si="22"/>
        <v>2.34</v>
      </c>
      <c r="AP31" s="4">
        <f t="shared" si="23"/>
        <v>0</v>
      </c>
      <c r="AQ31" s="13" t="str">
        <f t="shared" si="24"/>
        <v/>
      </c>
      <c r="AR31" s="4" t="str">
        <f t="shared" si="25"/>
        <v/>
      </c>
      <c r="AS31" s="13"/>
      <c r="AT31" s="2">
        <f t="shared" si="46"/>
        <v>-11.5</v>
      </c>
      <c r="AU31" s="4">
        <f t="shared" si="26"/>
        <v>-34.5</v>
      </c>
      <c r="AV31" s="4">
        <f t="shared" si="27"/>
        <v>2.37</v>
      </c>
      <c r="AY31" s="4">
        <f t="shared" si="28"/>
        <v>0</v>
      </c>
      <c r="AZ31" s="13" t="str">
        <f t="shared" si="29"/>
        <v/>
      </c>
      <c r="BA31" s="4" t="str">
        <f t="shared" si="30"/>
        <v/>
      </c>
      <c r="BB31" s="13"/>
      <c r="BC31" s="2">
        <f t="shared" si="47"/>
        <v>-11.5</v>
      </c>
      <c r="BD31" s="4">
        <f t="shared" si="31"/>
        <v>-34.5</v>
      </c>
      <c r="BE31" s="4">
        <f t="shared" si="32"/>
        <v>2.37</v>
      </c>
      <c r="BH31" s="4">
        <f t="shared" si="33"/>
        <v>0</v>
      </c>
      <c r="BI31" s="13" t="str">
        <f t="shared" si="34"/>
        <v/>
      </c>
      <c r="BJ31" s="4" t="str">
        <f t="shared" si="35"/>
        <v/>
      </c>
      <c r="BK31" s="13"/>
      <c r="BL31" s="2">
        <f t="shared" si="48"/>
        <v>-11.5</v>
      </c>
      <c r="BM31" s="4">
        <f t="shared" si="36"/>
        <v>-34.5</v>
      </c>
      <c r="BN31" s="4">
        <f t="shared" si="37"/>
        <v>2.37</v>
      </c>
      <c r="BQ31" s="4">
        <f t="shared" si="38"/>
        <v>0</v>
      </c>
      <c r="BR31" s="13" t="str">
        <f t="shared" si="39"/>
        <v/>
      </c>
      <c r="BS31" s="4" t="str">
        <f t="shared" si="40"/>
        <v/>
      </c>
      <c r="BT31" s="25"/>
    </row>
    <row r="32">
      <c r="A32" s="2">
        <f t="shared" si="41"/>
        <v>-11</v>
      </c>
      <c r="B32" s="4">
        <f t="shared" si="1"/>
        <v>-33</v>
      </c>
      <c r="C32" s="4">
        <f t="shared" si="2"/>
        <v>2.16</v>
      </c>
      <c r="F32" s="4">
        <f t="shared" si="3"/>
        <v>0</v>
      </c>
      <c r="G32" s="13" t="str">
        <f t="shared" si="4"/>
        <v/>
      </c>
      <c r="H32" s="4" t="str">
        <f t="shared" si="5"/>
        <v/>
      </c>
      <c r="J32" s="2">
        <f t="shared" si="42"/>
        <v>-11</v>
      </c>
      <c r="K32" s="4">
        <f t="shared" si="6"/>
        <v>-33</v>
      </c>
      <c r="L32" s="4">
        <f t="shared" si="7"/>
        <v>2.16</v>
      </c>
      <c r="O32" s="4">
        <f t="shared" si="8"/>
        <v>0</v>
      </c>
      <c r="P32" s="13" t="str">
        <f t="shared" si="9"/>
        <v/>
      </c>
      <c r="Q32" s="4" t="str">
        <f t="shared" si="10"/>
        <v/>
      </c>
      <c r="S32" s="2">
        <f t="shared" si="43"/>
        <v>-11</v>
      </c>
      <c r="T32" s="4">
        <f t="shared" si="11"/>
        <v>-33</v>
      </c>
      <c r="U32" s="4">
        <f t="shared" si="12"/>
        <v>2.28</v>
      </c>
      <c r="X32" s="4">
        <f t="shared" si="13"/>
        <v>0</v>
      </c>
      <c r="Y32" s="13" t="str">
        <f t="shared" si="14"/>
        <v/>
      </c>
      <c r="Z32" s="4" t="str">
        <f t="shared" si="15"/>
        <v/>
      </c>
      <c r="AB32" s="2">
        <f t="shared" si="44"/>
        <v>-11</v>
      </c>
      <c r="AC32" s="4">
        <f t="shared" si="16"/>
        <v>-33</v>
      </c>
      <c r="AD32" s="4">
        <f t="shared" si="17"/>
        <v>2.28</v>
      </c>
      <c r="AG32" s="4">
        <f t="shared" si="18"/>
        <v>0</v>
      </c>
      <c r="AH32" s="13" t="str">
        <f t="shared" si="19"/>
        <v/>
      </c>
      <c r="AI32" s="4" t="str">
        <f t="shared" si="20"/>
        <v/>
      </c>
      <c r="AJ32" s="13"/>
      <c r="AK32" s="2">
        <f t="shared" si="45"/>
        <v>-11</v>
      </c>
      <c r="AL32" s="4">
        <f t="shared" si="21"/>
        <v>-33</v>
      </c>
      <c r="AM32" s="4">
        <f t="shared" si="22"/>
        <v>2.31</v>
      </c>
      <c r="AP32" s="4">
        <f t="shared" si="23"/>
        <v>0</v>
      </c>
      <c r="AQ32" s="13" t="str">
        <f t="shared" si="24"/>
        <v/>
      </c>
      <c r="AR32" s="4" t="str">
        <f t="shared" si="25"/>
        <v/>
      </c>
      <c r="AS32" s="13"/>
      <c r="AT32" s="2">
        <f t="shared" si="46"/>
        <v>-11</v>
      </c>
      <c r="AU32" s="4">
        <f t="shared" si="26"/>
        <v>-33</v>
      </c>
      <c r="AV32" s="4">
        <f t="shared" si="27"/>
        <v>2.34</v>
      </c>
      <c r="AY32" s="4">
        <f t="shared" si="28"/>
        <v>0</v>
      </c>
      <c r="AZ32" s="13" t="str">
        <f t="shared" si="29"/>
        <v/>
      </c>
      <c r="BA32" s="4" t="str">
        <f t="shared" si="30"/>
        <v/>
      </c>
      <c r="BB32" s="13"/>
      <c r="BC32" s="2">
        <f t="shared" si="47"/>
        <v>-11</v>
      </c>
      <c r="BD32" s="4">
        <f t="shared" si="31"/>
        <v>-33</v>
      </c>
      <c r="BE32" s="4">
        <f t="shared" si="32"/>
        <v>2.34</v>
      </c>
      <c r="BH32" s="4">
        <f t="shared" si="33"/>
        <v>0</v>
      </c>
      <c r="BI32" s="13" t="str">
        <f t="shared" si="34"/>
        <v/>
      </c>
      <c r="BJ32" s="4" t="str">
        <f t="shared" si="35"/>
        <v/>
      </c>
      <c r="BK32" s="13"/>
      <c r="BL32" s="2">
        <f t="shared" si="48"/>
        <v>-11</v>
      </c>
      <c r="BM32" s="4">
        <f t="shared" si="36"/>
        <v>-33</v>
      </c>
      <c r="BN32" s="4">
        <f t="shared" si="37"/>
        <v>2.34</v>
      </c>
      <c r="BQ32" s="4">
        <f t="shared" si="38"/>
        <v>0</v>
      </c>
      <c r="BR32" s="13" t="str">
        <f t="shared" si="39"/>
        <v/>
      </c>
      <c r="BS32" s="4" t="str">
        <f t="shared" si="40"/>
        <v/>
      </c>
      <c r="BT32" s="25"/>
    </row>
    <row r="33">
      <c r="A33" s="2">
        <f t="shared" si="41"/>
        <v>-10.5</v>
      </c>
      <c r="B33" s="4">
        <f t="shared" si="1"/>
        <v>-31.5</v>
      </c>
      <c r="C33" s="4">
        <f t="shared" si="2"/>
        <v>2.13</v>
      </c>
      <c r="F33" s="4">
        <f t="shared" si="3"/>
        <v>0</v>
      </c>
      <c r="G33" s="13" t="str">
        <f t="shared" si="4"/>
        <v/>
      </c>
      <c r="H33" s="4" t="str">
        <f t="shared" si="5"/>
        <v/>
      </c>
      <c r="J33" s="2">
        <f t="shared" si="42"/>
        <v>-10.5</v>
      </c>
      <c r="K33" s="4">
        <f t="shared" si="6"/>
        <v>-31.5</v>
      </c>
      <c r="L33" s="4">
        <f t="shared" si="7"/>
        <v>2.13</v>
      </c>
      <c r="O33" s="4">
        <f t="shared" si="8"/>
        <v>0</v>
      </c>
      <c r="P33" s="13" t="str">
        <f t="shared" si="9"/>
        <v/>
      </c>
      <c r="Q33" s="4" t="str">
        <f t="shared" si="10"/>
        <v/>
      </c>
      <c r="S33" s="2">
        <f t="shared" si="43"/>
        <v>-10.5</v>
      </c>
      <c r="T33" s="4">
        <f t="shared" si="11"/>
        <v>-31.5</v>
      </c>
      <c r="U33" s="4">
        <f t="shared" si="12"/>
        <v>2.25</v>
      </c>
      <c r="X33" s="4">
        <f t="shared" si="13"/>
        <v>0</v>
      </c>
      <c r="Y33" s="13" t="str">
        <f t="shared" si="14"/>
        <v/>
      </c>
      <c r="Z33" s="4" t="str">
        <f t="shared" si="15"/>
        <v/>
      </c>
      <c r="AB33" s="2">
        <f t="shared" si="44"/>
        <v>-10.5</v>
      </c>
      <c r="AC33" s="4">
        <f t="shared" si="16"/>
        <v>-31.5</v>
      </c>
      <c r="AD33" s="4">
        <f t="shared" si="17"/>
        <v>2.25</v>
      </c>
      <c r="AG33" s="4">
        <f t="shared" si="18"/>
        <v>0</v>
      </c>
      <c r="AH33" s="13" t="str">
        <f t="shared" si="19"/>
        <v/>
      </c>
      <c r="AI33" s="4" t="str">
        <f t="shared" si="20"/>
        <v/>
      </c>
      <c r="AJ33" s="13"/>
      <c r="AK33" s="2">
        <f t="shared" si="45"/>
        <v>-10.5</v>
      </c>
      <c r="AL33" s="4">
        <f t="shared" si="21"/>
        <v>-31.5</v>
      </c>
      <c r="AM33" s="4">
        <f t="shared" si="22"/>
        <v>2.28</v>
      </c>
      <c r="AP33" s="4">
        <f t="shared" si="23"/>
        <v>0</v>
      </c>
      <c r="AQ33" s="13" t="str">
        <f t="shared" si="24"/>
        <v/>
      </c>
      <c r="AR33" s="4" t="str">
        <f t="shared" si="25"/>
        <v/>
      </c>
      <c r="AS33" s="13"/>
      <c r="AT33" s="2">
        <f t="shared" si="46"/>
        <v>-10.5</v>
      </c>
      <c r="AU33" s="4">
        <f t="shared" si="26"/>
        <v>-31.5</v>
      </c>
      <c r="AV33" s="4">
        <f t="shared" si="27"/>
        <v>2.31</v>
      </c>
      <c r="AY33" s="4">
        <f t="shared" si="28"/>
        <v>0</v>
      </c>
      <c r="AZ33" s="13" t="str">
        <f t="shared" si="29"/>
        <v/>
      </c>
      <c r="BA33" s="4" t="str">
        <f t="shared" si="30"/>
        <v/>
      </c>
      <c r="BB33" s="13"/>
      <c r="BC33" s="2">
        <f t="shared" si="47"/>
        <v>-10.5</v>
      </c>
      <c r="BD33" s="4">
        <f t="shared" si="31"/>
        <v>-31.5</v>
      </c>
      <c r="BE33" s="4">
        <f t="shared" si="32"/>
        <v>2.31</v>
      </c>
      <c r="BH33" s="4">
        <f t="shared" si="33"/>
        <v>0</v>
      </c>
      <c r="BI33" s="13" t="str">
        <f t="shared" si="34"/>
        <v/>
      </c>
      <c r="BJ33" s="4" t="str">
        <f t="shared" si="35"/>
        <v/>
      </c>
      <c r="BK33" s="13"/>
      <c r="BL33" s="2">
        <f t="shared" si="48"/>
        <v>-10.5</v>
      </c>
      <c r="BM33" s="4">
        <f t="shared" si="36"/>
        <v>-31.5</v>
      </c>
      <c r="BN33" s="4">
        <f t="shared" si="37"/>
        <v>2.31</v>
      </c>
      <c r="BQ33" s="4">
        <f t="shared" si="38"/>
        <v>0</v>
      </c>
      <c r="BR33" s="13" t="str">
        <f t="shared" si="39"/>
        <v/>
      </c>
      <c r="BS33" s="4" t="str">
        <f t="shared" si="40"/>
        <v/>
      </c>
      <c r="BT33" s="25"/>
    </row>
    <row r="34">
      <c r="A34" s="2">
        <f t="shared" si="41"/>
        <v>-10</v>
      </c>
      <c r="B34" s="4">
        <f t="shared" si="1"/>
        <v>-30</v>
      </c>
      <c r="C34" s="4">
        <f t="shared" si="2"/>
        <v>2.1</v>
      </c>
      <c r="F34" s="4">
        <f t="shared" si="3"/>
        <v>0</v>
      </c>
      <c r="G34" s="13" t="str">
        <f t="shared" si="4"/>
        <v/>
      </c>
      <c r="H34" s="4" t="str">
        <f t="shared" si="5"/>
        <v/>
      </c>
      <c r="J34" s="2">
        <f t="shared" si="42"/>
        <v>-10</v>
      </c>
      <c r="K34" s="4">
        <f t="shared" si="6"/>
        <v>-30</v>
      </c>
      <c r="L34" s="4">
        <f t="shared" si="7"/>
        <v>2.1</v>
      </c>
      <c r="O34" s="4">
        <f t="shared" si="8"/>
        <v>0</v>
      </c>
      <c r="P34" s="13" t="str">
        <f t="shared" si="9"/>
        <v/>
      </c>
      <c r="Q34" s="4" t="str">
        <f t="shared" si="10"/>
        <v/>
      </c>
      <c r="S34" s="2">
        <f t="shared" si="43"/>
        <v>-10</v>
      </c>
      <c r="T34" s="4">
        <f t="shared" si="11"/>
        <v>-30</v>
      </c>
      <c r="U34" s="4">
        <f t="shared" si="12"/>
        <v>2.22</v>
      </c>
      <c r="X34" s="4">
        <f t="shared" si="13"/>
        <v>0</v>
      </c>
      <c r="Y34" s="13" t="str">
        <f t="shared" si="14"/>
        <v/>
      </c>
      <c r="Z34" s="4" t="str">
        <f t="shared" si="15"/>
        <v/>
      </c>
      <c r="AB34" s="2">
        <f t="shared" si="44"/>
        <v>-10</v>
      </c>
      <c r="AC34" s="4">
        <f t="shared" si="16"/>
        <v>-30</v>
      </c>
      <c r="AD34" s="4">
        <f t="shared" si="17"/>
        <v>2.22</v>
      </c>
      <c r="AG34" s="4">
        <f t="shared" si="18"/>
        <v>0</v>
      </c>
      <c r="AH34" s="13" t="str">
        <f t="shared" si="19"/>
        <v/>
      </c>
      <c r="AI34" s="4" t="str">
        <f t="shared" si="20"/>
        <v/>
      </c>
      <c r="AJ34" s="13"/>
      <c r="AK34" s="2">
        <f t="shared" si="45"/>
        <v>-10</v>
      </c>
      <c r="AL34" s="4">
        <f t="shared" si="21"/>
        <v>-30</v>
      </c>
      <c r="AM34" s="4">
        <f t="shared" si="22"/>
        <v>2.25</v>
      </c>
      <c r="AP34" s="4">
        <f t="shared" si="23"/>
        <v>0</v>
      </c>
      <c r="AQ34" s="13" t="str">
        <f t="shared" si="24"/>
        <v/>
      </c>
      <c r="AR34" s="4" t="str">
        <f t="shared" si="25"/>
        <v/>
      </c>
      <c r="AS34" s="13"/>
      <c r="AT34" s="2">
        <f t="shared" si="46"/>
        <v>-10</v>
      </c>
      <c r="AU34" s="4">
        <f t="shared" si="26"/>
        <v>-30</v>
      </c>
      <c r="AV34" s="4">
        <f t="shared" si="27"/>
        <v>2.28</v>
      </c>
      <c r="AY34" s="4">
        <f t="shared" si="28"/>
        <v>0</v>
      </c>
      <c r="AZ34" s="13" t="str">
        <f t="shared" si="29"/>
        <v/>
      </c>
      <c r="BA34" s="4" t="str">
        <f t="shared" si="30"/>
        <v/>
      </c>
      <c r="BB34" s="13"/>
      <c r="BC34" s="2">
        <f t="shared" si="47"/>
        <v>-10</v>
      </c>
      <c r="BD34" s="4">
        <f t="shared" si="31"/>
        <v>-30</v>
      </c>
      <c r="BE34" s="4">
        <f t="shared" si="32"/>
        <v>2.28</v>
      </c>
      <c r="BH34" s="4">
        <f t="shared" si="33"/>
        <v>0</v>
      </c>
      <c r="BI34" s="13" t="str">
        <f t="shared" si="34"/>
        <v/>
      </c>
      <c r="BJ34" s="4" t="str">
        <f t="shared" si="35"/>
        <v/>
      </c>
      <c r="BK34" s="13"/>
      <c r="BL34" s="2">
        <f t="shared" si="48"/>
        <v>-10</v>
      </c>
      <c r="BM34" s="4">
        <f t="shared" si="36"/>
        <v>-30</v>
      </c>
      <c r="BN34" s="4">
        <f t="shared" si="37"/>
        <v>2.28</v>
      </c>
      <c r="BQ34" s="4">
        <f t="shared" si="38"/>
        <v>0</v>
      </c>
      <c r="BR34" s="13" t="str">
        <f t="shared" si="39"/>
        <v/>
      </c>
      <c r="BS34" s="4" t="str">
        <f t="shared" si="40"/>
        <v/>
      </c>
      <c r="BT34" s="25"/>
    </row>
    <row r="35">
      <c r="A35" s="2">
        <f t="shared" si="41"/>
        <v>-9.5</v>
      </c>
      <c r="B35" s="4">
        <f t="shared" si="1"/>
        <v>-28.5</v>
      </c>
      <c r="C35" s="4">
        <f t="shared" si="2"/>
        <v>2.07</v>
      </c>
      <c r="F35" s="4">
        <f t="shared" si="3"/>
        <v>0</v>
      </c>
      <c r="G35" s="13" t="str">
        <f t="shared" si="4"/>
        <v/>
      </c>
      <c r="H35" s="4" t="str">
        <f t="shared" si="5"/>
        <v/>
      </c>
      <c r="J35" s="2">
        <f t="shared" si="42"/>
        <v>-9.5</v>
      </c>
      <c r="K35" s="4">
        <f t="shared" si="6"/>
        <v>-28.5</v>
      </c>
      <c r="L35" s="4">
        <f t="shared" si="7"/>
        <v>2.07</v>
      </c>
      <c r="O35" s="4">
        <f t="shared" si="8"/>
        <v>0</v>
      </c>
      <c r="P35" s="13" t="str">
        <f t="shared" si="9"/>
        <v/>
      </c>
      <c r="Q35" s="4" t="str">
        <f t="shared" si="10"/>
        <v/>
      </c>
      <c r="S35" s="2">
        <f t="shared" si="43"/>
        <v>-9.5</v>
      </c>
      <c r="T35" s="4">
        <f t="shared" si="11"/>
        <v>-28.5</v>
      </c>
      <c r="U35" s="4">
        <f t="shared" si="12"/>
        <v>2.19</v>
      </c>
      <c r="X35" s="4">
        <f t="shared" si="13"/>
        <v>0</v>
      </c>
      <c r="Y35" s="13" t="str">
        <f t="shared" si="14"/>
        <v/>
      </c>
      <c r="Z35" s="4" t="str">
        <f t="shared" si="15"/>
        <v/>
      </c>
      <c r="AB35" s="2">
        <f t="shared" si="44"/>
        <v>-9.5</v>
      </c>
      <c r="AC35" s="4">
        <f t="shared" si="16"/>
        <v>-28.5</v>
      </c>
      <c r="AD35" s="4">
        <f t="shared" si="17"/>
        <v>2.19</v>
      </c>
      <c r="AG35" s="4">
        <f t="shared" si="18"/>
        <v>0</v>
      </c>
      <c r="AH35" s="13" t="str">
        <f t="shared" si="19"/>
        <v/>
      </c>
      <c r="AI35" s="4" t="str">
        <f t="shared" si="20"/>
        <v/>
      </c>
      <c r="AJ35" s="13"/>
      <c r="AK35" s="2">
        <f t="shared" si="45"/>
        <v>-9.5</v>
      </c>
      <c r="AL35" s="4">
        <f t="shared" si="21"/>
        <v>-28.5</v>
      </c>
      <c r="AM35" s="4">
        <f t="shared" si="22"/>
        <v>2.22</v>
      </c>
      <c r="AP35" s="4">
        <f t="shared" si="23"/>
        <v>0</v>
      </c>
      <c r="AQ35" s="13" t="str">
        <f t="shared" si="24"/>
        <v/>
      </c>
      <c r="AR35" s="4" t="str">
        <f t="shared" si="25"/>
        <v/>
      </c>
      <c r="AS35" s="13"/>
      <c r="AT35" s="2">
        <f t="shared" si="46"/>
        <v>-9.5</v>
      </c>
      <c r="AU35" s="4">
        <f t="shared" si="26"/>
        <v>-28.5</v>
      </c>
      <c r="AV35" s="4">
        <f t="shared" si="27"/>
        <v>2.25</v>
      </c>
      <c r="AY35" s="4">
        <f t="shared" si="28"/>
        <v>0</v>
      </c>
      <c r="AZ35" s="13" t="str">
        <f t="shared" si="29"/>
        <v/>
      </c>
      <c r="BA35" s="4" t="str">
        <f t="shared" si="30"/>
        <v/>
      </c>
      <c r="BB35" s="13"/>
      <c r="BC35" s="2">
        <f t="shared" si="47"/>
        <v>-9.5</v>
      </c>
      <c r="BD35" s="4">
        <f t="shared" si="31"/>
        <v>-28.5</v>
      </c>
      <c r="BE35" s="4">
        <f t="shared" si="32"/>
        <v>2.25</v>
      </c>
      <c r="BH35" s="4">
        <f t="shared" si="33"/>
        <v>0</v>
      </c>
      <c r="BI35" s="13" t="str">
        <f t="shared" si="34"/>
        <v/>
      </c>
      <c r="BJ35" s="4" t="str">
        <f t="shared" si="35"/>
        <v/>
      </c>
      <c r="BK35" s="13"/>
      <c r="BL35" s="2">
        <f t="shared" si="48"/>
        <v>-9.5</v>
      </c>
      <c r="BM35" s="4">
        <f t="shared" si="36"/>
        <v>-28.5</v>
      </c>
      <c r="BN35" s="4">
        <f t="shared" si="37"/>
        <v>2.25</v>
      </c>
      <c r="BQ35" s="4">
        <f t="shared" si="38"/>
        <v>0</v>
      </c>
      <c r="BR35" s="13" t="str">
        <f t="shared" si="39"/>
        <v/>
      </c>
      <c r="BS35" s="4" t="str">
        <f t="shared" si="40"/>
        <v/>
      </c>
      <c r="BT35" s="25"/>
    </row>
    <row r="36">
      <c r="A36" s="2">
        <f t="shared" si="41"/>
        <v>-9</v>
      </c>
      <c r="B36" s="4">
        <f t="shared" si="1"/>
        <v>-27</v>
      </c>
      <c r="C36" s="4">
        <f t="shared" si="2"/>
        <v>2.04</v>
      </c>
      <c r="F36" s="4">
        <f t="shared" si="3"/>
        <v>0</v>
      </c>
      <c r="G36" s="13" t="str">
        <f t="shared" si="4"/>
        <v/>
      </c>
      <c r="H36" s="4" t="str">
        <f t="shared" si="5"/>
        <v/>
      </c>
      <c r="J36" s="2">
        <f t="shared" si="42"/>
        <v>-9</v>
      </c>
      <c r="K36" s="4">
        <f t="shared" si="6"/>
        <v>-27</v>
      </c>
      <c r="L36" s="4">
        <f t="shared" si="7"/>
        <v>2.04</v>
      </c>
      <c r="M36" s="4">
        <f>150.75+1/32</f>
        <v>150.78125</v>
      </c>
      <c r="N36" s="4">
        <f>155.25+1/32</f>
        <v>155.28125</v>
      </c>
      <c r="O36" s="4">
        <f t="shared" si="8"/>
        <v>4.5</v>
      </c>
      <c r="P36" s="13">
        <f t="shared" si="9"/>
        <v>1</v>
      </c>
      <c r="Q36" s="4">
        <f t="shared" si="10"/>
        <v>0</v>
      </c>
      <c r="S36" s="2">
        <f t="shared" si="43"/>
        <v>-9</v>
      </c>
      <c r="T36" s="4">
        <f t="shared" si="11"/>
        <v>-27</v>
      </c>
      <c r="U36" s="4">
        <f t="shared" si="12"/>
        <v>2.16</v>
      </c>
      <c r="X36" s="4">
        <f t="shared" si="13"/>
        <v>0</v>
      </c>
      <c r="Y36" s="13" t="str">
        <f t="shared" si="14"/>
        <v/>
      </c>
      <c r="Z36" s="4" t="str">
        <f t="shared" si="15"/>
        <v/>
      </c>
      <c r="AB36" s="2">
        <f t="shared" si="44"/>
        <v>-9</v>
      </c>
      <c r="AC36" s="4">
        <f t="shared" si="16"/>
        <v>-27</v>
      </c>
      <c r="AD36" s="4">
        <f t="shared" si="17"/>
        <v>2.16</v>
      </c>
      <c r="AG36" s="4">
        <f t="shared" si="18"/>
        <v>0</v>
      </c>
      <c r="AH36" s="13" t="str">
        <f t="shared" si="19"/>
        <v/>
      </c>
      <c r="AI36" s="4" t="str">
        <f t="shared" si="20"/>
        <v/>
      </c>
      <c r="AJ36" s="13"/>
      <c r="AK36" s="2">
        <f t="shared" si="45"/>
        <v>-9</v>
      </c>
      <c r="AL36" s="4">
        <f t="shared" si="21"/>
        <v>-27</v>
      </c>
      <c r="AM36" s="4">
        <f t="shared" si="22"/>
        <v>2.19</v>
      </c>
      <c r="AP36" s="4">
        <f t="shared" si="23"/>
        <v>0</v>
      </c>
      <c r="AQ36" s="13" t="str">
        <f t="shared" si="24"/>
        <v/>
      </c>
      <c r="AR36" s="4" t="str">
        <f t="shared" si="25"/>
        <v/>
      </c>
      <c r="AS36" s="13"/>
      <c r="AT36" s="2">
        <f t="shared" si="46"/>
        <v>-9</v>
      </c>
      <c r="AU36" s="4">
        <f t="shared" si="26"/>
        <v>-27</v>
      </c>
      <c r="AV36" s="4">
        <f t="shared" si="27"/>
        <v>2.22</v>
      </c>
      <c r="AY36" s="4">
        <f t="shared" si="28"/>
        <v>0</v>
      </c>
      <c r="AZ36" s="13" t="str">
        <f t="shared" si="29"/>
        <v/>
      </c>
      <c r="BA36" s="4" t="str">
        <f t="shared" si="30"/>
        <v/>
      </c>
      <c r="BB36" s="13"/>
      <c r="BC36" s="2">
        <f t="shared" si="47"/>
        <v>-9</v>
      </c>
      <c r="BD36" s="4">
        <f t="shared" si="31"/>
        <v>-27</v>
      </c>
      <c r="BE36" s="4">
        <f t="shared" si="32"/>
        <v>2.22</v>
      </c>
      <c r="BH36" s="4">
        <f t="shared" si="33"/>
        <v>0</v>
      </c>
      <c r="BI36" s="13" t="str">
        <f t="shared" si="34"/>
        <v/>
      </c>
      <c r="BJ36" s="4" t="str">
        <f t="shared" si="35"/>
        <v/>
      </c>
      <c r="BK36" s="13"/>
      <c r="BL36" s="2">
        <f t="shared" si="48"/>
        <v>-9</v>
      </c>
      <c r="BM36" s="4">
        <f t="shared" si="36"/>
        <v>-27</v>
      </c>
      <c r="BN36" s="4">
        <f t="shared" si="37"/>
        <v>2.22</v>
      </c>
      <c r="BQ36" s="4">
        <f t="shared" si="38"/>
        <v>0</v>
      </c>
      <c r="BR36" s="13" t="str">
        <f t="shared" si="39"/>
        <v/>
      </c>
      <c r="BS36" s="4" t="str">
        <f t="shared" si="40"/>
        <v/>
      </c>
      <c r="BT36" s="25"/>
    </row>
    <row r="37">
      <c r="A37" s="2">
        <f t="shared" si="41"/>
        <v>-8.5</v>
      </c>
      <c r="B37" s="4">
        <f t="shared" si="1"/>
        <v>-25.5</v>
      </c>
      <c r="C37" s="4">
        <f t="shared" si="2"/>
        <v>2.01</v>
      </c>
      <c r="F37" s="4">
        <f t="shared" si="3"/>
        <v>0</v>
      </c>
      <c r="G37" s="13" t="str">
        <f t="shared" si="4"/>
        <v/>
      </c>
      <c r="H37" s="4" t="str">
        <f t="shared" si="5"/>
        <v/>
      </c>
      <c r="J37" s="2">
        <f t="shared" si="42"/>
        <v>-8.5</v>
      </c>
      <c r="K37" s="4">
        <f t="shared" si="6"/>
        <v>-25.5</v>
      </c>
      <c r="L37" s="4">
        <f t="shared" si="7"/>
        <v>2.01</v>
      </c>
      <c r="O37" s="4">
        <f t="shared" si="8"/>
        <v>0</v>
      </c>
      <c r="P37" s="13" t="str">
        <f t="shared" si="9"/>
        <v/>
      </c>
      <c r="Q37" s="4" t="str">
        <f t="shared" si="10"/>
        <v/>
      </c>
      <c r="S37" s="2">
        <f t="shared" si="43"/>
        <v>-8.5</v>
      </c>
      <c r="T37" s="4">
        <f t="shared" si="11"/>
        <v>-25.5</v>
      </c>
      <c r="U37" s="4">
        <f t="shared" si="12"/>
        <v>2.13</v>
      </c>
      <c r="X37" s="4">
        <f t="shared" si="13"/>
        <v>0</v>
      </c>
      <c r="Y37" s="13" t="str">
        <f t="shared" si="14"/>
        <v/>
      </c>
      <c r="Z37" s="4" t="str">
        <f t="shared" si="15"/>
        <v/>
      </c>
      <c r="AB37" s="2">
        <f t="shared" si="44"/>
        <v>-8.5</v>
      </c>
      <c r="AC37" s="4">
        <f t="shared" si="16"/>
        <v>-25.5</v>
      </c>
      <c r="AD37" s="4">
        <f t="shared" si="17"/>
        <v>2.13</v>
      </c>
      <c r="AG37" s="4">
        <f t="shared" si="18"/>
        <v>0</v>
      </c>
      <c r="AH37" s="13" t="str">
        <f t="shared" si="19"/>
        <v/>
      </c>
      <c r="AI37" s="4" t="str">
        <f t="shared" si="20"/>
        <v/>
      </c>
      <c r="AJ37" s="13"/>
      <c r="AK37" s="2">
        <f t="shared" si="45"/>
        <v>-8.5</v>
      </c>
      <c r="AL37" s="4">
        <f t="shared" si="21"/>
        <v>-25.5</v>
      </c>
      <c r="AM37" s="4">
        <f t="shared" si="22"/>
        <v>2.16</v>
      </c>
      <c r="AP37" s="4">
        <f t="shared" si="23"/>
        <v>0</v>
      </c>
      <c r="AQ37" s="13" t="str">
        <f t="shared" si="24"/>
        <v/>
      </c>
      <c r="AR37" s="4" t="str">
        <f t="shared" si="25"/>
        <v/>
      </c>
      <c r="AS37" s="13"/>
      <c r="AT37" s="2">
        <f t="shared" si="46"/>
        <v>-8.5</v>
      </c>
      <c r="AU37" s="4">
        <f t="shared" si="26"/>
        <v>-25.5</v>
      </c>
      <c r="AV37" s="4">
        <f t="shared" si="27"/>
        <v>2.19</v>
      </c>
      <c r="AY37" s="4">
        <f t="shared" si="28"/>
        <v>0</v>
      </c>
      <c r="AZ37" s="13" t="str">
        <f t="shared" si="29"/>
        <v/>
      </c>
      <c r="BA37" s="4" t="str">
        <f t="shared" si="30"/>
        <v/>
      </c>
      <c r="BB37" s="13"/>
      <c r="BC37" s="2">
        <f t="shared" si="47"/>
        <v>-8.5</v>
      </c>
      <c r="BD37" s="4">
        <f t="shared" si="31"/>
        <v>-25.5</v>
      </c>
      <c r="BE37" s="4">
        <f t="shared" si="32"/>
        <v>2.19</v>
      </c>
      <c r="BH37" s="4">
        <f t="shared" si="33"/>
        <v>0</v>
      </c>
      <c r="BI37" s="13" t="str">
        <f t="shared" si="34"/>
        <v/>
      </c>
      <c r="BJ37" s="4" t="str">
        <f t="shared" si="35"/>
        <v/>
      </c>
      <c r="BK37" s="13"/>
      <c r="BL37" s="2">
        <f t="shared" si="48"/>
        <v>-8.5</v>
      </c>
      <c r="BM37" s="4">
        <f t="shared" si="36"/>
        <v>-25.5</v>
      </c>
      <c r="BN37" s="4">
        <f t="shared" si="37"/>
        <v>2.19</v>
      </c>
      <c r="BQ37" s="4">
        <f t="shared" si="38"/>
        <v>0</v>
      </c>
      <c r="BR37" s="13" t="str">
        <f t="shared" si="39"/>
        <v/>
      </c>
      <c r="BS37" s="4" t="str">
        <f t="shared" si="40"/>
        <v/>
      </c>
      <c r="BT37" s="25"/>
    </row>
    <row r="38">
      <c r="A38" s="2">
        <f t="shared" si="41"/>
        <v>-8</v>
      </c>
      <c r="B38" s="4">
        <f t="shared" si="1"/>
        <v>-24</v>
      </c>
      <c r="C38" s="4">
        <f t="shared" si="2"/>
        <v>1.98</v>
      </c>
      <c r="F38" s="4">
        <f t="shared" si="3"/>
        <v>0</v>
      </c>
      <c r="G38" s="13" t="str">
        <f t="shared" si="4"/>
        <v/>
      </c>
      <c r="H38" s="4" t="str">
        <f t="shared" si="5"/>
        <v/>
      </c>
      <c r="J38" s="2">
        <f t="shared" si="42"/>
        <v>-8</v>
      </c>
      <c r="K38" s="4">
        <f t="shared" si="6"/>
        <v>-24</v>
      </c>
      <c r="L38" s="4">
        <f t="shared" si="7"/>
        <v>1.98</v>
      </c>
      <c r="O38" s="4">
        <f t="shared" si="8"/>
        <v>0</v>
      </c>
      <c r="P38" s="13" t="str">
        <f t="shared" si="9"/>
        <v/>
      </c>
      <c r="Q38" s="4" t="str">
        <f t="shared" si="10"/>
        <v/>
      </c>
      <c r="S38" s="2">
        <f t="shared" si="43"/>
        <v>-8</v>
      </c>
      <c r="T38" s="4">
        <f t="shared" si="11"/>
        <v>-24</v>
      </c>
      <c r="U38" s="4">
        <f t="shared" si="12"/>
        <v>2.1</v>
      </c>
      <c r="X38" s="4">
        <f t="shared" si="13"/>
        <v>0</v>
      </c>
      <c r="Y38" s="13" t="str">
        <f t="shared" si="14"/>
        <v/>
      </c>
      <c r="Z38" s="4" t="str">
        <f t="shared" si="15"/>
        <v/>
      </c>
      <c r="AB38" s="2">
        <f t="shared" si="44"/>
        <v>-8</v>
      </c>
      <c r="AC38" s="4">
        <f t="shared" si="16"/>
        <v>-24</v>
      </c>
      <c r="AD38" s="4">
        <f t="shared" si="17"/>
        <v>2.1</v>
      </c>
      <c r="AG38" s="4">
        <f t="shared" si="18"/>
        <v>0</v>
      </c>
      <c r="AH38" s="13" t="str">
        <f t="shared" si="19"/>
        <v/>
      </c>
      <c r="AI38" s="4" t="str">
        <f t="shared" si="20"/>
        <v/>
      </c>
      <c r="AJ38" s="13"/>
      <c r="AK38" s="2">
        <f t="shared" si="45"/>
        <v>-8</v>
      </c>
      <c r="AL38" s="4">
        <f t="shared" si="21"/>
        <v>-24</v>
      </c>
      <c r="AM38" s="4">
        <f t="shared" si="22"/>
        <v>2.13</v>
      </c>
      <c r="AP38" s="4">
        <f t="shared" si="23"/>
        <v>0</v>
      </c>
      <c r="AQ38" s="13" t="str">
        <f t="shared" si="24"/>
        <v/>
      </c>
      <c r="AR38" s="4" t="str">
        <f t="shared" si="25"/>
        <v/>
      </c>
      <c r="AS38" s="13"/>
      <c r="AT38" s="2">
        <f t="shared" si="46"/>
        <v>-8</v>
      </c>
      <c r="AU38" s="4">
        <f t="shared" si="26"/>
        <v>-24</v>
      </c>
      <c r="AV38" s="4">
        <f t="shared" si="27"/>
        <v>2.16</v>
      </c>
      <c r="AY38" s="4">
        <f t="shared" si="28"/>
        <v>0</v>
      </c>
      <c r="AZ38" s="13" t="str">
        <f t="shared" si="29"/>
        <v/>
      </c>
      <c r="BA38" s="4" t="str">
        <f t="shared" si="30"/>
        <v/>
      </c>
      <c r="BB38" s="13"/>
      <c r="BC38" s="2">
        <f t="shared" si="47"/>
        <v>-8</v>
      </c>
      <c r="BD38" s="4">
        <f t="shared" si="31"/>
        <v>-24</v>
      </c>
      <c r="BE38" s="4">
        <f t="shared" si="32"/>
        <v>2.16</v>
      </c>
      <c r="BH38" s="4">
        <f t="shared" si="33"/>
        <v>0</v>
      </c>
      <c r="BI38" s="13" t="str">
        <f t="shared" si="34"/>
        <v/>
      </c>
      <c r="BJ38" s="4" t="str">
        <f t="shared" si="35"/>
        <v/>
      </c>
      <c r="BK38" s="13"/>
      <c r="BL38" s="2">
        <f t="shared" si="48"/>
        <v>-8</v>
      </c>
      <c r="BM38" s="4">
        <f t="shared" si="36"/>
        <v>-24</v>
      </c>
      <c r="BN38" s="4">
        <f t="shared" si="37"/>
        <v>2.16</v>
      </c>
      <c r="BQ38" s="4">
        <f t="shared" si="38"/>
        <v>0</v>
      </c>
      <c r="BR38" s="13" t="str">
        <f t="shared" si="39"/>
        <v/>
      </c>
      <c r="BS38" s="4" t="str">
        <f t="shared" si="40"/>
        <v/>
      </c>
      <c r="BT38" s="25"/>
    </row>
    <row r="39">
      <c r="A39" s="2">
        <f t="shared" si="41"/>
        <v>-7.5</v>
      </c>
      <c r="B39" s="4">
        <f t="shared" si="1"/>
        <v>-22.5</v>
      </c>
      <c r="C39" s="4">
        <f t="shared" si="2"/>
        <v>1.95</v>
      </c>
      <c r="F39" s="4">
        <f t="shared" si="3"/>
        <v>0</v>
      </c>
      <c r="G39" s="13" t="str">
        <f t="shared" si="4"/>
        <v/>
      </c>
      <c r="H39" s="4" t="str">
        <f t="shared" si="5"/>
        <v/>
      </c>
      <c r="J39" s="2">
        <f t="shared" si="42"/>
        <v>-7.5</v>
      </c>
      <c r="K39" s="4">
        <f t="shared" si="6"/>
        <v>-22.5</v>
      </c>
      <c r="L39" s="4">
        <f t="shared" si="7"/>
        <v>1.95</v>
      </c>
      <c r="O39" s="4">
        <f t="shared" si="8"/>
        <v>0</v>
      </c>
      <c r="P39" s="13" t="str">
        <f t="shared" si="9"/>
        <v/>
      </c>
      <c r="Q39" s="4" t="str">
        <f t="shared" si="10"/>
        <v/>
      </c>
      <c r="S39" s="2">
        <f t="shared" si="43"/>
        <v>-7.5</v>
      </c>
      <c r="T39" s="4">
        <f t="shared" si="11"/>
        <v>-22.5</v>
      </c>
      <c r="U39" s="4">
        <f t="shared" si="12"/>
        <v>2.07</v>
      </c>
      <c r="X39" s="4">
        <f t="shared" si="13"/>
        <v>0</v>
      </c>
      <c r="Y39" s="13" t="str">
        <f t="shared" si="14"/>
        <v/>
      </c>
      <c r="Z39" s="4" t="str">
        <f t="shared" si="15"/>
        <v/>
      </c>
      <c r="AB39" s="2">
        <f t="shared" si="44"/>
        <v>-7.5</v>
      </c>
      <c r="AC39" s="4">
        <f t="shared" si="16"/>
        <v>-22.5</v>
      </c>
      <c r="AD39" s="4">
        <f t="shared" si="17"/>
        <v>2.07</v>
      </c>
      <c r="AG39" s="4">
        <f t="shared" si="18"/>
        <v>0</v>
      </c>
      <c r="AH39" s="13" t="str">
        <f t="shared" si="19"/>
        <v/>
      </c>
      <c r="AI39" s="4" t="str">
        <f t="shared" si="20"/>
        <v/>
      </c>
      <c r="AJ39" s="13"/>
      <c r="AK39" s="2">
        <f t="shared" si="45"/>
        <v>-7.5</v>
      </c>
      <c r="AL39" s="4">
        <f t="shared" si="21"/>
        <v>-22.5</v>
      </c>
      <c r="AM39" s="4">
        <f t="shared" si="22"/>
        <v>2.1</v>
      </c>
      <c r="AP39" s="4">
        <f t="shared" si="23"/>
        <v>0</v>
      </c>
      <c r="AQ39" s="13" t="str">
        <f t="shared" si="24"/>
        <v/>
      </c>
      <c r="AR39" s="4" t="str">
        <f t="shared" si="25"/>
        <v/>
      </c>
      <c r="AS39" s="13"/>
      <c r="AT39" s="2">
        <f t="shared" si="46"/>
        <v>-7.5</v>
      </c>
      <c r="AU39" s="4">
        <f t="shared" si="26"/>
        <v>-22.5</v>
      </c>
      <c r="AV39" s="4">
        <f t="shared" si="27"/>
        <v>2.13</v>
      </c>
      <c r="AY39" s="4">
        <f t="shared" si="28"/>
        <v>0</v>
      </c>
      <c r="AZ39" s="13" t="str">
        <f t="shared" si="29"/>
        <v/>
      </c>
      <c r="BA39" s="4" t="str">
        <f t="shared" si="30"/>
        <v/>
      </c>
      <c r="BB39" s="13"/>
      <c r="BC39" s="2">
        <f t="shared" si="47"/>
        <v>-7.5</v>
      </c>
      <c r="BD39" s="4">
        <f t="shared" si="31"/>
        <v>-22.5</v>
      </c>
      <c r="BE39" s="4">
        <f t="shared" si="32"/>
        <v>2.13</v>
      </c>
      <c r="BH39" s="4">
        <f t="shared" si="33"/>
        <v>0</v>
      </c>
      <c r="BI39" s="13" t="str">
        <f t="shared" si="34"/>
        <v/>
      </c>
      <c r="BJ39" s="4" t="str">
        <f t="shared" si="35"/>
        <v/>
      </c>
      <c r="BK39" s="13"/>
      <c r="BL39" s="2">
        <f t="shared" si="48"/>
        <v>-7.5</v>
      </c>
      <c r="BM39" s="4">
        <f t="shared" si="36"/>
        <v>-22.5</v>
      </c>
      <c r="BN39" s="4">
        <f t="shared" si="37"/>
        <v>2.13</v>
      </c>
      <c r="BQ39" s="4">
        <f t="shared" si="38"/>
        <v>0</v>
      </c>
      <c r="BR39" s="13" t="str">
        <f t="shared" si="39"/>
        <v/>
      </c>
      <c r="BS39" s="4" t="str">
        <f t="shared" si="40"/>
        <v/>
      </c>
      <c r="BT39" s="25"/>
    </row>
    <row r="40">
      <c r="A40" s="2">
        <f t="shared" si="41"/>
        <v>-7</v>
      </c>
      <c r="B40" s="4">
        <f t="shared" si="1"/>
        <v>-21</v>
      </c>
      <c r="C40" s="4">
        <f t="shared" si="2"/>
        <v>1.92</v>
      </c>
      <c r="F40" s="4">
        <f t="shared" si="3"/>
        <v>0</v>
      </c>
      <c r="G40" s="13" t="str">
        <f t="shared" si="4"/>
        <v/>
      </c>
      <c r="H40" s="4" t="str">
        <f t="shared" si="5"/>
        <v/>
      </c>
      <c r="J40" s="2">
        <f t="shared" si="42"/>
        <v>-7</v>
      </c>
      <c r="K40" s="4">
        <f t="shared" si="6"/>
        <v>-21</v>
      </c>
      <c r="L40" s="4">
        <f t="shared" si="7"/>
        <v>1.92</v>
      </c>
      <c r="M40" s="4">
        <f>150.75+1/32</f>
        <v>150.78125</v>
      </c>
      <c r="N40" s="4">
        <f>155.25</f>
        <v>155.25</v>
      </c>
      <c r="O40" s="4">
        <f t="shared" si="8"/>
        <v>4.46875</v>
      </c>
      <c r="P40" s="13">
        <f t="shared" si="9"/>
        <v>0.9965217286</v>
      </c>
      <c r="Q40" s="4">
        <f t="shared" si="10"/>
        <v>0</v>
      </c>
      <c r="S40" s="2">
        <f t="shared" si="43"/>
        <v>-7</v>
      </c>
      <c r="T40" s="4">
        <f t="shared" si="11"/>
        <v>-21</v>
      </c>
      <c r="U40" s="4">
        <f t="shared" si="12"/>
        <v>2.04</v>
      </c>
      <c r="X40" s="4">
        <f t="shared" si="13"/>
        <v>0</v>
      </c>
      <c r="Y40" s="13" t="str">
        <f t="shared" si="14"/>
        <v/>
      </c>
      <c r="Z40" s="4" t="str">
        <f t="shared" si="15"/>
        <v/>
      </c>
      <c r="AB40" s="2">
        <f t="shared" si="44"/>
        <v>-7</v>
      </c>
      <c r="AC40" s="4">
        <f t="shared" si="16"/>
        <v>-21</v>
      </c>
      <c r="AD40" s="4">
        <f t="shared" si="17"/>
        <v>2.04</v>
      </c>
      <c r="AG40" s="4">
        <f t="shared" si="18"/>
        <v>0</v>
      </c>
      <c r="AH40" s="13" t="str">
        <f t="shared" si="19"/>
        <v/>
      </c>
      <c r="AI40" s="4" t="str">
        <f t="shared" si="20"/>
        <v/>
      </c>
      <c r="AJ40" s="13"/>
      <c r="AK40" s="2">
        <f t="shared" si="45"/>
        <v>-7</v>
      </c>
      <c r="AL40" s="4">
        <f t="shared" si="21"/>
        <v>-21</v>
      </c>
      <c r="AM40" s="4">
        <f t="shared" si="22"/>
        <v>2.07</v>
      </c>
      <c r="AP40" s="4">
        <f t="shared" si="23"/>
        <v>0</v>
      </c>
      <c r="AQ40" s="13" t="str">
        <f t="shared" si="24"/>
        <v/>
      </c>
      <c r="AR40" s="4" t="str">
        <f t="shared" si="25"/>
        <v/>
      </c>
      <c r="AS40" s="13"/>
      <c r="AT40" s="2">
        <f t="shared" si="46"/>
        <v>-7</v>
      </c>
      <c r="AU40" s="4">
        <f t="shared" si="26"/>
        <v>-21</v>
      </c>
      <c r="AV40" s="4">
        <f t="shared" si="27"/>
        <v>2.1</v>
      </c>
      <c r="AY40" s="4">
        <f t="shared" si="28"/>
        <v>0</v>
      </c>
      <c r="AZ40" s="13" t="str">
        <f t="shared" si="29"/>
        <v/>
      </c>
      <c r="BA40" s="4" t="str">
        <f t="shared" si="30"/>
        <v/>
      </c>
      <c r="BB40" s="13"/>
      <c r="BC40" s="2">
        <f t="shared" si="47"/>
        <v>-7</v>
      </c>
      <c r="BD40" s="4">
        <f t="shared" si="31"/>
        <v>-21</v>
      </c>
      <c r="BE40" s="4">
        <f t="shared" si="32"/>
        <v>2.1</v>
      </c>
      <c r="BH40" s="4">
        <f t="shared" si="33"/>
        <v>0</v>
      </c>
      <c r="BI40" s="13" t="str">
        <f t="shared" si="34"/>
        <v/>
      </c>
      <c r="BJ40" s="4" t="str">
        <f t="shared" si="35"/>
        <v/>
      </c>
      <c r="BK40" s="13"/>
      <c r="BL40" s="2">
        <f t="shared" si="48"/>
        <v>-7</v>
      </c>
      <c r="BM40" s="4">
        <f t="shared" si="36"/>
        <v>-21</v>
      </c>
      <c r="BN40" s="4">
        <f t="shared" si="37"/>
        <v>2.1</v>
      </c>
      <c r="BQ40" s="4">
        <f t="shared" si="38"/>
        <v>0</v>
      </c>
      <c r="BR40" s="13" t="str">
        <f t="shared" si="39"/>
        <v/>
      </c>
      <c r="BS40" s="4" t="str">
        <f t="shared" si="40"/>
        <v/>
      </c>
      <c r="BT40" s="25"/>
    </row>
    <row r="41">
      <c r="A41" s="2">
        <f t="shared" si="41"/>
        <v>-6.5</v>
      </c>
      <c r="B41" s="4">
        <f t="shared" si="1"/>
        <v>-19.5</v>
      </c>
      <c r="C41" s="4">
        <f t="shared" si="2"/>
        <v>1.89</v>
      </c>
      <c r="F41" s="4">
        <f t="shared" si="3"/>
        <v>0</v>
      </c>
      <c r="G41" s="13" t="str">
        <f t="shared" si="4"/>
        <v/>
      </c>
      <c r="H41" s="4" t="str">
        <f t="shared" si="5"/>
        <v/>
      </c>
      <c r="J41" s="2">
        <f t="shared" si="42"/>
        <v>-6.5</v>
      </c>
      <c r="K41" s="4">
        <f t="shared" si="6"/>
        <v>-19.5</v>
      </c>
      <c r="L41" s="4">
        <f t="shared" si="7"/>
        <v>1.89</v>
      </c>
      <c r="O41" s="4">
        <f t="shared" si="8"/>
        <v>0</v>
      </c>
      <c r="P41" s="13" t="str">
        <f t="shared" si="9"/>
        <v/>
      </c>
      <c r="Q41" s="4" t="str">
        <f t="shared" si="10"/>
        <v/>
      </c>
      <c r="S41" s="2">
        <f t="shared" si="43"/>
        <v>-6.5</v>
      </c>
      <c r="T41" s="4">
        <f t="shared" si="11"/>
        <v>-19.5</v>
      </c>
      <c r="U41" s="4">
        <f t="shared" si="12"/>
        <v>2.01</v>
      </c>
      <c r="X41" s="4">
        <f t="shared" si="13"/>
        <v>0</v>
      </c>
      <c r="Y41" s="13" t="str">
        <f t="shared" si="14"/>
        <v/>
      </c>
      <c r="Z41" s="4" t="str">
        <f t="shared" si="15"/>
        <v/>
      </c>
      <c r="AB41" s="2">
        <f t="shared" si="44"/>
        <v>-6.5</v>
      </c>
      <c r="AC41" s="4">
        <f t="shared" si="16"/>
        <v>-19.5</v>
      </c>
      <c r="AD41" s="4">
        <f t="shared" si="17"/>
        <v>2.01</v>
      </c>
      <c r="AG41" s="4">
        <f t="shared" si="18"/>
        <v>0</v>
      </c>
      <c r="AH41" s="13" t="str">
        <f t="shared" si="19"/>
        <v/>
      </c>
      <c r="AI41" s="4" t="str">
        <f t="shared" si="20"/>
        <v/>
      </c>
      <c r="AJ41" s="13"/>
      <c r="AK41" s="2">
        <f t="shared" si="45"/>
        <v>-6.5</v>
      </c>
      <c r="AL41" s="4">
        <f t="shared" si="21"/>
        <v>-19.5</v>
      </c>
      <c r="AM41" s="4">
        <f t="shared" si="22"/>
        <v>2.04</v>
      </c>
      <c r="AP41" s="4">
        <f t="shared" si="23"/>
        <v>0</v>
      </c>
      <c r="AQ41" s="13" t="str">
        <f t="shared" si="24"/>
        <v/>
      </c>
      <c r="AR41" s="4" t="str">
        <f t="shared" si="25"/>
        <v/>
      </c>
      <c r="AS41" s="13"/>
      <c r="AT41" s="2">
        <f t="shared" si="46"/>
        <v>-6.5</v>
      </c>
      <c r="AU41" s="4">
        <f t="shared" si="26"/>
        <v>-19.5</v>
      </c>
      <c r="AV41" s="4">
        <f t="shared" si="27"/>
        <v>2.07</v>
      </c>
      <c r="AY41" s="4">
        <f t="shared" si="28"/>
        <v>0</v>
      </c>
      <c r="AZ41" s="13" t="str">
        <f t="shared" si="29"/>
        <v/>
      </c>
      <c r="BA41" s="4" t="str">
        <f t="shared" si="30"/>
        <v/>
      </c>
      <c r="BB41" s="13"/>
      <c r="BC41" s="2">
        <f t="shared" si="47"/>
        <v>-6.5</v>
      </c>
      <c r="BD41" s="4">
        <f t="shared" si="31"/>
        <v>-19.5</v>
      </c>
      <c r="BE41" s="4">
        <f t="shared" si="32"/>
        <v>2.07</v>
      </c>
      <c r="BH41" s="4">
        <f t="shared" si="33"/>
        <v>0</v>
      </c>
      <c r="BI41" s="13" t="str">
        <f t="shared" si="34"/>
        <v/>
      </c>
      <c r="BJ41" s="4" t="str">
        <f t="shared" si="35"/>
        <v/>
      </c>
      <c r="BK41" s="13"/>
      <c r="BL41" s="2">
        <f t="shared" si="48"/>
        <v>-6.5</v>
      </c>
      <c r="BM41" s="4">
        <f t="shared" si="36"/>
        <v>-19.5</v>
      </c>
      <c r="BN41" s="4">
        <f t="shared" si="37"/>
        <v>2.07</v>
      </c>
      <c r="BQ41" s="4">
        <f t="shared" si="38"/>
        <v>0</v>
      </c>
      <c r="BR41" s="13" t="str">
        <f t="shared" si="39"/>
        <v/>
      </c>
      <c r="BS41" s="4" t="str">
        <f t="shared" si="40"/>
        <v/>
      </c>
      <c r="BT41" s="25"/>
    </row>
    <row r="42">
      <c r="A42" s="2">
        <f t="shared" si="41"/>
        <v>-6</v>
      </c>
      <c r="B42" s="4">
        <f t="shared" si="1"/>
        <v>-18</v>
      </c>
      <c r="C42" s="4">
        <f t="shared" si="2"/>
        <v>1.86</v>
      </c>
      <c r="F42" s="4">
        <f t="shared" si="3"/>
        <v>0</v>
      </c>
      <c r="G42" s="13" t="str">
        <f t="shared" si="4"/>
        <v/>
      </c>
      <c r="H42" s="4" t="str">
        <f t="shared" si="5"/>
        <v/>
      </c>
      <c r="J42" s="2">
        <f t="shared" si="42"/>
        <v>-6</v>
      </c>
      <c r="K42" s="4">
        <f t="shared" si="6"/>
        <v>-18</v>
      </c>
      <c r="L42" s="4">
        <f t="shared" si="7"/>
        <v>1.86</v>
      </c>
      <c r="O42" s="4">
        <f t="shared" si="8"/>
        <v>0</v>
      </c>
      <c r="P42" s="13" t="str">
        <f t="shared" si="9"/>
        <v/>
      </c>
      <c r="Q42" s="4" t="str">
        <f t="shared" si="10"/>
        <v/>
      </c>
      <c r="S42" s="2">
        <f t="shared" si="43"/>
        <v>-6</v>
      </c>
      <c r="T42" s="4">
        <f t="shared" si="11"/>
        <v>-18</v>
      </c>
      <c r="U42" s="4">
        <f t="shared" si="12"/>
        <v>1.98</v>
      </c>
      <c r="X42" s="4">
        <f t="shared" si="13"/>
        <v>0</v>
      </c>
      <c r="Y42" s="13" t="str">
        <f t="shared" si="14"/>
        <v/>
      </c>
      <c r="Z42" s="4" t="str">
        <f t="shared" si="15"/>
        <v/>
      </c>
      <c r="AB42" s="2">
        <f t="shared" si="44"/>
        <v>-6</v>
      </c>
      <c r="AC42" s="4">
        <f t="shared" si="16"/>
        <v>-18</v>
      </c>
      <c r="AD42" s="4">
        <f t="shared" si="17"/>
        <v>1.98</v>
      </c>
      <c r="AG42" s="4">
        <f t="shared" si="18"/>
        <v>0</v>
      </c>
      <c r="AH42" s="13" t="str">
        <f t="shared" si="19"/>
        <v/>
      </c>
      <c r="AI42" s="4" t="str">
        <f t="shared" si="20"/>
        <v/>
      </c>
      <c r="AJ42" s="13"/>
      <c r="AK42" s="2">
        <f t="shared" si="45"/>
        <v>-6</v>
      </c>
      <c r="AL42" s="4">
        <f t="shared" si="21"/>
        <v>-18</v>
      </c>
      <c r="AM42" s="4">
        <f t="shared" si="22"/>
        <v>2.01</v>
      </c>
      <c r="AP42" s="4">
        <f t="shared" si="23"/>
        <v>0</v>
      </c>
      <c r="AQ42" s="13" t="str">
        <f t="shared" si="24"/>
        <v/>
      </c>
      <c r="AR42" s="4" t="str">
        <f t="shared" si="25"/>
        <v/>
      </c>
      <c r="AS42" s="13"/>
      <c r="AT42" s="2">
        <f t="shared" si="46"/>
        <v>-6</v>
      </c>
      <c r="AU42" s="4">
        <f t="shared" si="26"/>
        <v>-18</v>
      </c>
      <c r="AV42" s="4">
        <f t="shared" si="27"/>
        <v>2.04</v>
      </c>
      <c r="AY42" s="4">
        <f t="shared" si="28"/>
        <v>0</v>
      </c>
      <c r="AZ42" s="13" t="str">
        <f t="shared" si="29"/>
        <v/>
      </c>
      <c r="BA42" s="4" t="str">
        <f t="shared" si="30"/>
        <v/>
      </c>
      <c r="BB42" s="13"/>
      <c r="BC42" s="2">
        <f t="shared" si="47"/>
        <v>-6</v>
      </c>
      <c r="BD42" s="4">
        <f t="shared" si="31"/>
        <v>-18</v>
      </c>
      <c r="BE42" s="4">
        <f t="shared" si="32"/>
        <v>2.04</v>
      </c>
      <c r="BH42" s="4">
        <f t="shared" si="33"/>
        <v>0</v>
      </c>
      <c r="BI42" s="13" t="str">
        <f t="shared" si="34"/>
        <v/>
      </c>
      <c r="BJ42" s="4" t="str">
        <f t="shared" si="35"/>
        <v/>
      </c>
      <c r="BK42" s="13"/>
      <c r="BL42" s="2">
        <f t="shared" si="48"/>
        <v>-6</v>
      </c>
      <c r="BM42" s="4">
        <f t="shared" si="36"/>
        <v>-18</v>
      </c>
      <c r="BN42" s="4">
        <f t="shared" si="37"/>
        <v>2.04</v>
      </c>
      <c r="BQ42" s="4">
        <f t="shared" si="38"/>
        <v>0</v>
      </c>
      <c r="BR42" s="13" t="str">
        <f t="shared" si="39"/>
        <v/>
      </c>
      <c r="BS42" s="4" t="str">
        <f t="shared" si="40"/>
        <v/>
      </c>
      <c r="BT42" s="25"/>
    </row>
    <row r="43">
      <c r="A43" s="2">
        <f t="shared" si="41"/>
        <v>-5.5</v>
      </c>
      <c r="B43" s="4">
        <f t="shared" si="1"/>
        <v>-16.5</v>
      </c>
      <c r="C43" s="4">
        <f t="shared" si="2"/>
        <v>1.83</v>
      </c>
      <c r="F43" s="4">
        <f t="shared" si="3"/>
        <v>0</v>
      </c>
      <c r="G43" s="13" t="str">
        <f t="shared" si="4"/>
        <v/>
      </c>
      <c r="H43" s="4" t="str">
        <f t="shared" si="5"/>
        <v/>
      </c>
      <c r="J43" s="2">
        <f t="shared" si="42"/>
        <v>-5.5</v>
      </c>
      <c r="K43" s="4">
        <f t="shared" si="6"/>
        <v>-16.5</v>
      </c>
      <c r="L43" s="4">
        <f t="shared" si="7"/>
        <v>1.83</v>
      </c>
      <c r="O43" s="4">
        <f t="shared" si="8"/>
        <v>0</v>
      </c>
      <c r="P43" s="13" t="str">
        <f t="shared" si="9"/>
        <v/>
      </c>
      <c r="Q43" s="4" t="str">
        <f t="shared" si="10"/>
        <v/>
      </c>
      <c r="S43" s="2">
        <f t="shared" si="43"/>
        <v>-5.5</v>
      </c>
      <c r="T43" s="4">
        <f t="shared" si="11"/>
        <v>-16.5</v>
      </c>
      <c r="U43" s="4">
        <f t="shared" si="12"/>
        <v>1.95</v>
      </c>
      <c r="X43" s="4">
        <f t="shared" si="13"/>
        <v>0</v>
      </c>
      <c r="Y43" s="13" t="str">
        <f t="shared" si="14"/>
        <v/>
      </c>
      <c r="Z43" s="4" t="str">
        <f t="shared" si="15"/>
        <v/>
      </c>
      <c r="AB43" s="2">
        <f t="shared" si="44"/>
        <v>-5.5</v>
      </c>
      <c r="AC43" s="4">
        <f t="shared" si="16"/>
        <v>-16.5</v>
      </c>
      <c r="AD43" s="4">
        <f t="shared" si="17"/>
        <v>1.95</v>
      </c>
      <c r="AG43" s="4">
        <f t="shared" si="18"/>
        <v>0</v>
      </c>
      <c r="AH43" s="13" t="str">
        <f t="shared" si="19"/>
        <v/>
      </c>
      <c r="AI43" s="4" t="str">
        <f t="shared" si="20"/>
        <v/>
      </c>
      <c r="AJ43" s="13"/>
      <c r="AK43" s="2">
        <f t="shared" si="45"/>
        <v>-5.5</v>
      </c>
      <c r="AL43" s="4">
        <f t="shared" si="21"/>
        <v>-16.5</v>
      </c>
      <c r="AM43" s="4">
        <f t="shared" si="22"/>
        <v>1.98</v>
      </c>
      <c r="AP43" s="4">
        <f t="shared" si="23"/>
        <v>0</v>
      </c>
      <c r="AQ43" s="13" t="str">
        <f t="shared" si="24"/>
        <v/>
      </c>
      <c r="AR43" s="4" t="str">
        <f t="shared" si="25"/>
        <v/>
      </c>
      <c r="AS43" s="13"/>
      <c r="AT43" s="2">
        <f t="shared" si="46"/>
        <v>-5.5</v>
      </c>
      <c r="AU43" s="4">
        <f t="shared" si="26"/>
        <v>-16.5</v>
      </c>
      <c r="AV43" s="4">
        <f t="shared" si="27"/>
        <v>2.01</v>
      </c>
      <c r="AY43" s="4">
        <f t="shared" si="28"/>
        <v>0</v>
      </c>
      <c r="AZ43" s="13" t="str">
        <f t="shared" si="29"/>
        <v/>
      </c>
      <c r="BA43" s="4" t="str">
        <f t="shared" si="30"/>
        <v/>
      </c>
      <c r="BB43" s="13"/>
      <c r="BC43" s="2">
        <f t="shared" si="47"/>
        <v>-5.5</v>
      </c>
      <c r="BD43" s="4">
        <f t="shared" si="31"/>
        <v>-16.5</v>
      </c>
      <c r="BE43" s="4">
        <f t="shared" si="32"/>
        <v>2.01</v>
      </c>
      <c r="BH43" s="4">
        <f t="shared" si="33"/>
        <v>0</v>
      </c>
      <c r="BI43" s="13" t="str">
        <f t="shared" si="34"/>
        <v/>
      </c>
      <c r="BJ43" s="4" t="str">
        <f t="shared" si="35"/>
        <v/>
      </c>
      <c r="BK43" s="13"/>
      <c r="BL43" s="2">
        <f t="shared" si="48"/>
        <v>-5.5</v>
      </c>
      <c r="BM43" s="4">
        <f t="shared" si="36"/>
        <v>-16.5</v>
      </c>
      <c r="BN43" s="4">
        <f t="shared" si="37"/>
        <v>2.01</v>
      </c>
      <c r="BQ43" s="4">
        <f t="shared" si="38"/>
        <v>0</v>
      </c>
      <c r="BR43" s="13" t="str">
        <f t="shared" si="39"/>
        <v/>
      </c>
      <c r="BS43" s="4" t="str">
        <f t="shared" si="40"/>
        <v/>
      </c>
      <c r="BT43" s="25"/>
    </row>
    <row r="44">
      <c r="A44" s="2">
        <f t="shared" si="41"/>
        <v>-5</v>
      </c>
      <c r="B44" s="4">
        <f t="shared" si="1"/>
        <v>-15</v>
      </c>
      <c r="C44" s="4">
        <f t="shared" si="2"/>
        <v>1.8</v>
      </c>
      <c r="F44" s="4">
        <f t="shared" si="3"/>
        <v>0</v>
      </c>
      <c r="G44" s="13" t="str">
        <f t="shared" si="4"/>
        <v/>
      </c>
      <c r="H44" s="4" t="str">
        <f t="shared" si="5"/>
        <v/>
      </c>
      <c r="J44" s="2">
        <f t="shared" si="42"/>
        <v>-5</v>
      </c>
      <c r="K44" s="4">
        <f t="shared" si="6"/>
        <v>-15</v>
      </c>
      <c r="L44" s="4">
        <f t="shared" si="7"/>
        <v>1.8</v>
      </c>
      <c r="M44" s="4">
        <f>150.75+1/32</f>
        <v>150.78125</v>
      </c>
      <c r="N44" s="4">
        <f>155.25</f>
        <v>155.25</v>
      </c>
      <c r="O44" s="4">
        <f t="shared" si="8"/>
        <v>4.46875</v>
      </c>
      <c r="P44" s="13">
        <f t="shared" si="9"/>
        <v>0.9965217286</v>
      </c>
      <c r="Q44" s="4">
        <f t="shared" si="10"/>
        <v>0</v>
      </c>
      <c r="S44" s="2">
        <f t="shared" si="43"/>
        <v>-5</v>
      </c>
      <c r="T44" s="4">
        <f t="shared" si="11"/>
        <v>-15</v>
      </c>
      <c r="U44" s="4">
        <f t="shared" si="12"/>
        <v>1.92</v>
      </c>
      <c r="X44" s="4">
        <f t="shared" si="13"/>
        <v>0</v>
      </c>
      <c r="Y44" s="13" t="str">
        <f t="shared" si="14"/>
        <v/>
      </c>
      <c r="Z44" s="4" t="str">
        <f t="shared" si="15"/>
        <v/>
      </c>
      <c r="AB44" s="2">
        <f t="shared" si="44"/>
        <v>-5</v>
      </c>
      <c r="AC44" s="4">
        <f t="shared" si="16"/>
        <v>-15</v>
      </c>
      <c r="AD44" s="4">
        <f t="shared" si="17"/>
        <v>1.92</v>
      </c>
      <c r="AG44" s="4">
        <f t="shared" si="18"/>
        <v>0</v>
      </c>
      <c r="AH44" s="13" t="str">
        <f t="shared" si="19"/>
        <v/>
      </c>
      <c r="AI44" s="4" t="str">
        <f t="shared" si="20"/>
        <v/>
      </c>
      <c r="AJ44" s="13"/>
      <c r="AK44" s="2">
        <f t="shared" si="45"/>
        <v>-5</v>
      </c>
      <c r="AL44" s="4">
        <f t="shared" si="21"/>
        <v>-15</v>
      </c>
      <c r="AM44" s="4">
        <f t="shared" si="22"/>
        <v>1.95</v>
      </c>
      <c r="AP44" s="4">
        <f t="shared" si="23"/>
        <v>0</v>
      </c>
      <c r="AQ44" s="13" t="str">
        <f t="shared" si="24"/>
        <v/>
      </c>
      <c r="AR44" s="4" t="str">
        <f t="shared" si="25"/>
        <v/>
      </c>
      <c r="AS44" s="13"/>
      <c r="AT44" s="2">
        <f t="shared" si="46"/>
        <v>-5</v>
      </c>
      <c r="AU44" s="4">
        <f t="shared" si="26"/>
        <v>-15</v>
      </c>
      <c r="AV44" s="4">
        <f t="shared" si="27"/>
        <v>1.98</v>
      </c>
      <c r="AY44" s="4">
        <f t="shared" si="28"/>
        <v>0</v>
      </c>
      <c r="AZ44" s="13" t="str">
        <f t="shared" si="29"/>
        <v/>
      </c>
      <c r="BA44" s="4" t="str">
        <f t="shared" si="30"/>
        <v/>
      </c>
      <c r="BB44" s="13"/>
      <c r="BC44" s="2">
        <f t="shared" si="47"/>
        <v>-5</v>
      </c>
      <c r="BD44" s="4">
        <f t="shared" si="31"/>
        <v>-15</v>
      </c>
      <c r="BE44" s="4">
        <f t="shared" si="32"/>
        <v>1.98</v>
      </c>
      <c r="BH44" s="4">
        <f t="shared" si="33"/>
        <v>0</v>
      </c>
      <c r="BI44" s="13" t="str">
        <f t="shared" si="34"/>
        <v/>
      </c>
      <c r="BJ44" s="4" t="str">
        <f t="shared" si="35"/>
        <v/>
      </c>
      <c r="BK44" s="13"/>
      <c r="BL44" s="2">
        <f t="shared" si="48"/>
        <v>-5</v>
      </c>
      <c r="BM44" s="4">
        <f t="shared" si="36"/>
        <v>-15</v>
      </c>
      <c r="BN44" s="4">
        <f t="shared" si="37"/>
        <v>1.98</v>
      </c>
      <c r="BQ44" s="4">
        <f t="shared" si="38"/>
        <v>0</v>
      </c>
      <c r="BR44" s="13" t="str">
        <f t="shared" si="39"/>
        <v/>
      </c>
      <c r="BS44" s="4" t="str">
        <f t="shared" si="40"/>
        <v/>
      </c>
      <c r="BT44" s="25"/>
    </row>
    <row r="45">
      <c r="A45" s="2">
        <f t="shared" si="41"/>
        <v>-4.5</v>
      </c>
      <c r="B45" s="4">
        <f t="shared" si="1"/>
        <v>-13.5</v>
      </c>
      <c r="C45" s="4">
        <f t="shared" si="2"/>
        <v>1.77</v>
      </c>
      <c r="F45" s="4">
        <f t="shared" si="3"/>
        <v>0</v>
      </c>
      <c r="G45" s="13" t="str">
        <f t="shared" si="4"/>
        <v/>
      </c>
      <c r="H45" s="4" t="str">
        <f t="shared" si="5"/>
        <v/>
      </c>
      <c r="J45" s="2">
        <f t="shared" si="42"/>
        <v>-4.5</v>
      </c>
      <c r="K45" s="4">
        <f t="shared" si="6"/>
        <v>-13.5</v>
      </c>
      <c r="L45" s="4">
        <f t="shared" si="7"/>
        <v>1.77</v>
      </c>
      <c r="O45" s="4">
        <f t="shared" si="8"/>
        <v>0</v>
      </c>
      <c r="P45" s="13" t="str">
        <f t="shared" si="9"/>
        <v/>
      </c>
      <c r="Q45" s="4" t="str">
        <f t="shared" si="10"/>
        <v/>
      </c>
      <c r="S45" s="2">
        <f t="shared" si="43"/>
        <v>-4.5</v>
      </c>
      <c r="T45" s="4">
        <f t="shared" si="11"/>
        <v>-13.5</v>
      </c>
      <c r="U45" s="4">
        <f t="shared" si="12"/>
        <v>1.89</v>
      </c>
      <c r="X45" s="4">
        <f t="shared" si="13"/>
        <v>0</v>
      </c>
      <c r="Y45" s="13" t="str">
        <f t="shared" si="14"/>
        <v/>
      </c>
      <c r="Z45" s="4" t="str">
        <f t="shared" si="15"/>
        <v/>
      </c>
      <c r="AB45" s="2">
        <f t="shared" si="44"/>
        <v>-4.5</v>
      </c>
      <c r="AC45" s="4">
        <f t="shared" si="16"/>
        <v>-13.5</v>
      </c>
      <c r="AD45" s="4">
        <f t="shared" si="17"/>
        <v>1.89</v>
      </c>
      <c r="AG45" s="4">
        <f t="shared" si="18"/>
        <v>0</v>
      </c>
      <c r="AH45" s="13" t="str">
        <f t="shared" si="19"/>
        <v/>
      </c>
      <c r="AI45" s="4" t="str">
        <f t="shared" si="20"/>
        <v/>
      </c>
      <c r="AJ45" s="13"/>
      <c r="AK45" s="2">
        <f t="shared" si="45"/>
        <v>-4.5</v>
      </c>
      <c r="AL45" s="4">
        <f t="shared" si="21"/>
        <v>-13.5</v>
      </c>
      <c r="AM45" s="4">
        <f t="shared" si="22"/>
        <v>1.92</v>
      </c>
      <c r="AP45" s="4">
        <f t="shared" si="23"/>
        <v>0</v>
      </c>
      <c r="AQ45" s="13" t="str">
        <f t="shared" si="24"/>
        <v/>
      </c>
      <c r="AR45" s="4" t="str">
        <f t="shared" si="25"/>
        <v/>
      </c>
      <c r="AS45" s="13"/>
      <c r="AT45" s="2">
        <f t="shared" si="46"/>
        <v>-4.5</v>
      </c>
      <c r="AU45" s="4">
        <f t="shared" si="26"/>
        <v>-13.5</v>
      </c>
      <c r="AV45" s="4">
        <f t="shared" si="27"/>
        <v>1.95</v>
      </c>
      <c r="AY45" s="4">
        <f t="shared" si="28"/>
        <v>0</v>
      </c>
      <c r="AZ45" s="13" t="str">
        <f t="shared" si="29"/>
        <v/>
      </c>
      <c r="BA45" s="4" t="str">
        <f t="shared" si="30"/>
        <v/>
      </c>
      <c r="BB45" s="13"/>
      <c r="BC45" s="2">
        <f t="shared" si="47"/>
        <v>-4.5</v>
      </c>
      <c r="BD45" s="4">
        <f t="shared" si="31"/>
        <v>-13.5</v>
      </c>
      <c r="BE45" s="4">
        <f t="shared" si="32"/>
        <v>1.95</v>
      </c>
      <c r="BH45" s="4">
        <f t="shared" si="33"/>
        <v>0</v>
      </c>
      <c r="BI45" s="13" t="str">
        <f t="shared" si="34"/>
        <v/>
      </c>
      <c r="BJ45" s="4" t="str">
        <f t="shared" si="35"/>
        <v/>
      </c>
      <c r="BK45" s="13"/>
      <c r="BL45" s="2">
        <f t="shared" si="48"/>
        <v>-4.5</v>
      </c>
      <c r="BM45" s="4">
        <f t="shared" si="36"/>
        <v>-13.5</v>
      </c>
      <c r="BN45" s="4">
        <f t="shared" si="37"/>
        <v>1.95</v>
      </c>
      <c r="BQ45" s="4">
        <f t="shared" si="38"/>
        <v>0</v>
      </c>
      <c r="BR45" s="13" t="str">
        <f t="shared" si="39"/>
        <v/>
      </c>
      <c r="BS45" s="4" t="str">
        <f t="shared" si="40"/>
        <v/>
      </c>
      <c r="BT45" s="25"/>
    </row>
    <row r="46">
      <c r="A46" s="2">
        <f t="shared" si="41"/>
        <v>-4</v>
      </c>
      <c r="B46" s="4">
        <f t="shared" si="1"/>
        <v>-12</v>
      </c>
      <c r="C46" s="4">
        <f t="shared" si="2"/>
        <v>1.74</v>
      </c>
      <c r="F46" s="4">
        <f t="shared" si="3"/>
        <v>0</v>
      </c>
      <c r="G46" s="13" t="str">
        <f t="shared" si="4"/>
        <v/>
      </c>
      <c r="H46" s="4" t="str">
        <f t="shared" si="5"/>
        <v/>
      </c>
      <c r="J46" s="2">
        <f t="shared" si="42"/>
        <v>-4</v>
      </c>
      <c r="K46" s="4">
        <f t="shared" si="6"/>
        <v>-12</v>
      </c>
      <c r="L46" s="4">
        <f t="shared" si="7"/>
        <v>1.74</v>
      </c>
      <c r="O46" s="4">
        <f t="shared" si="8"/>
        <v>0</v>
      </c>
      <c r="P46" s="13" t="str">
        <f t="shared" si="9"/>
        <v/>
      </c>
      <c r="Q46" s="4" t="str">
        <f t="shared" si="10"/>
        <v/>
      </c>
      <c r="S46" s="2">
        <f t="shared" si="43"/>
        <v>-4</v>
      </c>
      <c r="T46" s="4">
        <f t="shared" si="11"/>
        <v>-12</v>
      </c>
      <c r="U46" s="4">
        <f t="shared" si="12"/>
        <v>1.86</v>
      </c>
      <c r="X46" s="4">
        <f t="shared" si="13"/>
        <v>0</v>
      </c>
      <c r="Y46" s="13" t="str">
        <f t="shared" si="14"/>
        <v/>
      </c>
      <c r="Z46" s="4" t="str">
        <f t="shared" si="15"/>
        <v/>
      </c>
      <c r="AB46" s="2">
        <f t="shared" si="44"/>
        <v>-4</v>
      </c>
      <c r="AC46" s="4">
        <f t="shared" si="16"/>
        <v>-12</v>
      </c>
      <c r="AD46" s="4">
        <f t="shared" si="17"/>
        <v>1.86</v>
      </c>
      <c r="AG46" s="4">
        <f t="shared" si="18"/>
        <v>0</v>
      </c>
      <c r="AH46" s="13" t="str">
        <f t="shared" si="19"/>
        <v/>
      </c>
      <c r="AI46" s="4" t="str">
        <f t="shared" si="20"/>
        <v/>
      </c>
      <c r="AJ46" s="13"/>
      <c r="AK46" s="2">
        <f t="shared" si="45"/>
        <v>-4</v>
      </c>
      <c r="AL46" s="4">
        <f t="shared" si="21"/>
        <v>-12</v>
      </c>
      <c r="AM46" s="4">
        <f t="shared" si="22"/>
        <v>1.89</v>
      </c>
      <c r="AP46" s="4">
        <f t="shared" si="23"/>
        <v>0</v>
      </c>
      <c r="AQ46" s="13" t="str">
        <f t="shared" si="24"/>
        <v/>
      </c>
      <c r="AR46" s="4" t="str">
        <f t="shared" si="25"/>
        <v/>
      </c>
      <c r="AS46" s="13"/>
      <c r="AT46" s="2">
        <f t="shared" si="46"/>
        <v>-4</v>
      </c>
      <c r="AU46" s="4">
        <f t="shared" si="26"/>
        <v>-12</v>
      </c>
      <c r="AV46" s="4">
        <f t="shared" si="27"/>
        <v>1.92</v>
      </c>
      <c r="AY46" s="4">
        <f t="shared" si="28"/>
        <v>0</v>
      </c>
      <c r="AZ46" s="13" t="str">
        <f t="shared" si="29"/>
        <v/>
      </c>
      <c r="BA46" s="4" t="str">
        <f t="shared" si="30"/>
        <v/>
      </c>
      <c r="BB46" s="13"/>
      <c r="BC46" s="2">
        <f t="shared" si="47"/>
        <v>-4</v>
      </c>
      <c r="BD46" s="4">
        <f t="shared" si="31"/>
        <v>-12</v>
      </c>
      <c r="BE46" s="4">
        <f t="shared" si="32"/>
        <v>1.92</v>
      </c>
      <c r="BH46" s="4">
        <f t="shared" si="33"/>
        <v>0</v>
      </c>
      <c r="BI46" s="13" t="str">
        <f t="shared" si="34"/>
        <v/>
      </c>
      <c r="BJ46" s="4" t="str">
        <f t="shared" si="35"/>
        <v/>
      </c>
      <c r="BK46" s="13"/>
      <c r="BL46" s="2">
        <f t="shared" si="48"/>
        <v>-4</v>
      </c>
      <c r="BM46" s="4">
        <f t="shared" si="36"/>
        <v>-12</v>
      </c>
      <c r="BN46" s="4">
        <f t="shared" si="37"/>
        <v>1.92</v>
      </c>
      <c r="BQ46" s="4">
        <f t="shared" si="38"/>
        <v>0</v>
      </c>
      <c r="BR46" s="13" t="str">
        <f t="shared" si="39"/>
        <v/>
      </c>
      <c r="BS46" s="4" t="str">
        <f t="shared" si="40"/>
        <v/>
      </c>
      <c r="BT46" s="25"/>
    </row>
    <row r="47">
      <c r="A47" s="2">
        <f t="shared" si="41"/>
        <v>-3.5</v>
      </c>
      <c r="B47" s="4">
        <f t="shared" si="1"/>
        <v>-10.5</v>
      </c>
      <c r="C47" s="4">
        <f t="shared" si="2"/>
        <v>1.71</v>
      </c>
      <c r="F47" s="4">
        <f t="shared" si="3"/>
        <v>0</v>
      </c>
      <c r="G47" s="13" t="str">
        <f t="shared" si="4"/>
        <v/>
      </c>
      <c r="H47" s="4" t="str">
        <f t="shared" si="5"/>
        <v/>
      </c>
      <c r="J47" s="2">
        <f t="shared" si="42"/>
        <v>-3.5</v>
      </c>
      <c r="K47" s="4">
        <f t="shared" si="6"/>
        <v>-10.5</v>
      </c>
      <c r="L47" s="4">
        <f t="shared" si="7"/>
        <v>1.71</v>
      </c>
      <c r="O47" s="4">
        <f t="shared" si="8"/>
        <v>0</v>
      </c>
      <c r="P47" s="13" t="str">
        <f t="shared" si="9"/>
        <v/>
      </c>
      <c r="Q47" s="4" t="str">
        <f t="shared" si="10"/>
        <v/>
      </c>
      <c r="S47" s="2">
        <f t="shared" si="43"/>
        <v>-3.5</v>
      </c>
      <c r="T47" s="4">
        <f t="shared" si="11"/>
        <v>-10.5</v>
      </c>
      <c r="U47" s="4">
        <f t="shared" si="12"/>
        <v>1.83</v>
      </c>
      <c r="X47" s="4">
        <f t="shared" si="13"/>
        <v>0</v>
      </c>
      <c r="Y47" s="13" t="str">
        <f t="shared" si="14"/>
        <v/>
      </c>
      <c r="Z47" s="4" t="str">
        <f t="shared" si="15"/>
        <v/>
      </c>
      <c r="AB47" s="2">
        <f t="shared" si="44"/>
        <v>-3.5</v>
      </c>
      <c r="AC47" s="4">
        <f t="shared" si="16"/>
        <v>-10.5</v>
      </c>
      <c r="AD47" s="4">
        <f t="shared" si="17"/>
        <v>1.83</v>
      </c>
      <c r="AG47" s="4">
        <f t="shared" si="18"/>
        <v>0</v>
      </c>
      <c r="AH47" s="13" t="str">
        <f t="shared" si="19"/>
        <v/>
      </c>
      <c r="AI47" s="4" t="str">
        <f t="shared" si="20"/>
        <v/>
      </c>
      <c r="AJ47" s="13"/>
      <c r="AK47" s="2">
        <f t="shared" si="45"/>
        <v>-3.5</v>
      </c>
      <c r="AL47" s="4">
        <f t="shared" si="21"/>
        <v>-10.5</v>
      </c>
      <c r="AM47" s="4">
        <f t="shared" si="22"/>
        <v>1.86</v>
      </c>
      <c r="AP47" s="4">
        <f t="shared" si="23"/>
        <v>0</v>
      </c>
      <c r="AQ47" s="13" t="str">
        <f t="shared" si="24"/>
        <v/>
      </c>
      <c r="AR47" s="4" t="str">
        <f t="shared" si="25"/>
        <v/>
      </c>
      <c r="AS47" s="13"/>
      <c r="AT47" s="2">
        <f t="shared" si="46"/>
        <v>-3.5</v>
      </c>
      <c r="AU47" s="4">
        <f t="shared" si="26"/>
        <v>-10.5</v>
      </c>
      <c r="AV47" s="4">
        <f t="shared" si="27"/>
        <v>1.89</v>
      </c>
      <c r="AY47" s="4">
        <f t="shared" si="28"/>
        <v>0</v>
      </c>
      <c r="AZ47" s="13" t="str">
        <f t="shared" si="29"/>
        <v/>
      </c>
      <c r="BA47" s="4" t="str">
        <f t="shared" si="30"/>
        <v/>
      </c>
      <c r="BB47" s="13"/>
      <c r="BC47" s="2">
        <f t="shared" si="47"/>
        <v>-3.5</v>
      </c>
      <c r="BD47" s="4">
        <f t="shared" si="31"/>
        <v>-10.5</v>
      </c>
      <c r="BE47" s="4">
        <f t="shared" si="32"/>
        <v>1.89</v>
      </c>
      <c r="BH47" s="4">
        <f t="shared" si="33"/>
        <v>0</v>
      </c>
      <c r="BI47" s="13" t="str">
        <f t="shared" si="34"/>
        <v/>
      </c>
      <c r="BJ47" s="4" t="str">
        <f t="shared" si="35"/>
        <v/>
      </c>
      <c r="BK47" s="13"/>
      <c r="BL47" s="2">
        <f t="shared" si="48"/>
        <v>-3.5</v>
      </c>
      <c r="BM47" s="4">
        <f t="shared" si="36"/>
        <v>-10.5</v>
      </c>
      <c r="BN47" s="4">
        <f t="shared" si="37"/>
        <v>1.89</v>
      </c>
      <c r="BQ47" s="4">
        <f t="shared" si="38"/>
        <v>0</v>
      </c>
      <c r="BR47" s="13" t="str">
        <f t="shared" si="39"/>
        <v/>
      </c>
      <c r="BS47" s="4" t="str">
        <f t="shared" si="40"/>
        <v/>
      </c>
      <c r="BT47" s="25"/>
    </row>
    <row r="48">
      <c r="A48" s="2">
        <f t="shared" si="41"/>
        <v>-3</v>
      </c>
      <c r="B48" s="4">
        <f t="shared" si="1"/>
        <v>-9</v>
      </c>
      <c r="C48" s="4">
        <f t="shared" si="2"/>
        <v>1.68</v>
      </c>
      <c r="F48" s="4">
        <f t="shared" si="3"/>
        <v>0</v>
      </c>
      <c r="G48" s="13" t="str">
        <f t="shared" si="4"/>
        <v/>
      </c>
      <c r="H48" s="4" t="str">
        <f t="shared" si="5"/>
        <v/>
      </c>
      <c r="J48" s="2">
        <f t="shared" si="42"/>
        <v>-3</v>
      </c>
      <c r="K48" s="4">
        <f t="shared" si="6"/>
        <v>-9</v>
      </c>
      <c r="L48" s="4">
        <f t="shared" si="7"/>
        <v>1.68</v>
      </c>
      <c r="M48" s="4">
        <f>150.75+1/32</f>
        <v>150.78125</v>
      </c>
      <c r="N48" s="4">
        <f>155.25</f>
        <v>155.25</v>
      </c>
      <c r="O48" s="4">
        <f t="shared" si="8"/>
        <v>4.46875</v>
      </c>
      <c r="P48" s="13">
        <f t="shared" si="9"/>
        <v>0.9965217286</v>
      </c>
      <c r="Q48" s="4">
        <f t="shared" si="10"/>
        <v>0</v>
      </c>
      <c r="S48" s="2">
        <f t="shared" si="43"/>
        <v>-3</v>
      </c>
      <c r="T48" s="4">
        <f t="shared" si="11"/>
        <v>-9</v>
      </c>
      <c r="U48" s="4">
        <f t="shared" si="12"/>
        <v>1.8</v>
      </c>
      <c r="X48" s="4">
        <f t="shared" si="13"/>
        <v>0</v>
      </c>
      <c r="Y48" s="13" t="str">
        <f t="shared" si="14"/>
        <v/>
      </c>
      <c r="Z48" s="4" t="str">
        <f t="shared" si="15"/>
        <v/>
      </c>
      <c r="AB48" s="2">
        <f t="shared" si="44"/>
        <v>-3</v>
      </c>
      <c r="AC48" s="4">
        <f t="shared" si="16"/>
        <v>-9</v>
      </c>
      <c r="AD48" s="4">
        <f t="shared" si="17"/>
        <v>1.8</v>
      </c>
      <c r="AG48" s="4">
        <f t="shared" si="18"/>
        <v>0</v>
      </c>
      <c r="AH48" s="13" t="str">
        <f t="shared" si="19"/>
        <v/>
      </c>
      <c r="AI48" s="4" t="str">
        <f t="shared" si="20"/>
        <v/>
      </c>
      <c r="AJ48" s="13"/>
      <c r="AK48" s="2">
        <f t="shared" si="45"/>
        <v>-3</v>
      </c>
      <c r="AL48" s="4">
        <f t="shared" si="21"/>
        <v>-9</v>
      </c>
      <c r="AM48" s="4">
        <f t="shared" si="22"/>
        <v>1.83</v>
      </c>
      <c r="AP48" s="4">
        <f t="shared" si="23"/>
        <v>0</v>
      </c>
      <c r="AQ48" s="13" t="str">
        <f t="shared" si="24"/>
        <v/>
      </c>
      <c r="AR48" s="4" t="str">
        <f t="shared" si="25"/>
        <v/>
      </c>
      <c r="AS48" s="13"/>
      <c r="AT48" s="2">
        <f t="shared" si="46"/>
        <v>-3</v>
      </c>
      <c r="AU48" s="4">
        <f t="shared" si="26"/>
        <v>-9</v>
      </c>
      <c r="AV48" s="4">
        <f t="shared" si="27"/>
        <v>1.86</v>
      </c>
      <c r="AY48" s="4">
        <f t="shared" si="28"/>
        <v>0</v>
      </c>
      <c r="AZ48" s="13" t="str">
        <f t="shared" si="29"/>
        <v/>
      </c>
      <c r="BA48" s="4" t="str">
        <f t="shared" si="30"/>
        <v/>
      </c>
      <c r="BB48" s="13"/>
      <c r="BC48" s="2">
        <f t="shared" si="47"/>
        <v>-3</v>
      </c>
      <c r="BD48" s="4">
        <f t="shared" si="31"/>
        <v>-9</v>
      </c>
      <c r="BE48" s="4">
        <f t="shared" si="32"/>
        <v>1.86</v>
      </c>
      <c r="BH48" s="4">
        <f t="shared" si="33"/>
        <v>0</v>
      </c>
      <c r="BI48" s="13" t="str">
        <f t="shared" si="34"/>
        <v/>
      </c>
      <c r="BJ48" s="4" t="str">
        <f t="shared" si="35"/>
        <v/>
      </c>
      <c r="BK48" s="13"/>
      <c r="BL48" s="2">
        <f t="shared" si="48"/>
        <v>-3</v>
      </c>
      <c r="BM48" s="4">
        <f t="shared" si="36"/>
        <v>-9</v>
      </c>
      <c r="BN48" s="4">
        <f t="shared" si="37"/>
        <v>1.86</v>
      </c>
      <c r="BQ48" s="4">
        <f t="shared" si="38"/>
        <v>0</v>
      </c>
      <c r="BR48" s="13" t="str">
        <f t="shared" si="39"/>
        <v/>
      </c>
      <c r="BS48" s="4" t="str">
        <f t="shared" si="40"/>
        <v/>
      </c>
      <c r="BT48" s="25"/>
    </row>
    <row r="49">
      <c r="A49" s="2">
        <f t="shared" si="41"/>
        <v>-2.5</v>
      </c>
      <c r="B49" s="4">
        <f t="shared" si="1"/>
        <v>-7.5</v>
      </c>
      <c r="C49" s="4">
        <f t="shared" si="2"/>
        <v>1.65</v>
      </c>
      <c r="F49" s="4">
        <f t="shared" si="3"/>
        <v>0</v>
      </c>
      <c r="G49" s="13" t="str">
        <f t="shared" si="4"/>
        <v/>
      </c>
      <c r="H49" s="4" t="str">
        <f t="shared" si="5"/>
        <v/>
      </c>
      <c r="J49" s="2">
        <f t="shared" si="42"/>
        <v>-2.5</v>
      </c>
      <c r="K49" s="4">
        <f t="shared" si="6"/>
        <v>-7.5</v>
      </c>
      <c r="L49" s="4">
        <f t="shared" si="7"/>
        <v>1.65</v>
      </c>
      <c r="O49" s="4">
        <f t="shared" si="8"/>
        <v>0</v>
      </c>
      <c r="P49" s="13" t="str">
        <f t="shared" si="9"/>
        <v/>
      </c>
      <c r="Q49" s="4" t="str">
        <f t="shared" si="10"/>
        <v/>
      </c>
      <c r="S49" s="2">
        <f t="shared" si="43"/>
        <v>-2.5</v>
      </c>
      <c r="T49" s="4">
        <f t="shared" si="11"/>
        <v>-7.5</v>
      </c>
      <c r="U49" s="4">
        <f t="shared" si="12"/>
        <v>1.77</v>
      </c>
      <c r="X49" s="4">
        <f t="shared" si="13"/>
        <v>0</v>
      </c>
      <c r="Y49" s="13" t="str">
        <f t="shared" si="14"/>
        <v/>
      </c>
      <c r="Z49" s="4" t="str">
        <f t="shared" si="15"/>
        <v/>
      </c>
      <c r="AB49" s="2">
        <f t="shared" si="44"/>
        <v>-2.5</v>
      </c>
      <c r="AC49" s="4">
        <f t="shared" si="16"/>
        <v>-7.5</v>
      </c>
      <c r="AD49" s="4">
        <f t="shared" si="17"/>
        <v>1.77</v>
      </c>
      <c r="AG49" s="4">
        <f t="shared" si="18"/>
        <v>0</v>
      </c>
      <c r="AH49" s="13" t="str">
        <f t="shared" si="19"/>
        <v/>
      </c>
      <c r="AI49" s="4" t="str">
        <f t="shared" si="20"/>
        <v/>
      </c>
      <c r="AJ49" s="13"/>
      <c r="AK49" s="2">
        <f t="shared" si="45"/>
        <v>-2.5</v>
      </c>
      <c r="AL49" s="4">
        <f t="shared" si="21"/>
        <v>-7.5</v>
      </c>
      <c r="AM49" s="4">
        <f t="shared" si="22"/>
        <v>1.8</v>
      </c>
      <c r="AP49" s="4">
        <f t="shared" si="23"/>
        <v>0</v>
      </c>
      <c r="AQ49" s="13" t="str">
        <f t="shared" si="24"/>
        <v/>
      </c>
      <c r="AR49" s="4" t="str">
        <f t="shared" si="25"/>
        <v/>
      </c>
      <c r="AS49" s="13"/>
      <c r="AT49" s="2">
        <f t="shared" si="46"/>
        <v>-2.5</v>
      </c>
      <c r="AU49" s="4">
        <f t="shared" si="26"/>
        <v>-7.5</v>
      </c>
      <c r="AV49" s="4">
        <f t="shared" si="27"/>
        <v>1.83</v>
      </c>
      <c r="AY49" s="4">
        <f t="shared" si="28"/>
        <v>0</v>
      </c>
      <c r="AZ49" s="13" t="str">
        <f t="shared" si="29"/>
        <v/>
      </c>
      <c r="BA49" s="4" t="str">
        <f t="shared" si="30"/>
        <v/>
      </c>
      <c r="BB49" s="13"/>
      <c r="BC49" s="2">
        <f t="shared" si="47"/>
        <v>-2.5</v>
      </c>
      <c r="BD49" s="4">
        <f t="shared" si="31"/>
        <v>-7.5</v>
      </c>
      <c r="BE49" s="4">
        <f t="shared" si="32"/>
        <v>1.83</v>
      </c>
      <c r="BH49" s="4">
        <f t="shared" si="33"/>
        <v>0</v>
      </c>
      <c r="BI49" s="13" t="str">
        <f t="shared" si="34"/>
        <v/>
      </c>
      <c r="BJ49" s="4" t="str">
        <f t="shared" si="35"/>
        <v/>
      </c>
      <c r="BK49" s="13"/>
      <c r="BL49" s="2">
        <f t="shared" si="48"/>
        <v>-2.5</v>
      </c>
      <c r="BM49" s="4">
        <f t="shared" si="36"/>
        <v>-7.5</v>
      </c>
      <c r="BN49" s="4">
        <f t="shared" si="37"/>
        <v>1.83</v>
      </c>
      <c r="BQ49" s="4">
        <f t="shared" si="38"/>
        <v>0</v>
      </c>
      <c r="BR49" s="13" t="str">
        <f t="shared" si="39"/>
        <v/>
      </c>
      <c r="BS49" s="4" t="str">
        <f t="shared" si="40"/>
        <v/>
      </c>
      <c r="BT49" s="25"/>
    </row>
    <row r="50">
      <c r="A50" s="2">
        <f t="shared" si="41"/>
        <v>-2</v>
      </c>
      <c r="B50" s="4">
        <f t="shared" si="1"/>
        <v>-6</v>
      </c>
      <c r="C50" s="4">
        <f t="shared" si="2"/>
        <v>1.62</v>
      </c>
      <c r="F50" s="4">
        <f t="shared" si="3"/>
        <v>0</v>
      </c>
      <c r="G50" s="13" t="str">
        <f t="shared" si="4"/>
        <v/>
      </c>
      <c r="H50" s="4" t="str">
        <f t="shared" si="5"/>
        <v/>
      </c>
      <c r="J50" s="2">
        <f t="shared" si="42"/>
        <v>-2</v>
      </c>
      <c r="K50" s="4">
        <f t="shared" si="6"/>
        <v>-6</v>
      </c>
      <c r="L50" s="4">
        <f t="shared" si="7"/>
        <v>1.62</v>
      </c>
      <c r="O50" s="4">
        <f t="shared" si="8"/>
        <v>0</v>
      </c>
      <c r="P50" s="13" t="str">
        <f t="shared" si="9"/>
        <v/>
      </c>
      <c r="Q50" s="4" t="str">
        <f t="shared" si="10"/>
        <v/>
      </c>
      <c r="S50" s="2">
        <f t="shared" si="43"/>
        <v>-2</v>
      </c>
      <c r="T50" s="4">
        <f t="shared" si="11"/>
        <v>-6</v>
      </c>
      <c r="U50" s="4">
        <f t="shared" si="12"/>
        <v>1.74</v>
      </c>
      <c r="X50" s="4">
        <f t="shared" si="13"/>
        <v>0</v>
      </c>
      <c r="Y50" s="13" t="str">
        <f t="shared" si="14"/>
        <v/>
      </c>
      <c r="Z50" s="4" t="str">
        <f t="shared" si="15"/>
        <v/>
      </c>
      <c r="AB50" s="2">
        <f t="shared" si="44"/>
        <v>-2</v>
      </c>
      <c r="AC50" s="4">
        <f t="shared" si="16"/>
        <v>-6</v>
      </c>
      <c r="AD50" s="4">
        <f t="shared" si="17"/>
        <v>1.74</v>
      </c>
      <c r="AG50" s="4">
        <f t="shared" si="18"/>
        <v>0</v>
      </c>
      <c r="AH50" s="13" t="str">
        <f t="shared" si="19"/>
        <v/>
      </c>
      <c r="AI50" s="4" t="str">
        <f t="shared" si="20"/>
        <v/>
      </c>
      <c r="AJ50" s="13"/>
      <c r="AK50" s="2">
        <f t="shared" si="45"/>
        <v>-2</v>
      </c>
      <c r="AL50" s="4">
        <f t="shared" si="21"/>
        <v>-6</v>
      </c>
      <c r="AM50" s="4">
        <f t="shared" si="22"/>
        <v>1.77</v>
      </c>
      <c r="AP50" s="4">
        <f t="shared" si="23"/>
        <v>0</v>
      </c>
      <c r="AQ50" s="13" t="str">
        <f t="shared" si="24"/>
        <v/>
      </c>
      <c r="AR50" s="4" t="str">
        <f t="shared" si="25"/>
        <v/>
      </c>
      <c r="AS50" s="13"/>
      <c r="AT50" s="2">
        <f t="shared" si="46"/>
        <v>-2</v>
      </c>
      <c r="AU50" s="4">
        <f t="shared" si="26"/>
        <v>-6</v>
      </c>
      <c r="AV50" s="4">
        <f t="shared" si="27"/>
        <v>1.8</v>
      </c>
      <c r="AY50" s="4">
        <f t="shared" si="28"/>
        <v>0</v>
      </c>
      <c r="AZ50" s="13" t="str">
        <f t="shared" si="29"/>
        <v/>
      </c>
      <c r="BA50" s="4" t="str">
        <f t="shared" si="30"/>
        <v/>
      </c>
      <c r="BB50" s="13"/>
      <c r="BC50" s="2">
        <f t="shared" si="47"/>
        <v>-2</v>
      </c>
      <c r="BD50" s="4">
        <f t="shared" si="31"/>
        <v>-6</v>
      </c>
      <c r="BE50" s="4">
        <f t="shared" si="32"/>
        <v>1.8</v>
      </c>
      <c r="BH50" s="4">
        <f t="shared" si="33"/>
        <v>0</v>
      </c>
      <c r="BI50" s="13" t="str">
        <f t="shared" si="34"/>
        <v/>
      </c>
      <c r="BJ50" s="4" t="str">
        <f t="shared" si="35"/>
        <v/>
      </c>
      <c r="BK50" s="13"/>
      <c r="BL50" s="2">
        <f t="shared" si="48"/>
        <v>-2</v>
      </c>
      <c r="BM50" s="4">
        <f t="shared" si="36"/>
        <v>-6</v>
      </c>
      <c r="BN50" s="4">
        <f t="shared" si="37"/>
        <v>1.8</v>
      </c>
      <c r="BQ50" s="4">
        <f t="shared" si="38"/>
        <v>0</v>
      </c>
      <c r="BR50" s="13" t="str">
        <f t="shared" si="39"/>
        <v/>
      </c>
      <c r="BS50" s="4" t="str">
        <f t="shared" si="40"/>
        <v/>
      </c>
      <c r="BT50" s="25"/>
    </row>
    <row r="51">
      <c r="A51" s="2">
        <f t="shared" si="41"/>
        <v>-1.5</v>
      </c>
      <c r="B51" s="4">
        <f t="shared" si="1"/>
        <v>-4.5</v>
      </c>
      <c r="C51" s="4">
        <f t="shared" si="2"/>
        <v>1.59</v>
      </c>
      <c r="F51" s="4">
        <f t="shared" si="3"/>
        <v>0</v>
      </c>
      <c r="G51" s="13" t="str">
        <f t="shared" si="4"/>
        <v/>
      </c>
      <c r="H51" s="4" t="str">
        <f t="shared" si="5"/>
        <v/>
      </c>
      <c r="J51" s="2">
        <f t="shared" si="42"/>
        <v>-1.5</v>
      </c>
      <c r="K51" s="4">
        <f t="shared" si="6"/>
        <v>-4.5</v>
      </c>
      <c r="L51" s="4">
        <f t="shared" si="7"/>
        <v>1.59</v>
      </c>
      <c r="O51" s="4">
        <f t="shared" si="8"/>
        <v>0</v>
      </c>
      <c r="P51" s="13" t="str">
        <f t="shared" si="9"/>
        <v/>
      </c>
      <c r="Q51" s="4" t="str">
        <f t="shared" si="10"/>
        <v/>
      </c>
      <c r="S51" s="2">
        <f t="shared" si="43"/>
        <v>-1.5</v>
      </c>
      <c r="T51" s="4">
        <f t="shared" si="11"/>
        <v>-4.5</v>
      </c>
      <c r="U51" s="4">
        <f t="shared" si="12"/>
        <v>1.71</v>
      </c>
      <c r="X51" s="4">
        <f t="shared" si="13"/>
        <v>0</v>
      </c>
      <c r="Y51" s="13" t="str">
        <f t="shared" si="14"/>
        <v/>
      </c>
      <c r="Z51" s="4" t="str">
        <f t="shared" si="15"/>
        <v/>
      </c>
      <c r="AB51" s="2">
        <f t="shared" si="44"/>
        <v>-1.5</v>
      </c>
      <c r="AC51" s="4">
        <f t="shared" si="16"/>
        <v>-4.5</v>
      </c>
      <c r="AD51" s="4">
        <f t="shared" si="17"/>
        <v>1.71</v>
      </c>
      <c r="AG51" s="4">
        <f t="shared" si="18"/>
        <v>0</v>
      </c>
      <c r="AH51" s="13" t="str">
        <f t="shared" si="19"/>
        <v/>
      </c>
      <c r="AI51" s="4" t="str">
        <f t="shared" si="20"/>
        <v/>
      </c>
      <c r="AJ51" s="13"/>
      <c r="AK51" s="2">
        <f t="shared" si="45"/>
        <v>-1.5</v>
      </c>
      <c r="AL51" s="4">
        <f t="shared" si="21"/>
        <v>-4.5</v>
      </c>
      <c r="AM51" s="4">
        <f t="shared" si="22"/>
        <v>1.74</v>
      </c>
      <c r="AP51" s="4">
        <f t="shared" si="23"/>
        <v>0</v>
      </c>
      <c r="AQ51" s="13" t="str">
        <f t="shared" si="24"/>
        <v/>
      </c>
      <c r="AR51" s="4" t="str">
        <f t="shared" si="25"/>
        <v/>
      </c>
      <c r="AS51" s="13"/>
      <c r="AT51" s="2">
        <f t="shared" si="46"/>
        <v>-1.5</v>
      </c>
      <c r="AU51" s="4">
        <f t="shared" si="26"/>
        <v>-4.5</v>
      </c>
      <c r="AV51" s="4">
        <f t="shared" si="27"/>
        <v>1.77</v>
      </c>
      <c r="AY51" s="4">
        <f t="shared" si="28"/>
        <v>0</v>
      </c>
      <c r="AZ51" s="13" t="str">
        <f t="shared" si="29"/>
        <v/>
      </c>
      <c r="BA51" s="4" t="str">
        <f t="shared" si="30"/>
        <v/>
      </c>
      <c r="BB51" s="13"/>
      <c r="BC51" s="2">
        <f t="shared" si="47"/>
        <v>-1.5</v>
      </c>
      <c r="BD51" s="4">
        <f t="shared" si="31"/>
        <v>-4.5</v>
      </c>
      <c r="BE51" s="4">
        <f t="shared" si="32"/>
        <v>1.77</v>
      </c>
      <c r="BH51" s="4">
        <f t="shared" si="33"/>
        <v>0</v>
      </c>
      <c r="BI51" s="13" t="str">
        <f t="shared" si="34"/>
        <v/>
      </c>
      <c r="BJ51" s="4" t="str">
        <f t="shared" si="35"/>
        <v/>
      </c>
      <c r="BK51" s="13"/>
      <c r="BL51" s="2">
        <f t="shared" si="48"/>
        <v>-1.5</v>
      </c>
      <c r="BM51" s="4">
        <f t="shared" si="36"/>
        <v>-4.5</v>
      </c>
      <c r="BN51" s="4">
        <f t="shared" si="37"/>
        <v>1.77</v>
      </c>
      <c r="BQ51" s="4">
        <f t="shared" si="38"/>
        <v>0</v>
      </c>
      <c r="BR51" s="13" t="str">
        <f t="shared" si="39"/>
        <v/>
      </c>
      <c r="BS51" s="4" t="str">
        <f t="shared" si="40"/>
        <v/>
      </c>
      <c r="BT51" s="25"/>
    </row>
    <row r="52">
      <c r="A52" s="2">
        <f t="shared" si="41"/>
        <v>-1</v>
      </c>
      <c r="B52" s="4">
        <f t="shared" si="1"/>
        <v>-3</v>
      </c>
      <c r="C52" s="4">
        <f t="shared" si="2"/>
        <v>1.56</v>
      </c>
      <c r="F52" s="4">
        <f t="shared" si="3"/>
        <v>0</v>
      </c>
      <c r="G52" s="13" t="str">
        <f t="shared" si="4"/>
        <v/>
      </c>
      <c r="H52" s="4" t="str">
        <f t="shared" si="5"/>
        <v/>
      </c>
      <c r="J52" s="2">
        <f t="shared" si="42"/>
        <v>-1</v>
      </c>
      <c r="K52" s="4">
        <f t="shared" si="6"/>
        <v>-3</v>
      </c>
      <c r="L52" s="4">
        <f t="shared" si="7"/>
        <v>1.56</v>
      </c>
      <c r="M52" s="4">
        <f>150.75+1/32</f>
        <v>150.78125</v>
      </c>
      <c r="N52" s="4">
        <f>155.25</f>
        <v>155.25</v>
      </c>
      <c r="O52" s="4">
        <f t="shared" si="8"/>
        <v>4.46875</v>
      </c>
      <c r="P52" s="13">
        <f t="shared" si="9"/>
        <v>0.9965217286</v>
      </c>
      <c r="Q52" s="4">
        <f t="shared" si="10"/>
        <v>0</v>
      </c>
      <c r="S52" s="2">
        <f t="shared" si="43"/>
        <v>-1</v>
      </c>
      <c r="T52" s="4">
        <f t="shared" si="11"/>
        <v>-3</v>
      </c>
      <c r="U52" s="4">
        <f t="shared" si="12"/>
        <v>1.68</v>
      </c>
      <c r="X52" s="4">
        <f t="shared" si="13"/>
        <v>0</v>
      </c>
      <c r="Y52" s="13" t="str">
        <f t="shared" si="14"/>
        <v/>
      </c>
      <c r="Z52" s="4" t="str">
        <f t="shared" si="15"/>
        <v/>
      </c>
      <c r="AB52" s="2">
        <f t="shared" si="44"/>
        <v>-1</v>
      </c>
      <c r="AC52" s="4">
        <f t="shared" si="16"/>
        <v>-3</v>
      </c>
      <c r="AD52" s="4">
        <f t="shared" si="17"/>
        <v>1.68</v>
      </c>
      <c r="AG52" s="4">
        <f t="shared" si="18"/>
        <v>0</v>
      </c>
      <c r="AH52" s="13" t="str">
        <f t="shared" si="19"/>
        <v/>
      </c>
      <c r="AI52" s="4" t="str">
        <f t="shared" si="20"/>
        <v/>
      </c>
      <c r="AJ52" s="13"/>
      <c r="AK52" s="2">
        <f t="shared" si="45"/>
        <v>-1</v>
      </c>
      <c r="AL52" s="4">
        <f t="shared" si="21"/>
        <v>-3</v>
      </c>
      <c r="AM52" s="4">
        <f t="shared" si="22"/>
        <v>1.71</v>
      </c>
      <c r="AP52" s="4">
        <f t="shared" si="23"/>
        <v>0</v>
      </c>
      <c r="AQ52" s="13" t="str">
        <f t="shared" si="24"/>
        <v/>
      </c>
      <c r="AR52" s="4" t="str">
        <f t="shared" si="25"/>
        <v/>
      </c>
      <c r="AS52" s="13"/>
      <c r="AT52" s="2">
        <f t="shared" si="46"/>
        <v>-1</v>
      </c>
      <c r="AU52" s="4">
        <f t="shared" si="26"/>
        <v>-3</v>
      </c>
      <c r="AV52" s="4">
        <f t="shared" si="27"/>
        <v>1.74</v>
      </c>
      <c r="AY52" s="4">
        <f t="shared" si="28"/>
        <v>0</v>
      </c>
      <c r="AZ52" s="13" t="str">
        <f t="shared" si="29"/>
        <v/>
      </c>
      <c r="BA52" s="4" t="str">
        <f t="shared" si="30"/>
        <v/>
      </c>
      <c r="BB52" s="13"/>
      <c r="BC52" s="2">
        <f t="shared" si="47"/>
        <v>-1</v>
      </c>
      <c r="BD52" s="4">
        <f t="shared" si="31"/>
        <v>-3</v>
      </c>
      <c r="BE52" s="4">
        <f t="shared" si="32"/>
        <v>1.74</v>
      </c>
      <c r="BH52" s="4">
        <f t="shared" si="33"/>
        <v>0</v>
      </c>
      <c r="BI52" s="13" t="str">
        <f t="shared" si="34"/>
        <v/>
      </c>
      <c r="BJ52" s="4" t="str">
        <f t="shared" si="35"/>
        <v/>
      </c>
      <c r="BK52" s="13"/>
      <c r="BL52" s="2">
        <f t="shared" si="48"/>
        <v>-1</v>
      </c>
      <c r="BM52" s="4">
        <f t="shared" si="36"/>
        <v>-3</v>
      </c>
      <c r="BN52" s="4">
        <f t="shared" si="37"/>
        <v>1.74</v>
      </c>
      <c r="BQ52" s="4">
        <f t="shared" si="38"/>
        <v>0</v>
      </c>
      <c r="BR52" s="13" t="str">
        <f t="shared" si="39"/>
        <v/>
      </c>
      <c r="BS52" s="4" t="str">
        <f t="shared" si="40"/>
        <v/>
      </c>
      <c r="BT52" s="25"/>
    </row>
    <row r="53">
      <c r="A53" s="2">
        <f t="shared" si="41"/>
        <v>-0.5</v>
      </c>
      <c r="B53" s="4">
        <f t="shared" si="1"/>
        <v>-1.5</v>
      </c>
      <c r="C53" s="4">
        <f t="shared" si="2"/>
        <v>1.53</v>
      </c>
      <c r="F53" s="4">
        <f t="shared" si="3"/>
        <v>0</v>
      </c>
      <c r="G53" s="13" t="str">
        <f t="shared" si="4"/>
        <v/>
      </c>
      <c r="H53" s="4" t="str">
        <f t="shared" si="5"/>
        <v/>
      </c>
      <c r="J53" s="2">
        <f t="shared" si="42"/>
        <v>-0.5</v>
      </c>
      <c r="K53" s="4">
        <f t="shared" si="6"/>
        <v>-1.5</v>
      </c>
      <c r="L53" s="4">
        <f t="shared" si="7"/>
        <v>1.53</v>
      </c>
      <c r="O53" s="4">
        <f t="shared" si="8"/>
        <v>0</v>
      </c>
      <c r="P53" s="13" t="str">
        <f t="shared" si="9"/>
        <v/>
      </c>
      <c r="Q53" s="4" t="str">
        <f t="shared" si="10"/>
        <v/>
      </c>
      <c r="S53" s="2">
        <f t="shared" si="43"/>
        <v>-0.5</v>
      </c>
      <c r="T53" s="4">
        <f t="shared" si="11"/>
        <v>-1.5</v>
      </c>
      <c r="U53" s="4">
        <f t="shared" si="12"/>
        <v>1.65</v>
      </c>
      <c r="X53" s="4">
        <f t="shared" si="13"/>
        <v>0</v>
      </c>
      <c r="Y53" s="13" t="str">
        <f t="shared" si="14"/>
        <v/>
      </c>
      <c r="Z53" s="4" t="str">
        <f t="shared" si="15"/>
        <v/>
      </c>
      <c r="AB53" s="2">
        <f t="shared" si="44"/>
        <v>-0.5</v>
      </c>
      <c r="AC53" s="4">
        <f t="shared" si="16"/>
        <v>-1.5</v>
      </c>
      <c r="AD53" s="4">
        <f t="shared" si="17"/>
        <v>1.65</v>
      </c>
      <c r="AG53" s="4">
        <f t="shared" si="18"/>
        <v>0</v>
      </c>
      <c r="AH53" s="13" t="str">
        <f t="shared" si="19"/>
        <v/>
      </c>
      <c r="AI53" s="4" t="str">
        <f t="shared" si="20"/>
        <v/>
      </c>
      <c r="AJ53" s="13"/>
      <c r="AK53" s="2">
        <f t="shared" si="45"/>
        <v>-0.5</v>
      </c>
      <c r="AL53" s="4">
        <f t="shared" si="21"/>
        <v>-1.5</v>
      </c>
      <c r="AM53" s="4">
        <f t="shared" si="22"/>
        <v>1.68</v>
      </c>
      <c r="AP53" s="4">
        <f t="shared" si="23"/>
        <v>0</v>
      </c>
      <c r="AQ53" s="13" t="str">
        <f t="shared" si="24"/>
        <v/>
      </c>
      <c r="AR53" s="4" t="str">
        <f t="shared" si="25"/>
        <v/>
      </c>
      <c r="AS53" s="13"/>
      <c r="AT53" s="2">
        <f t="shared" si="46"/>
        <v>-0.5</v>
      </c>
      <c r="AU53" s="4">
        <f t="shared" si="26"/>
        <v>-1.5</v>
      </c>
      <c r="AV53" s="4">
        <f t="shared" si="27"/>
        <v>1.71</v>
      </c>
      <c r="AY53" s="4">
        <f t="shared" si="28"/>
        <v>0</v>
      </c>
      <c r="AZ53" s="13" t="str">
        <f t="shared" si="29"/>
        <v/>
      </c>
      <c r="BA53" s="4" t="str">
        <f t="shared" si="30"/>
        <v/>
      </c>
      <c r="BB53" s="13"/>
      <c r="BC53" s="2">
        <f t="shared" si="47"/>
        <v>-0.5</v>
      </c>
      <c r="BD53" s="4">
        <f t="shared" si="31"/>
        <v>-1.5</v>
      </c>
      <c r="BE53" s="4">
        <f t="shared" si="32"/>
        <v>1.71</v>
      </c>
      <c r="BH53" s="4">
        <f t="shared" si="33"/>
        <v>0</v>
      </c>
      <c r="BI53" s="13" t="str">
        <f t="shared" si="34"/>
        <v/>
      </c>
      <c r="BJ53" s="4" t="str">
        <f t="shared" si="35"/>
        <v/>
      </c>
      <c r="BK53" s="13"/>
      <c r="BL53" s="2">
        <f t="shared" si="48"/>
        <v>-0.5</v>
      </c>
      <c r="BM53" s="4">
        <f t="shared" si="36"/>
        <v>-1.5</v>
      </c>
      <c r="BN53" s="4">
        <f t="shared" si="37"/>
        <v>1.71</v>
      </c>
      <c r="BQ53" s="4">
        <f t="shared" si="38"/>
        <v>0</v>
      </c>
      <c r="BR53" s="13" t="str">
        <f t="shared" si="39"/>
        <v/>
      </c>
      <c r="BS53" s="4" t="str">
        <f t="shared" si="40"/>
        <v/>
      </c>
      <c r="BT53" s="25"/>
    </row>
    <row r="54">
      <c r="A54" s="2">
        <f t="shared" si="41"/>
        <v>0</v>
      </c>
      <c r="B54" s="4">
        <f t="shared" si="1"/>
        <v>0</v>
      </c>
      <c r="C54" s="4">
        <f t="shared" si="2"/>
        <v>1.5</v>
      </c>
      <c r="F54" s="4">
        <f t="shared" si="3"/>
        <v>0</v>
      </c>
      <c r="G54" s="13" t="str">
        <f t="shared" si="4"/>
        <v/>
      </c>
      <c r="H54" s="4" t="str">
        <f t="shared" si="5"/>
        <v/>
      </c>
      <c r="J54" s="2">
        <f t="shared" si="42"/>
        <v>0</v>
      </c>
      <c r="K54" s="4">
        <f t="shared" si="6"/>
        <v>0</v>
      </c>
      <c r="L54" s="4">
        <f t="shared" si="7"/>
        <v>1.5</v>
      </c>
      <c r="O54" s="4">
        <f t="shared" si="8"/>
        <v>0</v>
      </c>
      <c r="P54" s="13" t="str">
        <f t="shared" si="9"/>
        <v/>
      </c>
      <c r="Q54" s="4" t="str">
        <f t="shared" si="10"/>
        <v/>
      </c>
      <c r="S54" s="2">
        <f t="shared" si="43"/>
        <v>0</v>
      </c>
      <c r="T54" s="4">
        <f t="shared" si="11"/>
        <v>0</v>
      </c>
      <c r="U54" s="4">
        <f t="shared" si="12"/>
        <v>1.62</v>
      </c>
      <c r="V54" s="2">
        <v>150.8125</v>
      </c>
      <c r="W54" s="2">
        <v>155.25</v>
      </c>
      <c r="X54" s="4">
        <f t="shared" si="13"/>
        <v>4.4375</v>
      </c>
      <c r="Y54" s="13">
        <f t="shared" si="14"/>
        <v>0.993031274</v>
      </c>
      <c r="Z54" s="4">
        <f t="shared" si="15"/>
        <v>0</v>
      </c>
      <c r="AB54" s="2">
        <f t="shared" si="44"/>
        <v>0</v>
      </c>
      <c r="AC54" s="4">
        <f t="shared" si="16"/>
        <v>0</v>
      </c>
      <c r="AD54" s="4">
        <f t="shared" si="17"/>
        <v>1.62</v>
      </c>
      <c r="AE54" s="2">
        <v>150.8125</v>
      </c>
      <c r="AF54" s="4">
        <f>155.25-1/32</f>
        <v>155.21875</v>
      </c>
      <c r="AG54" s="4">
        <f t="shared" si="18"/>
        <v>4.40625</v>
      </c>
      <c r="AH54" s="13">
        <f t="shared" si="19"/>
        <v>0.9964726521</v>
      </c>
      <c r="AI54" s="4">
        <f t="shared" si="20"/>
        <v>0</v>
      </c>
      <c r="AJ54" s="13"/>
      <c r="AK54" s="2">
        <f t="shared" si="45"/>
        <v>0</v>
      </c>
      <c r="AL54" s="4">
        <f t="shared" si="21"/>
        <v>0</v>
      </c>
      <c r="AM54" s="4">
        <f t="shared" si="22"/>
        <v>1.65</v>
      </c>
      <c r="AN54" s="2">
        <v>150.8125</v>
      </c>
      <c r="AO54" s="2">
        <v>155.25</v>
      </c>
      <c r="AP54" s="4">
        <f t="shared" si="23"/>
        <v>4.4375</v>
      </c>
      <c r="AQ54" s="13">
        <f t="shared" si="24"/>
        <v>0.993031274</v>
      </c>
      <c r="AR54" s="4">
        <f t="shared" si="25"/>
        <v>0</v>
      </c>
      <c r="AS54" s="13"/>
      <c r="AT54" s="2">
        <f t="shared" si="46"/>
        <v>0</v>
      </c>
      <c r="AU54" s="4">
        <f t="shared" si="26"/>
        <v>0</v>
      </c>
      <c r="AV54" s="4">
        <f t="shared" si="27"/>
        <v>1.68</v>
      </c>
      <c r="AW54" s="4">
        <f>150+13/16</f>
        <v>150.8125</v>
      </c>
      <c r="AX54" s="4">
        <f>155.25-1/32</f>
        <v>155.21875</v>
      </c>
      <c r="AY54" s="4">
        <f t="shared" si="28"/>
        <v>4.40625</v>
      </c>
      <c r="AZ54" s="13">
        <f t="shared" si="29"/>
        <v>1</v>
      </c>
      <c r="BA54" s="4">
        <f t="shared" si="30"/>
        <v>0</v>
      </c>
      <c r="BB54" s="13"/>
      <c r="BC54" s="2">
        <f t="shared" si="47"/>
        <v>0</v>
      </c>
      <c r="BD54" s="4">
        <f t="shared" si="31"/>
        <v>0</v>
      </c>
      <c r="BE54" s="4">
        <f t="shared" si="32"/>
        <v>1.68</v>
      </c>
      <c r="BF54" s="4">
        <f>150.8125</f>
        <v>150.8125</v>
      </c>
      <c r="BG54" s="4">
        <f>155.25-1/32</f>
        <v>155.21875</v>
      </c>
      <c r="BH54" s="4">
        <f t="shared" si="33"/>
        <v>4.40625</v>
      </c>
      <c r="BI54" s="13">
        <f t="shared" si="34"/>
        <v>0.9964726521</v>
      </c>
      <c r="BJ54" s="4">
        <f t="shared" si="35"/>
        <v>0</v>
      </c>
      <c r="BK54" s="13"/>
      <c r="BL54" s="2">
        <f t="shared" si="48"/>
        <v>0</v>
      </c>
      <c r="BM54" s="4">
        <f t="shared" si="36"/>
        <v>0</v>
      </c>
      <c r="BN54" s="4">
        <f t="shared" si="37"/>
        <v>1.68</v>
      </c>
      <c r="BO54" s="4">
        <f>150.875-1/32</f>
        <v>150.84375</v>
      </c>
      <c r="BP54" s="4">
        <f>155+3/16</f>
        <v>155.1875</v>
      </c>
      <c r="BQ54" s="4">
        <f t="shared" si="38"/>
        <v>4.34375</v>
      </c>
      <c r="BR54" s="13">
        <f t="shared" si="39"/>
        <v>1</v>
      </c>
      <c r="BS54" s="4">
        <f t="shared" si="40"/>
        <v>0</v>
      </c>
      <c r="BT54" s="25"/>
    </row>
    <row r="55">
      <c r="A55" s="2">
        <f t="shared" si="41"/>
        <v>0.5</v>
      </c>
      <c r="B55" s="4">
        <f t="shared" si="1"/>
        <v>1.5</v>
      </c>
      <c r="C55" s="4">
        <f t="shared" si="2"/>
        <v>1.47</v>
      </c>
      <c r="F55" s="4">
        <f t="shared" si="3"/>
        <v>0</v>
      </c>
      <c r="G55" s="13" t="str">
        <f t="shared" si="4"/>
        <v/>
      </c>
      <c r="H55" s="4" t="str">
        <f t="shared" si="5"/>
        <v/>
      </c>
      <c r="J55" s="2">
        <f t="shared" si="42"/>
        <v>0.5</v>
      </c>
      <c r="K55" s="4">
        <f t="shared" si="6"/>
        <v>1.5</v>
      </c>
      <c r="L55" s="4">
        <f t="shared" si="7"/>
        <v>1.47</v>
      </c>
      <c r="O55" s="4">
        <f t="shared" si="8"/>
        <v>0</v>
      </c>
      <c r="P55" s="13" t="str">
        <f t="shared" si="9"/>
        <v/>
      </c>
      <c r="Q55" s="4" t="str">
        <f t="shared" si="10"/>
        <v/>
      </c>
      <c r="S55" s="2">
        <f t="shared" si="43"/>
        <v>0.5</v>
      </c>
      <c r="T55" s="4">
        <f t="shared" si="11"/>
        <v>1.5</v>
      </c>
      <c r="U55" s="4">
        <f t="shared" si="12"/>
        <v>1.59</v>
      </c>
      <c r="X55" s="4">
        <f t="shared" si="13"/>
        <v>0</v>
      </c>
      <c r="Y55" s="13" t="str">
        <f t="shared" si="14"/>
        <v/>
      </c>
      <c r="Z55" s="4" t="str">
        <f t="shared" si="15"/>
        <v/>
      </c>
      <c r="AB55" s="2">
        <f t="shared" si="44"/>
        <v>0.5</v>
      </c>
      <c r="AC55" s="4">
        <f t="shared" si="16"/>
        <v>1.5</v>
      </c>
      <c r="AD55" s="4">
        <f t="shared" si="17"/>
        <v>1.59</v>
      </c>
      <c r="AG55" s="4">
        <f t="shared" si="18"/>
        <v>0</v>
      </c>
      <c r="AH55" s="13" t="str">
        <f t="shared" si="19"/>
        <v/>
      </c>
      <c r="AI55" s="4" t="str">
        <f t="shared" si="20"/>
        <v/>
      </c>
      <c r="AJ55" s="13"/>
      <c r="AK55" s="2">
        <f t="shared" si="45"/>
        <v>0.5</v>
      </c>
      <c r="AL55" s="4">
        <f t="shared" si="21"/>
        <v>1.5</v>
      </c>
      <c r="AM55" s="4">
        <f t="shared" si="22"/>
        <v>1.62</v>
      </c>
      <c r="AP55" s="4">
        <f t="shared" si="23"/>
        <v>0</v>
      </c>
      <c r="AQ55" s="13" t="str">
        <f t="shared" si="24"/>
        <v/>
      </c>
      <c r="AR55" s="4" t="str">
        <f t="shared" si="25"/>
        <v/>
      </c>
      <c r="AS55" s="13"/>
      <c r="AT55" s="2">
        <f t="shared" si="46"/>
        <v>0.5</v>
      </c>
      <c r="AU55" s="4">
        <f t="shared" si="26"/>
        <v>1.5</v>
      </c>
      <c r="AV55" s="4">
        <f t="shared" si="27"/>
        <v>1.65</v>
      </c>
      <c r="AY55" s="4">
        <f t="shared" si="28"/>
        <v>0</v>
      </c>
      <c r="AZ55" s="13" t="str">
        <f t="shared" si="29"/>
        <v/>
      </c>
      <c r="BA55" s="4" t="str">
        <f t="shared" si="30"/>
        <v/>
      </c>
      <c r="BB55" s="13"/>
      <c r="BC55" s="2">
        <f t="shared" si="47"/>
        <v>0.5</v>
      </c>
      <c r="BD55" s="4">
        <f t="shared" si="31"/>
        <v>1.5</v>
      </c>
      <c r="BE55" s="4">
        <f t="shared" si="32"/>
        <v>1.65</v>
      </c>
      <c r="BH55" s="4">
        <f t="shared" si="33"/>
        <v>0</v>
      </c>
      <c r="BI55" s="13" t="str">
        <f t="shared" si="34"/>
        <v/>
      </c>
      <c r="BJ55" s="4" t="str">
        <f t="shared" si="35"/>
        <v/>
      </c>
      <c r="BK55" s="13"/>
      <c r="BL55" s="2">
        <f t="shared" si="48"/>
        <v>0.5</v>
      </c>
      <c r="BM55" s="4">
        <f t="shared" si="36"/>
        <v>1.5</v>
      </c>
      <c r="BN55" s="4">
        <f t="shared" si="37"/>
        <v>1.65</v>
      </c>
      <c r="BQ55" s="4">
        <f t="shared" si="38"/>
        <v>0</v>
      </c>
      <c r="BR55" s="13" t="str">
        <f t="shared" si="39"/>
        <v/>
      </c>
      <c r="BS55" s="4" t="str">
        <f t="shared" si="40"/>
        <v/>
      </c>
      <c r="BT55" s="25"/>
    </row>
    <row r="56">
      <c r="A56" s="2">
        <f t="shared" si="41"/>
        <v>1</v>
      </c>
      <c r="B56" s="4">
        <f t="shared" si="1"/>
        <v>3</v>
      </c>
      <c r="C56" s="4">
        <f t="shared" si="2"/>
        <v>1.44</v>
      </c>
      <c r="F56" s="4">
        <f t="shared" si="3"/>
        <v>0</v>
      </c>
      <c r="G56" s="13" t="str">
        <f t="shared" si="4"/>
        <v/>
      </c>
      <c r="H56" s="4" t="str">
        <f t="shared" si="5"/>
        <v/>
      </c>
      <c r="J56" s="2">
        <f t="shared" si="42"/>
        <v>1</v>
      </c>
      <c r="K56" s="4">
        <f t="shared" si="6"/>
        <v>3</v>
      </c>
      <c r="L56" s="4">
        <f t="shared" si="7"/>
        <v>1.44</v>
      </c>
      <c r="M56" s="4">
        <f>150.75+1/16</f>
        <v>150.8125</v>
      </c>
      <c r="N56" s="4">
        <f>155.25</f>
        <v>155.25</v>
      </c>
      <c r="O56" s="4">
        <f t="shared" si="8"/>
        <v>4.4375</v>
      </c>
      <c r="P56" s="13">
        <f t="shared" si="9"/>
        <v>0.993031274</v>
      </c>
      <c r="Q56" s="4">
        <f t="shared" si="10"/>
        <v>0</v>
      </c>
      <c r="S56" s="2">
        <f t="shared" si="43"/>
        <v>1</v>
      </c>
      <c r="T56" s="4">
        <f t="shared" si="11"/>
        <v>3</v>
      </c>
      <c r="U56" s="4">
        <f t="shared" si="12"/>
        <v>1.56</v>
      </c>
      <c r="X56" s="4">
        <f t="shared" si="13"/>
        <v>0</v>
      </c>
      <c r="Y56" s="13" t="str">
        <f t="shared" si="14"/>
        <v/>
      </c>
      <c r="Z56" s="4" t="str">
        <f t="shared" si="15"/>
        <v/>
      </c>
      <c r="AB56" s="2">
        <f t="shared" si="44"/>
        <v>1</v>
      </c>
      <c r="AC56" s="4">
        <f t="shared" si="16"/>
        <v>3</v>
      </c>
      <c r="AD56" s="4">
        <f t="shared" si="17"/>
        <v>1.56</v>
      </c>
      <c r="AG56" s="4">
        <f t="shared" si="18"/>
        <v>0</v>
      </c>
      <c r="AH56" s="13" t="str">
        <f t="shared" si="19"/>
        <v/>
      </c>
      <c r="AI56" s="4" t="str">
        <f t="shared" si="20"/>
        <v/>
      </c>
      <c r="AJ56" s="13"/>
      <c r="AK56" s="2">
        <f t="shared" si="45"/>
        <v>1</v>
      </c>
      <c r="AL56" s="4">
        <f t="shared" si="21"/>
        <v>3</v>
      </c>
      <c r="AM56" s="4">
        <f t="shared" si="22"/>
        <v>1.59</v>
      </c>
      <c r="AP56" s="4">
        <f t="shared" si="23"/>
        <v>0</v>
      </c>
      <c r="AQ56" s="13" t="str">
        <f t="shared" si="24"/>
        <v/>
      </c>
      <c r="AR56" s="4" t="str">
        <f t="shared" si="25"/>
        <v/>
      </c>
      <c r="AS56" s="13"/>
      <c r="AT56" s="2">
        <f t="shared" si="46"/>
        <v>1</v>
      </c>
      <c r="AU56" s="4">
        <f t="shared" si="26"/>
        <v>3</v>
      </c>
      <c r="AV56" s="4">
        <f t="shared" si="27"/>
        <v>1.62</v>
      </c>
      <c r="AY56" s="4">
        <f t="shared" si="28"/>
        <v>0</v>
      </c>
      <c r="AZ56" s="13" t="str">
        <f t="shared" si="29"/>
        <v/>
      </c>
      <c r="BA56" s="4" t="str">
        <f t="shared" si="30"/>
        <v/>
      </c>
      <c r="BB56" s="13"/>
      <c r="BC56" s="2">
        <f t="shared" si="47"/>
        <v>1</v>
      </c>
      <c r="BD56" s="4">
        <f t="shared" si="31"/>
        <v>3</v>
      </c>
      <c r="BE56" s="4">
        <f t="shared" si="32"/>
        <v>1.62</v>
      </c>
      <c r="BH56" s="4">
        <f t="shared" si="33"/>
        <v>0</v>
      </c>
      <c r="BI56" s="13" t="str">
        <f t="shared" si="34"/>
        <v/>
      </c>
      <c r="BJ56" s="4" t="str">
        <f t="shared" si="35"/>
        <v/>
      </c>
      <c r="BK56" s="13"/>
      <c r="BL56" s="2">
        <f t="shared" si="48"/>
        <v>1</v>
      </c>
      <c r="BM56" s="4">
        <f t="shared" si="36"/>
        <v>3</v>
      </c>
      <c r="BN56" s="4">
        <f t="shared" si="37"/>
        <v>1.62</v>
      </c>
      <c r="BQ56" s="4">
        <f t="shared" si="38"/>
        <v>0</v>
      </c>
      <c r="BR56" s="13" t="str">
        <f t="shared" si="39"/>
        <v/>
      </c>
      <c r="BS56" s="4" t="str">
        <f t="shared" si="40"/>
        <v/>
      </c>
      <c r="BT56" s="25"/>
    </row>
    <row r="57">
      <c r="A57" s="2">
        <f t="shared" si="41"/>
        <v>1.5</v>
      </c>
      <c r="B57" s="4">
        <f t="shared" si="1"/>
        <v>4.5</v>
      </c>
      <c r="C57" s="4">
        <f t="shared" si="2"/>
        <v>1.41</v>
      </c>
      <c r="F57" s="4">
        <f t="shared" si="3"/>
        <v>0</v>
      </c>
      <c r="G57" s="13" t="str">
        <f t="shared" si="4"/>
        <v/>
      </c>
      <c r="H57" s="4" t="str">
        <f t="shared" si="5"/>
        <v/>
      </c>
      <c r="J57" s="2">
        <f t="shared" si="42"/>
        <v>1.5</v>
      </c>
      <c r="K57" s="4">
        <f t="shared" si="6"/>
        <v>4.5</v>
      </c>
      <c r="L57" s="4">
        <f t="shared" si="7"/>
        <v>1.41</v>
      </c>
      <c r="O57" s="4">
        <f t="shared" si="8"/>
        <v>0</v>
      </c>
      <c r="P57" s="13" t="str">
        <f t="shared" si="9"/>
        <v/>
      </c>
      <c r="Q57" s="4" t="str">
        <f t="shared" si="10"/>
        <v/>
      </c>
      <c r="S57" s="2">
        <f t="shared" si="43"/>
        <v>1.5</v>
      </c>
      <c r="T57" s="4">
        <f t="shared" si="11"/>
        <v>4.5</v>
      </c>
      <c r="U57" s="4">
        <f t="shared" si="12"/>
        <v>1.53</v>
      </c>
      <c r="X57" s="4">
        <f t="shared" si="13"/>
        <v>0</v>
      </c>
      <c r="Y57" s="13" t="str">
        <f t="shared" si="14"/>
        <v/>
      </c>
      <c r="Z57" s="4" t="str">
        <f t="shared" si="15"/>
        <v/>
      </c>
      <c r="AB57" s="2">
        <f t="shared" si="44"/>
        <v>1.5</v>
      </c>
      <c r="AC57" s="4">
        <f t="shared" si="16"/>
        <v>4.5</v>
      </c>
      <c r="AD57" s="4">
        <f t="shared" si="17"/>
        <v>1.53</v>
      </c>
      <c r="AG57" s="4">
        <f t="shared" si="18"/>
        <v>0</v>
      </c>
      <c r="AH57" s="13" t="str">
        <f t="shared" si="19"/>
        <v/>
      </c>
      <c r="AI57" s="4" t="str">
        <f t="shared" si="20"/>
        <v/>
      </c>
      <c r="AJ57" s="13"/>
      <c r="AK57" s="2">
        <f t="shared" si="45"/>
        <v>1.5</v>
      </c>
      <c r="AL57" s="4">
        <f t="shared" si="21"/>
        <v>4.5</v>
      </c>
      <c r="AM57" s="4">
        <f t="shared" si="22"/>
        <v>1.56</v>
      </c>
      <c r="AP57" s="4">
        <f t="shared" si="23"/>
        <v>0</v>
      </c>
      <c r="AQ57" s="13" t="str">
        <f t="shared" si="24"/>
        <v/>
      </c>
      <c r="AR57" s="4" t="str">
        <f t="shared" si="25"/>
        <v/>
      </c>
      <c r="AS57" s="13"/>
      <c r="AT57" s="2">
        <f t="shared" si="46"/>
        <v>1.5</v>
      </c>
      <c r="AU57" s="4">
        <f t="shared" si="26"/>
        <v>4.5</v>
      </c>
      <c r="AV57" s="4">
        <f t="shared" si="27"/>
        <v>1.59</v>
      </c>
      <c r="AY57" s="4">
        <f t="shared" si="28"/>
        <v>0</v>
      </c>
      <c r="AZ57" s="13" t="str">
        <f t="shared" si="29"/>
        <v/>
      </c>
      <c r="BA57" s="4" t="str">
        <f t="shared" si="30"/>
        <v/>
      </c>
      <c r="BB57" s="13"/>
      <c r="BC57" s="2">
        <f t="shared" si="47"/>
        <v>1.5</v>
      </c>
      <c r="BD57" s="4">
        <f t="shared" si="31"/>
        <v>4.5</v>
      </c>
      <c r="BE57" s="4">
        <f t="shared" si="32"/>
        <v>1.59</v>
      </c>
      <c r="BH57" s="4">
        <f t="shared" si="33"/>
        <v>0</v>
      </c>
      <c r="BI57" s="13" t="str">
        <f t="shared" si="34"/>
        <v/>
      </c>
      <c r="BJ57" s="4" t="str">
        <f t="shared" si="35"/>
        <v/>
      </c>
      <c r="BK57" s="13"/>
      <c r="BL57" s="2">
        <f t="shared" si="48"/>
        <v>1.5</v>
      </c>
      <c r="BM57" s="4">
        <f t="shared" si="36"/>
        <v>4.5</v>
      </c>
      <c r="BN57" s="4">
        <f t="shared" si="37"/>
        <v>1.59</v>
      </c>
      <c r="BQ57" s="4">
        <f t="shared" si="38"/>
        <v>0</v>
      </c>
      <c r="BR57" s="13" t="str">
        <f t="shared" si="39"/>
        <v/>
      </c>
      <c r="BS57" s="4" t="str">
        <f t="shared" si="40"/>
        <v/>
      </c>
      <c r="BT57" s="25"/>
    </row>
    <row r="58">
      <c r="A58" s="2">
        <f t="shared" si="41"/>
        <v>2</v>
      </c>
      <c r="B58" s="4">
        <f t="shared" si="1"/>
        <v>6</v>
      </c>
      <c r="C58" s="4">
        <f t="shared" si="2"/>
        <v>1.38</v>
      </c>
      <c r="F58" s="4">
        <f t="shared" si="3"/>
        <v>0</v>
      </c>
      <c r="G58" s="13" t="str">
        <f t="shared" si="4"/>
        <v/>
      </c>
      <c r="H58" s="4" t="str">
        <f t="shared" si="5"/>
        <v/>
      </c>
      <c r="J58" s="2">
        <f t="shared" si="42"/>
        <v>2</v>
      </c>
      <c r="K58" s="4">
        <f t="shared" si="6"/>
        <v>6</v>
      </c>
      <c r="L58" s="4">
        <f t="shared" si="7"/>
        <v>1.38</v>
      </c>
      <c r="O58" s="4">
        <f t="shared" si="8"/>
        <v>0</v>
      </c>
      <c r="P58" s="13" t="str">
        <f t="shared" si="9"/>
        <v/>
      </c>
      <c r="Q58" s="4" t="str">
        <f t="shared" si="10"/>
        <v/>
      </c>
      <c r="S58" s="2">
        <f t="shared" si="43"/>
        <v>2</v>
      </c>
      <c r="T58" s="4">
        <f t="shared" si="11"/>
        <v>6</v>
      </c>
      <c r="U58" s="4">
        <f t="shared" si="12"/>
        <v>1.5</v>
      </c>
      <c r="V58" s="2">
        <v>150.8125</v>
      </c>
      <c r="W58" s="2">
        <v>155.25</v>
      </c>
      <c r="X58" s="4">
        <f t="shared" si="13"/>
        <v>4.4375</v>
      </c>
      <c r="Y58" s="13">
        <f t="shared" si="14"/>
        <v>0.993031274</v>
      </c>
      <c r="Z58" s="4">
        <f t="shared" si="15"/>
        <v>0</v>
      </c>
      <c r="AB58" s="2">
        <f t="shared" si="44"/>
        <v>2</v>
      </c>
      <c r="AC58" s="4">
        <f t="shared" si="16"/>
        <v>6</v>
      </c>
      <c r="AD58" s="4">
        <f t="shared" si="17"/>
        <v>1.5</v>
      </c>
      <c r="AE58" s="2">
        <v>150.8125</v>
      </c>
      <c r="AF58" s="4">
        <f>155.25-1/32</f>
        <v>155.21875</v>
      </c>
      <c r="AG58" s="4">
        <f t="shared" si="18"/>
        <v>4.40625</v>
      </c>
      <c r="AH58" s="13">
        <f t="shared" si="19"/>
        <v>0.9964726521</v>
      </c>
      <c r="AI58" s="4">
        <f t="shared" si="20"/>
        <v>0</v>
      </c>
      <c r="AJ58" s="13"/>
      <c r="AK58" s="2">
        <f t="shared" si="45"/>
        <v>2</v>
      </c>
      <c r="AL58" s="4">
        <f t="shared" si="21"/>
        <v>6</v>
      </c>
      <c r="AM58" s="4">
        <f t="shared" si="22"/>
        <v>1.53</v>
      </c>
      <c r="AN58" s="2">
        <v>150.8125</v>
      </c>
      <c r="AO58" s="2">
        <v>155.25</v>
      </c>
      <c r="AP58" s="4">
        <f t="shared" si="23"/>
        <v>4.4375</v>
      </c>
      <c r="AQ58" s="13">
        <f t="shared" si="24"/>
        <v>0.993031274</v>
      </c>
      <c r="AR58" s="4">
        <f t="shared" si="25"/>
        <v>0</v>
      </c>
      <c r="AS58" s="13"/>
      <c r="AT58" s="2">
        <f t="shared" si="46"/>
        <v>2</v>
      </c>
      <c r="AU58" s="4">
        <f t="shared" si="26"/>
        <v>6</v>
      </c>
      <c r="AV58" s="4">
        <f t="shared" si="27"/>
        <v>1.56</v>
      </c>
      <c r="AW58" s="4">
        <f>150+13/16</f>
        <v>150.8125</v>
      </c>
      <c r="AX58" s="4">
        <f>155.25-1/32</f>
        <v>155.21875</v>
      </c>
      <c r="AY58" s="4">
        <f t="shared" si="28"/>
        <v>4.40625</v>
      </c>
      <c r="AZ58" s="13">
        <f t="shared" si="29"/>
        <v>1</v>
      </c>
      <c r="BA58" s="4">
        <f t="shared" si="30"/>
        <v>0</v>
      </c>
      <c r="BB58" s="13"/>
      <c r="BC58" s="2">
        <f t="shared" si="47"/>
        <v>2</v>
      </c>
      <c r="BD58" s="4">
        <f t="shared" si="31"/>
        <v>6</v>
      </c>
      <c r="BE58" s="4">
        <f t="shared" si="32"/>
        <v>1.56</v>
      </c>
      <c r="BF58" s="4">
        <f>150.8125</f>
        <v>150.8125</v>
      </c>
      <c r="BG58" s="4">
        <f>155.25-1/32</f>
        <v>155.21875</v>
      </c>
      <c r="BH58" s="4">
        <f t="shared" si="33"/>
        <v>4.40625</v>
      </c>
      <c r="BI58" s="13">
        <f t="shared" si="34"/>
        <v>0.9964726521</v>
      </c>
      <c r="BJ58" s="4">
        <f t="shared" si="35"/>
        <v>0</v>
      </c>
      <c r="BK58" s="13"/>
      <c r="BL58" s="2">
        <f t="shared" si="48"/>
        <v>2</v>
      </c>
      <c r="BM58" s="4">
        <f t="shared" si="36"/>
        <v>6</v>
      </c>
      <c r="BN58" s="4">
        <f t="shared" si="37"/>
        <v>1.56</v>
      </c>
      <c r="BO58" s="4">
        <f>150.875-1/32</f>
        <v>150.84375</v>
      </c>
      <c r="BP58" s="4">
        <f>155+3/16</f>
        <v>155.1875</v>
      </c>
      <c r="BQ58" s="4">
        <f t="shared" si="38"/>
        <v>4.34375</v>
      </c>
      <c r="BR58" s="13">
        <f t="shared" si="39"/>
        <v>1</v>
      </c>
      <c r="BS58" s="4">
        <f t="shared" si="40"/>
        <v>0</v>
      </c>
      <c r="BT58" s="25"/>
    </row>
    <row r="59">
      <c r="A59" s="2">
        <f t="shared" si="41"/>
        <v>2.5</v>
      </c>
      <c r="B59" s="4">
        <f t="shared" si="1"/>
        <v>7.5</v>
      </c>
      <c r="C59" s="4">
        <f t="shared" si="2"/>
        <v>1.35</v>
      </c>
      <c r="F59" s="4">
        <f t="shared" si="3"/>
        <v>0</v>
      </c>
      <c r="G59" s="13" t="str">
        <f t="shared" si="4"/>
        <v/>
      </c>
      <c r="H59" s="4" t="str">
        <f t="shared" si="5"/>
        <v/>
      </c>
      <c r="J59" s="2">
        <f t="shared" si="42"/>
        <v>2.5</v>
      </c>
      <c r="K59" s="4">
        <f t="shared" si="6"/>
        <v>7.5</v>
      </c>
      <c r="L59" s="4">
        <f t="shared" si="7"/>
        <v>1.35</v>
      </c>
      <c r="O59" s="4">
        <f t="shared" si="8"/>
        <v>0</v>
      </c>
      <c r="P59" s="13" t="str">
        <f t="shared" si="9"/>
        <v/>
      </c>
      <c r="Q59" s="4" t="str">
        <f t="shared" si="10"/>
        <v/>
      </c>
      <c r="S59" s="2">
        <f t="shared" si="43"/>
        <v>2.5</v>
      </c>
      <c r="T59" s="4">
        <f t="shared" si="11"/>
        <v>7.5</v>
      </c>
      <c r="U59" s="4">
        <f t="shared" si="12"/>
        <v>1.47</v>
      </c>
      <c r="X59" s="4">
        <f t="shared" si="13"/>
        <v>0</v>
      </c>
      <c r="Y59" s="13" t="str">
        <f t="shared" si="14"/>
        <v/>
      </c>
      <c r="Z59" s="4" t="str">
        <f t="shared" si="15"/>
        <v/>
      </c>
      <c r="AB59" s="2">
        <f t="shared" si="44"/>
        <v>2.5</v>
      </c>
      <c r="AC59" s="4">
        <f t="shared" si="16"/>
        <v>7.5</v>
      </c>
      <c r="AD59" s="4">
        <f t="shared" si="17"/>
        <v>1.47</v>
      </c>
      <c r="AG59" s="4">
        <f t="shared" si="18"/>
        <v>0</v>
      </c>
      <c r="AH59" s="13" t="str">
        <f t="shared" si="19"/>
        <v/>
      </c>
      <c r="AI59" s="4" t="str">
        <f t="shared" si="20"/>
        <v/>
      </c>
      <c r="AJ59" s="13"/>
      <c r="AK59" s="2">
        <f t="shared" si="45"/>
        <v>2.5</v>
      </c>
      <c r="AL59" s="4">
        <f t="shared" si="21"/>
        <v>7.5</v>
      </c>
      <c r="AM59" s="4">
        <f t="shared" si="22"/>
        <v>1.5</v>
      </c>
      <c r="AP59" s="4">
        <f t="shared" si="23"/>
        <v>0</v>
      </c>
      <c r="AQ59" s="13" t="str">
        <f t="shared" si="24"/>
        <v/>
      </c>
      <c r="AR59" s="4" t="str">
        <f t="shared" si="25"/>
        <v/>
      </c>
      <c r="AS59" s="13"/>
      <c r="AT59" s="2">
        <f t="shared" si="46"/>
        <v>2.5</v>
      </c>
      <c r="AU59" s="4">
        <f t="shared" si="26"/>
        <v>7.5</v>
      </c>
      <c r="AV59" s="4">
        <f t="shared" si="27"/>
        <v>1.53</v>
      </c>
      <c r="AY59" s="4">
        <f t="shared" si="28"/>
        <v>0</v>
      </c>
      <c r="AZ59" s="13" t="str">
        <f t="shared" si="29"/>
        <v/>
      </c>
      <c r="BA59" s="4" t="str">
        <f t="shared" si="30"/>
        <v/>
      </c>
      <c r="BB59" s="13"/>
      <c r="BC59" s="2">
        <f t="shared" si="47"/>
        <v>2.5</v>
      </c>
      <c r="BD59" s="4">
        <f t="shared" si="31"/>
        <v>7.5</v>
      </c>
      <c r="BE59" s="4">
        <f t="shared" si="32"/>
        <v>1.53</v>
      </c>
      <c r="BH59" s="4">
        <f t="shared" si="33"/>
        <v>0</v>
      </c>
      <c r="BI59" s="13" t="str">
        <f t="shared" si="34"/>
        <v/>
      </c>
      <c r="BJ59" s="4" t="str">
        <f t="shared" si="35"/>
        <v/>
      </c>
      <c r="BK59" s="13"/>
      <c r="BL59" s="2">
        <f t="shared" si="48"/>
        <v>2.5</v>
      </c>
      <c r="BM59" s="4">
        <f t="shared" si="36"/>
        <v>7.5</v>
      </c>
      <c r="BN59" s="4">
        <f t="shared" si="37"/>
        <v>1.53</v>
      </c>
      <c r="BQ59" s="4">
        <f t="shared" si="38"/>
        <v>0</v>
      </c>
      <c r="BR59" s="13" t="str">
        <f t="shared" si="39"/>
        <v/>
      </c>
      <c r="BS59" s="4" t="str">
        <f t="shared" si="40"/>
        <v/>
      </c>
      <c r="BT59" s="25"/>
    </row>
    <row r="60">
      <c r="A60" s="2">
        <f t="shared" si="41"/>
        <v>3</v>
      </c>
      <c r="B60" s="4">
        <f t="shared" si="1"/>
        <v>9</v>
      </c>
      <c r="C60" s="4">
        <f t="shared" si="2"/>
        <v>1.32</v>
      </c>
      <c r="F60" s="4">
        <f t="shared" si="3"/>
        <v>0</v>
      </c>
      <c r="G60" s="13" t="str">
        <f t="shared" si="4"/>
        <v/>
      </c>
      <c r="H60" s="4" t="str">
        <f t="shared" si="5"/>
        <v/>
      </c>
      <c r="J60" s="2">
        <f t="shared" si="42"/>
        <v>3</v>
      </c>
      <c r="K60" s="4">
        <f t="shared" si="6"/>
        <v>9</v>
      </c>
      <c r="L60" s="4">
        <f t="shared" si="7"/>
        <v>1.32</v>
      </c>
      <c r="M60" s="4">
        <f>150.75+1/16</f>
        <v>150.8125</v>
      </c>
      <c r="N60" s="4">
        <f>155.25</f>
        <v>155.25</v>
      </c>
      <c r="O60" s="4">
        <f t="shared" si="8"/>
        <v>4.4375</v>
      </c>
      <c r="P60" s="13">
        <f t="shared" si="9"/>
        <v>0.993031274</v>
      </c>
      <c r="Q60" s="4">
        <f t="shared" si="10"/>
        <v>0</v>
      </c>
      <c r="S60" s="2">
        <f t="shared" si="43"/>
        <v>3</v>
      </c>
      <c r="T60" s="4">
        <f t="shared" si="11"/>
        <v>9</v>
      </c>
      <c r="U60" s="4">
        <f t="shared" si="12"/>
        <v>1.44</v>
      </c>
      <c r="X60" s="4">
        <f t="shared" si="13"/>
        <v>0</v>
      </c>
      <c r="Y60" s="13" t="str">
        <f t="shared" si="14"/>
        <v/>
      </c>
      <c r="Z60" s="4" t="str">
        <f t="shared" si="15"/>
        <v/>
      </c>
      <c r="AB60" s="2">
        <f t="shared" si="44"/>
        <v>3</v>
      </c>
      <c r="AC60" s="4">
        <f t="shared" si="16"/>
        <v>9</v>
      </c>
      <c r="AD60" s="4">
        <f t="shared" si="17"/>
        <v>1.44</v>
      </c>
      <c r="AG60" s="4">
        <f t="shared" si="18"/>
        <v>0</v>
      </c>
      <c r="AH60" s="13" t="str">
        <f t="shared" si="19"/>
        <v/>
      </c>
      <c r="AI60" s="4" t="str">
        <f t="shared" si="20"/>
        <v/>
      </c>
      <c r="AJ60" s="13"/>
      <c r="AK60" s="2">
        <f t="shared" si="45"/>
        <v>3</v>
      </c>
      <c r="AL60" s="4">
        <f t="shared" si="21"/>
        <v>9</v>
      </c>
      <c r="AM60" s="4">
        <f t="shared" si="22"/>
        <v>1.47</v>
      </c>
      <c r="AP60" s="4">
        <f t="shared" si="23"/>
        <v>0</v>
      </c>
      <c r="AQ60" s="13" t="str">
        <f t="shared" si="24"/>
        <v/>
      </c>
      <c r="AR60" s="4" t="str">
        <f t="shared" si="25"/>
        <v/>
      </c>
      <c r="AS60" s="13"/>
      <c r="AT60" s="2">
        <f t="shared" si="46"/>
        <v>3</v>
      </c>
      <c r="AU60" s="4">
        <f t="shared" si="26"/>
        <v>9</v>
      </c>
      <c r="AV60" s="4">
        <f t="shared" si="27"/>
        <v>1.5</v>
      </c>
      <c r="AY60" s="4">
        <f t="shared" si="28"/>
        <v>0</v>
      </c>
      <c r="AZ60" s="13" t="str">
        <f t="shared" si="29"/>
        <v/>
      </c>
      <c r="BA60" s="4" t="str">
        <f t="shared" si="30"/>
        <v/>
      </c>
      <c r="BB60" s="13"/>
      <c r="BC60" s="2">
        <f t="shared" si="47"/>
        <v>3</v>
      </c>
      <c r="BD60" s="4">
        <f t="shared" si="31"/>
        <v>9</v>
      </c>
      <c r="BE60" s="4">
        <f t="shared" si="32"/>
        <v>1.5</v>
      </c>
      <c r="BH60" s="4">
        <f t="shared" si="33"/>
        <v>0</v>
      </c>
      <c r="BI60" s="13" t="str">
        <f t="shared" si="34"/>
        <v/>
      </c>
      <c r="BJ60" s="4" t="str">
        <f t="shared" si="35"/>
        <v/>
      </c>
      <c r="BK60" s="13"/>
      <c r="BL60" s="2">
        <f t="shared" si="48"/>
        <v>3</v>
      </c>
      <c r="BM60" s="4">
        <f t="shared" si="36"/>
        <v>9</v>
      </c>
      <c r="BN60" s="4">
        <f t="shared" si="37"/>
        <v>1.5</v>
      </c>
      <c r="BQ60" s="4">
        <f t="shared" si="38"/>
        <v>0</v>
      </c>
      <c r="BR60" s="13" t="str">
        <f t="shared" si="39"/>
        <v/>
      </c>
      <c r="BS60" s="4" t="str">
        <f t="shared" si="40"/>
        <v/>
      </c>
      <c r="BT60" s="25"/>
    </row>
    <row r="61">
      <c r="A61" s="2">
        <f t="shared" si="41"/>
        <v>3.5</v>
      </c>
      <c r="B61" s="4">
        <f t="shared" si="1"/>
        <v>10.5</v>
      </c>
      <c r="C61" s="4">
        <f t="shared" si="2"/>
        <v>1.29</v>
      </c>
      <c r="F61" s="4">
        <f t="shared" si="3"/>
        <v>0</v>
      </c>
      <c r="G61" s="13" t="str">
        <f t="shared" si="4"/>
        <v/>
      </c>
      <c r="H61" s="4" t="str">
        <f t="shared" si="5"/>
        <v/>
      </c>
      <c r="J61" s="2">
        <f t="shared" si="42"/>
        <v>3.5</v>
      </c>
      <c r="K61" s="4">
        <f t="shared" si="6"/>
        <v>10.5</v>
      </c>
      <c r="L61" s="4">
        <f t="shared" si="7"/>
        <v>1.29</v>
      </c>
      <c r="O61" s="4">
        <f t="shared" si="8"/>
        <v>0</v>
      </c>
      <c r="P61" s="13" t="str">
        <f t="shared" si="9"/>
        <v/>
      </c>
      <c r="Q61" s="4" t="str">
        <f t="shared" si="10"/>
        <v/>
      </c>
      <c r="S61" s="2">
        <f t="shared" si="43"/>
        <v>3.5</v>
      </c>
      <c r="T61" s="4">
        <f t="shared" si="11"/>
        <v>10.5</v>
      </c>
      <c r="U61" s="4">
        <f t="shared" si="12"/>
        <v>1.41</v>
      </c>
      <c r="X61" s="4">
        <f t="shared" si="13"/>
        <v>0</v>
      </c>
      <c r="Y61" s="13" t="str">
        <f t="shared" si="14"/>
        <v/>
      </c>
      <c r="Z61" s="4" t="str">
        <f t="shared" si="15"/>
        <v/>
      </c>
      <c r="AB61" s="2">
        <f t="shared" si="44"/>
        <v>3.5</v>
      </c>
      <c r="AC61" s="4">
        <f t="shared" si="16"/>
        <v>10.5</v>
      </c>
      <c r="AD61" s="4">
        <f t="shared" si="17"/>
        <v>1.41</v>
      </c>
      <c r="AG61" s="4">
        <f t="shared" si="18"/>
        <v>0</v>
      </c>
      <c r="AH61" s="13" t="str">
        <f t="shared" si="19"/>
        <v/>
      </c>
      <c r="AI61" s="4" t="str">
        <f t="shared" si="20"/>
        <v/>
      </c>
      <c r="AJ61" s="13"/>
      <c r="AK61" s="2">
        <f t="shared" si="45"/>
        <v>3.5</v>
      </c>
      <c r="AL61" s="4">
        <f t="shared" si="21"/>
        <v>10.5</v>
      </c>
      <c r="AM61" s="4">
        <f t="shared" si="22"/>
        <v>1.44</v>
      </c>
      <c r="AP61" s="4">
        <f t="shared" si="23"/>
        <v>0</v>
      </c>
      <c r="AQ61" s="13" t="str">
        <f t="shared" si="24"/>
        <v/>
      </c>
      <c r="AR61" s="4" t="str">
        <f t="shared" si="25"/>
        <v/>
      </c>
      <c r="AS61" s="13"/>
      <c r="AT61" s="2">
        <f t="shared" si="46"/>
        <v>3.5</v>
      </c>
      <c r="AU61" s="4">
        <f t="shared" si="26"/>
        <v>10.5</v>
      </c>
      <c r="AV61" s="4">
        <f t="shared" si="27"/>
        <v>1.47</v>
      </c>
      <c r="AY61" s="4">
        <f t="shared" si="28"/>
        <v>0</v>
      </c>
      <c r="AZ61" s="13" t="str">
        <f t="shared" si="29"/>
        <v/>
      </c>
      <c r="BA61" s="4" t="str">
        <f t="shared" si="30"/>
        <v/>
      </c>
      <c r="BB61" s="13"/>
      <c r="BC61" s="2">
        <f t="shared" si="47"/>
        <v>3.5</v>
      </c>
      <c r="BD61" s="4">
        <f t="shared" si="31"/>
        <v>10.5</v>
      </c>
      <c r="BE61" s="4">
        <f t="shared" si="32"/>
        <v>1.47</v>
      </c>
      <c r="BH61" s="4">
        <f t="shared" si="33"/>
        <v>0</v>
      </c>
      <c r="BI61" s="13" t="str">
        <f t="shared" si="34"/>
        <v/>
      </c>
      <c r="BJ61" s="4" t="str">
        <f t="shared" si="35"/>
        <v/>
      </c>
      <c r="BK61" s="13"/>
      <c r="BL61" s="2">
        <f t="shared" si="48"/>
        <v>3.5</v>
      </c>
      <c r="BM61" s="4">
        <f t="shared" si="36"/>
        <v>10.5</v>
      </c>
      <c r="BN61" s="4">
        <f t="shared" si="37"/>
        <v>1.47</v>
      </c>
      <c r="BQ61" s="4">
        <f t="shared" si="38"/>
        <v>0</v>
      </c>
      <c r="BR61" s="13" t="str">
        <f t="shared" si="39"/>
        <v/>
      </c>
      <c r="BS61" s="4" t="str">
        <f t="shared" si="40"/>
        <v/>
      </c>
      <c r="BT61" s="25"/>
    </row>
    <row r="62">
      <c r="A62" s="2">
        <f t="shared" si="41"/>
        <v>4</v>
      </c>
      <c r="B62" s="4">
        <f t="shared" si="1"/>
        <v>12</v>
      </c>
      <c r="C62" s="4">
        <f t="shared" si="2"/>
        <v>1.26</v>
      </c>
      <c r="F62" s="4">
        <f t="shared" si="3"/>
        <v>0</v>
      </c>
      <c r="G62" s="13" t="str">
        <f t="shared" si="4"/>
        <v/>
      </c>
      <c r="H62" s="4" t="str">
        <f t="shared" si="5"/>
        <v/>
      </c>
      <c r="J62" s="2">
        <f t="shared" si="42"/>
        <v>4</v>
      </c>
      <c r="K62" s="4">
        <f t="shared" si="6"/>
        <v>12</v>
      </c>
      <c r="L62" s="4">
        <f t="shared" si="7"/>
        <v>1.26</v>
      </c>
      <c r="O62" s="4">
        <f t="shared" si="8"/>
        <v>0</v>
      </c>
      <c r="P62" s="13" t="str">
        <f t="shared" si="9"/>
        <v/>
      </c>
      <c r="Q62" s="4" t="str">
        <f t="shared" si="10"/>
        <v/>
      </c>
      <c r="S62" s="2">
        <f t="shared" si="43"/>
        <v>4</v>
      </c>
      <c r="T62" s="4">
        <f t="shared" si="11"/>
        <v>12</v>
      </c>
      <c r="U62" s="4">
        <f t="shared" si="12"/>
        <v>1.38</v>
      </c>
      <c r="V62" s="2">
        <v>150.8125</v>
      </c>
      <c r="W62" s="2">
        <v>155.25</v>
      </c>
      <c r="X62" s="4">
        <f t="shared" si="13"/>
        <v>4.4375</v>
      </c>
      <c r="Y62" s="13">
        <f t="shared" si="14"/>
        <v>0.993031274</v>
      </c>
      <c r="Z62" s="4">
        <f t="shared" si="15"/>
        <v>0</v>
      </c>
      <c r="AB62" s="2">
        <f t="shared" si="44"/>
        <v>4</v>
      </c>
      <c r="AC62" s="4">
        <f t="shared" si="16"/>
        <v>12</v>
      </c>
      <c r="AD62" s="4">
        <f t="shared" si="17"/>
        <v>1.38</v>
      </c>
      <c r="AE62" s="2">
        <v>150.8125</v>
      </c>
      <c r="AF62" s="4">
        <f>155.25-1/32</f>
        <v>155.21875</v>
      </c>
      <c r="AG62" s="4">
        <f t="shared" si="18"/>
        <v>4.40625</v>
      </c>
      <c r="AH62" s="13">
        <f t="shared" si="19"/>
        <v>0.9964726521</v>
      </c>
      <c r="AI62" s="4">
        <f t="shared" si="20"/>
        <v>0</v>
      </c>
      <c r="AJ62" s="13"/>
      <c r="AK62" s="2">
        <f t="shared" si="45"/>
        <v>4</v>
      </c>
      <c r="AL62" s="4">
        <f t="shared" si="21"/>
        <v>12</v>
      </c>
      <c r="AM62" s="4">
        <f t="shared" si="22"/>
        <v>1.41</v>
      </c>
      <c r="AN62" s="2">
        <v>150.8125</v>
      </c>
      <c r="AO62" s="2">
        <v>155.25</v>
      </c>
      <c r="AP62" s="4">
        <f t="shared" si="23"/>
        <v>4.4375</v>
      </c>
      <c r="AQ62" s="13">
        <f t="shared" si="24"/>
        <v>0.993031274</v>
      </c>
      <c r="AR62" s="4">
        <f t="shared" si="25"/>
        <v>0</v>
      </c>
      <c r="AS62" s="13"/>
      <c r="AT62" s="2">
        <f t="shared" si="46"/>
        <v>4</v>
      </c>
      <c r="AU62" s="4">
        <f t="shared" si="26"/>
        <v>12</v>
      </c>
      <c r="AV62" s="4">
        <f t="shared" si="27"/>
        <v>1.44</v>
      </c>
      <c r="AW62" s="4">
        <f>150+13/16</f>
        <v>150.8125</v>
      </c>
      <c r="AX62" s="4">
        <f>155.25-1/32</f>
        <v>155.21875</v>
      </c>
      <c r="AY62" s="4">
        <f t="shared" si="28"/>
        <v>4.40625</v>
      </c>
      <c r="AZ62" s="13">
        <f t="shared" si="29"/>
        <v>1</v>
      </c>
      <c r="BA62" s="4">
        <f t="shared" si="30"/>
        <v>0</v>
      </c>
      <c r="BB62" s="13"/>
      <c r="BC62" s="2">
        <f t="shared" si="47"/>
        <v>4</v>
      </c>
      <c r="BD62" s="4">
        <f t="shared" si="31"/>
        <v>12</v>
      </c>
      <c r="BE62" s="4">
        <f t="shared" si="32"/>
        <v>1.44</v>
      </c>
      <c r="BF62" s="4">
        <f>150.8125</f>
        <v>150.8125</v>
      </c>
      <c r="BG62" s="4">
        <f>155.25-1/32</f>
        <v>155.21875</v>
      </c>
      <c r="BH62" s="4">
        <f t="shared" si="33"/>
        <v>4.40625</v>
      </c>
      <c r="BI62" s="13">
        <f t="shared" si="34"/>
        <v>0.9964726521</v>
      </c>
      <c r="BJ62" s="4">
        <f t="shared" si="35"/>
        <v>0</v>
      </c>
      <c r="BK62" s="13"/>
      <c r="BL62" s="2">
        <f t="shared" si="48"/>
        <v>4</v>
      </c>
      <c r="BM62" s="4">
        <f t="shared" si="36"/>
        <v>12</v>
      </c>
      <c r="BN62" s="4">
        <f t="shared" si="37"/>
        <v>1.44</v>
      </c>
      <c r="BO62" s="4">
        <f>150.875-1/32</f>
        <v>150.84375</v>
      </c>
      <c r="BP62" s="4">
        <f>155+3/16</f>
        <v>155.1875</v>
      </c>
      <c r="BQ62" s="4">
        <f t="shared" si="38"/>
        <v>4.34375</v>
      </c>
      <c r="BR62" s="13">
        <f t="shared" si="39"/>
        <v>1</v>
      </c>
      <c r="BS62" s="4">
        <f t="shared" si="40"/>
        <v>0</v>
      </c>
      <c r="BT62" s="25"/>
    </row>
    <row r="63">
      <c r="A63" s="2">
        <f t="shared" si="41"/>
        <v>4.5</v>
      </c>
      <c r="B63" s="4">
        <f t="shared" si="1"/>
        <v>13.5</v>
      </c>
      <c r="C63" s="4">
        <f t="shared" si="2"/>
        <v>1.23</v>
      </c>
      <c r="F63" s="4">
        <f t="shared" si="3"/>
        <v>0</v>
      </c>
      <c r="G63" s="13" t="str">
        <f t="shared" si="4"/>
        <v/>
      </c>
      <c r="H63" s="4" t="str">
        <f t="shared" si="5"/>
        <v/>
      </c>
      <c r="J63" s="2">
        <f t="shared" si="42"/>
        <v>4.5</v>
      </c>
      <c r="K63" s="4">
        <f t="shared" si="6"/>
        <v>13.5</v>
      </c>
      <c r="L63" s="4">
        <f t="shared" si="7"/>
        <v>1.23</v>
      </c>
      <c r="O63" s="4">
        <f t="shared" si="8"/>
        <v>0</v>
      </c>
      <c r="P63" s="13" t="str">
        <f t="shared" si="9"/>
        <v/>
      </c>
      <c r="Q63" s="4" t="str">
        <f t="shared" si="10"/>
        <v/>
      </c>
      <c r="S63" s="2">
        <f t="shared" si="43"/>
        <v>4.5</v>
      </c>
      <c r="T63" s="4">
        <f t="shared" si="11"/>
        <v>13.5</v>
      </c>
      <c r="U63" s="4">
        <f t="shared" si="12"/>
        <v>1.35</v>
      </c>
      <c r="X63" s="4">
        <f t="shared" si="13"/>
        <v>0</v>
      </c>
      <c r="Y63" s="13" t="str">
        <f t="shared" si="14"/>
        <v/>
      </c>
      <c r="Z63" s="4" t="str">
        <f t="shared" si="15"/>
        <v/>
      </c>
      <c r="AB63" s="2">
        <f t="shared" si="44"/>
        <v>4.5</v>
      </c>
      <c r="AC63" s="4">
        <f t="shared" si="16"/>
        <v>13.5</v>
      </c>
      <c r="AD63" s="4">
        <f t="shared" si="17"/>
        <v>1.35</v>
      </c>
      <c r="AG63" s="4">
        <f t="shared" si="18"/>
        <v>0</v>
      </c>
      <c r="AH63" s="13" t="str">
        <f t="shared" si="19"/>
        <v/>
      </c>
      <c r="AI63" s="4" t="str">
        <f t="shared" si="20"/>
        <v/>
      </c>
      <c r="AJ63" s="13"/>
      <c r="AK63" s="2">
        <f t="shared" si="45"/>
        <v>4.5</v>
      </c>
      <c r="AL63" s="4">
        <f t="shared" si="21"/>
        <v>13.5</v>
      </c>
      <c r="AM63" s="4">
        <f t="shared" si="22"/>
        <v>1.38</v>
      </c>
      <c r="AP63" s="4">
        <f t="shared" si="23"/>
        <v>0</v>
      </c>
      <c r="AQ63" s="13" t="str">
        <f t="shared" si="24"/>
        <v/>
      </c>
      <c r="AR63" s="4" t="str">
        <f t="shared" si="25"/>
        <v/>
      </c>
      <c r="AS63" s="13"/>
      <c r="AT63" s="2">
        <f t="shared" si="46"/>
        <v>4.5</v>
      </c>
      <c r="AU63" s="4">
        <f t="shared" si="26"/>
        <v>13.5</v>
      </c>
      <c r="AV63" s="4">
        <f t="shared" si="27"/>
        <v>1.41</v>
      </c>
      <c r="AY63" s="4">
        <f t="shared" si="28"/>
        <v>0</v>
      </c>
      <c r="AZ63" s="13" t="str">
        <f t="shared" si="29"/>
        <v/>
      </c>
      <c r="BA63" s="4" t="str">
        <f t="shared" si="30"/>
        <v/>
      </c>
      <c r="BB63" s="13"/>
      <c r="BC63" s="2">
        <f t="shared" si="47"/>
        <v>4.5</v>
      </c>
      <c r="BD63" s="4">
        <f t="shared" si="31"/>
        <v>13.5</v>
      </c>
      <c r="BE63" s="4">
        <f t="shared" si="32"/>
        <v>1.41</v>
      </c>
      <c r="BH63" s="4">
        <f t="shared" si="33"/>
        <v>0</v>
      </c>
      <c r="BI63" s="13" t="str">
        <f t="shared" si="34"/>
        <v/>
      </c>
      <c r="BJ63" s="4" t="str">
        <f t="shared" si="35"/>
        <v/>
      </c>
      <c r="BK63" s="13"/>
      <c r="BL63" s="2">
        <f t="shared" si="48"/>
        <v>4.5</v>
      </c>
      <c r="BM63" s="4">
        <f t="shared" si="36"/>
        <v>13.5</v>
      </c>
      <c r="BN63" s="4">
        <f t="shared" si="37"/>
        <v>1.41</v>
      </c>
      <c r="BQ63" s="4">
        <f t="shared" si="38"/>
        <v>0</v>
      </c>
      <c r="BR63" s="13" t="str">
        <f t="shared" si="39"/>
        <v/>
      </c>
      <c r="BS63" s="4" t="str">
        <f t="shared" si="40"/>
        <v/>
      </c>
      <c r="BT63" s="25"/>
    </row>
    <row r="64">
      <c r="A64" s="2">
        <f t="shared" si="41"/>
        <v>5</v>
      </c>
      <c r="B64" s="4">
        <f t="shared" si="1"/>
        <v>15</v>
      </c>
      <c r="C64" s="4">
        <f t="shared" si="2"/>
        <v>1.2</v>
      </c>
      <c r="F64" s="4">
        <f t="shared" si="3"/>
        <v>0</v>
      </c>
      <c r="G64" s="13" t="str">
        <f t="shared" si="4"/>
        <v/>
      </c>
      <c r="H64" s="4" t="str">
        <f t="shared" si="5"/>
        <v/>
      </c>
      <c r="J64" s="2">
        <f t="shared" si="42"/>
        <v>5</v>
      </c>
      <c r="K64" s="4">
        <f t="shared" si="6"/>
        <v>15</v>
      </c>
      <c r="L64" s="4">
        <f t="shared" si="7"/>
        <v>1.2</v>
      </c>
      <c r="M64" s="4">
        <f>150.75+1/16</f>
        <v>150.8125</v>
      </c>
      <c r="N64" s="4">
        <f>155.25</f>
        <v>155.25</v>
      </c>
      <c r="O64" s="4">
        <f t="shared" si="8"/>
        <v>4.4375</v>
      </c>
      <c r="P64" s="13">
        <f t="shared" si="9"/>
        <v>0.993031274</v>
      </c>
      <c r="Q64" s="4">
        <f t="shared" si="10"/>
        <v>0</v>
      </c>
      <c r="S64" s="2">
        <f t="shared" si="43"/>
        <v>5</v>
      </c>
      <c r="T64" s="4">
        <f t="shared" si="11"/>
        <v>15</v>
      </c>
      <c r="U64" s="4">
        <f t="shared" si="12"/>
        <v>1.32</v>
      </c>
      <c r="X64" s="4">
        <f t="shared" si="13"/>
        <v>0</v>
      </c>
      <c r="Y64" s="13" t="str">
        <f t="shared" si="14"/>
        <v/>
      </c>
      <c r="Z64" s="4" t="str">
        <f t="shared" si="15"/>
        <v/>
      </c>
      <c r="AB64" s="2">
        <f t="shared" si="44"/>
        <v>5</v>
      </c>
      <c r="AC64" s="4">
        <f t="shared" si="16"/>
        <v>15</v>
      </c>
      <c r="AD64" s="4">
        <f t="shared" si="17"/>
        <v>1.32</v>
      </c>
      <c r="AG64" s="4">
        <f t="shared" si="18"/>
        <v>0</v>
      </c>
      <c r="AH64" s="13" t="str">
        <f t="shared" si="19"/>
        <v/>
      </c>
      <c r="AI64" s="4" t="str">
        <f t="shared" si="20"/>
        <v/>
      </c>
      <c r="AJ64" s="13"/>
      <c r="AK64" s="2">
        <f t="shared" si="45"/>
        <v>5</v>
      </c>
      <c r="AL64" s="4">
        <f t="shared" si="21"/>
        <v>15</v>
      </c>
      <c r="AM64" s="4">
        <f t="shared" si="22"/>
        <v>1.35</v>
      </c>
      <c r="AP64" s="4">
        <f t="shared" si="23"/>
        <v>0</v>
      </c>
      <c r="AQ64" s="13" t="str">
        <f t="shared" si="24"/>
        <v/>
      </c>
      <c r="AR64" s="4" t="str">
        <f t="shared" si="25"/>
        <v/>
      </c>
      <c r="AS64" s="13"/>
      <c r="AT64" s="2">
        <f t="shared" si="46"/>
        <v>5</v>
      </c>
      <c r="AU64" s="4">
        <f t="shared" si="26"/>
        <v>15</v>
      </c>
      <c r="AV64" s="4">
        <f t="shared" si="27"/>
        <v>1.38</v>
      </c>
      <c r="AY64" s="4">
        <f t="shared" si="28"/>
        <v>0</v>
      </c>
      <c r="AZ64" s="13" t="str">
        <f t="shared" si="29"/>
        <v/>
      </c>
      <c r="BA64" s="4" t="str">
        <f t="shared" si="30"/>
        <v/>
      </c>
      <c r="BB64" s="13"/>
      <c r="BC64" s="2">
        <f t="shared" si="47"/>
        <v>5</v>
      </c>
      <c r="BD64" s="4">
        <f t="shared" si="31"/>
        <v>15</v>
      </c>
      <c r="BE64" s="4">
        <f t="shared" si="32"/>
        <v>1.38</v>
      </c>
      <c r="BH64" s="4">
        <f t="shared" si="33"/>
        <v>0</v>
      </c>
      <c r="BI64" s="13" t="str">
        <f t="shared" si="34"/>
        <v/>
      </c>
      <c r="BJ64" s="4" t="str">
        <f t="shared" si="35"/>
        <v/>
      </c>
      <c r="BK64" s="13"/>
      <c r="BL64" s="2">
        <f t="shared" si="48"/>
        <v>5</v>
      </c>
      <c r="BM64" s="4">
        <f t="shared" si="36"/>
        <v>15</v>
      </c>
      <c r="BN64" s="4">
        <f t="shared" si="37"/>
        <v>1.38</v>
      </c>
      <c r="BQ64" s="4">
        <f t="shared" si="38"/>
        <v>0</v>
      </c>
      <c r="BR64" s="13" t="str">
        <f t="shared" si="39"/>
        <v/>
      </c>
      <c r="BS64" s="4" t="str">
        <f t="shared" si="40"/>
        <v/>
      </c>
      <c r="BT64" s="25"/>
    </row>
    <row r="65">
      <c r="A65" s="2">
        <f t="shared" si="41"/>
        <v>5.5</v>
      </c>
      <c r="B65" s="4">
        <f t="shared" si="1"/>
        <v>16.5</v>
      </c>
      <c r="C65" s="4">
        <f t="shared" si="2"/>
        <v>1.17</v>
      </c>
      <c r="F65" s="4">
        <f t="shared" si="3"/>
        <v>0</v>
      </c>
      <c r="G65" s="13" t="str">
        <f t="shared" si="4"/>
        <v/>
      </c>
      <c r="H65" s="4" t="str">
        <f t="shared" si="5"/>
        <v/>
      </c>
      <c r="J65" s="2">
        <f t="shared" si="42"/>
        <v>5.5</v>
      </c>
      <c r="K65" s="4">
        <f t="shared" si="6"/>
        <v>16.5</v>
      </c>
      <c r="L65" s="4">
        <f t="shared" si="7"/>
        <v>1.17</v>
      </c>
      <c r="O65" s="4">
        <f t="shared" si="8"/>
        <v>0</v>
      </c>
      <c r="P65" s="13" t="str">
        <f t="shared" si="9"/>
        <v/>
      </c>
      <c r="Q65" s="4" t="str">
        <f t="shared" si="10"/>
        <v/>
      </c>
      <c r="S65" s="2">
        <f t="shared" si="43"/>
        <v>5.5</v>
      </c>
      <c r="T65" s="4">
        <f t="shared" si="11"/>
        <v>16.5</v>
      </c>
      <c r="U65" s="4">
        <f t="shared" si="12"/>
        <v>1.29</v>
      </c>
      <c r="X65" s="4">
        <f t="shared" si="13"/>
        <v>0</v>
      </c>
      <c r="Y65" s="13" t="str">
        <f t="shared" si="14"/>
        <v/>
      </c>
      <c r="Z65" s="4" t="str">
        <f t="shared" si="15"/>
        <v/>
      </c>
      <c r="AB65" s="2">
        <f t="shared" si="44"/>
        <v>5.5</v>
      </c>
      <c r="AC65" s="4">
        <f t="shared" si="16"/>
        <v>16.5</v>
      </c>
      <c r="AD65" s="4">
        <f t="shared" si="17"/>
        <v>1.29</v>
      </c>
      <c r="AG65" s="4">
        <f t="shared" si="18"/>
        <v>0</v>
      </c>
      <c r="AH65" s="13" t="str">
        <f t="shared" si="19"/>
        <v/>
      </c>
      <c r="AI65" s="4" t="str">
        <f t="shared" si="20"/>
        <v/>
      </c>
      <c r="AJ65" s="13"/>
      <c r="AK65" s="2">
        <f t="shared" si="45"/>
        <v>5.5</v>
      </c>
      <c r="AL65" s="4">
        <f t="shared" si="21"/>
        <v>16.5</v>
      </c>
      <c r="AM65" s="4">
        <f t="shared" si="22"/>
        <v>1.32</v>
      </c>
      <c r="AP65" s="4">
        <f t="shared" si="23"/>
        <v>0</v>
      </c>
      <c r="AQ65" s="13" t="str">
        <f t="shared" si="24"/>
        <v/>
      </c>
      <c r="AR65" s="4" t="str">
        <f t="shared" si="25"/>
        <v/>
      </c>
      <c r="AS65" s="13"/>
      <c r="AT65" s="2">
        <f t="shared" si="46"/>
        <v>5.5</v>
      </c>
      <c r="AU65" s="4">
        <f t="shared" si="26"/>
        <v>16.5</v>
      </c>
      <c r="AV65" s="4">
        <f t="shared" si="27"/>
        <v>1.35</v>
      </c>
      <c r="AY65" s="4">
        <f t="shared" si="28"/>
        <v>0</v>
      </c>
      <c r="AZ65" s="13" t="str">
        <f t="shared" si="29"/>
        <v/>
      </c>
      <c r="BA65" s="4" t="str">
        <f t="shared" si="30"/>
        <v/>
      </c>
      <c r="BB65" s="13"/>
      <c r="BC65" s="2">
        <f t="shared" si="47"/>
        <v>5.5</v>
      </c>
      <c r="BD65" s="4">
        <f t="shared" si="31"/>
        <v>16.5</v>
      </c>
      <c r="BE65" s="4">
        <f t="shared" si="32"/>
        <v>1.35</v>
      </c>
      <c r="BH65" s="4">
        <f t="shared" si="33"/>
        <v>0</v>
      </c>
      <c r="BI65" s="13" t="str">
        <f t="shared" si="34"/>
        <v/>
      </c>
      <c r="BJ65" s="4" t="str">
        <f t="shared" si="35"/>
        <v/>
      </c>
      <c r="BK65" s="13"/>
      <c r="BL65" s="2">
        <f t="shared" si="48"/>
        <v>5.5</v>
      </c>
      <c r="BM65" s="4">
        <f t="shared" si="36"/>
        <v>16.5</v>
      </c>
      <c r="BN65" s="4">
        <f t="shared" si="37"/>
        <v>1.35</v>
      </c>
      <c r="BQ65" s="4">
        <f t="shared" si="38"/>
        <v>0</v>
      </c>
      <c r="BR65" s="13" t="str">
        <f t="shared" si="39"/>
        <v/>
      </c>
      <c r="BS65" s="4" t="str">
        <f t="shared" si="40"/>
        <v/>
      </c>
      <c r="BT65" s="25"/>
    </row>
    <row r="66">
      <c r="A66" s="2">
        <f t="shared" si="41"/>
        <v>6</v>
      </c>
      <c r="B66" s="4">
        <f t="shared" si="1"/>
        <v>18</v>
      </c>
      <c r="C66" s="4">
        <f t="shared" si="2"/>
        <v>1.14</v>
      </c>
      <c r="F66" s="4">
        <f t="shared" si="3"/>
        <v>0</v>
      </c>
      <c r="G66" s="13" t="str">
        <f t="shared" si="4"/>
        <v/>
      </c>
      <c r="H66" s="4" t="str">
        <f t="shared" si="5"/>
        <v/>
      </c>
      <c r="J66" s="2">
        <f t="shared" si="42"/>
        <v>6</v>
      </c>
      <c r="K66" s="4">
        <f t="shared" si="6"/>
        <v>18</v>
      </c>
      <c r="L66" s="4">
        <f t="shared" si="7"/>
        <v>1.14</v>
      </c>
      <c r="O66" s="4">
        <f t="shared" si="8"/>
        <v>0</v>
      </c>
      <c r="P66" s="13" t="str">
        <f t="shared" si="9"/>
        <v/>
      </c>
      <c r="Q66" s="4" t="str">
        <f t="shared" si="10"/>
        <v/>
      </c>
      <c r="S66" s="2">
        <f t="shared" si="43"/>
        <v>6</v>
      </c>
      <c r="T66" s="4">
        <f t="shared" si="11"/>
        <v>18</v>
      </c>
      <c r="U66" s="4">
        <f t="shared" si="12"/>
        <v>1.26</v>
      </c>
      <c r="V66" s="2">
        <v>150.8125</v>
      </c>
      <c r="W66" s="2">
        <v>155.25</v>
      </c>
      <c r="X66" s="4">
        <f t="shared" si="13"/>
        <v>4.4375</v>
      </c>
      <c r="Y66" s="13">
        <f t="shared" si="14"/>
        <v>0.993031274</v>
      </c>
      <c r="Z66" s="4">
        <f t="shared" si="15"/>
        <v>0</v>
      </c>
      <c r="AB66" s="2">
        <f t="shared" si="44"/>
        <v>6</v>
      </c>
      <c r="AC66" s="4">
        <f t="shared" si="16"/>
        <v>18</v>
      </c>
      <c r="AD66" s="4">
        <f t="shared" si="17"/>
        <v>1.26</v>
      </c>
      <c r="AE66" s="4">
        <f>150.875-1/32</f>
        <v>150.84375</v>
      </c>
      <c r="AF66" s="4">
        <f>155.25-1/32</f>
        <v>155.21875</v>
      </c>
      <c r="AG66" s="4">
        <f t="shared" si="18"/>
        <v>4.375</v>
      </c>
      <c r="AH66" s="13">
        <f t="shared" si="19"/>
        <v>0.9929327736</v>
      </c>
      <c r="AI66" s="4">
        <f t="shared" si="20"/>
        <v>0</v>
      </c>
      <c r="AJ66" s="13"/>
      <c r="AK66" s="2">
        <f t="shared" si="45"/>
        <v>6</v>
      </c>
      <c r="AL66" s="4">
        <f t="shared" si="21"/>
        <v>18</v>
      </c>
      <c r="AM66" s="4">
        <f t="shared" si="22"/>
        <v>1.29</v>
      </c>
      <c r="AN66" s="4">
        <f>150.8125</f>
        <v>150.8125</v>
      </c>
      <c r="AO66" s="4">
        <f>155.25-1/32</f>
        <v>155.21875</v>
      </c>
      <c r="AP66" s="4">
        <f t="shared" si="23"/>
        <v>4.40625</v>
      </c>
      <c r="AQ66" s="13">
        <f t="shared" si="24"/>
        <v>0.9895285073</v>
      </c>
      <c r="AR66" s="4">
        <f t="shared" si="25"/>
        <v>0</v>
      </c>
      <c r="AS66" s="13"/>
      <c r="AT66" s="2">
        <f t="shared" si="46"/>
        <v>6</v>
      </c>
      <c r="AU66" s="4">
        <f t="shared" si="26"/>
        <v>18</v>
      </c>
      <c r="AV66" s="4">
        <f t="shared" si="27"/>
        <v>1.32</v>
      </c>
      <c r="AW66" s="4">
        <f>150+13/16</f>
        <v>150.8125</v>
      </c>
      <c r="AX66" s="4">
        <f>155.25-1/32</f>
        <v>155.21875</v>
      </c>
      <c r="AY66" s="4">
        <f t="shared" si="28"/>
        <v>4.40625</v>
      </c>
      <c r="AZ66" s="13">
        <f t="shared" si="29"/>
        <v>1</v>
      </c>
      <c r="BA66" s="4">
        <f t="shared" si="30"/>
        <v>0</v>
      </c>
      <c r="BB66" s="13"/>
      <c r="BC66" s="2">
        <f t="shared" si="47"/>
        <v>6</v>
      </c>
      <c r="BD66" s="4">
        <f t="shared" si="31"/>
        <v>18</v>
      </c>
      <c r="BE66" s="4">
        <f t="shared" si="32"/>
        <v>1.32</v>
      </c>
      <c r="BF66" s="4">
        <f>150.8125</f>
        <v>150.8125</v>
      </c>
      <c r="BG66" s="4">
        <f>155.25-1/32</f>
        <v>155.21875</v>
      </c>
      <c r="BH66" s="4">
        <f t="shared" si="33"/>
        <v>4.40625</v>
      </c>
      <c r="BI66" s="13">
        <f t="shared" si="34"/>
        <v>0.9964726521</v>
      </c>
      <c r="BJ66" s="4">
        <f t="shared" si="35"/>
        <v>0</v>
      </c>
      <c r="BK66" s="13"/>
      <c r="BL66" s="2">
        <f t="shared" si="48"/>
        <v>6</v>
      </c>
      <c r="BM66" s="4">
        <f t="shared" si="36"/>
        <v>18</v>
      </c>
      <c r="BN66" s="4">
        <f t="shared" si="37"/>
        <v>1.32</v>
      </c>
      <c r="BO66" s="4">
        <f>150.875-1/32</f>
        <v>150.84375</v>
      </c>
      <c r="BP66" s="4">
        <f>155+3/16</f>
        <v>155.1875</v>
      </c>
      <c r="BQ66" s="4">
        <f t="shared" si="38"/>
        <v>4.34375</v>
      </c>
      <c r="BR66" s="13">
        <f t="shared" si="39"/>
        <v>1</v>
      </c>
      <c r="BS66" s="4">
        <f t="shared" si="40"/>
        <v>0</v>
      </c>
      <c r="BT66" s="25"/>
    </row>
    <row r="67">
      <c r="A67" s="2">
        <f t="shared" si="41"/>
        <v>6.5</v>
      </c>
      <c r="B67" s="4">
        <f t="shared" si="1"/>
        <v>19.5</v>
      </c>
      <c r="C67" s="4">
        <f t="shared" si="2"/>
        <v>1.11</v>
      </c>
      <c r="F67" s="4">
        <f t="shared" si="3"/>
        <v>0</v>
      </c>
      <c r="G67" s="13" t="str">
        <f t="shared" si="4"/>
        <v/>
      </c>
      <c r="H67" s="4" t="str">
        <f t="shared" si="5"/>
        <v/>
      </c>
      <c r="J67" s="2">
        <f t="shared" si="42"/>
        <v>6.5</v>
      </c>
      <c r="K67" s="4">
        <f t="shared" si="6"/>
        <v>19.5</v>
      </c>
      <c r="L67" s="4">
        <f t="shared" si="7"/>
        <v>1.11</v>
      </c>
      <c r="O67" s="4">
        <f t="shared" si="8"/>
        <v>0</v>
      </c>
      <c r="P67" s="13" t="str">
        <f t="shared" si="9"/>
        <v/>
      </c>
      <c r="Q67" s="4" t="str">
        <f t="shared" si="10"/>
        <v/>
      </c>
      <c r="S67" s="2">
        <f t="shared" si="43"/>
        <v>6.5</v>
      </c>
      <c r="T67" s="4">
        <f t="shared" si="11"/>
        <v>19.5</v>
      </c>
      <c r="U67" s="4">
        <f t="shared" si="12"/>
        <v>1.23</v>
      </c>
      <c r="X67" s="4">
        <f t="shared" si="13"/>
        <v>0</v>
      </c>
      <c r="Y67" s="13" t="str">
        <f t="shared" si="14"/>
        <v/>
      </c>
      <c r="Z67" s="4" t="str">
        <f t="shared" si="15"/>
        <v/>
      </c>
      <c r="AB67" s="2">
        <f t="shared" si="44"/>
        <v>6.5</v>
      </c>
      <c r="AC67" s="4">
        <f t="shared" si="16"/>
        <v>19.5</v>
      </c>
      <c r="AD67" s="4">
        <f t="shared" si="17"/>
        <v>1.23</v>
      </c>
      <c r="AG67" s="4">
        <f t="shared" si="18"/>
        <v>0</v>
      </c>
      <c r="AH67" s="13" t="str">
        <f t="shared" si="19"/>
        <v/>
      </c>
      <c r="AI67" s="4" t="str">
        <f t="shared" si="20"/>
        <v/>
      </c>
      <c r="AJ67" s="13"/>
      <c r="AK67" s="2">
        <f t="shared" si="45"/>
        <v>6.5</v>
      </c>
      <c r="AL67" s="4">
        <f t="shared" si="21"/>
        <v>19.5</v>
      </c>
      <c r="AM67" s="4">
        <f t="shared" si="22"/>
        <v>1.26</v>
      </c>
      <c r="AP67" s="4">
        <f t="shared" si="23"/>
        <v>0</v>
      </c>
      <c r="AQ67" s="13" t="str">
        <f t="shared" si="24"/>
        <v/>
      </c>
      <c r="AR67" s="4" t="str">
        <f t="shared" si="25"/>
        <v/>
      </c>
      <c r="AS67" s="13"/>
      <c r="AT67" s="2">
        <f t="shared" si="46"/>
        <v>6.5</v>
      </c>
      <c r="AU67" s="4">
        <f t="shared" si="26"/>
        <v>19.5</v>
      </c>
      <c r="AV67" s="4">
        <f t="shared" si="27"/>
        <v>1.29</v>
      </c>
      <c r="AY67" s="4">
        <f t="shared" si="28"/>
        <v>0</v>
      </c>
      <c r="AZ67" s="13" t="str">
        <f t="shared" si="29"/>
        <v/>
      </c>
      <c r="BA67" s="4" t="str">
        <f t="shared" si="30"/>
        <v/>
      </c>
      <c r="BB67" s="13"/>
      <c r="BC67" s="2">
        <f t="shared" si="47"/>
        <v>6.5</v>
      </c>
      <c r="BD67" s="4">
        <f t="shared" si="31"/>
        <v>19.5</v>
      </c>
      <c r="BE67" s="4">
        <f t="shared" si="32"/>
        <v>1.29</v>
      </c>
      <c r="BH67" s="4">
        <f t="shared" si="33"/>
        <v>0</v>
      </c>
      <c r="BI67" s="13" t="str">
        <f t="shared" si="34"/>
        <v/>
      </c>
      <c r="BJ67" s="4" t="str">
        <f t="shared" si="35"/>
        <v/>
      </c>
      <c r="BK67" s="13"/>
      <c r="BL67" s="2">
        <f t="shared" si="48"/>
        <v>6.5</v>
      </c>
      <c r="BM67" s="4">
        <f t="shared" si="36"/>
        <v>19.5</v>
      </c>
      <c r="BN67" s="4">
        <f t="shared" si="37"/>
        <v>1.29</v>
      </c>
      <c r="BQ67" s="4">
        <f t="shared" si="38"/>
        <v>0</v>
      </c>
      <c r="BR67" s="13" t="str">
        <f t="shared" si="39"/>
        <v/>
      </c>
      <c r="BS67" s="4" t="str">
        <f t="shared" si="40"/>
        <v/>
      </c>
      <c r="BT67" s="25"/>
    </row>
    <row r="68">
      <c r="A68" s="2">
        <f t="shared" si="41"/>
        <v>7</v>
      </c>
      <c r="B68" s="4">
        <f t="shared" si="1"/>
        <v>21</v>
      </c>
      <c r="C68" s="4">
        <f t="shared" si="2"/>
        <v>1.08</v>
      </c>
      <c r="F68" s="4">
        <f t="shared" si="3"/>
        <v>0</v>
      </c>
      <c r="G68" s="13" t="str">
        <f t="shared" si="4"/>
        <v/>
      </c>
      <c r="H68" s="4" t="str">
        <f t="shared" si="5"/>
        <v/>
      </c>
      <c r="J68" s="2">
        <f t="shared" si="42"/>
        <v>7</v>
      </c>
      <c r="K68" s="4">
        <f t="shared" si="6"/>
        <v>21</v>
      </c>
      <c r="L68" s="4">
        <f t="shared" si="7"/>
        <v>1.08</v>
      </c>
      <c r="M68" s="4">
        <f>150.75+1/16</f>
        <v>150.8125</v>
      </c>
      <c r="N68" s="4">
        <f>155.25</f>
        <v>155.25</v>
      </c>
      <c r="O68" s="4">
        <f t="shared" si="8"/>
        <v>4.4375</v>
      </c>
      <c r="P68" s="13">
        <f t="shared" si="9"/>
        <v>0.993031274</v>
      </c>
      <c r="Q68" s="4">
        <f t="shared" si="10"/>
        <v>0</v>
      </c>
      <c r="S68" s="2">
        <f t="shared" si="43"/>
        <v>7</v>
      </c>
      <c r="T68" s="4">
        <f t="shared" si="11"/>
        <v>21</v>
      </c>
      <c r="U68" s="4">
        <f t="shared" si="12"/>
        <v>1.2</v>
      </c>
      <c r="X68" s="4">
        <f t="shared" si="13"/>
        <v>0</v>
      </c>
      <c r="Y68" s="13" t="str">
        <f t="shared" si="14"/>
        <v/>
      </c>
      <c r="Z68" s="4" t="str">
        <f t="shared" si="15"/>
        <v/>
      </c>
      <c r="AB68" s="2">
        <f t="shared" si="44"/>
        <v>7</v>
      </c>
      <c r="AC68" s="4">
        <f t="shared" si="16"/>
        <v>21</v>
      </c>
      <c r="AD68" s="4">
        <f t="shared" si="17"/>
        <v>1.2</v>
      </c>
      <c r="AG68" s="4">
        <f t="shared" si="18"/>
        <v>0</v>
      </c>
      <c r="AH68" s="13" t="str">
        <f t="shared" si="19"/>
        <v/>
      </c>
      <c r="AI68" s="4" t="str">
        <f t="shared" si="20"/>
        <v/>
      </c>
      <c r="AJ68" s="13"/>
      <c r="AK68" s="2">
        <f t="shared" si="45"/>
        <v>7</v>
      </c>
      <c r="AL68" s="4">
        <f t="shared" si="21"/>
        <v>21</v>
      </c>
      <c r="AM68" s="4">
        <f t="shared" si="22"/>
        <v>1.23</v>
      </c>
      <c r="AP68" s="4">
        <f t="shared" si="23"/>
        <v>0</v>
      </c>
      <c r="AQ68" s="13" t="str">
        <f t="shared" si="24"/>
        <v/>
      </c>
      <c r="AR68" s="4" t="str">
        <f t="shared" si="25"/>
        <v/>
      </c>
      <c r="AS68" s="13"/>
      <c r="AT68" s="2">
        <f t="shared" si="46"/>
        <v>7</v>
      </c>
      <c r="AU68" s="4">
        <f t="shared" si="26"/>
        <v>21</v>
      </c>
      <c r="AV68" s="4">
        <f t="shared" si="27"/>
        <v>1.26</v>
      </c>
      <c r="AY68" s="4">
        <f t="shared" si="28"/>
        <v>0</v>
      </c>
      <c r="AZ68" s="13" t="str">
        <f t="shared" si="29"/>
        <v/>
      </c>
      <c r="BA68" s="4" t="str">
        <f t="shared" si="30"/>
        <v/>
      </c>
      <c r="BB68" s="13"/>
      <c r="BC68" s="2">
        <f t="shared" si="47"/>
        <v>7</v>
      </c>
      <c r="BD68" s="4">
        <f t="shared" si="31"/>
        <v>21</v>
      </c>
      <c r="BE68" s="4">
        <f t="shared" si="32"/>
        <v>1.26</v>
      </c>
      <c r="BH68" s="4">
        <f t="shared" si="33"/>
        <v>0</v>
      </c>
      <c r="BI68" s="13" t="str">
        <f t="shared" si="34"/>
        <v/>
      </c>
      <c r="BJ68" s="4" t="str">
        <f t="shared" si="35"/>
        <v/>
      </c>
      <c r="BK68" s="13"/>
      <c r="BL68" s="2">
        <f t="shared" si="48"/>
        <v>7</v>
      </c>
      <c r="BM68" s="4">
        <f t="shared" si="36"/>
        <v>21</v>
      </c>
      <c r="BN68" s="4">
        <f t="shared" si="37"/>
        <v>1.26</v>
      </c>
      <c r="BQ68" s="4">
        <f t="shared" si="38"/>
        <v>0</v>
      </c>
      <c r="BR68" s="13" t="str">
        <f t="shared" si="39"/>
        <v/>
      </c>
      <c r="BS68" s="4" t="str">
        <f t="shared" si="40"/>
        <v/>
      </c>
      <c r="BT68" s="25"/>
    </row>
    <row r="69">
      <c r="A69" s="2">
        <f t="shared" si="41"/>
        <v>7.5</v>
      </c>
      <c r="B69" s="4">
        <f t="shared" si="1"/>
        <v>22.5</v>
      </c>
      <c r="C69" s="4">
        <f t="shared" si="2"/>
        <v>1.05</v>
      </c>
      <c r="F69" s="4">
        <f t="shared" si="3"/>
        <v>0</v>
      </c>
      <c r="G69" s="13" t="str">
        <f t="shared" si="4"/>
        <v/>
      </c>
      <c r="H69" s="4" t="str">
        <f t="shared" si="5"/>
        <v/>
      </c>
      <c r="J69" s="2">
        <f t="shared" si="42"/>
        <v>7.5</v>
      </c>
      <c r="K69" s="4">
        <f t="shared" si="6"/>
        <v>22.5</v>
      </c>
      <c r="L69" s="4">
        <f t="shared" si="7"/>
        <v>1.05</v>
      </c>
      <c r="O69" s="4">
        <f t="shared" si="8"/>
        <v>0</v>
      </c>
      <c r="P69" s="13" t="str">
        <f t="shared" si="9"/>
        <v/>
      </c>
      <c r="Q69" s="4" t="str">
        <f t="shared" si="10"/>
        <v/>
      </c>
      <c r="S69" s="2">
        <f t="shared" si="43"/>
        <v>7.5</v>
      </c>
      <c r="T69" s="4">
        <f t="shared" si="11"/>
        <v>22.5</v>
      </c>
      <c r="U69" s="4">
        <f t="shared" si="12"/>
        <v>1.17</v>
      </c>
      <c r="X69" s="4">
        <f t="shared" si="13"/>
        <v>0</v>
      </c>
      <c r="Y69" s="13" t="str">
        <f t="shared" si="14"/>
        <v/>
      </c>
      <c r="Z69" s="4" t="str">
        <f t="shared" si="15"/>
        <v/>
      </c>
      <c r="AB69" s="2">
        <f t="shared" si="44"/>
        <v>7.5</v>
      </c>
      <c r="AC69" s="4">
        <f t="shared" si="16"/>
        <v>22.5</v>
      </c>
      <c r="AD69" s="4">
        <f t="shared" si="17"/>
        <v>1.17</v>
      </c>
      <c r="AG69" s="4">
        <f t="shared" si="18"/>
        <v>0</v>
      </c>
      <c r="AH69" s="13" t="str">
        <f t="shared" si="19"/>
        <v/>
      </c>
      <c r="AI69" s="4" t="str">
        <f t="shared" si="20"/>
        <v/>
      </c>
      <c r="AJ69" s="13"/>
      <c r="AK69" s="2">
        <f t="shared" si="45"/>
        <v>7.5</v>
      </c>
      <c r="AL69" s="4">
        <f t="shared" si="21"/>
        <v>22.5</v>
      </c>
      <c r="AM69" s="4">
        <f t="shared" si="22"/>
        <v>1.2</v>
      </c>
      <c r="AP69" s="4">
        <f t="shared" si="23"/>
        <v>0</v>
      </c>
      <c r="AQ69" s="13" t="str">
        <f t="shared" si="24"/>
        <v/>
      </c>
      <c r="AR69" s="4" t="str">
        <f t="shared" si="25"/>
        <v/>
      </c>
      <c r="AS69" s="13"/>
      <c r="AT69" s="2">
        <f t="shared" si="46"/>
        <v>7.5</v>
      </c>
      <c r="AU69" s="4">
        <f t="shared" si="26"/>
        <v>22.5</v>
      </c>
      <c r="AV69" s="4">
        <f t="shared" si="27"/>
        <v>1.23</v>
      </c>
      <c r="AY69" s="4">
        <f t="shared" si="28"/>
        <v>0</v>
      </c>
      <c r="AZ69" s="13" t="str">
        <f t="shared" si="29"/>
        <v/>
      </c>
      <c r="BA69" s="4" t="str">
        <f t="shared" si="30"/>
        <v/>
      </c>
      <c r="BB69" s="13"/>
      <c r="BC69" s="2">
        <f t="shared" si="47"/>
        <v>7.5</v>
      </c>
      <c r="BD69" s="4">
        <f t="shared" si="31"/>
        <v>22.5</v>
      </c>
      <c r="BE69" s="4">
        <f t="shared" si="32"/>
        <v>1.23</v>
      </c>
      <c r="BH69" s="4">
        <f t="shared" si="33"/>
        <v>0</v>
      </c>
      <c r="BI69" s="13" t="str">
        <f t="shared" si="34"/>
        <v/>
      </c>
      <c r="BJ69" s="4" t="str">
        <f t="shared" si="35"/>
        <v/>
      </c>
      <c r="BK69" s="13"/>
      <c r="BL69" s="2">
        <f t="shared" si="48"/>
        <v>7.5</v>
      </c>
      <c r="BM69" s="4">
        <f t="shared" si="36"/>
        <v>22.5</v>
      </c>
      <c r="BN69" s="4">
        <f t="shared" si="37"/>
        <v>1.23</v>
      </c>
      <c r="BQ69" s="4">
        <f t="shared" si="38"/>
        <v>0</v>
      </c>
      <c r="BR69" s="13" t="str">
        <f t="shared" si="39"/>
        <v/>
      </c>
      <c r="BS69" s="4" t="str">
        <f t="shared" si="40"/>
        <v/>
      </c>
      <c r="BT69" s="25"/>
    </row>
    <row r="70">
      <c r="A70" s="2">
        <f t="shared" si="41"/>
        <v>8</v>
      </c>
      <c r="B70" s="4">
        <f t="shared" si="1"/>
        <v>24</v>
      </c>
      <c r="C70" s="4">
        <f t="shared" si="2"/>
        <v>1.02</v>
      </c>
      <c r="F70" s="4">
        <f t="shared" si="3"/>
        <v>0</v>
      </c>
      <c r="G70" s="13" t="str">
        <f t="shared" si="4"/>
        <v/>
      </c>
      <c r="H70" s="4" t="str">
        <f t="shared" si="5"/>
        <v/>
      </c>
      <c r="J70" s="2">
        <f t="shared" si="42"/>
        <v>8</v>
      </c>
      <c r="K70" s="4">
        <f t="shared" si="6"/>
        <v>24</v>
      </c>
      <c r="L70" s="4">
        <f t="shared" si="7"/>
        <v>1.02</v>
      </c>
      <c r="O70" s="4">
        <f t="shared" si="8"/>
        <v>0</v>
      </c>
      <c r="P70" s="13" t="str">
        <f t="shared" si="9"/>
        <v/>
      </c>
      <c r="Q70" s="4" t="str">
        <f t="shared" si="10"/>
        <v/>
      </c>
      <c r="S70" s="2">
        <f t="shared" si="43"/>
        <v>8</v>
      </c>
      <c r="T70" s="4">
        <f t="shared" si="11"/>
        <v>24</v>
      </c>
      <c r="U70" s="4">
        <f t="shared" si="12"/>
        <v>1.14</v>
      </c>
      <c r="V70" s="2">
        <v>150.8125</v>
      </c>
      <c r="W70" s="2">
        <v>155.25</v>
      </c>
      <c r="X70" s="4">
        <f t="shared" si="13"/>
        <v>4.4375</v>
      </c>
      <c r="Y70" s="13">
        <f t="shared" si="14"/>
        <v>0.993031274</v>
      </c>
      <c r="Z70" s="4">
        <f t="shared" si="15"/>
        <v>0</v>
      </c>
      <c r="AB70" s="2">
        <f t="shared" si="44"/>
        <v>8</v>
      </c>
      <c r="AC70" s="4">
        <f t="shared" si="16"/>
        <v>24</v>
      </c>
      <c r="AD70" s="4">
        <f t="shared" si="17"/>
        <v>1.14</v>
      </c>
      <c r="AE70" s="4">
        <f>150.875-1/32</f>
        <v>150.84375</v>
      </c>
      <c r="AF70" s="4">
        <f>155.25-1/32</f>
        <v>155.21875</v>
      </c>
      <c r="AG70" s="4">
        <f t="shared" si="18"/>
        <v>4.375</v>
      </c>
      <c r="AH70" s="13">
        <f t="shared" si="19"/>
        <v>0.9929327736</v>
      </c>
      <c r="AI70" s="4">
        <f t="shared" si="20"/>
        <v>0</v>
      </c>
      <c r="AJ70" s="13"/>
      <c r="AK70" s="2">
        <f t="shared" si="45"/>
        <v>8</v>
      </c>
      <c r="AL70" s="4">
        <f t="shared" si="21"/>
        <v>24</v>
      </c>
      <c r="AM70" s="4">
        <f t="shared" si="22"/>
        <v>1.17</v>
      </c>
      <c r="AN70" s="4">
        <f>150.8125</f>
        <v>150.8125</v>
      </c>
      <c r="AO70" s="4">
        <f>155.25-1/32</f>
        <v>155.21875</v>
      </c>
      <c r="AP70" s="4">
        <f t="shared" si="23"/>
        <v>4.40625</v>
      </c>
      <c r="AQ70" s="13">
        <f t="shared" si="24"/>
        <v>0.9895285073</v>
      </c>
      <c r="AR70" s="4">
        <f t="shared" si="25"/>
        <v>0</v>
      </c>
      <c r="AS70" s="13"/>
      <c r="AT70" s="2">
        <f t="shared" si="46"/>
        <v>8</v>
      </c>
      <c r="AU70" s="4">
        <f t="shared" si="26"/>
        <v>24</v>
      </c>
      <c r="AV70" s="4">
        <f t="shared" si="27"/>
        <v>1.2</v>
      </c>
      <c r="AW70" s="4">
        <f>150+13/16</f>
        <v>150.8125</v>
      </c>
      <c r="AX70" s="4">
        <f>155.25-1/32</f>
        <v>155.21875</v>
      </c>
      <c r="AY70" s="4">
        <f t="shared" si="28"/>
        <v>4.40625</v>
      </c>
      <c r="AZ70" s="13">
        <f t="shared" si="29"/>
        <v>1</v>
      </c>
      <c r="BA70" s="4">
        <f t="shared" si="30"/>
        <v>0</v>
      </c>
      <c r="BB70" s="13"/>
      <c r="BC70" s="2">
        <f t="shared" si="47"/>
        <v>8</v>
      </c>
      <c r="BD70" s="4">
        <f t="shared" si="31"/>
        <v>24</v>
      </c>
      <c r="BE70" s="4">
        <f t="shared" si="32"/>
        <v>1.2</v>
      </c>
      <c r="BF70" s="4">
        <f>150.8125</f>
        <v>150.8125</v>
      </c>
      <c r="BG70" s="4">
        <f>155.25-1/32</f>
        <v>155.21875</v>
      </c>
      <c r="BH70" s="4">
        <f t="shared" si="33"/>
        <v>4.40625</v>
      </c>
      <c r="BI70" s="13">
        <f t="shared" si="34"/>
        <v>0.9964726521</v>
      </c>
      <c r="BJ70" s="4">
        <f t="shared" si="35"/>
        <v>0</v>
      </c>
      <c r="BK70" s="13"/>
      <c r="BL70" s="2">
        <f t="shared" si="48"/>
        <v>8</v>
      </c>
      <c r="BM70" s="4">
        <f t="shared" si="36"/>
        <v>24</v>
      </c>
      <c r="BN70" s="4">
        <f t="shared" si="37"/>
        <v>1.2</v>
      </c>
      <c r="BO70" s="4">
        <f>150.875</f>
        <v>150.875</v>
      </c>
      <c r="BP70" s="4">
        <f>155.125+1/32</f>
        <v>155.15625</v>
      </c>
      <c r="BQ70" s="4">
        <f t="shared" si="38"/>
        <v>4.28125</v>
      </c>
      <c r="BR70" s="13">
        <f t="shared" si="39"/>
        <v>0.9927796889</v>
      </c>
      <c r="BS70" s="4">
        <f t="shared" si="40"/>
        <v>0</v>
      </c>
      <c r="BT70" s="25"/>
    </row>
    <row r="71">
      <c r="A71" s="2">
        <f t="shared" si="41"/>
        <v>8.5</v>
      </c>
      <c r="B71" s="4">
        <f t="shared" si="1"/>
        <v>25.5</v>
      </c>
      <c r="C71" s="4">
        <f t="shared" si="2"/>
        <v>0.99</v>
      </c>
      <c r="F71" s="4">
        <f t="shared" si="3"/>
        <v>0</v>
      </c>
      <c r="G71" s="26"/>
      <c r="H71" s="4" t="str">
        <f t="shared" si="5"/>
        <v/>
      </c>
      <c r="J71" s="2">
        <f t="shared" si="42"/>
        <v>8.5</v>
      </c>
      <c r="K71" s="4">
        <f t="shared" si="6"/>
        <v>25.5</v>
      </c>
      <c r="L71" s="4">
        <f t="shared" si="7"/>
        <v>0.99</v>
      </c>
      <c r="O71" s="4">
        <f t="shared" si="8"/>
        <v>0</v>
      </c>
      <c r="P71" s="26"/>
      <c r="Q71" s="4" t="str">
        <f t="shared" si="10"/>
        <v/>
      </c>
      <c r="S71" s="2">
        <f t="shared" si="43"/>
        <v>8.5</v>
      </c>
      <c r="T71" s="4">
        <f t="shared" si="11"/>
        <v>25.5</v>
      </c>
      <c r="U71" s="4">
        <f t="shared" si="12"/>
        <v>1.11</v>
      </c>
      <c r="X71" s="4">
        <f t="shared" si="13"/>
        <v>0</v>
      </c>
      <c r="Y71" s="26"/>
      <c r="Z71" s="4" t="str">
        <f t="shared" si="15"/>
        <v/>
      </c>
      <c r="AB71" s="2">
        <f t="shared" si="44"/>
        <v>8.5</v>
      </c>
      <c r="AC71" s="4">
        <f t="shared" si="16"/>
        <v>25.5</v>
      </c>
      <c r="AD71" s="4">
        <f t="shared" si="17"/>
        <v>1.11</v>
      </c>
      <c r="AG71" s="4">
        <f t="shared" si="18"/>
        <v>0</v>
      </c>
      <c r="AH71" s="26"/>
      <c r="AI71" s="4" t="str">
        <f t="shared" si="20"/>
        <v/>
      </c>
      <c r="AJ71" s="13"/>
      <c r="AK71" s="2">
        <f t="shared" si="45"/>
        <v>8.5</v>
      </c>
      <c r="AL71" s="4">
        <f t="shared" si="21"/>
        <v>25.5</v>
      </c>
      <c r="AM71" s="4">
        <f t="shared" si="22"/>
        <v>1.14</v>
      </c>
      <c r="AP71" s="4">
        <f t="shared" si="23"/>
        <v>0</v>
      </c>
      <c r="AQ71" s="26"/>
      <c r="AR71" s="4" t="str">
        <f t="shared" si="25"/>
        <v/>
      </c>
      <c r="AS71" s="13"/>
      <c r="AT71" s="2">
        <f t="shared" si="46"/>
        <v>8.5</v>
      </c>
      <c r="AU71" s="4">
        <f t="shared" si="26"/>
        <v>25.5</v>
      </c>
      <c r="AV71" s="4">
        <f t="shared" si="27"/>
        <v>1.17</v>
      </c>
      <c r="AY71" s="4">
        <f t="shared" si="28"/>
        <v>0</v>
      </c>
      <c r="AZ71" s="26"/>
      <c r="BA71" s="4" t="str">
        <f t="shared" si="30"/>
        <v/>
      </c>
      <c r="BB71" s="13"/>
      <c r="BC71" s="2">
        <f t="shared" si="47"/>
        <v>8.5</v>
      </c>
      <c r="BD71" s="4">
        <f t="shared" si="31"/>
        <v>25.5</v>
      </c>
      <c r="BE71" s="4">
        <f t="shared" si="32"/>
        <v>1.17</v>
      </c>
      <c r="BH71" s="4">
        <f t="shared" si="33"/>
        <v>0</v>
      </c>
      <c r="BI71" s="26"/>
      <c r="BJ71" s="4" t="str">
        <f t="shared" si="35"/>
        <v/>
      </c>
      <c r="BK71" s="13"/>
      <c r="BL71" s="2">
        <f t="shared" si="48"/>
        <v>8.5</v>
      </c>
      <c r="BM71" s="4">
        <f t="shared" si="36"/>
        <v>25.5</v>
      </c>
      <c r="BN71" s="4">
        <f t="shared" si="37"/>
        <v>1.17</v>
      </c>
      <c r="BQ71" s="4">
        <f t="shared" si="38"/>
        <v>0</v>
      </c>
      <c r="BR71" s="26"/>
      <c r="BS71" s="4" t="str">
        <f t="shared" si="40"/>
        <v/>
      </c>
      <c r="BT71" s="25"/>
    </row>
    <row r="72">
      <c r="A72" s="2">
        <f t="shared" si="41"/>
        <v>9</v>
      </c>
      <c r="B72" s="4">
        <f t="shared" si="1"/>
        <v>27</v>
      </c>
      <c r="C72" s="4">
        <f t="shared" si="2"/>
        <v>0.96</v>
      </c>
      <c r="F72" s="4">
        <f t="shared" si="3"/>
        <v>0</v>
      </c>
      <c r="G72" s="13" t="str">
        <f t="shared" ref="G72:G174" si="49">if(ISBLANK(E72), , if(E72&lt;D72,-sqrt(-F72/B$18), sqrt(F72/B$18)))</f>
        <v/>
      </c>
      <c r="H72" s="4" t="str">
        <f t="shared" si="5"/>
        <v/>
      </c>
      <c r="J72" s="2">
        <f t="shared" si="42"/>
        <v>9</v>
      </c>
      <c r="K72" s="4">
        <f t="shared" si="6"/>
        <v>27</v>
      </c>
      <c r="L72" s="4">
        <f t="shared" si="7"/>
        <v>0.96</v>
      </c>
      <c r="M72" s="4">
        <f>150.75+1/32</f>
        <v>150.78125</v>
      </c>
      <c r="N72" s="4">
        <f>155.25-1/32</f>
        <v>155.21875</v>
      </c>
      <c r="O72" s="4">
        <f t="shared" si="8"/>
        <v>4.4375</v>
      </c>
      <c r="P72" s="13">
        <f t="shared" ref="P72:P174" si="50">if(ISBLANK(N72), , if(N72&lt;M72,-sqrt(-O72/K$18), sqrt(O72/K$18)))</f>
        <v>0.993031274</v>
      </c>
      <c r="Q72" s="4">
        <f t="shared" si="10"/>
        <v>0</v>
      </c>
      <c r="S72" s="2">
        <f t="shared" si="43"/>
        <v>9</v>
      </c>
      <c r="T72" s="4">
        <f t="shared" si="11"/>
        <v>27</v>
      </c>
      <c r="U72" s="4">
        <f t="shared" si="12"/>
        <v>1.08</v>
      </c>
      <c r="X72" s="4">
        <f t="shared" si="13"/>
        <v>0</v>
      </c>
      <c r="Y72" s="13" t="str">
        <f t="shared" ref="Y72:Y174" si="51">if(ISBLANK(W72), , if(W72&lt;V72,-sqrt(-X72/T$18), sqrt(X72/T$18)))</f>
        <v/>
      </c>
      <c r="Z72" s="4" t="str">
        <f t="shared" si="15"/>
        <v/>
      </c>
      <c r="AB72" s="2">
        <f t="shared" si="44"/>
        <v>9</v>
      </c>
      <c r="AC72" s="4">
        <f t="shared" si="16"/>
        <v>27</v>
      </c>
      <c r="AD72" s="4">
        <f t="shared" si="17"/>
        <v>1.08</v>
      </c>
      <c r="AG72" s="4">
        <f t="shared" si="18"/>
        <v>0</v>
      </c>
      <c r="AH72" s="13" t="str">
        <f t="shared" ref="AH72:AH174" si="52">if(ISBLANK(AF72), , if(AF72&lt;AE72,-sqrt(-AG72/AC$18), sqrt(AG72/AC$18)))</f>
        <v/>
      </c>
      <c r="AI72" s="4" t="str">
        <f t="shared" si="20"/>
        <v/>
      </c>
      <c r="AJ72" s="13"/>
      <c r="AK72" s="2">
        <f t="shared" si="45"/>
        <v>9</v>
      </c>
      <c r="AL72" s="4">
        <f t="shared" si="21"/>
        <v>27</v>
      </c>
      <c r="AM72" s="4">
        <f t="shared" si="22"/>
        <v>1.11</v>
      </c>
      <c r="AP72" s="4">
        <f t="shared" si="23"/>
        <v>0</v>
      </c>
      <c r="AQ72" s="13" t="str">
        <f t="shared" ref="AQ72:AQ174" si="53">if(ISBLANK(AO72), , if(AO72&lt;AN72,-sqrt(-AP72/AL$18), sqrt(AP72/AL$18)))</f>
        <v/>
      </c>
      <c r="AR72" s="4" t="str">
        <f t="shared" si="25"/>
        <v/>
      </c>
      <c r="AS72" s="13"/>
      <c r="AT72" s="2">
        <f t="shared" si="46"/>
        <v>9</v>
      </c>
      <c r="AU72" s="4">
        <f t="shared" si="26"/>
        <v>27</v>
      </c>
      <c r="AV72" s="4">
        <f t="shared" si="27"/>
        <v>1.14</v>
      </c>
      <c r="AY72" s="4">
        <f t="shared" si="28"/>
        <v>0</v>
      </c>
      <c r="AZ72" s="13" t="str">
        <f t="shared" ref="AZ72:AZ174" si="54">if(ISBLANK(AX72), , if(AX72&lt;AW72,-sqrt(-AY72/AU$18), sqrt(AY72/AU$18)))</f>
        <v/>
      </c>
      <c r="BA72" s="4" t="str">
        <f t="shared" si="30"/>
        <v/>
      </c>
      <c r="BB72" s="13"/>
      <c r="BC72" s="2">
        <f t="shared" si="47"/>
        <v>9</v>
      </c>
      <c r="BD72" s="4">
        <f t="shared" si="31"/>
        <v>27</v>
      </c>
      <c r="BE72" s="4">
        <f t="shared" si="32"/>
        <v>1.14</v>
      </c>
      <c r="BH72" s="4">
        <f t="shared" si="33"/>
        <v>0</v>
      </c>
      <c r="BI72" s="13" t="str">
        <f t="shared" ref="BI72:BI174" si="55">if(ISBLANK(BG72), , if(BG72&lt;BF72,-sqrt(-BH72/BD$18), sqrt(BH72/BD$18)))</f>
        <v/>
      </c>
      <c r="BJ72" s="4" t="str">
        <f t="shared" si="35"/>
        <v/>
      </c>
      <c r="BK72" s="13"/>
      <c r="BL72" s="2">
        <f t="shared" si="48"/>
        <v>9</v>
      </c>
      <c r="BM72" s="4">
        <f t="shared" si="36"/>
        <v>27</v>
      </c>
      <c r="BN72" s="4">
        <f t="shared" si="37"/>
        <v>1.14</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0.93</v>
      </c>
      <c r="F73" s="4">
        <f t="shared" si="3"/>
        <v>0</v>
      </c>
      <c r="G73" s="13" t="str">
        <f t="shared" si="49"/>
        <v/>
      </c>
      <c r="H73" s="4" t="str">
        <f t="shared" si="5"/>
        <v/>
      </c>
      <c r="J73" s="2">
        <f t="shared" si="42"/>
        <v>9.5</v>
      </c>
      <c r="K73" s="4">
        <f t="shared" si="6"/>
        <v>28.5</v>
      </c>
      <c r="L73" s="4">
        <f t="shared" si="7"/>
        <v>0.93</v>
      </c>
      <c r="O73" s="4">
        <f t="shared" si="8"/>
        <v>0</v>
      </c>
      <c r="P73" s="13" t="str">
        <f t="shared" si="50"/>
        <v/>
      </c>
      <c r="Q73" s="4" t="str">
        <f t="shared" si="10"/>
        <v/>
      </c>
      <c r="S73" s="2">
        <f t="shared" si="43"/>
        <v>9.5</v>
      </c>
      <c r="T73" s="4">
        <f t="shared" si="11"/>
        <v>28.5</v>
      </c>
      <c r="U73" s="4">
        <f t="shared" si="12"/>
        <v>1.05</v>
      </c>
      <c r="X73" s="4">
        <f t="shared" si="13"/>
        <v>0</v>
      </c>
      <c r="Y73" s="13" t="str">
        <f t="shared" si="51"/>
        <v/>
      </c>
      <c r="Z73" s="4" t="str">
        <f t="shared" si="15"/>
        <v/>
      </c>
      <c r="AB73" s="2">
        <f t="shared" si="44"/>
        <v>9.5</v>
      </c>
      <c r="AC73" s="4">
        <f t="shared" si="16"/>
        <v>28.5</v>
      </c>
      <c r="AD73" s="4">
        <f t="shared" si="17"/>
        <v>1.05</v>
      </c>
      <c r="AG73" s="4">
        <f t="shared" si="18"/>
        <v>0</v>
      </c>
      <c r="AH73" s="13" t="str">
        <f t="shared" si="52"/>
        <v/>
      </c>
      <c r="AI73" s="4" t="str">
        <f t="shared" si="20"/>
        <v/>
      </c>
      <c r="AJ73" s="13"/>
      <c r="AK73" s="2">
        <f t="shared" si="45"/>
        <v>9.5</v>
      </c>
      <c r="AL73" s="4">
        <f t="shared" si="21"/>
        <v>28.5</v>
      </c>
      <c r="AM73" s="4">
        <f t="shared" si="22"/>
        <v>1.08</v>
      </c>
      <c r="AP73" s="4">
        <f t="shared" si="23"/>
        <v>0</v>
      </c>
      <c r="AQ73" s="13" t="str">
        <f t="shared" si="53"/>
        <v/>
      </c>
      <c r="AR73" s="4" t="str">
        <f t="shared" si="25"/>
        <v/>
      </c>
      <c r="AS73" s="13"/>
      <c r="AT73" s="2">
        <f t="shared" si="46"/>
        <v>9.5</v>
      </c>
      <c r="AU73" s="4">
        <f t="shared" si="26"/>
        <v>28.5</v>
      </c>
      <c r="AV73" s="4">
        <f t="shared" si="27"/>
        <v>1.11</v>
      </c>
      <c r="AY73" s="4">
        <f t="shared" si="28"/>
        <v>0</v>
      </c>
      <c r="AZ73" s="13" t="str">
        <f t="shared" si="54"/>
        <v/>
      </c>
      <c r="BA73" s="4" t="str">
        <f t="shared" si="30"/>
        <v/>
      </c>
      <c r="BB73" s="13"/>
      <c r="BC73" s="2">
        <f t="shared" si="47"/>
        <v>9.5</v>
      </c>
      <c r="BD73" s="4">
        <f t="shared" si="31"/>
        <v>28.5</v>
      </c>
      <c r="BE73" s="4">
        <f t="shared" si="32"/>
        <v>1.11</v>
      </c>
      <c r="BH73" s="4">
        <f t="shared" si="33"/>
        <v>0</v>
      </c>
      <c r="BI73" s="13" t="str">
        <f t="shared" si="55"/>
        <v/>
      </c>
      <c r="BJ73" s="4" t="str">
        <f t="shared" si="35"/>
        <v/>
      </c>
      <c r="BK73" s="13"/>
      <c r="BL73" s="2">
        <f t="shared" si="48"/>
        <v>9.5</v>
      </c>
      <c r="BM73" s="4">
        <f t="shared" si="36"/>
        <v>28.5</v>
      </c>
      <c r="BN73" s="4">
        <f t="shared" si="37"/>
        <v>1.11</v>
      </c>
      <c r="BQ73" s="4">
        <f t="shared" si="38"/>
        <v>0</v>
      </c>
      <c r="BR73" s="13" t="str">
        <f t="shared" si="56"/>
        <v/>
      </c>
      <c r="BS73" s="4" t="str">
        <f t="shared" si="40"/>
        <v/>
      </c>
      <c r="BT73" s="25"/>
    </row>
    <row r="74">
      <c r="A74" s="2">
        <f t="shared" si="41"/>
        <v>10</v>
      </c>
      <c r="B74" s="4">
        <f t="shared" si="1"/>
        <v>30</v>
      </c>
      <c r="C74" s="4">
        <f t="shared" si="2"/>
        <v>0.9</v>
      </c>
      <c r="F74" s="4">
        <f t="shared" si="3"/>
        <v>0</v>
      </c>
      <c r="G74" s="13" t="str">
        <f t="shared" si="49"/>
        <v/>
      </c>
      <c r="H74" s="4" t="str">
        <f t="shared" si="5"/>
        <v/>
      </c>
      <c r="J74" s="2">
        <f t="shared" si="42"/>
        <v>10</v>
      </c>
      <c r="K74" s="4">
        <f t="shared" si="6"/>
        <v>30</v>
      </c>
      <c r="L74" s="4">
        <f t="shared" si="7"/>
        <v>0.9</v>
      </c>
      <c r="O74" s="4">
        <f t="shared" si="8"/>
        <v>0</v>
      </c>
      <c r="P74" s="13" t="str">
        <f t="shared" si="50"/>
        <v/>
      </c>
      <c r="Q74" s="4" t="str">
        <f t="shared" si="10"/>
        <v/>
      </c>
      <c r="S74" s="2">
        <f t="shared" si="43"/>
        <v>10</v>
      </c>
      <c r="T74" s="4">
        <f t="shared" si="11"/>
        <v>30</v>
      </c>
      <c r="U74" s="4">
        <f t="shared" si="12"/>
        <v>1.02</v>
      </c>
      <c r="V74" s="4">
        <f>150+13/16</f>
        <v>150.8125</v>
      </c>
      <c r="W74" s="2">
        <f>155.25-1/32</f>
        <v>155.21875</v>
      </c>
      <c r="X74" s="4">
        <f t="shared" si="13"/>
        <v>4.40625</v>
      </c>
      <c r="Y74" s="13">
        <f t="shared" si="51"/>
        <v>0.9895285073</v>
      </c>
      <c r="Z74" s="4">
        <f t="shared" si="15"/>
        <v>0</v>
      </c>
      <c r="AB74" s="2">
        <f t="shared" si="44"/>
        <v>10</v>
      </c>
      <c r="AC74" s="4">
        <f t="shared" si="16"/>
        <v>30</v>
      </c>
      <c r="AD74" s="4">
        <f t="shared" si="17"/>
        <v>1.02</v>
      </c>
      <c r="AE74" s="4">
        <f>150.875-1/32</f>
        <v>150.84375</v>
      </c>
      <c r="AF74" s="4">
        <f>155.25-1/32</f>
        <v>155.21875</v>
      </c>
      <c r="AG74" s="4">
        <f t="shared" si="18"/>
        <v>4.375</v>
      </c>
      <c r="AH74" s="13">
        <f t="shared" si="52"/>
        <v>0.9929327736</v>
      </c>
      <c r="AI74" s="4">
        <f t="shared" si="20"/>
        <v>0</v>
      </c>
      <c r="AJ74" s="13"/>
      <c r="AK74" s="2">
        <f t="shared" si="45"/>
        <v>10</v>
      </c>
      <c r="AL74" s="4">
        <f t="shared" si="21"/>
        <v>30</v>
      </c>
      <c r="AM74" s="4">
        <f t="shared" si="22"/>
        <v>1.05</v>
      </c>
      <c r="AN74" s="4">
        <f>150.8125</f>
        <v>150.8125</v>
      </c>
      <c r="AO74" s="4">
        <f>155.25-1/32</f>
        <v>155.21875</v>
      </c>
      <c r="AP74" s="4">
        <f t="shared" si="23"/>
        <v>4.40625</v>
      </c>
      <c r="AQ74" s="13">
        <f t="shared" si="53"/>
        <v>0.9895285073</v>
      </c>
      <c r="AR74" s="4">
        <f t="shared" si="25"/>
        <v>0</v>
      </c>
      <c r="AS74" s="13"/>
      <c r="AT74" s="2">
        <f t="shared" si="46"/>
        <v>10</v>
      </c>
      <c r="AU74" s="4">
        <f t="shared" si="26"/>
        <v>30</v>
      </c>
      <c r="AV74" s="4">
        <f t="shared" si="27"/>
        <v>1.08</v>
      </c>
      <c r="AW74" s="4">
        <f>150+13/16</f>
        <v>150.8125</v>
      </c>
      <c r="AX74" s="4">
        <f>155.25-1/32</f>
        <v>155.21875</v>
      </c>
      <c r="AY74" s="4">
        <f t="shared" si="28"/>
        <v>4.40625</v>
      </c>
      <c r="AZ74" s="13">
        <f t="shared" si="54"/>
        <v>1</v>
      </c>
      <c r="BA74" s="4">
        <f t="shared" si="30"/>
        <v>0</v>
      </c>
      <c r="BB74" s="13"/>
      <c r="BC74" s="2">
        <f t="shared" si="47"/>
        <v>10</v>
      </c>
      <c r="BD74" s="4">
        <f t="shared" si="31"/>
        <v>30</v>
      </c>
      <c r="BE74" s="4">
        <f t="shared" si="32"/>
        <v>1.08</v>
      </c>
      <c r="BF74" s="4">
        <f>150.8125</f>
        <v>150.8125</v>
      </c>
      <c r="BG74" s="4">
        <f>155.25-1/32</f>
        <v>155.21875</v>
      </c>
      <c r="BH74" s="4">
        <f t="shared" si="33"/>
        <v>4.40625</v>
      </c>
      <c r="BI74" s="13">
        <f t="shared" si="55"/>
        <v>0.9964726521</v>
      </c>
      <c r="BJ74" s="4">
        <f t="shared" si="35"/>
        <v>0</v>
      </c>
      <c r="BK74" s="13"/>
      <c r="BL74" s="2">
        <f t="shared" si="48"/>
        <v>10</v>
      </c>
      <c r="BM74" s="4">
        <f t="shared" si="36"/>
        <v>30</v>
      </c>
      <c r="BN74" s="4">
        <f t="shared" si="37"/>
        <v>1.08</v>
      </c>
      <c r="BO74" s="4">
        <f>150.875</f>
        <v>150.875</v>
      </c>
      <c r="BP74" s="4">
        <f>155.125+1/32</f>
        <v>155.15625</v>
      </c>
      <c r="BQ74" s="4">
        <f t="shared" si="38"/>
        <v>4.28125</v>
      </c>
      <c r="BR74" s="13">
        <f t="shared" si="56"/>
        <v>0.9927796889</v>
      </c>
      <c r="BS74" s="4">
        <f t="shared" si="40"/>
        <v>0</v>
      </c>
      <c r="BT74" s="25"/>
    </row>
    <row r="75">
      <c r="A75" s="2">
        <f t="shared" si="41"/>
        <v>10.5</v>
      </c>
      <c r="B75" s="4">
        <f t="shared" si="1"/>
        <v>31.5</v>
      </c>
      <c r="C75" s="4">
        <f t="shared" si="2"/>
        <v>0.87</v>
      </c>
      <c r="F75" s="4">
        <f t="shared" si="3"/>
        <v>0</v>
      </c>
      <c r="G75" s="13" t="str">
        <f t="shared" si="49"/>
        <v/>
      </c>
      <c r="H75" s="4" t="str">
        <f t="shared" si="5"/>
        <v/>
      </c>
      <c r="J75" s="2">
        <f t="shared" si="42"/>
        <v>10.5</v>
      </c>
      <c r="K75" s="4">
        <f t="shared" si="6"/>
        <v>31.5</v>
      </c>
      <c r="L75" s="4">
        <f t="shared" si="7"/>
        <v>0.87</v>
      </c>
      <c r="O75" s="4">
        <f t="shared" si="8"/>
        <v>0</v>
      </c>
      <c r="P75" s="13" t="str">
        <f t="shared" si="50"/>
        <v/>
      </c>
      <c r="Q75" s="4" t="str">
        <f t="shared" si="10"/>
        <v/>
      </c>
      <c r="S75" s="2">
        <f t="shared" si="43"/>
        <v>10.5</v>
      </c>
      <c r="T75" s="4">
        <f t="shared" si="11"/>
        <v>31.5</v>
      </c>
      <c r="U75" s="4">
        <f t="shared" si="12"/>
        <v>0.99</v>
      </c>
      <c r="X75" s="4">
        <f t="shared" si="13"/>
        <v>0</v>
      </c>
      <c r="Y75" s="13" t="str">
        <f t="shared" si="51"/>
        <v/>
      </c>
      <c r="Z75" s="4" t="str">
        <f t="shared" si="15"/>
        <v/>
      </c>
      <c r="AB75" s="2">
        <f t="shared" si="44"/>
        <v>10.5</v>
      </c>
      <c r="AC75" s="4">
        <f t="shared" si="16"/>
        <v>31.5</v>
      </c>
      <c r="AD75" s="4">
        <f t="shared" si="17"/>
        <v>0.99</v>
      </c>
      <c r="AG75" s="4">
        <f t="shared" si="18"/>
        <v>0</v>
      </c>
      <c r="AH75" s="13" t="str">
        <f t="shared" si="52"/>
        <v/>
      </c>
      <c r="AI75" s="4" t="str">
        <f t="shared" si="20"/>
        <v/>
      </c>
      <c r="AJ75" s="13"/>
      <c r="AK75" s="2">
        <f t="shared" si="45"/>
        <v>10.5</v>
      </c>
      <c r="AL75" s="4">
        <f t="shared" si="21"/>
        <v>31.5</v>
      </c>
      <c r="AM75" s="4">
        <f t="shared" si="22"/>
        <v>1.02</v>
      </c>
      <c r="AP75" s="4">
        <f t="shared" si="23"/>
        <v>0</v>
      </c>
      <c r="AQ75" s="13" t="str">
        <f t="shared" si="53"/>
        <v/>
      </c>
      <c r="AR75" s="4" t="str">
        <f t="shared" si="25"/>
        <v/>
      </c>
      <c r="AS75" s="13"/>
      <c r="AT75" s="2">
        <f t="shared" si="46"/>
        <v>10.5</v>
      </c>
      <c r="AU75" s="4">
        <f t="shared" si="26"/>
        <v>31.5</v>
      </c>
      <c r="AV75" s="4">
        <f t="shared" si="27"/>
        <v>1.05</v>
      </c>
      <c r="AY75" s="4">
        <f t="shared" si="28"/>
        <v>0</v>
      </c>
      <c r="AZ75" s="13" t="str">
        <f t="shared" si="54"/>
        <v/>
      </c>
      <c r="BA75" s="4" t="str">
        <f t="shared" si="30"/>
        <v/>
      </c>
      <c r="BB75" s="13"/>
      <c r="BC75" s="2">
        <f t="shared" si="47"/>
        <v>10.5</v>
      </c>
      <c r="BD75" s="4">
        <f t="shared" si="31"/>
        <v>31.5</v>
      </c>
      <c r="BE75" s="4">
        <f t="shared" si="32"/>
        <v>1.05</v>
      </c>
      <c r="BH75" s="4">
        <f t="shared" si="33"/>
        <v>0</v>
      </c>
      <c r="BI75" s="13" t="str">
        <f t="shared" si="55"/>
        <v/>
      </c>
      <c r="BJ75" s="4" t="str">
        <f t="shared" si="35"/>
        <v/>
      </c>
      <c r="BK75" s="13"/>
      <c r="BL75" s="2">
        <f t="shared" si="48"/>
        <v>10.5</v>
      </c>
      <c r="BM75" s="4">
        <f t="shared" si="36"/>
        <v>31.5</v>
      </c>
      <c r="BN75" s="4">
        <f t="shared" si="37"/>
        <v>1.05</v>
      </c>
      <c r="BQ75" s="4">
        <f t="shared" si="38"/>
        <v>0</v>
      </c>
      <c r="BR75" s="13" t="str">
        <f t="shared" si="56"/>
        <v/>
      </c>
      <c r="BS75" s="4" t="str">
        <f t="shared" si="40"/>
        <v/>
      </c>
      <c r="BT75" s="25"/>
    </row>
    <row r="76">
      <c r="A76" s="2">
        <f t="shared" si="41"/>
        <v>11</v>
      </c>
      <c r="B76" s="4">
        <f t="shared" si="1"/>
        <v>33</v>
      </c>
      <c r="C76" s="4">
        <f t="shared" si="2"/>
        <v>0.84</v>
      </c>
      <c r="F76" s="4">
        <f t="shared" si="3"/>
        <v>0</v>
      </c>
      <c r="G76" s="13" t="str">
        <f t="shared" si="49"/>
        <v/>
      </c>
      <c r="H76" s="4" t="str">
        <f t="shared" si="5"/>
        <v/>
      </c>
      <c r="J76" s="2">
        <f t="shared" si="42"/>
        <v>11</v>
      </c>
      <c r="K76" s="4">
        <f t="shared" si="6"/>
        <v>33</v>
      </c>
      <c r="L76" s="4">
        <f t="shared" si="7"/>
        <v>0.84</v>
      </c>
      <c r="M76" s="4">
        <f>150.75+1/32</f>
        <v>150.78125</v>
      </c>
      <c r="N76" s="4">
        <f>155.25-1/32</f>
        <v>155.21875</v>
      </c>
      <c r="O76" s="4">
        <f t="shared" si="8"/>
        <v>4.4375</v>
      </c>
      <c r="P76" s="13">
        <f t="shared" si="50"/>
        <v>0.993031274</v>
      </c>
      <c r="Q76" s="4">
        <f t="shared" si="10"/>
        <v>0</v>
      </c>
      <c r="S76" s="2">
        <f t="shared" si="43"/>
        <v>11</v>
      </c>
      <c r="T76" s="4">
        <f t="shared" si="11"/>
        <v>33</v>
      </c>
      <c r="U76" s="4">
        <f t="shared" si="12"/>
        <v>0.96</v>
      </c>
      <c r="X76" s="4">
        <f t="shared" si="13"/>
        <v>0</v>
      </c>
      <c r="Y76" s="13" t="str">
        <f t="shared" si="51"/>
        <v/>
      </c>
      <c r="Z76" s="4" t="str">
        <f t="shared" si="15"/>
        <v/>
      </c>
      <c r="AB76" s="2">
        <f t="shared" si="44"/>
        <v>11</v>
      </c>
      <c r="AC76" s="4">
        <f t="shared" si="16"/>
        <v>33</v>
      </c>
      <c r="AD76" s="4">
        <f t="shared" si="17"/>
        <v>0.96</v>
      </c>
      <c r="AG76" s="4">
        <f t="shared" si="18"/>
        <v>0</v>
      </c>
      <c r="AH76" s="13" t="str">
        <f t="shared" si="52"/>
        <v/>
      </c>
      <c r="AI76" s="4" t="str">
        <f t="shared" si="20"/>
        <v/>
      </c>
      <c r="AJ76" s="13"/>
      <c r="AK76" s="2">
        <f t="shared" si="45"/>
        <v>11</v>
      </c>
      <c r="AL76" s="4">
        <f t="shared" si="21"/>
        <v>33</v>
      </c>
      <c r="AM76" s="4">
        <f t="shared" si="22"/>
        <v>0.99</v>
      </c>
      <c r="AN76" s="4">
        <f>150.8125</f>
        <v>150.8125</v>
      </c>
      <c r="AO76" s="4">
        <f>155.25-1/32</f>
        <v>155.21875</v>
      </c>
      <c r="AP76" s="4">
        <f t="shared" si="23"/>
        <v>4.40625</v>
      </c>
      <c r="AQ76" s="13">
        <f t="shared" si="53"/>
        <v>0.9895285073</v>
      </c>
      <c r="AR76" s="4">
        <f t="shared" si="25"/>
        <v>0</v>
      </c>
      <c r="AS76" s="13"/>
      <c r="AT76" s="2">
        <f t="shared" si="46"/>
        <v>11</v>
      </c>
      <c r="AU76" s="4">
        <f t="shared" si="26"/>
        <v>33</v>
      </c>
      <c r="AV76" s="4">
        <f t="shared" si="27"/>
        <v>1.02</v>
      </c>
      <c r="AY76" s="4">
        <f t="shared" si="28"/>
        <v>0</v>
      </c>
      <c r="AZ76" s="13" t="str">
        <f t="shared" si="54"/>
        <v/>
      </c>
      <c r="BA76" s="4" t="str">
        <f t="shared" si="30"/>
        <v/>
      </c>
      <c r="BB76" s="13"/>
      <c r="BC76" s="2">
        <f t="shared" si="47"/>
        <v>11</v>
      </c>
      <c r="BD76" s="4">
        <f t="shared" si="31"/>
        <v>33</v>
      </c>
      <c r="BE76" s="4">
        <f t="shared" si="32"/>
        <v>1.02</v>
      </c>
      <c r="BH76" s="4">
        <f t="shared" si="33"/>
        <v>0</v>
      </c>
      <c r="BI76" s="13" t="str">
        <f t="shared" si="55"/>
        <v/>
      </c>
      <c r="BJ76" s="4" t="str">
        <f t="shared" si="35"/>
        <v/>
      </c>
      <c r="BK76" s="13"/>
      <c r="BL76" s="2">
        <f t="shared" si="48"/>
        <v>11</v>
      </c>
      <c r="BM76" s="4">
        <f t="shared" si="36"/>
        <v>33</v>
      </c>
      <c r="BN76" s="4">
        <f t="shared" si="37"/>
        <v>1.02</v>
      </c>
      <c r="BQ76" s="4">
        <f t="shared" si="38"/>
        <v>0</v>
      </c>
      <c r="BR76" s="13" t="str">
        <f t="shared" si="56"/>
        <v/>
      </c>
      <c r="BS76" s="4" t="str">
        <f t="shared" si="40"/>
        <v/>
      </c>
      <c r="BT76" s="25"/>
    </row>
    <row r="77">
      <c r="A77" s="2">
        <f t="shared" si="41"/>
        <v>11.5</v>
      </c>
      <c r="B77" s="4">
        <f t="shared" si="1"/>
        <v>34.5</v>
      </c>
      <c r="C77" s="4">
        <f t="shared" si="2"/>
        <v>0.81</v>
      </c>
      <c r="F77" s="4">
        <f t="shared" si="3"/>
        <v>0</v>
      </c>
      <c r="G77" s="13" t="str">
        <f t="shared" si="49"/>
        <v/>
      </c>
      <c r="H77" s="4" t="str">
        <f t="shared" si="5"/>
        <v/>
      </c>
      <c r="J77" s="2">
        <f t="shared" si="42"/>
        <v>11.5</v>
      </c>
      <c r="K77" s="4">
        <f t="shared" si="6"/>
        <v>34.5</v>
      </c>
      <c r="L77" s="4">
        <f t="shared" si="7"/>
        <v>0.81</v>
      </c>
      <c r="O77" s="4">
        <f t="shared" si="8"/>
        <v>0</v>
      </c>
      <c r="P77" s="13" t="str">
        <f t="shared" si="50"/>
        <v/>
      </c>
      <c r="Q77" s="4" t="str">
        <f t="shared" si="10"/>
        <v/>
      </c>
      <c r="S77" s="2">
        <f t="shared" si="43"/>
        <v>11.5</v>
      </c>
      <c r="T77" s="4">
        <f t="shared" si="11"/>
        <v>34.5</v>
      </c>
      <c r="U77" s="4">
        <f t="shared" si="12"/>
        <v>0.93</v>
      </c>
      <c r="X77" s="4">
        <f t="shared" si="13"/>
        <v>0</v>
      </c>
      <c r="Y77" s="13" t="str">
        <f t="shared" si="51"/>
        <v/>
      </c>
      <c r="Z77" s="4" t="str">
        <f t="shared" si="15"/>
        <v/>
      </c>
      <c r="AB77" s="2">
        <f t="shared" si="44"/>
        <v>11.5</v>
      </c>
      <c r="AC77" s="4">
        <f t="shared" si="16"/>
        <v>34.5</v>
      </c>
      <c r="AD77" s="4">
        <f t="shared" si="17"/>
        <v>0.93</v>
      </c>
      <c r="AG77" s="4">
        <f t="shared" si="18"/>
        <v>0</v>
      </c>
      <c r="AH77" s="13" t="str">
        <f t="shared" si="52"/>
        <v/>
      </c>
      <c r="AI77" s="4" t="str">
        <f t="shared" si="20"/>
        <v/>
      </c>
      <c r="AJ77" s="13"/>
      <c r="AK77" s="2">
        <f t="shared" si="45"/>
        <v>11.5</v>
      </c>
      <c r="AL77" s="4">
        <f t="shared" si="21"/>
        <v>34.5</v>
      </c>
      <c r="AM77" s="4">
        <f t="shared" si="22"/>
        <v>0.96</v>
      </c>
      <c r="AP77" s="4">
        <f t="shared" si="23"/>
        <v>0</v>
      </c>
      <c r="AQ77" s="13" t="str">
        <f t="shared" si="53"/>
        <v/>
      </c>
      <c r="AR77" s="4" t="str">
        <f t="shared" si="25"/>
        <v/>
      </c>
      <c r="AS77" s="13"/>
      <c r="AT77" s="2">
        <f t="shared" si="46"/>
        <v>11.5</v>
      </c>
      <c r="AU77" s="4">
        <f t="shared" si="26"/>
        <v>34.5</v>
      </c>
      <c r="AV77" s="4">
        <f t="shared" si="27"/>
        <v>0.99</v>
      </c>
      <c r="AY77" s="4">
        <f t="shared" si="28"/>
        <v>0</v>
      </c>
      <c r="AZ77" s="13" t="str">
        <f t="shared" si="54"/>
        <v/>
      </c>
      <c r="BA77" s="4" t="str">
        <f t="shared" si="30"/>
        <v/>
      </c>
      <c r="BB77" s="13"/>
      <c r="BC77" s="2">
        <f t="shared" si="47"/>
        <v>11.5</v>
      </c>
      <c r="BD77" s="4">
        <f t="shared" si="31"/>
        <v>34.5</v>
      </c>
      <c r="BE77" s="4">
        <f t="shared" si="32"/>
        <v>0.99</v>
      </c>
      <c r="BH77" s="4">
        <f t="shared" si="33"/>
        <v>0</v>
      </c>
      <c r="BI77" s="13" t="str">
        <f t="shared" si="55"/>
        <v/>
      </c>
      <c r="BJ77" s="4" t="str">
        <f t="shared" si="35"/>
        <v/>
      </c>
      <c r="BK77" s="13"/>
      <c r="BL77" s="2">
        <f t="shared" si="48"/>
        <v>11.5</v>
      </c>
      <c r="BM77" s="4">
        <f t="shared" si="36"/>
        <v>34.5</v>
      </c>
      <c r="BN77" s="4">
        <f t="shared" si="37"/>
        <v>0.99</v>
      </c>
      <c r="BQ77" s="4">
        <f t="shared" si="38"/>
        <v>0</v>
      </c>
      <c r="BR77" s="13" t="str">
        <f t="shared" si="56"/>
        <v/>
      </c>
      <c r="BS77" s="4" t="str">
        <f t="shared" si="40"/>
        <v/>
      </c>
      <c r="BT77" s="25"/>
    </row>
    <row r="78">
      <c r="A78" s="2">
        <f t="shared" si="41"/>
        <v>12</v>
      </c>
      <c r="B78" s="4">
        <f t="shared" si="1"/>
        <v>36</v>
      </c>
      <c r="C78" s="4">
        <f t="shared" si="2"/>
        <v>0.78</v>
      </c>
      <c r="F78" s="4">
        <f t="shared" si="3"/>
        <v>0</v>
      </c>
      <c r="G78" s="13" t="str">
        <f t="shared" si="49"/>
        <v/>
      </c>
      <c r="H78" s="4" t="str">
        <f t="shared" si="5"/>
        <v/>
      </c>
      <c r="J78" s="2">
        <f t="shared" si="42"/>
        <v>12</v>
      </c>
      <c r="K78" s="4">
        <f t="shared" si="6"/>
        <v>36</v>
      </c>
      <c r="L78" s="4">
        <f t="shared" si="7"/>
        <v>0.78</v>
      </c>
      <c r="O78" s="4">
        <f t="shared" si="8"/>
        <v>0</v>
      </c>
      <c r="P78" s="13" t="str">
        <f t="shared" si="50"/>
        <v/>
      </c>
      <c r="Q78" s="4" t="str">
        <f t="shared" si="10"/>
        <v/>
      </c>
      <c r="S78" s="2">
        <f t="shared" si="43"/>
        <v>12</v>
      </c>
      <c r="T78" s="4">
        <f t="shared" si="11"/>
        <v>36</v>
      </c>
      <c r="U78" s="4">
        <f t="shared" si="12"/>
        <v>0.9</v>
      </c>
      <c r="V78" s="4">
        <f>150+13/16</f>
        <v>150.8125</v>
      </c>
      <c r="W78" s="2">
        <f>155.25-1/32</f>
        <v>155.21875</v>
      </c>
      <c r="X78" s="4">
        <f t="shared" si="13"/>
        <v>4.40625</v>
      </c>
      <c r="Y78" s="13">
        <f t="shared" si="51"/>
        <v>0.9895285073</v>
      </c>
      <c r="Z78" s="4">
        <f t="shared" si="15"/>
        <v>0</v>
      </c>
      <c r="AB78" s="2">
        <f t="shared" si="44"/>
        <v>12</v>
      </c>
      <c r="AC78" s="4">
        <f t="shared" si="16"/>
        <v>36</v>
      </c>
      <c r="AD78" s="4">
        <f t="shared" si="17"/>
        <v>0.9</v>
      </c>
      <c r="AE78" s="4">
        <f>150.875-1/32</f>
        <v>150.84375</v>
      </c>
      <c r="AF78" s="4">
        <f>155.25-1/32</f>
        <v>155.21875</v>
      </c>
      <c r="AG78" s="4">
        <f t="shared" si="18"/>
        <v>4.375</v>
      </c>
      <c r="AH78" s="13">
        <f t="shared" si="52"/>
        <v>0.9929327736</v>
      </c>
      <c r="AI78" s="4">
        <f t="shared" si="20"/>
        <v>0</v>
      </c>
      <c r="AJ78" s="13"/>
      <c r="AK78" s="2">
        <f t="shared" si="45"/>
        <v>12</v>
      </c>
      <c r="AL78" s="4">
        <f t="shared" si="21"/>
        <v>36</v>
      </c>
      <c r="AM78" s="4">
        <f t="shared" si="22"/>
        <v>0.93</v>
      </c>
      <c r="AN78" s="4">
        <f>150.8125</f>
        <v>150.8125</v>
      </c>
      <c r="AO78" s="4">
        <f>155.25-1/32</f>
        <v>155.21875</v>
      </c>
      <c r="AP78" s="4">
        <f t="shared" si="23"/>
        <v>4.40625</v>
      </c>
      <c r="AQ78" s="13">
        <f t="shared" si="53"/>
        <v>0.9895285073</v>
      </c>
      <c r="AR78" s="4">
        <f t="shared" si="25"/>
        <v>0</v>
      </c>
      <c r="AS78" s="13"/>
      <c r="AT78" s="2">
        <f t="shared" si="46"/>
        <v>12</v>
      </c>
      <c r="AU78" s="4">
        <f t="shared" si="26"/>
        <v>36</v>
      </c>
      <c r="AV78" s="4">
        <f t="shared" si="27"/>
        <v>0.96</v>
      </c>
      <c r="AW78" s="4">
        <f>150+13/16</f>
        <v>150.8125</v>
      </c>
      <c r="AX78" s="4">
        <f>155.25-1/32</f>
        <v>155.21875</v>
      </c>
      <c r="AY78" s="4">
        <f t="shared" si="28"/>
        <v>4.40625</v>
      </c>
      <c r="AZ78" s="13">
        <f t="shared" si="54"/>
        <v>1</v>
      </c>
      <c r="BA78" s="4">
        <f t="shared" si="30"/>
        <v>0</v>
      </c>
      <c r="BB78" s="13"/>
      <c r="BC78" s="2">
        <f t="shared" si="47"/>
        <v>12</v>
      </c>
      <c r="BD78" s="4">
        <f t="shared" si="31"/>
        <v>36</v>
      </c>
      <c r="BE78" s="4">
        <f t="shared" si="32"/>
        <v>0.96</v>
      </c>
      <c r="BF78" s="4">
        <f>150.875-1/32</f>
        <v>150.84375</v>
      </c>
      <c r="BG78" s="4">
        <f>155+3/16</f>
        <v>155.1875</v>
      </c>
      <c r="BH78" s="4">
        <f t="shared" si="33"/>
        <v>4.34375</v>
      </c>
      <c r="BI78" s="13">
        <f t="shared" si="55"/>
        <v>0.98938023</v>
      </c>
      <c r="BJ78" s="4">
        <f t="shared" si="35"/>
        <v>0</v>
      </c>
      <c r="BK78" s="13"/>
      <c r="BL78" s="2">
        <f t="shared" si="48"/>
        <v>12</v>
      </c>
      <c r="BM78" s="4">
        <f t="shared" si="36"/>
        <v>36</v>
      </c>
      <c r="BN78" s="4">
        <f t="shared" si="37"/>
        <v>0.96</v>
      </c>
      <c r="BO78" s="4">
        <f>150.875</f>
        <v>150.875</v>
      </c>
      <c r="BP78" s="4">
        <f>155.125+1/32</f>
        <v>155.15625</v>
      </c>
      <c r="BQ78" s="4">
        <f t="shared" si="38"/>
        <v>4.28125</v>
      </c>
      <c r="BR78" s="13">
        <f t="shared" si="56"/>
        <v>0.9927796889</v>
      </c>
      <c r="BS78" s="4">
        <f t="shared" si="40"/>
        <v>0</v>
      </c>
      <c r="BT78" s="25"/>
    </row>
    <row r="79">
      <c r="A79" s="2">
        <f t="shared" si="41"/>
        <v>12.5</v>
      </c>
      <c r="B79" s="4">
        <f t="shared" si="1"/>
        <v>37.5</v>
      </c>
      <c r="C79" s="4">
        <f t="shared" si="2"/>
        <v>0.75</v>
      </c>
      <c r="F79" s="4">
        <f t="shared" si="3"/>
        <v>0</v>
      </c>
      <c r="G79" s="13" t="str">
        <f t="shared" si="49"/>
        <v/>
      </c>
      <c r="H79" s="4" t="str">
        <f t="shared" si="5"/>
        <v/>
      </c>
      <c r="J79" s="2">
        <f t="shared" si="42"/>
        <v>12.5</v>
      </c>
      <c r="K79" s="4">
        <f t="shared" si="6"/>
        <v>37.5</v>
      </c>
      <c r="L79" s="4">
        <f t="shared" si="7"/>
        <v>0.75</v>
      </c>
      <c r="O79" s="4">
        <f t="shared" si="8"/>
        <v>0</v>
      </c>
      <c r="P79" s="13" t="str">
        <f t="shared" si="50"/>
        <v/>
      </c>
      <c r="Q79" s="4" t="str">
        <f t="shared" si="10"/>
        <v/>
      </c>
      <c r="S79" s="2">
        <f t="shared" si="43"/>
        <v>12.5</v>
      </c>
      <c r="T79" s="4">
        <f t="shared" si="11"/>
        <v>37.5</v>
      </c>
      <c r="U79" s="4">
        <f t="shared" si="12"/>
        <v>0.87</v>
      </c>
      <c r="X79" s="4">
        <f t="shared" si="13"/>
        <v>0</v>
      </c>
      <c r="Y79" s="13" t="str">
        <f t="shared" si="51"/>
        <v/>
      </c>
      <c r="Z79" s="4" t="str">
        <f t="shared" si="15"/>
        <v/>
      </c>
      <c r="AB79" s="2">
        <f t="shared" si="44"/>
        <v>12.5</v>
      </c>
      <c r="AC79" s="4">
        <f t="shared" si="16"/>
        <v>37.5</v>
      </c>
      <c r="AD79" s="4">
        <f t="shared" si="17"/>
        <v>0.87</v>
      </c>
      <c r="AG79" s="4">
        <f t="shared" si="18"/>
        <v>0</v>
      </c>
      <c r="AH79" s="13" t="str">
        <f t="shared" si="52"/>
        <v/>
      </c>
      <c r="AI79" s="4" t="str">
        <f t="shared" si="20"/>
        <v/>
      </c>
      <c r="AJ79" s="13"/>
      <c r="AK79" s="2">
        <f t="shared" si="45"/>
        <v>12.5</v>
      </c>
      <c r="AL79" s="4">
        <f t="shared" si="21"/>
        <v>37.5</v>
      </c>
      <c r="AM79" s="4">
        <f t="shared" si="22"/>
        <v>0.9</v>
      </c>
      <c r="AP79" s="4">
        <f t="shared" si="23"/>
        <v>0</v>
      </c>
      <c r="AQ79" s="13" t="str">
        <f t="shared" si="53"/>
        <v/>
      </c>
      <c r="AR79" s="4" t="str">
        <f t="shared" si="25"/>
        <v/>
      </c>
      <c r="AS79" s="13"/>
      <c r="AT79" s="2">
        <f t="shared" si="46"/>
        <v>12.5</v>
      </c>
      <c r="AU79" s="4">
        <f t="shared" si="26"/>
        <v>37.5</v>
      </c>
      <c r="AV79" s="4">
        <f t="shared" si="27"/>
        <v>0.93</v>
      </c>
      <c r="AY79" s="4">
        <f t="shared" si="28"/>
        <v>0</v>
      </c>
      <c r="AZ79" s="13" t="str">
        <f t="shared" si="54"/>
        <v/>
      </c>
      <c r="BA79" s="4" t="str">
        <f t="shared" si="30"/>
        <v/>
      </c>
      <c r="BB79" s="13"/>
      <c r="BC79" s="2">
        <f t="shared" si="47"/>
        <v>12.5</v>
      </c>
      <c r="BD79" s="4">
        <f t="shared" si="31"/>
        <v>37.5</v>
      </c>
      <c r="BE79" s="4">
        <f t="shared" si="32"/>
        <v>0.93</v>
      </c>
      <c r="BH79" s="4">
        <f t="shared" si="33"/>
        <v>0</v>
      </c>
      <c r="BI79" s="13" t="str">
        <f t="shared" si="55"/>
        <v/>
      </c>
      <c r="BJ79" s="4" t="str">
        <f t="shared" si="35"/>
        <v/>
      </c>
      <c r="BK79" s="13"/>
      <c r="BL79" s="2">
        <f t="shared" si="48"/>
        <v>12.5</v>
      </c>
      <c r="BM79" s="4">
        <f t="shared" si="36"/>
        <v>37.5</v>
      </c>
      <c r="BN79" s="4">
        <f t="shared" si="37"/>
        <v>0.93</v>
      </c>
      <c r="BQ79" s="4">
        <f t="shared" si="38"/>
        <v>0</v>
      </c>
      <c r="BR79" s="13" t="str">
        <f t="shared" si="56"/>
        <v/>
      </c>
      <c r="BS79" s="4" t="str">
        <f t="shared" si="40"/>
        <v/>
      </c>
      <c r="BT79" s="25"/>
    </row>
    <row r="80">
      <c r="A80" s="2">
        <f t="shared" si="41"/>
        <v>13</v>
      </c>
      <c r="B80" s="4">
        <f t="shared" si="1"/>
        <v>39</v>
      </c>
      <c r="C80" s="4">
        <f t="shared" si="2"/>
        <v>0.72</v>
      </c>
      <c r="F80" s="4">
        <f t="shared" si="3"/>
        <v>0</v>
      </c>
      <c r="G80" s="13" t="str">
        <f t="shared" si="49"/>
        <v/>
      </c>
      <c r="H80" s="4" t="str">
        <f t="shared" si="5"/>
        <v/>
      </c>
      <c r="J80" s="2">
        <f t="shared" si="42"/>
        <v>13</v>
      </c>
      <c r="K80" s="4">
        <f t="shared" si="6"/>
        <v>39</v>
      </c>
      <c r="L80" s="4">
        <f t="shared" si="7"/>
        <v>0.72</v>
      </c>
      <c r="M80" s="4">
        <f>150.75+1/32</f>
        <v>150.78125</v>
      </c>
      <c r="N80" s="4">
        <f>155.25-1/32</f>
        <v>155.21875</v>
      </c>
      <c r="O80" s="4">
        <f t="shared" si="8"/>
        <v>4.4375</v>
      </c>
      <c r="P80" s="13">
        <f t="shared" si="50"/>
        <v>0.993031274</v>
      </c>
      <c r="Q80" s="4">
        <f t="shared" si="10"/>
        <v>0</v>
      </c>
      <c r="S80" s="2">
        <f t="shared" si="43"/>
        <v>13</v>
      </c>
      <c r="T80" s="4">
        <f t="shared" si="11"/>
        <v>39</v>
      </c>
      <c r="U80" s="4">
        <f t="shared" si="12"/>
        <v>0.84</v>
      </c>
      <c r="V80" s="4">
        <f>150.875-1/32</f>
        <v>150.84375</v>
      </c>
      <c r="W80" s="4">
        <f>155.25-1/32</f>
        <v>155.21875</v>
      </c>
      <c r="X80" s="4">
        <f t="shared" si="13"/>
        <v>4.375</v>
      </c>
      <c r="Y80" s="13">
        <f t="shared" si="51"/>
        <v>0.9860132972</v>
      </c>
      <c r="Z80" s="4">
        <f t="shared" si="15"/>
        <v>0</v>
      </c>
      <c r="AB80" s="2">
        <f t="shared" si="44"/>
        <v>13</v>
      </c>
      <c r="AC80" s="4">
        <f t="shared" si="16"/>
        <v>39</v>
      </c>
      <c r="AD80" s="4">
        <f t="shared" si="17"/>
        <v>0.84</v>
      </c>
      <c r="AG80" s="4">
        <f t="shared" si="18"/>
        <v>0</v>
      </c>
      <c r="AH80" s="13" t="str">
        <f t="shared" si="52"/>
        <v/>
      </c>
      <c r="AI80" s="4" t="str">
        <f t="shared" si="20"/>
        <v/>
      </c>
      <c r="AJ80" s="13"/>
      <c r="AK80" s="2">
        <f t="shared" si="45"/>
        <v>13</v>
      </c>
      <c r="AL80" s="4">
        <f t="shared" si="21"/>
        <v>39</v>
      </c>
      <c r="AM80" s="4">
        <f t="shared" si="22"/>
        <v>0.87</v>
      </c>
      <c r="AN80" s="4">
        <f>150.8125</f>
        <v>150.8125</v>
      </c>
      <c r="AO80" s="4">
        <f>155.25-1/32</f>
        <v>155.21875</v>
      </c>
      <c r="AP80" s="4">
        <f t="shared" si="23"/>
        <v>4.40625</v>
      </c>
      <c r="AQ80" s="13">
        <f t="shared" si="53"/>
        <v>0.9895285073</v>
      </c>
      <c r="AR80" s="4">
        <f t="shared" si="25"/>
        <v>0</v>
      </c>
      <c r="AS80" s="13"/>
      <c r="AT80" s="2">
        <f t="shared" si="46"/>
        <v>13</v>
      </c>
      <c r="AU80" s="4">
        <f t="shared" si="26"/>
        <v>39</v>
      </c>
      <c r="AV80" s="4">
        <f t="shared" si="27"/>
        <v>0.9</v>
      </c>
      <c r="AY80" s="4">
        <f t="shared" si="28"/>
        <v>0</v>
      </c>
      <c r="AZ80" s="13" t="str">
        <f t="shared" si="54"/>
        <v/>
      </c>
      <c r="BA80" s="4" t="str">
        <f t="shared" si="30"/>
        <v/>
      </c>
      <c r="BB80" s="13"/>
      <c r="BC80" s="2">
        <f t="shared" si="47"/>
        <v>13</v>
      </c>
      <c r="BD80" s="4">
        <f t="shared" si="31"/>
        <v>39</v>
      </c>
      <c r="BE80" s="4">
        <f t="shared" si="32"/>
        <v>0.9</v>
      </c>
      <c r="BH80" s="4">
        <f t="shared" si="33"/>
        <v>0</v>
      </c>
      <c r="BI80" s="13" t="str">
        <f t="shared" si="55"/>
        <v/>
      </c>
      <c r="BJ80" s="4" t="str">
        <f t="shared" si="35"/>
        <v/>
      </c>
      <c r="BK80" s="13"/>
      <c r="BL80" s="2">
        <f t="shared" si="48"/>
        <v>13</v>
      </c>
      <c r="BM80" s="4">
        <f t="shared" si="36"/>
        <v>39</v>
      </c>
      <c r="BN80" s="4">
        <f t="shared" si="37"/>
        <v>0.9</v>
      </c>
      <c r="BQ80" s="4">
        <f t="shared" si="38"/>
        <v>0</v>
      </c>
      <c r="BR80" s="13" t="str">
        <f t="shared" si="56"/>
        <v/>
      </c>
      <c r="BS80" s="4" t="str">
        <f t="shared" si="40"/>
        <v/>
      </c>
      <c r="BT80" s="25"/>
    </row>
    <row r="81">
      <c r="A81" s="2">
        <f t="shared" si="41"/>
        <v>13.5</v>
      </c>
      <c r="B81" s="4">
        <f t="shared" si="1"/>
        <v>40.5</v>
      </c>
      <c r="C81" s="4">
        <f t="shared" si="2"/>
        <v>0.69</v>
      </c>
      <c r="F81" s="4">
        <f t="shared" si="3"/>
        <v>0</v>
      </c>
      <c r="G81" s="13" t="str">
        <f t="shared" si="49"/>
        <v/>
      </c>
      <c r="H81" s="4" t="str">
        <f t="shared" si="5"/>
        <v/>
      </c>
      <c r="J81" s="2">
        <f t="shared" si="42"/>
        <v>13.5</v>
      </c>
      <c r="K81" s="4">
        <f t="shared" si="6"/>
        <v>40.5</v>
      </c>
      <c r="L81" s="4">
        <f t="shared" si="7"/>
        <v>0.69</v>
      </c>
      <c r="O81" s="4">
        <f t="shared" si="8"/>
        <v>0</v>
      </c>
      <c r="P81" s="13" t="str">
        <f t="shared" si="50"/>
        <v/>
      </c>
      <c r="Q81" s="4" t="str">
        <f t="shared" si="10"/>
        <v/>
      </c>
      <c r="S81" s="2">
        <f t="shared" si="43"/>
        <v>13.5</v>
      </c>
      <c r="T81" s="4">
        <f t="shared" si="11"/>
        <v>40.5</v>
      </c>
      <c r="U81" s="4">
        <f t="shared" si="12"/>
        <v>0.81</v>
      </c>
      <c r="X81" s="4">
        <f t="shared" si="13"/>
        <v>0</v>
      </c>
      <c r="Y81" s="13" t="str">
        <f t="shared" si="51"/>
        <v/>
      </c>
      <c r="Z81" s="4" t="str">
        <f t="shared" si="15"/>
        <v/>
      </c>
      <c r="AB81" s="2">
        <f t="shared" si="44"/>
        <v>13.5</v>
      </c>
      <c r="AC81" s="4">
        <f t="shared" si="16"/>
        <v>40.5</v>
      </c>
      <c r="AD81" s="4">
        <f t="shared" si="17"/>
        <v>0.81</v>
      </c>
      <c r="AG81" s="4">
        <f t="shared" si="18"/>
        <v>0</v>
      </c>
      <c r="AH81" s="13" t="str">
        <f t="shared" si="52"/>
        <v/>
      </c>
      <c r="AI81" s="4" t="str">
        <f t="shared" si="20"/>
        <v/>
      </c>
      <c r="AJ81" s="13"/>
      <c r="AK81" s="2">
        <f t="shared" si="45"/>
        <v>13.5</v>
      </c>
      <c r="AL81" s="4">
        <f t="shared" si="21"/>
        <v>40.5</v>
      </c>
      <c r="AM81" s="4">
        <f t="shared" si="22"/>
        <v>0.84</v>
      </c>
      <c r="AP81" s="4">
        <f t="shared" si="23"/>
        <v>0</v>
      </c>
      <c r="AQ81" s="13" t="str">
        <f t="shared" si="53"/>
        <v/>
      </c>
      <c r="AR81" s="4" t="str">
        <f t="shared" si="25"/>
        <v/>
      </c>
      <c r="AS81" s="13"/>
      <c r="AT81" s="2">
        <f t="shared" si="46"/>
        <v>13.5</v>
      </c>
      <c r="AU81" s="4">
        <f t="shared" si="26"/>
        <v>40.5</v>
      </c>
      <c r="AV81" s="4">
        <f t="shared" si="27"/>
        <v>0.87</v>
      </c>
      <c r="AY81" s="4">
        <f t="shared" si="28"/>
        <v>0</v>
      </c>
      <c r="AZ81" s="13" t="str">
        <f t="shared" si="54"/>
        <v/>
      </c>
      <c r="BA81" s="4" t="str">
        <f t="shared" si="30"/>
        <v/>
      </c>
      <c r="BB81" s="13"/>
      <c r="BC81" s="2">
        <f t="shared" si="47"/>
        <v>13.5</v>
      </c>
      <c r="BD81" s="4">
        <f t="shared" si="31"/>
        <v>40.5</v>
      </c>
      <c r="BE81" s="4">
        <f t="shared" si="32"/>
        <v>0.87</v>
      </c>
      <c r="BH81" s="4">
        <f t="shared" si="33"/>
        <v>0</v>
      </c>
      <c r="BI81" s="13" t="str">
        <f t="shared" si="55"/>
        <v/>
      </c>
      <c r="BJ81" s="4" t="str">
        <f t="shared" si="35"/>
        <v/>
      </c>
      <c r="BK81" s="13"/>
      <c r="BL81" s="2">
        <f t="shared" si="48"/>
        <v>13.5</v>
      </c>
      <c r="BM81" s="4">
        <f t="shared" si="36"/>
        <v>40.5</v>
      </c>
      <c r="BN81" s="4">
        <f t="shared" si="37"/>
        <v>0.87</v>
      </c>
      <c r="BQ81" s="4">
        <f t="shared" si="38"/>
        <v>0</v>
      </c>
      <c r="BR81" s="13" t="str">
        <f t="shared" si="56"/>
        <v/>
      </c>
      <c r="BS81" s="4" t="str">
        <f t="shared" si="40"/>
        <v/>
      </c>
      <c r="BT81" s="25"/>
    </row>
    <row r="82">
      <c r="A82" s="2">
        <f t="shared" si="41"/>
        <v>14</v>
      </c>
      <c r="B82" s="4">
        <f t="shared" si="1"/>
        <v>42</v>
      </c>
      <c r="C82" s="4">
        <f t="shared" si="2"/>
        <v>0.66</v>
      </c>
      <c r="F82" s="4">
        <f t="shared" si="3"/>
        <v>0</v>
      </c>
      <c r="G82" s="13" t="str">
        <f t="shared" si="49"/>
        <v/>
      </c>
      <c r="H82" s="4" t="str">
        <f t="shared" si="5"/>
        <v/>
      </c>
      <c r="J82" s="2">
        <f t="shared" si="42"/>
        <v>14</v>
      </c>
      <c r="K82" s="4">
        <f t="shared" si="6"/>
        <v>42</v>
      </c>
      <c r="L82" s="4">
        <f t="shared" si="7"/>
        <v>0.66</v>
      </c>
      <c r="M82" s="4">
        <f>151-3/16</f>
        <v>150.8125</v>
      </c>
      <c r="N82" s="4">
        <f>155+3/16</f>
        <v>155.1875</v>
      </c>
      <c r="O82" s="4">
        <f t="shared" si="8"/>
        <v>4.375</v>
      </c>
      <c r="P82" s="13">
        <f t="shared" si="50"/>
        <v>0.9860132972</v>
      </c>
      <c r="Q82" s="4">
        <f t="shared" si="10"/>
        <v>0</v>
      </c>
      <c r="S82" s="2">
        <f t="shared" si="43"/>
        <v>14</v>
      </c>
      <c r="T82" s="4">
        <f t="shared" si="11"/>
        <v>42</v>
      </c>
      <c r="U82" s="4">
        <f t="shared" si="12"/>
        <v>0.78</v>
      </c>
      <c r="V82" s="4">
        <f>150.875-1/32</f>
        <v>150.84375</v>
      </c>
      <c r="W82" s="4">
        <f>155.25-1/32</f>
        <v>155.21875</v>
      </c>
      <c r="X82" s="4">
        <f t="shared" si="13"/>
        <v>4.375</v>
      </c>
      <c r="Y82" s="13">
        <f t="shared" si="51"/>
        <v>0.9860132972</v>
      </c>
      <c r="Z82" s="4">
        <f t="shared" si="15"/>
        <v>0</v>
      </c>
      <c r="AB82" s="2">
        <f t="shared" si="44"/>
        <v>14</v>
      </c>
      <c r="AC82" s="4">
        <f t="shared" si="16"/>
        <v>42</v>
      </c>
      <c r="AD82" s="4">
        <f t="shared" si="17"/>
        <v>0.78</v>
      </c>
      <c r="AE82" s="4">
        <f>150.875-1/32</f>
        <v>150.84375</v>
      </c>
      <c r="AF82" s="4">
        <f>155.25-1/32</f>
        <v>155.21875</v>
      </c>
      <c r="AG82" s="4">
        <f t="shared" si="18"/>
        <v>4.375</v>
      </c>
      <c r="AH82" s="13">
        <f t="shared" si="52"/>
        <v>0.9929327736</v>
      </c>
      <c r="AI82" s="4">
        <f t="shared" si="20"/>
        <v>0</v>
      </c>
      <c r="AJ82" s="13"/>
      <c r="AK82" s="2">
        <f t="shared" si="45"/>
        <v>14</v>
      </c>
      <c r="AL82" s="4">
        <f t="shared" si="21"/>
        <v>42</v>
      </c>
      <c r="AM82" s="4">
        <f t="shared" si="22"/>
        <v>0.81</v>
      </c>
      <c r="AN82" s="4">
        <f>150+13/16</f>
        <v>150.8125</v>
      </c>
      <c r="AO82" s="4">
        <f>155.25-1/32</f>
        <v>155.21875</v>
      </c>
      <c r="AP82" s="4">
        <f t="shared" si="23"/>
        <v>4.40625</v>
      </c>
      <c r="AQ82" s="13">
        <f t="shared" si="53"/>
        <v>0.9895285073</v>
      </c>
      <c r="AR82" s="4">
        <f t="shared" si="25"/>
        <v>0</v>
      </c>
      <c r="AS82" s="13"/>
      <c r="AT82" s="2">
        <f t="shared" si="46"/>
        <v>14</v>
      </c>
      <c r="AU82" s="4">
        <f t="shared" si="26"/>
        <v>42</v>
      </c>
      <c r="AV82" s="4">
        <f t="shared" si="27"/>
        <v>0.84</v>
      </c>
      <c r="AW82" s="4">
        <f>150.875-1/32</f>
        <v>150.84375</v>
      </c>
      <c r="AX82" s="4">
        <f>155+3/16</f>
        <v>155.1875</v>
      </c>
      <c r="AY82" s="4">
        <f t="shared" si="28"/>
        <v>4.34375</v>
      </c>
      <c r="AZ82" s="13">
        <f t="shared" si="54"/>
        <v>0.9928824718</v>
      </c>
      <c r="BA82" s="4">
        <f t="shared" si="30"/>
        <v>0</v>
      </c>
      <c r="BB82" s="13"/>
      <c r="BC82" s="2">
        <f t="shared" si="47"/>
        <v>14</v>
      </c>
      <c r="BD82" s="4">
        <f t="shared" si="31"/>
        <v>42</v>
      </c>
      <c r="BE82" s="4">
        <f t="shared" si="32"/>
        <v>0.84</v>
      </c>
      <c r="BF82" s="4">
        <f>150.875-1/32</f>
        <v>150.84375</v>
      </c>
      <c r="BG82" s="4">
        <f>155+3/16</f>
        <v>155.1875</v>
      </c>
      <c r="BH82" s="4">
        <f t="shared" si="33"/>
        <v>4.34375</v>
      </c>
      <c r="BI82" s="13">
        <f t="shared" si="55"/>
        <v>0.98938023</v>
      </c>
      <c r="BJ82" s="4">
        <f t="shared" si="35"/>
        <v>0</v>
      </c>
      <c r="BK82" s="13"/>
      <c r="BL82" s="2">
        <f t="shared" si="48"/>
        <v>14</v>
      </c>
      <c r="BM82" s="4">
        <f t="shared" si="36"/>
        <v>42</v>
      </c>
      <c r="BN82" s="4">
        <f t="shared" si="37"/>
        <v>0.84</v>
      </c>
      <c r="BO82" s="4">
        <f>150.875</f>
        <v>150.875</v>
      </c>
      <c r="BP82" s="4">
        <f>155.125+1/32</f>
        <v>155.15625</v>
      </c>
      <c r="BQ82" s="4">
        <f t="shared" si="38"/>
        <v>4.28125</v>
      </c>
      <c r="BR82" s="13">
        <f t="shared" si="56"/>
        <v>0.9927796889</v>
      </c>
      <c r="BS82" s="4">
        <f t="shared" si="40"/>
        <v>0</v>
      </c>
      <c r="BT82" s="25"/>
    </row>
    <row r="83">
      <c r="A83" s="2">
        <f t="shared" si="41"/>
        <v>14.5</v>
      </c>
      <c r="B83" s="4">
        <f t="shared" si="1"/>
        <v>43.5</v>
      </c>
      <c r="C83" s="4">
        <f t="shared" si="2"/>
        <v>0.63</v>
      </c>
      <c r="F83" s="4">
        <f t="shared" si="3"/>
        <v>0</v>
      </c>
      <c r="G83" s="13" t="str">
        <f t="shared" si="49"/>
        <v/>
      </c>
      <c r="H83" s="4" t="str">
        <f t="shared" si="5"/>
        <v/>
      </c>
      <c r="J83" s="2">
        <f t="shared" si="42"/>
        <v>14.5</v>
      </c>
      <c r="K83" s="4">
        <f t="shared" si="6"/>
        <v>43.5</v>
      </c>
      <c r="L83" s="4">
        <f t="shared" si="7"/>
        <v>0.63</v>
      </c>
      <c r="O83" s="4">
        <f t="shared" si="8"/>
        <v>0</v>
      </c>
      <c r="P83" s="13" t="str">
        <f t="shared" si="50"/>
        <v/>
      </c>
      <c r="Q83" s="4" t="str">
        <f t="shared" si="10"/>
        <v/>
      </c>
      <c r="S83" s="2">
        <f t="shared" si="43"/>
        <v>14.5</v>
      </c>
      <c r="T83" s="4">
        <f t="shared" si="11"/>
        <v>43.5</v>
      </c>
      <c r="U83" s="4">
        <f t="shared" si="12"/>
        <v>0.75</v>
      </c>
      <c r="X83" s="4">
        <f t="shared" si="13"/>
        <v>0</v>
      </c>
      <c r="Y83" s="13" t="str">
        <f t="shared" si="51"/>
        <v/>
      </c>
      <c r="Z83" s="4" t="str">
        <f t="shared" si="15"/>
        <v/>
      </c>
      <c r="AB83" s="2">
        <f t="shared" si="44"/>
        <v>14.5</v>
      </c>
      <c r="AC83" s="4">
        <f t="shared" si="16"/>
        <v>43.5</v>
      </c>
      <c r="AD83" s="4">
        <f t="shared" si="17"/>
        <v>0.75</v>
      </c>
      <c r="AG83" s="4">
        <f t="shared" si="18"/>
        <v>0</v>
      </c>
      <c r="AH83" s="13" t="str">
        <f t="shared" si="52"/>
        <v/>
      </c>
      <c r="AI83" s="4" t="str">
        <f t="shared" si="20"/>
        <v/>
      </c>
      <c r="AJ83" s="13"/>
      <c r="AK83" s="2">
        <f t="shared" si="45"/>
        <v>14.5</v>
      </c>
      <c r="AL83" s="4">
        <f t="shared" si="21"/>
        <v>43.5</v>
      </c>
      <c r="AM83" s="4">
        <f t="shared" si="22"/>
        <v>0.78</v>
      </c>
      <c r="AP83" s="4">
        <f t="shared" si="23"/>
        <v>0</v>
      </c>
      <c r="AQ83" s="13" t="str">
        <f t="shared" si="53"/>
        <v/>
      </c>
      <c r="AR83" s="4" t="str">
        <f t="shared" si="25"/>
        <v/>
      </c>
      <c r="AS83" s="13"/>
      <c r="AT83" s="2">
        <f t="shared" si="46"/>
        <v>14.5</v>
      </c>
      <c r="AU83" s="4">
        <f t="shared" si="26"/>
        <v>43.5</v>
      </c>
      <c r="AV83" s="4">
        <f t="shared" si="27"/>
        <v>0.81</v>
      </c>
      <c r="AY83" s="4">
        <f t="shared" si="28"/>
        <v>0</v>
      </c>
      <c r="AZ83" s="13" t="str">
        <f t="shared" si="54"/>
        <v/>
      </c>
      <c r="BA83" s="4" t="str">
        <f t="shared" si="30"/>
        <v/>
      </c>
      <c r="BB83" s="13"/>
      <c r="BC83" s="2">
        <f t="shared" si="47"/>
        <v>14.5</v>
      </c>
      <c r="BD83" s="4">
        <f t="shared" si="31"/>
        <v>43.5</v>
      </c>
      <c r="BE83" s="4">
        <f t="shared" si="32"/>
        <v>0.81</v>
      </c>
      <c r="BH83" s="4">
        <f t="shared" si="33"/>
        <v>0</v>
      </c>
      <c r="BI83" s="13" t="str">
        <f t="shared" si="55"/>
        <v/>
      </c>
      <c r="BJ83" s="4" t="str">
        <f t="shared" si="35"/>
        <v/>
      </c>
      <c r="BK83" s="13"/>
      <c r="BL83" s="2">
        <f t="shared" si="48"/>
        <v>14.5</v>
      </c>
      <c r="BM83" s="4">
        <f t="shared" si="36"/>
        <v>43.5</v>
      </c>
      <c r="BN83" s="4">
        <f t="shared" si="37"/>
        <v>0.81</v>
      </c>
      <c r="BQ83" s="4">
        <f t="shared" si="38"/>
        <v>0</v>
      </c>
      <c r="BR83" s="13" t="str">
        <f t="shared" si="56"/>
        <v/>
      </c>
      <c r="BS83" s="4" t="str">
        <f t="shared" si="40"/>
        <v/>
      </c>
      <c r="BT83" s="25"/>
    </row>
    <row r="84">
      <c r="A84" s="2">
        <f t="shared" si="41"/>
        <v>15</v>
      </c>
      <c r="B84" s="4">
        <f t="shared" si="1"/>
        <v>45</v>
      </c>
      <c r="C84" s="4">
        <f t="shared" si="2"/>
        <v>0.6</v>
      </c>
      <c r="F84" s="4">
        <f t="shared" si="3"/>
        <v>0</v>
      </c>
      <c r="G84" s="13" t="str">
        <f t="shared" si="49"/>
        <v/>
      </c>
      <c r="H84" s="4" t="str">
        <f t="shared" si="5"/>
        <v/>
      </c>
      <c r="J84" s="2">
        <f t="shared" si="42"/>
        <v>15</v>
      </c>
      <c r="K84" s="4">
        <f t="shared" si="6"/>
        <v>45</v>
      </c>
      <c r="L84" s="4">
        <f t="shared" si="7"/>
        <v>0.6</v>
      </c>
      <c r="M84" s="4">
        <f>151-3/32</f>
        <v>150.90625</v>
      </c>
      <c r="N84" s="4">
        <f>155+3/32</f>
        <v>155.09375</v>
      </c>
      <c r="O84" s="4">
        <f t="shared" si="8"/>
        <v>4.1875</v>
      </c>
      <c r="P84" s="13">
        <f t="shared" si="50"/>
        <v>0.9646530752</v>
      </c>
      <c r="Q84" s="4">
        <f t="shared" si="10"/>
        <v>0.01384066967</v>
      </c>
      <c r="S84" s="2">
        <f t="shared" si="43"/>
        <v>15</v>
      </c>
      <c r="T84" s="4">
        <f t="shared" si="11"/>
        <v>45</v>
      </c>
      <c r="U84" s="4">
        <f t="shared" si="12"/>
        <v>0.72</v>
      </c>
      <c r="V84" s="4">
        <f>150.875-1/32</f>
        <v>150.84375</v>
      </c>
      <c r="W84" s="4">
        <f>155.25-1/32</f>
        <v>155.21875</v>
      </c>
      <c r="X84" s="4">
        <f t="shared" si="13"/>
        <v>4.375</v>
      </c>
      <c r="Y84" s="13">
        <f t="shared" si="51"/>
        <v>0.9860132972</v>
      </c>
      <c r="Z84" s="4">
        <f t="shared" si="15"/>
        <v>0</v>
      </c>
      <c r="AB84" s="2">
        <f t="shared" si="44"/>
        <v>15</v>
      </c>
      <c r="AC84" s="4">
        <f t="shared" si="16"/>
        <v>45</v>
      </c>
      <c r="AD84" s="4">
        <f t="shared" si="17"/>
        <v>0.72</v>
      </c>
      <c r="AE84" s="4">
        <f>150.875</f>
        <v>150.875</v>
      </c>
      <c r="AF84" s="4">
        <f>155.25-1/32</f>
        <v>155.21875</v>
      </c>
      <c r="AG84" s="4">
        <f t="shared" si="18"/>
        <v>4.34375</v>
      </c>
      <c r="AH84" s="13">
        <f t="shared" si="52"/>
        <v>0.98938023</v>
      </c>
      <c r="AI84" s="4">
        <f t="shared" si="20"/>
        <v>0</v>
      </c>
      <c r="AJ84" s="13"/>
      <c r="AK84" s="2">
        <f t="shared" si="45"/>
        <v>15</v>
      </c>
      <c r="AL84" s="4">
        <f t="shared" si="21"/>
        <v>45</v>
      </c>
      <c r="AM84" s="4">
        <f t="shared" si="22"/>
        <v>0.75</v>
      </c>
      <c r="AN84" s="4">
        <f>150.875-1/32</f>
        <v>150.84375</v>
      </c>
      <c r="AO84" s="4">
        <f>155+3/16</f>
        <v>155.1875</v>
      </c>
      <c r="AP84" s="4">
        <f t="shared" si="23"/>
        <v>4.34375</v>
      </c>
      <c r="AQ84" s="13">
        <f t="shared" si="53"/>
        <v>0.9824855102</v>
      </c>
      <c r="AR84" s="4">
        <f t="shared" si="25"/>
        <v>0</v>
      </c>
      <c r="AS84" s="13"/>
      <c r="AT84" s="2">
        <f t="shared" si="46"/>
        <v>15</v>
      </c>
      <c r="AU84" s="4">
        <f t="shared" si="26"/>
        <v>45</v>
      </c>
      <c r="AV84" s="4">
        <f t="shared" si="27"/>
        <v>0.78</v>
      </c>
      <c r="AW84" s="4">
        <f>150.875-1/32</f>
        <v>150.84375</v>
      </c>
      <c r="AX84" s="4">
        <f>155+3/16</f>
        <v>155.1875</v>
      </c>
      <c r="AY84" s="4">
        <f t="shared" si="28"/>
        <v>4.34375</v>
      </c>
      <c r="AZ84" s="13">
        <f t="shared" si="54"/>
        <v>0.9928824718</v>
      </c>
      <c r="BA84" s="4">
        <f t="shared" si="30"/>
        <v>0</v>
      </c>
      <c r="BB84" s="13"/>
      <c r="BC84" s="2">
        <f t="shared" si="47"/>
        <v>15</v>
      </c>
      <c r="BD84" s="4">
        <f t="shared" si="31"/>
        <v>45</v>
      </c>
      <c r="BE84" s="4">
        <f t="shared" si="32"/>
        <v>0.78</v>
      </c>
      <c r="BF84" s="4">
        <f>150.875</f>
        <v>150.875</v>
      </c>
      <c r="BG84" s="4">
        <f>155+3/16</f>
        <v>155.1875</v>
      </c>
      <c r="BH84" s="4">
        <f t="shared" si="33"/>
        <v>4.3125</v>
      </c>
      <c r="BI84" s="13">
        <f t="shared" si="55"/>
        <v>0.9858148842</v>
      </c>
      <c r="BJ84" s="4">
        <f t="shared" si="35"/>
        <v>0</v>
      </c>
      <c r="BK84" s="13"/>
      <c r="BL84" s="2">
        <f t="shared" si="48"/>
        <v>15</v>
      </c>
      <c r="BM84" s="4">
        <f t="shared" si="36"/>
        <v>45</v>
      </c>
      <c r="BN84" s="4">
        <f t="shared" si="37"/>
        <v>0.78</v>
      </c>
      <c r="BO84" s="4">
        <f>150.875</f>
        <v>150.875</v>
      </c>
      <c r="BP84" s="4">
        <f>155.125+1/32</f>
        <v>155.15625</v>
      </c>
      <c r="BQ84" s="4">
        <f t="shared" si="38"/>
        <v>4.28125</v>
      </c>
      <c r="BR84" s="13">
        <f t="shared" si="56"/>
        <v>0.9927796889</v>
      </c>
      <c r="BS84" s="4">
        <f t="shared" si="40"/>
        <v>0</v>
      </c>
      <c r="BT84" s="25"/>
    </row>
    <row r="85">
      <c r="A85" s="2">
        <f t="shared" si="41"/>
        <v>15.5</v>
      </c>
      <c r="B85" s="4">
        <f t="shared" si="1"/>
        <v>46.5</v>
      </c>
      <c r="C85" s="4">
        <f t="shared" si="2"/>
        <v>0.57</v>
      </c>
      <c r="F85" s="4">
        <f t="shared" si="3"/>
        <v>0</v>
      </c>
      <c r="G85" s="13" t="str">
        <f t="shared" si="49"/>
        <v/>
      </c>
      <c r="H85" s="4" t="str">
        <f t="shared" si="5"/>
        <v/>
      </c>
      <c r="J85" s="2">
        <f t="shared" si="42"/>
        <v>15.5</v>
      </c>
      <c r="K85" s="4">
        <f t="shared" si="6"/>
        <v>46.5</v>
      </c>
      <c r="L85" s="4">
        <f t="shared" si="7"/>
        <v>0.57</v>
      </c>
      <c r="O85" s="4">
        <f t="shared" si="8"/>
        <v>0</v>
      </c>
      <c r="P85" s="13" t="str">
        <f t="shared" si="50"/>
        <v/>
      </c>
      <c r="Q85" s="4" t="str">
        <f t="shared" si="10"/>
        <v/>
      </c>
      <c r="S85" s="2">
        <f t="shared" si="43"/>
        <v>15.5</v>
      </c>
      <c r="T85" s="4">
        <f t="shared" si="11"/>
        <v>46.5</v>
      </c>
      <c r="U85" s="4">
        <f t="shared" si="12"/>
        <v>0.69</v>
      </c>
      <c r="X85" s="4">
        <f t="shared" si="13"/>
        <v>0</v>
      </c>
      <c r="Y85" s="13" t="str">
        <f t="shared" si="51"/>
        <v/>
      </c>
      <c r="Z85" s="4" t="str">
        <f t="shared" si="15"/>
        <v/>
      </c>
      <c r="AB85" s="2">
        <f t="shared" si="44"/>
        <v>15.5</v>
      </c>
      <c r="AC85" s="4">
        <f t="shared" si="16"/>
        <v>46.5</v>
      </c>
      <c r="AD85" s="4">
        <f t="shared" si="17"/>
        <v>0.69</v>
      </c>
      <c r="AG85" s="4">
        <f t="shared" si="18"/>
        <v>0</v>
      </c>
      <c r="AH85" s="13" t="str">
        <f t="shared" si="52"/>
        <v/>
      </c>
      <c r="AI85" s="4" t="str">
        <f t="shared" si="20"/>
        <v/>
      </c>
      <c r="AJ85" s="13"/>
      <c r="AK85" s="2">
        <f t="shared" si="45"/>
        <v>15.5</v>
      </c>
      <c r="AL85" s="4">
        <f t="shared" si="21"/>
        <v>46.5</v>
      </c>
      <c r="AM85" s="4">
        <f t="shared" si="22"/>
        <v>0.72</v>
      </c>
      <c r="AP85" s="4">
        <f t="shared" si="23"/>
        <v>0</v>
      </c>
      <c r="AQ85" s="13" t="str">
        <f t="shared" si="53"/>
        <v/>
      </c>
      <c r="AR85" s="4" t="str">
        <f t="shared" si="25"/>
        <v/>
      </c>
      <c r="AS85" s="13"/>
      <c r="AT85" s="2">
        <f t="shared" si="46"/>
        <v>15.5</v>
      </c>
      <c r="AU85" s="4">
        <f t="shared" si="26"/>
        <v>46.5</v>
      </c>
      <c r="AV85" s="4">
        <f t="shared" si="27"/>
        <v>0.75</v>
      </c>
      <c r="AY85" s="4">
        <f t="shared" si="28"/>
        <v>0</v>
      </c>
      <c r="AZ85" s="13" t="str">
        <f t="shared" si="54"/>
        <v/>
      </c>
      <c r="BA85" s="4" t="str">
        <f t="shared" si="30"/>
        <v/>
      </c>
      <c r="BB85" s="13"/>
      <c r="BC85" s="2">
        <f t="shared" si="47"/>
        <v>15.5</v>
      </c>
      <c r="BD85" s="4">
        <f t="shared" si="31"/>
        <v>46.5</v>
      </c>
      <c r="BE85" s="4">
        <f t="shared" si="32"/>
        <v>0.75</v>
      </c>
      <c r="BH85" s="4">
        <f t="shared" si="33"/>
        <v>0</v>
      </c>
      <c r="BI85" s="13" t="str">
        <f t="shared" si="55"/>
        <v/>
      </c>
      <c r="BJ85" s="4" t="str">
        <f t="shared" si="35"/>
        <v/>
      </c>
      <c r="BK85" s="13"/>
      <c r="BL85" s="2">
        <f t="shared" si="48"/>
        <v>15.5</v>
      </c>
      <c r="BM85" s="4">
        <f t="shared" si="36"/>
        <v>46.5</v>
      </c>
      <c r="BN85" s="4">
        <f t="shared" si="37"/>
        <v>0.75</v>
      </c>
      <c r="BQ85" s="4">
        <f t="shared" si="38"/>
        <v>0</v>
      </c>
      <c r="BR85" s="13" t="str">
        <f t="shared" si="56"/>
        <v/>
      </c>
      <c r="BS85" s="4" t="str">
        <f t="shared" si="40"/>
        <v/>
      </c>
      <c r="BT85" s="25"/>
    </row>
    <row r="86">
      <c r="A86" s="2">
        <f t="shared" si="41"/>
        <v>16</v>
      </c>
      <c r="B86" s="4">
        <f t="shared" si="1"/>
        <v>48</v>
      </c>
      <c r="C86" s="4">
        <f t="shared" si="2"/>
        <v>0.54</v>
      </c>
      <c r="F86" s="4">
        <f t="shared" si="3"/>
        <v>0</v>
      </c>
      <c r="G86" s="13" t="str">
        <f t="shared" si="49"/>
        <v/>
      </c>
      <c r="H86" s="4" t="str">
        <f t="shared" si="5"/>
        <v/>
      </c>
      <c r="J86" s="2">
        <f t="shared" si="42"/>
        <v>16</v>
      </c>
      <c r="K86" s="4">
        <f t="shared" si="6"/>
        <v>48</v>
      </c>
      <c r="L86" s="4">
        <f t="shared" si="7"/>
        <v>0.54</v>
      </c>
      <c r="M86" s="2">
        <f>151.25-1/32</f>
        <v>151.21875</v>
      </c>
      <c r="N86" s="4">
        <f>154.75+1/32</f>
        <v>154.78125</v>
      </c>
      <c r="O86" s="4">
        <f t="shared" si="8"/>
        <v>3.5625</v>
      </c>
      <c r="P86" s="13">
        <f t="shared" si="50"/>
        <v>0.889756521</v>
      </c>
      <c r="Q86" s="4">
        <f t="shared" si="10"/>
        <v>0.02630918793</v>
      </c>
      <c r="S86" s="2">
        <f t="shared" si="43"/>
        <v>16</v>
      </c>
      <c r="T86" s="4">
        <f t="shared" si="11"/>
        <v>48</v>
      </c>
      <c r="U86" s="4">
        <f t="shared" si="12"/>
        <v>0.66</v>
      </c>
      <c r="V86" s="4">
        <f>150.875</f>
        <v>150.875</v>
      </c>
      <c r="W86" s="4">
        <f>155.125+1/32</f>
        <v>155.15625</v>
      </c>
      <c r="X86" s="4">
        <f t="shared" si="13"/>
        <v>4.28125</v>
      </c>
      <c r="Y86" s="13">
        <f t="shared" si="51"/>
        <v>0.9753916592</v>
      </c>
      <c r="Z86" s="4">
        <f t="shared" si="15"/>
        <v>0.009452401087</v>
      </c>
      <c r="AB86" s="2">
        <f t="shared" si="44"/>
        <v>16</v>
      </c>
      <c r="AC86" s="4">
        <f t="shared" si="16"/>
        <v>48</v>
      </c>
      <c r="AD86" s="4">
        <f t="shared" si="17"/>
        <v>0.66</v>
      </c>
      <c r="AE86" s="4">
        <f>150.875+1/32</f>
        <v>150.90625</v>
      </c>
      <c r="AF86" s="4">
        <f>155.125+1/32</f>
        <v>155.15625</v>
      </c>
      <c r="AG86" s="4">
        <f t="shared" si="18"/>
        <v>4.25</v>
      </c>
      <c r="AH86" s="13">
        <f t="shared" si="52"/>
        <v>0.9786452263</v>
      </c>
      <c r="AI86" s="4">
        <f t="shared" si="20"/>
        <v>0.008781263572</v>
      </c>
      <c r="AJ86" s="13"/>
      <c r="AK86" s="2">
        <f t="shared" si="45"/>
        <v>16</v>
      </c>
      <c r="AL86" s="4">
        <f t="shared" si="21"/>
        <v>48</v>
      </c>
      <c r="AM86" s="4">
        <f t="shared" si="22"/>
        <v>0.69</v>
      </c>
      <c r="AN86" s="4">
        <f>150.875</f>
        <v>150.875</v>
      </c>
      <c r="AO86" s="4">
        <f>155.125+1/32</f>
        <v>155.15625</v>
      </c>
      <c r="AP86" s="4">
        <f t="shared" si="23"/>
        <v>4.28125</v>
      </c>
      <c r="AQ86" s="13">
        <f t="shared" si="53"/>
        <v>0.9753916592</v>
      </c>
      <c r="AR86" s="4">
        <f t="shared" si="25"/>
        <v>0.009911447894</v>
      </c>
      <c r="AS86" s="13"/>
      <c r="AT86" s="2">
        <f t="shared" si="46"/>
        <v>16</v>
      </c>
      <c r="AU86" s="4">
        <f t="shared" si="26"/>
        <v>48</v>
      </c>
      <c r="AV86" s="4">
        <f t="shared" si="27"/>
        <v>0.72</v>
      </c>
      <c r="AW86" s="4">
        <f>151-1/16</f>
        <v>150.9375</v>
      </c>
      <c r="AX86" s="4">
        <f>155.125-1/32</f>
        <v>155.09375</v>
      </c>
      <c r="AY86" s="4">
        <f t="shared" si="28"/>
        <v>4.15625</v>
      </c>
      <c r="AZ86" s="13">
        <f t="shared" si="54"/>
        <v>0.9712169744</v>
      </c>
      <c r="BA86" s="4">
        <f t="shared" si="30"/>
        <v>0.01063998123</v>
      </c>
      <c r="BB86" s="13"/>
      <c r="BC86" s="2">
        <f t="shared" si="47"/>
        <v>16</v>
      </c>
      <c r="BD86" s="4">
        <f t="shared" si="31"/>
        <v>48</v>
      </c>
      <c r="BE86" s="4">
        <f t="shared" si="32"/>
        <v>0.72</v>
      </c>
      <c r="BF86" s="4">
        <f>151-1/16</f>
        <v>150.9375</v>
      </c>
      <c r="BG86" s="4">
        <f>155.125-1/32</f>
        <v>155.09375</v>
      </c>
      <c r="BH86" s="4">
        <f t="shared" si="33"/>
        <v>4.15625</v>
      </c>
      <c r="BI86" s="13">
        <f t="shared" si="55"/>
        <v>0.9677911543</v>
      </c>
      <c r="BJ86" s="4">
        <f t="shared" si="35"/>
        <v>0.01144007523</v>
      </c>
      <c r="BK86" s="13"/>
      <c r="BL86" s="2">
        <f t="shared" si="48"/>
        <v>16</v>
      </c>
      <c r="BM86" s="4">
        <f t="shared" si="36"/>
        <v>48</v>
      </c>
      <c r="BN86" s="4">
        <f t="shared" si="37"/>
        <v>0.72</v>
      </c>
      <c r="BO86" s="4">
        <f>151-1/32</f>
        <v>150.96875</v>
      </c>
      <c r="BP86" s="4">
        <f>155+1/16</f>
        <v>155.0625</v>
      </c>
      <c r="BQ86" s="4">
        <f t="shared" si="38"/>
        <v>4.09375</v>
      </c>
      <c r="BR86" s="13">
        <f t="shared" si="56"/>
        <v>0.9707966024</v>
      </c>
      <c r="BS86" s="4">
        <f t="shared" si="40"/>
        <v>0.009946514303</v>
      </c>
      <c r="BT86" s="25"/>
    </row>
    <row r="87">
      <c r="A87" s="2">
        <f t="shared" si="41"/>
        <v>16.5</v>
      </c>
      <c r="B87" s="4">
        <f t="shared" si="1"/>
        <v>49.5</v>
      </c>
      <c r="C87" s="4">
        <f t="shared" si="2"/>
        <v>0.51</v>
      </c>
      <c r="F87" s="4">
        <f t="shared" si="3"/>
        <v>0</v>
      </c>
      <c r="G87" s="13" t="str">
        <f t="shared" si="49"/>
        <v/>
      </c>
      <c r="H87" s="4" t="str">
        <f t="shared" si="5"/>
        <v/>
      </c>
      <c r="J87" s="2">
        <f t="shared" si="42"/>
        <v>16.5</v>
      </c>
      <c r="K87" s="4">
        <f t="shared" si="6"/>
        <v>49.5</v>
      </c>
      <c r="L87" s="4">
        <f t="shared" si="7"/>
        <v>0.51</v>
      </c>
      <c r="O87" s="4">
        <f t="shared" si="8"/>
        <v>0</v>
      </c>
      <c r="P87" s="13" t="str">
        <f t="shared" si="50"/>
        <v/>
      </c>
      <c r="Q87" s="4" t="str">
        <f t="shared" si="10"/>
        <v/>
      </c>
      <c r="S87" s="2">
        <f t="shared" si="43"/>
        <v>16.5</v>
      </c>
      <c r="T87" s="4">
        <f t="shared" si="11"/>
        <v>49.5</v>
      </c>
      <c r="U87" s="4">
        <f t="shared" si="12"/>
        <v>0.63</v>
      </c>
      <c r="X87" s="4">
        <f t="shared" si="13"/>
        <v>0</v>
      </c>
      <c r="Y87" s="13" t="str">
        <f t="shared" si="51"/>
        <v/>
      </c>
      <c r="Z87" s="4" t="str">
        <f t="shared" si="15"/>
        <v/>
      </c>
      <c r="AB87" s="2">
        <f t="shared" si="44"/>
        <v>16.5</v>
      </c>
      <c r="AC87" s="4">
        <f t="shared" si="16"/>
        <v>49.5</v>
      </c>
      <c r="AD87" s="4">
        <f t="shared" si="17"/>
        <v>0.63</v>
      </c>
      <c r="AG87" s="4">
        <f t="shared" si="18"/>
        <v>0</v>
      </c>
      <c r="AH87" s="13" t="str">
        <f t="shared" si="52"/>
        <v/>
      </c>
      <c r="AI87" s="4" t="str">
        <f t="shared" si="20"/>
        <v/>
      </c>
      <c r="AJ87" s="13"/>
      <c r="AK87" s="2">
        <f t="shared" si="45"/>
        <v>16.5</v>
      </c>
      <c r="AL87" s="4">
        <f t="shared" si="21"/>
        <v>49.5</v>
      </c>
      <c r="AM87" s="4">
        <f t="shared" si="22"/>
        <v>0.66</v>
      </c>
      <c r="AP87" s="4">
        <f t="shared" si="23"/>
        <v>0</v>
      </c>
      <c r="AQ87" s="13" t="str">
        <f t="shared" si="53"/>
        <v/>
      </c>
      <c r="AR87" s="4" t="str">
        <f t="shared" si="25"/>
        <v/>
      </c>
      <c r="AS87" s="13"/>
      <c r="AT87" s="2">
        <f t="shared" si="46"/>
        <v>16.5</v>
      </c>
      <c r="AU87" s="4">
        <f t="shared" si="26"/>
        <v>49.5</v>
      </c>
      <c r="AV87" s="4">
        <f t="shared" si="27"/>
        <v>0.69</v>
      </c>
      <c r="AY87" s="4">
        <f t="shared" si="28"/>
        <v>0</v>
      </c>
      <c r="AZ87" s="13" t="str">
        <f t="shared" si="54"/>
        <v/>
      </c>
      <c r="BA87" s="4" t="str">
        <f t="shared" si="30"/>
        <v/>
      </c>
      <c r="BB87" s="13"/>
      <c r="BC87" s="2">
        <f t="shared" si="47"/>
        <v>16.5</v>
      </c>
      <c r="BD87" s="4">
        <f t="shared" si="31"/>
        <v>49.5</v>
      </c>
      <c r="BE87" s="4">
        <f t="shared" si="32"/>
        <v>0.69</v>
      </c>
      <c r="BH87" s="4">
        <f t="shared" si="33"/>
        <v>0</v>
      </c>
      <c r="BI87" s="13" t="str">
        <f t="shared" si="55"/>
        <v/>
      </c>
      <c r="BJ87" s="4" t="str">
        <f t="shared" si="35"/>
        <v/>
      </c>
      <c r="BK87" s="13"/>
      <c r="BL87" s="2">
        <f t="shared" si="48"/>
        <v>16.5</v>
      </c>
      <c r="BM87" s="4">
        <f t="shared" si="36"/>
        <v>49.5</v>
      </c>
      <c r="BN87" s="4">
        <f t="shared" si="37"/>
        <v>0.69</v>
      </c>
      <c r="BQ87" s="4">
        <f t="shared" si="38"/>
        <v>0</v>
      </c>
      <c r="BR87" s="13" t="str">
        <f t="shared" si="56"/>
        <v/>
      </c>
      <c r="BS87" s="4" t="str">
        <f t="shared" si="40"/>
        <v/>
      </c>
      <c r="BT87" s="25"/>
    </row>
    <row r="88">
      <c r="A88" s="2">
        <f t="shared" si="41"/>
        <v>17</v>
      </c>
      <c r="B88" s="4">
        <f t="shared" si="1"/>
        <v>51</v>
      </c>
      <c r="C88" s="4">
        <f t="shared" si="2"/>
        <v>0.48</v>
      </c>
      <c r="F88" s="4">
        <f t="shared" si="3"/>
        <v>0</v>
      </c>
      <c r="G88" s="13" t="str">
        <f t="shared" si="49"/>
        <v/>
      </c>
      <c r="H88" s="4" t="str">
        <f t="shared" si="5"/>
        <v/>
      </c>
      <c r="J88" s="2">
        <f t="shared" si="42"/>
        <v>17</v>
      </c>
      <c r="K88" s="4">
        <f t="shared" si="6"/>
        <v>51</v>
      </c>
      <c r="L88" s="4">
        <f t="shared" si="7"/>
        <v>0.48</v>
      </c>
      <c r="M88" s="4">
        <f>152-5/16</f>
        <v>151.6875</v>
      </c>
      <c r="N88" s="4">
        <f>154+5/16</f>
        <v>154.3125</v>
      </c>
      <c r="O88" s="4">
        <f t="shared" si="8"/>
        <v>2.625</v>
      </c>
      <c r="P88" s="13">
        <f t="shared" si="50"/>
        <v>0.7637626158</v>
      </c>
      <c r="Q88" s="4">
        <f t="shared" si="10"/>
        <v>0.03444094534</v>
      </c>
      <c r="S88" s="2">
        <f t="shared" si="43"/>
        <v>17</v>
      </c>
      <c r="T88" s="4">
        <f t="shared" si="11"/>
        <v>51</v>
      </c>
      <c r="U88" s="4">
        <f t="shared" si="12"/>
        <v>0.6</v>
      </c>
      <c r="V88" s="4">
        <f>151+1/32</f>
        <v>151.03125</v>
      </c>
      <c r="W88" s="2">
        <v>155.0</v>
      </c>
      <c r="X88" s="4">
        <f t="shared" si="13"/>
        <v>3.96875</v>
      </c>
      <c r="Y88" s="13">
        <f t="shared" si="51"/>
        <v>0.9391189725</v>
      </c>
      <c r="Z88" s="4">
        <f t="shared" si="15"/>
        <v>0.01767498326</v>
      </c>
      <c r="AB88" s="2">
        <f t="shared" si="44"/>
        <v>17</v>
      </c>
      <c r="AC88" s="4">
        <f t="shared" si="16"/>
        <v>51</v>
      </c>
      <c r="AD88" s="4">
        <f t="shared" si="17"/>
        <v>0.6</v>
      </c>
      <c r="AE88" s="4">
        <f>151+1/16</f>
        <v>151.0625</v>
      </c>
      <c r="AF88" s="2">
        <v>155.0</v>
      </c>
      <c r="AG88" s="4">
        <f t="shared" si="18"/>
        <v>3.9375</v>
      </c>
      <c r="AH88" s="13">
        <f t="shared" si="52"/>
        <v>0.9419787384</v>
      </c>
      <c r="AI88" s="4">
        <f t="shared" si="20"/>
        <v>0.01691918571</v>
      </c>
      <c r="AJ88" s="13"/>
      <c r="AK88" s="2">
        <f t="shared" si="45"/>
        <v>17</v>
      </c>
      <c r="AL88" s="4">
        <f t="shared" si="21"/>
        <v>51</v>
      </c>
      <c r="AM88" s="4">
        <f t="shared" si="22"/>
        <v>0.63</v>
      </c>
      <c r="AN88" s="4">
        <f>151+1/32</f>
        <v>151.03125</v>
      </c>
      <c r="AO88" s="2">
        <v>155.0</v>
      </c>
      <c r="AP88" s="4">
        <f t="shared" si="23"/>
        <v>3.96875</v>
      </c>
      <c r="AQ88" s="13">
        <f t="shared" si="53"/>
        <v>0.9391189725</v>
      </c>
      <c r="AR88" s="4">
        <f t="shared" si="25"/>
        <v>0.01732861723</v>
      </c>
      <c r="AS88" s="13"/>
      <c r="AT88" s="2">
        <f t="shared" si="46"/>
        <v>17</v>
      </c>
      <c r="AU88" s="4">
        <f t="shared" si="26"/>
        <v>51</v>
      </c>
      <c r="AV88" s="4">
        <f t="shared" si="27"/>
        <v>0.66</v>
      </c>
      <c r="AW88" s="4">
        <f>151+1/16</f>
        <v>151.0625</v>
      </c>
      <c r="AX88" s="4">
        <f>155-1/32</f>
        <v>154.96875</v>
      </c>
      <c r="AY88" s="4">
        <f t="shared" si="28"/>
        <v>3.90625</v>
      </c>
      <c r="AZ88" s="13">
        <f t="shared" si="54"/>
        <v>0.9415544714</v>
      </c>
      <c r="BA88" s="4">
        <f t="shared" si="30"/>
        <v>0.01745475803</v>
      </c>
      <c r="BB88" s="13"/>
      <c r="BC88" s="2">
        <f t="shared" si="47"/>
        <v>17</v>
      </c>
      <c r="BD88" s="4">
        <f t="shared" si="31"/>
        <v>51</v>
      </c>
      <c r="BE88" s="4">
        <f t="shared" si="32"/>
        <v>0.66</v>
      </c>
      <c r="BF88" s="4">
        <f>151+1/16</f>
        <v>151.0625</v>
      </c>
      <c r="BG88" s="4">
        <f>155-1/32</f>
        <v>154.96875</v>
      </c>
      <c r="BH88" s="4">
        <f t="shared" si="33"/>
        <v>3.90625</v>
      </c>
      <c r="BI88" s="13">
        <f t="shared" si="55"/>
        <v>0.9382332813</v>
      </c>
      <c r="BJ88" s="4">
        <f t="shared" si="35"/>
        <v>0.01739542706</v>
      </c>
      <c r="BK88" s="13"/>
      <c r="BL88" s="2">
        <f t="shared" si="48"/>
        <v>17</v>
      </c>
      <c r="BM88" s="4">
        <f t="shared" si="36"/>
        <v>51</v>
      </c>
      <c r="BN88" s="4">
        <f t="shared" si="37"/>
        <v>0.66</v>
      </c>
      <c r="BO88" s="4">
        <f>151+1/16</f>
        <v>151.0625</v>
      </c>
      <c r="BP88" s="4">
        <f>155-1/32</f>
        <v>154.96875</v>
      </c>
      <c r="BQ88" s="4">
        <f t="shared" si="38"/>
        <v>3.90625</v>
      </c>
      <c r="BR88" s="13">
        <f t="shared" si="56"/>
        <v>0.9483040523</v>
      </c>
      <c r="BS88" s="4">
        <f t="shared" si="40"/>
        <v>0.01540034977</v>
      </c>
      <c r="BT88" s="25"/>
    </row>
    <row r="89">
      <c r="A89" s="2">
        <f t="shared" si="41"/>
        <v>17.5</v>
      </c>
      <c r="B89" s="4">
        <f t="shared" si="1"/>
        <v>52.5</v>
      </c>
      <c r="C89" s="4">
        <f t="shared" si="2"/>
        <v>0.45</v>
      </c>
      <c r="F89" s="4">
        <f t="shared" si="3"/>
        <v>0</v>
      </c>
      <c r="G89" s="13" t="str">
        <f t="shared" si="49"/>
        <v/>
      </c>
      <c r="H89" s="4" t="str">
        <f t="shared" si="5"/>
        <v/>
      </c>
      <c r="J89" s="2">
        <f t="shared" si="42"/>
        <v>17.5</v>
      </c>
      <c r="K89" s="4">
        <f t="shared" si="6"/>
        <v>52.5</v>
      </c>
      <c r="L89" s="4">
        <f t="shared" si="7"/>
        <v>0.45</v>
      </c>
      <c r="O89" s="4">
        <f t="shared" si="8"/>
        <v>0</v>
      </c>
      <c r="P89" s="13" t="str">
        <f t="shared" si="50"/>
        <v/>
      </c>
      <c r="Q89" s="4" t="str">
        <f t="shared" si="10"/>
        <v/>
      </c>
      <c r="S89" s="2">
        <f t="shared" si="43"/>
        <v>17.5</v>
      </c>
      <c r="T89" s="4">
        <f t="shared" si="11"/>
        <v>52.5</v>
      </c>
      <c r="U89" s="4">
        <f t="shared" si="12"/>
        <v>0.57</v>
      </c>
      <c r="X89" s="4">
        <f t="shared" si="13"/>
        <v>0</v>
      </c>
      <c r="Y89" s="13" t="str">
        <f t="shared" si="51"/>
        <v/>
      </c>
      <c r="Z89" s="4" t="str">
        <f t="shared" si="15"/>
        <v/>
      </c>
      <c r="AB89" s="2">
        <f t="shared" si="44"/>
        <v>17.5</v>
      </c>
      <c r="AC89" s="4">
        <f t="shared" si="16"/>
        <v>52.5</v>
      </c>
      <c r="AD89" s="4">
        <f t="shared" si="17"/>
        <v>0.57</v>
      </c>
      <c r="AG89" s="4">
        <f t="shared" si="18"/>
        <v>0</v>
      </c>
      <c r="AH89" s="13" t="str">
        <f t="shared" si="52"/>
        <v/>
      </c>
      <c r="AI89" s="4" t="str">
        <f t="shared" si="20"/>
        <v/>
      </c>
      <c r="AJ89" s="13"/>
      <c r="AK89" s="2">
        <f t="shared" si="45"/>
        <v>17.5</v>
      </c>
      <c r="AL89" s="4">
        <f t="shared" si="21"/>
        <v>52.5</v>
      </c>
      <c r="AM89" s="4">
        <f t="shared" si="22"/>
        <v>0.6</v>
      </c>
      <c r="AP89" s="4">
        <f t="shared" si="23"/>
        <v>0</v>
      </c>
      <c r="AQ89" s="13" t="str">
        <f t="shared" si="53"/>
        <v/>
      </c>
      <c r="AR89" s="4" t="str">
        <f t="shared" si="25"/>
        <v/>
      </c>
      <c r="AS89" s="13"/>
      <c r="AT89" s="2">
        <f t="shared" si="46"/>
        <v>17.5</v>
      </c>
      <c r="AU89" s="4">
        <f t="shared" si="26"/>
        <v>52.5</v>
      </c>
      <c r="AV89" s="4">
        <f t="shared" si="27"/>
        <v>0.63</v>
      </c>
      <c r="AY89" s="4">
        <f t="shared" si="28"/>
        <v>0</v>
      </c>
      <c r="AZ89" s="13" t="str">
        <f t="shared" si="54"/>
        <v/>
      </c>
      <c r="BA89" s="4" t="str">
        <f t="shared" si="30"/>
        <v/>
      </c>
      <c r="BB89" s="13"/>
      <c r="BC89" s="2">
        <f t="shared" si="47"/>
        <v>17.5</v>
      </c>
      <c r="BD89" s="4">
        <f t="shared" si="31"/>
        <v>52.5</v>
      </c>
      <c r="BE89" s="4">
        <f t="shared" si="32"/>
        <v>0.63</v>
      </c>
      <c r="BH89" s="4">
        <f t="shared" si="33"/>
        <v>0</v>
      </c>
      <c r="BI89" s="13" t="str">
        <f t="shared" si="55"/>
        <v/>
      </c>
      <c r="BJ89" s="4" t="str">
        <f t="shared" si="35"/>
        <v/>
      </c>
      <c r="BK89" s="13"/>
      <c r="BL89" s="2">
        <f t="shared" si="48"/>
        <v>17.5</v>
      </c>
      <c r="BM89" s="4">
        <f t="shared" si="36"/>
        <v>52.5</v>
      </c>
      <c r="BN89" s="4">
        <f t="shared" si="37"/>
        <v>0.63</v>
      </c>
      <c r="BQ89" s="4">
        <f t="shared" si="38"/>
        <v>0</v>
      </c>
      <c r="BR89" s="13" t="str">
        <f t="shared" si="56"/>
        <v/>
      </c>
      <c r="BS89" s="4" t="str">
        <f t="shared" si="40"/>
        <v/>
      </c>
      <c r="BT89" s="25"/>
    </row>
    <row r="90">
      <c r="A90" s="2">
        <f t="shared" si="41"/>
        <v>18</v>
      </c>
      <c r="B90" s="4">
        <f t="shared" si="1"/>
        <v>54</v>
      </c>
      <c r="C90" s="4">
        <f t="shared" si="2"/>
        <v>0.42</v>
      </c>
      <c r="F90" s="4">
        <f t="shared" si="3"/>
        <v>0</v>
      </c>
      <c r="G90" s="13" t="str">
        <f t="shared" si="49"/>
        <v/>
      </c>
      <c r="H90" s="4" t="str">
        <f t="shared" si="5"/>
        <v/>
      </c>
      <c r="J90" s="2">
        <f t="shared" si="42"/>
        <v>18</v>
      </c>
      <c r="K90" s="4">
        <f t="shared" si="6"/>
        <v>54</v>
      </c>
      <c r="L90" s="4">
        <f t="shared" si="7"/>
        <v>0.42</v>
      </c>
      <c r="M90" s="4">
        <f>152+1/16</f>
        <v>152.0625</v>
      </c>
      <c r="N90" s="4">
        <f>154-1/16</f>
        <v>153.9375</v>
      </c>
      <c r="O90" s="4">
        <f t="shared" si="8"/>
        <v>1.875</v>
      </c>
      <c r="P90" s="13">
        <f t="shared" si="50"/>
        <v>0.6454972244</v>
      </c>
      <c r="Q90" s="4">
        <f t="shared" si="10"/>
        <v>0.03454009</v>
      </c>
      <c r="S90" s="2">
        <f t="shared" si="43"/>
        <v>18</v>
      </c>
      <c r="T90" s="4">
        <f t="shared" si="11"/>
        <v>54</v>
      </c>
      <c r="U90" s="4">
        <f t="shared" si="12"/>
        <v>0.54</v>
      </c>
      <c r="V90" s="4">
        <f>151+5/16</f>
        <v>151.3125</v>
      </c>
      <c r="W90" s="2">
        <v>154.75</v>
      </c>
      <c r="X90" s="4">
        <f t="shared" si="13"/>
        <v>3.4375</v>
      </c>
      <c r="Y90" s="13">
        <f t="shared" si="51"/>
        <v>0.8740073735</v>
      </c>
      <c r="Z90" s="4">
        <f t="shared" si="15"/>
        <v>0.02548648685</v>
      </c>
      <c r="AB90" s="2">
        <f t="shared" si="44"/>
        <v>18</v>
      </c>
      <c r="AC90" s="4">
        <f t="shared" si="16"/>
        <v>54</v>
      </c>
      <c r="AD90" s="4">
        <f t="shared" si="17"/>
        <v>0.54</v>
      </c>
      <c r="AE90" s="4">
        <f>151+5/16</f>
        <v>151.3125</v>
      </c>
      <c r="AF90" s="2">
        <v>154.75</v>
      </c>
      <c r="AG90" s="4">
        <f t="shared" si="18"/>
        <v>3.4375</v>
      </c>
      <c r="AH90" s="13">
        <f t="shared" si="52"/>
        <v>0.8801408338</v>
      </c>
      <c r="AI90" s="4">
        <f t="shared" si="20"/>
        <v>0.02371232757</v>
      </c>
      <c r="AJ90" s="13"/>
      <c r="AK90" s="2">
        <f t="shared" si="45"/>
        <v>18</v>
      </c>
      <c r="AL90" s="4">
        <f t="shared" si="21"/>
        <v>54</v>
      </c>
      <c r="AM90" s="4">
        <f t="shared" si="22"/>
        <v>0.57</v>
      </c>
      <c r="AN90" s="4">
        <f>151.25-1/32</f>
        <v>151.21875</v>
      </c>
      <c r="AO90" s="4">
        <f>154.75+1/32</f>
        <v>154.78125</v>
      </c>
      <c r="AP90" s="4">
        <f t="shared" si="23"/>
        <v>3.5625</v>
      </c>
      <c r="AQ90" s="13">
        <f t="shared" si="53"/>
        <v>0.889756521</v>
      </c>
      <c r="AR90" s="4">
        <f t="shared" si="25"/>
        <v>0.0236227531</v>
      </c>
      <c r="AS90" s="13"/>
      <c r="AT90" s="2">
        <f t="shared" si="46"/>
        <v>18</v>
      </c>
      <c r="AU90" s="4">
        <f t="shared" si="26"/>
        <v>54</v>
      </c>
      <c r="AV90" s="4">
        <f t="shared" si="27"/>
        <v>0.6</v>
      </c>
      <c r="AW90" s="4">
        <f>151.25</f>
        <v>151.25</v>
      </c>
      <c r="AX90" s="4">
        <f>154.75+1/32</f>
        <v>154.78125</v>
      </c>
      <c r="AY90" s="4">
        <f t="shared" si="28"/>
        <v>3.53125</v>
      </c>
      <c r="AZ90" s="13">
        <f t="shared" si="54"/>
        <v>0.8952197717</v>
      </c>
      <c r="BA90" s="4">
        <f t="shared" si="30"/>
        <v>0.0235486834</v>
      </c>
      <c r="BB90" s="13"/>
      <c r="BC90" s="2">
        <f t="shared" si="47"/>
        <v>18</v>
      </c>
      <c r="BD90" s="4">
        <f t="shared" si="31"/>
        <v>54</v>
      </c>
      <c r="BE90" s="4">
        <f t="shared" si="32"/>
        <v>0.6</v>
      </c>
      <c r="BF90" s="4">
        <f>151.25-1/32</f>
        <v>151.21875</v>
      </c>
      <c r="BG90" s="4">
        <f>154+13/16</f>
        <v>154.8125</v>
      </c>
      <c r="BH90" s="4">
        <f t="shared" si="33"/>
        <v>3.59375</v>
      </c>
      <c r="BI90" s="13">
        <f t="shared" si="55"/>
        <v>0.8999217493</v>
      </c>
      <c r="BJ90" s="4">
        <f t="shared" si="35"/>
        <v>0.02274704618</v>
      </c>
      <c r="BK90" s="13"/>
      <c r="BL90" s="2">
        <f t="shared" si="48"/>
        <v>18</v>
      </c>
      <c r="BM90" s="4">
        <f t="shared" si="36"/>
        <v>54</v>
      </c>
      <c r="BN90" s="4">
        <f t="shared" si="37"/>
        <v>0.6</v>
      </c>
      <c r="BO90" s="4">
        <f>151.25-1/32</f>
        <v>151.21875</v>
      </c>
      <c r="BP90" s="4">
        <f>154+13/16</f>
        <v>154.8125</v>
      </c>
      <c r="BQ90" s="4">
        <f t="shared" si="38"/>
        <v>3.59375</v>
      </c>
      <c r="BR90" s="13">
        <f t="shared" si="56"/>
        <v>0.9095812935</v>
      </c>
      <c r="BS90" s="4">
        <f t="shared" si="40"/>
        <v>0.02087873706</v>
      </c>
      <c r="BT90" s="25"/>
    </row>
    <row r="91">
      <c r="A91" s="2">
        <f t="shared" si="41"/>
        <v>18.5</v>
      </c>
      <c r="B91" s="4">
        <f t="shared" si="1"/>
        <v>55.5</v>
      </c>
      <c r="C91" s="4">
        <f t="shared" si="2"/>
        <v>0.39</v>
      </c>
      <c r="F91" s="4">
        <f t="shared" si="3"/>
        <v>0</v>
      </c>
      <c r="G91" s="13" t="str">
        <f t="shared" si="49"/>
        <v/>
      </c>
      <c r="H91" s="4" t="str">
        <f t="shared" si="5"/>
        <v/>
      </c>
      <c r="J91" s="2">
        <f t="shared" si="42"/>
        <v>18.5</v>
      </c>
      <c r="K91" s="4">
        <f t="shared" si="6"/>
        <v>55.5</v>
      </c>
      <c r="L91" s="4">
        <f t="shared" si="7"/>
        <v>0.39</v>
      </c>
      <c r="O91" s="4">
        <f t="shared" si="8"/>
        <v>0</v>
      </c>
      <c r="P91" s="13" t="str">
        <f t="shared" si="50"/>
        <v/>
      </c>
      <c r="Q91" s="4" t="str">
        <f t="shared" si="10"/>
        <v/>
      </c>
      <c r="S91" s="2">
        <f t="shared" si="43"/>
        <v>18.5</v>
      </c>
      <c r="T91" s="4">
        <f t="shared" si="11"/>
        <v>55.5</v>
      </c>
      <c r="U91" s="4">
        <f t="shared" si="12"/>
        <v>0.51</v>
      </c>
      <c r="X91" s="4">
        <f t="shared" si="13"/>
        <v>0</v>
      </c>
      <c r="Y91" s="13" t="str">
        <f t="shared" si="51"/>
        <v/>
      </c>
      <c r="Z91" s="4" t="str">
        <f t="shared" si="15"/>
        <v/>
      </c>
      <c r="AB91" s="2">
        <f t="shared" si="44"/>
        <v>18.5</v>
      </c>
      <c r="AC91" s="4">
        <f t="shared" si="16"/>
        <v>55.5</v>
      </c>
      <c r="AD91" s="4">
        <f t="shared" si="17"/>
        <v>0.51</v>
      </c>
      <c r="AG91" s="4">
        <f t="shared" si="18"/>
        <v>0</v>
      </c>
      <c r="AH91" s="13" t="str">
        <f t="shared" si="52"/>
        <v/>
      </c>
      <c r="AI91" s="4" t="str">
        <f t="shared" si="20"/>
        <v/>
      </c>
      <c r="AJ91" s="13"/>
      <c r="AK91" s="2">
        <f t="shared" si="45"/>
        <v>18.5</v>
      </c>
      <c r="AL91" s="4">
        <f t="shared" si="21"/>
        <v>55.5</v>
      </c>
      <c r="AM91" s="4">
        <f t="shared" si="22"/>
        <v>0.54</v>
      </c>
      <c r="AP91" s="4">
        <f t="shared" si="23"/>
        <v>0</v>
      </c>
      <c r="AQ91" s="13" t="str">
        <f t="shared" si="53"/>
        <v/>
      </c>
      <c r="AR91" s="4" t="str">
        <f t="shared" si="25"/>
        <v/>
      </c>
      <c r="AS91" s="13"/>
      <c r="AT91" s="2">
        <f t="shared" si="46"/>
        <v>18.5</v>
      </c>
      <c r="AU91" s="4">
        <f t="shared" si="26"/>
        <v>55.5</v>
      </c>
      <c r="AV91" s="4">
        <f t="shared" si="27"/>
        <v>0.57</v>
      </c>
      <c r="AY91" s="4">
        <f t="shared" si="28"/>
        <v>0</v>
      </c>
      <c r="AZ91" s="13" t="str">
        <f t="shared" si="54"/>
        <v/>
      </c>
      <c r="BA91" s="4" t="str">
        <f t="shared" si="30"/>
        <v/>
      </c>
      <c r="BB91" s="13"/>
      <c r="BC91" s="2">
        <f t="shared" si="47"/>
        <v>18.5</v>
      </c>
      <c r="BD91" s="4">
        <f t="shared" si="31"/>
        <v>55.5</v>
      </c>
      <c r="BE91" s="4">
        <f t="shared" si="32"/>
        <v>0.57</v>
      </c>
      <c r="BH91" s="4">
        <f t="shared" si="33"/>
        <v>0</v>
      </c>
      <c r="BI91" s="13" t="str">
        <f t="shared" si="55"/>
        <v/>
      </c>
      <c r="BJ91" s="4" t="str">
        <f t="shared" si="35"/>
        <v/>
      </c>
      <c r="BK91" s="13"/>
      <c r="BL91" s="2">
        <f t="shared" si="48"/>
        <v>18.5</v>
      </c>
      <c r="BM91" s="4">
        <f t="shared" si="36"/>
        <v>55.5</v>
      </c>
      <c r="BN91" s="4">
        <f t="shared" si="37"/>
        <v>0.57</v>
      </c>
      <c r="BQ91" s="4">
        <f t="shared" si="38"/>
        <v>0</v>
      </c>
      <c r="BR91" s="13" t="str">
        <f t="shared" si="56"/>
        <v/>
      </c>
      <c r="BS91" s="4" t="str">
        <f t="shared" si="40"/>
        <v/>
      </c>
      <c r="BT91" s="25"/>
    </row>
    <row r="92">
      <c r="A92" s="2">
        <f t="shared" si="41"/>
        <v>19</v>
      </c>
      <c r="B92" s="4">
        <f t="shared" si="1"/>
        <v>57</v>
      </c>
      <c r="C92" s="4">
        <f t="shared" si="2"/>
        <v>0.36</v>
      </c>
      <c r="F92" s="4">
        <f t="shared" si="3"/>
        <v>0</v>
      </c>
      <c r="G92" s="13" t="str">
        <f t="shared" si="49"/>
        <v/>
      </c>
      <c r="H92" s="4" t="str">
        <f t="shared" si="5"/>
        <v/>
      </c>
      <c r="J92" s="2">
        <f t="shared" si="42"/>
        <v>19</v>
      </c>
      <c r="K92" s="4">
        <f t="shared" si="6"/>
        <v>57</v>
      </c>
      <c r="L92" s="4">
        <f t="shared" si="7"/>
        <v>0.36</v>
      </c>
      <c r="M92" s="4">
        <f>152.25-1/32</f>
        <v>152.21875</v>
      </c>
      <c r="N92" s="4">
        <f>153.75+1/32</f>
        <v>153.78125</v>
      </c>
      <c r="O92" s="4">
        <f t="shared" si="8"/>
        <v>1.5625</v>
      </c>
      <c r="P92" s="13">
        <f t="shared" si="50"/>
        <v>0.589255651</v>
      </c>
      <c r="Q92" s="4">
        <f t="shared" si="10"/>
        <v>0.02998516949</v>
      </c>
      <c r="S92" s="2">
        <f t="shared" si="43"/>
        <v>19</v>
      </c>
      <c r="T92" s="4">
        <f t="shared" si="11"/>
        <v>57</v>
      </c>
      <c r="U92" s="4">
        <f t="shared" si="12"/>
        <v>0.48</v>
      </c>
      <c r="V92" s="4">
        <f>151+9/16</f>
        <v>151.5625</v>
      </c>
      <c r="W92" s="4">
        <f>154.5-1/32</f>
        <v>154.46875</v>
      </c>
      <c r="X92" s="4">
        <f t="shared" si="13"/>
        <v>2.90625</v>
      </c>
      <c r="Y92" s="13">
        <f t="shared" si="51"/>
        <v>0.8036375634</v>
      </c>
      <c r="Z92" s="4">
        <f t="shared" si="15"/>
        <v>0.02983629303</v>
      </c>
      <c r="AB92" s="2">
        <f t="shared" si="44"/>
        <v>19</v>
      </c>
      <c r="AC92" s="4">
        <f t="shared" si="16"/>
        <v>57</v>
      </c>
      <c r="AD92" s="4">
        <f t="shared" si="17"/>
        <v>0.48</v>
      </c>
      <c r="AE92" s="4">
        <f>151.5+1/32</f>
        <v>151.53125</v>
      </c>
      <c r="AF92" s="4">
        <f>154+9/16</f>
        <v>154.5625</v>
      </c>
      <c r="AG92" s="4">
        <f t="shared" si="18"/>
        <v>3.03125</v>
      </c>
      <c r="AH92" s="13">
        <f t="shared" si="52"/>
        <v>0.8264977868</v>
      </c>
      <c r="AI92" s="4">
        <f t="shared" si="20"/>
        <v>0.02722658302</v>
      </c>
      <c r="AJ92" s="13"/>
      <c r="AK92" s="2">
        <f t="shared" si="45"/>
        <v>19</v>
      </c>
      <c r="AL92" s="4">
        <f t="shared" si="21"/>
        <v>57</v>
      </c>
      <c r="AM92" s="4">
        <f t="shared" si="22"/>
        <v>0.51</v>
      </c>
      <c r="AN92" s="4">
        <f>151+7/16</f>
        <v>151.4375</v>
      </c>
      <c r="AO92" s="4">
        <f>154.625-1/32</f>
        <v>154.59375</v>
      </c>
      <c r="AP92" s="4">
        <f t="shared" si="23"/>
        <v>3.15625</v>
      </c>
      <c r="AQ92" s="13">
        <f t="shared" si="53"/>
        <v>0.8374896351</v>
      </c>
      <c r="AR92" s="4">
        <f t="shared" si="25"/>
        <v>0.02734329268</v>
      </c>
      <c r="AS92" s="13"/>
      <c r="AT92" s="2">
        <f t="shared" si="46"/>
        <v>19</v>
      </c>
      <c r="AU92" s="4">
        <f t="shared" si="26"/>
        <v>57</v>
      </c>
      <c r="AV92" s="4">
        <f t="shared" si="27"/>
        <v>0.54</v>
      </c>
      <c r="AW92" s="4">
        <f>151+7/16</f>
        <v>151.4375</v>
      </c>
      <c r="AX92" s="4">
        <f>154.625</f>
        <v>154.625</v>
      </c>
      <c r="AY92" s="4">
        <f t="shared" si="28"/>
        <v>3.1875</v>
      </c>
      <c r="AZ92" s="13">
        <f t="shared" si="54"/>
        <v>0.8505317486</v>
      </c>
      <c r="BA92" s="4">
        <f t="shared" si="30"/>
        <v>0.02674397884</v>
      </c>
      <c r="BB92" s="13"/>
      <c r="BC92" s="2">
        <f t="shared" si="47"/>
        <v>19</v>
      </c>
      <c r="BD92" s="4">
        <f t="shared" si="31"/>
        <v>57</v>
      </c>
      <c r="BE92" s="4">
        <f t="shared" si="32"/>
        <v>0.54</v>
      </c>
      <c r="BF92" s="4">
        <f>151.375</f>
        <v>151.375</v>
      </c>
      <c r="BG92" s="4">
        <f>154.625</f>
        <v>154.625</v>
      </c>
      <c r="BH92" s="4">
        <f t="shared" si="33"/>
        <v>3.25</v>
      </c>
      <c r="BI92" s="13">
        <f t="shared" si="55"/>
        <v>0.8558004243</v>
      </c>
      <c r="BJ92" s="4">
        <f t="shared" si="35"/>
        <v>0.02628169435</v>
      </c>
      <c r="BK92" s="13"/>
      <c r="BL92" s="2">
        <f t="shared" si="48"/>
        <v>19</v>
      </c>
      <c r="BM92" s="4">
        <f t="shared" si="36"/>
        <v>57</v>
      </c>
      <c r="BN92" s="4">
        <f t="shared" si="37"/>
        <v>0.54</v>
      </c>
      <c r="BO92" s="4">
        <f>151.375</f>
        <v>151.375</v>
      </c>
      <c r="BP92" s="4">
        <f>154.625+1/32</f>
        <v>154.65625</v>
      </c>
      <c r="BQ92" s="4">
        <f t="shared" si="38"/>
        <v>3.28125</v>
      </c>
      <c r="BR92" s="13">
        <f t="shared" si="56"/>
        <v>0.8691350203</v>
      </c>
      <c r="BS92" s="4">
        <f t="shared" si="40"/>
        <v>0.02428075886</v>
      </c>
      <c r="BT92" s="25"/>
    </row>
    <row r="93">
      <c r="A93" s="2">
        <f t="shared" si="41"/>
        <v>19.5</v>
      </c>
      <c r="B93" s="4">
        <f t="shared" si="1"/>
        <v>58.5</v>
      </c>
      <c r="C93" s="4">
        <f t="shared" si="2"/>
        <v>0.33</v>
      </c>
      <c r="F93" s="4">
        <f t="shared" si="3"/>
        <v>0</v>
      </c>
      <c r="G93" s="13" t="str">
        <f t="shared" si="49"/>
        <v/>
      </c>
      <c r="H93" s="4" t="str">
        <f t="shared" si="5"/>
        <v/>
      </c>
      <c r="J93" s="2">
        <f t="shared" si="42"/>
        <v>19.5</v>
      </c>
      <c r="K93" s="4">
        <f t="shared" si="6"/>
        <v>58.5</v>
      </c>
      <c r="L93" s="4">
        <f t="shared" si="7"/>
        <v>0.33</v>
      </c>
      <c r="O93" s="4">
        <f t="shared" si="8"/>
        <v>0</v>
      </c>
      <c r="P93" s="13" t="str">
        <f t="shared" si="50"/>
        <v/>
      </c>
      <c r="Q93" s="4" t="str">
        <f t="shared" si="10"/>
        <v/>
      </c>
      <c r="S93" s="2">
        <f t="shared" si="43"/>
        <v>19.5</v>
      </c>
      <c r="T93" s="4">
        <f t="shared" si="11"/>
        <v>58.5</v>
      </c>
      <c r="U93" s="4">
        <f t="shared" si="12"/>
        <v>0.45</v>
      </c>
      <c r="X93" s="4">
        <f t="shared" si="13"/>
        <v>0</v>
      </c>
      <c r="Y93" s="13" t="str">
        <f t="shared" si="51"/>
        <v/>
      </c>
      <c r="Z93" s="4" t="str">
        <f t="shared" si="15"/>
        <v/>
      </c>
      <c r="AB93" s="2">
        <f t="shared" si="44"/>
        <v>19.5</v>
      </c>
      <c r="AC93" s="4">
        <f t="shared" si="16"/>
        <v>58.5</v>
      </c>
      <c r="AD93" s="4">
        <f t="shared" si="17"/>
        <v>0.45</v>
      </c>
      <c r="AG93" s="4">
        <f t="shared" si="18"/>
        <v>0</v>
      </c>
      <c r="AH93" s="13" t="str">
        <f t="shared" si="52"/>
        <v/>
      </c>
      <c r="AI93" s="4" t="str">
        <f t="shared" si="20"/>
        <v/>
      </c>
      <c r="AJ93" s="13"/>
      <c r="AK93" s="2">
        <f t="shared" si="45"/>
        <v>19.5</v>
      </c>
      <c r="AL93" s="4">
        <f t="shared" si="21"/>
        <v>58.5</v>
      </c>
      <c r="AM93" s="4">
        <f t="shared" si="22"/>
        <v>0.48</v>
      </c>
      <c r="AP93" s="4">
        <f t="shared" si="23"/>
        <v>0</v>
      </c>
      <c r="AQ93" s="13" t="str">
        <f t="shared" si="53"/>
        <v/>
      </c>
      <c r="AR93" s="4" t="str">
        <f t="shared" si="25"/>
        <v/>
      </c>
      <c r="AS93" s="13"/>
      <c r="AT93" s="2">
        <f t="shared" si="46"/>
        <v>19.5</v>
      </c>
      <c r="AU93" s="4">
        <f t="shared" si="26"/>
        <v>58.5</v>
      </c>
      <c r="AV93" s="4">
        <f t="shared" si="27"/>
        <v>0.51</v>
      </c>
      <c r="AY93" s="4">
        <f t="shared" si="28"/>
        <v>0</v>
      </c>
      <c r="AZ93" s="13" t="str">
        <f t="shared" si="54"/>
        <v/>
      </c>
      <c r="BA93" s="4" t="str">
        <f t="shared" si="30"/>
        <v/>
      </c>
      <c r="BB93" s="13"/>
      <c r="BC93" s="2">
        <f t="shared" si="47"/>
        <v>19.5</v>
      </c>
      <c r="BD93" s="4">
        <f t="shared" si="31"/>
        <v>58.5</v>
      </c>
      <c r="BE93" s="4">
        <f t="shared" si="32"/>
        <v>0.51</v>
      </c>
      <c r="BH93" s="4">
        <f t="shared" si="33"/>
        <v>0</v>
      </c>
      <c r="BI93" s="13" t="str">
        <f t="shared" si="55"/>
        <v/>
      </c>
      <c r="BJ93" s="4" t="str">
        <f t="shared" si="35"/>
        <v/>
      </c>
      <c r="BK93" s="13"/>
      <c r="BL93" s="2">
        <f t="shared" si="48"/>
        <v>19.5</v>
      </c>
      <c r="BM93" s="4">
        <f t="shared" si="36"/>
        <v>58.5</v>
      </c>
      <c r="BN93" s="4">
        <f t="shared" si="37"/>
        <v>0.51</v>
      </c>
      <c r="BQ93" s="4">
        <f t="shared" si="38"/>
        <v>0</v>
      </c>
      <c r="BR93" s="13" t="str">
        <f t="shared" si="56"/>
        <v/>
      </c>
      <c r="BS93" s="4" t="str">
        <f t="shared" si="40"/>
        <v/>
      </c>
      <c r="BT93" s="25"/>
    </row>
    <row r="94">
      <c r="A94" s="2">
        <f t="shared" si="41"/>
        <v>20</v>
      </c>
      <c r="B94" s="4">
        <f t="shared" si="1"/>
        <v>60</v>
      </c>
      <c r="C94" s="4">
        <f t="shared" si="2"/>
        <v>0.3</v>
      </c>
      <c r="F94" s="4">
        <f t="shared" si="3"/>
        <v>0</v>
      </c>
      <c r="G94" s="13" t="str">
        <f t="shared" si="49"/>
        <v/>
      </c>
      <c r="H94" s="4" t="str">
        <f t="shared" si="5"/>
        <v/>
      </c>
      <c r="J94" s="2">
        <f t="shared" si="42"/>
        <v>20</v>
      </c>
      <c r="K94" s="4">
        <f t="shared" si="6"/>
        <v>60</v>
      </c>
      <c r="L94" s="4">
        <f t="shared" si="7"/>
        <v>0.3</v>
      </c>
      <c r="M94" s="4">
        <f>152+3/16</f>
        <v>152.1875</v>
      </c>
      <c r="N94" s="4">
        <f>154-3/16</f>
        <v>153.8125</v>
      </c>
      <c r="O94" s="4">
        <f t="shared" si="8"/>
        <v>1.625</v>
      </c>
      <c r="P94" s="13">
        <f t="shared" si="50"/>
        <v>0.6009252126</v>
      </c>
      <c r="Q94" s="4">
        <f t="shared" si="10"/>
        <v>0.02417968115</v>
      </c>
      <c r="S94" s="2">
        <f t="shared" si="43"/>
        <v>20</v>
      </c>
      <c r="T94" s="4">
        <f t="shared" si="11"/>
        <v>60</v>
      </c>
      <c r="U94" s="4">
        <f t="shared" si="12"/>
        <v>0.42</v>
      </c>
      <c r="V94" s="4">
        <f>151+13/16</f>
        <v>151.8125</v>
      </c>
      <c r="W94" s="4">
        <f>154.25-1/32</f>
        <v>154.21875</v>
      </c>
      <c r="X94" s="4">
        <f t="shared" si="13"/>
        <v>2.40625</v>
      </c>
      <c r="Y94" s="13">
        <f t="shared" si="51"/>
        <v>0.7312470323</v>
      </c>
      <c r="Z94" s="4">
        <f t="shared" si="15"/>
        <v>0.03075456565</v>
      </c>
      <c r="AB94" s="2">
        <f t="shared" si="44"/>
        <v>20</v>
      </c>
      <c r="AC94" s="4">
        <f t="shared" si="16"/>
        <v>60</v>
      </c>
      <c r="AD94" s="4">
        <f t="shared" si="17"/>
        <v>0.42</v>
      </c>
      <c r="AE94" s="4">
        <f>151.75</f>
        <v>151.75</v>
      </c>
      <c r="AF94" s="4">
        <f>154.375-1/32</f>
        <v>154.34375</v>
      </c>
      <c r="AG94" s="4">
        <f t="shared" si="18"/>
        <v>2.59375</v>
      </c>
      <c r="AH94" s="13">
        <f t="shared" si="52"/>
        <v>0.7645306026</v>
      </c>
      <c r="AI94" s="4">
        <f t="shared" si="20"/>
        <v>0.02844483296</v>
      </c>
      <c r="AJ94" s="13"/>
      <c r="AK94" s="2">
        <f t="shared" si="45"/>
        <v>20</v>
      </c>
      <c r="AL94" s="4">
        <f t="shared" si="21"/>
        <v>60</v>
      </c>
      <c r="AM94" s="4">
        <f t="shared" si="22"/>
        <v>0.45</v>
      </c>
      <c r="AN94" s="4">
        <f>151.625</f>
        <v>151.625</v>
      </c>
      <c r="AO94" s="4">
        <f>154.375+1/32</f>
        <v>154.40625</v>
      </c>
      <c r="AP94" s="4">
        <f t="shared" si="23"/>
        <v>2.78125</v>
      </c>
      <c r="AQ94" s="13">
        <f t="shared" si="53"/>
        <v>0.7861650943</v>
      </c>
      <c r="AR94" s="4">
        <f t="shared" si="25"/>
        <v>0.02870673673</v>
      </c>
      <c r="AS94" s="13"/>
      <c r="AT94" s="2">
        <f t="shared" si="46"/>
        <v>20</v>
      </c>
      <c r="AU94" s="4">
        <f t="shared" si="26"/>
        <v>60</v>
      </c>
      <c r="AV94" s="4">
        <f t="shared" si="27"/>
        <v>0.48</v>
      </c>
      <c r="AW94" s="4">
        <f>151+9/16</f>
        <v>151.5625</v>
      </c>
      <c r="AX94" s="4">
        <f>154.5-1/32</f>
        <v>154.46875</v>
      </c>
      <c r="AY94" s="4">
        <f t="shared" si="28"/>
        <v>2.90625</v>
      </c>
      <c r="AZ94" s="13">
        <f t="shared" si="54"/>
        <v>0.8121419014</v>
      </c>
      <c r="BA94" s="4">
        <f t="shared" si="30"/>
        <v>0.02813663193</v>
      </c>
      <c r="BB94" s="13"/>
      <c r="BC94" s="2">
        <f t="shared" si="47"/>
        <v>20</v>
      </c>
      <c r="BD94" s="4">
        <f t="shared" si="31"/>
        <v>60</v>
      </c>
      <c r="BE94" s="4">
        <f t="shared" si="32"/>
        <v>0.48</v>
      </c>
      <c r="BF94" s="4">
        <f>151.5+1/16</f>
        <v>151.5625</v>
      </c>
      <c r="BG94" s="4">
        <f>154.5</f>
        <v>154.5</v>
      </c>
      <c r="BH94" s="4">
        <f t="shared" si="33"/>
        <v>2.9375</v>
      </c>
      <c r="BI94" s="13">
        <f t="shared" si="55"/>
        <v>0.8136165135</v>
      </c>
      <c r="BJ94" s="4">
        <f t="shared" si="35"/>
        <v>0.02758246662</v>
      </c>
      <c r="BK94" s="13"/>
      <c r="BL94" s="2">
        <f t="shared" si="48"/>
        <v>20</v>
      </c>
      <c r="BM94" s="4">
        <f t="shared" si="36"/>
        <v>60</v>
      </c>
      <c r="BN94" s="4">
        <f t="shared" si="37"/>
        <v>0.48</v>
      </c>
      <c r="BO94" s="2">
        <v>151.5</v>
      </c>
      <c r="BP94" s="2">
        <v>154.5</v>
      </c>
      <c r="BQ94" s="4">
        <f t="shared" si="38"/>
        <v>3</v>
      </c>
      <c r="BR94" s="13">
        <f t="shared" si="56"/>
        <v>0.8310520333</v>
      </c>
      <c r="BS94" s="4">
        <f t="shared" si="40"/>
        <v>0.02557451892</v>
      </c>
      <c r="BT94" s="25"/>
    </row>
    <row r="95">
      <c r="A95" s="2">
        <f t="shared" si="41"/>
        <v>20.5</v>
      </c>
      <c r="B95" s="4">
        <f t="shared" si="1"/>
        <v>61.5</v>
      </c>
      <c r="C95" s="4">
        <f t="shared" si="2"/>
        <v>0.27</v>
      </c>
      <c r="F95" s="4">
        <f t="shared" si="3"/>
        <v>0</v>
      </c>
      <c r="G95" s="13" t="str">
        <f t="shared" si="49"/>
        <v/>
      </c>
      <c r="H95" s="4" t="str">
        <f t="shared" si="5"/>
        <v/>
      </c>
      <c r="J95" s="2">
        <f t="shared" si="42"/>
        <v>20.5</v>
      </c>
      <c r="K95" s="4">
        <f t="shared" si="6"/>
        <v>61.5</v>
      </c>
      <c r="L95" s="4">
        <f t="shared" si="7"/>
        <v>0.27</v>
      </c>
      <c r="O95" s="4">
        <f t="shared" si="8"/>
        <v>0</v>
      </c>
      <c r="P95" s="13" t="str">
        <f t="shared" si="50"/>
        <v/>
      </c>
      <c r="Q95" s="4" t="str">
        <f t="shared" si="10"/>
        <v/>
      </c>
      <c r="S95" s="2">
        <f t="shared" si="43"/>
        <v>20.5</v>
      </c>
      <c r="T95" s="4">
        <f t="shared" si="11"/>
        <v>61.5</v>
      </c>
      <c r="U95" s="4">
        <f t="shared" si="12"/>
        <v>0.39</v>
      </c>
      <c r="X95" s="4">
        <f t="shared" si="13"/>
        <v>0</v>
      </c>
      <c r="Y95" s="13" t="str">
        <f t="shared" si="51"/>
        <v/>
      </c>
      <c r="Z95" s="4" t="str">
        <f t="shared" si="15"/>
        <v/>
      </c>
      <c r="AB95" s="2">
        <f t="shared" si="44"/>
        <v>20.5</v>
      </c>
      <c r="AC95" s="4">
        <f t="shared" si="16"/>
        <v>61.5</v>
      </c>
      <c r="AD95" s="4">
        <f t="shared" si="17"/>
        <v>0.39</v>
      </c>
      <c r="AG95" s="4">
        <f t="shared" si="18"/>
        <v>0</v>
      </c>
      <c r="AH95" s="13" t="str">
        <f t="shared" si="52"/>
        <v/>
      </c>
      <c r="AI95" s="4" t="str">
        <f t="shared" si="20"/>
        <v/>
      </c>
      <c r="AJ95" s="13"/>
      <c r="AK95" s="2">
        <f t="shared" si="45"/>
        <v>20.5</v>
      </c>
      <c r="AL95" s="4">
        <f t="shared" si="21"/>
        <v>61.5</v>
      </c>
      <c r="AM95" s="4">
        <f t="shared" si="22"/>
        <v>0.42</v>
      </c>
      <c r="AP95" s="4">
        <f t="shared" si="23"/>
        <v>0</v>
      </c>
      <c r="AQ95" s="13" t="str">
        <f t="shared" si="53"/>
        <v/>
      </c>
      <c r="AR95" s="4" t="str">
        <f t="shared" si="25"/>
        <v/>
      </c>
      <c r="AS95" s="13"/>
      <c r="AT95" s="2">
        <f t="shared" si="46"/>
        <v>20.5</v>
      </c>
      <c r="AU95" s="4">
        <f t="shared" si="26"/>
        <v>61.5</v>
      </c>
      <c r="AV95" s="4">
        <f t="shared" si="27"/>
        <v>0.45</v>
      </c>
      <c r="AY95" s="4">
        <f t="shared" si="28"/>
        <v>0</v>
      </c>
      <c r="AZ95" s="13" t="str">
        <f t="shared" si="54"/>
        <v/>
      </c>
      <c r="BA95" s="4" t="str">
        <f t="shared" si="30"/>
        <v/>
      </c>
      <c r="BB95" s="13"/>
      <c r="BC95" s="2">
        <f t="shared" si="47"/>
        <v>20.5</v>
      </c>
      <c r="BD95" s="4">
        <f t="shared" si="31"/>
        <v>61.5</v>
      </c>
      <c r="BE95" s="4">
        <f t="shared" si="32"/>
        <v>0.45</v>
      </c>
      <c r="BH95" s="4">
        <f t="shared" si="33"/>
        <v>0</v>
      </c>
      <c r="BI95" s="13" t="str">
        <f t="shared" si="55"/>
        <v/>
      </c>
      <c r="BJ95" s="4" t="str">
        <f t="shared" si="35"/>
        <v/>
      </c>
      <c r="BK95" s="13"/>
      <c r="BL95" s="2">
        <f t="shared" si="48"/>
        <v>20.5</v>
      </c>
      <c r="BM95" s="4">
        <f t="shared" si="36"/>
        <v>61.5</v>
      </c>
      <c r="BN95" s="4">
        <f t="shared" si="37"/>
        <v>0.45</v>
      </c>
      <c r="BQ95" s="4">
        <f t="shared" si="38"/>
        <v>0</v>
      </c>
      <c r="BR95" s="13" t="str">
        <f t="shared" si="56"/>
        <v/>
      </c>
      <c r="BS95" s="4" t="str">
        <f t="shared" si="40"/>
        <v/>
      </c>
      <c r="BT95" s="25"/>
    </row>
    <row r="96">
      <c r="A96" s="2">
        <f t="shared" si="41"/>
        <v>21</v>
      </c>
      <c r="B96" s="4">
        <f t="shared" si="1"/>
        <v>63</v>
      </c>
      <c r="C96" s="4">
        <f t="shared" si="2"/>
        <v>0.24</v>
      </c>
      <c r="F96" s="4">
        <f t="shared" si="3"/>
        <v>0</v>
      </c>
      <c r="G96" s="13" t="str">
        <f t="shared" si="49"/>
        <v/>
      </c>
      <c r="H96" s="4" t="str">
        <f t="shared" si="5"/>
        <v/>
      </c>
      <c r="J96" s="2">
        <f t="shared" si="42"/>
        <v>21</v>
      </c>
      <c r="K96" s="4">
        <f t="shared" si="6"/>
        <v>63</v>
      </c>
      <c r="L96" s="4">
        <f t="shared" si="7"/>
        <v>0.24</v>
      </c>
      <c r="M96" s="4">
        <f>152.125</f>
        <v>152.125</v>
      </c>
      <c r="N96" s="4">
        <f>153.875</f>
        <v>153.875</v>
      </c>
      <c r="O96" s="4">
        <f t="shared" si="8"/>
        <v>1.75</v>
      </c>
      <c r="P96" s="13">
        <f t="shared" si="50"/>
        <v>0.6236095645</v>
      </c>
      <c r="Q96" s="4">
        <f t="shared" si="10"/>
        <v>0.01848567631</v>
      </c>
      <c r="S96" s="2">
        <f t="shared" si="43"/>
        <v>21</v>
      </c>
      <c r="T96" s="4">
        <f t="shared" si="11"/>
        <v>63</v>
      </c>
      <c r="U96" s="4">
        <f t="shared" si="12"/>
        <v>0.36</v>
      </c>
      <c r="V96" s="4">
        <f>152+1/32</f>
        <v>152.03125</v>
      </c>
      <c r="W96" s="2">
        <v>154.0</v>
      </c>
      <c r="X96" s="4">
        <f t="shared" si="13"/>
        <v>1.96875</v>
      </c>
      <c r="Y96" s="13">
        <f t="shared" si="51"/>
        <v>0.6614378278</v>
      </c>
      <c r="Z96" s="4">
        <f t="shared" si="15"/>
        <v>0.02854562552</v>
      </c>
      <c r="AB96" s="2">
        <f t="shared" si="44"/>
        <v>21</v>
      </c>
      <c r="AC96" s="4">
        <f t="shared" si="16"/>
        <v>63</v>
      </c>
      <c r="AD96" s="4">
        <f t="shared" si="17"/>
        <v>0.36</v>
      </c>
      <c r="AE96" s="4">
        <f>152-1/16</f>
        <v>151.9375</v>
      </c>
      <c r="AF96" s="2">
        <v>154.125</v>
      </c>
      <c r="AG96" s="4">
        <f t="shared" si="18"/>
        <v>2.1875</v>
      </c>
      <c r="AH96" s="13">
        <f t="shared" si="52"/>
        <v>0.7021094975</v>
      </c>
      <c r="AI96" s="4">
        <f t="shared" si="20"/>
        <v>0.02705706585</v>
      </c>
      <c r="AJ96" s="13"/>
      <c r="AK96" s="2">
        <f t="shared" si="45"/>
        <v>21</v>
      </c>
      <c r="AL96" s="4">
        <f t="shared" si="21"/>
        <v>63</v>
      </c>
      <c r="AM96" s="4">
        <f t="shared" si="22"/>
        <v>0.39</v>
      </c>
      <c r="AN96" s="4">
        <f>151+13/16</f>
        <v>151.8125</v>
      </c>
      <c r="AO96" s="4">
        <f>154.25-1/32</f>
        <v>154.21875</v>
      </c>
      <c r="AP96" s="4">
        <f t="shared" si="23"/>
        <v>2.40625</v>
      </c>
      <c r="AQ96" s="13">
        <f t="shared" si="53"/>
        <v>0.7312470323</v>
      </c>
      <c r="AR96" s="4">
        <f t="shared" si="25"/>
        <v>0.02781858027</v>
      </c>
      <c r="AS96" s="13"/>
      <c r="AT96" s="2">
        <f t="shared" si="46"/>
        <v>21</v>
      </c>
      <c r="AU96" s="4">
        <f t="shared" si="26"/>
        <v>63</v>
      </c>
      <c r="AV96" s="4">
        <f t="shared" si="27"/>
        <v>0.42</v>
      </c>
      <c r="AW96" s="4">
        <f>151.75</f>
        <v>151.75</v>
      </c>
      <c r="AX96" s="4">
        <f>154+5/16</f>
        <v>154.3125</v>
      </c>
      <c r="AY96" s="4">
        <f t="shared" si="28"/>
        <v>2.5625</v>
      </c>
      <c r="AZ96" s="13">
        <f t="shared" si="54"/>
        <v>0.762600999</v>
      </c>
      <c r="BA96" s="4">
        <f t="shared" si="30"/>
        <v>0.02817246515</v>
      </c>
      <c r="BB96" s="13"/>
      <c r="BC96" s="2">
        <f t="shared" si="47"/>
        <v>21</v>
      </c>
      <c r="BD96" s="4">
        <f t="shared" si="31"/>
        <v>63</v>
      </c>
      <c r="BE96" s="4">
        <f t="shared" si="32"/>
        <v>0.42</v>
      </c>
      <c r="BF96" s="4">
        <f>151+11/16</f>
        <v>151.6875</v>
      </c>
      <c r="BG96" s="4">
        <f>154.375-1/32</f>
        <v>154.34375</v>
      </c>
      <c r="BH96" s="4">
        <f t="shared" si="33"/>
        <v>2.65625</v>
      </c>
      <c r="BI96" s="13">
        <f t="shared" si="55"/>
        <v>0.7736869841</v>
      </c>
      <c r="BJ96" s="4">
        <f t="shared" si="35"/>
        <v>0.02703500012</v>
      </c>
      <c r="BK96" s="13"/>
      <c r="BL96" s="2">
        <f t="shared" si="48"/>
        <v>21</v>
      </c>
      <c r="BM96" s="4">
        <f t="shared" si="36"/>
        <v>63</v>
      </c>
      <c r="BN96" s="4">
        <f t="shared" si="37"/>
        <v>0.42</v>
      </c>
      <c r="BO96" s="4">
        <f>151.625</f>
        <v>151.625</v>
      </c>
      <c r="BP96" s="2">
        <v>154.375</v>
      </c>
      <c r="BQ96" s="4">
        <f t="shared" si="38"/>
        <v>2.75</v>
      </c>
      <c r="BR96" s="13">
        <f t="shared" si="56"/>
        <v>0.7956717446</v>
      </c>
      <c r="BS96" s="4">
        <f t="shared" si="40"/>
        <v>0.0254615631</v>
      </c>
      <c r="BT96" s="25"/>
    </row>
    <row r="97">
      <c r="A97" s="2">
        <f t="shared" si="41"/>
        <v>21.5</v>
      </c>
      <c r="B97" s="4">
        <f t="shared" si="1"/>
        <v>64.5</v>
      </c>
      <c r="C97" s="4">
        <f t="shared" si="2"/>
        <v>0.21</v>
      </c>
      <c r="F97" s="4">
        <f t="shared" si="3"/>
        <v>0</v>
      </c>
      <c r="G97" s="13" t="str">
        <f t="shared" si="49"/>
        <v/>
      </c>
      <c r="H97" s="4" t="str">
        <f t="shared" si="5"/>
        <v/>
      </c>
      <c r="J97" s="2">
        <f t="shared" si="42"/>
        <v>21.5</v>
      </c>
      <c r="K97" s="4">
        <f t="shared" si="6"/>
        <v>64.5</v>
      </c>
      <c r="L97" s="4">
        <f t="shared" si="7"/>
        <v>0.21</v>
      </c>
      <c r="O97" s="4">
        <f t="shared" si="8"/>
        <v>0</v>
      </c>
      <c r="P97" s="13" t="str">
        <f t="shared" si="50"/>
        <v/>
      </c>
      <c r="Q97" s="4" t="str">
        <f t="shared" si="10"/>
        <v/>
      </c>
      <c r="S97" s="2">
        <f t="shared" si="43"/>
        <v>21.5</v>
      </c>
      <c r="T97" s="4">
        <f t="shared" si="11"/>
        <v>64.5</v>
      </c>
      <c r="U97" s="4">
        <f t="shared" si="12"/>
        <v>0.33</v>
      </c>
      <c r="X97" s="4">
        <f t="shared" si="13"/>
        <v>0</v>
      </c>
      <c r="Y97" s="13" t="str">
        <f t="shared" si="51"/>
        <v/>
      </c>
      <c r="Z97" s="4" t="str">
        <f t="shared" si="15"/>
        <v/>
      </c>
      <c r="AB97" s="2">
        <f t="shared" si="44"/>
        <v>21.5</v>
      </c>
      <c r="AC97" s="4">
        <f t="shared" si="16"/>
        <v>64.5</v>
      </c>
      <c r="AD97" s="4">
        <f t="shared" si="17"/>
        <v>0.33</v>
      </c>
      <c r="AG97" s="4">
        <f t="shared" si="18"/>
        <v>0</v>
      </c>
      <c r="AH97" s="13" t="str">
        <f t="shared" si="52"/>
        <v/>
      </c>
      <c r="AI97" s="4" t="str">
        <f t="shared" si="20"/>
        <v/>
      </c>
      <c r="AJ97" s="13"/>
      <c r="AK97" s="2">
        <f t="shared" si="45"/>
        <v>21.5</v>
      </c>
      <c r="AL97" s="4">
        <f t="shared" si="21"/>
        <v>64.5</v>
      </c>
      <c r="AM97" s="4">
        <f t="shared" si="22"/>
        <v>0.36</v>
      </c>
      <c r="AP97" s="4">
        <f t="shared" si="23"/>
        <v>0</v>
      </c>
      <c r="AQ97" s="13" t="str">
        <f t="shared" si="53"/>
        <v/>
      </c>
      <c r="AR97" s="4" t="str">
        <f t="shared" si="25"/>
        <v/>
      </c>
      <c r="AS97" s="13"/>
      <c r="AT97" s="2">
        <f t="shared" si="46"/>
        <v>21.5</v>
      </c>
      <c r="AU97" s="4">
        <f t="shared" si="26"/>
        <v>64.5</v>
      </c>
      <c r="AV97" s="4">
        <f t="shared" si="27"/>
        <v>0.39</v>
      </c>
      <c r="AY97" s="4">
        <f t="shared" si="28"/>
        <v>0</v>
      </c>
      <c r="AZ97" s="13" t="str">
        <f t="shared" si="54"/>
        <v/>
      </c>
      <c r="BA97" s="4" t="str">
        <f t="shared" si="30"/>
        <v/>
      </c>
      <c r="BB97" s="13"/>
      <c r="BC97" s="2">
        <f t="shared" si="47"/>
        <v>21.5</v>
      </c>
      <c r="BD97" s="4">
        <f t="shared" si="31"/>
        <v>64.5</v>
      </c>
      <c r="BE97" s="4">
        <f t="shared" si="32"/>
        <v>0.39</v>
      </c>
      <c r="BH97" s="4">
        <f t="shared" si="33"/>
        <v>0</v>
      </c>
      <c r="BI97" s="13" t="str">
        <f t="shared" si="55"/>
        <v/>
      </c>
      <c r="BJ97" s="4" t="str">
        <f t="shared" si="35"/>
        <v/>
      </c>
      <c r="BK97" s="13"/>
      <c r="BL97" s="2">
        <f t="shared" si="48"/>
        <v>21.5</v>
      </c>
      <c r="BM97" s="4">
        <f t="shared" si="36"/>
        <v>64.5</v>
      </c>
      <c r="BN97" s="4">
        <f t="shared" si="37"/>
        <v>0.39</v>
      </c>
      <c r="BQ97" s="4">
        <f t="shared" si="38"/>
        <v>0</v>
      </c>
      <c r="BR97" s="13" t="str">
        <f t="shared" si="56"/>
        <v/>
      </c>
      <c r="BS97" s="4" t="str">
        <f t="shared" si="40"/>
        <v/>
      </c>
      <c r="BT97" s="25"/>
    </row>
    <row r="98">
      <c r="A98" s="2">
        <f t="shared" si="41"/>
        <v>22</v>
      </c>
      <c r="B98" s="4">
        <f t="shared" si="1"/>
        <v>66</v>
      </c>
      <c r="C98" s="4">
        <f t="shared" si="2"/>
        <v>0.18</v>
      </c>
      <c r="F98" s="4">
        <f t="shared" si="3"/>
        <v>0</v>
      </c>
      <c r="G98" s="13" t="str">
        <f t="shared" si="49"/>
        <v/>
      </c>
      <c r="H98" s="4" t="str">
        <f t="shared" si="5"/>
        <v/>
      </c>
      <c r="J98" s="2">
        <f t="shared" si="42"/>
        <v>22</v>
      </c>
      <c r="K98" s="4">
        <f t="shared" si="6"/>
        <v>66</v>
      </c>
      <c r="L98" s="4">
        <f t="shared" si="7"/>
        <v>0.18</v>
      </c>
      <c r="M98" s="4">
        <f>152.125-1/32</f>
        <v>152.09375</v>
      </c>
      <c r="N98" s="4">
        <f>153.875+1/32</f>
        <v>153.90625</v>
      </c>
      <c r="O98" s="4">
        <f t="shared" si="8"/>
        <v>1.8125</v>
      </c>
      <c r="P98" s="13">
        <f t="shared" si="50"/>
        <v>0.6346477588</v>
      </c>
      <c r="Q98" s="4">
        <f t="shared" si="10"/>
        <v>0.01317641971</v>
      </c>
      <c r="S98" s="2">
        <f t="shared" si="43"/>
        <v>22</v>
      </c>
      <c r="T98" s="4">
        <f t="shared" si="11"/>
        <v>66</v>
      </c>
      <c r="U98" s="4">
        <f t="shared" si="12"/>
        <v>0.3</v>
      </c>
      <c r="V98" s="4">
        <f>152.125+1/32</f>
        <v>152.15625</v>
      </c>
      <c r="W98" s="2">
        <v>153.875</v>
      </c>
      <c r="X98" s="4">
        <f t="shared" si="13"/>
        <v>1.71875</v>
      </c>
      <c r="Y98" s="13">
        <f t="shared" si="51"/>
        <v>0.6180165406</v>
      </c>
      <c r="Z98" s="4">
        <f t="shared" si="15"/>
        <v>0.02408803854</v>
      </c>
      <c r="AB98" s="2">
        <f t="shared" si="44"/>
        <v>22</v>
      </c>
      <c r="AC98" s="4">
        <f t="shared" si="16"/>
        <v>66</v>
      </c>
      <c r="AD98" s="4">
        <f t="shared" si="17"/>
        <v>0.3</v>
      </c>
      <c r="AE98" s="4">
        <f>152.125-1/32</f>
        <v>152.09375</v>
      </c>
      <c r="AF98" s="4">
        <f>154-1/32</f>
        <v>153.96875</v>
      </c>
      <c r="AG98" s="4">
        <f t="shared" si="18"/>
        <v>1.875</v>
      </c>
      <c r="AH98" s="13">
        <f t="shared" si="52"/>
        <v>0.650027085</v>
      </c>
      <c r="AI98" s="4">
        <f t="shared" si="20"/>
        <v>0.02349685138</v>
      </c>
      <c r="AJ98" s="13"/>
      <c r="AK98" s="2">
        <f t="shared" si="45"/>
        <v>22</v>
      </c>
      <c r="AL98" s="4">
        <f t="shared" si="21"/>
        <v>66</v>
      </c>
      <c r="AM98" s="4">
        <f t="shared" si="22"/>
        <v>0.33</v>
      </c>
      <c r="AN98" s="4">
        <f>152-1/16</f>
        <v>151.9375</v>
      </c>
      <c r="AO98" s="4">
        <f>154+1/16</f>
        <v>154.0625</v>
      </c>
      <c r="AP98" s="4">
        <f t="shared" si="23"/>
        <v>2.125</v>
      </c>
      <c r="AQ98" s="13">
        <f t="shared" si="53"/>
        <v>0.6871842709</v>
      </c>
      <c r="AR98" s="4">
        <f t="shared" si="25"/>
        <v>0.02501745609</v>
      </c>
      <c r="AS98" s="13"/>
      <c r="AT98" s="2">
        <f t="shared" si="46"/>
        <v>22</v>
      </c>
      <c r="AU98" s="4">
        <f t="shared" si="26"/>
        <v>66</v>
      </c>
      <c r="AV98" s="4">
        <f t="shared" si="27"/>
        <v>0.36</v>
      </c>
      <c r="AW98" s="4">
        <f>151.875</f>
        <v>151.875</v>
      </c>
      <c r="AX98" s="2">
        <v>154.125</v>
      </c>
      <c r="AY98" s="4">
        <f t="shared" si="28"/>
        <v>2.25</v>
      </c>
      <c r="AZ98" s="13">
        <f t="shared" si="54"/>
        <v>0.714589601</v>
      </c>
      <c r="BA98" s="4">
        <f t="shared" si="30"/>
        <v>0.02616581734</v>
      </c>
      <c r="BB98" s="13"/>
      <c r="BC98" s="2">
        <f t="shared" si="47"/>
        <v>22</v>
      </c>
      <c r="BD98" s="4">
        <f t="shared" si="31"/>
        <v>66</v>
      </c>
      <c r="BE98" s="4">
        <f t="shared" si="32"/>
        <v>0.36</v>
      </c>
      <c r="BF98" s="4">
        <f>151+13/16</f>
        <v>151.8125</v>
      </c>
      <c r="BG98" s="4">
        <f>154.25-1/32</f>
        <v>154.21875</v>
      </c>
      <c r="BH98" s="4">
        <f t="shared" si="33"/>
        <v>2.40625</v>
      </c>
      <c r="BI98" s="13">
        <f t="shared" si="55"/>
        <v>0.7363786534</v>
      </c>
      <c r="BJ98" s="4">
        <f t="shared" si="35"/>
        <v>0.02511388852</v>
      </c>
      <c r="BK98" s="13"/>
      <c r="BL98" s="2">
        <f t="shared" si="48"/>
        <v>22</v>
      </c>
      <c r="BM98" s="4">
        <f t="shared" si="36"/>
        <v>66</v>
      </c>
      <c r="BN98" s="4">
        <f t="shared" si="37"/>
        <v>0.36</v>
      </c>
      <c r="BO98" s="4">
        <f>151.75+1/32</f>
        <v>151.78125</v>
      </c>
      <c r="BP98" s="4">
        <f>154.25</f>
        <v>154.25</v>
      </c>
      <c r="BQ98" s="4">
        <f t="shared" si="38"/>
        <v>2.46875</v>
      </c>
      <c r="BR98" s="13">
        <f t="shared" si="56"/>
        <v>0.753886811</v>
      </c>
      <c r="BS98" s="4">
        <f t="shared" si="40"/>
        <v>0.02387274775</v>
      </c>
      <c r="BT98" s="25"/>
    </row>
    <row r="99">
      <c r="A99" s="2">
        <f t="shared" si="41"/>
        <v>22.5</v>
      </c>
      <c r="B99" s="4">
        <f t="shared" si="1"/>
        <v>67.5</v>
      </c>
      <c r="C99" s="4">
        <f t="shared" si="2"/>
        <v>0.15</v>
      </c>
      <c r="F99" s="4">
        <f t="shared" si="3"/>
        <v>0</v>
      </c>
      <c r="G99" s="13" t="str">
        <f t="shared" si="49"/>
        <v/>
      </c>
      <c r="H99" s="4" t="str">
        <f t="shared" si="5"/>
        <v/>
      </c>
      <c r="J99" s="2">
        <f t="shared" si="42"/>
        <v>22.5</v>
      </c>
      <c r="K99" s="4">
        <f t="shared" si="6"/>
        <v>67.5</v>
      </c>
      <c r="L99" s="4">
        <f t="shared" si="7"/>
        <v>0.15</v>
      </c>
      <c r="O99" s="4">
        <f t="shared" si="8"/>
        <v>0</v>
      </c>
      <c r="P99" s="13" t="str">
        <f t="shared" si="50"/>
        <v/>
      </c>
      <c r="Q99" s="4" t="str">
        <f t="shared" si="10"/>
        <v/>
      </c>
      <c r="S99" s="2">
        <f t="shared" si="43"/>
        <v>22.5</v>
      </c>
      <c r="T99" s="4">
        <f t="shared" si="11"/>
        <v>67.5</v>
      </c>
      <c r="U99" s="4">
        <f t="shared" si="12"/>
        <v>0.27</v>
      </c>
      <c r="X99" s="4">
        <f t="shared" si="13"/>
        <v>0</v>
      </c>
      <c r="Y99" s="13" t="str">
        <f t="shared" si="51"/>
        <v/>
      </c>
      <c r="Z99" s="4" t="str">
        <f t="shared" si="15"/>
        <v/>
      </c>
      <c r="AB99" s="2">
        <f t="shared" si="44"/>
        <v>22.5</v>
      </c>
      <c r="AC99" s="4">
        <f t="shared" si="16"/>
        <v>67.5</v>
      </c>
      <c r="AD99" s="4">
        <f t="shared" si="17"/>
        <v>0.27</v>
      </c>
      <c r="AG99" s="4">
        <f t="shared" si="18"/>
        <v>0</v>
      </c>
      <c r="AH99" s="13" t="str">
        <f t="shared" si="52"/>
        <v/>
      </c>
      <c r="AI99" s="4" t="str">
        <f t="shared" si="20"/>
        <v/>
      </c>
      <c r="AJ99" s="13"/>
      <c r="AK99" s="2">
        <f t="shared" si="45"/>
        <v>22.5</v>
      </c>
      <c r="AL99" s="4">
        <f t="shared" si="21"/>
        <v>67.5</v>
      </c>
      <c r="AM99" s="4">
        <f t="shared" si="22"/>
        <v>0.3</v>
      </c>
      <c r="AP99" s="4">
        <f t="shared" si="23"/>
        <v>0</v>
      </c>
      <c r="AQ99" s="13" t="str">
        <f t="shared" si="53"/>
        <v/>
      </c>
      <c r="AR99" s="4" t="str">
        <f t="shared" si="25"/>
        <v/>
      </c>
      <c r="AS99" s="13"/>
      <c r="AT99" s="2">
        <f t="shared" si="46"/>
        <v>22.5</v>
      </c>
      <c r="AU99" s="4">
        <f t="shared" si="26"/>
        <v>67.5</v>
      </c>
      <c r="AV99" s="4">
        <f t="shared" si="27"/>
        <v>0.33</v>
      </c>
      <c r="AY99" s="4">
        <f t="shared" si="28"/>
        <v>0</v>
      </c>
      <c r="AZ99" s="13" t="str">
        <f t="shared" si="54"/>
        <v/>
      </c>
      <c r="BA99" s="4" t="str">
        <f t="shared" si="30"/>
        <v/>
      </c>
      <c r="BB99" s="13"/>
      <c r="BC99" s="2">
        <f t="shared" si="47"/>
        <v>22.5</v>
      </c>
      <c r="BD99" s="4">
        <f t="shared" si="31"/>
        <v>67.5</v>
      </c>
      <c r="BE99" s="4">
        <f t="shared" si="32"/>
        <v>0.33</v>
      </c>
      <c r="BH99" s="4">
        <f t="shared" si="33"/>
        <v>0</v>
      </c>
      <c r="BI99" s="13" t="str">
        <f t="shared" si="55"/>
        <v/>
      </c>
      <c r="BJ99" s="4" t="str">
        <f t="shared" si="35"/>
        <v/>
      </c>
      <c r="BK99" s="13"/>
      <c r="BL99" s="2">
        <f t="shared" si="48"/>
        <v>22.5</v>
      </c>
      <c r="BM99" s="4">
        <f t="shared" si="36"/>
        <v>67.5</v>
      </c>
      <c r="BN99" s="4">
        <f t="shared" si="37"/>
        <v>0.33</v>
      </c>
      <c r="BQ99" s="4">
        <f t="shared" si="38"/>
        <v>0</v>
      </c>
      <c r="BR99" s="13" t="str">
        <f t="shared" si="56"/>
        <v/>
      </c>
      <c r="BS99" s="4" t="str">
        <f t="shared" si="40"/>
        <v/>
      </c>
      <c r="BT99" s="25"/>
    </row>
    <row r="100">
      <c r="A100" s="2">
        <f t="shared" si="41"/>
        <v>23</v>
      </c>
      <c r="B100" s="4">
        <f t="shared" si="1"/>
        <v>69</v>
      </c>
      <c r="C100" s="4">
        <f t="shared" si="2"/>
        <v>0.12</v>
      </c>
      <c r="F100" s="4">
        <f t="shared" si="3"/>
        <v>0</v>
      </c>
      <c r="G100" s="13" t="str">
        <f t="shared" si="49"/>
        <v/>
      </c>
      <c r="H100" s="4" t="str">
        <f t="shared" si="5"/>
        <v/>
      </c>
      <c r="J100" s="2">
        <f t="shared" si="42"/>
        <v>23</v>
      </c>
      <c r="K100" s="4">
        <f t="shared" si="6"/>
        <v>69</v>
      </c>
      <c r="L100" s="4">
        <f t="shared" si="7"/>
        <v>0.12</v>
      </c>
      <c r="M100" s="4">
        <f>152.125</f>
        <v>152.125</v>
      </c>
      <c r="N100" s="4">
        <f>153.875</f>
        <v>153.875</v>
      </c>
      <c r="O100" s="4">
        <f t="shared" si="8"/>
        <v>1.75</v>
      </c>
      <c r="P100" s="13">
        <f t="shared" si="50"/>
        <v>0.6236095645</v>
      </c>
      <c r="Q100" s="4">
        <f t="shared" si="10"/>
        <v>0.00802149019</v>
      </c>
      <c r="S100" s="2">
        <f t="shared" si="43"/>
        <v>23</v>
      </c>
      <c r="T100" s="4">
        <f t="shared" si="11"/>
        <v>69</v>
      </c>
      <c r="U100" s="4">
        <f t="shared" si="12"/>
        <v>0.24</v>
      </c>
      <c r="V100" s="4">
        <f>152+3/16</f>
        <v>152.1875</v>
      </c>
      <c r="W100" s="4">
        <f>153.875</f>
        <v>153.875</v>
      </c>
      <c r="X100" s="4">
        <f t="shared" si="13"/>
        <v>1.6875</v>
      </c>
      <c r="Y100" s="13">
        <f t="shared" si="51"/>
        <v>0.6123724357</v>
      </c>
      <c r="Z100" s="4">
        <f t="shared" si="15"/>
        <v>0.01865482137</v>
      </c>
      <c r="AB100" s="2">
        <f t="shared" si="44"/>
        <v>23</v>
      </c>
      <c r="AC100" s="4">
        <f t="shared" si="16"/>
        <v>69</v>
      </c>
      <c r="AD100" s="4">
        <f t="shared" si="17"/>
        <v>0.24</v>
      </c>
      <c r="AE100" s="4">
        <f>152+3/16</f>
        <v>152.1875</v>
      </c>
      <c r="AF100" s="4">
        <f>153.875+1/32</f>
        <v>153.90625</v>
      </c>
      <c r="AG100" s="4">
        <f t="shared" si="18"/>
        <v>1.71875</v>
      </c>
      <c r="AH100" s="13">
        <f t="shared" si="52"/>
        <v>0.622353552</v>
      </c>
      <c r="AI100" s="4">
        <f t="shared" si="20"/>
        <v>0.01865294992</v>
      </c>
      <c r="AJ100" s="13"/>
      <c r="AK100" s="2">
        <f t="shared" si="45"/>
        <v>23</v>
      </c>
      <c r="AL100" s="4">
        <f t="shared" si="21"/>
        <v>69</v>
      </c>
      <c r="AM100" s="4">
        <f t="shared" si="22"/>
        <v>0.27</v>
      </c>
      <c r="AN100" s="4">
        <f>152+1/16</f>
        <v>152.0625</v>
      </c>
      <c r="AO100" s="4">
        <f>154-1/16</f>
        <v>153.9375</v>
      </c>
      <c r="AP100" s="4">
        <f t="shared" si="23"/>
        <v>1.875</v>
      </c>
      <c r="AQ100" s="13">
        <f t="shared" si="53"/>
        <v>0.6454972244</v>
      </c>
      <c r="AR100" s="4">
        <f t="shared" si="25"/>
        <v>0.02088179312</v>
      </c>
      <c r="AS100" s="13"/>
      <c r="AT100" s="2">
        <f t="shared" si="46"/>
        <v>23</v>
      </c>
      <c r="AU100" s="4">
        <f t="shared" si="26"/>
        <v>69</v>
      </c>
      <c r="AV100" s="4">
        <f t="shared" si="27"/>
        <v>0.3</v>
      </c>
      <c r="AW100" s="2">
        <v>152.0</v>
      </c>
      <c r="AX100" s="4">
        <f>154+1/32</f>
        <v>154.03125</v>
      </c>
      <c r="AY100" s="4">
        <f t="shared" si="28"/>
        <v>2.03125</v>
      </c>
      <c r="AZ100" s="13">
        <f t="shared" si="54"/>
        <v>0.6789645851</v>
      </c>
      <c r="BA100" s="4">
        <f t="shared" si="30"/>
        <v>0.02258602444</v>
      </c>
      <c r="BB100" s="13"/>
      <c r="BC100" s="2">
        <f t="shared" si="47"/>
        <v>23</v>
      </c>
      <c r="BD100" s="4">
        <f t="shared" si="31"/>
        <v>69</v>
      </c>
      <c r="BE100" s="4">
        <f t="shared" si="32"/>
        <v>0.3</v>
      </c>
      <c r="BF100" s="4">
        <f>152-1/16</f>
        <v>151.9375</v>
      </c>
      <c r="BG100" s="4">
        <f>154.125-1/32</f>
        <v>154.09375</v>
      </c>
      <c r="BH100" s="4">
        <f t="shared" si="33"/>
        <v>2.15625</v>
      </c>
      <c r="BI100" s="13">
        <f t="shared" si="55"/>
        <v>0.6970763896</v>
      </c>
      <c r="BJ100" s="4">
        <f t="shared" si="35"/>
        <v>0.02208128053</v>
      </c>
      <c r="BK100" s="13"/>
      <c r="BL100" s="2">
        <f t="shared" si="48"/>
        <v>23</v>
      </c>
      <c r="BM100" s="4">
        <f t="shared" si="36"/>
        <v>69</v>
      </c>
      <c r="BN100" s="4">
        <f t="shared" si="37"/>
        <v>0.3</v>
      </c>
      <c r="BO100" s="4">
        <f>151.875</f>
        <v>151.875</v>
      </c>
      <c r="BP100" s="4">
        <f>154.125+1/32</f>
        <v>154.15625</v>
      </c>
      <c r="BQ100" s="4">
        <f t="shared" si="38"/>
        <v>2.28125</v>
      </c>
      <c r="BR100" s="13">
        <f t="shared" si="56"/>
        <v>0.7246929392</v>
      </c>
      <c r="BS100" s="4">
        <f t="shared" si="40"/>
        <v>0.02106312253</v>
      </c>
      <c r="BT100" s="25"/>
    </row>
    <row r="101">
      <c r="A101" s="2">
        <f t="shared" si="41"/>
        <v>23.5</v>
      </c>
      <c r="B101" s="4">
        <f t="shared" si="1"/>
        <v>70.5</v>
      </c>
      <c r="C101" s="4">
        <f t="shared" si="2"/>
        <v>0.09</v>
      </c>
      <c r="F101" s="4">
        <f t="shared" si="3"/>
        <v>0</v>
      </c>
      <c r="G101" s="13" t="str">
        <f t="shared" si="49"/>
        <v/>
      </c>
      <c r="H101" s="4" t="str">
        <f t="shared" si="5"/>
        <v/>
      </c>
      <c r="J101" s="2">
        <f t="shared" si="42"/>
        <v>23.5</v>
      </c>
      <c r="K101" s="4">
        <f t="shared" si="6"/>
        <v>70.5</v>
      </c>
      <c r="L101" s="4">
        <f t="shared" si="7"/>
        <v>0.09</v>
      </c>
      <c r="O101" s="4">
        <f t="shared" si="8"/>
        <v>0</v>
      </c>
      <c r="P101" s="13" t="str">
        <f t="shared" si="50"/>
        <v/>
      </c>
      <c r="Q101" s="4" t="str">
        <f t="shared" si="10"/>
        <v/>
      </c>
      <c r="S101" s="2">
        <f t="shared" si="43"/>
        <v>23.5</v>
      </c>
      <c r="T101" s="4">
        <f t="shared" si="11"/>
        <v>70.5</v>
      </c>
      <c r="U101" s="4">
        <f t="shared" si="12"/>
        <v>0.21</v>
      </c>
      <c r="X101" s="4">
        <f t="shared" si="13"/>
        <v>0</v>
      </c>
      <c r="Y101" s="13" t="str">
        <f t="shared" si="51"/>
        <v/>
      </c>
      <c r="Z101" s="4" t="str">
        <f t="shared" si="15"/>
        <v/>
      </c>
      <c r="AB101" s="2">
        <f t="shared" si="44"/>
        <v>23.5</v>
      </c>
      <c r="AC101" s="4">
        <f t="shared" si="16"/>
        <v>70.5</v>
      </c>
      <c r="AD101" s="4">
        <f t="shared" si="17"/>
        <v>0.21</v>
      </c>
      <c r="AG101" s="4">
        <f t="shared" si="18"/>
        <v>0</v>
      </c>
      <c r="AH101" s="13" t="str">
        <f t="shared" si="52"/>
        <v/>
      </c>
      <c r="AI101" s="4" t="str">
        <f t="shared" si="20"/>
        <v/>
      </c>
      <c r="AJ101" s="13"/>
      <c r="AK101" s="2">
        <f t="shared" si="45"/>
        <v>23.5</v>
      </c>
      <c r="AL101" s="4">
        <f t="shared" si="21"/>
        <v>70.5</v>
      </c>
      <c r="AM101" s="4">
        <f t="shared" si="22"/>
        <v>0.24</v>
      </c>
      <c r="AP101" s="4">
        <f t="shared" si="23"/>
        <v>0</v>
      </c>
      <c r="AQ101" s="13" t="str">
        <f t="shared" si="53"/>
        <v/>
      </c>
      <c r="AR101" s="4" t="str">
        <f t="shared" si="25"/>
        <v/>
      </c>
      <c r="AS101" s="13"/>
      <c r="AT101" s="2">
        <f t="shared" si="46"/>
        <v>23.5</v>
      </c>
      <c r="AU101" s="4">
        <f t="shared" si="26"/>
        <v>70.5</v>
      </c>
      <c r="AV101" s="4">
        <f t="shared" si="27"/>
        <v>0.27</v>
      </c>
      <c r="AY101" s="4">
        <f t="shared" si="28"/>
        <v>0</v>
      </c>
      <c r="AZ101" s="13" t="str">
        <f t="shared" si="54"/>
        <v/>
      </c>
      <c r="BA101" s="4" t="str">
        <f t="shared" si="30"/>
        <v/>
      </c>
      <c r="BB101" s="13"/>
      <c r="BC101" s="2">
        <f t="shared" si="47"/>
        <v>23.5</v>
      </c>
      <c r="BD101" s="4">
        <f t="shared" si="31"/>
        <v>70.5</v>
      </c>
      <c r="BE101" s="4">
        <f t="shared" si="32"/>
        <v>0.27</v>
      </c>
      <c r="BH101" s="4">
        <f t="shared" si="33"/>
        <v>0</v>
      </c>
      <c r="BI101" s="13" t="str">
        <f t="shared" si="55"/>
        <v/>
      </c>
      <c r="BJ101" s="4" t="str">
        <f t="shared" si="35"/>
        <v/>
      </c>
      <c r="BK101" s="13"/>
      <c r="BL101" s="2">
        <f t="shared" si="48"/>
        <v>23.5</v>
      </c>
      <c r="BM101" s="4">
        <f t="shared" si="36"/>
        <v>70.5</v>
      </c>
      <c r="BN101" s="4">
        <f t="shared" si="37"/>
        <v>0.27</v>
      </c>
      <c r="BQ101" s="4">
        <f t="shared" si="38"/>
        <v>0</v>
      </c>
      <c r="BR101" s="13" t="str">
        <f t="shared" si="56"/>
        <v/>
      </c>
      <c r="BS101" s="4" t="str">
        <f t="shared" si="40"/>
        <v/>
      </c>
      <c r="BT101" s="25"/>
    </row>
    <row r="102">
      <c r="A102" s="2">
        <f t="shared" si="41"/>
        <v>24</v>
      </c>
      <c r="B102" s="4">
        <f t="shared" si="1"/>
        <v>72</v>
      </c>
      <c r="C102" s="4">
        <f t="shared" si="2"/>
        <v>0.06</v>
      </c>
      <c r="F102" s="4">
        <f t="shared" si="3"/>
        <v>0</v>
      </c>
      <c r="G102" s="13" t="str">
        <f t="shared" si="49"/>
        <v/>
      </c>
      <c r="H102" s="4" t="str">
        <f t="shared" si="5"/>
        <v/>
      </c>
      <c r="J102" s="2">
        <f t="shared" si="42"/>
        <v>24</v>
      </c>
      <c r="K102" s="4">
        <f t="shared" si="6"/>
        <v>72</v>
      </c>
      <c r="L102" s="4">
        <f t="shared" si="7"/>
        <v>0.06</v>
      </c>
      <c r="M102" s="4">
        <f>152+3/16</f>
        <v>152.1875</v>
      </c>
      <c r="N102" s="4">
        <f>154-3/16</f>
        <v>153.8125</v>
      </c>
      <c r="O102" s="4">
        <f t="shared" si="8"/>
        <v>1.625</v>
      </c>
      <c r="P102" s="13">
        <f t="shared" si="50"/>
        <v>0.6009252126</v>
      </c>
      <c r="Q102" s="4">
        <f t="shared" si="10"/>
        <v>0.00271223359</v>
      </c>
      <c r="S102" s="2">
        <f t="shared" si="43"/>
        <v>24</v>
      </c>
      <c r="T102" s="4">
        <f t="shared" si="11"/>
        <v>72</v>
      </c>
      <c r="U102" s="4">
        <f t="shared" si="12"/>
        <v>0.18</v>
      </c>
      <c r="V102" s="2">
        <v>152.125</v>
      </c>
      <c r="W102" s="4">
        <f>153.875+1/32</f>
        <v>153.90625</v>
      </c>
      <c r="X102" s="4">
        <f t="shared" si="13"/>
        <v>1.78125</v>
      </c>
      <c r="Y102" s="13">
        <f t="shared" si="51"/>
        <v>0.6291528696</v>
      </c>
      <c r="Z102" s="4">
        <f t="shared" si="15"/>
        <v>0.01325617038</v>
      </c>
      <c r="AB102" s="2">
        <f t="shared" si="44"/>
        <v>24</v>
      </c>
      <c r="AC102" s="4">
        <f t="shared" si="16"/>
        <v>72</v>
      </c>
      <c r="AD102" s="4">
        <f t="shared" si="17"/>
        <v>0.18</v>
      </c>
      <c r="AE102" s="4">
        <f>152+3/16</f>
        <v>152.1875</v>
      </c>
      <c r="AF102" s="2">
        <v>153.875</v>
      </c>
      <c r="AG102" s="4">
        <f t="shared" si="18"/>
        <v>1.6875</v>
      </c>
      <c r="AH102" s="13">
        <f t="shared" si="52"/>
        <v>0.6166698388</v>
      </c>
      <c r="AI102" s="4">
        <f t="shared" si="20"/>
        <v>0.01333670542</v>
      </c>
      <c r="AJ102" s="13"/>
      <c r="AK102" s="2">
        <f t="shared" si="45"/>
        <v>24</v>
      </c>
      <c r="AL102" s="4">
        <f t="shared" si="21"/>
        <v>72</v>
      </c>
      <c r="AM102" s="4">
        <f t="shared" si="22"/>
        <v>0.21</v>
      </c>
      <c r="AN102" s="2">
        <v>152.125</v>
      </c>
      <c r="AO102" s="4">
        <f>153.875+1/32</f>
        <v>153.90625</v>
      </c>
      <c r="AP102" s="4">
        <f t="shared" si="23"/>
        <v>1.78125</v>
      </c>
      <c r="AQ102" s="13">
        <f t="shared" si="53"/>
        <v>0.6291528696</v>
      </c>
      <c r="AR102" s="4">
        <f t="shared" si="25"/>
        <v>0.01587230701</v>
      </c>
      <c r="AS102" s="13"/>
      <c r="AT102" s="2">
        <f t="shared" si="46"/>
        <v>24</v>
      </c>
      <c r="AU102" s="4">
        <f t="shared" si="26"/>
        <v>72</v>
      </c>
      <c r="AV102" s="4">
        <f t="shared" si="27"/>
        <v>0.24</v>
      </c>
      <c r="AW102" s="4">
        <f>152+1/16</f>
        <v>152.0625</v>
      </c>
      <c r="AX102" s="4">
        <f>154-1/16</f>
        <v>153.9375</v>
      </c>
      <c r="AY102" s="4">
        <f t="shared" si="28"/>
        <v>1.875</v>
      </c>
      <c r="AZ102" s="13">
        <f t="shared" si="54"/>
        <v>0.6523280731</v>
      </c>
      <c r="BA102" s="4">
        <f t="shared" si="30"/>
        <v>0.0181670698</v>
      </c>
      <c r="BB102" s="13"/>
      <c r="BC102" s="2">
        <f t="shared" si="47"/>
        <v>24</v>
      </c>
      <c r="BD102" s="4">
        <f t="shared" si="31"/>
        <v>72</v>
      </c>
      <c r="BE102" s="4">
        <f t="shared" si="32"/>
        <v>0.24</v>
      </c>
      <c r="BF102" s="4">
        <f>152+1/32</f>
        <v>152.03125</v>
      </c>
      <c r="BG102" s="4">
        <f>154-1/32</f>
        <v>153.96875</v>
      </c>
      <c r="BH102" s="4">
        <f t="shared" si="33"/>
        <v>1.9375</v>
      </c>
      <c r="BI102" s="13">
        <f t="shared" si="55"/>
        <v>0.6607720623</v>
      </c>
      <c r="BJ102" s="4">
        <f t="shared" si="35"/>
        <v>0.01791340554</v>
      </c>
      <c r="BK102" s="13"/>
      <c r="BL102" s="2">
        <f t="shared" si="48"/>
        <v>24</v>
      </c>
      <c r="BM102" s="4">
        <f t="shared" si="36"/>
        <v>72</v>
      </c>
      <c r="BN102" s="4">
        <f t="shared" si="37"/>
        <v>0.24</v>
      </c>
      <c r="BO102" s="2">
        <v>152.0</v>
      </c>
      <c r="BP102" s="4">
        <f>154+1/32</f>
        <v>154.03125</v>
      </c>
      <c r="BQ102" s="4">
        <f t="shared" si="38"/>
        <v>2.03125</v>
      </c>
      <c r="BR102" s="13">
        <f t="shared" si="56"/>
        <v>0.683831777</v>
      </c>
      <c r="BS102" s="4">
        <f t="shared" si="40"/>
        <v>0.01736775775</v>
      </c>
      <c r="BT102" s="25"/>
    </row>
    <row r="103">
      <c r="A103" s="2">
        <f t="shared" si="41"/>
        <v>24.5</v>
      </c>
      <c r="B103" s="4">
        <f t="shared" si="1"/>
        <v>73.5</v>
      </c>
      <c r="C103" s="4">
        <f t="shared" si="2"/>
        <v>0.03</v>
      </c>
      <c r="F103" s="4">
        <f t="shared" si="3"/>
        <v>0</v>
      </c>
      <c r="G103" s="13" t="str">
        <f t="shared" si="49"/>
        <v/>
      </c>
      <c r="H103" s="4" t="str">
        <f t="shared" si="5"/>
        <v/>
      </c>
      <c r="J103" s="2">
        <f t="shared" si="42"/>
        <v>24.5</v>
      </c>
      <c r="K103" s="4">
        <f t="shared" si="6"/>
        <v>73.5</v>
      </c>
      <c r="L103" s="4">
        <f t="shared" si="7"/>
        <v>0.03</v>
      </c>
      <c r="O103" s="4">
        <f t="shared" si="8"/>
        <v>0</v>
      </c>
      <c r="P103" s="13" t="str">
        <f t="shared" si="50"/>
        <v/>
      </c>
      <c r="Q103" s="4" t="str">
        <f t="shared" si="10"/>
        <v/>
      </c>
      <c r="S103" s="2">
        <f t="shared" si="43"/>
        <v>24.5</v>
      </c>
      <c r="T103" s="4">
        <f t="shared" si="11"/>
        <v>73.5</v>
      </c>
      <c r="U103" s="4">
        <f t="shared" si="12"/>
        <v>0.15</v>
      </c>
      <c r="X103" s="4">
        <f t="shared" si="13"/>
        <v>0</v>
      </c>
      <c r="Y103" s="13" t="str">
        <f t="shared" si="51"/>
        <v/>
      </c>
      <c r="Z103" s="4" t="str">
        <f t="shared" si="15"/>
        <v/>
      </c>
      <c r="AB103" s="2">
        <f t="shared" si="44"/>
        <v>24.5</v>
      </c>
      <c r="AC103" s="4">
        <f t="shared" si="16"/>
        <v>73.5</v>
      </c>
      <c r="AD103" s="4">
        <f t="shared" si="17"/>
        <v>0.15</v>
      </c>
      <c r="AG103" s="4">
        <f t="shared" si="18"/>
        <v>0</v>
      </c>
      <c r="AH103" s="13" t="str">
        <f t="shared" si="52"/>
        <v/>
      </c>
      <c r="AI103" s="4" t="str">
        <f t="shared" si="20"/>
        <v/>
      </c>
      <c r="AJ103" s="13"/>
      <c r="AK103" s="2">
        <f t="shared" si="45"/>
        <v>24.5</v>
      </c>
      <c r="AL103" s="4">
        <f t="shared" si="21"/>
        <v>73.5</v>
      </c>
      <c r="AM103" s="4">
        <f t="shared" si="22"/>
        <v>0.18</v>
      </c>
      <c r="AP103" s="4">
        <f t="shared" si="23"/>
        <v>0</v>
      </c>
      <c r="AQ103" s="13" t="str">
        <f t="shared" si="53"/>
        <v/>
      </c>
      <c r="AR103" s="4" t="str">
        <f t="shared" si="25"/>
        <v/>
      </c>
      <c r="AS103" s="13"/>
      <c r="AT103" s="2">
        <f t="shared" si="46"/>
        <v>24.5</v>
      </c>
      <c r="AU103" s="4">
        <f t="shared" si="26"/>
        <v>73.5</v>
      </c>
      <c r="AV103" s="4">
        <f t="shared" si="27"/>
        <v>0.21</v>
      </c>
      <c r="AY103" s="4">
        <f t="shared" si="28"/>
        <v>0</v>
      </c>
      <c r="AZ103" s="13" t="str">
        <f t="shared" si="54"/>
        <v/>
      </c>
      <c r="BA103" s="4" t="str">
        <f t="shared" si="30"/>
        <v/>
      </c>
      <c r="BB103" s="13"/>
      <c r="BC103" s="2">
        <f t="shared" si="47"/>
        <v>24.5</v>
      </c>
      <c r="BD103" s="4">
        <f t="shared" si="31"/>
        <v>73.5</v>
      </c>
      <c r="BE103" s="4">
        <f t="shared" si="32"/>
        <v>0.21</v>
      </c>
      <c r="BH103" s="4">
        <f t="shared" si="33"/>
        <v>0</v>
      </c>
      <c r="BI103" s="13" t="str">
        <f t="shared" si="55"/>
        <v/>
      </c>
      <c r="BJ103" s="4" t="str">
        <f t="shared" si="35"/>
        <v/>
      </c>
      <c r="BK103" s="13"/>
      <c r="BL103" s="2">
        <f t="shared" si="48"/>
        <v>24.5</v>
      </c>
      <c r="BM103" s="4">
        <f t="shared" si="36"/>
        <v>73.5</v>
      </c>
      <c r="BN103" s="4">
        <f t="shared" si="37"/>
        <v>0.21</v>
      </c>
      <c r="BQ103" s="4">
        <f t="shared" si="38"/>
        <v>0</v>
      </c>
      <c r="BR103" s="13" t="str">
        <f t="shared" si="56"/>
        <v/>
      </c>
      <c r="BS103" s="4" t="str">
        <f t="shared" si="40"/>
        <v/>
      </c>
      <c r="BT103" s="25"/>
    </row>
    <row r="104">
      <c r="A104" s="2">
        <f t="shared" si="41"/>
        <v>25</v>
      </c>
      <c r="B104" s="4">
        <f t="shared" si="1"/>
        <v>75</v>
      </c>
      <c r="C104" s="4">
        <f t="shared" si="2"/>
        <v>0</v>
      </c>
      <c r="F104" s="4">
        <f t="shared" si="3"/>
        <v>0</v>
      </c>
      <c r="G104" s="13" t="str">
        <f t="shared" si="49"/>
        <v/>
      </c>
      <c r="H104" s="4">
        <f t="shared" si="5"/>
        <v>0</v>
      </c>
      <c r="J104" s="2">
        <f t="shared" si="42"/>
        <v>25</v>
      </c>
      <c r="K104" s="4">
        <f t="shared" si="6"/>
        <v>75</v>
      </c>
      <c r="L104" s="4">
        <f t="shared" si="7"/>
        <v>0</v>
      </c>
      <c r="M104" s="4">
        <f>152+3/16</f>
        <v>152.1875</v>
      </c>
      <c r="N104" s="4">
        <f>154-3/16</f>
        <v>153.8125</v>
      </c>
      <c r="O104" s="4">
        <f t="shared" si="8"/>
        <v>1.625</v>
      </c>
      <c r="P104" s="13">
        <f t="shared" si="50"/>
        <v>0.6009252126</v>
      </c>
      <c r="Q104" s="4">
        <f t="shared" si="10"/>
        <v>0</v>
      </c>
      <c r="S104" s="2">
        <f t="shared" si="43"/>
        <v>25</v>
      </c>
      <c r="T104" s="4">
        <f t="shared" si="11"/>
        <v>75</v>
      </c>
      <c r="U104" s="4">
        <f t="shared" si="12"/>
        <v>0.12</v>
      </c>
      <c r="V104" s="4">
        <f>152.125</f>
        <v>152.125</v>
      </c>
      <c r="W104" s="4">
        <f>153.875-1/32</f>
        <v>153.84375</v>
      </c>
      <c r="X104" s="4">
        <f t="shared" si="13"/>
        <v>1.71875</v>
      </c>
      <c r="Y104" s="13">
        <f t="shared" si="51"/>
        <v>0.6180165406</v>
      </c>
      <c r="Z104" s="4">
        <f t="shared" si="15"/>
        <v>0.008024444014</v>
      </c>
      <c r="AB104" s="2">
        <f t="shared" si="44"/>
        <v>25</v>
      </c>
      <c r="AC104" s="4">
        <f t="shared" si="16"/>
        <v>75</v>
      </c>
      <c r="AD104" s="4">
        <f t="shared" si="17"/>
        <v>0.12</v>
      </c>
      <c r="AE104" s="4">
        <f>152.125+1/32</f>
        <v>152.15625</v>
      </c>
      <c r="AF104" s="4">
        <f>153.875</f>
        <v>153.875</v>
      </c>
      <c r="AG104" s="4">
        <f t="shared" si="18"/>
        <v>1.71875</v>
      </c>
      <c r="AH104" s="13">
        <f t="shared" si="52"/>
        <v>0.622353552</v>
      </c>
      <c r="AI104" s="4">
        <f t="shared" si="20"/>
        <v>0.007989731471</v>
      </c>
      <c r="AJ104" s="13"/>
      <c r="AK104" s="2">
        <f t="shared" si="45"/>
        <v>25</v>
      </c>
      <c r="AL104" s="4">
        <f t="shared" si="21"/>
        <v>75</v>
      </c>
      <c r="AM104" s="4">
        <f t="shared" si="22"/>
        <v>0.15</v>
      </c>
      <c r="AN104" s="4">
        <f>152.125</f>
        <v>152.125</v>
      </c>
      <c r="AO104" s="4">
        <f>153.875</f>
        <v>153.875</v>
      </c>
      <c r="AP104" s="4">
        <f t="shared" si="23"/>
        <v>1.75</v>
      </c>
      <c r="AQ104" s="13">
        <f t="shared" si="53"/>
        <v>0.6236095645</v>
      </c>
      <c r="AR104" s="4">
        <f t="shared" si="25"/>
        <v>0.0106185132</v>
      </c>
      <c r="AS104" s="13"/>
      <c r="AT104" s="2">
        <f t="shared" si="46"/>
        <v>25</v>
      </c>
      <c r="AU104" s="4">
        <f t="shared" si="26"/>
        <v>75</v>
      </c>
      <c r="AV104" s="4">
        <f t="shared" si="27"/>
        <v>0.18</v>
      </c>
      <c r="AW104" s="4">
        <f>152.125</f>
        <v>152.125</v>
      </c>
      <c r="AX104" s="4">
        <f>153.875</f>
        <v>153.875</v>
      </c>
      <c r="AY104" s="4">
        <f t="shared" si="28"/>
        <v>1.75</v>
      </c>
      <c r="AZ104" s="13">
        <f t="shared" si="54"/>
        <v>0.6302087912</v>
      </c>
      <c r="BA104" s="4">
        <f t="shared" si="30"/>
        <v>0.01321099396</v>
      </c>
      <c r="BB104" s="13"/>
      <c r="BC104" s="2">
        <f t="shared" si="47"/>
        <v>25</v>
      </c>
      <c r="BD104" s="4">
        <f t="shared" si="31"/>
        <v>75</v>
      </c>
      <c r="BE104" s="4">
        <f t="shared" si="32"/>
        <v>0.18</v>
      </c>
      <c r="BF104" s="4">
        <f>152.125-1/32</f>
        <v>152.09375</v>
      </c>
      <c r="BG104" s="4">
        <f>154-1/16</f>
        <v>153.9375</v>
      </c>
      <c r="BH104" s="4">
        <f t="shared" si="33"/>
        <v>1.84375</v>
      </c>
      <c r="BI104" s="13">
        <f t="shared" si="55"/>
        <v>0.6445874322</v>
      </c>
      <c r="BJ104" s="4">
        <f t="shared" si="35"/>
        <v>0.01305734389</v>
      </c>
      <c r="BK104" s="13"/>
      <c r="BL104" s="2">
        <f t="shared" si="48"/>
        <v>25</v>
      </c>
      <c r="BM104" s="4">
        <f t="shared" si="36"/>
        <v>75</v>
      </c>
      <c r="BN104" s="4">
        <f t="shared" si="37"/>
        <v>0.18</v>
      </c>
      <c r="BO104" s="4">
        <f>152+1/16</f>
        <v>152.0625</v>
      </c>
      <c r="BP104" s="4">
        <f>154-1/32</f>
        <v>153.96875</v>
      </c>
      <c r="BQ104" s="4">
        <f t="shared" si="38"/>
        <v>1.90625</v>
      </c>
      <c r="BR104" s="13">
        <f t="shared" si="56"/>
        <v>0.6624567313</v>
      </c>
      <c r="BS104" s="4">
        <f t="shared" si="40"/>
        <v>0.01279602191</v>
      </c>
      <c r="BT104" s="25"/>
    </row>
    <row r="105">
      <c r="A105" s="2">
        <f t="shared" si="41"/>
        <v>25.5</v>
      </c>
      <c r="B105" s="4">
        <f t="shared" si="1"/>
        <v>76.5</v>
      </c>
      <c r="C105" s="4">
        <f t="shared" si="2"/>
        <v>-0.03</v>
      </c>
      <c r="F105" s="4">
        <f t="shared" si="3"/>
        <v>0</v>
      </c>
      <c r="G105" s="13" t="str">
        <f t="shared" si="49"/>
        <v/>
      </c>
      <c r="H105" s="4" t="str">
        <f t="shared" si="5"/>
        <v/>
      </c>
      <c r="J105" s="2">
        <f t="shared" si="42"/>
        <v>25.5</v>
      </c>
      <c r="K105" s="4">
        <f t="shared" si="6"/>
        <v>76.5</v>
      </c>
      <c r="L105" s="4">
        <f t="shared" si="7"/>
        <v>-0.03</v>
      </c>
      <c r="O105" s="4">
        <f t="shared" si="8"/>
        <v>0</v>
      </c>
      <c r="P105" s="13" t="str">
        <f t="shared" si="50"/>
        <v/>
      </c>
      <c r="Q105" s="4" t="str">
        <f t="shared" si="10"/>
        <v/>
      </c>
      <c r="S105" s="2">
        <f t="shared" si="43"/>
        <v>25.5</v>
      </c>
      <c r="T105" s="4">
        <f t="shared" si="11"/>
        <v>76.5</v>
      </c>
      <c r="U105" s="4">
        <f t="shared" si="12"/>
        <v>0.09</v>
      </c>
      <c r="X105" s="4">
        <f t="shared" si="13"/>
        <v>0</v>
      </c>
      <c r="Y105" s="13" t="str">
        <f t="shared" si="51"/>
        <v/>
      </c>
      <c r="Z105" s="4" t="str">
        <f t="shared" si="15"/>
        <v/>
      </c>
      <c r="AB105" s="2">
        <f t="shared" si="44"/>
        <v>25.5</v>
      </c>
      <c r="AC105" s="4">
        <f t="shared" si="16"/>
        <v>76.5</v>
      </c>
      <c r="AD105" s="4">
        <f t="shared" si="17"/>
        <v>0.09</v>
      </c>
      <c r="AG105" s="4">
        <f t="shared" si="18"/>
        <v>0</v>
      </c>
      <c r="AH105" s="13" t="str">
        <f t="shared" si="52"/>
        <v/>
      </c>
      <c r="AI105" s="4" t="str">
        <f t="shared" si="20"/>
        <v/>
      </c>
      <c r="AJ105" s="13"/>
      <c r="AK105" s="2">
        <f t="shared" si="45"/>
        <v>25.5</v>
      </c>
      <c r="AL105" s="4">
        <f t="shared" si="21"/>
        <v>76.5</v>
      </c>
      <c r="AM105" s="4">
        <f t="shared" si="22"/>
        <v>0.12</v>
      </c>
      <c r="AP105" s="4">
        <f t="shared" si="23"/>
        <v>0</v>
      </c>
      <c r="AQ105" s="13" t="str">
        <f t="shared" si="53"/>
        <v/>
      </c>
      <c r="AR105" s="4" t="str">
        <f t="shared" si="25"/>
        <v/>
      </c>
      <c r="AS105" s="13"/>
      <c r="AT105" s="2">
        <f t="shared" si="46"/>
        <v>25.5</v>
      </c>
      <c r="AU105" s="4">
        <f t="shared" si="26"/>
        <v>76.5</v>
      </c>
      <c r="AV105" s="4">
        <f t="shared" si="27"/>
        <v>0.15</v>
      </c>
      <c r="AY105" s="4">
        <f t="shared" si="28"/>
        <v>0</v>
      </c>
      <c r="AZ105" s="13" t="str">
        <f t="shared" si="54"/>
        <v/>
      </c>
      <c r="BA105" s="4" t="str">
        <f t="shared" si="30"/>
        <v/>
      </c>
      <c r="BB105" s="13"/>
      <c r="BC105" s="2">
        <f t="shared" si="47"/>
        <v>25.5</v>
      </c>
      <c r="BD105" s="4">
        <f t="shared" si="31"/>
        <v>76.5</v>
      </c>
      <c r="BE105" s="4">
        <f t="shared" si="32"/>
        <v>0.15</v>
      </c>
      <c r="BH105" s="4">
        <f t="shared" si="33"/>
        <v>0</v>
      </c>
      <c r="BI105" s="13" t="str">
        <f t="shared" si="55"/>
        <v/>
      </c>
      <c r="BJ105" s="4" t="str">
        <f t="shared" si="35"/>
        <v/>
      </c>
      <c r="BK105" s="13"/>
      <c r="BL105" s="2">
        <f t="shared" si="48"/>
        <v>25.5</v>
      </c>
      <c r="BM105" s="4">
        <f t="shared" si="36"/>
        <v>76.5</v>
      </c>
      <c r="BN105" s="4">
        <f t="shared" si="37"/>
        <v>0.15</v>
      </c>
      <c r="BQ105" s="4">
        <f t="shared" si="38"/>
        <v>0</v>
      </c>
      <c r="BR105" s="13" t="str">
        <f t="shared" si="56"/>
        <v/>
      </c>
      <c r="BS105" s="4" t="str">
        <f t="shared" si="40"/>
        <v/>
      </c>
      <c r="BT105" s="25"/>
    </row>
    <row r="106">
      <c r="A106" s="2">
        <f t="shared" si="41"/>
        <v>26</v>
      </c>
      <c r="B106" s="4">
        <f t="shared" si="1"/>
        <v>78</v>
      </c>
      <c r="C106" s="4">
        <f t="shared" si="2"/>
        <v>-0.06</v>
      </c>
      <c r="F106" s="4">
        <f t="shared" si="3"/>
        <v>0</v>
      </c>
      <c r="G106" s="13" t="str">
        <f t="shared" si="49"/>
        <v/>
      </c>
      <c r="H106" s="4" t="str">
        <f t="shared" si="5"/>
        <v/>
      </c>
      <c r="J106" s="2">
        <f t="shared" si="42"/>
        <v>26</v>
      </c>
      <c r="K106" s="4">
        <f t="shared" si="6"/>
        <v>78</v>
      </c>
      <c r="L106" s="4">
        <f t="shared" si="7"/>
        <v>-0.06</v>
      </c>
      <c r="M106" s="4">
        <f>152+3/16</f>
        <v>152.1875</v>
      </c>
      <c r="N106" s="4">
        <f>154-3/16</f>
        <v>153.8125</v>
      </c>
      <c r="O106" s="4">
        <f t="shared" si="8"/>
        <v>1.625</v>
      </c>
      <c r="P106" s="13">
        <f t="shared" si="50"/>
        <v>0.6009252126</v>
      </c>
      <c r="Q106" s="4">
        <f t="shared" si="10"/>
        <v>0.00271223359</v>
      </c>
      <c r="S106" s="2">
        <f t="shared" si="43"/>
        <v>26</v>
      </c>
      <c r="T106" s="4">
        <f t="shared" si="11"/>
        <v>78</v>
      </c>
      <c r="U106" s="4">
        <f t="shared" si="12"/>
        <v>0.06</v>
      </c>
      <c r="V106" s="4">
        <f>152+3/16</f>
        <v>152.1875</v>
      </c>
      <c r="W106" s="2">
        <v>153.875</v>
      </c>
      <c r="X106" s="4">
        <f t="shared" si="13"/>
        <v>1.6875</v>
      </c>
      <c r="Y106" s="13">
        <f t="shared" si="51"/>
        <v>0.6123724357</v>
      </c>
      <c r="Z106" s="4">
        <f t="shared" si="15"/>
        <v>0.002684619001</v>
      </c>
      <c r="AB106" s="2">
        <f t="shared" si="44"/>
        <v>26</v>
      </c>
      <c r="AC106" s="4">
        <f t="shared" si="16"/>
        <v>78</v>
      </c>
      <c r="AD106" s="4">
        <f t="shared" si="17"/>
        <v>0.06</v>
      </c>
      <c r="AE106" s="2">
        <v>152.1875</v>
      </c>
      <c r="AF106" s="2">
        <v>153.875</v>
      </c>
      <c r="AG106" s="4">
        <f t="shared" si="18"/>
        <v>1.6875</v>
      </c>
      <c r="AH106" s="13">
        <f t="shared" si="52"/>
        <v>0.6166698388</v>
      </c>
      <c r="AI106" s="4">
        <f t="shared" si="20"/>
        <v>0.002673486977</v>
      </c>
      <c r="AJ106" s="13"/>
      <c r="AK106" s="2">
        <f t="shared" si="45"/>
        <v>26</v>
      </c>
      <c r="AL106" s="4">
        <f t="shared" si="21"/>
        <v>78</v>
      </c>
      <c r="AM106" s="4">
        <f t="shared" si="22"/>
        <v>0.09</v>
      </c>
      <c r="AN106" s="4">
        <f>152.125</f>
        <v>152.125</v>
      </c>
      <c r="AO106" s="4">
        <f>153.875</f>
        <v>153.875</v>
      </c>
      <c r="AP106" s="4">
        <f t="shared" si="23"/>
        <v>1.75</v>
      </c>
      <c r="AQ106" s="13">
        <f t="shared" si="53"/>
        <v>0.6236095645</v>
      </c>
      <c r="AR106" s="4">
        <f t="shared" si="25"/>
        <v>0.005316898703</v>
      </c>
      <c r="AS106" s="13"/>
      <c r="AT106" s="2">
        <f t="shared" si="46"/>
        <v>26</v>
      </c>
      <c r="AU106" s="4">
        <f t="shared" si="26"/>
        <v>78</v>
      </c>
      <c r="AV106" s="4">
        <f t="shared" si="27"/>
        <v>0.12</v>
      </c>
      <c r="AW106" s="4">
        <f>152.125+1/32</f>
        <v>152.15625</v>
      </c>
      <c r="AX106" s="4">
        <f>153.875</f>
        <v>153.875</v>
      </c>
      <c r="AY106" s="4">
        <f t="shared" si="28"/>
        <v>1.71875</v>
      </c>
      <c r="AZ106" s="13">
        <f t="shared" si="54"/>
        <v>0.6245565803</v>
      </c>
      <c r="BA106" s="4">
        <f t="shared" si="30"/>
        <v>0.007986714931</v>
      </c>
      <c r="BB106" s="13"/>
      <c r="BC106" s="2">
        <f t="shared" si="47"/>
        <v>26</v>
      </c>
      <c r="BD106" s="4">
        <f t="shared" si="31"/>
        <v>78</v>
      </c>
      <c r="BE106" s="4">
        <f t="shared" si="32"/>
        <v>0.12</v>
      </c>
      <c r="BF106" s="4">
        <f>152.125</f>
        <v>152.125</v>
      </c>
      <c r="BG106" s="4">
        <f>153.875</f>
        <v>153.875</v>
      </c>
      <c r="BH106" s="4">
        <f t="shared" si="33"/>
        <v>1.75</v>
      </c>
      <c r="BI106" s="13">
        <f t="shared" si="55"/>
        <v>0.6279858256</v>
      </c>
      <c r="BJ106" s="4">
        <f t="shared" si="35"/>
        <v>0.007942473748</v>
      </c>
      <c r="BK106" s="13"/>
      <c r="BL106" s="2">
        <f t="shared" si="48"/>
        <v>26</v>
      </c>
      <c r="BM106" s="4">
        <f t="shared" si="36"/>
        <v>78</v>
      </c>
      <c r="BN106" s="4">
        <f t="shared" si="37"/>
        <v>0.12</v>
      </c>
      <c r="BO106" s="4">
        <f>152.125</f>
        <v>152.125</v>
      </c>
      <c r="BP106" s="4">
        <f>153.875+1/32</f>
        <v>153.90625</v>
      </c>
      <c r="BQ106" s="4">
        <f t="shared" si="38"/>
        <v>1.78125</v>
      </c>
      <c r="BR106" s="13">
        <f t="shared" si="56"/>
        <v>0.6403685989</v>
      </c>
      <c r="BS106" s="4">
        <f t="shared" si="40"/>
        <v>0.007848317277</v>
      </c>
      <c r="BT106" s="25"/>
    </row>
    <row r="107">
      <c r="A107" s="2">
        <f t="shared" si="41"/>
        <v>26.5</v>
      </c>
      <c r="B107" s="4">
        <f t="shared" si="1"/>
        <v>79.5</v>
      </c>
      <c r="C107" s="4">
        <f t="shared" si="2"/>
        <v>-0.09</v>
      </c>
      <c r="F107" s="4">
        <f t="shared" si="3"/>
        <v>0</v>
      </c>
      <c r="G107" s="13" t="str">
        <f t="shared" si="49"/>
        <v/>
      </c>
      <c r="H107" s="4" t="str">
        <f t="shared" si="5"/>
        <v/>
      </c>
      <c r="J107" s="2">
        <f t="shared" si="42"/>
        <v>26.5</v>
      </c>
      <c r="K107" s="4">
        <f t="shared" si="6"/>
        <v>79.5</v>
      </c>
      <c r="L107" s="4">
        <f t="shared" si="7"/>
        <v>-0.09</v>
      </c>
      <c r="O107" s="4">
        <f t="shared" si="8"/>
        <v>0</v>
      </c>
      <c r="P107" s="13" t="str">
        <f t="shared" si="50"/>
        <v/>
      </c>
      <c r="Q107" s="4" t="str">
        <f t="shared" si="10"/>
        <v/>
      </c>
      <c r="S107" s="2">
        <f t="shared" si="43"/>
        <v>26.5</v>
      </c>
      <c r="T107" s="4">
        <f t="shared" si="11"/>
        <v>79.5</v>
      </c>
      <c r="U107" s="4">
        <f t="shared" si="12"/>
        <v>0.03</v>
      </c>
      <c r="X107" s="4">
        <f t="shared" si="13"/>
        <v>0</v>
      </c>
      <c r="Y107" s="13" t="str">
        <f t="shared" si="51"/>
        <v/>
      </c>
      <c r="Z107" s="4" t="str">
        <f t="shared" si="15"/>
        <v/>
      </c>
      <c r="AB107" s="2">
        <f t="shared" si="44"/>
        <v>26.5</v>
      </c>
      <c r="AC107" s="4">
        <f t="shared" si="16"/>
        <v>79.5</v>
      </c>
      <c r="AD107" s="4">
        <f t="shared" si="17"/>
        <v>0.03</v>
      </c>
      <c r="AG107" s="4">
        <f t="shared" si="18"/>
        <v>0</v>
      </c>
      <c r="AH107" s="13" t="str">
        <f t="shared" si="52"/>
        <v/>
      </c>
      <c r="AI107" s="4" t="str">
        <f t="shared" si="20"/>
        <v/>
      </c>
      <c r="AJ107" s="13"/>
      <c r="AK107" s="2">
        <f t="shared" si="45"/>
        <v>26.5</v>
      </c>
      <c r="AL107" s="4">
        <f t="shared" si="21"/>
        <v>79.5</v>
      </c>
      <c r="AM107" s="4">
        <f t="shared" si="22"/>
        <v>0.06</v>
      </c>
      <c r="AP107" s="4">
        <f t="shared" si="23"/>
        <v>0</v>
      </c>
      <c r="AQ107" s="13" t="str">
        <f t="shared" si="53"/>
        <v/>
      </c>
      <c r="AR107" s="4" t="str">
        <f t="shared" si="25"/>
        <v/>
      </c>
      <c r="AS107" s="13"/>
      <c r="AT107" s="2">
        <f t="shared" si="46"/>
        <v>26.5</v>
      </c>
      <c r="AU107" s="4">
        <f t="shared" si="26"/>
        <v>79.5</v>
      </c>
      <c r="AV107" s="4">
        <f t="shared" si="27"/>
        <v>0.09</v>
      </c>
      <c r="AY107" s="4">
        <f t="shared" si="28"/>
        <v>0</v>
      </c>
      <c r="AZ107" s="13" t="str">
        <f t="shared" si="54"/>
        <v/>
      </c>
      <c r="BA107" s="4" t="str">
        <f t="shared" si="30"/>
        <v/>
      </c>
      <c r="BB107" s="13"/>
      <c r="BC107" s="2">
        <f t="shared" si="47"/>
        <v>26.5</v>
      </c>
      <c r="BD107" s="4">
        <f t="shared" si="31"/>
        <v>79.5</v>
      </c>
      <c r="BE107" s="4">
        <f t="shared" si="32"/>
        <v>0.09</v>
      </c>
      <c r="BH107" s="4">
        <f t="shared" si="33"/>
        <v>0</v>
      </c>
      <c r="BI107" s="13" t="str">
        <f t="shared" si="55"/>
        <v/>
      </c>
      <c r="BJ107" s="4" t="str">
        <f t="shared" si="35"/>
        <v/>
      </c>
      <c r="BK107" s="13"/>
      <c r="BL107" s="2">
        <f t="shared" si="48"/>
        <v>26.5</v>
      </c>
      <c r="BM107" s="4">
        <f t="shared" si="36"/>
        <v>79.5</v>
      </c>
      <c r="BN107" s="4">
        <f t="shared" si="37"/>
        <v>0.09</v>
      </c>
      <c r="BQ107" s="4">
        <f t="shared" si="38"/>
        <v>0</v>
      </c>
      <c r="BR107" s="13" t="str">
        <f t="shared" si="56"/>
        <v/>
      </c>
      <c r="BS107" s="4" t="str">
        <f t="shared" si="40"/>
        <v/>
      </c>
      <c r="BT107" s="25"/>
    </row>
    <row r="108">
      <c r="A108" s="2">
        <f t="shared" si="41"/>
        <v>27</v>
      </c>
      <c r="B108" s="4">
        <f t="shared" si="1"/>
        <v>81</v>
      </c>
      <c r="C108" s="4">
        <f t="shared" si="2"/>
        <v>-0.12</v>
      </c>
      <c r="F108" s="4">
        <f t="shared" si="3"/>
        <v>0</v>
      </c>
      <c r="G108" s="13" t="str">
        <f t="shared" si="49"/>
        <v/>
      </c>
      <c r="H108" s="4" t="str">
        <f t="shared" si="5"/>
        <v/>
      </c>
      <c r="J108" s="2">
        <f t="shared" si="42"/>
        <v>27</v>
      </c>
      <c r="K108" s="4">
        <f t="shared" si="6"/>
        <v>81</v>
      </c>
      <c r="L108" s="4">
        <f t="shared" si="7"/>
        <v>-0.12</v>
      </c>
      <c r="M108" s="4">
        <f>152+3/16</f>
        <v>152.1875</v>
      </c>
      <c r="N108" s="4">
        <f>154-3/16</f>
        <v>153.8125</v>
      </c>
      <c r="O108" s="4">
        <f t="shared" si="8"/>
        <v>1.625</v>
      </c>
      <c r="P108" s="13">
        <f t="shared" si="50"/>
        <v>0.6009252126</v>
      </c>
      <c r="Q108" s="4">
        <f t="shared" si="10"/>
        <v>0.008136700769</v>
      </c>
      <c r="S108" s="2">
        <f t="shared" si="43"/>
        <v>27</v>
      </c>
      <c r="T108" s="4">
        <f t="shared" si="11"/>
        <v>81</v>
      </c>
      <c r="U108" s="4">
        <f t="shared" si="12"/>
        <v>0</v>
      </c>
      <c r="V108" s="4">
        <f>152+3/16</f>
        <v>152.1875</v>
      </c>
      <c r="W108" s="4">
        <f>153.875-1/32</f>
        <v>153.84375</v>
      </c>
      <c r="X108" s="4">
        <f t="shared" si="13"/>
        <v>1.65625</v>
      </c>
      <c r="Y108" s="13">
        <f t="shared" si="51"/>
        <v>0.6066758241</v>
      </c>
      <c r="Z108" s="4">
        <f t="shared" si="15"/>
        <v>0</v>
      </c>
      <c r="AB108" s="2">
        <f t="shared" si="44"/>
        <v>27</v>
      </c>
      <c r="AC108" s="4">
        <f t="shared" si="16"/>
        <v>81</v>
      </c>
      <c r="AD108" s="4">
        <f t="shared" si="17"/>
        <v>0</v>
      </c>
      <c r="AE108" s="4">
        <f>152+3/16</f>
        <v>152.1875</v>
      </c>
      <c r="AF108" s="4">
        <f>153.875-1/32</f>
        <v>153.84375</v>
      </c>
      <c r="AG108" s="4">
        <f t="shared" si="18"/>
        <v>1.65625</v>
      </c>
      <c r="AH108" s="13">
        <f t="shared" si="52"/>
        <v>0.6109332505</v>
      </c>
      <c r="AI108" s="4">
        <f t="shared" si="20"/>
        <v>0</v>
      </c>
      <c r="AJ108" s="13"/>
      <c r="AK108" s="2">
        <f t="shared" si="45"/>
        <v>27</v>
      </c>
      <c r="AL108" s="4">
        <f t="shared" si="21"/>
        <v>81</v>
      </c>
      <c r="AM108" s="4">
        <f t="shared" si="22"/>
        <v>0.03</v>
      </c>
      <c r="AN108" s="4">
        <f>152.125+1/32</f>
        <v>152.15625</v>
      </c>
      <c r="AO108" s="4">
        <f>153.875</f>
        <v>153.875</v>
      </c>
      <c r="AP108" s="4">
        <f t="shared" si="23"/>
        <v>1.71875</v>
      </c>
      <c r="AQ108" s="13">
        <f t="shared" si="53"/>
        <v>0.6180165406</v>
      </c>
      <c r="AR108" s="4">
        <f t="shared" si="25"/>
        <v>0.0006674781267</v>
      </c>
      <c r="AS108" s="13"/>
      <c r="AT108" s="2">
        <f t="shared" si="46"/>
        <v>27</v>
      </c>
      <c r="AU108" s="4">
        <f t="shared" si="26"/>
        <v>81</v>
      </c>
      <c r="AV108" s="4">
        <f t="shared" si="27"/>
        <v>0.06</v>
      </c>
      <c r="AW108" s="4">
        <f>152+3/16</f>
        <v>152.1875</v>
      </c>
      <c r="AX108" s="4">
        <f>153.875-1/32</f>
        <v>153.84375</v>
      </c>
      <c r="AY108" s="4">
        <f t="shared" si="28"/>
        <v>1.65625</v>
      </c>
      <c r="AZ108" s="13">
        <f t="shared" si="54"/>
        <v>0.6130958529</v>
      </c>
      <c r="BA108" s="4">
        <f t="shared" si="30"/>
        <v>0.002682774297</v>
      </c>
      <c r="BB108" s="13"/>
      <c r="BC108" s="2">
        <f t="shared" si="47"/>
        <v>27</v>
      </c>
      <c r="BD108" s="4">
        <f t="shared" si="31"/>
        <v>81</v>
      </c>
      <c r="BE108" s="4">
        <f t="shared" si="32"/>
        <v>0.06</v>
      </c>
      <c r="BF108" s="4">
        <f>152.125+1/32</f>
        <v>152.15625</v>
      </c>
      <c r="BG108" s="2">
        <v>153.875</v>
      </c>
      <c r="BH108" s="4">
        <f t="shared" si="33"/>
        <v>1.71875</v>
      </c>
      <c r="BI108" s="13">
        <f t="shared" si="55"/>
        <v>0.622353552</v>
      </c>
      <c r="BJ108" s="4">
        <f t="shared" si="35"/>
        <v>0.002658122247</v>
      </c>
      <c r="BK108" s="13"/>
      <c r="BL108" s="2">
        <f t="shared" si="48"/>
        <v>27</v>
      </c>
      <c r="BM108" s="4">
        <f t="shared" si="36"/>
        <v>81</v>
      </c>
      <c r="BN108" s="4">
        <f t="shared" si="37"/>
        <v>0.06</v>
      </c>
      <c r="BO108" s="4">
        <f>152.125+1/32</f>
        <v>152.15625</v>
      </c>
      <c r="BP108" s="4">
        <f>153.875</f>
        <v>153.875</v>
      </c>
      <c r="BQ108" s="4">
        <f t="shared" si="38"/>
        <v>1.71875</v>
      </c>
      <c r="BR108" s="13">
        <f t="shared" si="56"/>
        <v>0.6290337457</v>
      </c>
      <c r="BS108" s="4">
        <f t="shared" si="40"/>
        <v>0.002639129632</v>
      </c>
      <c r="BT108" s="25"/>
    </row>
    <row r="109">
      <c r="A109" s="2">
        <f t="shared" si="41"/>
        <v>27.5</v>
      </c>
      <c r="B109" s="4">
        <f t="shared" si="1"/>
        <v>82.5</v>
      </c>
      <c r="C109" s="4">
        <f t="shared" si="2"/>
        <v>-0.15</v>
      </c>
      <c r="F109" s="4">
        <f t="shared" si="3"/>
        <v>0</v>
      </c>
      <c r="G109" s="13" t="str">
        <f t="shared" si="49"/>
        <v/>
      </c>
      <c r="H109" s="4" t="str">
        <f t="shared" si="5"/>
        <v/>
      </c>
      <c r="J109" s="2">
        <f t="shared" si="42"/>
        <v>27.5</v>
      </c>
      <c r="K109" s="4">
        <f t="shared" si="6"/>
        <v>82.5</v>
      </c>
      <c r="L109" s="4">
        <f t="shared" si="7"/>
        <v>-0.15</v>
      </c>
      <c r="O109" s="4">
        <f t="shared" si="8"/>
        <v>0</v>
      </c>
      <c r="P109" s="13" t="str">
        <f t="shared" si="50"/>
        <v/>
      </c>
      <c r="Q109" s="4" t="str">
        <f t="shared" si="10"/>
        <v/>
      </c>
      <c r="S109" s="2">
        <f t="shared" si="43"/>
        <v>27.5</v>
      </c>
      <c r="T109" s="4">
        <f t="shared" si="11"/>
        <v>82.5</v>
      </c>
      <c r="U109" s="4">
        <f t="shared" si="12"/>
        <v>-0.03</v>
      </c>
      <c r="X109" s="4">
        <f t="shared" si="13"/>
        <v>0</v>
      </c>
      <c r="Y109" s="13" t="str">
        <f t="shared" si="51"/>
        <v/>
      </c>
      <c r="Z109" s="4" t="str">
        <f t="shared" si="15"/>
        <v/>
      </c>
      <c r="AB109" s="2">
        <f t="shared" si="44"/>
        <v>27.5</v>
      </c>
      <c r="AC109" s="4">
        <f t="shared" si="16"/>
        <v>82.5</v>
      </c>
      <c r="AD109" s="4">
        <f t="shared" si="17"/>
        <v>-0.03</v>
      </c>
      <c r="AG109" s="4">
        <f t="shared" si="18"/>
        <v>0</v>
      </c>
      <c r="AH109" s="13" t="str">
        <f t="shared" si="52"/>
        <v/>
      </c>
      <c r="AI109" s="4" t="str">
        <f t="shared" si="20"/>
        <v/>
      </c>
      <c r="AJ109" s="13"/>
      <c r="AK109" s="2">
        <f t="shared" si="45"/>
        <v>27.5</v>
      </c>
      <c r="AL109" s="4">
        <f t="shared" si="21"/>
        <v>82.5</v>
      </c>
      <c r="AM109" s="4">
        <f t="shared" si="22"/>
        <v>0</v>
      </c>
      <c r="AP109" s="4">
        <f t="shared" si="23"/>
        <v>0</v>
      </c>
      <c r="AQ109" s="13" t="str">
        <f t="shared" si="53"/>
        <v/>
      </c>
      <c r="AR109" s="4">
        <f t="shared" si="25"/>
        <v>0</v>
      </c>
      <c r="AS109" s="13"/>
      <c r="AT109" s="2">
        <f t="shared" si="46"/>
        <v>27.5</v>
      </c>
      <c r="AU109" s="4">
        <f t="shared" si="26"/>
        <v>82.5</v>
      </c>
      <c r="AV109" s="4">
        <f t="shared" si="27"/>
        <v>0.03</v>
      </c>
      <c r="AY109" s="4">
        <f t="shared" si="28"/>
        <v>0</v>
      </c>
      <c r="AZ109" s="13" t="str">
        <f t="shared" si="54"/>
        <v/>
      </c>
      <c r="BA109" s="4" t="str">
        <f t="shared" si="30"/>
        <v/>
      </c>
      <c r="BB109" s="13"/>
      <c r="BC109" s="2">
        <f t="shared" si="47"/>
        <v>27.5</v>
      </c>
      <c r="BD109" s="4">
        <f t="shared" si="31"/>
        <v>82.5</v>
      </c>
      <c r="BE109" s="4">
        <f t="shared" si="32"/>
        <v>0.03</v>
      </c>
      <c r="BH109" s="4">
        <f t="shared" si="33"/>
        <v>0</v>
      </c>
      <c r="BI109" s="13" t="str">
        <f t="shared" si="55"/>
        <v/>
      </c>
      <c r="BJ109" s="4" t="str">
        <f t="shared" si="35"/>
        <v/>
      </c>
      <c r="BK109" s="13"/>
      <c r="BL109" s="2">
        <f t="shared" si="48"/>
        <v>27.5</v>
      </c>
      <c r="BM109" s="4">
        <f t="shared" si="36"/>
        <v>82.5</v>
      </c>
      <c r="BN109" s="4">
        <f t="shared" si="37"/>
        <v>0.03</v>
      </c>
      <c r="BQ109" s="4">
        <f t="shared" si="38"/>
        <v>0</v>
      </c>
      <c r="BR109" s="13" t="str">
        <f t="shared" si="56"/>
        <v/>
      </c>
      <c r="BS109" s="4" t="str">
        <f t="shared" si="40"/>
        <v/>
      </c>
      <c r="BT109" s="25"/>
    </row>
    <row r="110">
      <c r="A110" s="2">
        <f t="shared" si="41"/>
        <v>28</v>
      </c>
      <c r="B110" s="4">
        <f t="shared" si="1"/>
        <v>84</v>
      </c>
      <c r="C110" s="4">
        <f t="shared" si="2"/>
        <v>-0.18</v>
      </c>
      <c r="F110" s="4">
        <f t="shared" si="3"/>
        <v>0</v>
      </c>
      <c r="G110" s="13" t="str">
        <f t="shared" si="49"/>
        <v/>
      </c>
      <c r="H110" s="4" t="str">
        <f t="shared" si="5"/>
        <v/>
      </c>
      <c r="J110" s="2">
        <f t="shared" si="42"/>
        <v>28</v>
      </c>
      <c r="K110" s="4">
        <f t="shared" si="6"/>
        <v>84</v>
      </c>
      <c r="L110" s="4">
        <f t="shared" si="7"/>
        <v>-0.18</v>
      </c>
      <c r="M110" s="2">
        <v>152.125</v>
      </c>
      <c r="N110" s="2">
        <v>153.875</v>
      </c>
      <c r="O110" s="4">
        <f t="shared" si="8"/>
        <v>1.75</v>
      </c>
      <c r="P110" s="13">
        <f t="shared" si="50"/>
        <v>0.6236095645</v>
      </c>
      <c r="Q110" s="4">
        <f t="shared" si="10"/>
        <v>0.01338835208</v>
      </c>
      <c r="S110" s="2">
        <f t="shared" si="43"/>
        <v>28</v>
      </c>
      <c r="T110" s="4">
        <f t="shared" si="11"/>
        <v>84</v>
      </c>
      <c r="U110" s="4">
        <f t="shared" si="12"/>
        <v>-0.06</v>
      </c>
      <c r="V110" s="4">
        <f>152+3/16</f>
        <v>152.1875</v>
      </c>
      <c r="W110" s="4">
        <f>153.875-1/32</f>
        <v>153.84375</v>
      </c>
      <c r="X110" s="4">
        <f t="shared" si="13"/>
        <v>1.65625</v>
      </c>
      <c r="Y110" s="13">
        <f t="shared" si="51"/>
        <v>0.6066758241</v>
      </c>
      <c r="Z110" s="4">
        <f t="shared" si="15"/>
        <v>0.002698731658</v>
      </c>
      <c r="AB110" s="2">
        <f t="shared" si="44"/>
        <v>28</v>
      </c>
      <c r="AC110" s="4">
        <f t="shared" si="16"/>
        <v>84</v>
      </c>
      <c r="AD110" s="4">
        <f t="shared" si="17"/>
        <v>-0.06</v>
      </c>
      <c r="AE110" s="4">
        <f>152+3/16</f>
        <v>152.1875</v>
      </c>
      <c r="AF110" s="4">
        <f>153.875-1/32</f>
        <v>153.84375</v>
      </c>
      <c r="AG110" s="4">
        <f t="shared" si="18"/>
        <v>1.65625</v>
      </c>
      <c r="AH110" s="13">
        <f t="shared" si="52"/>
        <v>0.6109332505</v>
      </c>
      <c r="AI110" s="4">
        <f t="shared" si="20"/>
        <v>0.002688253703</v>
      </c>
      <c r="AJ110" s="13"/>
      <c r="AK110" s="2">
        <f t="shared" si="45"/>
        <v>28</v>
      </c>
      <c r="AL110" s="4">
        <f t="shared" si="21"/>
        <v>84</v>
      </c>
      <c r="AM110" s="4">
        <f t="shared" si="22"/>
        <v>-0.03</v>
      </c>
      <c r="AN110" s="4">
        <f>152+3/16</f>
        <v>152.1875</v>
      </c>
      <c r="AO110" s="4">
        <f>153.875-1/32</f>
        <v>153.84375</v>
      </c>
      <c r="AP110" s="4">
        <f t="shared" si="23"/>
        <v>1.65625</v>
      </c>
      <c r="AQ110" s="13">
        <f t="shared" si="53"/>
        <v>0.6066758241</v>
      </c>
      <c r="AR110" s="4">
        <f t="shared" si="25"/>
        <v>0.0006746829144</v>
      </c>
      <c r="AS110" s="13"/>
      <c r="AT110" s="2">
        <f t="shared" si="46"/>
        <v>28</v>
      </c>
      <c r="AU110" s="4">
        <f t="shared" si="26"/>
        <v>84</v>
      </c>
      <c r="AV110" s="4">
        <f t="shared" si="27"/>
        <v>0</v>
      </c>
      <c r="AW110" s="4">
        <f>152+3/16</f>
        <v>152.1875</v>
      </c>
      <c r="AX110" s="4">
        <f>153.875-1/32</f>
        <v>153.84375</v>
      </c>
      <c r="AY110" s="4">
        <f t="shared" si="28"/>
        <v>1.65625</v>
      </c>
      <c r="AZ110" s="13">
        <f t="shared" si="54"/>
        <v>0.6130958529</v>
      </c>
      <c r="BA110" s="4">
        <f t="shared" si="30"/>
        <v>0</v>
      </c>
      <c r="BB110" s="13"/>
      <c r="BC110" s="2">
        <f t="shared" si="47"/>
        <v>28</v>
      </c>
      <c r="BD110" s="4">
        <f t="shared" si="31"/>
        <v>84</v>
      </c>
      <c r="BE110" s="4">
        <f t="shared" si="32"/>
        <v>0</v>
      </c>
      <c r="BF110" s="4">
        <f>152.125+1/32</f>
        <v>152.15625</v>
      </c>
      <c r="BG110" s="4">
        <f>153.875-1/32</f>
        <v>153.84375</v>
      </c>
      <c r="BH110" s="4">
        <f t="shared" si="33"/>
        <v>1.6875</v>
      </c>
      <c r="BI110" s="13">
        <f t="shared" si="55"/>
        <v>0.6166698388</v>
      </c>
      <c r="BJ110" s="4">
        <f t="shared" si="35"/>
        <v>0</v>
      </c>
      <c r="BK110" s="13"/>
      <c r="BL110" s="2">
        <f t="shared" si="48"/>
        <v>28</v>
      </c>
      <c r="BM110" s="4">
        <f t="shared" si="36"/>
        <v>84</v>
      </c>
      <c r="BN110" s="4">
        <f t="shared" si="37"/>
        <v>0</v>
      </c>
      <c r="BO110" s="4">
        <f>152.125+1/32</f>
        <v>152.15625</v>
      </c>
      <c r="BP110" s="4">
        <f>153.875</f>
        <v>153.875</v>
      </c>
      <c r="BQ110" s="4">
        <f t="shared" si="38"/>
        <v>1.71875</v>
      </c>
      <c r="BR110" s="13">
        <f t="shared" si="56"/>
        <v>0.6290337457</v>
      </c>
      <c r="BS110" s="4">
        <f t="shared" si="40"/>
        <v>0</v>
      </c>
      <c r="BT110" s="25"/>
    </row>
    <row r="111">
      <c r="A111" s="2">
        <f t="shared" si="41"/>
        <v>28.5</v>
      </c>
      <c r="B111" s="4">
        <f t="shared" si="1"/>
        <v>85.5</v>
      </c>
      <c r="C111" s="4">
        <f t="shared" si="2"/>
        <v>-0.21</v>
      </c>
      <c r="F111" s="4">
        <f t="shared" si="3"/>
        <v>0</v>
      </c>
      <c r="G111" s="13" t="str">
        <f t="shared" si="49"/>
        <v/>
      </c>
      <c r="H111" s="4" t="str">
        <f t="shared" si="5"/>
        <v/>
      </c>
      <c r="J111" s="2">
        <f t="shared" si="42"/>
        <v>28.5</v>
      </c>
      <c r="K111" s="4">
        <f t="shared" si="6"/>
        <v>85.5</v>
      </c>
      <c r="L111" s="4">
        <f t="shared" si="7"/>
        <v>-0.21</v>
      </c>
      <c r="O111" s="4">
        <f t="shared" si="8"/>
        <v>0</v>
      </c>
      <c r="P111" s="13" t="str">
        <f t="shared" si="50"/>
        <v/>
      </c>
      <c r="Q111" s="4" t="str">
        <f t="shared" si="10"/>
        <v/>
      </c>
      <c r="S111" s="2">
        <f t="shared" si="43"/>
        <v>28.5</v>
      </c>
      <c r="T111" s="4">
        <f t="shared" si="11"/>
        <v>85.5</v>
      </c>
      <c r="U111" s="4">
        <f t="shared" si="12"/>
        <v>-0.09</v>
      </c>
      <c r="X111" s="4">
        <f t="shared" si="13"/>
        <v>0</v>
      </c>
      <c r="Y111" s="13" t="str">
        <f t="shared" si="51"/>
        <v/>
      </c>
      <c r="Z111" s="4" t="str">
        <f t="shared" si="15"/>
        <v/>
      </c>
      <c r="AB111" s="2">
        <f t="shared" si="44"/>
        <v>28.5</v>
      </c>
      <c r="AC111" s="4">
        <f t="shared" si="16"/>
        <v>85.5</v>
      </c>
      <c r="AD111" s="4">
        <f t="shared" si="17"/>
        <v>-0.09</v>
      </c>
      <c r="AG111" s="4">
        <f t="shared" si="18"/>
        <v>0</v>
      </c>
      <c r="AH111" s="13" t="str">
        <f t="shared" si="52"/>
        <v/>
      </c>
      <c r="AI111" s="4" t="str">
        <f t="shared" si="20"/>
        <v/>
      </c>
      <c r="AJ111" s="13"/>
      <c r="AK111" s="2">
        <f t="shared" si="45"/>
        <v>28.5</v>
      </c>
      <c r="AL111" s="4">
        <f t="shared" si="21"/>
        <v>85.5</v>
      </c>
      <c r="AM111" s="4">
        <f t="shared" si="22"/>
        <v>-0.06</v>
      </c>
      <c r="AP111" s="4">
        <f t="shared" si="23"/>
        <v>0</v>
      </c>
      <c r="AQ111" s="13" t="str">
        <f t="shared" si="53"/>
        <v/>
      </c>
      <c r="AR111" s="4" t="str">
        <f t="shared" si="25"/>
        <v/>
      </c>
      <c r="AS111" s="13"/>
      <c r="AT111" s="2">
        <f t="shared" si="46"/>
        <v>28.5</v>
      </c>
      <c r="AU111" s="4">
        <f t="shared" si="26"/>
        <v>85.5</v>
      </c>
      <c r="AV111" s="4">
        <f t="shared" si="27"/>
        <v>-0.03</v>
      </c>
      <c r="AY111" s="4">
        <f t="shared" si="28"/>
        <v>0</v>
      </c>
      <c r="AZ111" s="13" t="str">
        <f t="shared" si="54"/>
        <v/>
      </c>
      <c r="BA111" s="4" t="str">
        <f t="shared" si="30"/>
        <v/>
      </c>
      <c r="BB111" s="13"/>
      <c r="BC111" s="2">
        <f t="shared" si="47"/>
        <v>28.5</v>
      </c>
      <c r="BD111" s="4">
        <f t="shared" si="31"/>
        <v>85.5</v>
      </c>
      <c r="BE111" s="4">
        <f t="shared" si="32"/>
        <v>-0.03</v>
      </c>
      <c r="BH111" s="4">
        <f t="shared" si="33"/>
        <v>0</v>
      </c>
      <c r="BI111" s="13" t="str">
        <f t="shared" si="55"/>
        <v/>
      </c>
      <c r="BJ111" s="4" t="str">
        <f t="shared" si="35"/>
        <v/>
      </c>
      <c r="BK111" s="13"/>
      <c r="BL111" s="2">
        <f t="shared" si="48"/>
        <v>28.5</v>
      </c>
      <c r="BM111" s="4">
        <f t="shared" si="36"/>
        <v>85.5</v>
      </c>
      <c r="BN111" s="4">
        <f t="shared" si="37"/>
        <v>-0.03</v>
      </c>
      <c r="BQ111" s="4">
        <f t="shared" si="38"/>
        <v>0</v>
      </c>
      <c r="BR111" s="13" t="str">
        <f t="shared" si="56"/>
        <v/>
      </c>
      <c r="BS111" s="4" t="str">
        <f t="shared" si="40"/>
        <v/>
      </c>
      <c r="BT111" s="25"/>
    </row>
    <row r="112">
      <c r="A112" s="2">
        <f t="shared" si="41"/>
        <v>29</v>
      </c>
      <c r="B112" s="4">
        <f t="shared" si="1"/>
        <v>87</v>
      </c>
      <c r="C112" s="4">
        <f t="shared" si="2"/>
        <v>-0.24</v>
      </c>
      <c r="F112" s="4">
        <f t="shared" si="3"/>
        <v>0</v>
      </c>
      <c r="G112" s="13" t="str">
        <f t="shared" si="49"/>
        <v/>
      </c>
      <c r="H112" s="4" t="str">
        <f t="shared" si="5"/>
        <v/>
      </c>
      <c r="J112" s="2">
        <f t="shared" si="42"/>
        <v>29</v>
      </c>
      <c r="K112" s="4">
        <f t="shared" si="6"/>
        <v>87</v>
      </c>
      <c r="L112" s="4">
        <f t="shared" si="7"/>
        <v>-0.24</v>
      </c>
      <c r="M112" s="4">
        <f>152+1/16</f>
        <v>152.0625</v>
      </c>
      <c r="N112" s="4">
        <f>154-1/16</f>
        <v>153.9375</v>
      </c>
      <c r="O112" s="4">
        <f t="shared" si="8"/>
        <v>1.875</v>
      </c>
      <c r="P112" s="13">
        <f t="shared" si="50"/>
        <v>0.6454972244</v>
      </c>
      <c r="Q112" s="4">
        <f t="shared" si="10"/>
        <v>0.01831593545</v>
      </c>
      <c r="S112" s="2">
        <f t="shared" si="43"/>
        <v>29</v>
      </c>
      <c r="T112" s="4">
        <f t="shared" si="11"/>
        <v>87</v>
      </c>
      <c r="U112" s="4">
        <f t="shared" si="12"/>
        <v>-0.12</v>
      </c>
      <c r="V112" s="4">
        <f>152+3/16</f>
        <v>152.1875</v>
      </c>
      <c r="W112" s="4">
        <f>153.875-1/32</f>
        <v>153.84375</v>
      </c>
      <c r="X112" s="4">
        <f t="shared" si="13"/>
        <v>1.65625</v>
      </c>
      <c r="Y112" s="13">
        <f t="shared" si="51"/>
        <v>0.6066758241</v>
      </c>
      <c r="Z112" s="4">
        <f t="shared" si="15"/>
        <v>0.008096194973</v>
      </c>
      <c r="AB112" s="2">
        <f t="shared" si="44"/>
        <v>29</v>
      </c>
      <c r="AC112" s="4">
        <f t="shared" si="16"/>
        <v>87</v>
      </c>
      <c r="AD112" s="4">
        <f t="shared" si="17"/>
        <v>-0.12</v>
      </c>
      <c r="AE112" s="4">
        <f>152+3/16</f>
        <v>152.1875</v>
      </c>
      <c r="AF112" s="4">
        <f>153.875-1/32</f>
        <v>153.84375</v>
      </c>
      <c r="AG112" s="4">
        <f t="shared" si="18"/>
        <v>1.65625</v>
      </c>
      <c r="AH112" s="13">
        <f t="shared" si="52"/>
        <v>0.6109332505</v>
      </c>
      <c r="AI112" s="4">
        <f t="shared" si="20"/>
        <v>0.008064761108</v>
      </c>
      <c r="AJ112" s="13"/>
      <c r="AK112" s="2">
        <f t="shared" si="45"/>
        <v>29</v>
      </c>
      <c r="AL112" s="4">
        <f t="shared" si="21"/>
        <v>87</v>
      </c>
      <c r="AM112" s="4">
        <f t="shared" si="22"/>
        <v>-0.09</v>
      </c>
      <c r="AN112" s="4">
        <f>152+3/16</f>
        <v>152.1875</v>
      </c>
      <c r="AO112" s="4">
        <f>153.875-1/32</f>
        <v>153.84375</v>
      </c>
      <c r="AP112" s="4">
        <f t="shared" si="23"/>
        <v>1.65625</v>
      </c>
      <c r="AQ112" s="13">
        <f t="shared" si="53"/>
        <v>0.6066758241</v>
      </c>
      <c r="AR112" s="4">
        <f t="shared" si="25"/>
        <v>0.005397463315</v>
      </c>
      <c r="AS112" s="13"/>
      <c r="AT112" s="2">
        <f t="shared" si="46"/>
        <v>29</v>
      </c>
      <c r="AU112" s="4">
        <f t="shared" si="26"/>
        <v>87</v>
      </c>
      <c r="AV112" s="4">
        <f t="shared" si="27"/>
        <v>-0.06</v>
      </c>
      <c r="AW112" s="4">
        <f>152+3/16</f>
        <v>152.1875</v>
      </c>
      <c r="AX112" s="4">
        <f>153.875-1/32</f>
        <v>153.84375</v>
      </c>
      <c r="AY112" s="4">
        <f t="shared" si="28"/>
        <v>1.65625</v>
      </c>
      <c r="AZ112" s="13">
        <f t="shared" si="54"/>
        <v>0.6130958529</v>
      </c>
      <c r="BA112" s="4">
        <f t="shared" si="30"/>
        <v>0.002682774297</v>
      </c>
      <c r="BB112" s="13"/>
      <c r="BC112" s="2">
        <f t="shared" si="47"/>
        <v>29</v>
      </c>
      <c r="BD112" s="4">
        <f t="shared" si="31"/>
        <v>87</v>
      </c>
      <c r="BE112" s="4">
        <f t="shared" si="32"/>
        <v>-0.06</v>
      </c>
      <c r="BF112" s="4">
        <f>152.125+1/32</f>
        <v>152.15625</v>
      </c>
      <c r="BG112" s="4">
        <f>153.875-1/32</f>
        <v>153.84375</v>
      </c>
      <c r="BH112" s="4">
        <f t="shared" si="33"/>
        <v>1.6875</v>
      </c>
      <c r="BI112" s="13">
        <f t="shared" si="55"/>
        <v>0.6166698388</v>
      </c>
      <c r="BJ112" s="4">
        <f t="shared" si="35"/>
        <v>0.002673486977</v>
      </c>
      <c r="BK112" s="13"/>
      <c r="BL112" s="2">
        <f t="shared" si="48"/>
        <v>29</v>
      </c>
      <c r="BM112" s="4">
        <f t="shared" si="36"/>
        <v>87</v>
      </c>
      <c r="BN112" s="4">
        <f t="shared" si="37"/>
        <v>-0.06</v>
      </c>
      <c r="BO112" s="4">
        <f>152.125+1/32</f>
        <v>152.15625</v>
      </c>
      <c r="BP112" s="2">
        <f>153.875-1/32</f>
        <v>153.84375</v>
      </c>
      <c r="BQ112" s="4">
        <f t="shared" si="38"/>
        <v>1.6875</v>
      </c>
      <c r="BR112" s="13">
        <f t="shared" si="56"/>
        <v>0.623289025</v>
      </c>
      <c r="BS112" s="4">
        <f t="shared" si="40"/>
        <v>0.002655523361</v>
      </c>
      <c r="BT112" s="25"/>
    </row>
    <row r="113">
      <c r="A113" s="2">
        <f t="shared" si="41"/>
        <v>29.5</v>
      </c>
      <c r="B113" s="4">
        <f t="shared" si="1"/>
        <v>88.5</v>
      </c>
      <c r="C113" s="4">
        <f t="shared" si="2"/>
        <v>-0.27</v>
      </c>
      <c r="F113" s="4">
        <f t="shared" si="3"/>
        <v>0</v>
      </c>
      <c r="G113" s="13" t="str">
        <f t="shared" si="49"/>
        <v/>
      </c>
      <c r="H113" s="4" t="str">
        <f t="shared" si="5"/>
        <v/>
      </c>
      <c r="J113" s="2">
        <f t="shared" si="42"/>
        <v>29.5</v>
      </c>
      <c r="K113" s="4">
        <f t="shared" si="6"/>
        <v>88.5</v>
      </c>
      <c r="L113" s="4">
        <f t="shared" si="7"/>
        <v>-0.27</v>
      </c>
      <c r="O113" s="4">
        <f t="shared" si="8"/>
        <v>0</v>
      </c>
      <c r="P113" s="13" t="str">
        <f t="shared" si="50"/>
        <v/>
      </c>
      <c r="Q113" s="4" t="str">
        <f t="shared" si="10"/>
        <v/>
      </c>
      <c r="S113" s="2">
        <f t="shared" si="43"/>
        <v>29.5</v>
      </c>
      <c r="T113" s="4">
        <f t="shared" si="11"/>
        <v>88.5</v>
      </c>
      <c r="U113" s="4">
        <f t="shared" si="12"/>
        <v>-0.15</v>
      </c>
      <c r="X113" s="4">
        <f t="shared" si="13"/>
        <v>0</v>
      </c>
      <c r="Y113" s="13" t="str">
        <f t="shared" si="51"/>
        <v/>
      </c>
      <c r="Z113" s="4" t="str">
        <f t="shared" si="15"/>
        <v/>
      </c>
      <c r="AB113" s="2">
        <f t="shared" si="44"/>
        <v>29.5</v>
      </c>
      <c r="AC113" s="4">
        <f t="shared" si="16"/>
        <v>88.5</v>
      </c>
      <c r="AD113" s="4">
        <f t="shared" si="17"/>
        <v>-0.15</v>
      </c>
      <c r="AG113" s="4">
        <f t="shared" si="18"/>
        <v>0</v>
      </c>
      <c r="AH113" s="13" t="str">
        <f t="shared" si="52"/>
        <v/>
      </c>
      <c r="AI113" s="4" t="str">
        <f t="shared" si="20"/>
        <v/>
      </c>
      <c r="AJ113" s="13"/>
      <c r="AK113" s="2">
        <f t="shared" si="45"/>
        <v>29.5</v>
      </c>
      <c r="AL113" s="4">
        <f t="shared" si="21"/>
        <v>88.5</v>
      </c>
      <c r="AM113" s="4">
        <f t="shared" si="22"/>
        <v>-0.12</v>
      </c>
      <c r="AP113" s="4">
        <f t="shared" si="23"/>
        <v>0</v>
      </c>
      <c r="AQ113" s="13" t="str">
        <f t="shared" si="53"/>
        <v/>
      </c>
      <c r="AR113" s="4" t="str">
        <f t="shared" si="25"/>
        <v/>
      </c>
      <c r="AS113" s="13"/>
      <c r="AT113" s="2">
        <f t="shared" si="46"/>
        <v>29.5</v>
      </c>
      <c r="AU113" s="4">
        <f t="shared" si="26"/>
        <v>88.5</v>
      </c>
      <c r="AV113" s="4">
        <f t="shared" si="27"/>
        <v>-0.09</v>
      </c>
      <c r="AY113" s="4">
        <f t="shared" si="28"/>
        <v>0</v>
      </c>
      <c r="AZ113" s="13" t="str">
        <f t="shared" si="54"/>
        <v/>
      </c>
      <c r="BA113" s="4" t="str">
        <f t="shared" si="30"/>
        <v/>
      </c>
      <c r="BB113" s="13"/>
      <c r="BC113" s="2">
        <f t="shared" si="47"/>
        <v>29.5</v>
      </c>
      <c r="BD113" s="4">
        <f t="shared" si="31"/>
        <v>88.5</v>
      </c>
      <c r="BE113" s="4">
        <f t="shared" si="32"/>
        <v>-0.09</v>
      </c>
      <c r="BH113" s="4">
        <f t="shared" si="33"/>
        <v>0</v>
      </c>
      <c r="BI113" s="13" t="str">
        <f t="shared" si="55"/>
        <v/>
      </c>
      <c r="BJ113" s="4" t="str">
        <f t="shared" si="35"/>
        <v/>
      </c>
      <c r="BK113" s="13"/>
      <c r="BL113" s="2">
        <f t="shared" si="48"/>
        <v>29.5</v>
      </c>
      <c r="BM113" s="4">
        <f t="shared" si="36"/>
        <v>88.5</v>
      </c>
      <c r="BN113" s="4">
        <f t="shared" si="37"/>
        <v>-0.09</v>
      </c>
      <c r="BQ113" s="4">
        <f t="shared" si="38"/>
        <v>0</v>
      </c>
      <c r="BR113" s="13" t="str">
        <f t="shared" si="56"/>
        <v/>
      </c>
      <c r="BS113" s="4" t="str">
        <f t="shared" si="40"/>
        <v/>
      </c>
      <c r="BT113" s="25"/>
    </row>
    <row r="114">
      <c r="A114" s="2">
        <f t="shared" si="41"/>
        <v>30</v>
      </c>
      <c r="B114" s="4">
        <f t="shared" si="1"/>
        <v>90</v>
      </c>
      <c r="C114" s="4">
        <f t="shared" si="2"/>
        <v>-0.3</v>
      </c>
      <c r="F114" s="4">
        <f t="shared" si="3"/>
        <v>0</v>
      </c>
      <c r="G114" s="13" t="str">
        <f t="shared" si="49"/>
        <v/>
      </c>
      <c r="H114" s="4" t="str">
        <f t="shared" si="5"/>
        <v/>
      </c>
      <c r="J114" s="2">
        <f t="shared" si="42"/>
        <v>30</v>
      </c>
      <c r="K114" s="4">
        <f t="shared" si="6"/>
        <v>90</v>
      </c>
      <c r="L114" s="4">
        <f t="shared" si="7"/>
        <v>-0.3</v>
      </c>
      <c r="M114" s="2">
        <f>152.125-1/32</f>
        <v>152.09375</v>
      </c>
      <c r="N114" s="2">
        <f>153.875+1/32</f>
        <v>153.90625</v>
      </c>
      <c r="O114" s="4">
        <f t="shared" si="8"/>
        <v>1.8125</v>
      </c>
      <c r="P114" s="13">
        <f t="shared" si="50"/>
        <v>0.6346477588</v>
      </c>
      <c r="Q114" s="4">
        <f t="shared" si="10"/>
        <v>0.02346398907</v>
      </c>
      <c r="S114" s="2">
        <f t="shared" si="43"/>
        <v>30</v>
      </c>
      <c r="T114" s="4">
        <f t="shared" si="11"/>
        <v>90</v>
      </c>
      <c r="U114" s="4">
        <f t="shared" si="12"/>
        <v>-0.18</v>
      </c>
      <c r="V114" s="4">
        <f>152.125+1/32</f>
        <v>152.15625</v>
      </c>
      <c r="W114" s="4">
        <f>153.875</f>
        <v>153.875</v>
      </c>
      <c r="X114" s="4">
        <f t="shared" si="13"/>
        <v>1.71875</v>
      </c>
      <c r="Y114" s="13">
        <f t="shared" si="51"/>
        <v>0.6180165406</v>
      </c>
      <c r="Z114" s="4">
        <f t="shared" si="15"/>
        <v>0.01340720084</v>
      </c>
      <c r="AB114" s="2">
        <f t="shared" si="44"/>
        <v>30</v>
      </c>
      <c r="AC114" s="4">
        <f t="shared" si="16"/>
        <v>90</v>
      </c>
      <c r="AD114" s="4">
        <f t="shared" si="17"/>
        <v>-0.18</v>
      </c>
      <c r="AE114" s="4">
        <f>152+3/16</f>
        <v>152.1875</v>
      </c>
      <c r="AF114" s="4">
        <f>153.875</f>
        <v>153.875</v>
      </c>
      <c r="AG114" s="4">
        <f t="shared" si="18"/>
        <v>1.6875</v>
      </c>
      <c r="AH114" s="13">
        <f t="shared" si="52"/>
        <v>0.6166698388</v>
      </c>
      <c r="AI114" s="4">
        <f t="shared" si="20"/>
        <v>0.01339696834</v>
      </c>
      <c r="AJ114" s="13"/>
      <c r="AK114" s="2">
        <f t="shared" si="45"/>
        <v>30</v>
      </c>
      <c r="AL114" s="4">
        <f t="shared" si="21"/>
        <v>90</v>
      </c>
      <c r="AM114" s="4">
        <f t="shared" si="22"/>
        <v>-0.15</v>
      </c>
      <c r="AN114" s="4">
        <f>152.125+1/32</f>
        <v>152.15625</v>
      </c>
      <c r="AO114" s="4">
        <f>153.875-1/32</f>
        <v>153.84375</v>
      </c>
      <c r="AP114" s="4">
        <f t="shared" si="23"/>
        <v>1.6875</v>
      </c>
      <c r="AQ114" s="13">
        <f t="shared" si="53"/>
        <v>0.6123724357</v>
      </c>
      <c r="AR114" s="4">
        <f t="shared" si="25"/>
        <v>0.01075964499</v>
      </c>
      <c r="AS114" s="13"/>
      <c r="AT114" s="2">
        <f t="shared" si="46"/>
        <v>30</v>
      </c>
      <c r="AU114" s="4">
        <f t="shared" si="26"/>
        <v>90</v>
      </c>
      <c r="AV114" s="4">
        <f t="shared" si="27"/>
        <v>-0.12</v>
      </c>
      <c r="AW114" s="4">
        <f>152+3/16</f>
        <v>152.1875</v>
      </c>
      <c r="AX114" s="4">
        <f>153.875-1/32</f>
        <v>153.84375</v>
      </c>
      <c r="AY114" s="4">
        <f t="shared" si="28"/>
        <v>1.65625</v>
      </c>
      <c r="AZ114" s="13">
        <f t="shared" si="54"/>
        <v>0.6130958529</v>
      </c>
      <c r="BA114" s="4">
        <f t="shared" si="30"/>
        <v>0.00804832289</v>
      </c>
      <c r="BB114" s="13"/>
      <c r="BC114" s="2">
        <f t="shared" si="47"/>
        <v>30</v>
      </c>
      <c r="BD114" s="4">
        <f t="shared" si="31"/>
        <v>90</v>
      </c>
      <c r="BE114" s="4">
        <f t="shared" si="32"/>
        <v>-0.12</v>
      </c>
      <c r="BF114" s="4">
        <f>152.125+1/32</f>
        <v>152.15625</v>
      </c>
      <c r="BG114" s="4">
        <f>153.875</f>
        <v>153.875</v>
      </c>
      <c r="BH114" s="4">
        <f t="shared" si="33"/>
        <v>1.71875</v>
      </c>
      <c r="BI114" s="13">
        <f t="shared" si="55"/>
        <v>0.622353552</v>
      </c>
      <c r="BJ114" s="4">
        <f t="shared" si="35"/>
        <v>0.007989731471</v>
      </c>
      <c r="BK114" s="13"/>
      <c r="BL114" s="2">
        <f t="shared" si="48"/>
        <v>30</v>
      </c>
      <c r="BM114" s="4">
        <f t="shared" si="36"/>
        <v>90</v>
      </c>
      <c r="BN114" s="4">
        <f t="shared" si="37"/>
        <v>-0.12</v>
      </c>
      <c r="BO114" s="4">
        <f>152.125+1/32</f>
        <v>152.15625</v>
      </c>
      <c r="BP114" s="4">
        <f>153.875</f>
        <v>153.875</v>
      </c>
      <c r="BQ114" s="4">
        <f t="shared" si="38"/>
        <v>1.71875</v>
      </c>
      <c r="BR114" s="13">
        <f t="shared" si="56"/>
        <v>0.6290337457</v>
      </c>
      <c r="BS114" s="4">
        <f t="shared" si="40"/>
        <v>0.007933782626</v>
      </c>
      <c r="BT114" s="27"/>
    </row>
    <row r="115">
      <c r="A115" s="2">
        <f t="shared" si="41"/>
        <v>30.5</v>
      </c>
      <c r="B115" s="4">
        <f t="shared" si="1"/>
        <v>91.5</v>
      </c>
      <c r="C115" s="4">
        <f t="shared" si="2"/>
        <v>-0.33</v>
      </c>
      <c r="F115" s="4">
        <f t="shared" si="3"/>
        <v>0</v>
      </c>
      <c r="G115" s="13" t="str">
        <f t="shared" si="49"/>
        <v/>
      </c>
      <c r="H115" s="4" t="str">
        <f t="shared" si="5"/>
        <v/>
      </c>
      <c r="J115" s="2">
        <f t="shared" si="42"/>
        <v>30.5</v>
      </c>
      <c r="K115" s="4">
        <f t="shared" si="6"/>
        <v>91.5</v>
      </c>
      <c r="L115" s="4">
        <f t="shared" si="7"/>
        <v>-0.33</v>
      </c>
      <c r="O115" s="4">
        <f t="shared" si="8"/>
        <v>0</v>
      </c>
      <c r="P115" s="13" t="str">
        <f t="shared" si="50"/>
        <v/>
      </c>
      <c r="Q115" s="4" t="str">
        <f t="shared" si="10"/>
        <v/>
      </c>
      <c r="S115" s="2">
        <f t="shared" si="43"/>
        <v>30.5</v>
      </c>
      <c r="T115" s="4">
        <f t="shared" si="11"/>
        <v>91.5</v>
      </c>
      <c r="U115" s="4">
        <f t="shared" si="12"/>
        <v>-0.21</v>
      </c>
      <c r="X115" s="4">
        <f t="shared" si="13"/>
        <v>0</v>
      </c>
      <c r="Y115" s="13" t="str">
        <f t="shared" si="51"/>
        <v/>
      </c>
      <c r="Z115" s="4" t="str">
        <f t="shared" si="15"/>
        <v/>
      </c>
      <c r="AB115" s="2">
        <f t="shared" si="44"/>
        <v>30.5</v>
      </c>
      <c r="AC115" s="4">
        <f t="shared" si="16"/>
        <v>91.5</v>
      </c>
      <c r="AD115" s="4">
        <f t="shared" si="17"/>
        <v>-0.21</v>
      </c>
      <c r="AG115" s="4">
        <f t="shared" si="18"/>
        <v>0</v>
      </c>
      <c r="AH115" s="13" t="str">
        <f t="shared" si="52"/>
        <v/>
      </c>
      <c r="AI115" s="4" t="str">
        <f t="shared" si="20"/>
        <v/>
      </c>
      <c r="AJ115" s="13"/>
      <c r="AK115" s="2">
        <f t="shared" si="45"/>
        <v>30.5</v>
      </c>
      <c r="AL115" s="4">
        <f t="shared" si="21"/>
        <v>91.5</v>
      </c>
      <c r="AM115" s="4">
        <f t="shared" si="22"/>
        <v>-0.18</v>
      </c>
      <c r="AP115" s="4">
        <f t="shared" si="23"/>
        <v>0</v>
      </c>
      <c r="AQ115" s="13" t="str">
        <f t="shared" si="53"/>
        <v/>
      </c>
      <c r="AR115" s="4" t="str">
        <f t="shared" si="25"/>
        <v/>
      </c>
      <c r="AS115" s="13"/>
      <c r="AT115" s="2">
        <f t="shared" si="46"/>
        <v>30.5</v>
      </c>
      <c r="AU115" s="4">
        <f t="shared" si="26"/>
        <v>91.5</v>
      </c>
      <c r="AV115" s="4">
        <f t="shared" si="27"/>
        <v>-0.15</v>
      </c>
      <c r="AY115" s="4">
        <f t="shared" si="28"/>
        <v>0</v>
      </c>
      <c r="AZ115" s="13" t="str">
        <f t="shared" si="54"/>
        <v/>
      </c>
      <c r="BA115" s="4" t="str">
        <f t="shared" si="30"/>
        <v/>
      </c>
      <c r="BB115" s="13"/>
      <c r="BC115" s="2">
        <f t="shared" si="47"/>
        <v>30.5</v>
      </c>
      <c r="BD115" s="4">
        <f t="shared" si="31"/>
        <v>91.5</v>
      </c>
      <c r="BE115" s="4">
        <f t="shared" si="32"/>
        <v>-0.15</v>
      </c>
      <c r="BH115" s="4">
        <f t="shared" si="33"/>
        <v>0</v>
      </c>
      <c r="BI115" s="13" t="str">
        <f t="shared" si="55"/>
        <v/>
      </c>
      <c r="BJ115" s="4" t="str">
        <f t="shared" si="35"/>
        <v/>
      </c>
      <c r="BK115" s="13"/>
      <c r="BL115" s="2">
        <f t="shared" si="48"/>
        <v>30.5</v>
      </c>
      <c r="BM115" s="4">
        <f t="shared" si="36"/>
        <v>91.5</v>
      </c>
      <c r="BN115" s="4">
        <f t="shared" si="37"/>
        <v>-0.15</v>
      </c>
      <c r="BQ115" s="4">
        <f t="shared" si="38"/>
        <v>0</v>
      </c>
      <c r="BR115" s="13" t="str">
        <f t="shared" si="56"/>
        <v/>
      </c>
      <c r="BS115" s="4" t="str">
        <f t="shared" si="40"/>
        <v/>
      </c>
      <c r="BT115" s="25"/>
    </row>
    <row r="116">
      <c r="A116" s="2">
        <f t="shared" si="41"/>
        <v>31</v>
      </c>
      <c r="B116" s="4">
        <f t="shared" si="1"/>
        <v>93</v>
      </c>
      <c r="C116" s="4">
        <f t="shared" si="2"/>
        <v>-0.36</v>
      </c>
      <c r="F116" s="4">
        <f t="shared" si="3"/>
        <v>0</v>
      </c>
      <c r="G116" s="13" t="str">
        <f t="shared" si="49"/>
        <v/>
      </c>
      <c r="H116" s="4" t="str">
        <f t="shared" si="5"/>
        <v/>
      </c>
      <c r="J116" s="2">
        <f t="shared" si="42"/>
        <v>31</v>
      </c>
      <c r="K116" s="4">
        <f t="shared" si="6"/>
        <v>93</v>
      </c>
      <c r="L116" s="4">
        <f t="shared" si="7"/>
        <v>-0.36</v>
      </c>
      <c r="M116" s="2">
        <f>152.125+1/32</f>
        <v>152.15625</v>
      </c>
      <c r="N116" s="2">
        <f>153.875-1/32</f>
        <v>153.84375</v>
      </c>
      <c r="O116" s="4">
        <f t="shared" si="8"/>
        <v>1.6875</v>
      </c>
      <c r="P116" s="13">
        <f t="shared" si="50"/>
        <v>0.6123724357</v>
      </c>
      <c r="Q116" s="4">
        <f t="shared" si="10"/>
        <v>0.02921965253</v>
      </c>
      <c r="S116" s="2">
        <f t="shared" si="43"/>
        <v>31</v>
      </c>
      <c r="T116" s="4">
        <f t="shared" si="11"/>
        <v>93</v>
      </c>
      <c r="U116" s="4">
        <f t="shared" si="12"/>
        <v>-0.24</v>
      </c>
      <c r="V116" s="4">
        <f>152.125</f>
        <v>152.125</v>
      </c>
      <c r="W116" s="4">
        <f>153.875+1/32</f>
        <v>153.90625</v>
      </c>
      <c r="X116" s="4">
        <f t="shared" si="13"/>
        <v>1.78125</v>
      </c>
      <c r="Y116" s="13">
        <f t="shared" si="51"/>
        <v>0.6291528696</v>
      </c>
      <c r="Z116" s="4">
        <f t="shared" si="15"/>
        <v>0.01856486467</v>
      </c>
      <c r="AB116" s="2">
        <f t="shared" si="44"/>
        <v>31</v>
      </c>
      <c r="AC116" s="4">
        <f t="shared" si="16"/>
        <v>93</v>
      </c>
      <c r="AD116" s="4">
        <f t="shared" si="17"/>
        <v>-0.24</v>
      </c>
      <c r="AE116" s="4">
        <f>152.125+1/32</f>
        <v>152.15625</v>
      </c>
      <c r="AF116" s="4">
        <f>153.875+1/32</f>
        <v>153.90625</v>
      </c>
      <c r="AG116" s="4">
        <f t="shared" si="18"/>
        <v>1.75</v>
      </c>
      <c r="AH116" s="13">
        <f t="shared" si="52"/>
        <v>0.6279858256</v>
      </c>
      <c r="AI116" s="4">
        <f t="shared" si="20"/>
        <v>0.01858916393</v>
      </c>
      <c r="AJ116" s="13"/>
      <c r="AK116" s="2">
        <f t="shared" si="45"/>
        <v>31</v>
      </c>
      <c r="AL116" s="4">
        <f t="shared" si="21"/>
        <v>93</v>
      </c>
      <c r="AM116" s="4">
        <f t="shared" si="22"/>
        <v>-0.21</v>
      </c>
      <c r="AN116" s="4">
        <f>152.125</f>
        <v>152.125</v>
      </c>
      <c r="AO116" s="4">
        <f>153.875</f>
        <v>153.875</v>
      </c>
      <c r="AP116" s="4">
        <f t="shared" si="23"/>
        <v>1.75</v>
      </c>
      <c r="AQ116" s="13">
        <f t="shared" si="53"/>
        <v>0.6236095645</v>
      </c>
      <c r="AR116" s="4">
        <f t="shared" si="25"/>
        <v>0.01600274655</v>
      </c>
      <c r="AS116" s="13"/>
      <c r="AT116" s="2">
        <f t="shared" si="46"/>
        <v>31</v>
      </c>
      <c r="AU116" s="4">
        <f t="shared" si="26"/>
        <v>93</v>
      </c>
      <c r="AV116" s="4">
        <f t="shared" si="27"/>
        <v>-0.18</v>
      </c>
      <c r="AW116" s="4">
        <f>152.125+1/32</f>
        <v>152.15625</v>
      </c>
      <c r="AX116" s="4">
        <f>153.875</f>
        <v>153.875</v>
      </c>
      <c r="AY116" s="4">
        <f t="shared" si="28"/>
        <v>1.71875</v>
      </c>
      <c r="AZ116" s="13">
        <f t="shared" si="54"/>
        <v>0.6245565803</v>
      </c>
      <c r="BA116" s="4">
        <f t="shared" si="30"/>
        <v>0.01332145955</v>
      </c>
      <c r="BB116" s="13"/>
      <c r="BC116" s="2">
        <f t="shared" si="47"/>
        <v>31</v>
      </c>
      <c r="BD116" s="4">
        <f t="shared" si="31"/>
        <v>93</v>
      </c>
      <c r="BE116" s="4">
        <f t="shared" si="32"/>
        <v>-0.18</v>
      </c>
      <c r="BF116" s="4">
        <f>152.125</f>
        <v>152.125</v>
      </c>
      <c r="BG116" s="4">
        <f>153.875+1/32</f>
        <v>153.90625</v>
      </c>
      <c r="BH116" s="4">
        <f t="shared" si="33"/>
        <v>1.78125</v>
      </c>
      <c r="BI116" s="13">
        <f t="shared" si="55"/>
        <v>0.6335680316</v>
      </c>
      <c r="BJ116" s="4">
        <f t="shared" si="35"/>
        <v>0.0131932335</v>
      </c>
      <c r="BK116" s="13"/>
      <c r="BL116" s="2">
        <f t="shared" si="48"/>
        <v>31</v>
      </c>
      <c r="BM116" s="4">
        <f t="shared" si="36"/>
        <v>93</v>
      </c>
      <c r="BN116" s="4">
        <f t="shared" si="37"/>
        <v>-0.18</v>
      </c>
      <c r="BO116" s="4">
        <f>152.125</f>
        <v>152.125</v>
      </c>
      <c r="BP116" s="4">
        <f>153.875+1/32</f>
        <v>153.90625</v>
      </c>
      <c r="BQ116" s="4">
        <f t="shared" si="38"/>
        <v>1.78125</v>
      </c>
      <c r="BR116" s="13">
        <f t="shared" si="56"/>
        <v>0.6403685989</v>
      </c>
      <c r="BS116" s="4">
        <f t="shared" si="40"/>
        <v>0.01309204073</v>
      </c>
      <c r="BT116" s="25"/>
    </row>
    <row r="117">
      <c r="A117" s="2">
        <f t="shared" si="41"/>
        <v>31.5</v>
      </c>
      <c r="B117" s="4">
        <f t="shared" si="1"/>
        <v>94.5</v>
      </c>
      <c r="C117" s="4">
        <f t="shared" si="2"/>
        <v>-0.39</v>
      </c>
      <c r="F117" s="4">
        <f t="shared" si="3"/>
        <v>0</v>
      </c>
      <c r="G117" s="13" t="str">
        <f t="shared" si="49"/>
        <v/>
      </c>
      <c r="H117" s="4" t="str">
        <f t="shared" si="5"/>
        <v/>
      </c>
      <c r="J117" s="2">
        <f t="shared" si="42"/>
        <v>31.5</v>
      </c>
      <c r="K117" s="4">
        <f t="shared" si="6"/>
        <v>94.5</v>
      </c>
      <c r="L117" s="4">
        <f t="shared" si="7"/>
        <v>-0.39</v>
      </c>
      <c r="O117" s="4">
        <f t="shared" si="8"/>
        <v>0</v>
      </c>
      <c r="P117" s="13" t="str">
        <f t="shared" si="50"/>
        <v/>
      </c>
      <c r="Q117" s="4" t="str">
        <f t="shared" si="10"/>
        <v/>
      </c>
      <c r="S117" s="2">
        <f t="shared" si="43"/>
        <v>31.5</v>
      </c>
      <c r="T117" s="4">
        <f t="shared" si="11"/>
        <v>94.5</v>
      </c>
      <c r="U117" s="4">
        <f t="shared" si="12"/>
        <v>-0.27</v>
      </c>
      <c r="X117" s="4">
        <f t="shared" si="13"/>
        <v>0</v>
      </c>
      <c r="Y117" s="13" t="str">
        <f t="shared" si="51"/>
        <v/>
      </c>
      <c r="Z117" s="4" t="str">
        <f t="shared" si="15"/>
        <v/>
      </c>
      <c r="AB117" s="2">
        <f t="shared" si="44"/>
        <v>31.5</v>
      </c>
      <c r="AC117" s="4">
        <f t="shared" si="16"/>
        <v>94.5</v>
      </c>
      <c r="AD117" s="4">
        <f t="shared" si="17"/>
        <v>-0.27</v>
      </c>
      <c r="AG117" s="4">
        <f t="shared" si="18"/>
        <v>0</v>
      </c>
      <c r="AH117" s="13" t="str">
        <f t="shared" si="52"/>
        <v/>
      </c>
      <c r="AI117" s="4" t="str">
        <f t="shared" si="20"/>
        <v/>
      </c>
      <c r="AJ117" s="13"/>
      <c r="AK117" s="2">
        <f t="shared" si="45"/>
        <v>31.5</v>
      </c>
      <c r="AL117" s="4">
        <f t="shared" si="21"/>
        <v>94.5</v>
      </c>
      <c r="AM117" s="4">
        <f t="shared" si="22"/>
        <v>-0.24</v>
      </c>
      <c r="AP117" s="4">
        <f t="shared" si="23"/>
        <v>0</v>
      </c>
      <c r="AQ117" s="13" t="str">
        <f t="shared" si="53"/>
        <v/>
      </c>
      <c r="AR117" s="4" t="str">
        <f t="shared" si="25"/>
        <v/>
      </c>
      <c r="AS117" s="13"/>
      <c r="AT117" s="2">
        <f t="shared" si="46"/>
        <v>31.5</v>
      </c>
      <c r="AU117" s="4">
        <f t="shared" si="26"/>
        <v>94.5</v>
      </c>
      <c r="AV117" s="4">
        <f t="shared" si="27"/>
        <v>-0.21</v>
      </c>
      <c r="AY117" s="4">
        <f t="shared" si="28"/>
        <v>0</v>
      </c>
      <c r="AZ117" s="13" t="str">
        <f t="shared" si="54"/>
        <v/>
      </c>
      <c r="BA117" s="4" t="str">
        <f t="shared" si="30"/>
        <v/>
      </c>
      <c r="BB117" s="13"/>
      <c r="BC117" s="2">
        <f t="shared" si="47"/>
        <v>31.5</v>
      </c>
      <c r="BD117" s="4">
        <f t="shared" si="31"/>
        <v>94.5</v>
      </c>
      <c r="BE117" s="4">
        <f t="shared" si="32"/>
        <v>-0.21</v>
      </c>
      <c r="BH117" s="4">
        <f t="shared" si="33"/>
        <v>0</v>
      </c>
      <c r="BI117" s="13" t="str">
        <f t="shared" si="55"/>
        <v/>
      </c>
      <c r="BJ117" s="4" t="str">
        <f t="shared" si="35"/>
        <v/>
      </c>
      <c r="BK117" s="13"/>
      <c r="BL117" s="2">
        <f t="shared" si="48"/>
        <v>31.5</v>
      </c>
      <c r="BM117" s="4">
        <f t="shared" si="36"/>
        <v>94.5</v>
      </c>
      <c r="BN117" s="4">
        <f t="shared" si="37"/>
        <v>-0.21</v>
      </c>
      <c r="BQ117" s="4">
        <f t="shared" si="38"/>
        <v>0</v>
      </c>
      <c r="BR117" s="13" t="str">
        <f t="shared" si="56"/>
        <v/>
      </c>
      <c r="BS117" s="4" t="str">
        <f t="shared" si="40"/>
        <v/>
      </c>
      <c r="BT117" s="25"/>
    </row>
    <row r="118">
      <c r="A118" s="2">
        <f t="shared" si="41"/>
        <v>32</v>
      </c>
      <c r="B118" s="4">
        <f t="shared" si="1"/>
        <v>96</v>
      </c>
      <c r="C118" s="4">
        <f t="shared" si="2"/>
        <v>-0.42</v>
      </c>
      <c r="F118" s="4">
        <f t="shared" si="3"/>
        <v>0</v>
      </c>
      <c r="G118" s="13" t="str">
        <f t="shared" si="49"/>
        <v/>
      </c>
      <c r="H118" s="4" t="str">
        <f t="shared" si="5"/>
        <v/>
      </c>
      <c r="J118" s="2">
        <f t="shared" si="42"/>
        <v>32</v>
      </c>
      <c r="K118" s="4">
        <f t="shared" si="6"/>
        <v>96</v>
      </c>
      <c r="L118" s="4">
        <f t="shared" si="7"/>
        <v>-0.42</v>
      </c>
      <c r="M118" s="2">
        <v>152.125</v>
      </c>
      <c r="N118" s="2">
        <v>153.875</v>
      </c>
      <c r="O118" s="4">
        <f t="shared" si="8"/>
        <v>1.75</v>
      </c>
      <c r="P118" s="13">
        <f t="shared" si="50"/>
        <v>0.6236095645</v>
      </c>
      <c r="Q118" s="4">
        <f t="shared" si="10"/>
        <v>0.0346901121</v>
      </c>
      <c r="S118" s="2">
        <f t="shared" si="43"/>
        <v>32</v>
      </c>
      <c r="T118" s="4">
        <f t="shared" si="11"/>
        <v>96</v>
      </c>
      <c r="U118" s="4">
        <f t="shared" si="12"/>
        <v>-0.3</v>
      </c>
      <c r="V118" s="4">
        <f>152.125</f>
        <v>152.125</v>
      </c>
      <c r="W118" s="4">
        <f>154-1/16</f>
        <v>153.9375</v>
      </c>
      <c r="X118" s="4">
        <f t="shared" si="13"/>
        <v>1.8125</v>
      </c>
      <c r="Y118" s="13">
        <f t="shared" si="51"/>
        <v>0.6346477588</v>
      </c>
      <c r="Z118" s="4">
        <f t="shared" si="15"/>
        <v>0.02366706567</v>
      </c>
      <c r="AB118" s="2">
        <f t="shared" si="44"/>
        <v>32</v>
      </c>
      <c r="AC118" s="4">
        <f t="shared" si="16"/>
        <v>96</v>
      </c>
      <c r="AD118" s="4">
        <f t="shared" si="17"/>
        <v>-0.3</v>
      </c>
      <c r="AE118" s="4">
        <f>152.125</f>
        <v>152.125</v>
      </c>
      <c r="AF118" s="4">
        <f>154-1/16</f>
        <v>153.9375</v>
      </c>
      <c r="AG118" s="4">
        <f t="shared" si="18"/>
        <v>1.8125</v>
      </c>
      <c r="AH118" s="13">
        <f t="shared" si="52"/>
        <v>0.6391014819</v>
      </c>
      <c r="AI118" s="4">
        <f t="shared" si="20"/>
        <v>0.0236116972</v>
      </c>
      <c r="AJ118" s="13"/>
      <c r="AK118" s="2">
        <f t="shared" si="45"/>
        <v>32</v>
      </c>
      <c r="AL118" s="4">
        <f t="shared" si="21"/>
        <v>96</v>
      </c>
      <c r="AM118" s="4">
        <f t="shared" si="22"/>
        <v>-0.27</v>
      </c>
      <c r="AN118" s="4">
        <f>152+1/16</f>
        <v>152.0625</v>
      </c>
      <c r="AO118" s="4">
        <f>154-1/16</f>
        <v>153.9375</v>
      </c>
      <c r="AP118" s="4">
        <f t="shared" si="23"/>
        <v>1.875</v>
      </c>
      <c r="AQ118" s="13">
        <f t="shared" si="53"/>
        <v>0.6454972244</v>
      </c>
      <c r="AR118" s="4">
        <f t="shared" si="25"/>
        <v>0.02093725591</v>
      </c>
      <c r="AS118" s="13"/>
      <c r="AT118" s="2">
        <f t="shared" si="46"/>
        <v>32</v>
      </c>
      <c r="AU118" s="4">
        <f t="shared" si="26"/>
        <v>96</v>
      </c>
      <c r="AV118" s="4">
        <f t="shared" si="27"/>
        <v>-0.24</v>
      </c>
      <c r="AW118" s="4">
        <f>152.125-1/32</f>
        <v>152.09375</v>
      </c>
      <c r="AX118" s="4">
        <f>154-1/16</f>
        <v>153.9375</v>
      </c>
      <c r="AY118" s="4">
        <f t="shared" si="28"/>
        <v>1.84375</v>
      </c>
      <c r="AZ118" s="13">
        <f t="shared" si="54"/>
        <v>0.6468691648</v>
      </c>
      <c r="BA118" s="4">
        <f t="shared" si="30"/>
        <v>0.01828981574</v>
      </c>
      <c r="BB118" s="13"/>
      <c r="BC118" s="2">
        <f t="shared" si="47"/>
        <v>32</v>
      </c>
      <c r="BD118" s="4">
        <f t="shared" si="31"/>
        <v>96</v>
      </c>
      <c r="BE118" s="4">
        <f t="shared" si="32"/>
        <v>-0.24</v>
      </c>
      <c r="BF118" s="4">
        <f>152+1/16</f>
        <v>152.0625</v>
      </c>
      <c r="BG118" s="4">
        <f>154-1/16</f>
        <v>153.9375</v>
      </c>
      <c r="BH118" s="4">
        <f t="shared" si="33"/>
        <v>1.875</v>
      </c>
      <c r="BI118" s="13">
        <f t="shared" si="55"/>
        <v>0.650027085</v>
      </c>
      <c r="BJ118" s="4">
        <f t="shared" si="35"/>
        <v>0.01816847892</v>
      </c>
      <c r="BK118" s="13"/>
      <c r="BL118" s="2">
        <f t="shared" si="48"/>
        <v>32</v>
      </c>
      <c r="BM118" s="4">
        <f t="shared" si="36"/>
        <v>96</v>
      </c>
      <c r="BN118" s="4">
        <f t="shared" si="37"/>
        <v>-0.24</v>
      </c>
      <c r="BO118" s="4">
        <f>152+1/16</f>
        <v>152.0625</v>
      </c>
      <c r="BP118" s="4">
        <f>154-1/32</f>
        <v>153.96875</v>
      </c>
      <c r="BQ118" s="4">
        <f t="shared" si="38"/>
        <v>1.90625</v>
      </c>
      <c r="BR118" s="13">
        <f t="shared" si="56"/>
        <v>0.6624567313</v>
      </c>
      <c r="BS118" s="4">
        <f t="shared" si="40"/>
        <v>0.01792956049</v>
      </c>
      <c r="BT118" s="25"/>
    </row>
    <row r="119">
      <c r="A119" s="2">
        <f t="shared" si="41"/>
        <v>32.5</v>
      </c>
      <c r="B119" s="4">
        <f t="shared" si="1"/>
        <v>97.5</v>
      </c>
      <c r="C119" s="4">
        <f t="shared" si="2"/>
        <v>-0.45</v>
      </c>
      <c r="F119" s="4">
        <f t="shared" si="3"/>
        <v>0</v>
      </c>
      <c r="G119" s="13" t="str">
        <f t="shared" si="49"/>
        <v/>
      </c>
      <c r="H119" s="4" t="str">
        <f t="shared" si="5"/>
        <v/>
      </c>
      <c r="J119" s="2">
        <f t="shared" si="42"/>
        <v>32.5</v>
      </c>
      <c r="K119" s="4">
        <f t="shared" si="6"/>
        <v>97.5</v>
      </c>
      <c r="L119" s="4">
        <f t="shared" si="7"/>
        <v>-0.45</v>
      </c>
      <c r="O119" s="4">
        <f t="shared" si="8"/>
        <v>0</v>
      </c>
      <c r="P119" s="13" t="str">
        <f t="shared" si="50"/>
        <v/>
      </c>
      <c r="Q119" s="4" t="str">
        <f t="shared" si="10"/>
        <v/>
      </c>
      <c r="S119" s="2">
        <f t="shared" si="43"/>
        <v>32.5</v>
      </c>
      <c r="T119" s="4">
        <f t="shared" si="11"/>
        <v>97.5</v>
      </c>
      <c r="U119" s="4">
        <f t="shared" si="12"/>
        <v>-0.33</v>
      </c>
      <c r="X119" s="4">
        <f t="shared" si="13"/>
        <v>0</v>
      </c>
      <c r="Y119" s="13" t="str">
        <f t="shared" si="51"/>
        <v/>
      </c>
      <c r="Z119" s="4" t="str">
        <f t="shared" si="15"/>
        <v/>
      </c>
      <c r="AB119" s="2">
        <f t="shared" si="44"/>
        <v>32.5</v>
      </c>
      <c r="AC119" s="4">
        <f t="shared" si="16"/>
        <v>97.5</v>
      </c>
      <c r="AD119" s="4">
        <f t="shared" si="17"/>
        <v>-0.33</v>
      </c>
      <c r="AG119" s="4">
        <f t="shared" si="18"/>
        <v>0</v>
      </c>
      <c r="AH119" s="13" t="str">
        <f t="shared" si="52"/>
        <v/>
      </c>
      <c r="AI119" s="4" t="str">
        <f t="shared" si="20"/>
        <v/>
      </c>
      <c r="AJ119" s="13"/>
      <c r="AK119" s="2">
        <f t="shared" si="45"/>
        <v>32.5</v>
      </c>
      <c r="AL119" s="4">
        <f t="shared" si="21"/>
        <v>97.5</v>
      </c>
      <c r="AM119" s="4">
        <f t="shared" si="22"/>
        <v>-0.3</v>
      </c>
      <c r="AP119" s="4">
        <f t="shared" si="23"/>
        <v>0</v>
      </c>
      <c r="AQ119" s="13" t="str">
        <f t="shared" si="53"/>
        <v/>
      </c>
      <c r="AR119" s="4" t="str">
        <f t="shared" si="25"/>
        <v/>
      </c>
      <c r="AS119" s="13"/>
      <c r="AT119" s="2">
        <f t="shared" si="46"/>
        <v>32.5</v>
      </c>
      <c r="AU119" s="4">
        <f t="shared" si="26"/>
        <v>97.5</v>
      </c>
      <c r="AV119" s="4">
        <f t="shared" si="27"/>
        <v>-0.27</v>
      </c>
      <c r="AY119" s="4">
        <f t="shared" si="28"/>
        <v>0</v>
      </c>
      <c r="AZ119" s="13" t="str">
        <f t="shared" si="54"/>
        <v/>
      </c>
      <c r="BA119" s="4" t="str">
        <f t="shared" si="30"/>
        <v/>
      </c>
      <c r="BB119" s="13"/>
      <c r="BC119" s="2">
        <f t="shared" si="47"/>
        <v>32.5</v>
      </c>
      <c r="BD119" s="4">
        <f t="shared" si="31"/>
        <v>97.5</v>
      </c>
      <c r="BE119" s="4">
        <f t="shared" si="32"/>
        <v>-0.27</v>
      </c>
      <c r="BH119" s="4">
        <f t="shared" si="33"/>
        <v>0</v>
      </c>
      <c r="BI119" s="13" t="str">
        <f t="shared" si="55"/>
        <v/>
      </c>
      <c r="BJ119" s="4" t="str">
        <f t="shared" si="35"/>
        <v/>
      </c>
      <c r="BK119" s="13"/>
      <c r="BL119" s="2">
        <f t="shared" si="48"/>
        <v>32.5</v>
      </c>
      <c r="BM119" s="4">
        <f t="shared" si="36"/>
        <v>97.5</v>
      </c>
      <c r="BN119" s="4">
        <f t="shared" si="37"/>
        <v>-0.27</v>
      </c>
      <c r="BQ119" s="4">
        <f t="shared" si="38"/>
        <v>0</v>
      </c>
      <c r="BR119" s="13" t="str">
        <f t="shared" si="56"/>
        <v/>
      </c>
      <c r="BS119" s="4" t="str">
        <f t="shared" si="40"/>
        <v/>
      </c>
      <c r="BT119" s="25"/>
    </row>
    <row r="120">
      <c r="A120" s="2">
        <f t="shared" si="41"/>
        <v>33</v>
      </c>
      <c r="B120" s="4">
        <f t="shared" si="1"/>
        <v>99</v>
      </c>
      <c r="C120" s="4">
        <f t="shared" si="2"/>
        <v>-0.48</v>
      </c>
      <c r="F120" s="4">
        <f t="shared" si="3"/>
        <v>0</v>
      </c>
      <c r="G120" s="13" t="str">
        <f t="shared" si="49"/>
        <v/>
      </c>
      <c r="H120" s="4" t="str">
        <f t="shared" si="5"/>
        <v/>
      </c>
      <c r="J120" s="2">
        <f t="shared" si="42"/>
        <v>33</v>
      </c>
      <c r="K120" s="4">
        <f t="shared" si="6"/>
        <v>99</v>
      </c>
      <c r="L120" s="4">
        <f t="shared" si="7"/>
        <v>-0.48</v>
      </c>
      <c r="M120" s="4">
        <f>151.75+3/32</f>
        <v>151.84375</v>
      </c>
      <c r="N120" s="4">
        <f>154.25+1/32</f>
        <v>154.28125</v>
      </c>
      <c r="O120" s="4">
        <f t="shared" si="8"/>
        <v>2.4375</v>
      </c>
      <c r="P120" s="13">
        <f t="shared" si="50"/>
        <v>0.7359800722</v>
      </c>
      <c r="Q120" s="4">
        <f t="shared" si="10"/>
        <v>0.03616346084</v>
      </c>
      <c r="S120" s="2">
        <f t="shared" si="43"/>
        <v>33</v>
      </c>
      <c r="T120" s="4">
        <f t="shared" si="11"/>
        <v>99</v>
      </c>
      <c r="U120" s="4">
        <f t="shared" si="12"/>
        <v>-0.36</v>
      </c>
      <c r="V120" s="4">
        <f>152+1/16</f>
        <v>152.0625</v>
      </c>
      <c r="W120" s="4">
        <f>154-1/32</f>
        <v>153.96875</v>
      </c>
      <c r="X120" s="4">
        <f t="shared" si="13"/>
        <v>1.90625</v>
      </c>
      <c r="Y120" s="13">
        <f t="shared" si="51"/>
        <v>0.6508541397</v>
      </c>
      <c r="Z120" s="4">
        <f t="shared" si="15"/>
        <v>0.02853228715</v>
      </c>
      <c r="AB120" s="2">
        <f t="shared" si="44"/>
        <v>33</v>
      </c>
      <c r="AC120" s="4">
        <f t="shared" si="16"/>
        <v>99</v>
      </c>
      <c r="AD120" s="4">
        <f t="shared" si="17"/>
        <v>-0.36</v>
      </c>
      <c r="AE120" s="4">
        <f>152+1/32</f>
        <v>152.03125</v>
      </c>
      <c r="AF120" s="2">
        <v>154.0</v>
      </c>
      <c r="AG120" s="4">
        <f t="shared" si="18"/>
        <v>1.96875</v>
      </c>
      <c r="AH120" s="13">
        <f t="shared" si="52"/>
        <v>0.6660795537</v>
      </c>
      <c r="AI120" s="4">
        <f t="shared" si="20"/>
        <v>0.02813589573</v>
      </c>
      <c r="AJ120" s="13"/>
      <c r="AK120" s="2">
        <f t="shared" si="45"/>
        <v>33</v>
      </c>
      <c r="AL120" s="4">
        <f t="shared" si="21"/>
        <v>99</v>
      </c>
      <c r="AM120" s="4">
        <f t="shared" si="22"/>
        <v>-0.33</v>
      </c>
      <c r="AN120" s="2">
        <v>152.0</v>
      </c>
      <c r="AO120" s="2">
        <v>154.0</v>
      </c>
      <c r="AP120" s="4">
        <f t="shared" si="23"/>
        <v>2</v>
      </c>
      <c r="AQ120" s="13">
        <f t="shared" si="53"/>
        <v>0.6666666667</v>
      </c>
      <c r="AR120" s="4">
        <f t="shared" si="25"/>
        <v>0.02546906454</v>
      </c>
      <c r="AS120" s="13"/>
      <c r="AT120" s="2">
        <f t="shared" si="46"/>
        <v>33</v>
      </c>
      <c r="AU120" s="4">
        <f t="shared" si="26"/>
        <v>99</v>
      </c>
      <c r="AV120" s="4">
        <f t="shared" si="27"/>
        <v>-0.3</v>
      </c>
      <c r="AW120" s="2">
        <v>152.0</v>
      </c>
      <c r="AX120" s="4">
        <f>154+1/32</f>
        <v>154.03125</v>
      </c>
      <c r="AY120" s="4">
        <f t="shared" si="28"/>
        <v>2.03125</v>
      </c>
      <c r="AZ120" s="13">
        <f t="shared" si="54"/>
        <v>0.6789645851</v>
      </c>
      <c r="BA120" s="4">
        <f t="shared" si="30"/>
        <v>0.02265991275</v>
      </c>
      <c r="BB120" s="13"/>
      <c r="BC120" s="2">
        <f t="shared" si="47"/>
        <v>33</v>
      </c>
      <c r="BD120" s="4">
        <f t="shared" si="31"/>
        <v>99</v>
      </c>
      <c r="BE120" s="4">
        <f t="shared" si="32"/>
        <v>-0.3</v>
      </c>
      <c r="BF120" s="4">
        <f>152-1/32</f>
        <v>151.96875</v>
      </c>
      <c r="BG120" s="4">
        <f>154+1/16</f>
        <v>154.0625</v>
      </c>
      <c r="BH120" s="4">
        <f t="shared" si="33"/>
        <v>2.09375</v>
      </c>
      <c r="BI120" s="13">
        <f t="shared" si="55"/>
        <v>0.6868995457</v>
      </c>
      <c r="BJ120" s="4">
        <f t="shared" si="35"/>
        <v>0.02245333045</v>
      </c>
      <c r="BK120" s="13"/>
      <c r="BL120" s="2">
        <f t="shared" si="48"/>
        <v>33</v>
      </c>
      <c r="BM120" s="4">
        <f t="shared" si="36"/>
        <v>99</v>
      </c>
      <c r="BN120" s="4">
        <f t="shared" si="37"/>
        <v>-0.3</v>
      </c>
      <c r="BO120" s="4">
        <f>152-1/32</f>
        <v>151.96875</v>
      </c>
      <c r="BP120" s="4">
        <f>154+1/16</f>
        <v>154.0625</v>
      </c>
      <c r="BQ120" s="4">
        <f t="shared" si="38"/>
        <v>2.09375</v>
      </c>
      <c r="BR120" s="13">
        <f t="shared" si="56"/>
        <v>0.6942725607</v>
      </c>
      <c r="BS120" s="4">
        <f t="shared" si="40"/>
        <v>0.02211869588</v>
      </c>
      <c r="BT120" s="25"/>
    </row>
    <row r="121">
      <c r="A121" s="2">
        <f t="shared" si="41"/>
        <v>33.5</v>
      </c>
      <c r="B121" s="4">
        <f t="shared" si="1"/>
        <v>100.5</v>
      </c>
      <c r="C121" s="4">
        <f t="shared" si="2"/>
        <v>-0.51</v>
      </c>
      <c r="F121" s="4">
        <f t="shared" si="3"/>
        <v>0</v>
      </c>
      <c r="G121" s="13" t="str">
        <f t="shared" si="49"/>
        <v/>
      </c>
      <c r="H121" s="4" t="str">
        <f t="shared" si="5"/>
        <v/>
      </c>
      <c r="J121" s="2">
        <f t="shared" si="42"/>
        <v>33.5</v>
      </c>
      <c r="K121" s="4">
        <f t="shared" si="6"/>
        <v>100.5</v>
      </c>
      <c r="L121" s="4">
        <f t="shared" si="7"/>
        <v>-0.51</v>
      </c>
      <c r="O121" s="4">
        <f t="shared" si="8"/>
        <v>0</v>
      </c>
      <c r="P121" s="13" t="str">
        <f t="shared" si="50"/>
        <v/>
      </c>
      <c r="Q121" s="4" t="str">
        <f t="shared" si="10"/>
        <v/>
      </c>
      <c r="S121" s="2">
        <f t="shared" si="43"/>
        <v>33.5</v>
      </c>
      <c r="T121" s="4">
        <f t="shared" si="11"/>
        <v>100.5</v>
      </c>
      <c r="U121" s="4">
        <f t="shared" si="12"/>
        <v>-0.39</v>
      </c>
      <c r="X121" s="4">
        <f t="shared" si="13"/>
        <v>0</v>
      </c>
      <c r="Y121" s="13" t="str">
        <f t="shared" si="51"/>
        <v/>
      </c>
      <c r="Z121" s="4" t="str">
        <f t="shared" si="15"/>
        <v/>
      </c>
      <c r="AB121" s="2">
        <f t="shared" si="44"/>
        <v>33.5</v>
      </c>
      <c r="AC121" s="4">
        <f t="shared" si="16"/>
        <v>100.5</v>
      </c>
      <c r="AD121" s="4">
        <f t="shared" si="17"/>
        <v>-0.39</v>
      </c>
      <c r="AG121" s="4">
        <f t="shared" si="18"/>
        <v>0</v>
      </c>
      <c r="AH121" s="13" t="str">
        <f t="shared" si="52"/>
        <v/>
      </c>
      <c r="AI121" s="4" t="str">
        <f t="shared" si="20"/>
        <v/>
      </c>
      <c r="AJ121" s="13"/>
      <c r="AK121" s="2">
        <f t="shared" si="45"/>
        <v>33.5</v>
      </c>
      <c r="AL121" s="4">
        <f t="shared" si="21"/>
        <v>100.5</v>
      </c>
      <c r="AM121" s="4">
        <f t="shared" si="22"/>
        <v>-0.36</v>
      </c>
      <c r="AP121" s="4">
        <f t="shared" si="23"/>
        <v>0</v>
      </c>
      <c r="AQ121" s="13" t="str">
        <f t="shared" si="53"/>
        <v/>
      </c>
      <c r="AR121" s="4" t="str">
        <f t="shared" si="25"/>
        <v/>
      </c>
      <c r="AS121" s="13"/>
      <c r="AT121" s="2">
        <f t="shared" si="46"/>
        <v>33.5</v>
      </c>
      <c r="AU121" s="4">
        <f t="shared" si="26"/>
        <v>100.5</v>
      </c>
      <c r="AV121" s="4">
        <f t="shared" si="27"/>
        <v>-0.33</v>
      </c>
      <c r="AY121" s="4">
        <f t="shared" si="28"/>
        <v>0</v>
      </c>
      <c r="AZ121" s="13" t="str">
        <f t="shared" si="54"/>
        <v/>
      </c>
      <c r="BA121" s="4" t="str">
        <f t="shared" si="30"/>
        <v/>
      </c>
      <c r="BB121" s="13"/>
      <c r="BC121" s="2">
        <f t="shared" si="47"/>
        <v>33.5</v>
      </c>
      <c r="BD121" s="4">
        <f t="shared" si="31"/>
        <v>100.5</v>
      </c>
      <c r="BE121" s="4">
        <f t="shared" si="32"/>
        <v>-0.33</v>
      </c>
      <c r="BH121" s="4">
        <f t="shared" si="33"/>
        <v>0</v>
      </c>
      <c r="BI121" s="13" t="str">
        <f t="shared" si="55"/>
        <v/>
      </c>
      <c r="BJ121" s="4" t="str">
        <f t="shared" si="35"/>
        <v/>
      </c>
      <c r="BK121" s="13"/>
      <c r="BL121" s="2">
        <f t="shared" si="48"/>
        <v>33.5</v>
      </c>
      <c r="BM121" s="4">
        <f t="shared" si="36"/>
        <v>100.5</v>
      </c>
      <c r="BN121" s="4">
        <f t="shared" si="37"/>
        <v>-0.33</v>
      </c>
      <c r="BQ121" s="4">
        <f t="shared" si="38"/>
        <v>0</v>
      </c>
      <c r="BR121" s="13" t="str">
        <f t="shared" si="56"/>
        <v/>
      </c>
      <c r="BS121" s="4" t="str">
        <f t="shared" si="40"/>
        <v/>
      </c>
      <c r="BT121" s="25"/>
    </row>
    <row r="122">
      <c r="A122" s="2">
        <f t="shared" si="41"/>
        <v>34</v>
      </c>
      <c r="B122" s="4">
        <f t="shared" si="1"/>
        <v>102</v>
      </c>
      <c r="C122" s="4">
        <f t="shared" si="2"/>
        <v>-0.54</v>
      </c>
      <c r="F122" s="4">
        <f t="shared" si="3"/>
        <v>0</v>
      </c>
      <c r="G122" s="13" t="str">
        <f t="shared" si="49"/>
        <v/>
      </c>
      <c r="H122" s="4" t="str">
        <f t="shared" si="5"/>
        <v/>
      </c>
      <c r="J122" s="2">
        <f t="shared" si="42"/>
        <v>34</v>
      </c>
      <c r="K122" s="4">
        <f t="shared" si="6"/>
        <v>102</v>
      </c>
      <c r="L122" s="4">
        <f t="shared" si="7"/>
        <v>-0.54</v>
      </c>
      <c r="M122" s="4">
        <f>151.375-1/32</f>
        <v>151.34375</v>
      </c>
      <c r="N122" s="4">
        <f>154.625+1/32</f>
        <v>154.65625</v>
      </c>
      <c r="O122" s="4">
        <f t="shared" si="8"/>
        <v>3.3125</v>
      </c>
      <c r="P122" s="13">
        <f t="shared" si="50"/>
        <v>0.8579691784</v>
      </c>
      <c r="Q122" s="4">
        <f t="shared" si="10"/>
        <v>0.02998470319</v>
      </c>
      <c r="S122" s="2">
        <f t="shared" si="43"/>
        <v>34</v>
      </c>
      <c r="T122" s="4">
        <f t="shared" si="11"/>
        <v>102</v>
      </c>
      <c r="U122" s="4">
        <f t="shared" si="12"/>
        <v>-0.42</v>
      </c>
      <c r="V122" s="4">
        <f>151.875</f>
        <v>151.875</v>
      </c>
      <c r="W122" s="4">
        <f>154.125+1/32</f>
        <v>154.15625</v>
      </c>
      <c r="X122" s="4">
        <f t="shared" si="13"/>
        <v>2.28125</v>
      </c>
      <c r="Y122" s="13">
        <f t="shared" si="51"/>
        <v>0.7120003121</v>
      </c>
      <c r="Z122" s="4">
        <f t="shared" si="15"/>
        <v>0.03165423922</v>
      </c>
      <c r="AB122" s="2">
        <f t="shared" si="44"/>
        <v>34</v>
      </c>
      <c r="AC122" s="4">
        <f t="shared" si="16"/>
        <v>102</v>
      </c>
      <c r="AD122" s="4">
        <f t="shared" si="17"/>
        <v>-0.42</v>
      </c>
      <c r="AE122" s="4">
        <f>151.875</f>
        <v>151.875</v>
      </c>
      <c r="AF122" s="4">
        <f>154.125+1/32</f>
        <v>154.15625</v>
      </c>
      <c r="AG122" s="4">
        <f t="shared" si="18"/>
        <v>2.28125</v>
      </c>
      <c r="AH122" s="13">
        <f t="shared" si="52"/>
        <v>0.7169968668</v>
      </c>
      <c r="AI122" s="4">
        <f t="shared" si="20"/>
        <v>0.0311570946</v>
      </c>
      <c r="AJ122" s="13"/>
      <c r="AK122" s="2">
        <f t="shared" si="45"/>
        <v>34</v>
      </c>
      <c r="AL122" s="4">
        <f t="shared" si="21"/>
        <v>102</v>
      </c>
      <c r="AM122" s="4">
        <f t="shared" si="22"/>
        <v>-0.39</v>
      </c>
      <c r="AN122" s="4">
        <f>151.875-1/32</f>
        <v>151.84375</v>
      </c>
      <c r="AO122" s="4">
        <f>154.125+1/32</f>
        <v>154.15625</v>
      </c>
      <c r="AP122" s="4">
        <f t="shared" si="23"/>
        <v>2.3125</v>
      </c>
      <c r="AQ122" s="13">
        <f t="shared" si="53"/>
        <v>0.7168604389</v>
      </c>
      <c r="AR122" s="4">
        <f t="shared" si="25"/>
        <v>0.02874410965</v>
      </c>
      <c r="AS122" s="13"/>
      <c r="AT122" s="2">
        <f t="shared" si="46"/>
        <v>34</v>
      </c>
      <c r="AU122" s="4">
        <f t="shared" si="26"/>
        <v>102</v>
      </c>
      <c r="AV122" s="4">
        <f t="shared" si="27"/>
        <v>-0.36</v>
      </c>
      <c r="AW122" s="4">
        <f>151.875</f>
        <v>151.875</v>
      </c>
      <c r="AX122" s="4">
        <f>154.125+1/32</f>
        <v>154.15625</v>
      </c>
      <c r="AY122" s="4">
        <f t="shared" si="28"/>
        <v>2.28125</v>
      </c>
      <c r="AZ122" s="13">
        <f t="shared" si="54"/>
        <v>0.7195349168</v>
      </c>
      <c r="BA122" s="4">
        <f t="shared" si="30"/>
        <v>0.0260201333</v>
      </c>
      <c r="BB122" s="13"/>
      <c r="BC122" s="2">
        <f t="shared" si="47"/>
        <v>34</v>
      </c>
      <c r="BD122" s="4">
        <f t="shared" si="31"/>
        <v>102</v>
      </c>
      <c r="BE122" s="4">
        <f t="shared" si="32"/>
        <v>-0.36</v>
      </c>
      <c r="BF122" s="4">
        <f>151.875-1/32</f>
        <v>151.84375</v>
      </c>
      <c r="BG122" s="4">
        <f>154+3/16</f>
        <v>154.1875</v>
      </c>
      <c r="BH122" s="4">
        <f t="shared" si="33"/>
        <v>2.34375</v>
      </c>
      <c r="BI122" s="13">
        <f t="shared" si="55"/>
        <v>0.7267523747</v>
      </c>
      <c r="BJ122" s="4">
        <f t="shared" si="35"/>
        <v>0.02563738991</v>
      </c>
      <c r="BK122" s="13"/>
      <c r="BL122" s="2">
        <f t="shared" si="48"/>
        <v>34</v>
      </c>
      <c r="BM122" s="4">
        <f t="shared" si="36"/>
        <v>102</v>
      </c>
      <c r="BN122" s="4">
        <f t="shared" si="37"/>
        <v>-0.36</v>
      </c>
      <c r="BO122" s="4">
        <f>151.875-1/32</f>
        <v>151.84375</v>
      </c>
      <c r="BP122" s="4">
        <f>154+3/16</f>
        <v>154.1875</v>
      </c>
      <c r="BQ122" s="4">
        <f t="shared" si="38"/>
        <v>2.34375</v>
      </c>
      <c r="BR122" s="13">
        <f t="shared" si="56"/>
        <v>0.7345531603</v>
      </c>
      <c r="BS122" s="4">
        <f t="shared" si="40"/>
        <v>0.02523427468</v>
      </c>
      <c r="BT122" s="25"/>
    </row>
    <row r="123">
      <c r="A123" s="2">
        <f t="shared" si="41"/>
        <v>34.5</v>
      </c>
      <c r="B123" s="4">
        <f t="shared" si="1"/>
        <v>103.5</v>
      </c>
      <c r="C123" s="4">
        <f t="shared" si="2"/>
        <v>-0.57</v>
      </c>
      <c r="F123" s="4">
        <f t="shared" si="3"/>
        <v>0</v>
      </c>
      <c r="G123" s="13" t="str">
        <f t="shared" si="49"/>
        <v/>
      </c>
      <c r="H123" s="4" t="str">
        <f t="shared" si="5"/>
        <v/>
      </c>
      <c r="J123" s="2">
        <f t="shared" si="42"/>
        <v>34.5</v>
      </c>
      <c r="K123" s="4">
        <f t="shared" si="6"/>
        <v>103.5</v>
      </c>
      <c r="L123" s="4">
        <f t="shared" si="7"/>
        <v>-0.57</v>
      </c>
      <c r="O123" s="4">
        <f t="shared" si="8"/>
        <v>0</v>
      </c>
      <c r="P123" s="13" t="str">
        <f t="shared" si="50"/>
        <v/>
      </c>
      <c r="Q123" s="4" t="str">
        <f t="shared" si="10"/>
        <v/>
      </c>
      <c r="S123" s="2">
        <f t="shared" si="43"/>
        <v>34.5</v>
      </c>
      <c r="T123" s="4">
        <f t="shared" si="11"/>
        <v>103.5</v>
      </c>
      <c r="U123" s="4">
        <f t="shared" si="12"/>
        <v>-0.45</v>
      </c>
      <c r="X123" s="4">
        <f t="shared" si="13"/>
        <v>0</v>
      </c>
      <c r="Y123" s="13" t="str">
        <f t="shared" si="51"/>
        <v/>
      </c>
      <c r="Z123" s="4" t="str">
        <f t="shared" si="15"/>
        <v/>
      </c>
      <c r="AB123" s="2">
        <f t="shared" si="44"/>
        <v>34.5</v>
      </c>
      <c r="AC123" s="4">
        <f t="shared" si="16"/>
        <v>103.5</v>
      </c>
      <c r="AD123" s="4">
        <f t="shared" si="17"/>
        <v>-0.45</v>
      </c>
      <c r="AG123" s="4">
        <f t="shared" si="18"/>
        <v>0</v>
      </c>
      <c r="AH123" s="13" t="str">
        <f t="shared" si="52"/>
        <v/>
      </c>
      <c r="AI123" s="4" t="str">
        <f t="shared" si="20"/>
        <v/>
      </c>
      <c r="AJ123" s="13"/>
      <c r="AK123" s="2">
        <f t="shared" si="45"/>
        <v>34.5</v>
      </c>
      <c r="AL123" s="4">
        <f t="shared" si="21"/>
        <v>103.5</v>
      </c>
      <c r="AM123" s="4">
        <f t="shared" si="22"/>
        <v>-0.42</v>
      </c>
      <c r="AP123" s="4">
        <f t="shared" si="23"/>
        <v>0</v>
      </c>
      <c r="AQ123" s="13" t="str">
        <f t="shared" si="53"/>
        <v/>
      </c>
      <c r="AR123" s="4" t="str">
        <f t="shared" si="25"/>
        <v/>
      </c>
      <c r="AS123" s="13"/>
      <c r="AT123" s="2">
        <f t="shared" si="46"/>
        <v>34.5</v>
      </c>
      <c r="AU123" s="4">
        <f t="shared" si="26"/>
        <v>103.5</v>
      </c>
      <c r="AV123" s="4">
        <f t="shared" si="27"/>
        <v>-0.39</v>
      </c>
      <c r="AY123" s="4">
        <f t="shared" si="28"/>
        <v>0</v>
      </c>
      <c r="AZ123" s="13" t="str">
        <f t="shared" si="54"/>
        <v/>
      </c>
      <c r="BA123" s="4" t="str">
        <f t="shared" si="30"/>
        <v/>
      </c>
      <c r="BB123" s="13"/>
      <c r="BC123" s="2">
        <f t="shared" si="47"/>
        <v>34.5</v>
      </c>
      <c r="BD123" s="4">
        <f t="shared" si="31"/>
        <v>103.5</v>
      </c>
      <c r="BE123" s="4">
        <f t="shared" si="32"/>
        <v>-0.39</v>
      </c>
      <c r="BH123" s="4">
        <f t="shared" si="33"/>
        <v>0</v>
      </c>
      <c r="BI123" s="13" t="str">
        <f t="shared" si="55"/>
        <v/>
      </c>
      <c r="BJ123" s="4" t="str">
        <f t="shared" si="35"/>
        <v/>
      </c>
      <c r="BK123" s="13"/>
      <c r="BL123" s="2">
        <f t="shared" si="48"/>
        <v>34.5</v>
      </c>
      <c r="BM123" s="4">
        <f t="shared" si="36"/>
        <v>103.5</v>
      </c>
      <c r="BN123" s="4">
        <f t="shared" si="37"/>
        <v>-0.39</v>
      </c>
      <c r="BQ123" s="4">
        <f t="shared" si="38"/>
        <v>0</v>
      </c>
      <c r="BR123" s="13" t="str">
        <f t="shared" si="56"/>
        <v/>
      </c>
      <c r="BS123" s="4" t="str">
        <f t="shared" si="40"/>
        <v/>
      </c>
      <c r="BT123" s="25"/>
    </row>
    <row r="124">
      <c r="A124" s="2">
        <f t="shared" si="41"/>
        <v>35</v>
      </c>
      <c r="B124" s="4">
        <f t="shared" si="1"/>
        <v>105</v>
      </c>
      <c r="C124" s="4">
        <f t="shared" si="2"/>
        <v>-0.6</v>
      </c>
      <c r="F124" s="4">
        <f t="shared" si="3"/>
        <v>0</v>
      </c>
      <c r="G124" s="13" t="str">
        <f t="shared" si="49"/>
        <v/>
      </c>
      <c r="H124" s="4" t="str">
        <f t="shared" si="5"/>
        <v/>
      </c>
      <c r="J124" s="2">
        <f t="shared" si="42"/>
        <v>35</v>
      </c>
      <c r="K124" s="4">
        <f t="shared" si="6"/>
        <v>105</v>
      </c>
      <c r="L124" s="4">
        <f t="shared" si="7"/>
        <v>-0.6</v>
      </c>
      <c r="M124" s="4">
        <f>151-1/16</f>
        <v>150.9375</v>
      </c>
      <c r="N124" s="4">
        <f>155+1/16</f>
        <v>155.0625</v>
      </c>
      <c r="O124" s="4">
        <f t="shared" si="8"/>
        <v>4.125</v>
      </c>
      <c r="P124" s="13">
        <f t="shared" si="50"/>
        <v>0.9574271078</v>
      </c>
      <c r="Q124" s="4">
        <f t="shared" si="10"/>
        <v>0.01701353773</v>
      </c>
      <c r="S124" s="2">
        <f t="shared" si="43"/>
        <v>35</v>
      </c>
      <c r="T124" s="4">
        <f t="shared" si="11"/>
        <v>105</v>
      </c>
      <c r="U124" s="4">
        <f t="shared" si="12"/>
        <v>-0.48</v>
      </c>
      <c r="V124" s="4">
        <f>151.625-1/32</f>
        <v>151.59375</v>
      </c>
      <c r="W124" s="4">
        <f>154+7/16</f>
        <v>154.4375</v>
      </c>
      <c r="X124" s="4">
        <f t="shared" si="13"/>
        <v>2.84375</v>
      </c>
      <c r="Y124" s="13">
        <f t="shared" si="51"/>
        <v>0.7949493345</v>
      </c>
      <c r="Z124" s="4">
        <f t="shared" si="15"/>
        <v>0.03098222558</v>
      </c>
      <c r="AB124" s="2">
        <f t="shared" si="44"/>
        <v>35</v>
      </c>
      <c r="AC124" s="4">
        <f t="shared" si="16"/>
        <v>105</v>
      </c>
      <c r="AD124" s="4">
        <f t="shared" si="17"/>
        <v>-0.48</v>
      </c>
      <c r="AE124" s="4">
        <f>151+11/16</f>
        <v>151.6875</v>
      </c>
      <c r="AF124" s="2">
        <v>154.375</v>
      </c>
      <c r="AG124" s="4">
        <f t="shared" si="18"/>
        <v>2.6875</v>
      </c>
      <c r="AH124" s="13">
        <f t="shared" si="52"/>
        <v>0.7782247765</v>
      </c>
      <c r="AI124" s="4">
        <f t="shared" si="20"/>
        <v>0.03167985648</v>
      </c>
      <c r="AJ124" s="13"/>
      <c r="AK124" s="2">
        <f t="shared" si="45"/>
        <v>35</v>
      </c>
      <c r="AL124" s="4">
        <f t="shared" si="21"/>
        <v>105</v>
      </c>
      <c r="AM124" s="4">
        <f t="shared" si="22"/>
        <v>-0.45</v>
      </c>
      <c r="AN124" s="4">
        <f>151+11/16</f>
        <v>151.6875</v>
      </c>
      <c r="AO124" s="4">
        <f>154.375-1/32</f>
        <v>154.34375</v>
      </c>
      <c r="AP124" s="4">
        <f t="shared" si="23"/>
        <v>2.65625</v>
      </c>
      <c r="AQ124" s="13">
        <f t="shared" si="53"/>
        <v>0.7682953714</v>
      </c>
      <c r="AR124" s="4">
        <f t="shared" si="25"/>
        <v>0.03002108861</v>
      </c>
      <c r="AS124" s="13"/>
      <c r="AT124" s="2">
        <f t="shared" si="46"/>
        <v>35</v>
      </c>
      <c r="AU124" s="4">
        <f t="shared" si="26"/>
        <v>105</v>
      </c>
      <c r="AV124" s="4">
        <f t="shared" si="27"/>
        <v>-0.42</v>
      </c>
      <c r="AW124" s="4">
        <f>151+11/16</f>
        <v>151.6875</v>
      </c>
      <c r="AX124" s="4">
        <f>154.375-1/32</f>
        <v>154.34375</v>
      </c>
      <c r="AY124" s="4">
        <f t="shared" si="28"/>
        <v>2.65625</v>
      </c>
      <c r="AZ124" s="13">
        <f t="shared" si="54"/>
        <v>0.7764257076</v>
      </c>
      <c r="BA124" s="4">
        <f t="shared" si="30"/>
        <v>0.0274368291</v>
      </c>
      <c r="BB124" s="13"/>
      <c r="BC124" s="2">
        <f t="shared" si="47"/>
        <v>35</v>
      </c>
      <c r="BD124" s="4">
        <f t="shared" si="31"/>
        <v>105</v>
      </c>
      <c r="BE124" s="4">
        <f t="shared" si="32"/>
        <v>-0.42</v>
      </c>
      <c r="BF124" s="4">
        <f>151+11/16</f>
        <v>151.6875</v>
      </c>
      <c r="BG124" s="4">
        <f>154.375-1/32</f>
        <v>154.34375</v>
      </c>
      <c r="BH124" s="4">
        <f t="shared" si="33"/>
        <v>2.65625</v>
      </c>
      <c r="BI124" s="13">
        <f t="shared" si="55"/>
        <v>0.7736869841</v>
      </c>
      <c r="BJ124" s="4">
        <f t="shared" si="35"/>
        <v>0.02733752837</v>
      </c>
      <c r="BK124" s="13"/>
      <c r="BL124" s="2">
        <f t="shared" si="48"/>
        <v>35</v>
      </c>
      <c r="BM124" s="4">
        <f t="shared" si="36"/>
        <v>105</v>
      </c>
      <c r="BN124" s="4">
        <f t="shared" si="37"/>
        <v>-0.42</v>
      </c>
      <c r="BO124" s="4">
        <f>151+11/16</f>
        <v>151.6875</v>
      </c>
      <c r="BP124" s="4">
        <f>154.375-1/32</f>
        <v>154.34375</v>
      </c>
      <c r="BQ124" s="4">
        <f t="shared" si="38"/>
        <v>2.65625</v>
      </c>
      <c r="BR124" s="13">
        <f t="shared" si="56"/>
        <v>0.7819915545</v>
      </c>
      <c r="BS124" s="4">
        <f t="shared" si="40"/>
        <v>0.02672800188</v>
      </c>
      <c r="BT124" s="25"/>
    </row>
    <row r="125">
      <c r="A125" s="2">
        <f t="shared" si="41"/>
        <v>35.5</v>
      </c>
      <c r="B125" s="4">
        <f t="shared" si="1"/>
        <v>106.5</v>
      </c>
      <c r="C125" s="4">
        <f t="shared" si="2"/>
        <v>-0.63</v>
      </c>
      <c r="F125" s="4">
        <f t="shared" si="3"/>
        <v>0</v>
      </c>
      <c r="G125" s="13" t="str">
        <f t="shared" si="49"/>
        <v/>
      </c>
      <c r="H125" s="4" t="str">
        <f t="shared" si="5"/>
        <v/>
      </c>
      <c r="J125" s="2">
        <f t="shared" si="42"/>
        <v>35.5</v>
      </c>
      <c r="K125" s="4">
        <f t="shared" si="6"/>
        <v>106.5</v>
      </c>
      <c r="L125" s="4">
        <f t="shared" si="7"/>
        <v>-0.63</v>
      </c>
      <c r="O125" s="4">
        <f t="shared" si="8"/>
        <v>0</v>
      </c>
      <c r="P125" s="13" t="str">
        <f t="shared" si="50"/>
        <v/>
      </c>
      <c r="Q125" s="4" t="str">
        <f t="shared" si="10"/>
        <v/>
      </c>
      <c r="S125" s="2">
        <f t="shared" si="43"/>
        <v>35.5</v>
      </c>
      <c r="T125" s="4">
        <f t="shared" si="11"/>
        <v>106.5</v>
      </c>
      <c r="U125" s="4">
        <f t="shared" si="12"/>
        <v>-0.51</v>
      </c>
      <c r="X125" s="4">
        <f t="shared" si="13"/>
        <v>0</v>
      </c>
      <c r="Y125" s="13" t="str">
        <f t="shared" si="51"/>
        <v/>
      </c>
      <c r="Z125" s="4" t="str">
        <f t="shared" si="15"/>
        <v/>
      </c>
      <c r="AB125" s="2">
        <f t="shared" si="44"/>
        <v>35.5</v>
      </c>
      <c r="AC125" s="4">
        <f t="shared" si="16"/>
        <v>106.5</v>
      </c>
      <c r="AD125" s="4">
        <f t="shared" si="17"/>
        <v>-0.51</v>
      </c>
      <c r="AG125" s="4">
        <f t="shared" si="18"/>
        <v>0</v>
      </c>
      <c r="AH125" s="13" t="str">
        <f t="shared" si="52"/>
        <v/>
      </c>
      <c r="AI125" s="4" t="str">
        <f t="shared" si="20"/>
        <v/>
      </c>
      <c r="AJ125" s="13"/>
      <c r="AK125" s="2">
        <f t="shared" si="45"/>
        <v>35.5</v>
      </c>
      <c r="AL125" s="4">
        <f t="shared" si="21"/>
        <v>106.5</v>
      </c>
      <c r="AM125" s="4">
        <f t="shared" si="22"/>
        <v>-0.48</v>
      </c>
      <c r="AP125" s="4">
        <f t="shared" si="23"/>
        <v>0</v>
      </c>
      <c r="AQ125" s="13" t="str">
        <f t="shared" si="53"/>
        <v/>
      </c>
      <c r="AR125" s="4" t="str">
        <f t="shared" si="25"/>
        <v/>
      </c>
      <c r="AS125" s="13"/>
      <c r="AT125" s="2">
        <f t="shared" si="46"/>
        <v>35.5</v>
      </c>
      <c r="AU125" s="4">
        <f t="shared" si="26"/>
        <v>106.5</v>
      </c>
      <c r="AV125" s="4">
        <f t="shared" si="27"/>
        <v>-0.45</v>
      </c>
      <c r="AY125" s="4">
        <f t="shared" si="28"/>
        <v>0</v>
      </c>
      <c r="AZ125" s="13" t="str">
        <f t="shared" si="54"/>
        <v/>
      </c>
      <c r="BA125" s="4" t="str">
        <f t="shared" si="30"/>
        <v/>
      </c>
      <c r="BB125" s="13"/>
      <c r="BC125" s="2">
        <f t="shared" si="47"/>
        <v>35.5</v>
      </c>
      <c r="BD125" s="4">
        <f t="shared" si="31"/>
        <v>106.5</v>
      </c>
      <c r="BE125" s="4">
        <f t="shared" si="32"/>
        <v>-0.45</v>
      </c>
      <c r="BH125" s="4">
        <f t="shared" si="33"/>
        <v>0</v>
      </c>
      <c r="BI125" s="13" t="str">
        <f t="shared" si="55"/>
        <v/>
      </c>
      <c r="BJ125" s="4" t="str">
        <f t="shared" si="35"/>
        <v/>
      </c>
      <c r="BK125" s="13"/>
      <c r="BL125" s="2">
        <f t="shared" si="48"/>
        <v>35.5</v>
      </c>
      <c r="BM125" s="4">
        <f t="shared" si="36"/>
        <v>106.5</v>
      </c>
      <c r="BN125" s="4">
        <f t="shared" si="37"/>
        <v>-0.45</v>
      </c>
      <c r="BQ125" s="4">
        <f t="shared" si="38"/>
        <v>0</v>
      </c>
      <c r="BR125" s="13" t="str">
        <f t="shared" si="56"/>
        <v/>
      </c>
      <c r="BS125" s="4" t="str">
        <f t="shared" si="40"/>
        <v/>
      </c>
      <c r="BT125" s="25"/>
    </row>
    <row r="126">
      <c r="A126" s="2">
        <f t="shared" si="41"/>
        <v>36</v>
      </c>
      <c r="B126" s="4">
        <f t="shared" si="1"/>
        <v>108</v>
      </c>
      <c r="C126" s="4">
        <f t="shared" si="2"/>
        <v>-0.66</v>
      </c>
      <c r="F126" s="4">
        <f t="shared" si="3"/>
        <v>0</v>
      </c>
      <c r="G126" s="13" t="str">
        <f t="shared" si="49"/>
        <v/>
      </c>
      <c r="H126" s="4" t="str">
        <f t="shared" si="5"/>
        <v/>
      </c>
      <c r="J126" s="2">
        <f t="shared" si="42"/>
        <v>36</v>
      </c>
      <c r="K126" s="4">
        <f t="shared" si="6"/>
        <v>108</v>
      </c>
      <c r="L126" s="4">
        <f t="shared" si="7"/>
        <v>-0.66</v>
      </c>
      <c r="M126" s="2">
        <f>150.75+1/16</f>
        <v>150.8125</v>
      </c>
      <c r="N126" s="2">
        <f>155.25-1/16</f>
        <v>155.1875</v>
      </c>
      <c r="O126" s="4">
        <f t="shared" si="8"/>
        <v>4.375</v>
      </c>
      <c r="P126" s="13">
        <f t="shared" si="50"/>
        <v>0.9860132972</v>
      </c>
      <c r="Q126" s="4">
        <f t="shared" si="10"/>
        <v>0</v>
      </c>
      <c r="S126" s="2">
        <f t="shared" si="43"/>
        <v>36</v>
      </c>
      <c r="T126" s="4">
        <f t="shared" si="11"/>
        <v>108</v>
      </c>
      <c r="U126" s="4">
        <f t="shared" si="12"/>
        <v>-0.54</v>
      </c>
      <c r="V126" s="4">
        <f>151+5/16</f>
        <v>151.3125</v>
      </c>
      <c r="W126" s="4">
        <f>154.75-1/32</f>
        <v>154.71875</v>
      </c>
      <c r="X126" s="4">
        <f t="shared" si="13"/>
        <v>3.40625</v>
      </c>
      <c r="Y126" s="13">
        <f t="shared" si="51"/>
        <v>0.8700255424</v>
      </c>
      <c r="Z126" s="4">
        <f t="shared" si="15"/>
        <v>0.02625858879</v>
      </c>
      <c r="AB126" s="2">
        <f t="shared" si="44"/>
        <v>36</v>
      </c>
      <c r="AC126" s="4">
        <f t="shared" si="16"/>
        <v>108</v>
      </c>
      <c r="AD126" s="4">
        <f t="shared" si="17"/>
        <v>-0.54</v>
      </c>
      <c r="AE126" s="4">
        <f>151.375+1/32</f>
        <v>151.40625</v>
      </c>
      <c r="AF126" s="4">
        <f>154.625+1/32</f>
        <v>154.65625</v>
      </c>
      <c r="AG126" s="4">
        <f t="shared" si="18"/>
        <v>3.25</v>
      </c>
      <c r="AH126" s="13">
        <f t="shared" si="52"/>
        <v>0.8558004243</v>
      </c>
      <c r="AI126" s="4">
        <f t="shared" si="20"/>
        <v>0.02817687013</v>
      </c>
      <c r="AJ126" s="13"/>
      <c r="AK126" s="2">
        <f t="shared" si="45"/>
        <v>36</v>
      </c>
      <c r="AL126" s="4">
        <f t="shared" si="21"/>
        <v>108</v>
      </c>
      <c r="AM126" s="4">
        <f t="shared" si="22"/>
        <v>-0.51</v>
      </c>
      <c r="AN126" s="4">
        <f>151+7/16</f>
        <v>151.4375</v>
      </c>
      <c r="AO126" s="4">
        <f>154+9/16</f>
        <v>154.5625</v>
      </c>
      <c r="AP126" s="4">
        <f t="shared" si="23"/>
        <v>3.125</v>
      </c>
      <c r="AQ126" s="13">
        <f t="shared" si="53"/>
        <v>0.8333333333</v>
      </c>
      <c r="AR126" s="4">
        <f t="shared" si="25"/>
        <v>0.02845175542</v>
      </c>
      <c r="AS126" s="13"/>
      <c r="AT126" s="2">
        <f t="shared" si="46"/>
        <v>36</v>
      </c>
      <c r="AU126" s="4">
        <f t="shared" si="26"/>
        <v>108</v>
      </c>
      <c r="AV126" s="4">
        <f t="shared" si="27"/>
        <v>-0.48</v>
      </c>
      <c r="AW126" s="4">
        <f>151.5</f>
        <v>151.5</v>
      </c>
      <c r="AX126" s="4">
        <f>154.5+1/32</f>
        <v>154.53125</v>
      </c>
      <c r="AY126" s="4">
        <f t="shared" si="28"/>
        <v>3.03125</v>
      </c>
      <c r="AZ126" s="13">
        <f t="shared" si="54"/>
        <v>0.8294234518</v>
      </c>
      <c r="BA126" s="4">
        <f t="shared" si="30"/>
        <v>0.02654352972</v>
      </c>
      <c r="BB126" s="13"/>
      <c r="BC126" s="2">
        <f t="shared" si="47"/>
        <v>36</v>
      </c>
      <c r="BD126" s="4">
        <f t="shared" si="31"/>
        <v>108</v>
      </c>
      <c r="BE126" s="4">
        <f t="shared" si="32"/>
        <v>-0.48</v>
      </c>
      <c r="BF126" s="2">
        <v>151.5</v>
      </c>
      <c r="BG126" s="4">
        <f>154.5+1/32</f>
        <v>154.53125</v>
      </c>
      <c r="BH126" s="4">
        <f t="shared" si="33"/>
        <v>3.03125</v>
      </c>
      <c r="BI126" s="13">
        <f t="shared" si="55"/>
        <v>0.8264977868</v>
      </c>
      <c r="BJ126" s="4">
        <f t="shared" si="35"/>
        <v>0.02683643251</v>
      </c>
      <c r="BK126" s="13"/>
      <c r="BL126" s="2">
        <f t="shared" si="48"/>
        <v>36</v>
      </c>
      <c r="BM126" s="4">
        <f t="shared" si="36"/>
        <v>108</v>
      </c>
      <c r="BN126" s="4">
        <f t="shared" si="37"/>
        <v>-0.48</v>
      </c>
      <c r="BO126" s="4">
        <f>151.5+1/32</f>
        <v>151.53125</v>
      </c>
      <c r="BP126" s="2">
        <v>154.5</v>
      </c>
      <c r="BQ126" s="4">
        <f t="shared" si="38"/>
        <v>2.96875</v>
      </c>
      <c r="BR126" s="13">
        <f t="shared" si="56"/>
        <v>0.8267123063</v>
      </c>
      <c r="BS126" s="4">
        <f t="shared" si="40"/>
        <v>0.02645841924</v>
      </c>
      <c r="BT126" s="25"/>
    </row>
    <row r="127">
      <c r="A127" s="2">
        <f t="shared" si="41"/>
        <v>36.5</v>
      </c>
      <c r="B127" s="4">
        <f t="shared" si="1"/>
        <v>109.5</v>
      </c>
      <c r="C127" s="4">
        <f t="shared" si="2"/>
        <v>-0.69</v>
      </c>
      <c r="F127" s="4">
        <f t="shared" si="3"/>
        <v>0</v>
      </c>
      <c r="G127" s="13" t="str">
        <f t="shared" si="49"/>
        <v/>
      </c>
      <c r="H127" s="4" t="str">
        <f t="shared" si="5"/>
        <v/>
      </c>
      <c r="J127" s="2">
        <f t="shared" si="42"/>
        <v>36.5</v>
      </c>
      <c r="K127" s="4">
        <f t="shared" si="6"/>
        <v>109.5</v>
      </c>
      <c r="L127" s="4">
        <f t="shared" si="7"/>
        <v>-0.69</v>
      </c>
      <c r="O127" s="4">
        <f t="shared" si="8"/>
        <v>0</v>
      </c>
      <c r="P127" s="13" t="str">
        <f t="shared" si="50"/>
        <v/>
      </c>
      <c r="Q127" s="4" t="str">
        <f t="shared" si="10"/>
        <v/>
      </c>
      <c r="S127" s="2">
        <f t="shared" si="43"/>
        <v>36.5</v>
      </c>
      <c r="T127" s="4">
        <f t="shared" si="11"/>
        <v>109.5</v>
      </c>
      <c r="U127" s="4">
        <f t="shared" si="12"/>
        <v>-0.57</v>
      </c>
      <c r="X127" s="4">
        <f t="shared" si="13"/>
        <v>0</v>
      </c>
      <c r="Y127" s="13" t="str">
        <f t="shared" si="51"/>
        <v/>
      </c>
      <c r="Z127" s="4" t="str">
        <f t="shared" si="15"/>
        <v/>
      </c>
      <c r="AB127" s="2">
        <f t="shared" si="44"/>
        <v>36.5</v>
      </c>
      <c r="AC127" s="4">
        <f t="shared" si="16"/>
        <v>109.5</v>
      </c>
      <c r="AD127" s="4">
        <f t="shared" si="17"/>
        <v>-0.57</v>
      </c>
      <c r="AG127" s="4">
        <f t="shared" si="18"/>
        <v>0</v>
      </c>
      <c r="AH127" s="13" t="str">
        <f t="shared" si="52"/>
        <v/>
      </c>
      <c r="AI127" s="4" t="str">
        <f t="shared" si="20"/>
        <v/>
      </c>
      <c r="AJ127" s="13"/>
      <c r="AK127" s="2">
        <f t="shared" si="45"/>
        <v>36.5</v>
      </c>
      <c r="AL127" s="4">
        <f t="shared" si="21"/>
        <v>109.5</v>
      </c>
      <c r="AM127" s="4">
        <f t="shared" si="22"/>
        <v>-0.54</v>
      </c>
      <c r="AP127" s="4">
        <f t="shared" si="23"/>
        <v>0</v>
      </c>
      <c r="AQ127" s="13" t="str">
        <f t="shared" si="53"/>
        <v/>
      </c>
      <c r="AR127" s="4" t="str">
        <f t="shared" si="25"/>
        <v/>
      </c>
      <c r="AS127" s="13"/>
      <c r="AT127" s="2">
        <f t="shared" si="46"/>
        <v>36.5</v>
      </c>
      <c r="AU127" s="4">
        <f t="shared" si="26"/>
        <v>109.5</v>
      </c>
      <c r="AV127" s="4">
        <f t="shared" si="27"/>
        <v>-0.51</v>
      </c>
      <c r="AY127" s="4">
        <f t="shared" si="28"/>
        <v>0</v>
      </c>
      <c r="AZ127" s="13" t="str">
        <f t="shared" si="54"/>
        <v/>
      </c>
      <c r="BA127" s="4" t="str">
        <f t="shared" si="30"/>
        <v/>
      </c>
      <c r="BB127" s="13"/>
      <c r="BC127" s="2">
        <f t="shared" si="47"/>
        <v>36.5</v>
      </c>
      <c r="BD127" s="4">
        <f t="shared" si="31"/>
        <v>109.5</v>
      </c>
      <c r="BE127" s="4">
        <f t="shared" si="32"/>
        <v>-0.51</v>
      </c>
      <c r="BH127" s="4">
        <f t="shared" si="33"/>
        <v>0</v>
      </c>
      <c r="BI127" s="13" t="str">
        <f t="shared" si="55"/>
        <v/>
      </c>
      <c r="BJ127" s="4" t="str">
        <f t="shared" si="35"/>
        <v/>
      </c>
      <c r="BK127" s="13"/>
      <c r="BL127" s="2">
        <f t="shared" si="48"/>
        <v>36.5</v>
      </c>
      <c r="BM127" s="4">
        <f t="shared" si="36"/>
        <v>109.5</v>
      </c>
      <c r="BN127" s="4">
        <f t="shared" si="37"/>
        <v>-0.51</v>
      </c>
      <c r="BQ127" s="4">
        <f t="shared" si="38"/>
        <v>0</v>
      </c>
      <c r="BR127" s="13" t="str">
        <f t="shared" si="56"/>
        <v/>
      </c>
      <c r="BS127" s="4" t="str">
        <f t="shared" si="40"/>
        <v/>
      </c>
      <c r="BT127" s="25"/>
    </row>
    <row r="128">
      <c r="A128" s="2">
        <f t="shared" si="41"/>
        <v>37</v>
      </c>
      <c r="B128" s="4">
        <f t="shared" si="1"/>
        <v>111</v>
      </c>
      <c r="C128" s="4">
        <f t="shared" si="2"/>
        <v>-0.72</v>
      </c>
      <c r="F128" s="4">
        <f t="shared" si="3"/>
        <v>0</v>
      </c>
      <c r="G128" s="13" t="str">
        <f t="shared" si="49"/>
        <v/>
      </c>
      <c r="H128" s="4" t="str">
        <f t="shared" si="5"/>
        <v/>
      </c>
      <c r="I128" s="2"/>
      <c r="J128" s="2">
        <f t="shared" si="42"/>
        <v>37</v>
      </c>
      <c r="K128" s="4">
        <f t="shared" si="6"/>
        <v>111</v>
      </c>
      <c r="L128" s="4">
        <f t="shared" si="7"/>
        <v>-0.72</v>
      </c>
      <c r="M128" s="2">
        <f>150.75+1/32</f>
        <v>150.78125</v>
      </c>
      <c r="N128" s="2">
        <f>155.25-1/32</f>
        <v>155.21875</v>
      </c>
      <c r="O128" s="4">
        <f t="shared" si="8"/>
        <v>4.4375</v>
      </c>
      <c r="P128" s="13">
        <f t="shared" si="50"/>
        <v>0.993031274</v>
      </c>
      <c r="Q128" s="4">
        <f t="shared" si="10"/>
        <v>0</v>
      </c>
      <c r="S128" s="2">
        <f t="shared" si="43"/>
        <v>37</v>
      </c>
      <c r="T128" s="4">
        <f t="shared" si="11"/>
        <v>111</v>
      </c>
      <c r="U128" s="4">
        <f t="shared" si="12"/>
        <v>-0.6</v>
      </c>
      <c r="V128" s="2">
        <v>151.0</v>
      </c>
      <c r="W128" s="2">
        <v>155.0</v>
      </c>
      <c r="X128" s="4">
        <f t="shared" si="13"/>
        <v>4</v>
      </c>
      <c r="Y128" s="13">
        <f t="shared" si="51"/>
        <v>0.9428090416</v>
      </c>
      <c r="Z128" s="4">
        <f t="shared" si="15"/>
        <v>0.01760847939</v>
      </c>
      <c r="AB128" s="2">
        <f t="shared" si="44"/>
        <v>37</v>
      </c>
      <c r="AC128" s="4">
        <f t="shared" si="16"/>
        <v>111</v>
      </c>
      <c r="AD128" s="4">
        <f t="shared" si="17"/>
        <v>-0.6</v>
      </c>
      <c r="AE128" s="4">
        <f>151.125+1/32</f>
        <v>151.15625</v>
      </c>
      <c r="AF128" s="4">
        <f>154.875</f>
        <v>154.875</v>
      </c>
      <c r="AG128" s="4">
        <f t="shared" si="18"/>
        <v>3.71875</v>
      </c>
      <c r="AH128" s="13">
        <f t="shared" si="52"/>
        <v>0.915438785</v>
      </c>
      <c r="AI128" s="4">
        <f t="shared" si="20"/>
        <v>0.02131614113</v>
      </c>
      <c r="AJ128" s="13"/>
      <c r="AK128" s="2">
        <f t="shared" si="45"/>
        <v>37</v>
      </c>
      <c r="AL128" s="4">
        <f t="shared" si="21"/>
        <v>111</v>
      </c>
      <c r="AM128" s="4">
        <f t="shared" si="22"/>
        <v>-0.57</v>
      </c>
      <c r="AN128" s="4">
        <f>151+3/16</f>
        <v>151.1875</v>
      </c>
      <c r="AO128" s="4">
        <f>154+13/16</f>
        <v>154.8125</v>
      </c>
      <c r="AP128" s="4">
        <f t="shared" si="23"/>
        <v>3.625</v>
      </c>
      <c r="AQ128" s="13">
        <f t="shared" si="53"/>
        <v>0.8975274679</v>
      </c>
      <c r="AR128" s="4">
        <f t="shared" si="25"/>
        <v>0.02323345809</v>
      </c>
      <c r="AS128" s="13"/>
      <c r="AT128" s="2">
        <f t="shared" si="46"/>
        <v>37</v>
      </c>
      <c r="AU128" s="4">
        <f t="shared" si="26"/>
        <v>111</v>
      </c>
      <c r="AV128" s="4">
        <f t="shared" si="27"/>
        <v>-0.54</v>
      </c>
      <c r="AW128" s="4">
        <f>151+5/16</f>
        <v>151.3125</v>
      </c>
      <c r="AX128" s="4">
        <f>154.75-1/32</f>
        <v>154.71875</v>
      </c>
      <c r="AY128" s="4">
        <f t="shared" si="28"/>
        <v>3.40625</v>
      </c>
      <c r="AZ128" s="13">
        <f t="shared" si="54"/>
        <v>0.8792324183</v>
      </c>
      <c r="BA128" s="4">
        <f t="shared" si="30"/>
        <v>0.02360891579</v>
      </c>
      <c r="BB128" s="13"/>
      <c r="BC128" s="2">
        <f t="shared" si="47"/>
        <v>37</v>
      </c>
      <c r="BD128" s="4">
        <f t="shared" si="31"/>
        <v>111</v>
      </c>
      <c r="BE128" s="4">
        <f t="shared" si="32"/>
        <v>-0.54</v>
      </c>
      <c r="BF128" s="4">
        <f>151+5/16</f>
        <v>151.3125</v>
      </c>
      <c r="BG128" s="4">
        <f>154.75-1/32</f>
        <v>154.71875</v>
      </c>
      <c r="BH128" s="4">
        <f t="shared" si="33"/>
        <v>3.40625</v>
      </c>
      <c r="BI128" s="13">
        <f t="shared" si="55"/>
        <v>0.8761310597</v>
      </c>
      <c r="BJ128" s="4">
        <f t="shared" si="35"/>
        <v>0.02402099638</v>
      </c>
      <c r="BK128" s="13"/>
      <c r="BL128" s="2">
        <f t="shared" si="48"/>
        <v>37</v>
      </c>
      <c r="BM128" s="4">
        <f t="shared" si="36"/>
        <v>111</v>
      </c>
      <c r="BN128" s="4">
        <f t="shared" si="37"/>
        <v>-0.54</v>
      </c>
      <c r="BO128" s="4">
        <f>151.375</f>
        <v>151.375</v>
      </c>
      <c r="BP128" s="4">
        <f>154.625+1/32</f>
        <v>154.65625</v>
      </c>
      <c r="BQ128" s="4">
        <f t="shared" si="38"/>
        <v>3.28125</v>
      </c>
      <c r="BR128" s="13">
        <f t="shared" si="56"/>
        <v>0.8691350203</v>
      </c>
      <c r="BS128" s="4">
        <f t="shared" si="40"/>
        <v>0.02453902953</v>
      </c>
      <c r="BT128" s="25"/>
    </row>
    <row r="129">
      <c r="A129" s="2">
        <f t="shared" si="41"/>
        <v>37.5</v>
      </c>
      <c r="B129" s="4">
        <f t="shared" si="1"/>
        <v>112.5</v>
      </c>
      <c r="C129" s="4">
        <f t="shared" si="2"/>
        <v>-0.75</v>
      </c>
      <c r="F129" s="4">
        <f t="shared" si="3"/>
        <v>0</v>
      </c>
      <c r="G129" s="13" t="str">
        <f t="shared" si="49"/>
        <v/>
      </c>
      <c r="H129" s="4" t="str">
        <f t="shared" si="5"/>
        <v/>
      </c>
      <c r="J129" s="2">
        <f t="shared" si="42"/>
        <v>37.5</v>
      </c>
      <c r="K129" s="4">
        <f t="shared" si="6"/>
        <v>112.5</v>
      </c>
      <c r="L129" s="4">
        <f t="shared" si="7"/>
        <v>-0.75</v>
      </c>
      <c r="O129" s="4">
        <f t="shared" si="8"/>
        <v>0</v>
      </c>
      <c r="P129" s="13" t="str">
        <f t="shared" si="50"/>
        <v/>
      </c>
      <c r="Q129" s="4" t="str">
        <f t="shared" si="10"/>
        <v/>
      </c>
      <c r="S129" s="2">
        <f t="shared" si="43"/>
        <v>37.5</v>
      </c>
      <c r="T129" s="4">
        <f t="shared" si="11"/>
        <v>112.5</v>
      </c>
      <c r="U129" s="4">
        <f t="shared" si="12"/>
        <v>-0.63</v>
      </c>
      <c r="X129" s="4">
        <f t="shared" si="13"/>
        <v>0</v>
      </c>
      <c r="Y129" s="13" t="str">
        <f t="shared" si="51"/>
        <v/>
      </c>
      <c r="Z129" s="4" t="str">
        <f t="shared" si="15"/>
        <v/>
      </c>
      <c r="AB129" s="2">
        <f t="shared" si="44"/>
        <v>37.5</v>
      </c>
      <c r="AC129" s="4">
        <f t="shared" si="16"/>
        <v>112.5</v>
      </c>
      <c r="AD129" s="4">
        <f t="shared" si="17"/>
        <v>-0.63</v>
      </c>
      <c r="AG129" s="4">
        <f t="shared" si="18"/>
        <v>0</v>
      </c>
      <c r="AH129" s="13" t="str">
        <f t="shared" si="52"/>
        <v/>
      </c>
      <c r="AI129" s="4" t="str">
        <f t="shared" si="20"/>
        <v/>
      </c>
      <c r="AJ129" s="13"/>
      <c r="AK129" s="2">
        <f t="shared" si="45"/>
        <v>37.5</v>
      </c>
      <c r="AL129" s="4">
        <f t="shared" si="21"/>
        <v>112.5</v>
      </c>
      <c r="AM129" s="4">
        <f t="shared" si="22"/>
        <v>-0.6</v>
      </c>
      <c r="AP129" s="4">
        <f t="shared" si="23"/>
        <v>0</v>
      </c>
      <c r="AQ129" s="13" t="str">
        <f t="shared" si="53"/>
        <v/>
      </c>
      <c r="AR129" s="4" t="str">
        <f t="shared" si="25"/>
        <v/>
      </c>
      <c r="AS129" s="13"/>
      <c r="AT129" s="2">
        <f t="shared" si="46"/>
        <v>37.5</v>
      </c>
      <c r="AU129" s="4">
        <f t="shared" si="26"/>
        <v>112.5</v>
      </c>
      <c r="AV129" s="4">
        <f t="shared" si="27"/>
        <v>-0.57</v>
      </c>
      <c r="AY129" s="4">
        <f t="shared" si="28"/>
        <v>0</v>
      </c>
      <c r="AZ129" s="13" t="str">
        <f t="shared" si="54"/>
        <v/>
      </c>
      <c r="BA129" s="4" t="str">
        <f t="shared" si="30"/>
        <v/>
      </c>
      <c r="BB129" s="13"/>
      <c r="BC129" s="2">
        <f t="shared" si="47"/>
        <v>37.5</v>
      </c>
      <c r="BD129" s="4">
        <f t="shared" si="31"/>
        <v>112.5</v>
      </c>
      <c r="BE129" s="4">
        <f t="shared" si="32"/>
        <v>-0.57</v>
      </c>
      <c r="BH129" s="4">
        <f t="shared" si="33"/>
        <v>0</v>
      </c>
      <c r="BI129" s="13" t="str">
        <f t="shared" si="55"/>
        <v/>
      </c>
      <c r="BJ129" s="4" t="str">
        <f t="shared" si="35"/>
        <v/>
      </c>
      <c r="BK129" s="13"/>
      <c r="BL129" s="2">
        <f t="shared" si="48"/>
        <v>37.5</v>
      </c>
      <c r="BM129" s="4">
        <f t="shared" si="36"/>
        <v>112.5</v>
      </c>
      <c r="BN129" s="4">
        <f t="shared" si="37"/>
        <v>-0.57</v>
      </c>
      <c r="BQ129" s="4">
        <f t="shared" si="38"/>
        <v>0</v>
      </c>
      <c r="BR129" s="13" t="str">
        <f t="shared" si="56"/>
        <v/>
      </c>
      <c r="BS129" s="4" t="str">
        <f t="shared" si="40"/>
        <v/>
      </c>
      <c r="BT129" s="25"/>
    </row>
    <row r="130">
      <c r="A130" s="2">
        <f t="shared" si="41"/>
        <v>38</v>
      </c>
      <c r="B130" s="4">
        <f t="shared" si="1"/>
        <v>114</v>
      </c>
      <c r="C130" s="4">
        <f t="shared" si="2"/>
        <v>-0.78</v>
      </c>
      <c r="F130" s="4">
        <f t="shared" si="3"/>
        <v>0</v>
      </c>
      <c r="G130" s="13" t="str">
        <f t="shared" si="49"/>
        <v/>
      </c>
      <c r="H130" s="4" t="str">
        <f t="shared" si="5"/>
        <v/>
      </c>
      <c r="J130" s="2">
        <f t="shared" si="42"/>
        <v>38</v>
      </c>
      <c r="K130" s="4">
        <f t="shared" si="6"/>
        <v>114</v>
      </c>
      <c r="L130" s="4">
        <f t="shared" si="7"/>
        <v>-0.78</v>
      </c>
      <c r="M130" s="2">
        <f>150.75+1/32</f>
        <v>150.78125</v>
      </c>
      <c r="N130" s="2">
        <f>155.25-1/32</f>
        <v>155.21875</v>
      </c>
      <c r="O130" s="4">
        <f t="shared" si="8"/>
        <v>4.4375</v>
      </c>
      <c r="P130" s="13">
        <f t="shared" si="50"/>
        <v>0.993031274</v>
      </c>
      <c r="Q130" s="4">
        <f t="shared" si="10"/>
        <v>0</v>
      </c>
      <c r="S130" s="2">
        <f t="shared" si="43"/>
        <v>38</v>
      </c>
      <c r="T130" s="4">
        <f t="shared" si="11"/>
        <v>114</v>
      </c>
      <c r="U130" s="4">
        <f t="shared" si="12"/>
        <v>-0.66</v>
      </c>
      <c r="V130" s="4">
        <f>150.875-1/32</f>
        <v>150.84375</v>
      </c>
      <c r="W130" s="4">
        <f>155+3/16</f>
        <v>155.1875</v>
      </c>
      <c r="X130" s="4">
        <f t="shared" si="13"/>
        <v>4.34375</v>
      </c>
      <c r="Y130" s="13">
        <f t="shared" si="51"/>
        <v>0.9824855102</v>
      </c>
      <c r="Z130" s="4">
        <f t="shared" si="15"/>
        <v>0</v>
      </c>
      <c r="AB130" s="2">
        <f t="shared" si="44"/>
        <v>38</v>
      </c>
      <c r="AC130" s="4">
        <f t="shared" si="16"/>
        <v>114</v>
      </c>
      <c r="AD130" s="4">
        <f t="shared" si="17"/>
        <v>-0.66</v>
      </c>
      <c r="AE130" s="4">
        <f>151-1/16</f>
        <v>150.9375</v>
      </c>
      <c r="AF130" s="2">
        <v>155.125</v>
      </c>
      <c r="AG130" s="4">
        <f t="shared" si="18"/>
        <v>4.1875</v>
      </c>
      <c r="AH130" s="13">
        <f t="shared" si="52"/>
        <v>0.9714226536</v>
      </c>
      <c r="AI130" s="4">
        <f t="shared" si="20"/>
        <v>0.01220855945</v>
      </c>
      <c r="AJ130" s="13"/>
      <c r="AK130" s="2">
        <f t="shared" si="45"/>
        <v>38</v>
      </c>
      <c r="AL130" s="4">
        <f t="shared" si="21"/>
        <v>114</v>
      </c>
      <c r="AM130" s="4">
        <f t="shared" si="22"/>
        <v>-0.63</v>
      </c>
      <c r="AN130" s="2">
        <v>151.0</v>
      </c>
      <c r="AO130" s="2">
        <v>155.0</v>
      </c>
      <c r="AP130" s="4">
        <f t="shared" si="23"/>
        <v>4</v>
      </c>
      <c r="AQ130" s="13">
        <f t="shared" si="53"/>
        <v>0.9428090416</v>
      </c>
      <c r="AR130" s="4">
        <f t="shared" si="25"/>
        <v>0.01628482619</v>
      </c>
      <c r="AS130" s="13"/>
      <c r="AT130" s="2">
        <f t="shared" si="46"/>
        <v>38</v>
      </c>
      <c r="AU130" s="4">
        <f t="shared" si="26"/>
        <v>114</v>
      </c>
      <c r="AV130" s="4">
        <f t="shared" si="27"/>
        <v>-0.6</v>
      </c>
      <c r="AW130" s="4">
        <f>151.125-1/32</f>
        <v>151.09375</v>
      </c>
      <c r="AX130" s="4">
        <f>155-1/16</f>
        <v>154.9375</v>
      </c>
      <c r="AY130" s="4">
        <f t="shared" si="28"/>
        <v>3.84375</v>
      </c>
      <c r="AZ130" s="13">
        <f t="shared" si="54"/>
        <v>0.9339916625</v>
      </c>
      <c r="BA130" s="4">
        <f t="shared" si="30"/>
        <v>0.01778068045</v>
      </c>
      <c r="BB130" s="13"/>
      <c r="BC130" s="2">
        <f t="shared" si="47"/>
        <v>38</v>
      </c>
      <c r="BD130" s="4">
        <f t="shared" si="31"/>
        <v>114</v>
      </c>
      <c r="BE130" s="4">
        <f t="shared" si="32"/>
        <v>-0.6</v>
      </c>
      <c r="BF130" s="4">
        <f>151.125-1/32</f>
        <v>151.09375</v>
      </c>
      <c r="BG130" s="4">
        <f>155-1/16</f>
        <v>154.9375</v>
      </c>
      <c r="BH130" s="4">
        <f t="shared" si="33"/>
        <v>3.84375</v>
      </c>
      <c r="BI130" s="13">
        <f t="shared" si="55"/>
        <v>0.930697149</v>
      </c>
      <c r="BJ130" s="4">
        <f t="shared" si="35"/>
        <v>0.01834131714</v>
      </c>
      <c r="BK130" s="13"/>
      <c r="BL130" s="2">
        <f t="shared" si="48"/>
        <v>38</v>
      </c>
      <c r="BM130" s="4">
        <f t="shared" si="36"/>
        <v>114</v>
      </c>
      <c r="BN130" s="4">
        <f t="shared" si="37"/>
        <v>-0.6</v>
      </c>
      <c r="BO130" s="4">
        <f>151+3/16</f>
        <v>151.1875</v>
      </c>
      <c r="BP130" s="4">
        <f>154.875-1/32</f>
        <v>154.84375</v>
      </c>
      <c r="BQ130" s="4">
        <f t="shared" si="38"/>
        <v>3.65625</v>
      </c>
      <c r="BR130" s="13">
        <f t="shared" si="56"/>
        <v>0.9174566032</v>
      </c>
      <c r="BS130" s="4">
        <f t="shared" si="40"/>
        <v>0.02014211381</v>
      </c>
      <c r="BT130" s="25"/>
    </row>
    <row r="131">
      <c r="A131" s="2">
        <f t="shared" si="41"/>
        <v>38.5</v>
      </c>
      <c r="B131" s="4">
        <f t="shared" si="1"/>
        <v>115.5</v>
      </c>
      <c r="C131" s="4">
        <f t="shared" si="2"/>
        <v>-0.81</v>
      </c>
      <c r="F131" s="4">
        <f t="shared" si="3"/>
        <v>0</v>
      </c>
      <c r="G131" s="13" t="str">
        <f t="shared" si="49"/>
        <v/>
      </c>
      <c r="H131" s="4" t="str">
        <f t="shared" si="5"/>
        <v/>
      </c>
      <c r="J131" s="2">
        <f t="shared" si="42"/>
        <v>38.5</v>
      </c>
      <c r="K131" s="4">
        <f t="shared" si="6"/>
        <v>115.5</v>
      </c>
      <c r="L131" s="4">
        <f t="shared" si="7"/>
        <v>-0.81</v>
      </c>
      <c r="O131" s="4">
        <f t="shared" si="8"/>
        <v>0</v>
      </c>
      <c r="P131" s="13" t="str">
        <f t="shared" si="50"/>
        <v/>
      </c>
      <c r="Q131" s="4" t="str">
        <f t="shared" si="10"/>
        <v/>
      </c>
      <c r="S131" s="2">
        <f t="shared" si="43"/>
        <v>38.5</v>
      </c>
      <c r="T131" s="4">
        <f t="shared" si="11"/>
        <v>115.5</v>
      </c>
      <c r="U131" s="4">
        <f t="shared" si="12"/>
        <v>-0.69</v>
      </c>
      <c r="X131" s="4">
        <f t="shared" si="13"/>
        <v>0</v>
      </c>
      <c r="Y131" s="13" t="str">
        <f t="shared" si="51"/>
        <v/>
      </c>
      <c r="Z131" s="4" t="str">
        <f t="shared" si="15"/>
        <v/>
      </c>
      <c r="AB131" s="2">
        <f t="shared" si="44"/>
        <v>38.5</v>
      </c>
      <c r="AC131" s="4">
        <f t="shared" si="16"/>
        <v>115.5</v>
      </c>
      <c r="AD131" s="4">
        <f t="shared" si="17"/>
        <v>-0.69</v>
      </c>
      <c r="AG131" s="4">
        <f t="shared" si="18"/>
        <v>0</v>
      </c>
      <c r="AH131" s="13" t="str">
        <f t="shared" si="52"/>
        <v/>
      </c>
      <c r="AI131" s="4" t="str">
        <f t="shared" si="20"/>
        <v/>
      </c>
      <c r="AJ131" s="13"/>
      <c r="AK131" s="2">
        <f t="shared" si="45"/>
        <v>38.5</v>
      </c>
      <c r="AL131" s="4">
        <f t="shared" si="21"/>
        <v>115.5</v>
      </c>
      <c r="AM131" s="4">
        <f t="shared" si="22"/>
        <v>-0.66</v>
      </c>
      <c r="AP131" s="4">
        <f t="shared" si="23"/>
        <v>0</v>
      </c>
      <c r="AQ131" s="13" t="str">
        <f t="shared" si="53"/>
        <v/>
      </c>
      <c r="AR131" s="4" t="str">
        <f t="shared" si="25"/>
        <v/>
      </c>
      <c r="AS131" s="13"/>
      <c r="AT131" s="2">
        <f t="shared" si="46"/>
        <v>38.5</v>
      </c>
      <c r="AU131" s="4">
        <f t="shared" si="26"/>
        <v>115.5</v>
      </c>
      <c r="AV131" s="4">
        <f t="shared" si="27"/>
        <v>-0.63</v>
      </c>
      <c r="AY131" s="4">
        <f t="shared" si="28"/>
        <v>0</v>
      </c>
      <c r="AZ131" s="13" t="str">
        <f t="shared" si="54"/>
        <v/>
      </c>
      <c r="BA131" s="4" t="str">
        <f t="shared" si="30"/>
        <v/>
      </c>
      <c r="BB131" s="13"/>
      <c r="BC131" s="2">
        <f t="shared" si="47"/>
        <v>38.5</v>
      </c>
      <c r="BD131" s="4">
        <f t="shared" si="31"/>
        <v>115.5</v>
      </c>
      <c r="BE131" s="4">
        <f t="shared" si="32"/>
        <v>-0.63</v>
      </c>
      <c r="BH131" s="4">
        <f t="shared" si="33"/>
        <v>0</v>
      </c>
      <c r="BI131" s="13" t="str">
        <f t="shared" si="55"/>
        <v/>
      </c>
      <c r="BJ131" s="4" t="str">
        <f t="shared" si="35"/>
        <v/>
      </c>
      <c r="BK131" s="13"/>
      <c r="BL131" s="2">
        <f t="shared" si="48"/>
        <v>38.5</v>
      </c>
      <c r="BM131" s="4">
        <f t="shared" si="36"/>
        <v>115.5</v>
      </c>
      <c r="BN131" s="4">
        <f t="shared" si="37"/>
        <v>-0.63</v>
      </c>
      <c r="BQ131" s="4">
        <f t="shared" si="38"/>
        <v>0</v>
      </c>
      <c r="BR131" s="13" t="str">
        <f t="shared" si="56"/>
        <v/>
      </c>
      <c r="BS131" s="4" t="str">
        <f t="shared" si="40"/>
        <v/>
      </c>
      <c r="BT131" s="25"/>
    </row>
    <row r="132">
      <c r="A132" s="2">
        <f t="shared" si="41"/>
        <v>39</v>
      </c>
      <c r="B132" s="4">
        <f t="shared" si="1"/>
        <v>117</v>
      </c>
      <c r="C132" s="4">
        <f t="shared" si="2"/>
        <v>-0.84</v>
      </c>
      <c r="F132" s="4">
        <f t="shared" si="3"/>
        <v>0</v>
      </c>
      <c r="G132" s="13" t="str">
        <f t="shared" si="49"/>
        <v/>
      </c>
      <c r="H132" s="4" t="str">
        <f t="shared" si="5"/>
        <v/>
      </c>
      <c r="J132" s="2">
        <f t="shared" si="42"/>
        <v>39</v>
      </c>
      <c r="K132" s="4">
        <f t="shared" si="6"/>
        <v>117</v>
      </c>
      <c r="L132" s="4">
        <f t="shared" si="7"/>
        <v>-0.84</v>
      </c>
      <c r="M132" s="2">
        <f>150.75+1/32</f>
        <v>150.78125</v>
      </c>
      <c r="N132" s="2">
        <f>155.25-1/32</f>
        <v>155.21875</v>
      </c>
      <c r="O132" s="4">
        <f t="shared" si="8"/>
        <v>4.4375</v>
      </c>
      <c r="P132" s="13">
        <f t="shared" si="50"/>
        <v>0.993031274</v>
      </c>
      <c r="Q132" s="4">
        <f t="shared" si="10"/>
        <v>0</v>
      </c>
      <c r="S132" s="2">
        <f t="shared" si="43"/>
        <v>39</v>
      </c>
      <c r="T132" s="4">
        <f t="shared" si="11"/>
        <v>117</v>
      </c>
      <c r="U132" s="4">
        <f t="shared" si="12"/>
        <v>-0.72</v>
      </c>
      <c r="V132" s="4">
        <f>150+13/16</f>
        <v>150.8125</v>
      </c>
      <c r="W132" s="2">
        <v>155.25</v>
      </c>
      <c r="X132" s="4">
        <f t="shared" si="13"/>
        <v>4.4375</v>
      </c>
      <c r="Y132" s="13">
        <f t="shared" si="51"/>
        <v>0.993031274</v>
      </c>
      <c r="Z132" s="4">
        <f t="shared" si="15"/>
        <v>0</v>
      </c>
      <c r="AB132" s="2">
        <f t="shared" si="44"/>
        <v>39</v>
      </c>
      <c r="AC132" s="4">
        <f t="shared" si="16"/>
        <v>117</v>
      </c>
      <c r="AD132" s="4">
        <f t="shared" si="17"/>
        <v>-0.72</v>
      </c>
      <c r="AE132" s="4">
        <f>150.875-1/32</f>
        <v>150.84375</v>
      </c>
      <c r="AF132" s="4">
        <f>155+3/16</f>
        <v>155.1875</v>
      </c>
      <c r="AG132" s="4">
        <f t="shared" si="18"/>
        <v>4.34375</v>
      </c>
      <c r="AH132" s="13">
        <f t="shared" si="52"/>
        <v>0.98938023</v>
      </c>
      <c r="AI132" s="4">
        <f t="shared" si="20"/>
        <v>0</v>
      </c>
      <c r="AJ132" s="13"/>
      <c r="AK132" s="2">
        <f t="shared" si="45"/>
        <v>39</v>
      </c>
      <c r="AL132" s="4">
        <f t="shared" si="21"/>
        <v>117</v>
      </c>
      <c r="AM132" s="4">
        <f t="shared" si="22"/>
        <v>-0.69</v>
      </c>
      <c r="AN132" s="4">
        <f>150.875-1/32</f>
        <v>150.84375</v>
      </c>
      <c r="AO132" s="4">
        <f>155+3/16</f>
        <v>155.1875</v>
      </c>
      <c r="AP132" s="4">
        <f t="shared" si="23"/>
        <v>4.34375</v>
      </c>
      <c r="AQ132" s="13">
        <f t="shared" si="53"/>
        <v>0.9824855102</v>
      </c>
      <c r="AR132" s="4">
        <f t="shared" si="25"/>
        <v>0</v>
      </c>
      <c r="AS132" s="13"/>
      <c r="AT132" s="2">
        <f t="shared" si="46"/>
        <v>39</v>
      </c>
      <c r="AU132" s="4">
        <f t="shared" si="26"/>
        <v>117</v>
      </c>
      <c r="AV132" s="4">
        <f t="shared" si="27"/>
        <v>-0.66</v>
      </c>
      <c r="AW132" s="4">
        <f>150.875+1/32</f>
        <v>150.90625</v>
      </c>
      <c r="AX132" s="4">
        <f>155.125-1/32</f>
        <v>155.09375</v>
      </c>
      <c r="AY132" s="4">
        <f t="shared" si="28"/>
        <v>4.1875</v>
      </c>
      <c r="AZ132" s="13">
        <f t="shared" si="54"/>
        <v>0.9748613286</v>
      </c>
      <c r="BA132" s="4">
        <f t="shared" si="30"/>
        <v>0.01002139967</v>
      </c>
      <c r="BB132" s="13"/>
      <c r="BC132" s="2">
        <f t="shared" si="47"/>
        <v>39</v>
      </c>
      <c r="BD132" s="4">
        <f t="shared" si="31"/>
        <v>117</v>
      </c>
      <c r="BE132" s="4">
        <f t="shared" si="32"/>
        <v>-0.66</v>
      </c>
      <c r="BF132" s="4">
        <f>151-1/16</f>
        <v>150.9375</v>
      </c>
      <c r="BG132" s="4">
        <f>155.125-1/32</f>
        <v>155.09375</v>
      </c>
      <c r="BH132" s="4">
        <f t="shared" si="33"/>
        <v>4.15625</v>
      </c>
      <c r="BI132" s="13">
        <f t="shared" si="55"/>
        <v>0.9677911543</v>
      </c>
      <c r="BJ132" s="4">
        <f t="shared" si="35"/>
        <v>0.01117272127</v>
      </c>
      <c r="BK132" s="13"/>
      <c r="BL132" s="2">
        <f t="shared" si="48"/>
        <v>39</v>
      </c>
      <c r="BM132" s="4">
        <f t="shared" si="36"/>
        <v>117</v>
      </c>
      <c r="BN132" s="4">
        <f t="shared" si="37"/>
        <v>-0.66</v>
      </c>
      <c r="BO132" s="4">
        <f>151+1/32</f>
        <v>151.03125</v>
      </c>
      <c r="BP132" s="2">
        <v>155.0</v>
      </c>
      <c r="BQ132" s="4">
        <f t="shared" si="38"/>
        <v>3.96875</v>
      </c>
      <c r="BR132" s="13">
        <f t="shared" si="56"/>
        <v>0.9558603793</v>
      </c>
      <c r="BS132" s="4">
        <f t="shared" si="40"/>
        <v>0.01381375725</v>
      </c>
      <c r="BT132" s="25"/>
    </row>
    <row r="133">
      <c r="A133" s="2">
        <f t="shared" si="41"/>
        <v>39.5</v>
      </c>
      <c r="B133" s="4">
        <f t="shared" si="1"/>
        <v>118.5</v>
      </c>
      <c r="C133" s="4">
        <f t="shared" si="2"/>
        <v>-0.87</v>
      </c>
      <c r="F133" s="4">
        <f t="shared" si="3"/>
        <v>0</v>
      </c>
      <c r="G133" s="13" t="str">
        <f t="shared" si="49"/>
        <v/>
      </c>
      <c r="H133" s="4" t="str">
        <f t="shared" si="5"/>
        <v/>
      </c>
      <c r="J133" s="2">
        <f t="shared" si="42"/>
        <v>39.5</v>
      </c>
      <c r="K133" s="4">
        <f t="shared" si="6"/>
        <v>118.5</v>
      </c>
      <c r="L133" s="4">
        <f t="shared" si="7"/>
        <v>-0.87</v>
      </c>
      <c r="O133" s="4">
        <f t="shared" si="8"/>
        <v>0</v>
      </c>
      <c r="P133" s="13" t="str">
        <f t="shared" si="50"/>
        <v/>
      </c>
      <c r="Q133" s="4" t="str">
        <f t="shared" si="10"/>
        <v/>
      </c>
      <c r="S133" s="2">
        <f t="shared" si="43"/>
        <v>39.5</v>
      </c>
      <c r="T133" s="4">
        <f t="shared" si="11"/>
        <v>118.5</v>
      </c>
      <c r="U133" s="4">
        <f t="shared" si="12"/>
        <v>-0.75</v>
      </c>
      <c r="X133" s="4">
        <f t="shared" si="13"/>
        <v>0</v>
      </c>
      <c r="Y133" s="13" t="str">
        <f t="shared" si="51"/>
        <v/>
      </c>
      <c r="Z133" s="4" t="str">
        <f t="shared" si="15"/>
        <v/>
      </c>
      <c r="AB133" s="2">
        <f t="shared" si="44"/>
        <v>39.5</v>
      </c>
      <c r="AC133" s="4">
        <f t="shared" si="16"/>
        <v>118.5</v>
      </c>
      <c r="AD133" s="4">
        <f t="shared" si="17"/>
        <v>-0.75</v>
      </c>
      <c r="AG133" s="4">
        <f t="shared" si="18"/>
        <v>0</v>
      </c>
      <c r="AH133" s="13" t="str">
        <f t="shared" si="52"/>
        <v/>
      </c>
      <c r="AI133" s="4" t="str">
        <f t="shared" si="20"/>
        <v/>
      </c>
      <c r="AJ133" s="13"/>
      <c r="AK133" s="2">
        <f t="shared" si="45"/>
        <v>39.5</v>
      </c>
      <c r="AL133" s="4">
        <f t="shared" si="21"/>
        <v>118.5</v>
      </c>
      <c r="AM133" s="4">
        <f t="shared" si="22"/>
        <v>-0.72</v>
      </c>
      <c r="AP133" s="4">
        <f t="shared" si="23"/>
        <v>0</v>
      </c>
      <c r="AQ133" s="13" t="str">
        <f t="shared" si="53"/>
        <v/>
      </c>
      <c r="AR133" s="4" t="str">
        <f t="shared" si="25"/>
        <v/>
      </c>
      <c r="AS133" s="13"/>
      <c r="AT133" s="2">
        <f t="shared" si="46"/>
        <v>39.5</v>
      </c>
      <c r="AU133" s="4">
        <f t="shared" si="26"/>
        <v>118.5</v>
      </c>
      <c r="AV133" s="4">
        <f t="shared" si="27"/>
        <v>-0.69</v>
      </c>
      <c r="AY133" s="4">
        <f t="shared" si="28"/>
        <v>0</v>
      </c>
      <c r="AZ133" s="13" t="str">
        <f t="shared" si="54"/>
        <v/>
      </c>
      <c r="BA133" s="4" t="str">
        <f t="shared" si="30"/>
        <v/>
      </c>
      <c r="BB133" s="13"/>
      <c r="BC133" s="2">
        <f t="shared" si="47"/>
        <v>39.5</v>
      </c>
      <c r="BD133" s="4">
        <f t="shared" si="31"/>
        <v>118.5</v>
      </c>
      <c r="BE133" s="4">
        <f t="shared" si="32"/>
        <v>-0.69</v>
      </c>
      <c r="BH133" s="4">
        <f t="shared" si="33"/>
        <v>0</v>
      </c>
      <c r="BI133" s="13" t="str">
        <f t="shared" si="55"/>
        <v/>
      </c>
      <c r="BJ133" s="4" t="str">
        <f t="shared" si="35"/>
        <v/>
      </c>
      <c r="BK133" s="13"/>
      <c r="BL133" s="2">
        <f t="shared" si="48"/>
        <v>39.5</v>
      </c>
      <c r="BM133" s="4">
        <f t="shared" si="36"/>
        <v>118.5</v>
      </c>
      <c r="BN133" s="4">
        <f t="shared" si="37"/>
        <v>-0.69</v>
      </c>
      <c r="BQ133" s="4">
        <f t="shared" si="38"/>
        <v>0</v>
      </c>
      <c r="BR133" s="13" t="str">
        <f t="shared" si="56"/>
        <v/>
      </c>
      <c r="BS133" s="4" t="str">
        <f t="shared" si="40"/>
        <v/>
      </c>
      <c r="BT133" s="25"/>
    </row>
    <row r="134">
      <c r="A134" s="2">
        <f t="shared" si="41"/>
        <v>40</v>
      </c>
      <c r="B134" s="4">
        <f t="shared" si="1"/>
        <v>120</v>
      </c>
      <c r="C134" s="4">
        <f t="shared" si="2"/>
        <v>-0.9</v>
      </c>
      <c r="F134" s="4">
        <f t="shared" si="3"/>
        <v>0</v>
      </c>
      <c r="G134" s="13" t="str">
        <f t="shared" si="49"/>
        <v/>
      </c>
      <c r="H134" s="4" t="str">
        <f t="shared" si="5"/>
        <v/>
      </c>
      <c r="J134" s="2">
        <f t="shared" si="42"/>
        <v>40</v>
      </c>
      <c r="K134" s="4">
        <f t="shared" si="6"/>
        <v>120</v>
      </c>
      <c r="L134" s="4">
        <f t="shared" si="7"/>
        <v>-0.9</v>
      </c>
      <c r="M134" s="2">
        <f>150.75+1/32</f>
        <v>150.78125</v>
      </c>
      <c r="N134" s="2">
        <f>155.25-1/32</f>
        <v>155.21875</v>
      </c>
      <c r="O134" s="4">
        <f t="shared" si="8"/>
        <v>4.4375</v>
      </c>
      <c r="P134" s="13">
        <f t="shared" si="50"/>
        <v>0.993031274</v>
      </c>
      <c r="Q134" s="4">
        <f t="shared" si="10"/>
        <v>0</v>
      </c>
      <c r="S134" s="2">
        <f t="shared" si="43"/>
        <v>40</v>
      </c>
      <c r="T134" s="4">
        <f t="shared" si="11"/>
        <v>120</v>
      </c>
      <c r="U134" s="4">
        <f t="shared" si="12"/>
        <v>-0.78</v>
      </c>
      <c r="V134" s="4">
        <f>150+13/16</f>
        <v>150.8125</v>
      </c>
      <c r="W134" s="2">
        <v>155.25</v>
      </c>
      <c r="X134" s="4">
        <f t="shared" si="13"/>
        <v>4.4375</v>
      </c>
      <c r="Y134" s="13">
        <f t="shared" si="51"/>
        <v>0.993031274</v>
      </c>
      <c r="Z134" s="4">
        <f t="shared" si="15"/>
        <v>0</v>
      </c>
      <c r="AB134" s="2">
        <f t="shared" si="44"/>
        <v>40</v>
      </c>
      <c r="AC134" s="4">
        <f t="shared" si="16"/>
        <v>120</v>
      </c>
      <c r="AD134" s="4">
        <f t="shared" si="17"/>
        <v>-0.78</v>
      </c>
      <c r="AE134" s="4">
        <f>150.875-1/32</f>
        <v>150.84375</v>
      </c>
      <c r="AF134" s="2">
        <f>155.25-1/32</f>
        <v>155.21875</v>
      </c>
      <c r="AG134" s="4">
        <f t="shared" si="18"/>
        <v>4.375</v>
      </c>
      <c r="AH134" s="13">
        <f t="shared" si="52"/>
        <v>0.9929327736</v>
      </c>
      <c r="AI134" s="4">
        <f t="shared" si="20"/>
        <v>0</v>
      </c>
      <c r="AJ134" s="13"/>
      <c r="AK134" s="2">
        <f t="shared" si="45"/>
        <v>40</v>
      </c>
      <c r="AL134" s="4">
        <f t="shared" si="21"/>
        <v>120</v>
      </c>
      <c r="AM134" s="4">
        <f t="shared" si="22"/>
        <v>-0.75</v>
      </c>
      <c r="AN134" s="4">
        <f>150+13/16</f>
        <v>150.8125</v>
      </c>
      <c r="AO134" s="4">
        <f>155.25-1/32</f>
        <v>155.21875</v>
      </c>
      <c r="AP134" s="4">
        <f t="shared" si="23"/>
        <v>4.40625</v>
      </c>
      <c r="AQ134" s="13">
        <f t="shared" si="53"/>
        <v>0.9895285073</v>
      </c>
      <c r="AR134" s="4">
        <f t="shared" si="25"/>
        <v>0</v>
      </c>
      <c r="AS134" s="13"/>
      <c r="AT134" s="2">
        <f t="shared" si="46"/>
        <v>40</v>
      </c>
      <c r="AU134" s="4">
        <f t="shared" si="26"/>
        <v>120</v>
      </c>
      <c r="AV134" s="4">
        <f t="shared" si="27"/>
        <v>-0.72</v>
      </c>
      <c r="AW134" s="4">
        <f>150.875-1/32</f>
        <v>150.84375</v>
      </c>
      <c r="AX134" s="4">
        <f>155+3/16</f>
        <v>155.1875</v>
      </c>
      <c r="AY134" s="4">
        <f t="shared" si="28"/>
        <v>4.34375</v>
      </c>
      <c r="AZ134" s="13">
        <f t="shared" si="54"/>
        <v>0.9928824718</v>
      </c>
      <c r="BA134" s="4">
        <f t="shared" si="30"/>
        <v>0</v>
      </c>
      <c r="BB134" s="13"/>
      <c r="BC134" s="2">
        <f t="shared" si="47"/>
        <v>40</v>
      </c>
      <c r="BD134" s="4">
        <f t="shared" si="31"/>
        <v>120</v>
      </c>
      <c r="BE134" s="4">
        <f t="shared" si="32"/>
        <v>-0.72</v>
      </c>
      <c r="BF134" s="4">
        <f>150.8125</f>
        <v>150.8125</v>
      </c>
      <c r="BG134" s="4">
        <f>155+3/16</f>
        <v>155.1875</v>
      </c>
      <c r="BH134" s="4">
        <f t="shared" si="33"/>
        <v>4.375</v>
      </c>
      <c r="BI134" s="13">
        <f t="shared" si="55"/>
        <v>0.9929327736</v>
      </c>
      <c r="BJ134" s="4">
        <f t="shared" si="35"/>
        <v>0</v>
      </c>
      <c r="BK134" s="13"/>
      <c r="BL134" s="2">
        <f t="shared" si="48"/>
        <v>40</v>
      </c>
      <c r="BM134" s="4">
        <f t="shared" si="36"/>
        <v>120</v>
      </c>
      <c r="BN134" s="4">
        <f t="shared" si="37"/>
        <v>-0.72</v>
      </c>
      <c r="BO134" s="4">
        <f>150.875+1/32</f>
        <v>150.90625</v>
      </c>
      <c r="BP134" s="2">
        <v>155.125</v>
      </c>
      <c r="BQ134" s="4">
        <f t="shared" si="38"/>
        <v>4.21875</v>
      </c>
      <c r="BR134" s="13">
        <f t="shared" si="56"/>
        <v>0.9855064797</v>
      </c>
      <c r="BS134" s="4">
        <f t="shared" si="40"/>
        <v>0</v>
      </c>
      <c r="BT134" s="25"/>
    </row>
    <row r="135">
      <c r="A135" s="2">
        <f t="shared" si="41"/>
        <v>40.5</v>
      </c>
      <c r="B135" s="4">
        <f t="shared" si="1"/>
        <v>121.5</v>
      </c>
      <c r="C135" s="4">
        <f t="shared" si="2"/>
        <v>-0.93</v>
      </c>
      <c r="F135" s="4">
        <f t="shared" si="3"/>
        <v>0</v>
      </c>
      <c r="G135" s="13" t="str">
        <f t="shared" si="49"/>
        <v/>
      </c>
      <c r="H135" s="4" t="str">
        <f t="shared" si="5"/>
        <v/>
      </c>
      <c r="J135" s="2">
        <f t="shared" si="42"/>
        <v>40.5</v>
      </c>
      <c r="K135" s="4">
        <f t="shared" si="6"/>
        <v>121.5</v>
      </c>
      <c r="L135" s="4">
        <f t="shared" si="7"/>
        <v>-0.93</v>
      </c>
      <c r="O135" s="4">
        <f t="shared" si="8"/>
        <v>0</v>
      </c>
      <c r="P135" s="13" t="str">
        <f t="shared" si="50"/>
        <v/>
      </c>
      <c r="Q135" s="4" t="str">
        <f t="shared" si="10"/>
        <v/>
      </c>
      <c r="S135" s="2">
        <f t="shared" si="43"/>
        <v>40.5</v>
      </c>
      <c r="T135" s="4">
        <f t="shared" si="11"/>
        <v>121.5</v>
      </c>
      <c r="U135" s="4">
        <f t="shared" si="12"/>
        <v>-0.81</v>
      </c>
      <c r="X135" s="4">
        <f t="shared" si="13"/>
        <v>0</v>
      </c>
      <c r="Y135" s="13" t="str">
        <f t="shared" si="51"/>
        <v/>
      </c>
      <c r="Z135" s="4" t="str">
        <f t="shared" si="15"/>
        <v/>
      </c>
      <c r="AB135" s="2">
        <f t="shared" si="44"/>
        <v>40.5</v>
      </c>
      <c r="AC135" s="4">
        <f t="shared" si="16"/>
        <v>121.5</v>
      </c>
      <c r="AD135" s="4">
        <f t="shared" si="17"/>
        <v>-0.81</v>
      </c>
      <c r="AG135" s="4">
        <f t="shared" si="18"/>
        <v>0</v>
      </c>
      <c r="AH135" s="13" t="str">
        <f t="shared" si="52"/>
        <v/>
      </c>
      <c r="AI135" s="4" t="str">
        <f t="shared" si="20"/>
        <v/>
      </c>
      <c r="AJ135" s="13"/>
      <c r="AK135" s="2">
        <f t="shared" si="45"/>
        <v>40.5</v>
      </c>
      <c r="AL135" s="4">
        <f t="shared" si="21"/>
        <v>121.5</v>
      </c>
      <c r="AM135" s="4">
        <f t="shared" si="22"/>
        <v>-0.78</v>
      </c>
      <c r="AP135" s="4">
        <f t="shared" si="23"/>
        <v>0</v>
      </c>
      <c r="AQ135" s="13" t="str">
        <f t="shared" si="53"/>
        <v/>
      </c>
      <c r="AR135" s="4" t="str">
        <f t="shared" si="25"/>
        <v/>
      </c>
      <c r="AS135" s="13"/>
      <c r="AT135" s="2">
        <f t="shared" si="46"/>
        <v>40.5</v>
      </c>
      <c r="AU135" s="4">
        <f t="shared" si="26"/>
        <v>121.5</v>
      </c>
      <c r="AV135" s="4">
        <f t="shared" si="27"/>
        <v>-0.75</v>
      </c>
      <c r="AY135" s="4">
        <f t="shared" si="28"/>
        <v>0</v>
      </c>
      <c r="AZ135" s="13" t="str">
        <f t="shared" si="54"/>
        <v/>
      </c>
      <c r="BA135" s="4" t="str">
        <f t="shared" si="30"/>
        <v/>
      </c>
      <c r="BB135" s="13"/>
      <c r="BC135" s="2">
        <f t="shared" si="47"/>
        <v>40.5</v>
      </c>
      <c r="BD135" s="4">
        <f t="shared" si="31"/>
        <v>121.5</v>
      </c>
      <c r="BE135" s="4">
        <f t="shared" si="32"/>
        <v>-0.75</v>
      </c>
      <c r="BH135" s="4">
        <f t="shared" si="33"/>
        <v>0</v>
      </c>
      <c r="BI135" s="13" t="str">
        <f t="shared" si="55"/>
        <v/>
      </c>
      <c r="BJ135" s="4" t="str">
        <f t="shared" si="35"/>
        <v/>
      </c>
      <c r="BK135" s="13"/>
      <c r="BL135" s="2">
        <f t="shared" si="48"/>
        <v>40.5</v>
      </c>
      <c r="BM135" s="4">
        <f t="shared" si="36"/>
        <v>121.5</v>
      </c>
      <c r="BN135" s="4">
        <f t="shared" si="37"/>
        <v>-0.75</v>
      </c>
      <c r="BQ135" s="4">
        <f t="shared" si="38"/>
        <v>0</v>
      </c>
      <c r="BR135" s="13" t="str">
        <f t="shared" si="56"/>
        <v/>
      </c>
      <c r="BS135" s="4" t="str">
        <f t="shared" si="40"/>
        <v/>
      </c>
      <c r="BT135" s="25"/>
    </row>
    <row r="136">
      <c r="A136" s="2">
        <f t="shared" si="41"/>
        <v>41</v>
      </c>
      <c r="B136" s="4">
        <f t="shared" si="1"/>
        <v>123</v>
      </c>
      <c r="C136" s="4">
        <f t="shared" si="2"/>
        <v>-0.96</v>
      </c>
      <c r="F136" s="4">
        <f t="shared" si="3"/>
        <v>0</v>
      </c>
      <c r="G136" s="13" t="str">
        <f t="shared" si="49"/>
        <v/>
      </c>
      <c r="H136" s="4" t="str">
        <f t="shared" si="5"/>
        <v/>
      </c>
      <c r="J136" s="2">
        <f t="shared" si="42"/>
        <v>41</v>
      </c>
      <c r="K136" s="4">
        <f t="shared" si="6"/>
        <v>123</v>
      </c>
      <c r="L136" s="4">
        <f t="shared" si="7"/>
        <v>-0.96</v>
      </c>
      <c r="O136" s="4">
        <f t="shared" si="8"/>
        <v>0</v>
      </c>
      <c r="P136" s="13" t="str">
        <f t="shared" si="50"/>
        <v/>
      </c>
      <c r="Q136" s="4" t="str">
        <f t="shared" si="10"/>
        <v/>
      </c>
      <c r="S136" s="2">
        <f t="shared" si="43"/>
        <v>41</v>
      </c>
      <c r="T136" s="4">
        <f t="shared" si="11"/>
        <v>123</v>
      </c>
      <c r="U136" s="4">
        <f t="shared" si="12"/>
        <v>-0.84</v>
      </c>
      <c r="X136" s="4">
        <f t="shared" si="13"/>
        <v>0</v>
      </c>
      <c r="Y136" s="13" t="str">
        <f t="shared" si="51"/>
        <v/>
      </c>
      <c r="Z136" s="4" t="str">
        <f t="shared" si="15"/>
        <v/>
      </c>
      <c r="AB136" s="2">
        <f t="shared" si="44"/>
        <v>41</v>
      </c>
      <c r="AC136" s="4">
        <f t="shared" si="16"/>
        <v>123</v>
      </c>
      <c r="AD136" s="4">
        <f t="shared" si="17"/>
        <v>-0.84</v>
      </c>
      <c r="AE136" s="4">
        <f>150.875-1/32</f>
        <v>150.84375</v>
      </c>
      <c r="AF136" s="2">
        <f>155.25-1/32</f>
        <v>155.21875</v>
      </c>
      <c r="AG136" s="4">
        <f t="shared" si="18"/>
        <v>4.375</v>
      </c>
      <c r="AH136" s="13">
        <f t="shared" si="52"/>
        <v>0.9929327736</v>
      </c>
      <c r="AI136" s="4">
        <f t="shared" si="20"/>
        <v>0</v>
      </c>
      <c r="AJ136" s="13"/>
      <c r="AK136" s="2">
        <f t="shared" si="45"/>
        <v>41</v>
      </c>
      <c r="AL136" s="4">
        <f t="shared" si="21"/>
        <v>123</v>
      </c>
      <c r="AM136" s="4">
        <f t="shared" si="22"/>
        <v>-0.81</v>
      </c>
      <c r="AN136" s="4">
        <f>150+13/16</f>
        <v>150.8125</v>
      </c>
      <c r="AO136" s="4">
        <f>155.25-1/32</f>
        <v>155.21875</v>
      </c>
      <c r="AP136" s="4">
        <f t="shared" si="23"/>
        <v>4.40625</v>
      </c>
      <c r="AQ136" s="13">
        <f t="shared" si="53"/>
        <v>0.9895285073</v>
      </c>
      <c r="AR136" s="4">
        <f t="shared" si="25"/>
        <v>0</v>
      </c>
      <c r="AS136" s="13"/>
      <c r="AT136" s="2">
        <f t="shared" si="46"/>
        <v>41</v>
      </c>
      <c r="AU136" s="4">
        <f t="shared" si="26"/>
        <v>123</v>
      </c>
      <c r="AV136" s="4">
        <f t="shared" si="27"/>
        <v>-0.78</v>
      </c>
      <c r="AW136" s="4">
        <f>150+13/16</f>
        <v>150.8125</v>
      </c>
      <c r="AX136" s="4">
        <f>155.25-1/32</f>
        <v>155.21875</v>
      </c>
      <c r="AY136" s="4">
        <f t="shared" si="28"/>
        <v>4.40625</v>
      </c>
      <c r="AZ136" s="13">
        <f t="shared" si="54"/>
        <v>1</v>
      </c>
      <c r="BA136" s="4">
        <f t="shared" si="30"/>
        <v>0</v>
      </c>
      <c r="BB136" s="13"/>
      <c r="BC136" s="2">
        <f t="shared" si="47"/>
        <v>41</v>
      </c>
      <c r="BD136" s="4">
        <f t="shared" si="31"/>
        <v>123</v>
      </c>
      <c r="BE136" s="4">
        <f t="shared" si="32"/>
        <v>-0.78</v>
      </c>
      <c r="BF136" s="4">
        <f>150+13/16</f>
        <v>150.8125</v>
      </c>
      <c r="BG136" s="4">
        <f>155.25-1/32</f>
        <v>155.21875</v>
      </c>
      <c r="BH136" s="4">
        <f t="shared" si="33"/>
        <v>4.40625</v>
      </c>
      <c r="BI136" s="13">
        <f t="shared" si="55"/>
        <v>0.9964726521</v>
      </c>
      <c r="BJ136" s="4">
        <f t="shared" si="35"/>
        <v>0</v>
      </c>
      <c r="BK136" s="13"/>
      <c r="BL136" s="2">
        <f t="shared" si="48"/>
        <v>41</v>
      </c>
      <c r="BM136" s="4">
        <f t="shared" si="36"/>
        <v>123</v>
      </c>
      <c r="BN136" s="4">
        <f t="shared" si="37"/>
        <v>-0.78</v>
      </c>
      <c r="BO136" s="2">
        <v>150.875</v>
      </c>
      <c r="BP136" s="4">
        <f>155+3/16</f>
        <v>155.1875</v>
      </c>
      <c r="BQ136" s="4">
        <f t="shared" si="38"/>
        <v>4.3125</v>
      </c>
      <c r="BR136" s="13">
        <f t="shared" si="56"/>
        <v>0.9963963847</v>
      </c>
      <c r="BS136" s="4">
        <f t="shared" si="40"/>
        <v>0</v>
      </c>
      <c r="BT136" s="25"/>
    </row>
    <row r="137">
      <c r="A137" s="2">
        <f t="shared" si="41"/>
        <v>41.5</v>
      </c>
      <c r="B137" s="4">
        <f t="shared" si="1"/>
        <v>124.5</v>
      </c>
      <c r="C137" s="4">
        <f t="shared" si="2"/>
        <v>-0.99</v>
      </c>
      <c r="F137" s="4">
        <f t="shared" si="3"/>
        <v>0</v>
      </c>
      <c r="G137" s="13" t="str">
        <f t="shared" si="49"/>
        <v/>
      </c>
      <c r="H137" s="4" t="str">
        <f t="shared" si="5"/>
        <v/>
      </c>
      <c r="J137" s="2">
        <f t="shared" si="42"/>
        <v>41.5</v>
      </c>
      <c r="K137" s="4">
        <f t="shared" si="6"/>
        <v>124.5</v>
      </c>
      <c r="L137" s="4">
        <f t="shared" si="7"/>
        <v>-0.99</v>
      </c>
      <c r="O137" s="4">
        <f t="shared" si="8"/>
        <v>0</v>
      </c>
      <c r="P137" s="13" t="str">
        <f t="shared" si="50"/>
        <v/>
      </c>
      <c r="Q137" s="4" t="str">
        <f t="shared" si="10"/>
        <v/>
      </c>
      <c r="S137" s="2">
        <f t="shared" si="43"/>
        <v>41.5</v>
      </c>
      <c r="T137" s="4">
        <f t="shared" si="11"/>
        <v>124.5</v>
      </c>
      <c r="U137" s="4">
        <f t="shared" si="12"/>
        <v>-0.87</v>
      </c>
      <c r="X137" s="4">
        <f t="shared" si="13"/>
        <v>0</v>
      </c>
      <c r="Y137" s="13" t="str">
        <f t="shared" si="51"/>
        <v/>
      </c>
      <c r="Z137" s="4" t="str">
        <f t="shared" si="15"/>
        <v/>
      </c>
      <c r="AB137" s="2">
        <f t="shared" si="44"/>
        <v>41.5</v>
      </c>
      <c r="AC137" s="4">
        <f t="shared" si="16"/>
        <v>124.5</v>
      </c>
      <c r="AD137" s="4">
        <f t="shared" si="17"/>
        <v>-0.87</v>
      </c>
      <c r="AG137" s="4">
        <f t="shared" si="18"/>
        <v>0</v>
      </c>
      <c r="AH137" s="13" t="str">
        <f t="shared" si="52"/>
        <v/>
      </c>
      <c r="AI137" s="4" t="str">
        <f t="shared" si="20"/>
        <v/>
      </c>
      <c r="AJ137" s="13"/>
      <c r="AK137" s="2">
        <f t="shared" si="45"/>
        <v>41.5</v>
      </c>
      <c r="AL137" s="4">
        <f t="shared" si="21"/>
        <v>124.5</v>
      </c>
      <c r="AM137" s="4">
        <f t="shared" si="22"/>
        <v>-0.84</v>
      </c>
      <c r="AP137" s="4">
        <f t="shared" si="23"/>
        <v>0</v>
      </c>
      <c r="AQ137" s="13" t="str">
        <f t="shared" si="53"/>
        <v/>
      </c>
      <c r="AR137" s="4" t="str">
        <f t="shared" si="25"/>
        <v/>
      </c>
      <c r="AS137" s="13"/>
      <c r="AT137" s="2">
        <f t="shared" si="46"/>
        <v>41.5</v>
      </c>
      <c r="AU137" s="4">
        <f t="shared" si="26"/>
        <v>124.5</v>
      </c>
      <c r="AV137" s="4">
        <f t="shared" si="27"/>
        <v>-0.81</v>
      </c>
      <c r="AY137" s="4">
        <f t="shared" si="28"/>
        <v>0</v>
      </c>
      <c r="AZ137" s="13" t="str">
        <f t="shared" si="54"/>
        <v/>
      </c>
      <c r="BA137" s="4" t="str">
        <f t="shared" si="30"/>
        <v/>
      </c>
      <c r="BB137" s="13"/>
      <c r="BC137" s="2">
        <f t="shared" si="47"/>
        <v>41.5</v>
      </c>
      <c r="BD137" s="4">
        <f t="shared" si="31"/>
        <v>124.5</v>
      </c>
      <c r="BE137" s="4">
        <f t="shared" si="32"/>
        <v>-0.81</v>
      </c>
      <c r="BH137" s="4">
        <f t="shared" si="33"/>
        <v>0</v>
      </c>
      <c r="BI137" s="13" t="str">
        <f t="shared" si="55"/>
        <v/>
      </c>
      <c r="BJ137" s="4" t="str">
        <f t="shared" si="35"/>
        <v/>
      </c>
      <c r="BK137" s="13"/>
      <c r="BL137" s="2">
        <f t="shared" si="48"/>
        <v>41.5</v>
      </c>
      <c r="BM137" s="4">
        <f t="shared" si="36"/>
        <v>124.5</v>
      </c>
      <c r="BN137" s="4">
        <f t="shared" si="37"/>
        <v>-0.81</v>
      </c>
      <c r="BQ137" s="4">
        <f t="shared" si="38"/>
        <v>0</v>
      </c>
      <c r="BR137" s="13" t="str">
        <f t="shared" si="56"/>
        <v/>
      </c>
      <c r="BS137" s="4" t="str">
        <f t="shared" si="40"/>
        <v/>
      </c>
      <c r="BT137" s="25"/>
    </row>
    <row r="138">
      <c r="A138" s="2">
        <f t="shared" si="41"/>
        <v>42</v>
      </c>
      <c r="B138" s="4">
        <f t="shared" si="1"/>
        <v>126</v>
      </c>
      <c r="C138" s="4">
        <f t="shared" si="2"/>
        <v>-1.02</v>
      </c>
      <c r="F138" s="4">
        <f t="shared" si="3"/>
        <v>0</v>
      </c>
      <c r="G138" s="13" t="str">
        <f t="shared" si="49"/>
        <v/>
      </c>
      <c r="H138" s="4" t="str">
        <f t="shared" si="5"/>
        <v/>
      </c>
      <c r="J138" s="2">
        <f t="shared" si="42"/>
        <v>42</v>
      </c>
      <c r="K138" s="4">
        <f t="shared" si="6"/>
        <v>126</v>
      </c>
      <c r="L138" s="4">
        <f t="shared" si="7"/>
        <v>-1.02</v>
      </c>
      <c r="M138" s="2">
        <f>150.75+1/32</f>
        <v>150.78125</v>
      </c>
      <c r="N138" s="2">
        <f>155.25-1/32</f>
        <v>155.21875</v>
      </c>
      <c r="O138" s="4">
        <f t="shared" si="8"/>
        <v>4.4375</v>
      </c>
      <c r="P138" s="13">
        <f t="shared" si="50"/>
        <v>0.993031274</v>
      </c>
      <c r="Q138" s="4">
        <f t="shared" si="10"/>
        <v>0</v>
      </c>
      <c r="S138" s="2">
        <f t="shared" si="43"/>
        <v>42</v>
      </c>
      <c r="T138" s="4">
        <f t="shared" si="11"/>
        <v>126</v>
      </c>
      <c r="U138" s="4">
        <f t="shared" si="12"/>
        <v>-0.9</v>
      </c>
      <c r="V138" s="4">
        <f>150+13/16</f>
        <v>150.8125</v>
      </c>
      <c r="W138" s="2">
        <v>155.25</v>
      </c>
      <c r="X138" s="4">
        <f t="shared" si="13"/>
        <v>4.4375</v>
      </c>
      <c r="Y138" s="13">
        <f t="shared" si="51"/>
        <v>0.993031274</v>
      </c>
      <c r="Z138" s="4">
        <f t="shared" si="15"/>
        <v>0</v>
      </c>
      <c r="AB138" s="2">
        <f t="shared" si="44"/>
        <v>42</v>
      </c>
      <c r="AC138" s="4">
        <f t="shared" si="16"/>
        <v>126</v>
      </c>
      <c r="AD138" s="4">
        <f t="shared" si="17"/>
        <v>-0.9</v>
      </c>
      <c r="AE138" s="4">
        <f>150.875-1/32</f>
        <v>150.84375</v>
      </c>
      <c r="AF138" s="2">
        <f>155.25-1/32</f>
        <v>155.21875</v>
      </c>
      <c r="AG138" s="4">
        <f t="shared" si="18"/>
        <v>4.375</v>
      </c>
      <c r="AH138" s="13">
        <f t="shared" si="52"/>
        <v>0.9929327736</v>
      </c>
      <c r="AI138" s="4">
        <f t="shared" si="20"/>
        <v>0</v>
      </c>
      <c r="AJ138" s="13"/>
      <c r="AK138" s="2">
        <f t="shared" si="45"/>
        <v>42</v>
      </c>
      <c r="AL138" s="4">
        <f t="shared" si="21"/>
        <v>126</v>
      </c>
      <c r="AM138" s="4">
        <f t="shared" si="22"/>
        <v>-0.87</v>
      </c>
      <c r="AN138" s="4">
        <f>150.75+1/32</f>
        <v>150.78125</v>
      </c>
      <c r="AO138" s="2">
        <v>155.25</v>
      </c>
      <c r="AP138" s="4">
        <f t="shared" si="23"/>
        <v>4.46875</v>
      </c>
      <c r="AQ138" s="13">
        <f t="shared" si="53"/>
        <v>0.9965217286</v>
      </c>
      <c r="AR138" s="4">
        <f t="shared" si="25"/>
        <v>0</v>
      </c>
      <c r="AS138" s="13"/>
      <c r="AT138" s="2">
        <f t="shared" si="46"/>
        <v>42</v>
      </c>
      <c r="AU138" s="4">
        <f t="shared" si="26"/>
        <v>126</v>
      </c>
      <c r="AV138" s="4">
        <f t="shared" si="27"/>
        <v>-0.84</v>
      </c>
      <c r="AW138" s="4">
        <f>150+13/16</f>
        <v>150.8125</v>
      </c>
      <c r="AX138" s="4">
        <f>155.25-1/32</f>
        <v>155.21875</v>
      </c>
      <c r="AY138" s="4">
        <f t="shared" si="28"/>
        <v>4.40625</v>
      </c>
      <c r="AZ138" s="13">
        <f t="shared" si="54"/>
        <v>1</v>
      </c>
      <c r="BA138" s="4">
        <f t="shared" si="30"/>
        <v>0</v>
      </c>
      <c r="BB138" s="13"/>
      <c r="BC138" s="2">
        <f t="shared" si="47"/>
        <v>42</v>
      </c>
      <c r="BD138" s="4">
        <f t="shared" si="31"/>
        <v>126</v>
      </c>
      <c r="BE138" s="4">
        <f t="shared" si="32"/>
        <v>-0.84</v>
      </c>
      <c r="BF138" s="4">
        <f>150+13/16</f>
        <v>150.8125</v>
      </c>
      <c r="BG138" s="4">
        <f>155.25-1/32</f>
        <v>155.21875</v>
      </c>
      <c r="BH138" s="4">
        <f t="shared" si="33"/>
        <v>4.40625</v>
      </c>
      <c r="BI138" s="13">
        <f t="shared" si="55"/>
        <v>0.9964726521</v>
      </c>
      <c r="BJ138" s="4">
        <f t="shared" si="35"/>
        <v>0</v>
      </c>
      <c r="BK138" s="13"/>
      <c r="BL138" s="2">
        <f t="shared" si="48"/>
        <v>42</v>
      </c>
      <c r="BM138" s="4">
        <f t="shared" si="36"/>
        <v>126</v>
      </c>
      <c r="BN138" s="4">
        <f t="shared" si="37"/>
        <v>-0.84</v>
      </c>
      <c r="BO138" s="2">
        <v>150.875</v>
      </c>
      <c r="BP138" s="4">
        <f>155+3/16</f>
        <v>155.1875</v>
      </c>
      <c r="BQ138" s="4">
        <f t="shared" si="38"/>
        <v>4.3125</v>
      </c>
      <c r="BR138" s="13">
        <f t="shared" si="56"/>
        <v>0.9963963847</v>
      </c>
      <c r="BS138" s="4">
        <f t="shared" si="40"/>
        <v>0</v>
      </c>
      <c r="BT138" s="25"/>
    </row>
    <row r="139">
      <c r="A139" s="2">
        <f t="shared" si="41"/>
        <v>42.5</v>
      </c>
      <c r="B139" s="4">
        <f t="shared" si="1"/>
        <v>127.5</v>
      </c>
      <c r="C139" s="4">
        <f t="shared" si="2"/>
        <v>-1.05</v>
      </c>
      <c r="F139" s="4">
        <f t="shared" si="3"/>
        <v>0</v>
      </c>
      <c r="G139" s="13" t="str">
        <f t="shared" si="49"/>
        <v/>
      </c>
      <c r="H139" s="4" t="str">
        <f t="shared" si="5"/>
        <v/>
      </c>
      <c r="J139" s="2">
        <f t="shared" si="42"/>
        <v>42.5</v>
      </c>
      <c r="K139" s="4">
        <f t="shared" si="6"/>
        <v>127.5</v>
      </c>
      <c r="L139" s="4">
        <f t="shared" si="7"/>
        <v>-1.05</v>
      </c>
      <c r="O139" s="4">
        <f t="shared" si="8"/>
        <v>0</v>
      </c>
      <c r="P139" s="13" t="str">
        <f t="shared" si="50"/>
        <v/>
      </c>
      <c r="Q139" s="4" t="str">
        <f t="shared" si="10"/>
        <v/>
      </c>
      <c r="S139" s="2">
        <f t="shared" si="43"/>
        <v>42.5</v>
      </c>
      <c r="T139" s="4">
        <f t="shared" si="11"/>
        <v>127.5</v>
      </c>
      <c r="U139" s="4">
        <f t="shared" si="12"/>
        <v>-0.93</v>
      </c>
      <c r="X139" s="4">
        <f t="shared" si="13"/>
        <v>0</v>
      </c>
      <c r="Y139" s="13" t="str">
        <f t="shared" si="51"/>
        <v/>
      </c>
      <c r="Z139" s="4" t="str">
        <f t="shared" si="15"/>
        <v/>
      </c>
      <c r="AB139" s="2">
        <f t="shared" si="44"/>
        <v>42.5</v>
      </c>
      <c r="AC139" s="4">
        <f t="shared" si="16"/>
        <v>127.5</v>
      </c>
      <c r="AD139" s="4">
        <f t="shared" si="17"/>
        <v>-0.93</v>
      </c>
      <c r="AG139" s="4">
        <f t="shared" si="18"/>
        <v>0</v>
      </c>
      <c r="AH139" s="13" t="str">
        <f t="shared" si="52"/>
        <v/>
      </c>
      <c r="AI139" s="4" t="str">
        <f t="shared" si="20"/>
        <v/>
      </c>
      <c r="AJ139" s="13"/>
      <c r="AK139" s="2">
        <f t="shared" si="45"/>
        <v>42.5</v>
      </c>
      <c r="AL139" s="4">
        <f t="shared" si="21"/>
        <v>127.5</v>
      </c>
      <c r="AM139" s="4">
        <f t="shared" si="22"/>
        <v>-0.9</v>
      </c>
      <c r="AP139" s="4">
        <f t="shared" si="23"/>
        <v>0</v>
      </c>
      <c r="AQ139" s="13" t="str">
        <f t="shared" si="53"/>
        <v/>
      </c>
      <c r="AR139" s="4" t="str">
        <f t="shared" si="25"/>
        <v/>
      </c>
      <c r="AS139" s="13"/>
      <c r="AT139" s="2">
        <f t="shared" si="46"/>
        <v>42.5</v>
      </c>
      <c r="AU139" s="4">
        <f t="shared" si="26"/>
        <v>127.5</v>
      </c>
      <c r="AV139" s="4">
        <f t="shared" si="27"/>
        <v>-0.87</v>
      </c>
      <c r="AY139" s="4">
        <f t="shared" si="28"/>
        <v>0</v>
      </c>
      <c r="AZ139" s="13" t="str">
        <f t="shared" si="54"/>
        <v/>
      </c>
      <c r="BA139" s="4" t="str">
        <f t="shared" si="30"/>
        <v/>
      </c>
      <c r="BB139" s="13"/>
      <c r="BC139" s="2">
        <f t="shared" si="47"/>
        <v>42.5</v>
      </c>
      <c r="BD139" s="4">
        <f t="shared" si="31"/>
        <v>127.5</v>
      </c>
      <c r="BE139" s="4">
        <f t="shared" si="32"/>
        <v>-0.87</v>
      </c>
      <c r="BH139" s="4">
        <f t="shared" si="33"/>
        <v>0</v>
      </c>
      <c r="BI139" s="13" t="str">
        <f t="shared" si="55"/>
        <v/>
      </c>
      <c r="BJ139" s="4" t="str">
        <f t="shared" si="35"/>
        <v/>
      </c>
      <c r="BK139" s="13"/>
      <c r="BL139" s="2">
        <f t="shared" si="48"/>
        <v>42.5</v>
      </c>
      <c r="BM139" s="4">
        <f t="shared" si="36"/>
        <v>127.5</v>
      </c>
      <c r="BN139" s="4">
        <f t="shared" si="37"/>
        <v>-0.87</v>
      </c>
      <c r="BQ139" s="4">
        <f t="shared" si="38"/>
        <v>0</v>
      </c>
      <c r="BR139" s="13" t="str">
        <f t="shared" si="56"/>
        <v/>
      </c>
      <c r="BS139" s="4" t="str">
        <f t="shared" si="40"/>
        <v/>
      </c>
      <c r="BT139" s="25"/>
    </row>
    <row r="140">
      <c r="A140" s="2">
        <f t="shared" si="41"/>
        <v>43</v>
      </c>
      <c r="B140" s="4">
        <f t="shared" si="1"/>
        <v>129</v>
      </c>
      <c r="C140" s="4">
        <f t="shared" si="2"/>
        <v>-1.08</v>
      </c>
      <c r="F140" s="4">
        <f t="shared" si="3"/>
        <v>0</v>
      </c>
      <c r="G140" s="13" t="str">
        <f t="shared" si="49"/>
        <v/>
      </c>
      <c r="H140" s="4" t="str">
        <f t="shared" si="5"/>
        <v/>
      </c>
      <c r="J140" s="2">
        <f t="shared" si="42"/>
        <v>43</v>
      </c>
      <c r="K140" s="4">
        <f t="shared" si="6"/>
        <v>129</v>
      </c>
      <c r="L140" s="4">
        <f t="shared" si="7"/>
        <v>-1.08</v>
      </c>
      <c r="O140" s="4">
        <f t="shared" si="8"/>
        <v>0</v>
      </c>
      <c r="P140" s="13" t="str">
        <f t="shared" si="50"/>
        <v/>
      </c>
      <c r="Q140" s="4" t="str">
        <f t="shared" si="10"/>
        <v/>
      </c>
      <c r="S140" s="2">
        <f t="shared" si="43"/>
        <v>43</v>
      </c>
      <c r="T140" s="4">
        <f t="shared" si="11"/>
        <v>129</v>
      </c>
      <c r="U140" s="4">
        <f t="shared" si="12"/>
        <v>-0.96</v>
      </c>
      <c r="X140" s="4">
        <f t="shared" si="13"/>
        <v>0</v>
      </c>
      <c r="Y140" s="13" t="str">
        <f t="shared" si="51"/>
        <v/>
      </c>
      <c r="Z140" s="4" t="str">
        <f t="shared" si="15"/>
        <v/>
      </c>
      <c r="AB140" s="2">
        <f t="shared" si="44"/>
        <v>43</v>
      </c>
      <c r="AC140" s="4">
        <f t="shared" si="16"/>
        <v>129</v>
      </c>
      <c r="AD140" s="4">
        <f t="shared" si="17"/>
        <v>-0.96</v>
      </c>
      <c r="AG140" s="4">
        <f t="shared" si="18"/>
        <v>0</v>
      </c>
      <c r="AH140" s="13" t="str">
        <f t="shared" si="52"/>
        <v/>
      </c>
      <c r="AI140" s="4" t="str">
        <f t="shared" si="20"/>
        <v/>
      </c>
      <c r="AJ140" s="13"/>
      <c r="AK140" s="2">
        <f t="shared" si="45"/>
        <v>43</v>
      </c>
      <c r="AL140" s="4">
        <f t="shared" si="21"/>
        <v>129</v>
      </c>
      <c r="AM140" s="4">
        <f t="shared" si="22"/>
        <v>-0.93</v>
      </c>
      <c r="AP140" s="4">
        <f t="shared" si="23"/>
        <v>0</v>
      </c>
      <c r="AQ140" s="13" t="str">
        <f t="shared" si="53"/>
        <v/>
      </c>
      <c r="AR140" s="4" t="str">
        <f t="shared" si="25"/>
        <v/>
      </c>
      <c r="AS140" s="13"/>
      <c r="AT140" s="2">
        <f t="shared" si="46"/>
        <v>43</v>
      </c>
      <c r="AU140" s="4">
        <f t="shared" si="26"/>
        <v>129</v>
      </c>
      <c r="AV140" s="4">
        <f t="shared" si="27"/>
        <v>-0.9</v>
      </c>
      <c r="AW140" s="4">
        <f>150+13/16</f>
        <v>150.8125</v>
      </c>
      <c r="AX140" s="4">
        <f>155.25-1/32</f>
        <v>155.21875</v>
      </c>
      <c r="AY140" s="4">
        <f t="shared" si="28"/>
        <v>4.40625</v>
      </c>
      <c r="AZ140" s="13">
        <f t="shared" si="54"/>
        <v>1</v>
      </c>
      <c r="BA140" s="4">
        <f t="shared" si="30"/>
        <v>0</v>
      </c>
      <c r="BB140" s="13"/>
      <c r="BC140" s="2">
        <f t="shared" si="47"/>
        <v>43</v>
      </c>
      <c r="BD140" s="4">
        <f t="shared" si="31"/>
        <v>129</v>
      </c>
      <c r="BE140" s="4">
        <f t="shared" si="32"/>
        <v>-0.9</v>
      </c>
      <c r="BF140" s="4">
        <f>150+13/16</f>
        <v>150.8125</v>
      </c>
      <c r="BG140" s="4">
        <f>155.25-1/32</f>
        <v>155.21875</v>
      </c>
      <c r="BH140" s="4">
        <f t="shared" si="33"/>
        <v>4.40625</v>
      </c>
      <c r="BI140" s="13">
        <f t="shared" si="55"/>
        <v>0.9964726521</v>
      </c>
      <c r="BJ140" s="4">
        <f t="shared" si="35"/>
        <v>0</v>
      </c>
      <c r="BK140" s="13"/>
      <c r="BL140" s="2">
        <f t="shared" si="48"/>
        <v>43</v>
      </c>
      <c r="BM140" s="4">
        <f t="shared" si="36"/>
        <v>129</v>
      </c>
      <c r="BN140" s="4">
        <f t="shared" si="37"/>
        <v>-0.9</v>
      </c>
      <c r="BO140" s="2">
        <v>150.875</v>
      </c>
      <c r="BP140" s="4">
        <f>155+3/16</f>
        <v>155.1875</v>
      </c>
      <c r="BQ140" s="4">
        <f t="shared" si="38"/>
        <v>4.3125</v>
      </c>
      <c r="BR140" s="13">
        <f t="shared" si="56"/>
        <v>0.9963963847</v>
      </c>
      <c r="BS140" s="4">
        <f t="shared" si="40"/>
        <v>0</v>
      </c>
      <c r="BT140" s="25"/>
    </row>
    <row r="141">
      <c r="A141" s="2">
        <f t="shared" si="41"/>
        <v>43.5</v>
      </c>
      <c r="B141" s="4">
        <f t="shared" si="1"/>
        <v>130.5</v>
      </c>
      <c r="C141" s="4">
        <f t="shared" si="2"/>
        <v>-1.11</v>
      </c>
      <c r="F141" s="4">
        <f t="shared" si="3"/>
        <v>0</v>
      </c>
      <c r="G141" s="13" t="str">
        <f t="shared" si="49"/>
        <v/>
      </c>
      <c r="H141" s="4" t="str">
        <f t="shared" si="5"/>
        <v/>
      </c>
      <c r="J141" s="2">
        <f t="shared" si="42"/>
        <v>43.5</v>
      </c>
      <c r="K141" s="4">
        <f t="shared" si="6"/>
        <v>130.5</v>
      </c>
      <c r="L141" s="4">
        <f t="shared" si="7"/>
        <v>-1.11</v>
      </c>
      <c r="O141" s="4">
        <f t="shared" si="8"/>
        <v>0</v>
      </c>
      <c r="P141" s="13" t="str">
        <f t="shared" si="50"/>
        <v/>
      </c>
      <c r="Q141" s="4" t="str">
        <f t="shared" si="10"/>
        <v/>
      </c>
      <c r="S141" s="2">
        <f t="shared" si="43"/>
        <v>43.5</v>
      </c>
      <c r="T141" s="4">
        <f t="shared" si="11"/>
        <v>130.5</v>
      </c>
      <c r="U141" s="4">
        <f t="shared" si="12"/>
        <v>-0.99</v>
      </c>
      <c r="X141" s="4">
        <f t="shared" si="13"/>
        <v>0</v>
      </c>
      <c r="Y141" s="13" t="str">
        <f t="shared" si="51"/>
        <v/>
      </c>
      <c r="Z141" s="4" t="str">
        <f t="shared" si="15"/>
        <v/>
      </c>
      <c r="AB141" s="2">
        <f t="shared" si="44"/>
        <v>43.5</v>
      </c>
      <c r="AC141" s="4">
        <f t="shared" si="16"/>
        <v>130.5</v>
      </c>
      <c r="AD141" s="4">
        <f t="shared" si="17"/>
        <v>-0.99</v>
      </c>
      <c r="AG141" s="4">
        <f t="shared" si="18"/>
        <v>0</v>
      </c>
      <c r="AH141" s="13" t="str">
        <f t="shared" si="52"/>
        <v/>
      </c>
      <c r="AI141" s="4" t="str">
        <f t="shared" si="20"/>
        <v/>
      </c>
      <c r="AJ141" s="13"/>
      <c r="AK141" s="2">
        <f t="shared" si="45"/>
        <v>43.5</v>
      </c>
      <c r="AL141" s="4">
        <f t="shared" si="21"/>
        <v>130.5</v>
      </c>
      <c r="AM141" s="4">
        <f t="shared" si="22"/>
        <v>-0.96</v>
      </c>
      <c r="AP141" s="4">
        <f t="shared" si="23"/>
        <v>0</v>
      </c>
      <c r="AQ141" s="13" t="str">
        <f t="shared" si="53"/>
        <v/>
      </c>
      <c r="AR141" s="4" t="str">
        <f t="shared" si="25"/>
        <v/>
      </c>
      <c r="AS141" s="13"/>
      <c r="AT141" s="2">
        <f t="shared" si="46"/>
        <v>43.5</v>
      </c>
      <c r="AU141" s="4">
        <f t="shared" si="26"/>
        <v>130.5</v>
      </c>
      <c r="AV141" s="4">
        <f t="shared" si="27"/>
        <v>-0.93</v>
      </c>
      <c r="AY141" s="4">
        <f t="shared" si="28"/>
        <v>0</v>
      </c>
      <c r="AZ141" s="13" t="str">
        <f t="shared" si="54"/>
        <v/>
      </c>
      <c r="BA141" s="4" t="str">
        <f t="shared" si="30"/>
        <v/>
      </c>
      <c r="BB141" s="13"/>
      <c r="BC141" s="2">
        <f t="shared" si="47"/>
        <v>43.5</v>
      </c>
      <c r="BD141" s="4">
        <f t="shared" si="31"/>
        <v>130.5</v>
      </c>
      <c r="BE141" s="4">
        <f t="shared" si="32"/>
        <v>-0.93</v>
      </c>
      <c r="BH141" s="4">
        <f t="shared" si="33"/>
        <v>0</v>
      </c>
      <c r="BI141" s="13" t="str">
        <f t="shared" si="55"/>
        <v/>
      </c>
      <c r="BJ141" s="4" t="str">
        <f t="shared" si="35"/>
        <v/>
      </c>
      <c r="BK141" s="13"/>
      <c r="BL141" s="2">
        <f t="shared" si="48"/>
        <v>43.5</v>
      </c>
      <c r="BM141" s="4">
        <f t="shared" si="36"/>
        <v>130.5</v>
      </c>
      <c r="BN141" s="4">
        <f t="shared" si="37"/>
        <v>-0.93</v>
      </c>
      <c r="BQ141" s="4">
        <f t="shared" si="38"/>
        <v>0</v>
      </c>
      <c r="BR141" s="13" t="str">
        <f t="shared" si="56"/>
        <v/>
      </c>
      <c r="BS141" s="4" t="str">
        <f t="shared" si="40"/>
        <v/>
      </c>
      <c r="BT141" s="25"/>
    </row>
    <row r="142">
      <c r="A142" s="2">
        <f t="shared" si="41"/>
        <v>44</v>
      </c>
      <c r="B142" s="4">
        <f t="shared" si="1"/>
        <v>132</v>
      </c>
      <c r="C142" s="4">
        <f t="shared" si="2"/>
        <v>-1.14</v>
      </c>
      <c r="F142" s="4">
        <f t="shared" si="3"/>
        <v>0</v>
      </c>
      <c r="G142" s="13" t="str">
        <f t="shared" si="49"/>
        <v/>
      </c>
      <c r="H142" s="4" t="str">
        <f t="shared" si="5"/>
        <v/>
      </c>
      <c r="J142" s="2">
        <f t="shared" si="42"/>
        <v>44</v>
      </c>
      <c r="K142" s="4">
        <f t="shared" si="6"/>
        <v>132</v>
      </c>
      <c r="L142" s="4">
        <f t="shared" si="7"/>
        <v>-1.14</v>
      </c>
      <c r="M142" s="2">
        <f>150.75+1/32</f>
        <v>150.78125</v>
      </c>
      <c r="N142" s="2">
        <f>155.25-1/32</f>
        <v>155.21875</v>
      </c>
      <c r="O142" s="4">
        <f t="shared" si="8"/>
        <v>4.4375</v>
      </c>
      <c r="P142" s="13">
        <f t="shared" si="50"/>
        <v>0.993031274</v>
      </c>
      <c r="Q142" s="4">
        <f t="shared" si="10"/>
        <v>0</v>
      </c>
      <c r="S142" s="2">
        <f t="shared" si="43"/>
        <v>44</v>
      </c>
      <c r="T142" s="4">
        <f t="shared" si="11"/>
        <v>132</v>
      </c>
      <c r="U142" s="4">
        <f t="shared" si="12"/>
        <v>-1.02</v>
      </c>
      <c r="V142" s="4">
        <f>150+13/16</f>
        <v>150.8125</v>
      </c>
      <c r="W142" s="2">
        <v>155.25</v>
      </c>
      <c r="X142" s="4">
        <f t="shared" si="13"/>
        <v>4.4375</v>
      </c>
      <c r="Y142" s="13">
        <f t="shared" si="51"/>
        <v>0.993031274</v>
      </c>
      <c r="Z142" s="4">
        <f t="shared" si="15"/>
        <v>0</v>
      </c>
      <c r="AB142" s="2">
        <f t="shared" si="44"/>
        <v>44</v>
      </c>
      <c r="AC142" s="4">
        <f t="shared" si="16"/>
        <v>132</v>
      </c>
      <c r="AD142" s="4">
        <f t="shared" si="17"/>
        <v>-1.02</v>
      </c>
      <c r="AE142" s="4">
        <f>150+13/16</f>
        <v>150.8125</v>
      </c>
      <c r="AF142" s="2">
        <f>155.25-1/32</f>
        <v>155.21875</v>
      </c>
      <c r="AG142" s="4">
        <f t="shared" si="18"/>
        <v>4.40625</v>
      </c>
      <c r="AH142" s="13">
        <f t="shared" si="52"/>
        <v>0.9964726521</v>
      </c>
      <c r="AI142" s="4">
        <f t="shared" si="20"/>
        <v>0</v>
      </c>
      <c r="AJ142" s="13"/>
      <c r="AK142" s="2">
        <f t="shared" si="45"/>
        <v>44</v>
      </c>
      <c r="AL142" s="4">
        <f t="shared" si="21"/>
        <v>132</v>
      </c>
      <c r="AM142" s="4">
        <f t="shared" si="22"/>
        <v>-0.99</v>
      </c>
      <c r="AN142" s="4">
        <f>150.75+1/32</f>
        <v>150.78125</v>
      </c>
      <c r="AO142" s="2">
        <v>155.25</v>
      </c>
      <c r="AP142" s="4">
        <f t="shared" si="23"/>
        <v>4.46875</v>
      </c>
      <c r="AQ142" s="13">
        <f t="shared" si="53"/>
        <v>0.9965217286</v>
      </c>
      <c r="AR142" s="4">
        <f t="shared" si="25"/>
        <v>0</v>
      </c>
      <c r="AS142" s="13"/>
      <c r="AT142" s="2">
        <f t="shared" si="46"/>
        <v>44</v>
      </c>
      <c r="AU142" s="4">
        <f t="shared" si="26"/>
        <v>132</v>
      </c>
      <c r="AV142" s="4">
        <f t="shared" si="27"/>
        <v>-0.96</v>
      </c>
      <c r="AW142" s="4">
        <f>150+13/16</f>
        <v>150.8125</v>
      </c>
      <c r="AX142" s="4">
        <f>155.25-1/32</f>
        <v>155.21875</v>
      </c>
      <c r="AY142" s="4">
        <f t="shared" si="28"/>
        <v>4.40625</v>
      </c>
      <c r="AZ142" s="13">
        <f t="shared" si="54"/>
        <v>1</v>
      </c>
      <c r="BA142" s="4">
        <f t="shared" si="30"/>
        <v>0</v>
      </c>
      <c r="BB142" s="13"/>
      <c r="BC142" s="2">
        <f t="shared" si="47"/>
        <v>44</v>
      </c>
      <c r="BD142" s="4">
        <f t="shared" si="31"/>
        <v>132</v>
      </c>
      <c r="BE142" s="4">
        <f t="shared" si="32"/>
        <v>-0.96</v>
      </c>
      <c r="BF142" s="4">
        <f>150+13/16</f>
        <v>150.8125</v>
      </c>
      <c r="BG142" s="4">
        <f>155.25-1/32</f>
        <v>155.21875</v>
      </c>
      <c r="BH142" s="4">
        <f t="shared" si="33"/>
        <v>4.40625</v>
      </c>
      <c r="BI142" s="13">
        <f t="shared" si="55"/>
        <v>0.9964726521</v>
      </c>
      <c r="BJ142" s="4">
        <f t="shared" si="35"/>
        <v>0</v>
      </c>
      <c r="BK142" s="13"/>
      <c r="BL142" s="2">
        <f t="shared" si="48"/>
        <v>44</v>
      </c>
      <c r="BM142" s="4">
        <f t="shared" si="36"/>
        <v>132</v>
      </c>
      <c r="BN142" s="4">
        <f t="shared" si="37"/>
        <v>-0.96</v>
      </c>
      <c r="BO142" s="2">
        <v>150.875</v>
      </c>
      <c r="BP142" s="4">
        <f>155+3/16</f>
        <v>155.1875</v>
      </c>
      <c r="BQ142" s="4">
        <f t="shared" si="38"/>
        <v>4.3125</v>
      </c>
      <c r="BR142" s="13">
        <f t="shared" si="56"/>
        <v>0.9963963847</v>
      </c>
      <c r="BS142" s="4">
        <f t="shared" si="40"/>
        <v>0</v>
      </c>
      <c r="BT142" s="25"/>
    </row>
    <row r="143">
      <c r="A143" s="2">
        <f t="shared" si="41"/>
        <v>44.5</v>
      </c>
      <c r="B143" s="4">
        <f t="shared" si="1"/>
        <v>133.5</v>
      </c>
      <c r="C143" s="4">
        <f t="shared" si="2"/>
        <v>-1.17</v>
      </c>
      <c r="F143" s="4">
        <f t="shared" si="3"/>
        <v>0</v>
      </c>
      <c r="G143" s="13" t="str">
        <f t="shared" si="49"/>
        <v/>
      </c>
      <c r="H143" s="4" t="str">
        <f t="shared" si="5"/>
        <v/>
      </c>
      <c r="J143" s="2">
        <f t="shared" si="42"/>
        <v>44.5</v>
      </c>
      <c r="K143" s="4">
        <f t="shared" si="6"/>
        <v>133.5</v>
      </c>
      <c r="L143" s="4">
        <f t="shared" si="7"/>
        <v>-1.17</v>
      </c>
      <c r="O143" s="4">
        <f t="shared" si="8"/>
        <v>0</v>
      </c>
      <c r="P143" s="13" t="str">
        <f t="shared" si="50"/>
        <v/>
      </c>
      <c r="Q143" s="4" t="str">
        <f t="shared" si="10"/>
        <v/>
      </c>
      <c r="S143" s="2">
        <f t="shared" si="43"/>
        <v>44.5</v>
      </c>
      <c r="T143" s="4">
        <f t="shared" si="11"/>
        <v>133.5</v>
      </c>
      <c r="U143" s="4">
        <f t="shared" si="12"/>
        <v>-1.05</v>
      </c>
      <c r="X143" s="4">
        <f t="shared" si="13"/>
        <v>0</v>
      </c>
      <c r="Y143" s="13" t="str">
        <f t="shared" si="51"/>
        <v/>
      </c>
      <c r="Z143" s="4" t="str">
        <f t="shared" si="15"/>
        <v/>
      </c>
      <c r="AB143" s="2">
        <f t="shared" si="44"/>
        <v>44.5</v>
      </c>
      <c r="AC143" s="4">
        <f t="shared" si="16"/>
        <v>133.5</v>
      </c>
      <c r="AD143" s="4">
        <f t="shared" si="17"/>
        <v>-1.05</v>
      </c>
      <c r="AG143" s="4">
        <f t="shared" si="18"/>
        <v>0</v>
      </c>
      <c r="AH143" s="13" t="str">
        <f t="shared" si="52"/>
        <v/>
      </c>
      <c r="AI143" s="4" t="str">
        <f t="shared" si="20"/>
        <v/>
      </c>
      <c r="AJ143" s="13"/>
      <c r="AK143" s="2">
        <f t="shared" si="45"/>
        <v>44.5</v>
      </c>
      <c r="AL143" s="4">
        <f t="shared" si="21"/>
        <v>133.5</v>
      </c>
      <c r="AM143" s="4">
        <f t="shared" si="22"/>
        <v>-1.02</v>
      </c>
      <c r="AP143" s="4">
        <f t="shared" si="23"/>
        <v>0</v>
      </c>
      <c r="AQ143" s="13" t="str">
        <f t="shared" si="53"/>
        <v/>
      </c>
      <c r="AR143" s="4" t="str">
        <f t="shared" si="25"/>
        <v/>
      </c>
      <c r="AS143" s="13"/>
      <c r="AT143" s="2">
        <f t="shared" si="46"/>
        <v>44.5</v>
      </c>
      <c r="AU143" s="4">
        <f t="shared" si="26"/>
        <v>133.5</v>
      </c>
      <c r="AV143" s="4">
        <f t="shared" si="27"/>
        <v>-0.99</v>
      </c>
      <c r="AY143" s="4">
        <f t="shared" si="28"/>
        <v>0</v>
      </c>
      <c r="AZ143" s="13" t="str">
        <f t="shared" si="54"/>
        <v/>
      </c>
      <c r="BA143" s="4" t="str">
        <f t="shared" si="30"/>
        <v/>
      </c>
      <c r="BB143" s="13"/>
      <c r="BC143" s="2">
        <f t="shared" si="47"/>
        <v>44.5</v>
      </c>
      <c r="BD143" s="4">
        <f t="shared" si="31"/>
        <v>133.5</v>
      </c>
      <c r="BE143" s="4">
        <f t="shared" si="32"/>
        <v>-0.99</v>
      </c>
      <c r="BH143" s="4">
        <f t="shared" si="33"/>
        <v>0</v>
      </c>
      <c r="BI143" s="13" t="str">
        <f t="shared" si="55"/>
        <v/>
      </c>
      <c r="BJ143" s="4" t="str">
        <f t="shared" si="35"/>
        <v/>
      </c>
      <c r="BK143" s="13"/>
      <c r="BL143" s="2">
        <f t="shared" si="48"/>
        <v>44.5</v>
      </c>
      <c r="BM143" s="4">
        <f t="shared" si="36"/>
        <v>133.5</v>
      </c>
      <c r="BN143" s="4">
        <f t="shared" si="37"/>
        <v>-0.99</v>
      </c>
      <c r="BQ143" s="4">
        <f t="shared" si="38"/>
        <v>0</v>
      </c>
      <c r="BR143" s="13" t="str">
        <f t="shared" si="56"/>
        <v/>
      </c>
      <c r="BS143" s="4" t="str">
        <f t="shared" si="40"/>
        <v/>
      </c>
      <c r="BT143" s="25"/>
    </row>
    <row r="144">
      <c r="A144" s="2">
        <f t="shared" si="41"/>
        <v>45</v>
      </c>
      <c r="B144" s="4">
        <f t="shared" si="1"/>
        <v>135</v>
      </c>
      <c r="C144" s="4">
        <f t="shared" si="2"/>
        <v>-1.2</v>
      </c>
      <c r="F144" s="4">
        <f t="shared" si="3"/>
        <v>0</v>
      </c>
      <c r="G144" s="13" t="str">
        <f t="shared" si="49"/>
        <v/>
      </c>
      <c r="H144" s="4" t="str">
        <f t="shared" si="5"/>
        <v/>
      </c>
      <c r="J144" s="2">
        <f t="shared" si="42"/>
        <v>45</v>
      </c>
      <c r="K144" s="4">
        <f t="shared" si="6"/>
        <v>135</v>
      </c>
      <c r="L144" s="4">
        <f t="shared" si="7"/>
        <v>-1.2</v>
      </c>
      <c r="O144" s="4">
        <f t="shared" si="8"/>
        <v>0</v>
      </c>
      <c r="P144" s="13" t="str">
        <f t="shared" si="50"/>
        <v/>
      </c>
      <c r="Q144" s="4" t="str">
        <f t="shared" si="10"/>
        <v/>
      </c>
      <c r="S144" s="2">
        <f t="shared" si="43"/>
        <v>45</v>
      </c>
      <c r="T144" s="4">
        <f t="shared" si="11"/>
        <v>135</v>
      </c>
      <c r="U144" s="4">
        <f t="shared" si="12"/>
        <v>-1.08</v>
      </c>
      <c r="X144" s="4">
        <f t="shared" si="13"/>
        <v>0</v>
      </c>
      <c r="Y144" s="13" t="str">
        <f t="shared" si="51"/>
        <v/>
      </c>
      <c r="Z144" s="4" t="str">
        <f t="shared" si="15"/>
        <v/>
      </c>
      <c r="AB144" s="2">
        <f t="shared" si="44"/>
        <v>45</v>
      </c>
      <c r="AC144" s="4">
        <f t="shared" si="16"/>
        <v>135</v>
      </c>
      <c r="AD144" s="4">
        <f t="shared" si="17"/>
        <v>-1.08</v>
      </c>
      <c r="AG144" s="4">
        <f t="shared" si="18"/>
        <v>0</v>
      </c>
      <c r="AH144" s="13" t="str">
        <f t="shared" si="52"/>
        <v/>
      </c>
      <c r="AI144" s="4" t="str">
        <f t="shared" si="20"/>
        <v/>
      </c>
      <c r="AJ144" s="13"/>
      <c r="AK144" s="2">
        <f t="shared" si="45"/>
        <v>45</v>
      </c>
      <c r="AL144" s="4">
        <f t="shared" si="21"/>
        <v>135</v>
      </c>
      <c r="AM144" s="4">
        <f t="shared" si="22"/>
        <v>-1.05</v>
      </c>
      <c r="AP144" s="4">
        <f t="shared" si="23"/>
        <v>0</v>
      </c>
      <c r="AQ144" s="13" t="str">
        <f t="shared" si="53"/>
        <v/>
      </c>
      <c r="AR144" s="4" t="str">
        <f t="shared" si="25"/>
        <v/>
      </c>
      <c r="AS144" s="13"/>
      <c r="AT144" s="2">
        <f t="shared" si="46"/>
        <v>45</v>
      </c>
      <c r="AU144" s="4">
        <f t="shared" si="26"/>
        <v>135</v>
      </c>
      <c r="AV144" s="4">
        <f t="shared" si="27"/>
        <v>-1.02</v>
      </c>
      <c r="AY144" s="4">
        <f t="shared" si="28"/>
        <v>0</v>
      </c>
      <c r="AZ144" s="13" t="str">
        <f t="shared" si="54"/>
        <v/>
      </c>
      <c r="BA144" s="4" t="str">
        <f t="shared" si="30"/>
        <v/>
      </c>
      <c r="BB144" s="13"/>
      <c r="BC144" s="2">
        <f t="shared" si="47"/>
        <v>45</v>
      </c>
      <c r="BD144" s="4">
        <f t="shared" si="31"/>
        <v>135</v>
      </c>
      <c r="BE144" s="4">
        <f t="shared" si="32"/>
        <v>-1.02</v>
      </c>
      <c r="BH144" s="4">
        <f t="shared" si="33"/>
        <v>0</v>
      </c>
      <c r="BI144" s="13" t="str">
        <f t="shared" si="55"/>
        <v/>
      </c>
      <c r="BJ144" s="4" t="str">
        <f t="shared" si="35"/>
        <v/>
      </c>
      <c r="BK144" s="13"/>
      <c r="BL144" s="2">
        <f t="shared" si="48"/>
        <v>45</v>
      </c>
      <c r="BM144" s="4">
        <f t="shared" si="36"/>
        <v>135</v>
      </c>
      <c r="BN144" s="4">
        <f t="shared" si="37"/>
        <v>-1.02</v>
      </c>
      <c r="BQ144" s="4">
        <f t="shared" si="38"/>
        <v>0</v>
      </c>
      <c r="BR144" s="13" t="str">
        <f t="shared" si="56"/>
        <v/>
      </c>
      <c r="BS144" s="4" t="str">
        <f t="shared" si="40"/>
        <v/>
      </c>
      <c r="BT144" s="25"/>
    </row>
    <row r="145">
      <c r="A145" s="2">
        <f t="shared" si="41"/>
        <v>45.5</v>
      </c>
      <c r="B145" s="4">
        <f t="shared" si="1"/>
        <v>136.5</v>
      </c>
      <c r="C145" s="4">
        <f t="shared" si="2"/>
        <v>-1.23</v>
      </c>
      <c r="F145" s="4">
        <f t="shared" si="3"/>
        <v>0</v>
      </c>
      <c r="G145" s="13" t="str">
        <f t="shared" si="49"/>
        <v/>
      </c>
      <c r="H145" s="4" t="str">
        <f t="shared" si="5"/>
        <v/>
      </c>
      <c r="J145" s="2">
        <f t="shared" si="42"/>
        <v>45.5</v>
      </c>
      <c r="K145" s="4">
        <f t="shared" si="6"/>
        <v>136.5</v>
      </c>
      <c r="L145" s="4">
        <f t="shared" si="7"/>
        <v>-1.23</v>
      </c>
      <c r="O145" s="4">
        <f t="shared" si="8"/>
        <v>0</v>
      </c>
      <c r="P145" s="13" t="str">
        <f t="shared" si="50"/>
        <v/>
      </c>
      <c r="Q145" s="4" t="str">
        <f t="shared" si="10"/>
        <v/>
      </c>
      <c r="S145" s="2">
        <f t="shared" si="43"/>
        <v>45.5</v>
      </c>
      <c r="T145" s="4">
        <f t="shared" si="11"/>
        <v>136.5</v>
      </c>
      <c r="U145" s="4">
        <f t="shared" si="12"/>
        <v>-1.11</v>
      </c>
      <c r="X145" s="4">
        <f t="shared" si="13"/>
        <v>0</v>
      </c>
      <c r="Y145" s="13" t="str">
        <f t="shared" si="51"/>
        <v/>
      </c>
      <c r="Z145" s="4" t="str">
        <f t="shared" si="15"/>
        <v/>
      </c>
      <c r="AB145" s="2">
        <f t="shared" si="44"/>
        <v>45.5</v>
      </c>
      <c r="AC145" s="4">
        <f t="shared" si="16"/>
        <v>136.5</v>
      </c>
      <c r="AD145" s="4">
        <f t="shared" si="17"/>
        <v>-1.11</v>
      </c>
      <c r="AG145" s="4">
        <f t="shared" si="18"/>
        <v>0</v>
      </c>
      <c r="AH145" s="13" t="str">
        <f t="shared" si="52"/>
        <v/>
      </c>
      <c r="AI145" s="4" t="str">
        <f t="shared" si="20"/>
        <v/>
      </c>
      <c r="AK145" s="2">
        <f t="shared" si="45"/>
        <v>45.5</v>
      </c>
      <c r="AL145" s="4">
        <f t="shared" si="21"/>
        <v>136.5</v>
      </c>
      <c r="AM145" s="4">
        <f t="shared" si="22"/>
        <v>-1.08</v>
      </c>
      <c r="AP145" s="4">
        <f t="shared" si="23"/>
        <v>0</v>
      </c>
      <c r="AQ145" s="13" t="str">
        <f t="shared" si="53"/>
        <v/>
      </c>
      <c r="AR145" s="4" t="str">
        <f t="shared" si="25"/>
        <v/>
      </c>
      <c r="AT145" s="2">
        <f t="shared" si="46"/>
        <v>45.5</v>
      </c>
      <c r="AU145" s="4">
        <f t="shared" si="26"/>
        <v>136.5</v>
      </c>
      <c r="AV145" s="4">
        <f t="shared" si="27"/>
        <v>-1.05</v>
      </c>
      <c r="AY145" s="4">
        <f t="shared" si="28"/>
        <v>0</v>
      </c>
      <c r="AZ145" s="13" t="str">
        <f t="shared" si="54"/>
        <v/>
      </c>
      <c r="BA145" s="4" t="str">
        <f t="shared" si="30"/>
        <v/>
      </c>
      <c r="BC145" s="2">
        <f t="shared" si="47"/>
        <v>45.5</v>
      </c>
      <c r="BD145" s="4">
        <f t="shared" si="31"/>
        <v>136.5</v>
      </c>
      <c r="BE145" s="4">
        <f t="shared" si="32"/>
        <v>-1.05</v>
      </c>
      <c r="BH145" s="4">
        <f t="shared" si="33"/>
        <v>0</v>
      </c>
      <c r="BI145" s="13" t="str">
        <f t="shared" si="55"/>
        <v/>
      </c>
      <c r="BJ145" s="4" t="str">
        <f t="shared" si="35"/>
        <v/>
      </c>
      <c r="BL145" s="2">
        <f t="shared" si="48"/>
        <v>45.5</v>
      </c>
      <c r="BM145" s="4">
        <f t="shared" si="36"/>
        <v>136.5</v>
      </c>
      <c r="BN145" s="4">
        <f t="shared" si="37"/>
        <v>-1.05</v>
      </c>
      <c r="BQ145" s="4">
        <f t="shared" si="38"/>
        <v>0</v>
      </c>
      <c r="BR145" s="13" t="str">
        <f t="shared" si="56"/>
        <v/>
      </c>
      <c r="BS145" s="4" t="str">
        <f t="shared" si="40"/>
        <v/>
      </c>
    </row>
    <row r="146">
      <c r="A146" s="2">
        <f t="shared" si="41"/>
        <v>46</v>
      </c>
      <c r="B146" s="4">
        <f t="shared" si="1"/>
        <v>138</v>
      </c>
      <c r="C146" s="4">
        <f t="shared" si="2"/>
        <v>-1.26</v>
      </c>
      <c r="F146" s="4">
        <f t="shared" si="3"/>
        <v>0</v>
      </c>
      <c r="G146" s="13" t="str">
        <f t="shared" si="49"/>
        <v/>
      </c>
      <c r="H146" s="4" t="str">
        <f t="shared" si="5"/>
        <v/>
      </c>
      <c r="J146" s="2">
        <f t="shared" si="42"/>
        <v>46</v>
      </c>
      <c r="K146" s="4">
        <f t="shared" si="6"/>
        <v>138</v>
      </c>
      <c r="L146" s="4">
        <f t="shared" si="7"/>
        <v>-1.26</v>
      </c>
      <c r="M146" s="2">
        <f>150.75+1/32</f>
        <v>150.78125</v>
      </c>
      <c r="N146" s="2">
        <f>155.25-1/32</f>
        <v>155.21875</v>
      </c>
      <c r="O146" s="4">
        <f t="shared" si="8"/>
        <v>4.4375</v>
      </c>
      <c r="P146" s="13">
        <f t="shared" si="50"/>
        <v>0.993031274</v>
      </c>
      <c r="Q146" s="4">
        <f t="shared" si="10"/>
        <v>0</v>
      </c>
      <c r="S146" s="2">
        <f t="shared" si="43"/>
        <v>46</v>
      </c>
      <c r="T146" s="4">
        <f t="shared" si="11"/>
        <v>138</v>
      </c>
      <c r="U146" s="4">
        <f t="shared" si="12"/>
        <v>-1.14</v>
      </c>
      <c r="V146" s="4">
        <f>150.75+1/32</f>
        <v>150.78125</v>
      </c>
      <c r="W146" s="2">
        <v>155.25</v>
      </c>
      <c r="X146" s="4">
        <f t="shared" si="13"/>
        <v>4.46875</v>
      </c>
      <c r="Y146" s="13">
        <f t="shared" si="51"/>
        <v>0.9965217286</v>
      </c>
      <c r="Z146" s="4">
        <f t="shared" si="15"/>
        <v>0</v>
      </c>
      <c r="AB146" s="2">
        <f t="shared" si="44"/>
        <v>46</v>
      </c>
      <c r="AC146" s="4">
        <f t="shared" si="16"/>
        <v>138</v>
      </c>
      <c r="AD146" s="4">
        <f t="shared" si="17"/>
        <v>-1.14</v>
      </c>
      <c r="AE146" s="4">
        <f>150+13/16</f>
        <v>150.8125</v>
      </c>
      <c r="AF146" s="2">
        <f>155.25-1/32</f>
        <v>155.21875</v>
      </c>
      <c r="AG146" s="4">
        <f t="shared" si="18"/>
        <v>4.40625</v>
      </c>
      <c r="AH146" s="13">
        <f t="shared" si="52"/>
        <v>0.9964726521</v>
      </c>
      <c r="AI146" s="4">
        <f t="shared" si="20"/>
        <v>0</v>
      </c>
      <c r="AK146" s="2">
        <f t="shared" si="45"/>
        <v>46</v>
      </c>
      <c r="AL146" s="4">
        <f t="shared" si="21"/>
        <v>138</v>
      </c>
      <c r="AM146" s="4">
        <f t="shared" si="22"/>
        <v>-1.11</v>
      </c>
      <c r="AN146" s="2">
        <v>150.75</v>
      </c>
      <c r="AO146" s="2">
        <v>155.25</v>
      </c>
      <c r="AP146" s="4">
        <f t="shared" si="23"/>
        <v>4.5</v>
      </c>
      <c r="AQ146" s="13">
        <f t="shared" si="53"/>
        <v>1</v>
      </c>
      <c r="AR146" s="4">
        <f t="shared" si="25"/>
        <v>0</v>
      </c>
      <c r="AT146" s="2">
        <f t="shared" si="46"/>
        <v>46</v>
      </c>
      <c r="AU146" s="4">
        <f t="shared" si="26"/>
        <v>138</v>
      </c>
      <c r="AV146" s="4">
        <f t="shared" si="27"/>
        <v>-1.08</v>
      </c>
      <c r="AW146" s="4">
        <f>150+13/16</f>
        <v>150.8125</v>
      </c>
      <c r="AX146" s="4">
        <f>155.25-1/32</f>
        <v>155.21875</v>
      </c>
      <c r="AY146" s="4">
        <f t="shared" si="28"/>
        <v>4.40625</v>
      </c>
      <c r="AZ146" s="13">
        <f t="shared" si="54"/>
        <v>1</v>
      </c>
      <c r="BA146" s="4">
        <f t="shared" si="30"/>
        <v>0</v>
      </c>
      <c r="BC146" s="2">
        <f t="shared" si="47"/>
        <v>46</v>
      </c>
      <c r="BD146" s="4">
        <f t="shared" si="31"/>
        <v>138</v>
      </c>
      <c r="BE146" s="4">
        <f t="shared" si="32"/>
        <v>-1.08</v>
      </c>
      <c r="BF146" s="4">
        <f>150.75+1/32</f>
        <v>150.78125</v>
      </c>
      <c r="BG146" s="4">
        <f>155.25-1/32</f>
        <v>155.21875</v>
      </c>
      <c r="BH146" s="4">
        <f t="shared" si="33"/>
        <v>4.4375</v>
      </c>
      <c r="BI146" s="13">
        <f t="shared" si="55"/>
        <v>1</v>
      </c>
      <c r="BJ146" s="4">
        <f t="shared" si="35"/>
        <v>0</v>
      </c>
      <c r="BL146" s="2">
        <f t="shared" si="48"/>
        <v>46</v>
      </c>
      <c r="BM146" s="4">
        <f t="shared" si="36"/>
        <v>138</v>
      </c>
      <c r="BN146" s="4">
        <f t="shared" si="37"/>
        <v>-1.08</v>
      </c>
      <c r="BO146" s="4">
        <f>150.875-1/32</f>
        <v>150.84375</v>
      </c>
      <c r="BP146" s="4">
        <f>155+3/16</f>
        <v>155.1875</v>
      </c>
      <c r="BQ146" s="4">
        <f t="shared" si="38"/>
        <v>4.34375</v>
      </c>
      <c r="BR146" s="13">
        <f t="shared" si="56"/>
        <v>1</v>
      </c>
      <c r="BS146" s="4">
        <f t="shared" si="40"/>
        <v>0</v>
      </c>
    </row>
    <row r="147">
      <c r="A147" s="2">
        <f t="shared" si="41"/>
        <v>46.5</v>
      </c>
      <c r="B147" s="4">
        <f t="shared" si="1"/>
        <v>139.5</v>
      </c>
      <c r="C147" s="4">
        <f t="shared" si="2"/>
        <v>-1.29</v>
      </c>
      <c r="F147" s="4">
        <f t="shared" si="3"/>
        <v>0</v>
      </c>
      <c r="G147" s="13" t="str">
        <f t="shared" si="49"/>
        <v/>
      </c>
      <c r="H147" s="4" t="str">
        <f t="shared" si="5"/>
        <v/>
      </c>
      <c r="J147" s="2">
        <f t="shared" si="42"/>
        <v>46.5</v>
      </c>
      <c r="K147" s="4">
        <f t="shared" si="6"/>
        <v>139.5</v>
      </c>
      <c r="L147" s="4">
        <f t="shared" si="7"/>
        <v>-1.29</v>
      </c>
      <c r="O147" s="4">
        <f t="shared" si="8"/>
        <v>0</v>
      </c>
      <c r="P147" s="13" t="str">
        <f t="shared" si="50"/>
        <v/>
      </c>
      <c r="Q147" s="4" t="str">
        <f t="shared" si="10"/>
        <v/>
      </c>
      <c r="S147" s="2">
        <f t="shared" si="43"/>
        <v>46.5</v>
      </c>
      <c r="T147" s="4">
        <f t="shared" si="11"/>
        <v>139.5</v>
      </c>
      <c r="U147" s="4">
        <f t="shared" si="12"/>
        <v>-1.17</v>
      </c>
      <c r="X147" s="4">
        <f t="shared" si="13"/>
        <v>0</v>
      </c>
      <c r="Y147" s="13" t="str">
        <f t="shared" si="51"/>
        <v/>
      </c>
      <c r="Z147" s="4" t="str">
        <f t="shared" si="15"/>
        <v/>
      </c>
      <c r="AB147" s="2">
        <f t="shared" si="44"/>
        <v>46.5</v>
      </c>
      <c r="AC147" s="4">
        <f t="shared" si="16"/>
        <v>139.5</v>
      </c>
      <c r="AD147" s="4">
        <f t="shared" si="17"/>
        <v>-1.17</v>
      </c>
      <c r="AG147" s="4">
        <f t="shared" si="18"/>
        <v>0</v>
      </c>
      <c r="AH147" s="13" t="str">
        <f t="shared" si="52"/>
        <v/>
      </c>
      <c r="AI147" s="4" t="str">
        <f t="shared" si="20"/>
        <v/>
      </c>
      <c r="AK147" s="2">
        <f t="shared" si="45"/>
        <v>46.5</v>
      </c>
      <c r="AL147" s="4">
        <f t="shared" si="21"/>
        <v>139.5</v>
      </c>
      <c r="AM147" s="4">
        <f t="shared" si="22"/>
        <v>-1.14</v>
      </c>
      <c r="AP147" s="4">
        <f t="shared" si="23"/>
        <v>0</v>
      </c>
      <c r="AQ147" s="13" t="str">
        <f t="shared" si="53"/>
        <v/>
      </c>
      <c r="AR147" s="4" t="str">
        <f t="shared" si="25"/>
        <v/>
      </c>
      <c r="AT147" s="2">
        <f t="shared" si="46"/>
        <v>46.5</v>
      </c>
      <c r="AU147" s="4">
        <f t="shared" si="26"/>
        <v>139.5</v>
      </c>
      <c r="AV147" s="4">
        <f t="shared" si="27"/>
        <v>-1.11</v>
      </c>
      <c r="AY147" s="4">
        <f t="shared" si="28"/>
        <v>0</v>
      </c>
      <c r="AZ147" s="13" t="str">
        <f t="shared" si="54"/>
        <v/>
      </c>
      <c r="BA147" s="4" t="str">
        <f t="shared" si="30"/>
        <v/>
      </c>
      <c r="BC147" s="2">
        <f t="shared" si="47"/>
        <v>46.5</v>
      </c>
      <c r="BD147" s="4">
        <f t="shared" si="31"/>
        <v>139.5</v>
      </c>
      <c r="BE147" s="4">
        <f t="shared" si="32"/>
        <v>-1.11</v>
      </c>
      <c r="BH147" s="4">
        <f t="shared" si="33"/>
        <v>0</v>
      </c>
      <c r="BI147" s="13" t="str">
        <f t="shared" si="55"/>
        <v/>
      </c>
      <c r="BJ147" s="4" t="str">
        <f t="shared" si="35"/>
        <v/>
      </c>
      <c r="BL147" s="2">
        <f t="shared" si="48"/>
        <v>46.5</v>
      </c>
      <c r="BM147" s="4">
        <f t="shared" si="36"/>
        <v>139.5</v>
      </c>
      <c r="BN147" s="4">
        <f t="shared" si="37"/>
        <v>-1.11</v>
      </c>
      <c r="BQ147" s="4">
        <f t="shared" si="38"/>
        <v>0</v>
      </c>
      <c r="BR147" s="13" t="str">
        <f t="shared" si="56"/>
        <v/>
      </c>
      <c r="BS147" s="4" t="str">
        <f t="shared" si="40"/>
        <v/>
      </c>
    </row>
    <row r="148">
      <c r="A148" s="2">
        <f t="shared" si="41"/>
        <v>47</v>
      </c>
      <c r="B148" s="4">
        <f t="shared" si="1"/>
        <v>141</v>
      </c>
      <c r="C148" s="4">
        <f t="shared" si="2"/>
        <v>-1.32</v>
      </c>
      <c r="F148" s="4">
        <f t="shared" si="3"/>
        <v>0</v>
      </c>
      <c r="G148" s="13" t="str">
        <f t="shared" si="49"/>
        <v/>
      </c>
      <c r="H148" s="4" t="str">
        <f t="shared" si="5"/>
        <v/>
      </c>
      <c r="J148" s="2">
        <f t="shared" si="42"/>
        <v>47</v>
      </c>
      <c r="K148" s="4">
        <f t="shared" si="6"/>
        <v>141</v>
      </c>
      <c r="L148" s="4">
        <f t="shared" si="7"/>
        <v>-1.32</v>
      </c>
      <c r="O148" s="4">
        <f t="shared" si="8"/>
        <v>0</v>
      </c>
      <c r="P148" s="13" t="str">
        <f t="shared" si="50"/>
        <v/>
      </c>
      <c r="Q148" s="4" t="str">
        <f t="shared" si="10"/>
        <v/>
      </c>
      <c r="S148" s="2">
        <f t="shared" si="43"/>
        <v>47</v>
      </c>
      <c r="T148" s="4">
        <f t="shared" si="11"/>
        <v>141</v>
      </c>
      <c r="U148" s="4">
        <f t="shared" si="12"/>
        <v>-1.2</v>
      </c>
      <c r="X148" s="4">
        <f t="shared" si="13"/>
        <v>0</v>
      </c>
      <c r="Y148" s="13" t="str">
        <f t="shared" si="51"/>
        <v/>
      </c>
      <c r="Z148" s="4" t="str">
        <f t="shared" si="15"/>
        <v/>
      </c>
      <c r="AB148" s="2">
        <f t="shared" si="44"/>
        <v>47</v>
      </c>
      <c r="AC148" s="4">
        <f t="shared" si="16"/>
        <v>141</v>
      </c>
      <c r="AD148" s="4">
        <f t="shared" si="17"/>
        <v>-1.2</v>
      </c>
      <c r="AG148" s="4">
        <f t="shared" si="18"/>
        <v>0</v>
      </c>
      <c r="AH148" s="13" t="str">
        <f t="shared" si="52"/>
        <v/>
      </c>
      <c r="AI148" s="4" t="str">
        <f t="shared" si="20"/>
        <v/>
      </c>
      <c r="AK148" s="2">
        <f t="shared" si="45"/>
        <v>47</v>
      </c>
      <c r="AL148" s="4">
        <f t="shared" si="21"/>
        <v>141</v>
      </c>
      <c r="AM148" s="4">
        <f t="shared" si="22"/>
        <v>-1.17</v>
      </c>
      <c r="AP148" s="4">
        <f t="shared" si="23"/>
        <v>0</v>
      </c>
      <c r="AQ148" s="13" t="str">
        <f t="shared" si="53"/>
        <v/>
      </c>
      <c r="AR148" s="4" t="str">
        <f t="shared" si="25"/>
        <v/>
      </c>
      <c r="AT148" s="2">
        <f t="shared" si="46"/>
        <v>47</v>
      </c>
      <c r="AU148" s="4">
        <f t="shared" si="26"/>
        <v>141</v>
      </c>
      <c r="AV148" s="4">
        <f t="shared" si="27"/>
        <v>-1.14</v>
      </c>
      <c r="AY148" s="4">
        <f t="shared" si="28"/>
        <v>0</v>
      </c>
      <c r="AZ148" s="13" t="str">
        <f t="shared" si="54"/>
        <v/>
      </c>
      <c r="BA148" s="4" t="str">
        <f t="shared" si="30"/>
        <v/>
      </c>
      <c r="BC148" s="2">
        <f t="shared" si="47"/>
        <v>47</v>
      </c>
      <c r="BD148" s="4">
        <f t="shared" si="31"/>
        <v>141</v>
      </c>
      <c r="BE148" s="4">
        <f t="shared" si="32"/>
        <v>-1.14</v>
      </c>
      <c r="BH148" s="4">
        <f t="shared" si="33"/>
        <v>0</v>
      </c>
      <c r="BI148" s="13" t="str">
        <f t="shared" si="55"/>
        <v/>
      </c>
      <c r="BJ148" s="4" t="str">
        <f t="shared" si="35"/>
        <v/>
      </c>
      <c r="BL148" s="2">
        <f t="shared" si="48"/>
        <v>47</v>
      </c>
      <c r="BM148" s="4">
        <f t="shared" si="36"/>
        <v>141</v>
      </c>
      <c r="BN148" s="4">
        <f t="shared" si="37"/>
        <v>-1.14</v>
      </c>
      <c r="BQ148" s="4">
        <f t="shared" si="38"/>
        <v>0</v>
      </c>
      <c r="BR148" s="13" t="str">
        <f t="shared" si="56"/>
        <v/>
      </c>
      <c r="BS148" s="4" t="str">
        <f t="shared" si="40"/>
        <v/>
      </c>
    </row>
    <row r="149">
      <c r="A149" s="2">
        <f t="shared" si="41"/>
        <v>47.5</v>
      </c>
      <c r="B149" s="4">
        <f t="shared" si="1"/>
        <v>142.5</v>
      </c>
      <c r="C149" s="4">
        <f t="shared" si="2"/>
        <v>-1.35</v>
      </c>
      <c r="F149" s="4">
        <f t="shared" si="3"/>
        <v>0</v>
      </c>
      <c r="G149" s="13" t="str">
        <f t="shared" si="49"/>
        <v/>
      </c>
      <c r="H149" s="4" t="str">
        <f t="shared" si="5"/>
        <v/>
      </c>
      <c r="J149" s="2">
        <f t="shared" si="42"/>
        <v>47.5</v>
      </c>
      <c r="K149" s="4">
        <f t="shared" si="6"/>
        <v>142.5</v>
      </c>
      <c r="L149" s="4">
        <f t="shared" si="7"/>
        <v>-1.35</v>
      </c>
      <c r="O149" s="4">
        <f t="shared" si="8"/>
        <v>0</v>
      </c>
      <c r="P149" s="13" t="str">
        <f t="shared" si="50"/>
        <v/>
      </c>
      <c r="Q149" s="4" t="str">
        <f t="shared" si="10"/>
        <v/>
      </c>
      <c r="S149" s="2">
        <f t="shared" si="43"/>
        <v>47.5</v>
      </c>
      <c r="T149" s="4">
        <f t="shared" si="11"/>
        <v>142.5</v>
      </c>
      <c r="U149" s="4">
        <f t="shared" si="12"/>
        <v>-1.23</v>
      </c>
      <c r="X149" s="4">
        <f t="shared" si="13"/>
        <v>0</v>
      </c>
      <c r="Y149" s="13" t="str">
        <f t="shared" si="51"/>
        <v/>
      </c>
      <c r="Z149" s="4" t="str">
        <f t="shared" si="15"/>
        <v/>
      </c>
      <c r="AB149" s="2">
        <f t="shared" si="44"/>
        <v>47.5</v>
      </c>
      <c r="AC149" s="4">
        <f t="shared" si="16"/>
        <v>142.5</v>
      </c>
      <c r="AD149" s="4">
        <f t="shared" si="17"/>
        <v>-1.23</v>
      </c>
      <c r="AG149" s="4">
        <f t="shared" si="18"/>
        <v>0</v>
      </c>
      <c r="AH149" s="13" t="str">
        <f t="shared" si="52"/>
        <v/>
      </c>
      <c r="AI149" s="4" t="str">
        <f t="shared" si="20"/>
        <v/>
      </c>
      <c r="AK149" s="2">
        <f t="shared" si="45"/>
        <v>47.5</v>
      </c>
      <c r="AL149" s="4">
        <f t="shared" si="21"/>
        <v>142.5</v>
      </c>
      <c r="AM149" s="4">
        <f t="shared" si="22"/>
        <v>-1.2</v>
      </c>
      <c r="AP149" s="4">
        <f t="shared" si="23"/>
        <v>0</v>
      </c>
      <c r="AQ149" s="13" t="str">
        <f t="shared" si="53"/>
        <v/>
      </c>
      <c r="AR149" s="4" t="str">
        <f t="shared" si="25"/>
        <v/>
      </c>
      <c r="AT149" s="2">
        <f t="shared" si="46"/>
        <v>47.5</v>
      </c>
      <c r="AU149" s="4">
        <f t="shared" si="26"/>
        <v>142.5</v>
      </c>
      <c r="AV149" s="4">
        <f t="shared" si="27"/>
        <v>-1.17</v>
      </c>
      <c r="AY149" s="4">
        <f t="shared" si="28"/>
        <v>0</v>
      </c>
      <c r="AZ149" s="13" t="str">
        <f t="shared" si="54"/>
        <v/>
      </c>
      <c r="BA149" s="4" t="str">
        <f t="shared" si="30"/>
        <v/>
      </c>
      <c r="BC149" s="2">
        <f t="shared" si="47"/>
        <v>47.5</v>
      </c>
      <c r="BD149" s="4">
        <f t="shared" si="31"/>
        <v>142.5</v>
      </c>
      <c r="BE149" s="4">
        <f t="shared" si="32"/>
        <v>-1.17</v>
      </c>
      <c r="BH149" s="4">
        <f t="shared" si="33"/>
        <v>0</v>
      </c>
      <c r="BI149" s="13" t="str">
        <f t="shared" si="55"/>
        <v/>
      </c>
      <c r="BJ149" s="4" t="str">
        <f t="shared" si="35"/>
        <v/>
      </c>
      <c r="BL149" s="2">
        <f t="shared" si="48"/>
        <v>47.5</v>
      </c>
      <c r="BM149" s="4">
        <f t="shared" si="36"/>
        <v>142.5</v>
      </c>
      <c r="BN149" s="4">
        <f t="shared" si="37"/>
        <v>-1.17</v>
      </c>
      <c r="BQ149" s="4">
        <f t="shared" si="38"/>
        <v>0</v>
      </c>
      <c r="BR149" s="13" t="str">
        <f t="shared" si="56"/>
        <v/>
      </c>
      <c r="BS149" s="4" t="str">
        <f t="shared" si="40"/>
        <v/>
      </c>
    </row>
    <row r="150">
      <c r="A150" s="2">
        <f t="shared" si="41"/>
        <v>48</v>
      </c>
      <c r="B150" s="4">
        <f t="shared" si="1"/>
        <v>144</v>
      </c>
      <c r="C150" s="4">
        <f t="shared" si="2"/>
        <v>-1.38</v>
      </c>
      <c r="F150" s="4">
        <f t="shared" si="3"/>
        <v>0</v>
      </c>
      <c r="G150" s="13" t="str">
        <f t="shared" si="49"/>
        <v/>
      </c>
      <c r="H150" s="4" t="str">
        <f t="shared" si="5"/>
        <v/>
      </c>
      <c r="J150" s="2">
        <f t="shared" si="42"/>
        <v>48</v>
      </c>
      <c r="K150" s="4">
        <f t="shared" si="6"/>
        <v>144</v>
      </c>
      <c r="L150" s="4">
        <f t="shared" si="7"/>
        <v>-1.38</v>
      </c>
      <c r="M150" s="2">
        <f>150.75+1/32</f>
        <v>150.78125</v>
      </c>
      <c r="N150" s="2">
        <f>155.25-1/32</f>
        <v>155.21875</v>
      </c>
      <c r="O150" s="4">
        <f t="shared" si="8"/>
        <v>4.4375</v>
      </c>
      <c r="P150" s="13">
        <f t="shared" si="50"/>
        <v>0.993031274</v>
      </c>
      <c r="Q150" s="4">
        <f t="shared" si="10"/>
        <v>0</v>
      </c>
      <c r="S150" s="2">
        <f t="shared" si="43"/>
        <v>48</v>
      </c>
      <c r="T150" s="4">
        <f t="shared" si="11"/>
        <v>144</v>
      </c>
      <c r="U150" s="4">
        <f t="shared" si="12"/>
        <v>-1.26</v>
      </c>
      <c r="V150" s="4">
        <f>150.75+1/32</f>
        <v>150.78125</v>
      </c>
      <c r="W150" s="2">
        <v>155.25</v>
      </c>
      <c r="X150" s="4">
        <f t="shared" si="13"/>
        <v>4.46875</v>
      </c>
      <c r="Y150" s="13">
        <f t="shared" si="51"/>
        <v>0.9965217286</v>
      </c>
      <c r="Z150" s="4">
        <f t="shared" si="15"/>
        <v>0</v>
      </c>
      <c r="AB150" s="2">
        <f t="shared" si="44"/>
        <v>48</v>
      </c>
      <c r="AC150" s="4">
        <f t="shared" si="16"/>
        <v>144</v>
      </c>
      <c r="AD150" s="4">
        <f t="shared" si="17"/>
        <v>-1.26</v>
      </c>
      <c r="AE150" s="4">
        <f>150+13/16</f>
        <v>150.8125</v>
      </c>
      <c r="AF150" s="2">
        <f>155.25-1/32</f>
        <v>155.21875</v>
      </c>
      <c r="AG150" s="4">
        <f t="shared" si="18"/>
        <v>4.40625</v>
      </c>
      <c r="AH150" s="13">
        <f t="shared" si="52"/>
        <v>0.9964726521</v>
      </c>
      <c r="AI150" s="4">
        <f t="shared" si="20"/>
        <v>0</v>
      </c>
      <c r="AK150" s="2">
        <f t="shared" si="45"/>
        <v>48</v>
      </c>
      <c r="AL150" s="4">
        <f t="shared" si="21"/>
        <v>144</v>
      </c>
      <c r="AM150" s="4">
        <f t="shared" si="22"/>
        <v>-1.23</v>
      </c>
      <c r="AN150" s="2">
        <v>150.75</v>
      </c>
      <c r="AO150" s="2">
        <v>155.25</v>
      </c>
      <c r="AP150" s="4">
        <f t="shared" si="23"/>
        <v>4.5</v>
      </c>
      <c r="AQ150" s="13">
        <f t="shared" si="53"/>
        <v>1</v>
      </c>
      <c r="AR150" s="4">
        <f t="shared" si="25"/>
        <v>0</v>
      </c>
      <c r="AT150" s="2">
        <f t="shared" si="46"/>
        <v>48</v>
      </c>
      <c r="AU150" s="4">
        <f t="shared" si="26"/>
        <v>144</v>
      </c>
      <c r="AV150" s="4">
        <f t="shared" si="27"/>
        <v>-1.2</v>
      </c>
      <c r="AW150" s="4">
        <f>150+13/16</f>
        <v>150.8125</v>
      </c>
      <c r="AX150" s="4">
        <f>155.25-1/32</f>
        <v>155.21875</v>
      </c>
      <c r="AY150" s="4">
        <f t="shared" si="28"/>
        <v>4.40625</v>
      </c>
      <c r="AZ150" s="13">
        <f t="shared" si="54"/>
        <v>1</v>
      </c>
      <c r="BA150" s="4">
        <f t="shared" si="30"/>
        <v>0</v>
      </c>
      <c r="BC150" s="2">
        <f t="shared" si="47"/>
        <v>48</v>
      </c>
      <c r="BD150" s="4">
        <f t="shared" si="31"/>
        <v>144</v>
      </c>
      <c r="BE150" s="4">
        <f t="shared" si="32"/>
        <v>-1.2</v>
      </c>
      <c r="BF150" s="4">
        <f>150.75+1/32</f>
        <v>150.78125</v>
      </c>
      <c r="BG150" s="4">
        <f>155.25-1/32</f>
        <v>155.21875</v>
      </c>
      <c r="BH150" s="4">
        <f t="shared" si="33"/>
        <v>4.4375</v>
      </c>
      <c r="BI150" s="13">
        <f t="shared" si="55"/>
        <v>1</v>
      </c>
      <c r="BJ150" s="4">
        <f t="shared" si="35"/>
        <v>0</v>
      </c>
      <c r="BL150" s="2">
        <f t="shared" si="48"/>
        <v>48</v>
      </c>
      <c r="BM150" s="4">
        <f t="shared" si="36"/>
        <v>144</v>
      </c>
      <c r="BN150" s="4">
        <f t="shared" si="37"/>
        <v>-1.2</v>
      </c>
      <c r="BO150" s="4">
        <f>150.875-1/32</f>
        <v>150.84375</v>
      </c>
      <c r="BP150" s="4">
        <f>155+3/16</f>
        <v>155.1875</v>
      </c>
      <c r="BQ150" s="4">
        <f t="shared" si="38"/>
        <v>4.34375</v>
      </c>
      <c r="BR150" s="13">
        <f t="shared" si="56"/>
        <v>1</v>
      </c>
      <c r="BS150" s="4">
        <f t="shared" si="40"/>
        <v>0</v>
      </c>
    </row>
    <row r="151">
      <c r="A151" s="2">
        <f t="shared" si="41"/>
        <v>48.5</v>
      </c>
      <c r="B151" s="4">
        <f t="shared" si="1"/>
        <v>145.5</v>
      </c>
      <c r="C151" s="4">
        <f t="shared" si="2"/>
        <v>-1.41</v>
      </c>
      <c r="F151" s="4">
        <f t="shared" si="3"/>
        <v>0</v>
      </c>
      <c r="G151" s="13" t="str">
        <f t="shared" si="49"/>
        <v/>
      </c>
      <c r="H151" s="4" t="str">
        <f t="shared" si="5"/>
        <v/>
      </c>
      <c r="J151" s="2">
        <f t="shared" si="42"/>
        <v>48.5</v>
      </c>
      <c r="K151" s="4">
        <f t="shared" si="6"/>
        <v>145.5</v>
      </c>
      <c r="L151" s="4">
        <f t="shared" si="7"/>
        <v>-1.41</v>
      </c>
      <c r="O151" s="4">
        <f t="shared" si="8"/>
        <v>0</v>
      </c>
      <c r="P151" s="13" t="str">
        <f t="shared" si="50"/>
        <v/>
      </c>
      <c r="Q151" s="4" t="str">
        <f t="shared" si="10"/>
        <v/>
      </c>
      <c r="S151" s="2">
        <f t="shared" si="43"/>
        <v>48.5</v>
      </c>
      <c r="T151" s="4">
        <f t="shared" si="11"/>
        <v>145.5</v>
      </c>
      <c r="U151" s="4">
        <f t="shared" si="12"/>
        <v>-1.29</v>
      </c>
      <c r="X151" s="4">
        <f t="shared" si="13"/>
        <v>0</v>
      </c>
      <c r="Y151" s="13" t="str">
        <f t="shared" si="51"/>
        <v/>
      </c>
      <c r="Z151" s="4" t="str">
        <f t="shared" si="15"/>
        <v/>
      </c>
      <c r="AB151" s="2">
        <f t="shared" si="44"/>
        <v>48.5</v>
      </c>
      <c r="AC151" s="4">
        <f t="shared" si="16"/>
        <v>145.5</v>
      </c>
      <c r="AD151" s="4">
        <f t="shared" si="17"/>
        <v>-1.29</v>
      </c>
      <c r="AG151" s="4">
        <f t="shared" si="18"/>
        <v>0</v>
      </c>
      <c r="AH151" s="13" t="str">
        <f t="shared" si="52"/>
        <v/>
      </c>
      <c r="AI151" s="4" t="str">
        <f t="shared" si="20"/>
        <v/>
      </c>
      <c r="AK151" s="2">
        <f t="shared" si="45"/>
        <v>48.5</v>
      </c>
      <c r="AL151" s="4">
        <f t="shared" si="21"/>
        <v>145.5</v>
      </c>
      <c r="AM151" s="4">
        <f t="shared" si="22"/>
        <v>-1.26</v>
      </c>
      <c r="AP151" s="4">
        <f t="shared" si="23"/>
        <v>0</v>
      </c>
      <c r="AQ151" s="13" t="str">
        <f t="shared" si="53"/>
        <v/>
      </c>
      <c r="AR151" s="4" t="str">
        <f t="shared" si="25"/>
        <v/>
      </c>
      <c r="AT151" s="2">
        <f t="shared" si="46"/>
        <v>48.5</v>
      </c>
      <c r="AU151" s="4">
        <f t="shared" si="26"/>
        <v>145.5</v>
      </c>
      <c r="AV151" s="4">
        <f t="shared" si="27"/>
        <v>-1.23</v>
      </c>
      <c r="AY151" s="4">
        <f t="shared" si="28"/>
        <v>0</v>
      </c>
      <c r="AZ151" s="13" t="str">
        <f t="shared" si="54"/>
        <v/>
      </c>
      <c r="BA151" s="4" t="str">
        <f t="shared" si="30"/>
        <v/>
      </c>
      <c r="BC151" s="2">
        <f t="shared" si="47"/>
        <v>48.5</v>
      </c>
      <c r="BD151" s="4">
        <f t="shared" si="31"/>
        <v>145.5</v>
      </c>
      <c r="BE151" s="4">
        <f t="shared" si="32"/>
        <v>-1.23</v>
      </c>
      <c r="BH151" s="4">
        <f t="shared" si="33"/>
        <v>0</v>
      </c>
      <c r="BI151" s="13" t="str">
        <f t="shared" si="55"/>
        <v/>
      </c>
      <c r="BJ151" s="4" t="str">
        <f t="shared" si="35"/>
        <v/>
      </c>
      <c r="BL151" s="2">
        <f t="shared" si="48"/>
        <v>48.5</v>
      </c>
      <c r="BM151" s="4">
        <f t="shared" si="36"/>
        <v>145.5</v>
      </c>
      <c r="BN151" s="4">
        <f t="shared" si="37"/>
        <v>-1.23</v>
      </c>
      <c r="BQ151" s="4">
        <f t="shared" si="38"/>
        <v>0</v>
      </c>
      <c r="BR151" s="13" t="str">
        <f t="shared" si="56"/>
        <v/>
      </c>
      <c r="BS151" s="4" t="str">
        <f t="shared" si="40"/>
        <v/>
      </c>
    </row>
    <row r="152">
      <c r="A152" s="2">
        <f t="shared" si="41"/>
        <v>49</v>
      </c>
      <c r="B152" s="4">
        <f t="shared" si="1"/>
        <v>147</v>
      </c>
      <c r="C152" s="4">
        <f t="shared" si="2"/>
        <v>-1.44</v>
      </c>
      <c r="F152" s="4">
        <f t="shared" si="3"/>
        <v>0</v>
      </c>
      <c r="G152" s="13" t="str">
        <f t="shared" si="49"/>
        <v/>
      </c>
      <c r="H152" s="4" t="str">
        <f t="shared" si="5"/>
        <v/>
      </c>
      <c r="J152" s="2">
        <f t="shared" si="42"/>
        <v>49</v>
      </c>
      <c r="K152" s="4">
        <f t="shared" si="6"/>
        <v>147</v>
      </c>
      <c r="L152" s="4">
        <f t="shared" si="7"/>
        <v>-1.44</v>
      </c>
      <c r="O152" s="4">
        <f t="shared" si="8"/>
        <v>0</v>
      </c>
      <c r="P152" s="13" t="str">
        <f t="shared" si="50"/>
        <v/>
      </c>
      <c r="Q152" s="4" t="str">
        <f t="shared" si="10"/>
        <v/>
      </c>
      <c r="S152" s="2">
        <f t="shared" si="43"/>
        <v>49</v>
      </c>
      <c r="T152" s="4">
        <f t="shared" si="11"/>
        <v>147</v>
      </c>
      <c r="U152" s="4">
        <f t="shared" si="12"/>
        <v>-1.32</v>
      </c>
      <c r="X152" s="4">
        <f t="shared" si="13"/>
        <v>0</v>
      </c>
      <c r="Y152" s="13" t="str">
        <f t="shared" si="51"/>
        <v/>
      </c>
      <c r="Z152" s="4" t="str">
        <f t="shared" si="15"/>
        <v/>
      </c>
      <c r="AB152" s="2">
        <f t="shared" si="44"/>
        <v>49</v>
      </c>
      <c r="AC152" s="4">
        <f t="shared" si="16"/>
        <v>147</v>
      </c>
      <c r="AD152" s="4">
        <f t="shared" si="17"/>
        <v>-1.32</v>
      </c>
      <c r="AG152" s="4">
        <f t="shared" si="18"/>
        <v>0</v>
      </c>
      <c r="AH152" s="13" t="str">
        <f t="shared" si="52"/>
        <v/>
      </c>
      <c r="AI152" s="4" t="str">
        <f t="shared" si="20"/>
        <v/>
      </c>
      <c r="AK152" s="2">
        <f t="shared" si="45"/>
        <v>49</v>
      </c>
      <c r="AL152" s="4">
        <f t="shared" si="21"/>
        <v>147</v>
      </c>
      <c r="AM152" s="4">
        <f t="shared" si="22"/>
        <v>-1.29</v>
      </c>
      <c r="AP152" s="4">
        <f t="shared" si="23"/>
        <v>0</v>
      </c>
      <c r="AQ152" s="13" t="str">
        <f t="shared" si="53"/>
        <v/>
      </c>
      <c r="AR152" s="4" t="str">
        <f t="shared" si="25"/>
        <v/>
      </c>
      <c r="AT152" s="2">
        <f t="shared" si="46"/>
        <v>49</v>
      </c>
      <c r="AU152" s="4">
        <f t="shared" si="26"/>
        <v>147</v>
      </c>
      <c r="AV152" s="4">
        <f t="shared" si="27"/>
        <v>-1.26</v>
      </c>
      <c r="AY152" s="4">
        <f t="shared" si="28"/>
        <v>0</v>
      </c>
      <c r="AZ152" s="13" t="str">
        <f t="shared" si="54"/>
        <v/>
      </c>
      <c r="BA152" s="4" t="str">
        <f t="shared" si="30"/>
        <v/>
      </c>
      <c r="BC152" s="2">
        <f t="shared" si="47"/>
        <v>49</v>
      </c>
      <c r="BD152" s="4">
        <f t="shared" si="31"/>
        <v>147</v>
      </c>
      <c r="BE152" s="4">
        <f t="shared" si="32"/>
        <v>-1.26</v>
      </c>
      <c r="BH152" s="4">
        <f t="shared" si="33"/>
        <v>0</v>
      </c>
      <c r="BI152" s="13" t="str">
        <f t="shared" si="55"/>
        <v/>
      </c>
      <c r="BJ152" s="4" t="str">
        <f t="shared" si="35"/>
        <v/>
      </c>
      <c r="BL152" s="2">
        <f t="shared" si="48"/>
        <v>49</v>
      </c>
      <c r="BM152" s="4">
        <f t="shared" si="36"/>
        <v>147</v>
      </c>
      <c r="BN152" s="4">
        <f t="shared" si="37"/>
        <v>-1.26</v>
      </c>
      <c r="BQ152" s="4">
        <f t="shared" si="38"/>
        <v>0</v>
      </c>
      <c r="BR152" s="13" t="str">
        <f t="shared" si="56"/>
        <v/>
      </c>
      <c r="BS152" s="4" t="str">
        <f t="shared" si="40"/>
        <v/>
      </c>
    </row>
    <row r="153">
      <c r="A153" s="2">
        <f t="shared" si="41"/>
        <v>49.5</v>
      </c>
      <c r="B153" s="4">
        <f t="shared" si="1"/>
        <v>148.5</v>
      </c>
      <c r="C153" s="4">
        <f t="shared" si="2"/>
        <v>-1.47</v>
      </c>
      <c r="F153" s="4">
        <f t="shared" si="3"/>
        <v>0</v>
      </c>
      <c r="G153" s="13" t="str">
        <f t="shared" si="49"/>
        <v/>
      </c>
      <c r="H153" s="4" t="str">
        <f t="shared" si="5"/>
        <v/>
      </c>
      <c r="J153" s="2">
        <f t="shared" si="42"/>
        <v>49.5</v>
      </c>
      <c r="K153" s="4">
        <f t="shared" si="6"/>
        <v>148.5</v>
      </c>
      <c r="L153" s="4">
        <f t="shared" si="7"/>
        <v>-1.47</v>
      </c>
      <c r="O153" s="4">
        <f t="shared" si="8"/>
        <v>0</v>
      </c>
      <c r="P153" s="13" t="str">
        <f t="shared" si="50"/>
        <v/>
      </c>
      <c r="Q153" s="4" t="str">
        <f t="shared" si="10"/>
        <v/>
      </c>
      <c r="S153" s="2">
        <f t="shared" si="43"/>
        <v>49.5</v>
      </c>
      <c r="T153" s="4">
        <f t="shared" si="11"/>
        <v>148.5</v>
      </c>
      <c r="U153" s="4">
        <f t="shared" si="12"/>
        <v>-1.35</v>
      </c>
      <c r="X153" s="4">
        <f t="shared" si="13"/>
        <v>0</v>
      </c>
      <c r="Y153" s="13" t="str">
        <f t="shared" si="51"/>
        <v/>
      </c>
      <c r="Z153" s="4" t="str">
        <f t="shared" si="15"/>
        <v/>
      </c>
      <c r="AB153" s="2">
        <f t="shared" si="44"/>
        <v>49.5</v>
      </c>
      <c r="AC153" s="4">
        <f t="shared" si="16"/>
        <v>148.5</v>
      </c>
      <c r="AD153" s="4">
        <f t="shared" si="17"/>
        <v>-1.35</v>
      </c>
      <c r="AG153" s="4">
        <f t="shared" si="18"/>
        <v>0</v>
      </c>
      <c r="AH153" s="13" t="str">
        <f t="shared" si="52"/>
        <v/>
      </c>
      <c r="AI153" s="4" t="str">
        <f t="shared" si="20"/>
        <v/>
      </c>
      <c r="AK153" s="2">
        <f t="shared" si="45"/>
        <v>49.5</v>
      </c>
      <c r="AL153" s="4">
        <f t="shared" si="21"/>
        <v>148.5</v>
      </c>
      <c r="AM153" s="4">
        <f t="shared" si="22"/>
        <v>-1.32</v>
      </c>
      <c r="AP153" s="4">
        <f t="shared" si="23"/>
        <v>0</v>
      </c>
      <c r="AQ153" s="13" t="str">
        <f t="shared" si="53"/>
        <v/>
      </c>
      <c r="AR153" s="4" t="str">
        <f t="shared" si="25"/>
        <v/>
      </c>
      <c r="AT153" s="2">
        <f t="shared" si="46"/>
        <v>49.5</v>
      </c>
      <c r="AU153" s="4">
        <f t="shared" si="26"/>
        <v>148.5</v>
      </c>
      <c r="AV153" s="4">
        <f t="shared" si="27"/>
        <v>-1.29</v>
      </c>
      <c r="AY153" s="4">
        <f t="shared" si="28"/>
        <v>0</v>
      </c>
      <c r="AZ153" s="13" t="str">
        <f t="shared" si="54"/>
        <v/>
      </c>
      <c r="BA153" s="4" t="str">
        <f t="shared" si="30"/>
        <v/>
      </c>
      <c r="BC153" s="2">
        <f t="shared" si="47"/>
        <v>49.5</v>
      </c>
      <c r="BD153" s="4">
        <f t="shared" si="31"/>
        <v>148.5</v>
      </c>
      <c r="BE153" s="4">
        <f t="shared" si="32"/>
        <v>-1.29</v>
      </c>
      <c r="BH153" s="4">
        <f t="shared" si="33"/>
        <v>0</v>
      </c>
      <c r="BI153" s="13" t="str">
        <f t="shared" si="55"/>
        <v/>
      </c>
      <c r="BJ153" s="4" t="str">
        <f t="shared" si="35"/>
        <v/>
      </c>
      <c r="BL153" s="2">
        <f t="shared" si="48"/>
        <v>49.5</v>
      </c>
      <c r="BM153" s="4">
        <f t="shared" si="36"/>
        <v>148.5</v>
      </c>
      <c r="BN153" s="4">
        <f t="shared" si="37"/>
        <v>-1.29</v>
      </c>
      <c r="BQ153" s="4">
        <f t="shared" si="38"/>
        <v>0</v>
      </c>
      <c r="BR153" s="13" t="str">
        <f t="shared" si="56"/>
        <v/>
      </c>
      <c r="BS153" s="4" t="str">
        <f t="shared" si="40"/>
        <v/>
      </c>
    </row>
    <row r="154">
      <c r="A154" s="2">
        <f t="shared" si="41"/>
        <v>50</v>
      </c>
      <c r="B154" s="4">
        <f t="shared" si="1"/>
        <v>150</v>
      </c>
      <c r="C154" s="4">
        <f t="shared" si="2"/>
        <v>-1.5</v>
      </c>
      <c r="F154" s="4">
        <f t="shared" si="3"/>
        <v>0</v>
      </c>
      <c r="G154" s="13" t="str">
        <f t="shared" si="49"/>
        <v/>
      </c>
      <c r="H154" s="4" t="str">
        <f t="shared" si="5"/>
        <v/>
      </c>
      <c r="J154" s="2">
        <f t="shared" si="42"/>
        <v>50</v>
      </c>
      <c r="K154" s="4">
        <f t="shared" si="6"/>
        <v>150</v>
      </c>
      <c r="L154" s="4">
        <f t="shared" si="7"/>
        <v>-1.5</v>
      </c>
      <c r="M154" s="2">
        <f>150.75+1/32</f>
        <v>150.78125</v>
      </c>
      <c r="N154" s="2">
        <f>155.25-1/32</f>
        <v>155.21875</v>
      </c>
      <c r="O154" s="4">
        <f t="shared" si="8"/>
        <v>4.4375</v>
      </c>
      <c r="P154" s="13">
        <f t="shared" si="50"/>
        <v>0.993031274</v>
      </c>
      <c r="Q154" s="4">
        <f t="shared" si="10"/>
        <v>0</v>
      </c>
      <c r="S154" s="2">
        <f t="shared" si="43"/>
        <v>50</v>
      </c>
      <c r="T154" s="4">
        <f t="shared" si="11"/>
        <v>150</v>
      </c>
      <c r="U154" s="4">
        <f t="shared" si="12"/>
        <v>-1.38</v>
      </c>
      <c r="V154" s="4">
        <f>150.75+1/32</f>
        <v>150.78125</v>
      </c>
      <c r="W154" s="2">
        <v>155.25</v>
      </c>
      <c r="X154" s="4">
        <f t="shared" si="13"/>
        <v>4.46875</v>
      </c>
      <c r="Y154" s="13">
        <f t="shared" si="51"/>
        <v>0.9965217286</v>
      </c>
      <c r="Z154" s="4">
        <f t="shared" si="15"/>
        <v>0</v>
      </c>
      <c r="AB154" s="2">
        <f t="shared" si="44"/>
        <v>50</v>
      </c>
      <c r="AC154" s="4">
        <f t="shared" si="16"/>
        <v>150</v>
      </c>
      <c r="AD154" s="4">
        <f t="shared" si="17"/>
        <v>-1.38</v>
      </c>
      <c r="AE154" s="4">
        <f>150+13/16</f>
        <v>150.8125</v>
      </c>
      <c r="AF154" s="2">
        <f>155.25-1/32</f>
        <v>155.21875</v>
      </c>
      <c r="AG154" s="4">
        <f t="shared" si="18"/>
        <v>4.40625</v>
      </c>
      <c r="AH154" s="13">
        <f t="shared" si="52"/>
        <v>0.9964726521</v>
      </c>
      <c r="AI154" s="4">
        <f t="shared" si="20"/>
        <v>0</v>
      </c>
      <c r="AK154" s="2">
        <f t="shared" si="45"/>
        <v>50</v>
      </c>
      <c r="AL154" s="4">
        <f t="shared" si="21"/>
        <v>150</v>
      </c>
      <c r="AM154" s="4">
        <f t="shared" si="22"/>
        <v>-1.35</v>
      </c>
      <c r="AN154" s="2">
        <v>150.75</v>
      </c>
      <c r="AO154" s="2">
        <v>155.25</v>
      </c>
      <c r="AP154" s="4">
        <f t="shared" si="23"/>
        <v>4.5</v>
      </c>
      <c r="AQ154" s="13">
        <f t="shared" si="53"/>
        <v>1</v>
      </c>
      <c r="AR154" s="4">
        <f t="shared" si="25"/>
        <v>0</v>
      </c>
      <c r="AT154" s="2">
        <f t="shared" si="46"/>
        <v>50</v>
      </c>
      <c r="AU154" s="4">
        <f t="shared" si="26"/>
        <v>150</v>
      </c>
      <c r="AV154" s="4">
        <f t="shared" si="27"/>
        <v>-1.32</v>
      </c>
      <c r="AW154" s="4">
        <f>150+13/16</f>
        <v>150.8125</v>
      </c>
      <c r="AX154" s="4">
        <f>155.25-1/32</f>
        <v>155.21875</v>
      </c>
      <c r="AY154" s="4">
        <f t="shared" si="28"/>
        <v>4.40625</v>
      </c>
      <c r="AZ154" s="13">
        <f t="shared" si="54"/>
        <v>1</v>
      </c>
      <c r="BA154" s="4">
        <f t="shared" si="30"/>
        <v>0</v>
      </c>
      <c r="BC154" s="2">
        <f t="shared" si="47"/>
        <v>50</v>
      </c>
      <c r="BD154" s="4">
        <f t="shared" si="31"/>
        <v>150</v>
      </c>
      <c r="BE154" s="4">
        <f t="shared" si="32"/>
        <v>-1.32</v>
      </c>
      <c r="BF154" s="4">
        <f>150.75+1/32</f>
        <v>150.78125</v>
      </c>
      <c r="BG154" s="4">
        <f>155.25-1/32</f>
        <v>155.21875</v>
      </c>
      <c r="BH154" s="4">
        <f t="shared" si="33"/>
        <v>4.4375</v>
      </c>
      <c r="BI154" s="13">
        <f t="shared" si="55"/>
        <v>1</v>
      </c>
      <c r="BJ154" s="4">
        <f t="shared" si="35"/>
        <v>0</v>
      </c>
      <c r="BL154" s="2">
        <f t="shared" si="48"/>
        <v>50</v>
      </c>
      <c r="BM154" s="4">
        <f t="shared" si="36"/>
        <v>150</v>
      </c>
      <c r="BN154" s="4">
        <f t="shared" si="37"/>
        <v>-1.32</v>
      </c>
      <c r="BO154" s="4">
        <f>150.875-1/32</f>
        <v>150.84375</v>
      </c>
      <c r="BP154" s="4">
        <f>155+3/16</f>
        <v>155.1875</v>
      </c>
      <c r="BQ154" s="4">
        <f t="shared" si="38"/>
        <v>4.34375</v>
      </c>
      <c r="BR154" s="13">
        <f t="shared" si="56"/>
        <v>1</v>
      </c>
      <c r="BS154" s="4">
        <f t="shared" si="40"/>
        <v>0</v>
      </c>
    </row>
    <row r="155">
      <c r="A155" s="2">
        <f t="shared" si="41"/>
        <v>50.5</v>
      </c>
      <c r="B155" s="4">
        <f t="shared" si="1"/>
        <v>151.5</v>
      </c>
      <c r="C155" s="4">
        <f t="shared" si="2"/>
        <v>-1.53</v>
      </c>
      <c r="F155" s="4">
        <f t="shared" si="3"/>
        <v>0</v>
      </c>
      <c r="G155" s="13" t="str">
        <f t="shared" si="49"/>
        <v/>
      </c>
      <c r="H155" s="4" t="str">
        <f t="shared" si="5"/>
        <v/>
      </c>
      <c r="J155" s="2">
        <f t="shared" si="42"/>
        <v>50.5</v>
      </c>
      <c r="K155" s="4">
        <f t="shared" si="6"/>
        <v>151.5</v>
      </c>
      <c r="L155" s="4">
        <f t="shared" si="7"/>
        <v>-1.53</v>
      </c>
      <c r="O155" s="4">
        <f t="shared" si="8"/>
        <v>0</v>
      </c>
      <c r="P155" s="13" t="str">
        <f t="shared" si="50"/>
        <v/>
      </c>
      <c r="Q155" s="4" t="str">
        <f t="shared" si="10"/>
        <v/>
      </c>
      <c r="S155" s="2">
        <f t="shared" si="43"/>
        <v>50.5</v>
      </c>
      <c r="T155" s="4">
        <f t="shared" si="11"/>
        <v>151.5</v>
      </c>
      <c r="U155" s="4">
        <f t="shared" si="12"/>
        <v>-1.41</v>
      </c>
      <c r="X155" s="4">
        <f t="shared" si="13"/>
        <v>0</v>
      </c>
      <c r="Y155" s="13" t="str">
        <f t="shared" si="51"/>
        <v/>
      </c>
      <c r="Z155" s="4" t="str">
        <f t="shared" si="15"/>
        <v/>
      </c>
      <c r="AB155" s="2">
        <f t="shared" si="44"/>
        <v>50.5</v>
      </c>
      <c r="AC155" s="4">
        <f t="shared" si="16"/>
        <v>151.5</v>
      </c>
      <c r="AD155" s="4">
        <f t="shared" si="17"/>
        <v>-1.41</v>
      </c>
      <c r="AG155" s="4">
        <f t="shared" si="18"/>
        <v>0</v>
      </c>
      <c r="AH155" s="13" t="str">
        <f t="shared" si="52"/>
        <v/>
      </c>
      <c r="AI155" s="4" t="str">
        <f t="shared" si="20"/>
        <v/>
      </c>
      <c r="AK155" s="2">
        <f t="shared" si="45"/>
        <v>50.5</v>
      </c>
      <c r="AL155" s="4">
        <f t="shared" si="21"/>
        <v>151.5</v>
      </c>
      <c r="AM155" s="4">
        <f t="shared" si="22"/>
        <v>-1.38</v>
      </c>
      <c r="AP155" s="4">
        <f t="shared" si="23"/>
        <v>0</v>
      </c>
      <c r="AQ155" s="13" t="str">
        <f t="shared" si="53"/>
        <v/>
      </c>
      <c r="AR155" s="4" t="str">
        <f t="shared" si="25"/>
        <v/>
      </c>
      <c r="AT155" s="2">
        <f t="shared" si="46"/>
        <v>50.5</v>
      </c>
      <c r="AU155" s="4">
        <f t="shared" si="26"/>
        <v>151.5</v>
      </c>
      <c r="AV155" s="4">
        <f t="shared" si="27"/>
        <v>-1.35</v>
      </c>
      <c r="AY155" s="4">
        <f t="shared" si="28"/>
        <v>0</v>
      </c>
      <c r="AZ155" s="13" t="str">
        <f t="shared" si="54"/>
        <v/>
      </c>
      <c r="BA155" s="4" t="str">
        <f t="shared" si="30"/>
        <v/>
      </c>
      <c r="BC155" s="2">
        <f t="shared" si="47"/>
        <v>50.5</v>
      </c>
      <c r="BD155" s="4">
        <f t="shared" si="31"/>
        <v>151.5</v>
      </c>
      <c r="BE155" s="4">
        <f t="shared" si="32"/>
        <v>-1.35</v>
      </c>
      <c r="BH155" s="4">
        <f t="shared" si="33"/>
        <v>0</v>
      </c>
      <c r="BI155" s="13" t="str">
        <f t="shared" si="55"/>
        <v/>
      </c>
      <c r="BJ155" s="4" t="str">
        <f t="shared" si="35"/>
        <v/>
      </c>
      <c r="BL155" s="2">
        <f t="shared" si="48"/>
        <v>50.5</v>
      </c>
      <c r="BM155" s="4">
        <f t="shared" si="36"/>
        <v>151.5</v>
      </c>
      <c r="BN155" s="4">
        <f t="shared" si="37"/>
        <v>-1.35</v>
      </c>
      <c r="BQ155" s="4">
        <f t="shared" si="38"/>
        <v>0</v>
      </c>
      <c r="BR155" s="13" t="str">
        <f t="shared" si="56"/>
        <v/>
      </c>
      <c r="BS155" s="4" t="str">
        <f t="shared" si="40"/>
        <v/>
      </c>
    </row>
    <row r="156">
      <c r="A156" s="2">
        <f t="shared" si="41"/>
        <v>51</v>
      </c>
      <c r="B156" s="4">
        <f t="shared" si="1"/>
        <v>153</v>
      </c>
      <c r="C156" s="4">
        <f t="shared" si="2"/>
        <v>-1.56</v>
      </c>
      <c r="F156" s="4">
        <f t="shared" si="3"/>
        <v>0</v>
      </c>
      <c r="G156" s="13" t="str">
        <f t="shared" si="49"/>
        <v/>
      </c>
      <c r="H156" s="4" t="str">
        <f t="shared" si="5"/>
        <v/>
      </c>
      <c r="J156" s="2">
        <f t="shared" si="42"/>
        <v>51</v>
      </c>
      <c r="K156" s="4">
        <f t="shared" si="6"/>
        <v>153</v>
      </c>
      <c r="L156" s="4">
        <f t="shared" si="7"/>
        <v>-1.56</v>
      </c>
      <c r="O156" s="4">
        <f t="shared" si="8"/>
        <v>0</v>
      </c>
      <c r="P156" s="13" t="str">
        <f t="shared" si="50"/>
        <v/>
      </c>
      <c r="Q156" s="4" t="str">
        <f t="shared" si="10"/>
        <v/>
      </c>
      <c r="S156" s="2">
        <f t="shared" si="43"/>
        <v>51</v>
      </c>
      <c r="T156" s="4">
        <f t="shared" si="11"/>
        <v>153</v>
      </c>
      <c r="U156" s="4">
        <f t="shared" si="12"/>
        <v>-1.44</v>
      </c>
      <c r="X156" s="4">
        <f t="shared" si="13"/>
        <v>0</v>
      </c>
      <c r="Y156" s="13" t="str">
        <f t="shared" si="51"/>
        <v/>
      </c>
      <c r="Z156" s="4" t="str">
        <f t="shared" si="15"/>
        <v/>
      </c>
      <c r="AB156" s="2">
        <f t="shared" si="44"/>
        <v>51</v>
      </c>
      <c r="AC156" s="4">
        <f t="shared" si="16"/>
        <v>153</v>
      </c>
      <c r="AD156" s="4">
        <f t="shared" si="17"/>
        <v>-1.44</v>
      </c>
      <c r="AG156" s="4">
        <f t="shared" si="18"/>
        <v>0</v>
      </c>
      <c r="AH156" s="13" t="str">
        <f t="shared" si="52"/>
        <v/>
      </c>
      <c r="AI156" s="4" t="str">
        <f t="shared" si="20"/>
        <v/>
      </c>
      <c r="AK156" s="2">
        <f t="shared" si="45"/>
        <v>51</v>
      </c>
      <c r="AL156" s="4">
        <f t="shared" si="21"/>
        <v>153</v>
      </c>
      <c r="AM156" s="4">
        <f t="shared" si="22"/>
        <v>-1.41</v>
      </c>
      <c r="AP156" s="4">
        <f t="shared" si="23"/>
        <v>0</v>
      </c>
      <c r="AQ156" s="13" t="str">
        <f t="shared" si="53"/>
        <v/>
      </c>
      <c r="AR156" s="4" t="str">
        <f t="shared" si="25"/>
        <v/>
      </c>
      <c r="AT156" s="2">
        <f t="shared" si="46"/>
        <v>51</v>
      </c>
      <c r="AU156" s="4">
        <f t="shared" si="26"/>
        <v>153</v>
      </c>
      <c r="AV156" s="4">
        <f t="shared" si="27"/>
        <v>-1.38</v>
      </c>
      <c r="AY156" s="4">
        <f t="shared" si="28"/>
        <v>0</v>
      </c>
      <c r="AZ156" s="13" t="str">
        <f t="shared" si="54"/>
        <v/>
      </c>
      <c r="BA156" s="4" t="str">
        <f t="shared" si="30"/>
        <v/>
      </c>
      <c r="BC156" s="2">
        <f t="shared" si="47"/>
        <v>51</v>
      </c>
      <c r="BD156" s="4">
        <f t="shared" si="31"/>
        <v>153</v>
      </c>
      <c r="BE156" s="4">
        <f t="shared" si="32"/>
        <v>-1.38</v>
      </c>
      <c r="BH156" s="4">
        <f t="shared" si="33"/>
        <v>0</v>
      </c>
      <c r="BI156" s="13" t="str">
        <f t="shared" si="55"/>
        <v/>
      </c>
      <c r="BJ156" s="4" t="str">
        <f t="shared" si="35"/>
        <v/>
      </c>
      <c r="BL156" s="2">
        <f t="shared" si="48"/>
        <v>51</v>
      </c>
      <c r="BM156" s="4">
        <f t="shared" si="36"/>
        <v>153</v>
      </c>
      <c r="BN156" s="4">
        <f t="shared" si="37"/>
        <v>-1.38</v>
      </c>
      <c r="BQ156" s="4">
        <f t="shared" si="38"/>
        <v>0</v>
      </c>
      <c r="BR156" s="13" t="str">
        <f t="shared" si="56"/>
        <v/>
      </c>
      <c r="BS156" s="4" t="str">
        <f t="shared" si="40"/>
        <v/>
      </c>
    </row>
    <row r="157">
      <c r="A157" s="2">
        <f t="shared" si="41"/>
        <v>51.5</v>
      </c>
      <c r="B157" s="4">
        <f t="shared" si="1"/>
        <v>154.5</v>
      </c>
      <c r="C157" s="4">
        <f t="shared" si="2"/>
        <v>-1.59</v>
      </c>
      <c r="F157" s="4">
        <f t="shared" si="3"/>
        <v>0</v>
      </c>
      <c r="G157" s="13" t="str">
        <f t="shared" si="49"/>
        <v/>
      </c>
      <c r="H157" s="4" t="str">
        <f t="shared" si="5"/>
        <v/>
      </c>
      <c r="J157" s="2">
        <f t="shared" si="42"/>
        <v>51.5</v>
      </c>
      <c r="K157" s="4">
        <f t="shared" si="6"/>
        <v>154.5</v>
      </c>
      <c r="L157" s="4">
        <f t="shared" si="7"/>
        <v>-1.59</v>
      </c>
      <c r="O157" s="4">
        <f t="shared" si="8"/>
        <v>0</v>
      </c>
      <c r="P157" s="13" t="str">
        <f t="shared" si="50"/>
        <v/>
      </c>
      <c r="Q157" s="4" t="str">
        <f t="shared" si="10"/>
        <v/>
      </c>
      <c r="S157" s="2">
        <f t="shared" si="43"/>
        <v>51.5</v>
      </c>
      <c r="T157" s="4">
        <f t="shared" si="11"/>
        <v>154.5</v>
      </c>
      <c r="U157" s="4">
        <f t="shared" si="12"/>
        <v>-1.47</v>
      </c>
      <c r="X157" s="4">
        <f t="shared" si="13"/>
        <v>0</v>
      </c>
      <c r="Y157" s="13" t="str">
        <f t="shared" si="51"/>
        <v/>
      </c>
      <c r="Z157" s="4" t="str">
        <f t="shared" si="15"/>
        <v/>
      </c>
      <c r="AB157" s="2">
        <f t="shared" si="44"/>
        <v>51.5</v>
      </c>
      <c r="AC157" s="4">
        <f t="shared" si="16"/>
        <v>154.5</v>
      </c>
      <c r="AD157" s="4">
        <f t="shared" si="17"/>
        <v>-1.47</v>
      </c>
      <c r="AG157" s="4">
        <f t="shared" si="18"/>
        <v>0</v>
      </c>
      <c r="AH157" s="13" t="str">
        <f t="shared" si="52"/>
        <v/>
      </c>
      <c r="AI157" s="4" t="str">
        <f t="shared" si="20"/>
        <v/>
      </c>
      <c r="AK157" s="2">
        <f t="shared" si="45"/>
        <v>51.5</v>
      </c>
      <c r="AL157" s="4">
        <f t="shared" si="21"/>
        <v>154.5</v>
      </c>
      <c r="AM157" s="4">
        <f t="shared" si="22"/>
        <v>-1.44</v>
      </c>
      <c r="AP157" s="4">
        <f t="shared" si="23"/>
        <v>0</v>
      </c>
      <c r="AQ157" s="13" t="str">
        <f t="shared" si="53"/>
        <v/>
      </c>
      <c r="AR157" s="4" t="str">
        <f t="shared" si="25"/>
        <v/>
      </c>
      <c r="AT157" s="2">
        <f t="shared" si="46"/>
        <v>51.5</v>
      </c>
      <c r="AU157" s="4">
        <f t="shared" si="26"/>
        <v>154.5</v>
      </c>
      <c r="AV157" s="4">
        <f t="shared" si="27"/>
        <v>-1.41</v>
      </c>
      <c r="AY157" s="4">
        <f t="shared" si="28"/>
        <v>0</v>
      </c>
      <c r="AZ157" s="13" t="str">
        <f t="shared" si="54"/>
        <v/>
      </c>
      <c r="BA157" s="4" t="str">
        <f t="shared" si="30"/>
        <v/>
      </c>
      <c r="BC157" s="2">
        <f t="shared" si="47"/>
        <v>51.5</v>
      </c>
      <c r="BD157" s="4">
        <f t="shared" si="31"/>
        <v>154.5</v>
      </c>
      <c r="BE157" s="4">
        <f t="shared" si="32"/>
        <v>-1.41</v>
      </c>
      <c r="BH157" s="4">
        <f t="shared" si="33"/>
        <v>0</v>
      </c>
      <c r="BI157" s="13" t="str">
        <f t="shared" si="55"/>
        <v/>
      </c>
      <c r="BJ157" s="4" t="str">
        <f t="shared" si="35"/>
        <v/>
      </c>
      <c r="BL157" s="2">
        <f t="shared" si="48"/>
        <v>51.5</v>
      </c>
      <c r="BM157" s="4">
        <f t="shared" si="36"/>
        <v>154.5</v>
      </c>
      <c r="BN157" s="4">
        <f t="shared" si="37"/>
        <v>-1.41</v>
      </c>
      <c r="BQ157" s="4">
        <f t="shared" si="38"/>
        <v>0</v>
      </c>
      <c r="BR157" s="13" t="str">
        <f t="shared" si="56"/>
        <v/>
      </c>
      <c r="BS157" s="4" t="str">
        <f t="shared" si="40"/>
        <v/>
      </c>
    </row>
    <row r="158">
      <c r="A158" s="2">
        <f t="shared" si="41"/>
        <v>52</v>
      </c>
      <c r="B158" s="4">
        <f t="shared" si="1"/>
        <v>156</v>
      </c>
      <c r="C158" s="4">
        <f t="shared" si="2"/>
        <v>-1.62</v>
      </c>
      <c r="F158" s="4">
        <f t="shared" si="3"/>
        <v>0</v>
      </c>
      <c r="G158" s="13" t="str">
        <f t="shared" si="49"/>
        <v/>
      </c>
      <c r="H158" s="4" t="str">
        <f t="shared" si="5"/>
        <v/>
      </c>
      <c r="J158" s="2">
        <f t="shared" si="42"/>
        <v>52</v>
      </c>
      <c r="K158" s="4">
        <f t="shared" si="6"/>
        <v>156</v>
      </c>
      <c r="L158" s="4">
        <f t="shared" si="7"/>
        <v>-1.62</v>
      </c>
      <c r="M158" s="2">
        <f>150.75+1/32</f>
        <v>150.78125</v>
      </c>
      <c r="N158" s="2">
        <f>155.25-1/32</f>
        <v>155.21875</v>
      </c>
      <c r="O158" s="4">
        <f t="shared" si="8"/>
        <v>4.4375</v>
      </c>
      <c r="P158" s="13">
        <f t="shared" si="50"/>
        <v>0.993031274</v>
      </c>
      <c r="Q158" s="4">
        <f t="shared" si="10"/>
        <v>0</v>
      </c>
      <c r="S158" s="2">
        <f t="shared" si="43"/>
        <v>52</v>
      </c>
      <c r="T158" s="4">
        <f t="shared" si="11"/>
        <v>156</v>
      </c>
      <c r="U158" s="4">
        <f t="shared" si="12"/>
        <v>-1.5</v>
      </c>
      <c r="V158" s="4">
        <f>150.75+1/32</f>
        <v>150.78125</v>
      </c>
      <c r="W158" s="2">
        <v>155.25</v>
      </c>
      <c r="X158" s="4">
        <f t="shared" si="13"/>
        <v>4.46875</v>
      </c>
      <c r="Y158" s="13">
        <f t="shared" si="51"/>
        <v>0.9965217286</v>
      </c>
      <c r="Z158" s="4">
        <f t="shared" si="15"/>
        <v>0</v>
      </c>
      <c r="AB158" s="2">
        <f t="shared" si="44"/>
        <v>52</v>
      </c>
      <c r="AC158" s="4">
        <f t="shared" si="16"/>
        <v>156</v>
      </c>
      <c r="AD158" s="4">
        <f t="shared" si="17"/>
        <v>-1.5</v>
      </c>
      <c r="AE158" s="4">
        <f>150+13/16</f>
        <v>150.8125</v>
      </c>
      <c r="AF158" s="2">
        <v>155.25</v>
      </c>
      <c r="AG158" s="4">
        <f t="shared" si="18"/>
        <v>4.4375</v>
      </c>
      <c r="AH158" s="13">
        <f t="shared" si="52"/>
        <v>1</v>
      </c>
      <c r="AI158" s="4">
        <f t="shared" si="20"/>
        <v>0</v>
      </c>
      <c r="AK158" s="2">
        <f t="shared" si="45"/>
        <v>52</v>
      </c>
      <c r="AL158" s="4">
        <f t="shared" si="21"/>
        <v>156</v>
      </c>
      <c r="AM158" s="4">
        <f t="shared" si="22"/>
        <v>-1.47</v>
      </c>
      <c r="AN158" s="2">
        <v>150.75</v>
      </c>
      <c r="AO158" s="2">
        <v>155.25</v>
      </c>
      <c r="AP158" s="4">
        <f t="shared" si="23"/>
        <v>4.5</v>
      </c>
      <c r="AQ158" s="13">
        <f t="shared" si="53"/>
        <v>1</v>
      </c>
      <c r="AR158" s="4">
        <f t="shared" si="25"/>
        <v>0</v>
      </c>
      <c r="AT158" s="2">
        <f t="shared" si="46"/>
        <v>52</v>
      </c>
      <c r="AU158" s="4">
        <f t="shared" si="26"/>
        <v>156</v>
      </c>
      <c r="AV158" s="4">
        <f t="shared" si="27"/>
        <v>-1.44</v>
      </c>
      <c r="AW158" s="4">
        <f>150+13/16</f>
        <v>150.8125</v>
      </c>
      <c r="AX158" s="4">
        <f>155.25-1/32</f>
        <v>155.21875</v>
      </c>
      <c r="AY158" s="4">
        <f t="shared" si="28"/>
        <v>4.40625</v>
      </c>
      <c r="AZ158" s="13">
        <f t="shared" si="54"/>
        <v>1</v>
      </c>
      <c r="BA158" s="4">
        <f t="shared" si="30"/>
        <v>0</v>
      </c>
      <c r="BC158" s="2">
        <f t="shared" si="47"/>
        <v>52</v>
      </c>
      <c r="BD158" s="4">
        <f t="shared" si="31"/>
        <v>156</v>
      </c>
      <c r="BE158" s="4">
        <f t="shared" si="32"/>
        <v>-1.44</v>
      </c>
      <c r="BF158" s="4">
        <f>150.75+1/32</f>
        <v>150.78125</v>
      </c>
      <c r="BG158" s="4">
        <f>155.25-1/32</f>
        <v>155.21875</v>
      </c>
      <c r="BH158" s="4">
        <f t="shared" si="33"/>
        <v>4.4375</v>
      </c>
      <c r="BI158" s="13">
        <f t="shared" si="55"/>
        <v>1</v>
      </c>
      <c r="BJ158" s="4">
        <f t="shared" si="35"/>
        <v>0</v>
      </c>
      <c r="BL158" s="2">
        <f t="shared" si="48"/>
        <v>52</v>
      </c>
      <c r="BM158" s="4">
        <f t="shared" si="36"/>
        <v>156</v>
      </c>
      <c r="BN158" s="4">
        <f t="shared" si="37"/>
        <v>-1.44</v>
      </c>
      <c r="BO158" s="4">
        <f>150.875-1/32</f>
        <v>150.84375</v>
      </c>
      <c r="BP158" s="4">
        <f>155+3/16</f>
        <v>155.1875</v>
      </c>
      <c r="BQ158" s="4">
        <f t="shared" si="38"/>
        <v>4.34375</v>
      </c>
      <c r="BR158" s="13">
        <f t="shared" si="56"/>
        <v>1</v>
      </c>
      <c r="BS158" s="4">
        <f t="shared" si="40"/>
        <v>0</v>
      </c>
    </row>
    <row r="159">
      <c r="A159" s="2">
        <f t="shared" si="41"/>
        <v>52.5</v>
      </c>
      <c r="B159" s="4">
        <f t="shared" si="1"/>
        <v>157.5</v>
      </c>
      <c r="C159" s="4">
        <f t="shared" si="2"/>
        <v>-1.65</v>
      </c>
      <c r="F159" s="4">
        <f t="shared" si="3"/>
        <v>0</v>
      </c>
      <c r="G159" s="13" t="str">
        <f t="shared" si="49"/>
        <v/>
      </c>
      <c r="H159" s="4" t="str">
        <f t="shared" si="5"/>
        <v/>
      </c>
      <c r="J159" s="2">
        <f t="shared" si="42"/>
        <v>52.5</v>
      </c>
      <c r="K159" s="4">
        <f t="shared" si="6"/>
        <v>157.5</v>
      </c>
      <c r="L159" s="4">
        <f t="shared" si="7"/>
        <v>-1.65</v>
      </c>
      <c r="O159" s="4">
        <f t="shared" si="8"/>
        <v>0</v>
      </c>
      <c r="P159" s="13" t="str">
        <f t="shared" si="50"/>
        <v/>
      </c>
      <c r="Q159" s="4" t="str">
        <f t="shared" si="10"/>
        <v/>
      </c>
      <c r="S159" s="2">
        <f t="shared" si="43"/>
        <v>52.5</v>
      </c>
      <c r="T159" s="4">
        <f t="shared" si="11"/>
        <v>157.5</v>
      </c>
      <c r="U159" s="4">
        <f t="shared" si="12"/>
        <v>-1.53</v>
      </c>
      <c r="X159" s="4">
        <f t="shared" si="13"/>
        <v>0</v>
      </c>
      <c r="Y159" s="13" t="str">
        <f t="shared" si="51"/>
        <v/>
      </c>
      <c r="Z159" s="4" t="str">
        <f t="shared" si="15"/>
        <v/>
      </c>
      <c r="AB159" s="2">
        <f t="shared" si="44"/>
        <v>52.5</v>
      </c>
      <c r="AC159" s="4">
        <f t="shared" si="16"/>
        <v>157.5</v>
      </c>
      <c r="AD159" s="4">
        <f t="shared" si="17"/>
        <v>-1.53</v>
      </c>
      <c r="AG159" s="4">
        <f t="shared" si="18"/>
        <v>0</v>
      </c>
      <c r="AH159" s="13" t="str">
        <f t="shared" si="52"/>
        <v/>
      </c>
      <c r="AI159" s="4" t="str">
        <f t="shared" si="20"/>
        <v/>
      </c>
      <c r="AK159" s="2">
        <f t="shared" si="45"/>
        <v>52.5</v>
      </c>
      <c r="AL159" s="4">
        <f t="shared" si="21"/>
        <v>157.5</v>
      </c>
      <c r="AM159" s="4">
        <f t="shared" si="22"/>
        <v>-1.5</v>
      </c>
      <c r="AP159" s="4">
        <f t="shared" si="23"/>
        <v>0</v>
      </c>
      <c r="AQ159" s="13" t="str">
        <f t="shared" si="53"/>
        <v/>
      </c>
      <c r="AR159" s="4" t="str">
        <f t="shared" si="25"/>
        <v/>
      </c>
      <c r="AT159" s="2">
        <f t="shared" si="46"/>
        <v>52.5</v>
      </c>
      <c r="AU159" s="4">
        <f t="shared" si="26"/>
        <v>157.5</v>
      </c>
      <c r="AV159" s="4">
        <f t="shared" si="27"/>
        <v>-1.47</v>
      </c>
      <c r="AY159" s="4">
        <f t="shared" si="28"/>
        <v>0</v>
      </c>
      <c r="AZ159" s="13" t="str">
        <f t="shared" si="54"/>
        <v/>
      </c>
      <c r="BA159" s="4" t="str">
        <f t="shared" si="30"/>
        <v/>
      </c>
      <c r="BC159" s="2">
        <f t="shared" si="47"/>
        <v>52.5</v>
      </c>
      <c r="BD159" s="4">
        <f t="shared" si="31"/>
        <v>157.5</v>
      </c>
      <c r="BE159" s="4">
        <f t="shared" si="32"/>
        <v>-1.47</v>
      </c>
      <c r="BH159" s="4">
        <f t="shared" si="33"/>
        <v>0</v>
      </c>
      <c r="BI159" s="13" t="str">
        <f t="shared" si="55"/>
        <v/>
      </c>
      <c r="BJ159" s="4" t="str">
        <f t="shared" si="35"/>
        <v/>
      </c>
      <c r="BL159" s="2">
        <f t="shared" si="48"/>
        <v>52.5</v>
      </c>
      <c r="BM159" s="4">
        <f t="shared" si="36"/>
        <v>157.5</v>
      </c>
      <c r="BN159" s="4">
        <f t="shared" si="37"/>
        <v>-1.47</v>
      </c>
      <c r="BQ159" s="4">
        <f t="shared" si="38"/>
        <v>0</v>
      </c>
      <c r="BR159" s="13" t="str">
        <f t="shared" si="56"/>
        <v/>
      </c>
      <c r="BS159" s="4" t="str">
        <f t="shared" si="40"/>
        <v/>
      </c>
    </row>
    <row r="160">
      <c r="A160" s="2">
        <f t="shared" si="41"/>
        <v>53</v>
      </c>
      <c r="B160" s="4">
        <f t="shared" si="1"/>
        <v>159</v>
      </c>
      <c r="C160" s="4">
        <f t="shared" si="2"/>
        <v>-1.68</v>
      </c>
      <c r="F160" s="4">
        <f t="shared" si="3"/>
        <v>0</v>
      </c>
      <c r="G160" s="13" t="str">
        <f t="shared" si="49"/>
        <v/>
      </c>
      <c r="H160" s="4" t="str">
        <f t="shared" si="5"/>
        <v/>
      </c>
      <c r="J160" s="2">
        <f t="shared" si="42"/>
        <v>53</v>
      </c>
      <c r="K160" s="4">
        <f t="shared" si="6"/>
        <v>159</v>
      </c>
      <c r="L160" s="4">
        <f t="shared" si="7"/>
        <v>-1.68</v>
      </c>
      <c r="O160" s="4">
        <f t="shared" si="8"/>
        <v>0</v>
      </c>
      <c r="P160" s="13" t="str">
        <f t="shared" si="50"/>
        <v/>
      </c>
      <c r="Q160" s="4" t="str">
        <f t="shared" si="10"/>
        <v/>
      </c>
      <c r="S160" s="2">
        <f t="shared" si="43"/>
        <v>53</v>
      </c>
      <c r="T160" s="4">
        <f t="shared" si="11"/>
        <v>159</v>
      </c>
      <c r="U160" s="4">
        <f t="shared" si="12"/>
        <v>-1.56</v>
      </c>
      <c r="X160" s="4">
        <f t="shared" si="13"/>
        <v>0</v>
      </c>
      <c r="Y160" s="13" t="str">
        <f t="shared" si="51"/>
        <v/>
      </c>
      <c r="Z160" s="4" t="str">
        <f t="shared" si="15"/>
        <v/>
      </c>
      <c r="AB160" s="2">
        <f t="shared" si="44"/>
        <v>53</v>
      </c>
      <c r="AC160" s="4">
        <f t="shared" si="16"/>
        <v>159</v>
      </c>
      <c r="AD160" s="4">
        <f t="shared" si="17"/>
        <v>-1.56</v>
      </c>
      <c r="AG160" s="4">
        <f t="shared" si="18"/>
        <v>0</v>
      </c>
      <c r="AH160" s="13" t="str">
        <f t="shared" si="52"/>
        <v/>
      </c>
      <c r="AI160" s="4" t="str">
        <f t="shared" si="20"/>
        <v/>
      </c>
      <c r="AK160" s="2">
        <f t="shared" si="45"/>
        <v>53</v>
      </c>
      <c r="AL160" s="4">
        <f t="shared" si="21"/>
        <v>159</v>
      </c>
      <c r="AM160" s="4">
        <f t="shared" si="22"/>
        <v>-1.53</v>
      </c>
      <c r="AP160" s="4">
        <f t="shared" si="23"/>
        <v>0</v>
      </c>
      <c r="AQ160" s="13" t="str">
        <f t="shared" si="53"/>
        <v/>
      </c>
      <c r="AR160" s="4" t="str">
        <f t="shared" si="25"/>
        <v/>
      </c>
      <c r="AT160" s="2">
        <f t="shared" si="46"/>
        <v>53</v>
      </c>
      <c r="AU160" s="4">
        <f t="shared" si="26"/>
        <v>159</v>
      </c>
      <c r="AV160" s="4">
        <f t="shared" si="27"/>
        <v>-1.5</v>
      </c>
      <c r="AY160" s="4">
        <f t="shared" si="28"/>
        <v>0</v>
      </c>
      <c r="AZ160" s="13" t="str">
        <f t="shared" si="54"/>
        <v/>
      </c>
      <c r="BA160" s="4" t="str">
        <f t="shared" si="30"/>
        <v/>
      </c>
      <c r="BC160" s="2">
        <f t="shared" si="47"/>
        <v>53</v>
      </c>
      <c r="BD160" s="4">
        <f t="shared" si="31"/>
        <v>159</v>
      </c>
      <c r="BE160" s="4">
        <f t="shared" si="32"/>
        <v>-1.5</v>
      </c>
      <c r="BH160" s="4">
        <f t="shared" si="33"/>
        <v>0</v>
      </c>
      <c r="BI160" s="13" t="str">
        <f t="shared" si="55"/>
        <v/>
      </c>
      <c r="BJ160" s="4" t="str">
        <f t="shared" si="35"/>
        <v/>
      </c>
      <c r="BL160" s="2">
        <f t="shared" si="48"/>
        <v>53</v>
      </c>
      <c r="BM160" s="4">
        <f t="shared" si="36"/>
        <v>159</v>
      </c>
      <c r="BN160" s="4">
        <f t="shared" si="37"/>
        <v>-1.5</v>
      </c>
      <c r="BQ160" s="4">
        <f t="shared" si="38"/>
        <v>0</v>
      </c>
      <c r="BR160" s="13" t="str">
        <f t="shared" si="56"/>
        <v/>
      </c>
      <c r="BS160" s="4" t="str">
        <f t="shared" si="40"/>
        <v/>
      </c>
    </row>
    <row r="161">
      <c r="A161" s="2">
        <f t="shared" si="41"/>
        <v>53.5</v>
      </c>
      <c r="B161" s="4">
        <f t="shared" si="1"/>
        <v>160.5</v>
      </c>
      <c r="C161" s="4">
        <f t="shared" si="2"/>
        <v>-1.71</v>
      </c>
      <c r="F161" s="4">
        <f t="shared" si="3"/>
        <v>0</v>
      </c>
      <c r="G161" s="13" t="str">
        <f t="shared" si="49"/>
        <v/>
      </c>
      <c r="H161" s="4" t="str">
        <f t="shared" si="5"/>
        <v/>
      </c>
      <c r="J161" s="2">
        <f t="shared" si="42"/>
        <v>53.5</v>
      </c>
      <c r="K161" s="4">
        <f t="shared" si="6"/>
        <v>160.5</v>
      </c>
      <c r="L161" s="4">
        <f t="shared" si="7"/>
        <v>-1.71</v>
      </c>
      <c r="O161" s="4">
        <f t="shared" si="8"/>
        <v>0</v>
      </c>
      <c r="P161" s="13" t="str">
        <f t="shared" si="50"/>
        <v/>
      </c>
      <c r="Q161" s="4" t="str">
        <f t="shared" si="10"/>
        <v/>
      </c>
      <c r="S161" s="2">
        <f t="shared" si="43"/>
        <v>53.5</v>
      </c>
      <c r="T161" s="4">
        <f t="shared" si="11"/>
        <v>160.5</v>
      </c>
      <c r="U161" s="4">
        <f t="shared" si="12"/>
        <v>-1.59</v>
      </c>
      <c r="X161" s="4">
        <f t="shared" si="13"/>
        <v>0</v>
      </c>
      <c r="Y161" s="13" t="str">
        <f t="shared" si="51"/>
        <v/>
      </c>
      <c r="Z161" s="4" t="str">
        <f t="shared" si="15"/>
        <v/>
      </c>
      <c r="AB161" s="2">
        <f t="shared" si="44"/>
        <v>53.5</v>
      </c>
      <c r="AC161" s="4">
        <f t="shared" si="16"/>
        <v>160.5</v>
      </c>
      <c r="AD161" s="4">
        <f t="shared" si="17"/>
        <v>-1.59</v>
      </c>
      <c r="AG161" s="4">
        <f t="shared" si="18"/>
        <v>0</v>
      </c>
      <c r="AH161" s="13" t="str">
        <f t="shared" si="52"/>
        <v/>
      </c>
      <c r="AI161" s="4" t="str">
        <f t="shared" si="20"/>
        <v/>
      </c>
      <c r="AK161" s="2">
        <f t="shared" si="45"/>
        <v>53.5</v>
      </c>
      <c r="AL161" s="4">
        <f t="shared" si="21"/>
        <v>160.5</v>
      </c>
      <c r="AM161" s="4">
        <f t="shared" si="22"/>
        <v>-1.56</v>
      </c>
      <c r="AP161" s="4">
        <f t="shared" si="23"/>
        <v>0</v>
      </c>
      <c r="AQ161" s="13" t="str">
        <f t="shared" si="53"/>
        <v/>
      </c>
      <c r="AR161" s="4" t="str">
        <f t="shared" si="25"/>
        <v/>
      </c>
      <c r="AT161" s="2">
        <f t="shared" si="46"/>
        <v>53.5</v>
      </c>
      <c r="AU161" s="4">
        <f t="shared" si="26"/>
        <v>160.5</v>
      </c>
      <c r="AV161" s="4">
        <f t="shared" si="27"/>
        <v>-1.53</v>
      </c>
      <c r="AY161" s="4">
        <f t="shared" si="28"/>
        <v>0</v>
      </c>
      <c r="AZ161" s="13" t="str">
        <f t="shared" si="54"/>
        <v/>
      </c>
      <c r="BA161" s="4" t="str">
        <f t="shared" si="30"/>
        <v/>
      </c>
      <c r="BC161" s="2">
        <f t="shared" si="47"/>
        <v>53.5</v>
      </c>
      <c r="BD161" s="4">
        <f t="shared" si="31"/>
        <v>160.5</v>
      </c>
      <c r="BE161" s="4">
        <f t="shared" si="32"/>
        <v>-1.53</v>
      </c>
      <c r="BH161" s="4">
        <f t="shared" si="33"/>
        <v>0</v>
      </c>
      <c r="BI161" s="13" t="str">
        <f t="shared" si="55"/>
        <v/>
      </c>
      <c r="BJ161" s="4" t="str">
        <f t="shared" si="35"/>
        <v/>
      </c>
      <c r="BL161" s="2">
        <f t="shared" si="48"/>
        <v>53.5</v>
      </c>
      <c r="BM161" s="4">
        <f t="shared" si="36"/>
        <v>160.5</v>
      </c>
      <c r="BN161" s="4">
        <f t="shared" si="37"/>
        <v>-1.53</v>
      </c>
      <c r="BQ161" s="4">
        <f t="shared" si="38"/>
        <v>0</v>
      </c>
      <c r="BR161" s="13" t="str">
        <f t="shared" si="56"/>
        <v/>
      </c>
      <c r="BS161" s="4" t="str">
        <f t="shared" si="40"/>
        <v/>
      </c>
    </row>
    <row r="162">
      <c r="A162" s="2">
        <f t="shared" si="41"/>
        <v>54</v>
      </c>
      <c r="B162" s="4">
        <f t="shared" si="1"/>
        <v>162</v>
      </c>
      <c r="C162" s="4">
        <f t="shared" si="2"/>
        <v>-1.74</v>
      </c>
      <c r="F162" s="4">
        <f t="shared" si="3"/>
        <v>0</v>
      </c>
      <c r="G162" s="13" t="str">
        <f t="shared" si="49"/>
        <v/>
      </c>
      <c r="H162" s="4" t="str">
        <f t="shared" si="5"/>
        <v/>
      </c>
      <c r="J162" s="2">
        <f t="shared" si="42"/>
        <v>54</v>
      </c>
      <c r="K162" s="4">
        <f t="shared" si="6"/>
        <v>162</v>
      </c>
      <c r="L162" s="4">
        <f t="shared" si="7"/>
        <v>-1.74</v>
      </c>
      <c r="M162" s="2">
        <v>150.75</v>
      </c>
      <c r="N162" s="2">
        <v>155.25</v>
      </c>
      <c r="O162" s="4">
        <f t="shared" si="8"/>
        <v>4.5</v>
      </c>
      <c r="P162" s="13">
        <f t="shared" si="50"/>
        <v>1</v>
      </c>
      <c r="Q162" s="4">
        <f t="shared" si="10"/>
        <v>0</v>
      </c>
      <c r="S162" s="2">
        <f t="shared" si="43"/>
        <v>54</v>
      </c>
      <c r="T162" s="4">
        <f t="shared" si="11"/>
        <v>162</v>
      </c>
      <c r="U162" s="4">
        <f t="shared" si="12"/>
        <v>-1.62</v>
      </c>
      <c r="V162" s="2">
        <v>150.75</v>
      </c>
      <c r="W162" s="2">
        <v>155.25</v>
      </c>
      <c r="X162" s="4">
        <f t="shared" si="13"/>
        <v>4.5</v>
      </c>
      <c r="Y162" s="13">
        <f t="shared" si="51"/>
        <v>1</v>
      </c>
      <c r="Z162" s="4">
        <f t="shared" si="15"/>
        <v>0</v>
      </c>
      <c r="AB162" s="2">
        <f t="shared" si="44"/>
        <v>54</v>
      </c>
      <c r="AC162" s="4">
        <f t="shared" si="16"/>
        <v>162</v>
      </c>
      <c r="AD162" s="4">
        <f t="shared" si="17"/>
        <v>-1.62</v>
      </c>
      <c r="AE162" s="4">
        <f>150+13/16</f>
        <v>150.8125</v>
      </c>
      <c r="AF162" s="2">
        <v>155.25</v>
      </c>
      <c r="AG162" s="4">
        <f t="shared" si="18"/>
        <v>4.4375</v>
      </c>
      <c r="AH162" s="13">
        <f t="shared" si="52"/>
        <v>1</v>
      </c>
      <c r="AI162" s="4">
        <f t="shared" si="20"/>
        <v>0</v>
      </c>
      <c r="AK162" s="2">
        <f t="shared" si="45"/>
        <v>54</v>
      </c>
      <c r="AL162" s="4">
        <f t="shared" si="21"/>
        <v>162</v>
      </c>
      <c r="AM162" s="4">
        <f t="shared" si="22"/>
        <v>-1.59</v>
      </c>
      <c r="AN162" s="2">
        <v>150.75</v>
      </c>
      <c r="AO162" s="2">
        <v>155.25</v>
      </c>
      <c r="AP162" s="4">
        <f t="shared" si="23"/>
        <v>4.5</v>
      </c>
      <c r="AQ162" s="13">
        <f t="shared" si="53"/>
        <v>1</v>
      </c>
      <c r="AR162" s="4">
        <f t="shared" si="25"/>
        <v>0</v>
      </c>
      <c r="AT162" s="2">
        <f t="shared" si="46"/>
        <v>54</v>
      </c>
      <c r="AU162" s="4">
        <f t="shared" si="26"/>
        <v>162</v>
      </c>
      <c r="AV162" s="4">
        <f t="shared" si="27"/>
        <v>-1.56</v>
      </c>
      <c r="AW162" s="4">
        <f>150+13/16</f>
        <v>150.8125</v>
      </c>
      <c r="AX162" s="4">
        <f>155.25-1/32</f>
        <v>155.21875</v>
      </c>
      <c r="AY162" s="4">
        <f t="shared" si="28"/>
        <v>4.40625</v>
      </c>
      <c r="AZ162" s="13">
        <f t="shared" si="54"/>
        <v>1</v>
      </c>
      <c r="BA162" s="4">
        <f t="shared" si="30"/>
        <v>0</v>
      </c>
      <c r="BC162" s="2">
        <f t="shared" si="47"/>
        <v>54</v>
      </c>
      <c r="BD162" s="4">
        <f t="shared" si="31"/>
        <v>162</v>
      </c>
      <c r="BE162" s="4">
        <f t="shared" si="32"/>
        <v>-1.56</v>
      </c>
      <c r="BF162" s="4">
        <f>150.75+1/32</f>
        <v>150.78125</v>
      </c>
      <c r="BG162" s="4">
        <f>155.25-1/32</f>
        <v>155.21875</v>
      </c>
      <c r="BH162" s="4">
        <f t="shared" si="33"/>
        <v>4.4375</v>
      </c>
      <c r="BI162" s="13">
        <f t="shared" si="55"/>
        <v>1</v>
      </c>
      <c r="BJ162" s="4">
        <f t="shared" si="35"/>
        <v>0</v>
      </c>
      <c r="BL162" s="2">
        <f t="shared" si="48"/>
        <v>54</v>
      </c>
      <c r="BM162" s="4">
        <f t="shared" si="36"/>
        <v>162</v>
      </c>
      <c r="BN162" s="4">
        <f t="shared" si="37"/>
        <v>-1.56</v>
      </c>
      <c r="BO162" s="4">
        <f>150.875-1/32</f>
        <v>150.84375</v>
      </c>
      <c r="BP162" s="4">
        <f>155+3/16</f>
        <v>155.1875</v>
      </c>
      <c r="BQ162" s="4">
        <f t="shared" si="38"/>
        <v>4.34375</v>
      </c>
      <c r="BR162" s="13">
        <f t="shared" si="56"/>
        <v>1</v>
      </c>
      <c r="BS162" s="4">
        <f t="shared" si="40"/>
        <v>0</v>
      </c>
    </row>
    <row r="163">
      <c r="A163" s="2">
        <f t="shared" si="41"/>
        <v>54.5</v>
      </c>
      <c r="B163" s="4">
        <f t="shared" si="1"/>
        <v>163.5</v>
      </c>
      <c r="C163" s="4">
        <f t="shared" si="2"/>
        <v>-1.77</v>
      </c>
      <c r="F163" s="4">
        <f t="shared" si="3"/>
        <v>0</v>
      </c>
      <c r="G163" s="13" t="str">
        <f t="shared" si="49"/>
        <v/>
      </c>
      <c r="H163" s="4" t="str">
        <f t="shared" si="5"/>
        <v/>
      </c>
      <c r="J163" s="2">
        <f t="shared" si="42"/>
        <v>54.5</v>
      </c>
      <c r="K163" s="4">
        <f t="shared" si="6"/>
        <v>163.5</v>
      </c>
      <c r="L163" s="4">
        <f t="shared" si="7"/>
        <v>-1.77</v>
      </c>
      <c r="O163" s="4">
        <f t="shared" si="8"/>
        <v>0</v>
      </c>
      <c r="P163" s="13" t="str">
        <f t="shared" si="50"/>
        <v/>
      </c>
      <c r="Q163" s="4" t="str">
        <f t="shared" si="10"/>
        <v/>
      </c>
      <c r="S163" s="2">
        <f t="shared" si="43"/>
        <v>54.5</v>
      </c>
      <c r="T163" s="4">
        <f t="shared" si="11"/>
        <v>163.5</v>
      </c>
      <c r="U163" s="4">
        <f t="shared" si="12"/>
        <v>-1.65</v>
      </c>
      <c r="X163" s="4">
        <f t="shared" si="13"/>
        <v>0</v>
      </c>
      <c r="Y163" s="13" t="str">
        <f t="shared" si="51"/>
        <v/>
      </c>
      <c r="Z163" s="4" t="str">
        <f t="shared" si="15"/>
        <v/>
      </c>
      <c r="AB163" s="2">
        <f t="shared" si="44"/>
        <v>54.5</v>
      </c>
      <c r="AC163" s="4">
        <f t="shared" si="16"/>
        <v>163.5</v>
      </c>
      <c r="AD163" s="4">
        <f t="shared" si="17"/>
        <v>-1.65</v>
      </c>
      <c r="AG163" s="4">
        <f t="shared" si="18"/>
        <v>0</v>
      </c>
      <c r="AH163" s="13" t="str">
        <f t="shared" si="52"/>
        <v/>
      </c>
      <c r="AI163" s="4" t="str">
        <f t="shared" si="20"/>
        <v/>
      </c>
      <c r="AK163" s="2">
        <f t="shared" si="45"/>
        <v>54.5</v>
      </c>
      <c r="AL163" s="4">
        <f t="shared" si="21"/>
        <v>163.5</v>
      </c>
      <c r="AM163" s="4">
        <f t="shared" si="22"/>
        <v>-1.62</v>
      </c>
      <c r="AP163" s="4">
        <f t="shared" si="23"/>
        <v>0</v>
      </c>
      <c r="AQ163" s="13" t="str">
        <f t="shared" si="53"/>
        <v/>
      </c>
      <c r="AR163" s="4" t="str">
        <f t="shared" si="25"/>
        <v/>
      </c>
      <c r="AT163" s="2">
        <f t="shared" si="46"/>
        <v>54.5</v>
      </c>
      <c r="AU163" s="4">
        <f t="shared" si="26"/>
        <v>163.5</v>
      </c>
      <c r="AV163" s="4">
        <f t="shared" si="27"/>
        <v>-1.59</v>
      </c>
      <c r="AY163" s="4">
        <f t="shared" si="28"/>
        <v>0</v>
      </c>
      <c r="AZ163" s="13" t="str">
        <f t="shared" si="54"/>
        <v/>
      </c>
      <c r="BA163" s="4" t="str">
        <f t="shared" si="30"/>
        <v/>
      </c>
      <c r="BC163" s="2">
        <f t="shared" si="47"/>
        <v>54.5</v>
      </c>
      <c r="BD163" s="4">
        <f t="shared" si="31"/>
        <v>163.5</v>
      </c>
      <c r="BE163" s="4">
        <f t="shared" si="32"/>
        <v>-1.59</v>
      </c>
      <c r="BH163" s="4">
        <f t="shared" si="33"/>
        <v>0</v>
      </c>
      <c r="BI163" s="13" t="str">
        <f t="shared" si="55"/>
        <v/>
      </c>
      <c r="BJ163" s="4" t="str">
        <f t="shared" si="35"/>
        <v/>
      </c>
      <c r="BL163" s="2">
        <f t="shared" si="48"/>
        <v>54.5</v>
      </c>
      <c r="BM163" s="4">
        <f t="shared" si="36"/>
        <v>163.5</v>
      </c>
      <c r="BN163" s="4">
        <f t="shared" si="37"/>
        <v>-1.59</v>
      </c>
      <c r="BQ163" s="4">
        <f t="shared" si="38"/>
        <v>0</v>
      </c>
      <c r="BR163" s="13" t="str">
        <f t="shared" si="56"/>
        <v/>
      </c>
      <c r="BS163" s="4" t="str">
        <f t="shared" si="40"/>
        <v/>
      </c>
    </row>
    <row r="164">
      <c r="A164" s="2">
        <f t="shared" si="41"/>
        <v>55</v>
      </c>
      <c r="B164" s="4">
        <f t="shared" si="1"/>
        <v>165</v>
      </c>
      <c r="C164" s="4">
        <f t="shared" si="2"/>
        <v>-1.8</v>
      </c>
      <c r="F164" s="4">
        <f t="shared" si="3"/>
        <v>0</v>
      </c>
      <c r="G164" s="13" t="str">
        <f t="shared" si="49"/>
        <v/>
      </c>
      <c r="H164" s="4" t="str">
        <f t="shared" si="5"/>
        <v/>
      </c>
      <c r="J164" s="2">
        <f t="shared" si="42"/>
        <v>55</v>
      </c>
      <c r="K164" s="4">
        <f t="shared" si="6"/>
        <v>165</v>
      </c>
      <c r="L164" s="4">
        <f t="shared" si="7"/>
        <v>-1.8</v>
      </c>
      <c r="O164" s="4">
        <f t="shared" si="8"/>
        <v>0</v>
      </c>
      <c r="P164" s="13" t="str">
        <f t="shared" si="50"/>
        <v/>
      </c>
      <c r="Q164" s="4" t="str">
        <f t="shared" si="10"/>
        <v/>
      </c>
      <c r="S164" s="2">
        <f t="shared" si="43"/>
        <v>55</v>
      </c>
      <c r="T164" s="4">
        <f t="shared" si="11"/>
        <v>165</v>
      </c>
      <c r="U164" s="4">
        <f t="shared" si="12"/>
        <v>-1.68</v>
      </c>
      <c r="X164" s="4">
        <f t="shared" si="13"/>
        <v>0</v>
      </c>
      <c r="Y164" s="13" t="str">
        <f t="shared" si="51"/>
        <v/>
      </c>
      <c r="Z164" s="4" t="str">
        <f t="shared" si="15"/>
        <v/>
      </c>
      <c r="AB164" s="2">
        <f t="shared" si="44"/>
        <v>55</v>
      </c>
      <c r="AC164" s="4">
        <f t="shared" si="16"/>
        <v>165</v>
      </c>
      <c r="AD164" s="4">
        <f t="shared" si="17"/>
        <v>-1.68</v>
      </c>
      <c r="AG164" s="4">
        <f t="shared" si="18"/>
        <v>0</v>
      </c>
      <c r="AH164" s="13" t="str">
        <f t="shared" si="52"/>
        <v/>
      </c>
      <c r="AI164" s="4" t="str">
        <f t="shared" si="20"/>
        <v/>
      </c>
      <c r="AK164" s="2">
        <f t="shared" si="45"/>
        <v>55</v>
      </c>
      <c r="AL164" s="4">
        <f t="shared" si="21"/>
        <v>165</v>
      </c>
      <c r="AM164" s="4">
        <f t="shared" si="22"/>
        <v>-1.65</v>
      </c>
      <c r="AP164" s="4">
        <f t="shared" si="23"/>
        <v>0</v>
      </c>
      <c r="AQ164" s="13" t="str">
        <f t="shared" si="53"/>
        <v/>
      </c>
      <c r="AR164" s="4" t="str">
        <f t="shared" si="25"/>
        <v/>
      </c>
      <c r="AT164" s="2">
        <f t="shared" si="46"/>
        <v>55</v>
      </c>
      <c r="AU164" s="4">
        <f t="shared" si="26"/>
        <v>165</v>
      </c>
      <c r="AV164" s="4">
        <f t="shared" si="27"/>
        <v>-1.62</v>
      </c>
      <c r="AY164" s="4">
        <f t="shared" si="28"/>
        <v>0</v>
      </c>
      <c r="AZ164" s="13" t="str">
        <f t="shared" si="54"/>
        <v/>
      </c>
      <c r="BA164" s="4" t="str">
        <f t="shared" si="30"/>
        <v/>
      </c>
      <c r="BC164" s="2">
        <f t="shared" si="47"/>
        <v>55</v>
      </c>
      <c r="BD164" s="4">
        <f t="shared" si="31"/>
        <v>165</v>
      </c>
      <c r="BE164" s="4">
        <f t="shared" si="32"/>
        <v>-1.62</v>
      </c>
      <c r="BH164" s="4">
        <f t="shared" si="33"/>
        <v>0</v>
      </c>
      <c r="BI164" s="13" t="str">
        <f t="shared" si="55"/>
        <v/>
      </c>
      <c r="BJ164" s="4" t="str">
        <f t="shared" si="35"/>
        <v/>
      </c>
      <c r="BL164" s="2">
        <f t="shared" si="48"/>
        <v>55</v>
      </c>
      <c r="BM164" s="4">
        <f t="shared" si="36"/>
        <v>165</v>
      </c>
      <c r="BN164" s="4">
        <f t="shared" si="37"/>
        <v>-1.62</v>
      </c>
      <c r="BQ164" s="4">
        <f t="shared" si="38"/>
        <v>0</v>
      </c>
      <c r="BR164" s="13" t="str">
        <f t="shared" si="56"/>
        <v/>
      </c>
      <c r="BS164" s="4" t="str">
        <f t="shared" si="40"/>
        <v/>
      </c>
    </row>
    <row r="165">
      <c r="A165" s="2">
        <f t="shared" si="41"/>
        <v>55.5</v>
      </c>
      <c r="B165" s="4">
        <f t="shared" si="1"/>
        <v>166.5</v>
      </c>
      <c r="C165" s="4">
        <f t="shared" si="2"/>
        <v>-1.83</v>
      </c>
      <c r="F165" s="4">
        <f t="shared" si="3"/>
        <v>0</v>
      </c>
      <c r="G165" s="13" t="str">
        <f t="shared" si="49"/>
        <v/>
      </c>
      <c r="H165" s="4" t="str">
        <f t="shared" si="5"/>
        <v/>
      </c>
      <c r="J165" s="2">
        <f t="shared" si="42"/>
        <v>55.5</v>
      </c>
      <c r="K165" s="4">
        <f t="shared" si="6"/>
        <v>166.5</v>
      </c>
      <c r="L165" s="4">
        <f t="shared" si="7"/>
        <v>-1.83</v>
      </c>
      <c r="O165" s="4">
        <f t="shared" si="8"/>
        <v>0</v>
      </c>
      <c r="P165" s="13" t="str">
        <f t="shared" si="50"/>
        <v/>
      </c>
      <c r="Q165" s="4" t="str">
        <f t="shared" si="10"/>
        <v/>
      </c>
      <c r="S165" s="2">
        <f t="shared" si="43"/>
        <v>55.5</v>
      </c>
      <c r="T165" s="4">
        <f t="shared" si="11"/>
        <v>166.5</v>
      </c>
      <c r="U165" s="4">
        <f t="shared" si="12"/>
        <v>-1.71</v>
      </c>
      <c r="X165" s="4">
        <f t="shared" si="13"/>
        <v>0</v>
      </c>
      <c r="Y165" s="13" t="str">
        <f t="shared" si="51"/>
        <v/>
      </c>
      <c r="Z165" s="4" t="str">
        <f t="shared" si="15"/>
        <v/>
      </c>
      <c r="AB165" s="2">
        <f t="shared" si="44"/>
        <v>55.5</v>
      </c>
      <c r="AC165" s="4">
        <f t="shared" si="16"/>
        <v>166.5</v>
      </c>
      <c r="AD165" s="4">
        <f t="shared" si="17"/>
        <v>-1.71</v>
      </c>
      <c r="AG165" s="4">
        <f t="shared" si="18"/>
        <v>0</v>
      </c>
      <c r="AH165" s="13" t="str">
        <f t="shared" si="52"/>
        <v/>
      </c>
      <c r="AI165" s="4" t="str">
        <f t="shared" si="20"/>
        <v/>
      </c>
      <c r="AK165" s="2">
        <f t="shared" si="45"/>
        <v>55.5</v>
      </c>
      <c r="AL165" s="4">
        <f t="shared" si="21"/>
        <v>166.5</v>
      </c>
      <c r="AM165" s="4">
        <f t="shared" si="22"/>
        <v>-1.68</v>
      </c>
      <c r="AP165" s="4">
        <f t="shared" si="23"/>
        <v>0</v>
      </c>
      <c r="AQ165" s="13" t="str">
        <f t="shared" si="53"/>
        <v/>
      </c>
      <c r="AR165" s="4" t="str">
        <f t="shared" si="25"/>
        <v/>
      </c>
      <c r="AT165" s="2">
        <f t="shared" si="46"/>
        <v>55.5</v>
      </c>
      <c r="AU165" s="4">
        <f t="shared" si="26"/>
        <v>166.5</v>
      </c>
      <c r="AV165" s="4">
        <f t="shared" si="27"/>
        <v>-1.65</v>
      </c>
      <c r="AY165" s="4">
        <f t="shared" si="28"/>
        <v>0</v>
      </c>
      <c r="AZ165" s="13" t="str">
        <f t="shared" si="54"/>
        <v/>
      </c>
      <c r="BA165" s="4" t="str">
        <f t="shared" si="30"/>
        <v/>
      </c>
      <c r="BC165" s="2">
        <f t="shared" si="47"/>
        <v>55.5</v>
      </c>
      <c r="BD165" s="4">
        <f t="shared" si="31"/>
        <v>166.5</v>
      </c>
      <c r="BE165" s="4">
        <f t="shared" si="32"/>
        <v>-1.65</v>
      </c>
      <c r="BH165" s="4">
        <f t="shared" si="33"/>
        <v>0</v>
      </c>
      <c r="BI165" s="13" t="str">
        <f t="shared" si="55"/>
        <v/>
      </c>
      <c r="BJ165" s="4" t="str">
        <f t="shared" si="35"/>
        <v/>
      </c>
      <c r="BL165" s="2">
        <f t="shared" si="48"/>
        <v>55.5</v>
      </c>
      <c r="BM165" s="4">
        <f t="shared" si="36"/>
        <v>166.5</v>
      </c>
      <c r="BN165" s="4">
        <f t="shared" si="37"/>
        <v>-1.65</v>
      </c>
      <c r="BQ165" s="4">
        <f t="shared" si="38"/>
        <v>0</v>
      </c>
      <c r="BR165" s="13" t="str">
        <f t="shared" si="56"/>
        <v/>
      </c>
      <c r="BS165" s="4" t="str">
        <f t="shared" si="40"/>
        <v/>
      </c>
    </row>
    <row r="166">
      <c r="A166" s="2">
        <f t="shared" si="41"/>
        <v>56</v>
      </c>
      <c r="B166" s="4">
        <f t="shared" si="1"/>
        <v>168</v>
      </c>
      <c r="C166" s="4">
        <f t="shared" si="2"/>
        <v>-1.86</v>
      </c>
      <c r="F166" s="4">
        <f t="shared" si="3"/>
        <v>0</v>
      </c>
      <c r="G166" s="13" t="str">
        <f t="shared" si="49"/>
        <v/>
      </c>
      <c r="H166" s="4" t="str">
        <f t="shared" si="5"/>
        <v/>
      </c>
      <c r="J166" s="2">
        <f t="shared" si="42"/>
        <v>56</v>
      </c>
      <c r="K166" s="4">
        <f t="shared" si="6"/>
        <v>168</v>
      </c>
      <c r="L166" s="4">
        <f t="shared" si="7"/>
        <v>-1.86</v>
      </c>
      <c r="M166" s="2">
        <v>150.75</v>
      </c>
      <c r="N166" s="2">
        <v>155.25</v>
      </c>
      <c r="O166" s="4">
        <f t="shared" si="8"/>
        <v>4.5</v>
      </c>
      <c r="P166" s="13">
        <f t="shared" si="50"/>
        <v>1</v>
      </c>
      <c r="Q166" s="4">
        <f t="shared" si="10"/>
        <v>0</v>
      </c>
      <c r="S166" s="2">
        <f t="shared" si="43"/>
        <v>56</v>
      </c>
      <c r="T166" s="4">
        <f t="shared" si="11"/>
        <v>168</v>
      </c>
      <c r="U166" s="4">
        <f t="shared" si="12"/>
        <v>-1.74</v>
      </c>
      <c r="V166" s="2">
        <v>150.75</v>
      </c>
      <c r="W166" s="2">
        <v>155.25</v>
      </c>
      <c r="X166" s="4">
        <f t="shared" si="13"/>
        <v>4.5</v>
      </c>
      <c r="Y166" s="13">
        <f t="shared" si="51"/>
        <v>1</v>
      </c>
      <c r="Z166" s="4">
        <f t="shared" si="15"/>
        <v>0</v>
      </c>
      <c r="AB166" s="2">
        <f t="shared" si="44"/>
        <v>56</v>
      </c>
      <c r="AC166" s="4">
        <f t="shared" si="16"/>
        <v>168</v>
      </c>
      <c r="AD166" s="4">
        <f t="shared" si="17"/>
        <v>-1.74</v>
      </c>
      <c r="AE166" s="4">
        <f>150+13/16</f>
        <v>150.8125</v>
      </c>
      <c r="AF166" s="2">
        <v>155.25</v>
      </c>
      <c r="AG166" s="4">
        <f t="shared" si="18"/>
        <v>4.4375</v>
      </c>
      <c r="AH166" s="13">
        <f t="shared" si="52"/>
        <v>1</v>
      </c>
      <c r="AI166" s="4">
        <f t="shared" si="20"/>
        <v>0</v>
      </c>
      <c r="AK166" s="2">
        <f t="shared" si="45"/>
        <v>56</v>
      </c>
      <c r="AL166" s="4">
        <f t="shared" si="21"/>
        <v>168</v>
      </c>
      <c r="AM166" s="4">
        <f t="shared" si="22"/>
        <v>-1.71</v>
      </c>
      <c r="AN166" s="2">
        <v>150.75</v>
      </c>
      <c r="AO166" s="2">
        <v>155.25</v>
      </c>
      <c r="AP166" s="4">
        <f t="shared" si="23"/>
        <v>4.5</v>
      </c>
      <c r="AQ166" s="13">
        <f t="shared" si="53"/>
        <v>1</v>
      </c>
      <c r="AR166" s="4">
        <f t="shared" si="25"/>
        <v>0</v>
      </c>
      <c r="AT166" s="2">
        <f t="shared" si="46"/>
        <v>56</v>
      </c>
      <c r="AU166" s="4">
        <f t="shared" si="26"/>
        <v>168</v>
      </c>
      <c r="AV166" s="4">
        <f t="shared" si="27"/>
        <v>-1.68</v>
      </c>
      <c r="AW166" s="4">
        <f>150+13/16</f>
        <v>150.8125</v>
      </c>
      <c r="AX166" s="4">
        <f>155.25-1/32</f>
        <v>155.21875</v>
      </c>
      <c r="AY166" s="4">
        <f t="shared" si="28"/>
        <v>4.40625</v>
      </c>
      <c r="AZ166" s="13">
        <f t="shared" si="54"/>
        <v>1</v>
      </c>
      <c r="BA166" s="4">
        <f t="shared" si="30"/>
        <v>0</v>
      </c>
      <c r="BC166" s="2">
        <f t="shared" si="47"/>
        <v>56</v>
      </c>
      <c r="BD166" s="4">
        <f t="shared" si="31"/>
        <v>168</v>
      </c>
      <c r="BE166" s="4">
        <f t="shared" si="32"/>
        <v>-1.68</v>
      </c>
      <c r="BF166" s="4">
        <f>150.75+1/32</f>
        <v>150.78125</v>
      </c>
      <c r="BG166" s="4">
        <f>155.25-1/32</f>
        <v>155.21875</v>
      </c>
      <c r="BH166" s="4">
        <f t="shared" si="33"/>
        <v>4.4375</v>
      </c>
      <c r="BI166" s="13">
        <f t="shared" si="55"/>
        <v>1</v>
      </c>
      <c r="BJ166" s="4">
        <f t="shared" si="35"/>
        <v>0</v>
      </c>
      <c r="BL166" s="2">
        <f t="shared" si="48"/>
        <v>56</v>
      </c>
      <c r="BM166" s="4">
        <f t="shared" si="36"/>
        <v>168</v>
      </c>
      <c r="BN166" s="4">
        <f t="shared" si="37"/>
        <v>-1.68</v>
      </c>
      <c r="BO166" s="4">
        <f>150.875-1/32</f>
        <v>150.84375</v>
      </c>
      <c r="BP166" s="4">
        <f>155+3/16</f>
        <v>155.1875</v>
      </c>
      <c r="BQ166" s="4">
        <f t="shared" si="38"/>
        <v>4.34375</v>
      </c>
      <c r="BR166" s="13">
        <f t="shared" si="56"/>
        <v>1</v>
      </c>
      <c r="BS166" s="4">
        <f t="shared" si="40"/>
        <v>0</v>
      </c>
    </row>
    <row r="167">
      <c r="A167" s="2">
        <f t="shared" si="41"/>
        <v>56.5</v>
      </c>
      <c r="B167" s="4">
        <f t="shared" si="1"/>
        <v>169.5</v>
      </c>
      <c r="C167" s="4">
        <f t="shared" si="2"/>
        <v>-1.89</v>
      </c>
      <c r="F167" s="4">
        <f t="shared" si="3"/>
        <v>0</v>
      </c>
      <c r="G167" s="13" t="str">
        <f t="shared" si="49"/>
        <v/>
      </c>
      <c r="H167" s="4" t="str">
        <f t="shared" si="5"/>
        <v/>
      </c>
      <c r="J167" s="2">
        <f t="shared" si="42"/>
        <v>56.5</v>
      </c>
      <c r="K167" s="4">
        <f t="shared" si="6"/>
        <v>169.5</v>
      </c>
      <c r="L167" s="4">
        <f t="shared" si="7"/>
        <v>-1.89</v>
      </c>
      <c r="O167" s="4">
        <f t="shared" si="8"/>
        <v>0</v>
      </c>
      <c r="P167" s="13" t="str">
        <f t="shared" si="50"/>
        <v/>
      </c>
      <c r="Q167" s="4" t="str">
        <f t="shared" si="10"/>
        <v/>
      </c>
      <c r="S167" s="2">
        <f t="shared" si="43"/>
        <v>56.5</v>
      </c>
      <c r="T167" s="4">
        <f t="shared" si="11"/>
        <v>169.5</v>
      </c>
      <c r="U167" s="4">
        <f t="shared" si="12"/>
        <v>-1.77</v>
      </c>
      <c r="X167" s="4">
        <f t="shared" si="13"/>
        <v>0</v>
      </c>
      <c r="Y167" s="13" t="str">
        <f t="shared" si="51"/>
        <v/>
      </c>
      <c r="Z167" s="4" t="str">
        <f t="shared" si="15"/>
        <v/>
      </c>
      <c r="AB167" s="2">
        <f t="shared" si="44"/>
        <v>56.5</v>
      </c>
      <c r="AC167" s="4">
        <f t="shared" si="16"/>
        <v>169.5</v>
      </c>
      <c r="AD167" s="4">
        <f t="shared" si="17"/>
        <v>-1.77</v>
      </c>
      <c r="AG167" s="4">
        <f t="shared" si="18"/>
        <v>0</v>
      </c>
      <c r="AH167" s="13" t="str">
        <f t="shared" si="52"/>
        <v/>
      </c>
      <c r="AI167" s="4" t="str">
        <f t="shared" si="20"/>
        <v/>
      </c>
      <c r="AK167" s="2">
        <f t="shared" si="45"/>
        <v>56.5</v>
      </c>
      <c r="AL167" s="4">
        <f t="shared" si="21"/>
        <v>169.5</v>
      </c>
      <c r="AM167" s="4">
        <f t="shared" si="22"/>
        <v>-1.74</v>
      </c>
      <c r="AP167" s="4">
        <f t="shared" si="23"/>
        <v>0</v>
      </c>
      <c r="AQ167" s="13" t="str">
        <f t="shared" si="53"/>
        <v/>
      </c>
      <c r="AR167" s="4" t="str">
        <f t="shared" si="25"/>
        <v/>
      </c>
      <c r="AT167" s="2">
        <f t="shared" si="46"/>
        <v>56.5</v>
      </c>
      <c r="AU167" s="4">
        <f t="shared" si="26"/>
        <v>169.5</v>
      </c>
      <c r="AV167" s="4">
        <f t="shared" si="27"/>
        <v>-1.71</v>
      </c>
      <c r="AY167" s="4">
        <f t="shared" si="28"/>
        <v>0</v>
      </c>
      <c r="AZ167" s="13" t="str">
        <f t="shared" si="54"/>
        <v/>
      </c>
      <c r="BA167" s="4" t="str">
        <f t="shared" si="30"/>
        <v/>
      </c>
      <c r="BC167" s="2">
        <f t="shared" si="47"/>
        <v>56.5</v>
      </c>
      <c r="BD167" s="4">
        <f t="shared" si="31"/>
        <v>169.5</v>
      </c>
      <c r="BE167" s="4">
        <f t="shared" si="32"/>
        <v>-1.71</v>
      </c>
      <c r="BH167" s="4">
        <f t="shared" si="33"/>
        <v>0</v>
      </c>
      <c r="BI167" s="13" t="str">
        <f t="shared" si="55"/>
        <v/>
      </c>
      <c r="BJ167" s="4" t="str">
        <f t="shared" si="35"/>
        <v/>
      </c>
      <c r="BL167" s="2">
        <f t="shared" si="48"/>
        <v>56.5</v>
      </c>
      <c r="BM167" s="4">
        <f t="shared" si="36"/>
        <v>169.5</v>
      </c>
      <c r="BN167" s="4">
        <f t="shared" si="37"/>
        <v>-1.71</v>
      </c>
      <c r="BQ167" s="4">
        <f t="shared" si="38"/>
        <v>0</v>
      </c>
      <c r="BR167" s="13" t="str">
        <f t="shared" si="56"/>
        <v/>
      </c>
      <c r="BS167" s="4" t="str">
        <f t="shared" si="40"/>
        <v/>
      </c>
    </row>
    <row r="168">
      <c r="A168" s="2">
        <f t="shared" si="41"/>
        <v>57</v>
      </c>
      <c r="B168" s="4">
        <f t="shared" si="1"/>
        <v>171</v>
      </c>
      <c r="C168" s="4">
        <f t="shared" si="2"/>
        <v>-1.92</v>
      </c>
      <c r="F168" s="4">
        <f t="shared" si="3"/>
        <v>0</v>
      </c>
      <c r="G168" s="13" t="str">
        <f t="shared" si="49"/>
        <v/>
      </c>
      <c r="H168" s="4" t="str">
        <f t="shared" si="5"/>
        <v/>
      </c>
      <c r="J168" s="2">
        <f t="shared" si="42"/>
        <v>57</v>
      </c>
      <c r="K168" s="4">
        <f t="shared" si="6"/>
        <v>171</v>
      </c>
      <c r="L168" s="4">
        <f t="shared" si="7"/>
        <v>-1.92</v>
      </c>
      <c r="O168" s="4">
        <f t="shared" si="8"/>
        <v>0</v>
      </c>
      <c r="P168" s="13" t="str">
        <f t="shared" si="50"/>
        <v/>
      </c>
      <c r="Q168" s="4" t="str">
        <f t="shared" si="10"/>
        <v/>
      </c>
      <c r="S168" s="2">
        <f t="shared" si="43"/>
        <v>57</v>
      </c>
      <c r="T168" s="4">
        <f t="shared" si="11"/>
        <v>171</v>
      </c>
      <c r="U168" s="4">
        <f t="shared" si="12"/>
        <v>-1.8</v>
      </c>
      <c r="X168" s="4">
        <f t="shared" si="13"/>
        <v>0</v>
      </c>
      <c r="Y168" s="13" t="str">
        <f t="shared" si="51"/>
        <v/>
      </c>
      <c r="Z168" s="4" t="str">
        <f t="shared" si="15"/>
        <v/>
      </c>
      <c r="AB168" s="2">
        <f t="shared" si="44"/>
        <v>57</v>
      </c>
      <c r="AC168" s="4">
        <f t="shared" si="16"/>
        <v>171</v>
      </c>
      <c r="AD168" s="4">
        <f t="shared" si="17"/>
        <v>-1.8</v>
      </c>
      <c r="AG168" s="4">
        <f t="shared" si="18"/>
        <v>0</v>
      </c>
      <c r="AH168" s="13" t="str">
        <f t="shared" si="52"/>
        <v/>
      </c>
      <c r="AI168" s="4" t="str">
        <f t="shared" si="20"/>
        <v/>
      </c>
      <c r="AK168" s="2">
        <f t="shared" si="45"/>
        <v>57</v>
      </c>
      <c r="AL168" s="4">
        <f t="shared" si="21"/>
        <v>171</v>
      </c>
      <c r="AM168" s="4">
        <f t="shared" si="22"/>
        <v>-1.77</v>
      </c>
      <c r="AP168" s="4">
        <f t="shared" si="23"/>
        <v>0</v>
      </c>
      <c r="AQ168" s="13" t="str">
        <f t="shared" si="53"/>
        <v/>
      </c>
      <c r="AR168" s="4" t="str">
        <f t="shared" si="25"/>
        <v/>
      </c>
      <c r="AT168" s="2">
        <f t="shared" si="46"/>
        <v>57</v>
      </c>
      <c r="AU168" s="4">
        <f t="shared" si="26"/>
        <v>171</v>
      </c>
      <c r="AV168" s="4">
        <f t="shared" si="27"/>
        <v>-1.74</v>
      </c>
      <c r="AY168" s="4">
        <f t="shared" si="28"/>
        <v>0</v>
      </c>
      <c r="AZ168" s="13" t="str">
        <f t="shared" si="54"/>
        <v/>
      </c>
      <c r="BA168" s="4" t="str">
        <f t="shared" si="30"/>
        <v/>
      </c>
      <c r="BC168" s="2">
        <f t="shared" si="47"/>
        <v>57</v>
      </c>
      <c r="BD168" s="4">
        <f t="shared" si="31"/>
        <v>171</v>
      </c>
      <c r="BE168" s="4">
        <f t="shared" si="32"/>
        <v>-1.74</v>
      </c>
      <c r="BH168" s="4">
        <f t="shared" si="33"/>
        <v>0</v>
      </c>
      <c r="BI168" s="13" t="str">
        <f t="shared" si="55"/>
        <v/>
      </c>
      <c r="BJ168" s="4" t="str">
        <f t="shared" si="35"/>
        <v/>
      </c>
      <c r="BL168" s="2">
        <f t="shared" si="48"/>
        <v>57</v>
      </c>
      <c r="BM168" s="4">
        <f t="shared" si="36"/>
        <v>171</v>
      </c>
      <c r="BN168" s="4">
        <f t="shared" si="37"/>
        <v>-1.74</v>
      </c>
      <c r="BQ168" s="4">
        <f t="shared" si="38"/>
        <v>0</v>
      </c>
      <c r="BR168" s="13" t="str">
        <f t="shared" si="56"/>
        <v/>
      </c>
      <c r="BS168" s="4" t="str">
        <f t="shared" si="40"/>
        <v/>
      </c>
    </row>
    <row r="169">
      <c r="A169" s="2">
        <f t="shared" si="41"/>
        <v>57.5</v>
      </c>
      <c r="B169" s="4">
        <f t="shared" si="1"/>
        <v>172.5</v>
      </c>
      <c r="C169" s="4">
        <f t="shared" si="2"/>
        <v>-1.95</v>
      </c>
      <c r="F169" s="4">
        <f t="shared" si="3"/>
        <v>0</v>
      </c>
      <c r="G169" s="13" t="str">
        <f t="shared" si="49"/>
        <v/>
      </c>
      <c r="H169" s="4" t="str">
        <f t="shared" si="5"/>
        <v/>
      </c>
      <c r="J169" s="2">
        <f t="shared" si="42"/>
        <v>57.5</v>
      </c>
      <c r="K169" s="4">
        <f t="shared" si="6"/>
        <v>172.5</v>
      </c>
      <c r="L169" s="4">
        <f t="shared" si="7"/>
        <v>-1.95</v>
      </c>
      <c r="O169" s="4">
        <f t="shared" si="8"/>
        <v>0</v>
      </c>
      <c r="P169" s="13" t="str">
        <f t="shared" si="50"/>
        <v/>
      </c>
      <c r="Q169" s="4" t="str">
        <f t="shared" si="10"/>
        <v/>
      </c>
      <c r="S169" s="2">
        <f t="shared" si="43"/>
        <v>57.5</v>
      </c>
      <c r="T169" s="4">
        <f t="shared" si="11"/>
        <v>172.5</v>
      </c>
      <c r="U169" s="4">
        <f t="shared" si="12"/>
        <v>-1.83</v>
      </c>
      <c r="X169" s="4">
        <f t="shared" si="13"/>
        <v>0</v>
      </c>
      <c r="Y169" s="13" t="str">
        <f t="shared" si="51"/>
        <v/>
      </c>
      <c r="Z169" s="4" t="str">
        <f t="shared" si="15"/>
        <v/>
      </c>
      <c r="AB169" s="2">
        <f t="shared" si="44"/>
        <v>57.5</v>
      </c>
      <c r="AC169" s="4">
        <f t="shared" si="16"/>
        <v>172.5</v>
      </c>
      <c r="AD169" s="4">
        <f t="shared" si="17"/>
        <v>-1.83</v>
      </c>
      <c r="AG169" s="4">
        <f t="shared" si="18"/>
        <v>0</v>
      </c>
      <c r="AH169" s="13" t="str">
        <f t="shared" si="52"/>
        <v/>
      </c>
      <c r="AI169" s="4" t="str">
        <f t="shared" si="20"/>
        <v/>
      </c>
      <c r="AK169" s="2">
        <f t="shared" si="45"/>
        <v>57.5</v>
      </c>
      <c r="AL169" s="4">
        <f t="shared" si="21"/>
        <v>172.5</v>
      </c>
      <c r="AM169" s="4">
        <f t="shared" si="22"/>
        <v>-1.8</v>
      </c>
      <c r="AP169" s="4">
        <f t="shared" si="23"/>
        <v>0</v>
      </c>
      <c r="AQ169" s="13" t="str">
        <f t="shared" si="53"/>
        <v/>
      </c>
      <c r="AR169" s="4" t="str">
        <f t="shared" si="25"/>
        <v/>
      </c>
      <c r="AT169" s="2">
        <f t="shared" si="46"/>
        <v>57.5</v>
      </c>
      <c r="AU169" s="4">
        <f t="shared" si="26"/>
        <v>172.5</v>
      </c>
      <c r="AV169" s="4">
        <f t="shared" si="27"/>
        <v>-1.77</v>
      </c>
      <c r="AY169" s="4">
        <f t="shared" si="28"/>
        <v>0</v>
      </c>
      <c r="AZ169" s="13" t="str">
        <f t="shared" si="54"/>
        <v/>
      </c>
      <c r="BA169" s="4" t="str">
        <f t="shared" si="30"/>
        <v/>
      </c>
      <c r="BC169" s="2">
        <f t="shared" si="47"/>
        <v>57.5</v>
      </c>
      <c r="BD169" s="4">
        <f t="shared" si="31"/>
        <v>172.5</v>
      </c>
      <c r="BE169" s="4">
        <f t="shared" si="32"/>
        <v>-1.77</v>
      </c>
      <c r="BH169" s="4">
        <f t="shared" si="33"/>
        <v>0</v>
      </c>
      <c r="BI169" s="13" t="str">
        <f t="shared" si="55"/>
        <v/>
      </c>
      <c r="BJ169" s="4" t="str">
        <f t="shared" si="35"/>
        <v/>
      </c>
      <c r="BL169" s="2">
        <f t="shared" si="48"/>
        <v>57.5</v>
      </c>
      <c r="BM169" s="4">
        <f t="shared" si="36"/>
        <v>172.5</v>
      </c>
      <c r="BN169" s="4">
        <f t="shared" si="37"/>
        <v>-1.77</v>
      </c>
      <c r="BQ169" s="4">
        <f t="shared" si="38"/>
        <v>0</v>
      </c>
      <c r="BR169" s="13" t="str">
        <f t="shared" si="56"/>
        <v/>
      </c>
      <c r="BS169" s="4" t="str">
        <f t="shared" si="40"/>
        <v/>
      </c>
    </row>
    <row r="170">
      <c r="A170" s="2">
        <f t="shared" si="41"/>
        <v>58</v>
      </c>
      <c r="B170" s="4">
        <f t="shared" si="1"/>
        <v>174</v>
      </c>
      <c r="C170" s="4">
        <f t="shared" si="2"/>
        <v>-1.98</v>
      </c>
      <c r="F170" s="4">
        <f t="shared" si="3"/>
        <v>0</v>
      </c>
      <c r="G170" s="13" t="str">
        <f t="shared" si="49"/>
        <v/>
      </c>
      <c r="H170" s="4" t="str">
        <f t="shared" si="5"/>
        <v/>
      </c>
      <c r="J170" s="2">
        <f t="shared" si="42"/>
        <v>58</v>
      </c>
      <c r="K170" s="4">
        <f t="shared" si="6"/>
        <v>174</v>
      </c>
      <c r="L170" s="4">
        <f t="shared" si="7"/>
        <v>-1.98</v>
      </c>
      <c r="O170" s="4">
        <f t="shared" si="8"/>
        <v>0</v>
      </c>
      <c r="P170" s="13" t="str">
        <f t="shared" si="50"/>
        <v/>
      </c>
      <c r="Q170" s="4" t="str">
        <f t="shared" si="10"/>
        <v/>
      </c>
      <c r="S170" s="2">
        <f t="shared" si="43"/>
        <v>58</v>
      </c>
      <c r="T170" s="4">
        <f t="shared" si="11"/>
        <v>174</v>
      </c>
      <c r="U170" s="4">
        <f t="shared" si="12"/>
        <v>-1.86</v>
      </c>
      <c r="V170" s="2">
        <v>150.75</v>
      </c>
      <c r="W170" s="2">
        <v>155.25</v>
      </c>
      <c r="X170" s="4">
        <f t="shared" si="13"/>
        <v>4.5</v>
      </c>
      <c r="Y170" s="13">
        <f t="shared" si="51"/>
        <v>1</v>
      </c>
      <c r="Z170" s="4">
        <f t="shared" si="15"/>
        <v>0</v>
      </c>
      <c r="AB170" s="2">
        <f t="shared" si="44"/>
        <v>58</v>
      </c>
      <c r="AC170" s="4">
        <f t="shared" si="16"/>
        <v>174</v>
      </c>
      <c r="AD170" s="4">
        <f t="shared" si="17"/>
        <v>-1.86</v>
      </c>
      <c r="AE170" s="4">
        <f>150+13/16</f>
        <v>150.8125</v>
      </c>
      <c r="AF170" s="2">
        <v>155.25</v>
      </c>
      <c r="AG170" s="4">
        <f t="shared" si="18"/>
        <v>4.4375</v>
      </c>
      <c r="AH170" s="13">
        <f t="shared" si="52"/>
        <v>1</v>
      </c>
      <c r="AI170" s="4">
        <f t="shared" si="20"/>
        <v>0</v>
      </c>
      <c r="AK170" s="2">
        <f t="shared" si="45"/>
        <v>58</v>
      </c>
      <c r="AL170" s="4">
        <f t="shared" si="21"/>
        <v>174</v>
      </c>
      <c r="AM170" s="4">
        <f t="shared" si="22"/>
        <v>-1.83</v>
      </c>
      <c r="AN170" s="2">
        <v>150.75</v>
      </c>
      <c r="AO170" s="2">
        <v>155.25</v>
      </c>
      <c r="AP170" s="4">
        <f t="shared" si="23"/>
        <v>4.5</v>
      </c>
      <c r="AQ170" s="13">
        <f t="shared" si="53"/>
        <v>1</v>
      </c>
      <c r="AR170" s="4">
        <f t="shared" si="25"/>
        <v>0</v>
      </c>
      <c r="AT170" s="2">
        <f t="shared" si="46"/>
        <v>58</v>
      </c>
      <c r="AU170" s="4">
        <f t="shared" si="26"/>
        <v>174</v>
      </c>
      <c r="AV170" s="4">
        <f t="shared" si="27"/>
        <v>-1.8</v>
      </c>
      <c r="AW170" s="4">
        <f>150+13/16</f>
        <v>150.8125</v>
      </c>
      <c r="AX170" s="4">
        <f>155.25-1/32</f>
        <v>155.21875</v>
      </c>
      <c r="AY170" s="4">
        <f t="shared" si="28"/>
        <v>4.40625</v>
      </c>
      <c r="AZ170" s="13">
        <f t="shared" si="54"/>
        <v>1</v>
      </c>
      <c r="BA170" s="4">
        <f t="shared" si="30"/>
        <v>0</v>
      </c>
      <c r="BC170" s="2">
        <f t="shared" si="47"/>
        <v>58</v>
      </c>
      <c r="BD170" s="4">
        <f t="shared" si="31"/>
        <v>174</v>
      </c>
      <c r="BE170" s="4">
        <f t="shared" si="32"/>
        <v>-1.8</v>
      </c>
      <c r="BF170" s="4">
        <f>150.75+1/32</f>
        <v>150.78125</v>
      </c>
      <c r="BG170" s="4">
        <f>155.25-1/32</f>
        <v>155.21875</v>
      </c>
      <c r="BH170" s="4">
        <f t="shared" si="33"/>
        <v>4.4375</v>
      </c>
      <c r="BI170" s="13">
        <f t="shared" si="55"/>
        <v>1</v>
      </c>
      <c r="BJ170" s="4">
        <f t="shared" si="35"/>
        <v>0</v>
      </c>
      <c r="BL170" s="2">
        <f t="shared" si="48"/>
        <v>58</v>
      </c>
      <c r="BM170" s="4">
        <f t="shared" si="36"/>
        <v>174</v>
      </c>
      <c r="BN170" s="4">
        <f t="shared" si="37"/>
        <v>-1.8</v>
      </c>
      <c r="BO170" s="4">
        <f>150.875-1/32</f>
        <v>150.84375</v>
      </c>
      <c r="BP170" s="4">
        <f>155+3/16</f>
        <v>155.1875</v>
      </c>
      <c r="BQ170" s="4">
        <f t="shared" si="38"/>
        <v>4.34375</v>
      </c>
      <c r="BR170" s="13">
        <f t="shared" si="56"/>
        <v>1</v>
      </c>
      <c r="BS170" s="4">
        <f t="shared" si="40"/>
        <v>0</v>
      </c>
    </row>
    <row r="171">
      <c r="A171" s="2">
        <f t="shared" si="41"/>
        <v>58.5</v>
      </c>
      <c r="B171" s="4">
        <f t="shared" si="1"/>
        <v>175.5</v>
      </c>
      <c r="C171" s="4">
        <f t="shared" si="2"/>
        <v>-2.01</v>
      </c>
      <c r="F171" s="4">
        <f t="shared" si="3"/>
        <v>0</v>
      </c>
      <c r="G171" s="13" t="str">
        <f t="shared" si="49"/>
        <v/>
      </c>
      <c r="H171" s="4" t="str">
        <f t="shared" si="5"/>
        <v/>
      </c>
      <c r="J171" s="2">
        <f t="shared" si="42"/>
        <v>58.5</v>
      </c>
      <c r="K171" s="4">
        <f t="shared" si="6"/>
        <v>175.5</v>
      </c>
      <c r="L171" s="4">
        <f t="shared" si="7"/>
        <v>-2.01</v>
      </c>
      <c r="O171" s="4">
        <f t="shared" si="8"/>
        <v>0</v>
      </c>
      <c r="P171" s="13" t="str">
        <f t="shared" si="50"/>
        <v/>
      </c>
      <c r="Q171" s="4" t="str">
        <f t="shared" si="10"/>
        <v/>
      </c>
      <c r="S171" s="2">
        <f t="shared" si="43"/>
        <v>58.5</v>
      </c>
      <c r="T171" s="4">
        <f t="shared" si="11"/>
        <v>175.5</v>
      </c>
      <c r="U171" s="4">
        <f t="shared" si="12"/>
        <v>-1.89</v>
      </c>
      <c r="X171" s="4">
        <f t="shared" si="13"/>
        <v>0</v>
      </c>
      <c r="Y171" s="13" t="str">
        <f t="shared" si="51"/>
        <v/>
      </c>
      <c r="Z171" s="4" t="str">
        <f t="shared" si="15"/>
        <v/>
      </c>
      <c r="AB171" s="2">
        <f t="shared" si="44"/>
        <v>58.5</v>
      </c>
      <c r="AC171" s="4">
        <f t="shared" si="16"/>
        <v>175.5</v>
      </c>
      <c r="AD171" s="4">
        <f t="shared" si="17"/>
        <v>-1.89</v>
      </c>
      <c r="AG171" s="4">
        <f t="shared" si="18"/>
        <v>0</v>
      </c>
      <c r="AH171" s="13" t="str">
        <f t="shared" si="52"/>
        <v/>
      </c>
      <c r="AI171" s="4" t="str">
        <f t="shared" si="20"/>
        <v/>
      </c>
      <c r="AK171" s="2">
        <f t="shared" si="45"/>
        <v>58.5</v>
      </c>
      <c r="AL171" s="4">
        <f t="shared" si="21"/>
        <v>175.5</v>
      </c>
      <c r="AM171" s="4">
        <f t="shared" si="22"/>
        <v>-1.86</v>
      </c>
      <c r="AP171" s="4">
        <f t="shared" si="23"/>
        <v>0</v>
      </c>
      <c r="AQ171" s="13" t="str">
        <f t="shared" si="53"/>
        <v/>
      </c>
      <c r="AR171" s="4" t="str">
        <f t="shared" si="25"/>
        <v/>
      </c>
      <c r="AT171" s="2">
        <f t="shared" si="46"/>
        <v>58.5</v>
      </c>
      <c r="AU171" s="4">
        <f t="shared" si="26"/>
        <v>175.5</v>
      </c>
      <c r="AV171" s="4">
        <f t="shared" si="27"/>
        <v>-1.83</v>
      </c>
      <c r="AY171" s="4">
        <f t="shared" si="28"/>
        <v>0</v>
      </c>
      <c r="AZ171" s="13" t="str">
        <f t="shared" si="54"/>
        <v/>
      </c>
      <c r="BA171" s="4" t="str">
        <f t="shared" si="30"/>
        <v/>
      </c>
      <c r="BC171" s="2">
        <f t="shared" si="47"/>
        <v>58.5</v>
      </c>
      <c r="BD171" s="4">
        <f t="shared" si="31"/>
        <v>175.5</v>
      </c>
      <c r="BE171" s="4">
        <f t="shared" si="32"/>
        <v>-1.83</v>
      </c>
      <c r="BH171" s="4">
        <f t="shared" si="33"/>
        <v>0</v>
      </c>
      <c r="BI171" s="13" t="str">
        <f t="shared" si="55"/>
        <v/>
      </c>
      <c r="BJ171" s="4" t="str">
        <f t="shared" si="35"/>
        <v/>
      </c>
      <c r="BL171" s="2">
        <f t="shared" si="48"/>
        <v>58.5</v>
      </c>
      <c r="BM171" s="4">
        <f t="shared" si="36"/>
        <v>175.5</v>
      </c>
      <c r="BN171" s="4">
        <f t="shared" si="37"/>
        <v>-1.83</v>
      </c>
      <c r="BQ171" s="4">
        <f t="shared" si="38"/>
        <v>0</v>
      </c>
      <c r="BR171" s="13" t="str">
        <f t="shared" si="56"/>
        <v/>
      </c>
      <c r="BS171" s="4" t="str">
        <f t="shared" si="40"/>
        <v/>
      </c>
    </row>
    <row r="172">
      <c r="A172" s="2">
        <f t="shared" si="41"/>
        <v>59</v>
      </c>
      <c r="B172" s="4">
        <f t="shared" si="1"/>
        <v>177</v>
      </c>
      <c r="C172" s="4">
        <f t="shared" si="2"/>
        <v>-2.04</v>
      </c>
      <c r="F172" s="4">
        <f t="shared" si="3"/>
        <v>0</v>
      </c>
      <c r="G172" s="13" t="str">
        <f t="shared" si="49"/>
        <v/>
      </c>
      <c r="H172" s="4" t="str">
        <f t="shared" si="5"/>
        <v/>
      </c>
      <c r="J172" s="2">
        <f t="shared" si="42"/>
        <v>59</v>
      </c>
      <c r="K172" s="4">
        <f t="shared" si="6"/>
        <v>177</v>
      </c>
      <c r="L172" s="4">
        <f t="shared" si="7"/>
        <v>-2.04</v>
      </c>
      <c r="O172" s="4">
        <f t="shared" si="8"/>
        <v>0</v>
      </c>
      <c r="P172" s="13" t="str">
        <f t="shared" si="50"/>
        <v/>
      </c>
      <c r="Q172" s="4" t="str">
        <f t="shared" si="10"/>
        <v/>
      </c>
      <c r="S172" s="2">
        <f t="shared" si="43"/>
        <v>59</v>
      </c>
      <c r="T172" s="4">
        <f t="shared" si="11"/>
        <v>177</v>
      </c>
      <c r="U172" s="4">
        <f t="shared" si="12"/>
        <v>-1.92</v>
      </c>
      <c r="X172" s="4">
        <f t="shared" si="13"/>
        <v>0</v>
      </c>
      <c r="Y172" s="13" t="str">
        <f t="shared" si="51"/>
        <v/>
      </c>
      <c r="Z172" s="4" t="str">
        <f t="shared" si="15"/>
        <v/>
      </c>
      <c r="AB172" s="2">
        <f t="shared" si="44"/>
        <v>59</v>
      </c>
      <c r="AC172" s="4">
        <f t="shared" si="16"/>
        <v>177</v>
      </c>
      <c r="AD172" s="4">
        <f t="shared" si="17"/>
        <v>-1.92</v>
      </c>
      <c r="AG172" s="4">
        <f t="shared" si="18"/>
        <v>0</v>
      </c>
      <c r="AH172" s="13" t="str">
        <f t="shared" si="52"/>
        <v/>
      </c>
      <c r="AI172" s="4" t="str">
        <f t="shared" si="20"/>
        <v/>
      </c>
      <c r="AK172" s="2">
        <f t="shared" si="45"/>
        <v>59</v>
      </c>
      <c r="AL172" s="4">
        <f t="shared" si="21"/>
        <v>177</v>
      </c>
      <c r="AM172" s="4">
        <f t="shared" si="22"/>
        <v>-1.89</v>
      </c>
      <c r="AP172" s="4">
        <f t="shared" si="23"/>
        <v>0</v>
      </c>
      <c r="AQ172" s="13" t="str">
        <f t="shared" si="53"/>
        <v/>
      </c>
      <c r="AR172" s="4" t="str">
        <f t="shared" si="25"/>
        <v/>
      </c>
      <c r="AT172" s="2">
        <f t="shared" si="46"/>
        <v>59</v>
      </c>
      <c r="AU172" s="4">
        <f t="shared" si="26"/>
        <v>177</v>
      </c>
      <c r="AV172" s="4">
        <f t="shared" si="27"/>
        <v>-1.86</v>
      </c>
      <c r="AY172" s="4">
        <f t="shared" si="28"/>
        <v>0</v>
      </c>
      <c r="AZ172" s="13" t="str">
        <f t="shared" si="54"/>
        <v/>
      </c>
      <c r="BA172" s="4" t="str">
        <f t="shared" si="30"/>
        <v/>
      </c>
      <c r="BC172" s="2">
        <f t="shared" si="47"/>
        <v>59</v>
      </c>
      <c r="BD172" s="4">
        <f t="shared" si="31"/>
        <v>177</v>
      </c>
      <c r="BE172" s="4">
        <f t="shared" si="32"/>
        <v>-1.86</v>
      </c>
      <c r="BH172" s="4">
        <f t="shared" si="33"/>
        <v>0</v>
      </c>
      <c r="BI172" s="13" t="str">
        <f t="shared" si="55"/>
        <v/>
      </c>
      <c r="BJ172" s="4" t="str">
        <f t="shared" si="35"/>
        <v/>
      </c>
      <c r="BL172" s="2">
        <f t="shared" si="48"/>
        <v>59</v>
      </c>
      <c r="BM172" s="4">
        <f t="shared" si="36"/>
        <v>177</v>
      </c>
      <c r="BN172" s="4">
        <f t="shared" si="37"/>
        <v>-1.86</v>
      </c>
      <c r="BQ172" s="4">
        <f t="shared" si="38"/>
        <v>0</v>
      </c>
      <c r="BR172" s="13" t="str">
        <f t="shared" si="56"/>
        <v/>
      </c>
      <c r="BS172" s="4" t="str">
        <f t="shared" si="40"/>
        <v/>
      </c>
    </row>
    <row r="173">
      <c r="A173" s="2">
        <f t="shared" si="41"/>
        <v>59.5</v>
      </c>
      <c r="B173" s="4">
        <f t="shared" si="1"/>
        <v>178.5</v>
      </c>
      <c r="C173" s="4">
        <f t="shared" si="2"/>
        <v>-2.07</v>
      </c>
      <c r="F173" s="4">
        <f t="shared" si="3"/>
        <v>0</v>
      </c>
      <c r="G173" s="13" t="str">
        <f t="shared" si="49"/>
        <v/>
      </c>
      <c r="H173" s="4" t="str">
        <f t="shared" si="5"/>
        <v/>
      </c>
      <c r="J173" s="2">
        <f t="shared" si="42"/>
        <v>59.5</v>
      </c>
      <c r="K173" s="4">
        <f t="shared" si="6"/>
        <v>178.5</v>
      </c>
      <c r="L173" s="4">
        <f t="shared" si="7"/>
        <v>-2.07</v>
      </c>
      <c r="O173" s="4">
        <f t="shared" si="8"/>
        <v>0</v>
      </c>
      <c r="P173" s="13" t="str">
        <f t="shared" si="50"/>
        <v/>
      </c>
      <c r="Q173" s="4" t="str">
        <f t="shared" si="10"/>
        <v/>
      </c>
      <c r="S173" s="2">
        <f t="shared" si="43"/>
        <v>59.5</v>
      </c>
      <c r="T173" s="4">
        <f t="shared" si="11"/>
        <v>178.5</v>
      </c>
      <c r="U173" s="4">
        <f t="shared" si="12"/>
        <v>-1.95</v>
      </c>
      <c r="X173" s="4">
        <f t="shared" si="13"/>
        <v>0</v>
      </c>
      <c r="Y173" s="13" t="str">
        <f t="shared" si="51"/>
        <v/>
      </c>
      <c r="Z173" s="4" t="str">
        <f t="shared" si="15"/>
        <v/>
      </c>
      <c r="AB173" s="2">
        <f t="shared" si="44"/>
        <v>59.5</v>
      </c>
      <c r="AC173" s="4">
        <f t="shared" si="16"/>
        <v>178.5</v>
      </c>
      <c r="AD173" s="4">
        <f t="shared" si="17"/>
        <v>-1.95</v>
      </c>
      <c r="AG173" s="4">
        <f t="shared" si="18"/>
        <v>0</v>
      </c>
      <c r="AH173" s="13" t="str">
        <f t="shared" si="52"/>
        <v/>
      </c>
      <c r="AI173" s="4" t="str">
        <f t="shared" si="20"/>
        <v/>
      </c>
      <c r="AK173" s="2">
        <f t="shared" si="45"/>
        <v>59.5</v>
      </c>
      <c r="AL173" s="4">
        <f t="shared" si="21"/>
        <v>178.5</v>
      </c>
      <c r="AM173" s="4">
        <f t="shared" si="22"/>
        <v>-1.92</v>
      </c>
      <c r="AP173" s="4">
        <f t="shared" si="23"/>
        <v>0</v>
      </c>
      <c r="AQ173" s="13" t="str">
        <f t="shared" si="53"/>
        <v/>
      </c>
      <c r="AR173" s="4" t="str">
        <f t="shared" si="25"/>
        <v/>
      </c>
      <c r="AT173" s="2">
        <f t="shared" si="46"/>
        <v>59.5</v>
      </c>
      <c r="AU173" s="4">
        <f t="shared" si="26"/>
        <v>178.5</v>
      </c>
      <c r="AV173" s="4">
        <f t="shared" si="27"/>
        <v>-1.89</v>
      </c>
      <c r="AY173" s="4">
        <f t="shared" si="28"/>
        <v>0</v>
      </c>
      <c r="AZ173" s="13" t="str">
        <f t="shared" si="54"/>
        <v/>
      </c>
      <c r="BA173" s="4" t="str">
        <f t="shared" si="30"/>
        <v/>
      </c>
      <c r="BC173" s="2">
        <f t="shared" si="47"/>
        <v>59.5</v>
      </c>
      <c r="BD173" s="4">
        <f t="shared" si="31"/>
        <v>178.5</v>
      </c>
      <c r="BE173" s="4">
        <f t="shared" si="32"/>
        <v>-1.89</v>
      </c>
      <c r="BH173" s="4">
        <f t="shared" si="33"/>
        <v>0</v>
      </c>
      <c r="BI173" s="13" t="str">
        <f t="shared" si="55"/>
        <v/>
      </c>
      <c r="BJ173" s="4" t="str">
        <f t="shared" si="35"/>
        <v/>
      </c>
      <c r="BL173" s="2">
        <f t="shared" si="48"/>
        <v>59.5</v>
      </c>
      <c r="BM173" s="4">
        <f t="shared" si="36"/>
        <v>178.5</v>
      </c>
      <c r="BN173" s="4">
        <f t="shared" si="37"/>
        <v>-1.89</v>
      </c>
      <c r="BQ173" s="4">
        <f t="shared" si="38"/>
        <v>0</v>
      </c>
      <c r="BR173" s="13" t="str">
        <f t="shared" si="56"/>
        <v/>
      </c>
      <c r="BS173" s="4" t="str">
        <f t="shared" si="40"/>
        <v/>
      </c>
    </row>
    <row r="174">
      <c r="A174" s="2">
        <f t="shared" si="41"/>
        <v>60</v>
      </c>
      <c r="B174" s="4">
        <f t="shared" si="1"/>
        <v>180</v>
      </c>
      <c r="C174" s="4">
        <f t="shared" si="2"/>
        <v>-2.1</v>
      </c>
      <c r="F174" s="4">
        <f t="shared" si="3"/>
        <v>0</v>
      </c>
      <c r="G174" s="13" t="str">
        <f t="shared" si="49"/>
        <v/>
      </c>
      <c r="H174" s="4" t="str">
        <f t="shared" si="5"/>
        <v/>
      </c>
      <c r="J174" s="2">
        <f t="shared" si="42"/>
        <v>60</v>
      </c>
      <c r="K174" s="4">
        <f t="shared" si="6"/>
        <v>180</v>
      </c>
      <c r="L174" s="4">
        <f t="shared" si="7"/>
        <v>-2.1</v>
      </c>
      <c r="M174" s="2">
        <v>150.75</v>
      </c>
      <c r="N174" s="2">
        <v>155.25</v>
      </c>
      <c r="O174" s="4">
        <f t="shared" si="8"/>
        <v>4.5</v>
      </c>
      <c r="P174" s="13">
        <f t="shared" si="50"/>
        <v>1</v>
      </c>
      <c r="Q174" s="4">
        <f t="shared" si="10"/>
        <v>0</v>
      </c>
      <c r="S174" s="2">
        <f t="shared" si="43"/>
        <v>60</v>
      </c>
      <c r="T174" s="4">
        <f t="shared" si="11"/>
        <v>180</v>
      </c>
      <c r="U174" s="4">
        <f t="shared" si="12"/>
        <v>-1.98</v>
      </c>
      <c r="V174" s="2">
        <v>150.75</v>
      </c>
      <c r="W174" s="2">
        <v>155.25</v>
      </c>
      <c r="X174" s="4">
        <f t="shared" si="13"/>
        <v>4.5</v>
      </c>
      <c r="Y174" s="13">
        <f t="shared" si="51"/>
        <v>1</v>
      </c>
      <c r="Z174" s="4">
        <f t="shared" si="15"/>
        <v>0</v>
      </c>
      <c r="AB174" s="2">
        <f t="shared" si="44"/>
        <v>60</v>
      </c>
      <c r="AC174" s="4">
        <f t="shared" si="16"/>
        <v>180</v>
      </c>
      <c r="AD174" s="4">
        <f t="shared" si="17"/>
        <v>-1.98</v>
      </c>
      <c r="AE174" s="4">
        <f>150+13/16</f>
        <v>150.8125</v>
      </c>
      <c r="AF174" s="2">
        <v>155.25</v>
      </c>
      <c r="AG174" s="4">
        <f t="shared" si="18"/>
        <v>4.4375</v>
      </c>
      <c r="AH174" s="13">
        <f t="shared" si="52"/>
        <v>1</v>
      </c>
      <c r="AI174" s="4">
        <f t="shared" si="20"/>
        <v>0</v>
      </c>
      <c r="AK174" s="2">
        <f t="shared" si="45"/>
        <v>60</v>
      </c>
      <c r="AL174" s="4">
        <f t="shared" si="21"/>
        <v>180</v>
      </c>
      <c r="AM174" s="4">
        <f t="shared" si="22"/>
        <v>-1.95</v>
      </c>
      <c r="AN174" s="2">
        <v>150.75</v>
      </c>
      <c r="AO174" s="2">
        <v>155.25</v>
      </c>
      <c r="AP174" s="4">
        <f t="shared" si="23"/>
        <v>4.5</v>
      </c>
      <c r="AQ174" s="13">
        <f t="shared" si="53"/>
        <v>1</v>
      </c>
      <c r="AR174" s="4">
        <f t="shared" si="25"/>
        <v>0</v>
      </c>
      <c r="AT174" s="2">
        <f t="shared" si="46"/>
        <v>60</v>
      </c>
      <c r="AU174" s="4">
        <f t="shared" si="26"/>
        <v>180</v>
      </c>
      <c r="AV174" s="4">
        <f t="shared" si="27"/>
        <v>-1.92</v>
      </c>
      <c r="AW174" s="4">
        <f>150+13/16</f>
        <v>150.8125</v>
      </c>
      <c r="AX174" s="4">
        <f>155.25-1/32</f>
        <v>155.21875</v>
      </c>
      <c r="AY174" s="4">
        <f t="shared" si="28"/>
        <v>4.40625</v>
      </c>
      <c r="AZ174" s="13">
        <f t="shared" si="54"/>
        <v>1</v>
      </c>
      <c r="BA174" s="4">
        <f t="shared" si="30"/>
        <v>0</v>
      </c>
      <c r="BC174" s="2">
        <f t="shared" si="47"/>
        <v>60</v>
      </c>
      <c r="BD174" s="4">
        <f t="shared" si="31"/>
        <v>180</v>
      </c>
      <c r="BE174" s="4">
        <f t="shared" si="32"/>
        <v>-1.92</v>
      </c>
      <c r="BF174" s="4">
        <f>150.75+1/32</f>
        <v>150.78125</v>
      </c>
      <c r="BG174" s="4">
        <f>155.25-1/32</f>
        <v>155.21875</v>
      </c>
      <c r="BH174" s="4">
        <f t="shared" si="33"/>
        <v>4.4375</v>
      </c>
      <c r="BI174" s="13">
        <f t="shared" si="55"/>
        <v>1</v>
      </c>
      <c r="BJ174" s="4">
        <f t="shared" si="35"/>
        <v>0</v>
      </c>
      <c r="BL174" s="2">
        <f t="shared" si="48"/>
        <v>60</v>
      </c>
      <c r="BM174" s="4">
        <f t="shared" si="36"/>
        <v>180</v>
      </c>
      <c r="BN174" s="4">
        <f t="shared" si="37"/>
        <v>-1.92</v>
      </c>
      <c r="BO174" s="4">
        <f>150.875-1/32</f>
        <v>150.84375</v>
      </c>
      <c r="BP174" s="4">
        <f>155+3/16</f>
        <v>155.1875</v>
      </c>
      <c r="BQ174" s="4">
        <f t="shared" si="38"/>
        <v>4.34375</v>
      </c>
      <c r="BR174" s="13">
        <f t="shared" si="56"/>
        <v>1</v>
      </c>
      <c r="BS174" s="4">
        <f t="shared" si="40"/>
        <v>0</v>
      </c>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2" t="s">
        <v>40</v>
      </c>
      <c r="B4" s="2">
        <v>2.5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43.22967731</v>
      </c>
    </row>
    <row r="12">
      <c r="A12" s="2" t="s">
        <v>19</v>
      </c>
      <c r="B12" s="7">
        <f>B11*(B3/100)/(0.000015)</f>
        <v>144098.9244</v>
      </c>
    </row>
    <row r="13">
      <c r="A13" s="9" t="s">
        <v>20</v>
      </c>
      <c r="B13" s="2">
        <v>2.99</v>
      </c>
    </row>
    <row r="14">
      <c r="A14" s="1"/>
      <c r="B14" s="8"/>
      <c r="E14" s="2"/>
    </row>
    <row r="15">
      <c r="A15" s="1" t="s">
        <v>21</v>
      </c>
      <c r="B15" s="8"/>
    </row>
    <row r="16">
      <c r="A16" s="2"/>
    </row>
    <row r="17">
      <c r="A17" s="1" t="s">
        <v>22</v>
      </c>
      <c r="B17" s="2" t="s">
        <v>46</v>
      </c>
      <c r="J17" s="1" t="s">
        <v>23</v>
      </c>
      <c r="K17" s="2" t="s">
        <v>46</v>
      </c>
      <c r="S17" s="1" t="s">
        <v>24</v>
      </c>
      <c r="T17" s="2" t="s">
        <v>46</v>
      </c>
      <c r="AB17" s="1" t="s">
        <v>25</v>
      </c>
      <c r="AC17" s="2" t="s">
        <v>46</v>
      </c>
      <c r="AK17" s="1" t="s">
        <v>84</v>
      </c>
      <c r="AL17" s="2" t="s">
        <v>46</v>
      </c>
      <c r="AT17" s="1" t="s">
        <v>85</v>
      </c>
      <c r="AU17" s="2" t="s">
        <v>46</v>
      </c>
      <c r="BC17" s="1" t="s">
        <v>86</v>
      </c>
      <c r="BD17" s="2" t="s">
        <v>46</v>
      </c>
      <c r="BL17" s="37" t="s">
        <v>87</v>
      </c>
      <c r="BM17" s="2" t="s">
        <v>46</v>
      </c>
      <c r="BN17" s="15"/>
      <c r="BO17" s="15"/>
      <c r="BP17" s="15"/>
      <c r="BQ17" s="15"/>
      <c r="BR17" s="15"/>
      <c r="BT17" s="15"/>
    </row>
    <row r="18">
      <c r="A18" s="9" t="s">
        <v>26</v>
      </c>
      <c r="B18" s="2">
        <v>4.5</v>
      </c>
      <c r="D18" s="2" t="s">
        <v>47</v>
      </c>
      <c r="E18" s="4">
        <f>pi()*((0.5)^2-((($B$3-2*$B$4)/$B$3)*0.5)^2)</f>
        <v>0.7853981634</v>
      </c>
      <c r="H18" s="2" t="s">
        <v>48</v>
      </c>
      <c r="J18" s="9" t="s">
        <v>26</v>
      </c>
      <c r="K18" s="2">
        <f>B18</f>
        <v>4.5</v>
      </c>
      <c r="M18" s="2" t="s">
        <v>47</v>
      </c>
      <c r="N18" s="4">
        <f>pi()*((0.5)^2-((($B$3-2*$B$4)/$B$3)*0.5)^2)</f>
        <v>0.7853981634</v>
      </c>
      <c r="Q18" s="2" t="s">
        <v>48</v>
      </c>
      <c r="S18" s="9" t="s">
        <v>26</v>
      </c>
      <c r="T18" s="2">
        <f>B18</f>
        <v>4.5</v>
      </c>
      <c r="V18" s="2" t="s">
        <v>47</v>
      </c>
      <c r="W18" s="4">
        <f>pi()*((0.5)^2-((($B$3-2*$B$4)/$B$3)*0.5)^2)</f>
        <v>0.7853981634</v>
      </c>
      <c r="Z18" s="2" t="s">
        <v>48</v>
      </c>
      <c r="AB18" s="9" t="s">
        <v>26</v>
      </c>
      <c r="AC18" s="2">
        <v>4.53125</v>
      </c>
      <c r="AE18" s="2" t="s">
        <v>47</v>
      </c>
      <c r="AF18" s="4">
        <f>pi()*((0.5)^2-((($B$3-2*$B$4)/$B$3)*0.5)^2)</f>
        <v>0.7853981634</v>
      </c>
      <c r="AI18" s="2" t="s">
        <v>48</v>
      </c>
      <c r="AK18" s="9" t="s">
        <v>26</v>
      </c>
      <c r="AL18" s="2">
        <v>4.4375</v>
      </c>
      <c r="AN18" s="2" t="s">
        <v>47</v>
      </c>
      <c r="AO18" s="4">
        <f>pi()*((0.5)^2-((($B$3-2*$B$4)/$B$3)*0.5)^2)</f>
        <v>0.7853981634</v>
      </c>
      <c r="AR18" s="2" t="s">
        <v>48</v>
      </c>
      <c r="AT18" s="9" t="s">
        <v>26</v>
      </c>
      <c r="AU18" s="2">
        <v>4.5</v>
      </c>
      <c r="AW18" s="2" t="s">
        <v>47</v>
      </c>
      <c r="AX18" s="4">
        <f>pi()*((0.5)^2-((($B$3-2*$B$4)/$B$3)*0.5)^2)</f>
        <v>0.7853981634</v>
      </c>
      <c r="BA18" s="2" t="s">
        <v>48</v>
      </c>
      <c r="BC18" s="9" t="s">
        <v>26</v>
      </c>
      <c r="BD18" s="2">
        <v>4.5</v>
      </c>
      <c r="BF18" s="2" t="s">
        <v>47</v>
      </c>
      <c r="BG18" s="4">
        <f>pi()*((0.5)^2-((($B$3-2*$B$4)/$B$3)*0.5)^2)</f>
        <v>0.7853981634</v>
      </c>
      <c r="BJ18" s="2" t="s">
        <v>48</v>
      </c>
      <c r="BL18" s="16" t="s">
        <v>26</v>
      </c>
      <c r="BM18" s="19">
        <v>4.5</v>
      </c>
      <c r="BN18" s="17"/>
      <c r="BO18" s="2" t="s">
        <v>47</v>
      </c>
      <c r="BP18" s="4">
        <f>pi()*((0.5)^2-((($B$3-2*$B$4)/$B$3)*0.5)^2)</f>
        <v>0.7853981634</v>
      </c>
      <c r="BS18" s="2" t="s">
        <v>48</v>
      </c>
      <c r="BT18" s="17"/>
    </row>
    <row r="19">
      <c r="A19" s="9" t="s">
        <v>27</v>
      </c>
      <c r="B19" s="2">
        <v>9.5</v>
      </c>
      <c r="D19" s="2" t="s">
        <v>49</v>
      </c>
      <c r="E19" s="4">
        <f>0.5*sum(H24:H174)</f>
        <v>0</v>
      </c>
      <c r="H19" s="2">
        <v>0.98</v>
      </c>
      <c r="J19" s="9" t="s">
        <v>27</v>
      </c>
      <c r="K19" s="2">
        <v>14.3</v>
      </c>
      <c r="M19" s="2" t="s">
        <v>49</v>
      </c>
      <c r="N19" s="4">
        <f>0.5*sum(Q24:Q174)</f>
        <v>0</v>
      </c>
      <c r="Q19" s="2">
        <v>0.98</v>
      </c>
      <c r="S19" s="9" t="s">
        <v>27</v>
      </c>
      <c r="T19" s="2">
        <v>19.3</v>
      </c>
      <c r="V19" s="2" t="s">
        <v>49</v>
      </c>
      <c r="W19" s="4">
        <f>0.5*sum(Z24:Z174)</f>
        <v>0.2902177611</v>
      </c>
      <c r="Z19" s="2">
        <v>0.98</v>
      </c>
      <c r="AB19" s="9" t="s">
        <v>27</v>
      </c>
      <c r="AC19" s="2">
        <v>24.3</v>
      </c>
      <c r="AE19" s="2" t="s">
        <v>49</v>
      </c>
      <c r="AF19" s="4">
        <f>0.5*sum(AI24:AI174)</f>
        <v>0.2905560748</v>
      </c>
      <c r="AI19" s="2">
        <v>0.98</v>
      </c>
      <c r="AK19" s="9" t="s">
        <v>27</v>
      </c>
      <c r="AL19" s="2">
        <v>29.3</v>
      </c>
      <c r="AN19" s="2" t="s">
        <v>49</v>
      </c>
      <c r="AO19" s="4">
        <f>0.5*sum(AR24:AR174)</f>
        <v>0.266099815</v>
      </c>
      <c r="AR19" s="2">
        <v>0.98</v>
      </c>
      <c r="AT19" s="9" t="s">
        <v>27</v>
      </c>
      <c r="AU19" s="2">
        <v>34.3</v>
      </c>
      <c r="AW19" s="2" t="s">
        <v>49</v>
      </c>
      <c r="AX19" s="4">
        <f>0.5*sum(BA24:BA174)</f>
        <v>0</v>
      </c>
      <c r="BA19" s="2">
        <v>0.98</v>
      </c>
      <c r="BC19" s="9" t="s">
        <v>27</v>
      </c>
      <c r="BD19" s="2">
        <v>39.3</v>
      </c>
      <c r="BF19" s="2" t="s">
        <v>49</v>
      </c>
      <c r="BG19" s="4">
        <f>0.5*sum(BJ24:BJ174)</f>
        <v>0</v>
      </c>
      <c r="BJ19" s="2">
        <v>0.98</v>
      </c>
      <c r="BL19" s="16" t="s">
        <v>27</v>
      </c>
      <c r="BM19" s="38">
        <v>44.3</v>
      </c>
      <c r="BN19" s="17"/>
      <c r="BO19" s="2" t="s">
        <v>49</v>
      </c>
      <c r="BP19" s="4">
        <f>0.5*sum(BS24:BS174)</f>
        <v>0</v>
      </c>
      <c r="BS19" s="2">
        <v>0.98</v>
      </c>
      <c r="BT19" s="17"/>
    </row>
    <row r="20">
      <c r="A20" s="2" t="s">
        <v>28</v>
      </c>
      <c r="B20" s="12">
        <f>convert($B6,"in","cm")+B19-$B7-convert($B9,"in","cm")</f>
        <v>5.2625</v>
      </c>
      <c r="D20" s="2" t="s">
        <v>50</v>
      </c>
      <c r="E20" s="4">
        <f>E19/(0.5*E18)</f>
        <v>0</v>
      </c>
      <c r="J20" s="2" t="s">
        <v>28</v>
      </c>
      <c r="K20" s="12">
        <f>convert($B6,"in","cm")+K19-$B7-convert($B9,"in","cm")</f>
        <v>10.0625</v>
      </c>
      <c r="M20" s="2" t="s">
        <v>50</v>
      </c>
      <c r="N20" s="4">
        <f>N19/(0.5*N18)</f>
        <v>0</v>
      </c>
      <c r="S20" s="2" t="s">
        <v>28</v>
      </c>
      <c r="T20" s="12">
        <f>convert($B6,"in","cm")+T19-$B7-convert($B9,"in","cm")</f>
        <v>15.0625</v>
      </c>
      <c r="V20" s="2" t="s">
        <v>50</v>
      </c>
      <c r="W20" s="4">
        <f>W19/(0.5*W18)</f>
        <v>0.73903346</v>
      </c>
      <c r="AB20" s="2" t="s">
        <v>28</v>
      </c>
      <c r="AC20" s="12">
        <f>convert($B6,"in","cm")+AC19-$B7-convert($B9,"in","cm")</f>
        <v>20.0625</v>
      </c>
      <c r="AE20" s="2" t="s">
        <v>50</v>
      </c>
      <c r="AF20" s="4">
        <f>AF19/(0.5*AF18)</f>
        <v>0.7398949689</v>
      </c>
      <c r="AK20" s="2" t="s">
        <v>28</v>
      </c>
      <c r="AL20" s="12">
        <f>convert($B6,"in","cm")+AL19-$B7-convert($B9,"in","cm")</f>
        <v>25.0625</v>
      </c>
      <c r="AN20" s="2" t="s">
        <v>50</v>
      </c>
      <c r="AO20" s="4">
        <f>AO19/(0.5*AO18)</f>
        <v>0.6776176147</v>
      </c>
      <c r="AT20" s="2" t="s">
        <v>28</v>
      </c>
      <c r="AU20" s="12">
        <f>convert($B6,"in","cm")+AU19-$B7-convert($B9,"in","cm")</f>
        <v>30.0625</v>
      </c>
      <c r="AW20" s="2" t="s">
        <v>50</v>
      </c>
      <c r="AX20" s="4">
        <f>AX19/(0.5*AX18)</f>
        <v>0</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v>78.0</v>
      </c>
      <c r="C22" s="2"/>
      <c r="H22" s="20" t="s">
        <v>52</v>
      </c>
      <c r="J22" s="9" t="s">
        <v>30</v>
      </c>
      <c r="K22" s="2">
        <v>78.0</v>
      </c>
      <c r="L22" s="2"/>
      <c r="Q22" s="20" t="s">
        <v>52</v>
      </c>
      <c r="S22" s="9" t="s">
        <v>30</v>
      </c>
      <c r="T22" s="2">
        <v>72.0</v>
      </c>
      <c r="U22" s="2"/>
      <c r="Z22" s="20" t="s">
        <v>52</v>
      </c>
      <c r="AB22" s="9" t="s">
        <v>30</v>
      </c>
      <c r="AC22" s="2">
        <v>78.0</v>
      </c>
      <c r="AD22" s="2"/>
      <c r="AI22" s="20" t="s">
        <v>52</v>
      </c>
      <c r="AK22" s="9" t="s">
        <v>30</v>
      </c>
      <c r="AL22" s="2">
        <v>72.0</v>
      </c>
      <c r="AM22" s="2"/>
      <c r="AR22" s="20" t="s">
        <v>52</v>
      </c>
      <c r="AT22" s="9" t="s">
        <v>30</v>
      </c>
      <c r="AU22" s="2">
        <v>78.0</v>
      </c>
      <c r="AV22" s="2"/>
      <c r="BA22" s="20" t="s">
        <v>52</v>
      </c>
      <c r="BC22" s="9" t="s">
        <v>30</v>
      </c>
      <c r="BD22" s="2">
        <v>78.0</v>
      </c>
      <c r="BE22" s="2"/>
      <c r="BJ22" s="20" t="s">
        <v>52</v>
      </c>
      <c r="BL22" s="16" t="s">
        <v>30</v>
      </c>
      <c r="BM22" s="2">
        <v>78.0</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2.46</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2.46</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2.34</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2.46</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2.34</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2.46</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2.46</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2.46</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2.43</v>
      </c>
      <c r="F25" s="4">
        <f t="shared" si="3"/>
        <v>0</v>
      </c>
      <c r="G25" s="13" t="str">
        <f t="shared" si="4"/>
        <v/>
      </c>
      <c r="H25" s="4" t="str">
        <f t="shared" si="5"/>
        <v/>
      </c>
      <c r="J25" s="2">
        <f t="shared" ref="J25:J174" si="42">J24+0.5</f>
        <v>-14.5</v>
      </c>
      <c r="K25" s="4">
        <f t="shared" si="6"/>
        <v>-43.5</v>
      </c>
      <c r="L25" s="4">
        <f t="shared" si="7"/>
        <v>2.43</v>
      </c>
      <c r="O25" s="4">
        <f t="shared" si="8"/>
        <v>0</v>
      </c>
      <c r="P25" s="13" t="str">
        <f t="shared" si="9"/>
        <v/>
      </c>
      <c r="Q25" s="4" t="str">
        <f t="shared" si="10"/>
        <v/>
      </c>
      <c r="S25" s="2">
        <f t="shared" ref="S25:S174" si="43">S24+0.5</f>
        <v>-14.5</v>
      </c>
      <c r="T25" s="4">
        <f t="shared" si="11"/>
        <v>-43.5</v>
      </c>
      <c r="U25" s="4">
        <f t="shared" si="12"/>
        <v>2.31</v>
      </c>
      <c r="X25" s="4">
        <f t="shared" si="13"/>
        <v>0</v>
      </c>
      <c r="Y25" s="13" t="str">
        <f t="shared" si="14"/>
        <v/>
      </c>
      <c r="Z25" s="4" t="str">
        <f t="shared" si="15"/>
        <v/>
      </c>
      <c r="AB25" s="2">
        <f t="shared" ref="AB25:AB174" si="44">AB24+0.5</f>
        <v>-14.5</v>
      </c>
      <c r="AC25" s="4">
        <f t="shared" si="16"/>
        <v>-43.5</v>
      </c>
      <c r="AD25" s="4">
        <f t="shared" si="17"/>
        <v>2.43</v>
      </c>
      <c r="AG25" s="4">
        <f t="shared" si="18"/>
        <v>0</v>
      </c>
      <c r="AH25" s="13" t="str">
        <f t="shared" si="19"/>
        <v/>
      </c>
      <c r="AI25" s="4" t="str">
        <f t="shared" si="20"/>
        <v/>
      </c>
      <c r="AJ25" s="13"/>
      <c r="AK25" s="2">
        <f t="shared" ref="AK25:AK174" si="45">AK24+0.5</f>
        <v>-14.5</v>
      </c>
      <c r="AL25" s="4">
        <f t="shared" si="21"/>
        <v>-43.5</v>
      </c>
      <c r="AM25" s="4">
        <f t="shared" si="22"/>
        <v>2.31</v>
      </c>
      <c r="AP25" s="4">
        <f t="shared" si="23"/>
        <v>0</v>
      </c>
      <c r="AQ25" s="13" t="str">
        <f t="shared" si="24"/>
        <v/>
      </c>
      <c r="AR25" s="4" t="str">
        <f t="shared" si="25"/>
        <v/>
      </c>
      <c r="AS25" s="13"/>
      <c r="AT25" s="2">
        <f t="shared" ref="AT25:AT174" si="46">AT24+0.5</f>
        <v>-14.5</v>
      </c>
      <c r="AU25" s="4">
        <f t="shared" si="26"/>
        <v>-43.5</v>
      </c>
      <c r="AV25" s="4">
        <f t="shared" si="27"/>
        <v>2.43</v>
      </c>
      <c r="AY25" s="4">
        <f t="shared" si="28"/>
        <v>0</v>
      </c>
      <c r="AZ25" s="13" t="str">
        <f t="shared" si="29"/>
        <v/>
      </c>
      <c r="BA25" s="4" t="str">
        <f t="shared" si="30"/>
        <v/>
      </c>
      <c r="BB25" s="13"/>
      <c r="BC25" s="2">
        <f t="shared" ref="BC25:BC174" si="47">BC24+0.5</f>
        <v>-14.5</v>
      </c>
      <c r="BD25" s="4">
        <f t="shared" si="31"/>
        <v>-43.5</v>
      </c>
      <c r="BE25" s="4">
        <f t="shared" si="32"/>
        <v>2.43</v>
      </c>
      <c r="BH25" s="4">
        <f t="shared" si="33"/>
        <v>0</v>
      </c>
      <c r="BI25" s="13" t="str">
        <f t="shared" si="34"/>
        <v/>
      </c>
      <c r="BJ25" s="4" t="str">
        <f t="shared" si="35"/>
        <v/>
      </c>
      <c r="BK25" s="13"/>
      <c r="BL25" s="2">
        <f t="shared" ref="BL25:BL174" si="48">BL24+0.5</f>
        <v>-14.5</v>
      </c>
      <c r="BM25" s="4">
        <f t="shared" si="36"/>
        <v>-43.5</v>
      </c>
      <c r="BN25" s="4">
        <f t="shared" si="37"/>
        <v>2.43</v>
      </c>
      <c r="BQ25" s="4">
        <f t="shared" si="38"/>
        <v>0</v>
      </c>
      <c r="BR25" s="13" t="str">
        <f t="shared" si="39"/>
        <v/>
      </c>
      <c r="BS25" s="4" t="str">
        <f t="shared" si="40"/>
        <v/>
      </c>
      <c r="BT25" s="25"/>
    </row>
    <row r="26">
      <c r="A26" s="2">
        <f t="shared" si="41"/>
        <v>-14</v>
      </c>
      <c r="B26" s="4">
        <f t="shared" si="1"/>
        <v>-42</v>
      </c>
      <c r="C26" s="4">
        <f t="shared" si="2"/>
        <v>2.4</v>
      </c>
      <c r="F26" s="4">
        <f t="shared" si="3"/>
        <v>0</v>
      </c>
      <c r="G26" s="13" t="str">
        <f t="shared" si="4"/>
        <v/>
      </c>
      <c r="H26" s="4" t="str">
        <f t="shared" si="5"/>
        <v/>
      </c>
      <c r="J26" s="2">
        <f t="shared" si="42"/>
        <v>-14</v>
      </c>
      <c r="K26" s="4">
        <f t="shared" si="6"/>
        <v>-42</v>
      </c>
      <c r="L26" s="4">
        <f t="shared" si="7"/>
        <v>2.4</v>
      </c>
      <c r="O26" s="4">
        <f t="shared" si="8"/>
        <v>0</v>
      </c>
      <c r="P26" s="13" t="str">
        <f t="shared" si="9"/>
        <v/>
      </c>
      <c r="Q26" s="4" t="str">
        <f t="shared" si="10"/>
        <v/>
      </c>
      <c r="S26" s="2">
        <f t="shared" si="43"/>
        <v>-14</v>
      </c>
      <c r="T26" s="4">
        <f t="shared" si="11"/>
        <v>-42</v>
      </c>
      <c r="U26" s="4">
        <f t="shared" si="12"/>
        <v>2.28</v>
      </c>
      <c r="X26" s="4">
        <f t="shared" si="13"/>
        <v>0</v>
      </c>
      <c r="Y26" s="13" t="str">
        <f t="shared" si="14"/>
        <v/>
      </c>
      <c r="Z26" s="4" t="str">
        <f t="shared" si="15"/>
        <v/>
      </c>
      <c r="AB26" s="2">
        <f t="shared" si="44"/>
        <v>-14</v>
      </c>
      <c r="AC26" s="4">
        <f t="shared" si="16"/>
        <v>-42</v>
      </c>
      <c r="AD26" s="4">
        <f t="shared" si="17"/>
        <v>2.4</v>
      </c>
      <c r="AG26" s="4">
        <f t="shared" si="18"/>
        <v>0</v>
      </c>
      <c r="AH26" s="13" t="str">
        <f t="shared" si="19"/>
        <v/>
      </c>
      <c r="AI26" s="4" t="str">
        <f t="shared" si="20"/>
        <v/>
      </c>
      <c r="AJ26" s="13"/>
      <c r="AK26" s="2">
        <f t="shared" si="45"/>
        <v>-14</v>
      </c>
      <c r="AL26" s="4">
        <f t="shared" si="21"/>
        <v>-42</v>
      </c>
      <c r="AM26" s="4">
        <f t="shared" si="22"/>
        <v>2.28</v>
      </c>
      <c r="AP26" s="4">
        <f t="shared" si="23"/>
        <v>0</v>
      </c>
      <c r="AQ26" s="13" t="str">
        <f t="shared" si="24"/>
        <v/>
      </c>
      <c r="AR26" s="4" t="str">
        <f t="shared" si="25"/>
        <v/>
      </c>
      <c r="AS26" s="13"/>
      <c r="AT26" s="2">
        <f t="shared" si="46"/>
        <v>-14</v>
      </c>
      <c r="AU26" s="4">
        <f t="shared" si="26"/>
        <v>-42</v>
      </c>
      <c r="AV26" s="4">
        <f t="shared" si="27"/>
        <v>2.4</v>
      </c>
      <c r="AY26" s="4">
        <f t="shared" si="28"/>
        <v>0</v>
      </c>
      <c r="AZ26" s="13" t="str">
        <f t="shared" si="29"/>
        <v/>
      </c>
      <c r="BA26" s="4" t="str">
        <f t="shared" si="30"/>
        <v/>
      </c>
      <c r="BB26" s="13"/>
      <c r="BC26" s="2">
        <f t="shared" si="47"/>
        <v>-14</v>
      </c>
      <c r="BD26" s="4">
        <f t="shared" si="31"/>
        <v>-42</v>
      </c>
      <c r="BE26" s="4">
        <f t="shared" si="32"/>
        <v>2.4</v>
      </c>
      <c r="BH26" s="4">
        <f t="shared" si="33"/>
        <v>0</v>
      </c>
      <c r="BI26" s="13" t="str">
        <f t="shared" si="34"/>
        <v/>
      </c>
      <c r="BJ26" s="4" t="str">
        <f t="shared" si="35"/>
        <v/>
      </c>
      <c r="BK26" s="13"/>
      <c r="BL26" s="2">
        <f t="shared" si="48"/>
        <v>-14</v>
      </c>
      <c r="BM26" s="4">
        <f t="shared" si="36"/>
        <v>-42</v>
      </c>
      <c r="BN26" s="4">
        <f t="shared" si="37"/>
        <v>2.4</v>
      </c>
      <c r="BQ26" s="4">
        <f t="shared" si="38"/>
        <v>0</v>
      </c>
      <c r="BR26" s="13" t="str">
        <f t="shared" si="39"/>
        <v/>
      </c>
      <c r="BS26" s="4" t="str">
        <f t="shared" si="40"/>
        <v/>
      </c>
      <c r="BT26" s="25"/>
    </row>
    <row r="27">
      <c r="A27" s="2">
        <f t="shared" si="41"/>
        <v>-13.5</v>
      </c>
      <c r="B27" s="4">
        <f t="shared" si="1"/>
        <v>-40.5</v>
      </c>
      <c r="C27" s="4">
        <f t="shared" si="2"/>
        <v>2.37</v>
      </c>
      <c r="F27" s="4">
        <f t="shared" si="3"/>
        <v>0</v>
      </c>
      <c r="G27" s="13" t="str">
        <f t="shared" si="4"/>
        <v/>
      </c>
      <c r="H27" s="4" t="str">
        <f t="shared" si="5"/>
        <v/>
      </c>
      <c r="J27" s="2">
        <f t="shared" si="42"/>
        <v>-13.5</v>
      </c>
      <c r="K27" s="4">
        <f t="shared" si="6"/>
        <v>-40.5</v>
      </c>
      <c r="L27" s="4">
        <f t="shared" si="7"/>
        <v>2.37</v>
      </c>
      <c r="O27" s="4">
        <f t="shared" si="8"/>
        <v>0</v>
      </c>
      <c r="P27" s="13" t="str">
        <f t="shared" si="9"/>
        <v/>
      </c>
      <c r="Q27" s="4" t="str">
        <f t="shared" si="10"/>
        <v/>
      </c>
      <c r="S27" s="2">
        <f t="shared" si="43"/>
        <v>-13.5</v>
      </c>
      <c r="T27" s="4">
        <f t="shared" si="11"/>
        <v>-40.5</v>
      </c>
      <c r="U27" s="4">
        <f t="shared" si="12"/>
        <v>2.25</v>
      </c>
      <c r="X27" s="4">
        <f t="shared" si="13"/>
        <v>0</v>
      </c>
      <c r="Y27" s="13" t="str">
        <f t="shared" si="14"/>
        <v/>
      </c>
      <c r="Z27" s="4" t="str">
        <f t="shared" si="15"/>
        <v/>
      </c>
      <c r="AB27" s="2">
        <f t="shared" si="44"/>
        <v>-13.5</v>
      </c>
      <c r="AC27" s="4">
        <f t="shared" si="16"/>
        <v>-40.5</v>
      </c>
      <c r="AD27" s="4">
        <f t="shared" si="17"/>
        <v>2.37</v>
      </c>
      <c r="AG27" s="4">
        <f t="shared" si="18"/>
        <v>0</v>
      </c>
      <c r="AH27" s="13" t="str">
        <f t="shared" si="19"/>
        <v/>
      </c>
      <c r="AI27" s="4" t="str">
        <f t="shared" si="20"/>
        <v/>
      </c>
      <c r="AJ27" s="13"/>
      <c r="AK27" s="2">
        <f t="shared" si="45"/>
        <v>-13.5</v>
      </c>
      <c r="AL27" s="4">
        <f t="shared" si="21"/>
        <v>-40.5</v>
      </c>
      <c r="AM27" s="4">
        <f t="shared" si="22"/>
        <v>2.25</v>
      </c>
      <c r="AP27" s="4">
        <f t="shared" si="23"/>
        <v>0</v>
      </c>
      <c r="AQ27" s="13" t="str">
        <f t="shared" si="24"/>
        <v/>
      </c>
      <c r="AR27" s="4" t="str">
        <f t="shared" si="25"/>
        <v/>
      </c>
      <c r="AS27" s="13"/>
      <c r="AT27" s="2">
        <f t="shared" si="46"/>
        <v>-13.5</v>
      </c>
      <c r="AU27" s="4">
        <f t="shared" si="26"/>
        <v>-40.5</v>
      </c>
      <c r="AV27" s="4">
        <f t="shared" si="27"/>
        <v>2.37</v>
      </c>
      <c r="AY27" s="4">
        <f t="shared" si="28"/>
        <v>0</v>
      </c>
      <c r="AZ27" s="13" t="str">
        <f t="shared" si="29"/>
        <v/>
      </c>
      <c r="BA27" s="4" t="str">
        <f t="shared" si="30"/>
        <v/>
      </c>
      <c r="BB27" s="13"/>
      <c r="BC27" s="2">
        <f t="shared" si="47"/>
        <v>-13.5</v>
      </c>
      <c r="BD27" s="4">
        <f t="shared" si="31"/>
        <v>-40.5</v>
      </c>
      <c r="BE27" s="4">
        <f t="shared" si="32"/>
        <v>2.37</v>
      </c>
      <c r="BH27" s="4">
        <f t="shared" si="33"/>
        <v>0</v>
      </c>
      <c r="BI27" s="13" t="str">
        <f t="shared" si="34"/>
        <v/>
      </c>
      <c r="BJ27" s="4" t="str">
        <f t="shared" si="35"/>
        <v/>
      </c>
      <c r="BK27" s="13"/>
      <c r="BL27" s="2">
        <f t="shared" si="48"/>
        <v>-13.5</v>
      </c>
      <c r="BM27" s="4">
        <f t="shared" si="36"/>
        <v>-40.5</v>
      </c>
      <c r="BN27" s="4">
        <f t="shared" si="37"/>
        <v>2.37</v>
      </c>
      <c r="BQ27" s="4">
        <f t="shared" si="38"/>
        <v>0</v>
      </c>
      <c r="BR27" s="13" t="str">
        <f t="shared" si="39"/>
        <v/>
      </c>
      <c r="BS27" s="4" t="str">
        <f t="shared" si="40"/>
        <v/>
      </c>
      <c r="BT27" s="25"/>
    </row>
    <row r="28">
      <c r="A28" s="2">
        <f t="shared" si="41"/>
        <v>-13</v>
      </c>
      <c r="B28" s="4">
        <f t="shared" si="1"/>
        <v>-39</v>
      </c>
      <c r="C28" s="4">
        <f t="shared" si="2"/>
        <v>2.34</v>
      </c>
      <c r="F28" s="4">
        <f t="shared" si="3"/>
        <v>0</v>
      </c>
      <c r="G28" s="13" t="str">
        <f t="shared" si="4"/>
        <v/>
      </c>
      <c r="H28" s="4" t="str">
        <f t="shared" si="5"/>
        <v/>
      </c>
      <c r="J28" s="2">
        <f t="shared" si="42"/>
        <v>-13</v>
      </c>
      <c r="K28" s="4">
        <f t="shared" si="6"/>
        <v>-39</v>
      </c>
      <c r="L28" s="4">
        <f t="shared" si="7"/>
        <v>2.34</v>
      </c>
      <c r="O28" s="4">
        <f t="shared" si="8"/>
        <v>0</v>
      </c>
      <c r="P28" s="13" t="str">
        <f t="shared" si="9"/>
        <v/>
      </c>
      <c r="Q28" s="4" t="str">
        <f t="shared" si="10"/>
        <v/>
      </c>
      <c r="S28" s="2">
        <f t="shared" si="43"/>
        <v>-13</v>
      </c>
      <c r="T28" s="4">
        <f t="shared" si="11"/>
        <v>-39</v>
      </c>
      <c r="U28" s="4">
        <f t="shared" si="12"/>
        <v>2.22</v>
      </c>
      <c r="X28" s="4">
        <f t="shared" si="13"/>
        <v>0</v>
      </c>
      <c r="Y28" s="13" t="str">
        <f t="shared" si="14"/>
        <v/>
      </c>
      <c r="Z28" s="4" t="str">
        <f t="shared" si="15"/>
        <v/>
      </c>
      <c r="AB28" s="2">
        <f t="shared" si="44"/>
        <v>-13</v>
      </c>
      <c r="AC28" s="4">
        <f t="shared" si="16"/>
        <v>-39</v>
      </c>
      <c r="AD28" s="4">
        <f t="shared" si="17"/>
        <v>2.34</v>
      </c>
      <c r="AG28" s="4">
        <f t="shared" si="18"/>
        <v>0</v>
      </c>
      <c r="AH28" s="13" t="str">
        <f t="shared" si="19"/>
        <v/>
      </c>
      <c r="AI28" s="4" t="str">
        <f t="shared" si="20"/>
        <v/>
      </c>
      <c r="AJ28" s="13"/>
      <c r="AK28" s="2">
        <f t="shared" si="45"/>
        <v>-13</v>
      </c>
      <c r="AL28" s="4">
        <f t="shared" si="21"/>
        <v>-39</v>
      </c>
      <c r="AM28" s="4">
        <f t="shared" si="22"/>
        <v>2.22</v>
      </c>
      <c r="AP28" s="4">
        <f t="shared" si="23"/>
        <v>0</v>
      </c>
      <c r="AQ28" s="13" t="str">
        <f t="shared" si="24"/>
        <v/>
      </c>
      <c r="AR28" s="4" t="str">
        <f t="shared" si="25"/>
        <v/>
      </c>
      <c r="AS28" s="13"/>
      <c r="AT28" s="2">
        <f t="shared" si="46"/>
        <v>-13</v>
      </c>
      <c r="AU28" s="4">
        <f t="shared" si="26"/>
        <v>-39</v>
      </c>
      <c r="AV28" s="4">
        <f t="shared" si="27"/>
        <v>2.34</v>
      </c>
      <c r="AY28" s="4">
        <f t="shared" si="28"/>
        <v>0</v>
      </c>
      <c r="AZ28" s="13" t="str">
        <f t="shared" si="29"/>
        <v/>
      </c>
      <c r="BA28" s="4" t="str">
        <f t="shared" si="30"/>
        <v/>
      </c>
      <c r="BB28" s="13"/>
      <c r="BC28" s="2">
        <f t="shared" si="47"/>
        <v>-13</v>
      </c>
      <c r="BD28" s="4">
        <f t="shared" si="31"/>
        <v>-39</v>
      </c>
      <c r="BE28" s="4">
        <f t="shared" si="32"/>
        <v>2.34</v>
      </c>
      <c r="BH28" s="4">
        <f t="shared" si="33"/>
        <v>0</v>
      </c>
      <c r="BI28" s="13" t="str">
        <f t="shared" si="34"/>
        <v/>
      </c>
      <c r="BJ28" s="4" t="str">
        <f t="shared" si="35"/>
        <v/>
      </c>
      <c r="BK28" s="13"/>
      <c r="BL28" s="2">
        <f t="shared" si="48"/>
        <v>-13</v>
      </c>
      <c r="BM28" s="4">
        <f t="shared" si="36"/>
        <v>-39</v>
      </c>
      <c r="BN28" s="4">
        <f t="shared" si="37"/>
        <v>2.34</v>
      </c>
      <c r="BQ28" s="4">
        <f t="shared" si="38"/>
        <v>0</v>
      </c>
      <c r="BR28" s="13" t="str">
        <f t="shared" si="39"/>
        <v/>
      </c>
      <c r="BS28" s="4" t="str">
        <f t="shared" si="40"/>
        <v/>
      </c>
      <c r="BT28" s="25"/>
    </row>
    <row r="29">
      <c r="A29" s="2">
        <f t="shared" si="41"/>
        <v>-12.5</v>
      </c>
      <c r="B29" s="4">
        <f t="shared" si="1"/>
        <v>-37.5</v>
      </c>
      <c r="C29" s="4">
        <f t="shared" si="2"/>
        <v>2.31</v>
      </c>
      <c r="F29" s="4">
        <f t="shared" si="3"/>
        <v>0</v>
      </c>
      <c r="G29" s="13" t="str">
        <f t="shared" si="4"/>
        <v/>
      </c>
      <c r="H29" s="4" t="str">
        <f t="shared" si="5"/>
        <v/>
      </c>
      <c r="J29" s="2">
        <f t="shared" si="42"/>
        <v>-12.5</v>
      </c>
      <c r="K29" s="4">
        <f t="shared" si="6"/>
        <v>-37.5</v>
      </c>
      <c r="L29" s="4">
        <f t="shared" si="7"/>
        <v>2.31</v>
      </c>
      <c r="O29" s="4">
        <f t="shared" si="8"/>
        <v>0</v>
      </c>
      <c r="P29" s="13" t="str">
        <f t="shared" si="9"/>
        <v/>
      </c>
      <c r="Q29" s="4" t="str">
        <f t="shared" si="10"/>
        <v/>
      </c>
      <c r="S29" s="2">
        <f t="shared" si="43"/>
        <v>-12.5</v>
      </c>
      <c r="T29" s="4">
        <f t="shared" si="11"/>
        <v>-37.5</v>
      </c>
      <c r="U29" s="4">
        <f t="shared" si="12"/>
        <v>2.19</v>
      </c>
      <c r="X29" s="4">
        <f t="shared" si="13"/>
        <v>0</v>
      </c>
      <c r="Y29" s="13" t="str">
        <f t="shared" si="14"/>
        <v/>
      </c>
      <c r="Z29" s="4" t="str">
        <f t="shared" si="15"/>
        <v/>
      </c>
      <c r="AB29" s="2">
        <f t="shared" si="44"/>
        <v>-12.5</v>
      </c>
      <c r="AC29" s="4">
        <f t="shared" si="16"/>
        <v>-37.5</v>
      </c>
      <c r="AD29" s="4">
        <f t="shared" si="17"/>
        <v>2.31</v>
      </c>
      <c r="AG29" s="4">
        <f t="shared" si="18"/>
        <v>0</v>
      </c>
      <c r="AH29" s="13" t="str">
        <f t="shared" si="19"/>
        <v/>
      </c>
      <c r="AI29" s="4" t="str">
        <f t="shared" si="20"/>
        <v/>
      </c>
      <c r="AJ29" s="13"/>
      <c r="AK29" s="2">
        <f t="shared" si="45"/>
        <v>-12.5</v>
      </c>
      <c r="AL29" s="4">
        <f t="shared" si="21"/>
        <v>-37.5</v>
      </c>
      <c r="AM29" s="4">
        <f t="shared" si="22"/>
        <v>2.19</v>
      </c>
      <c r="AP29" s="4">
        <f t="shared" si="23"/>
        <v>0</v>
      </c>
      <c r="AQ29" s="13" t="str">
        <f t="shared" si="24"/>
        <v/>
      </c>
      <c r="AR29" s="4" t="str">
        <f t="shared" si="25"/>
        <v/>
      </c>
      <c r="AS29" s="13"/>
      <c r="AT29" s="2">
        <f t="shared" si="46"/>
        <v>-12.5</v>
      </c>
      <c r="AU29" s="4">
        <f t="shared" si="26"/>
        <v>-37.5</v>
      </c>
      <c r="AV29" s="4">
        <f t="shared" si="27"/>
        <v>2.31</v>
      </c>
      <c r="AY29" s="4">
        <f t="shared" si="28"/>
        <v>0</v>
      </c>
      <c r="AZ29" s="13" t="str">
        <f t="shared" si="29"/>
        <v/>
      </c>
      <c r="BA29" s="4" t="str">
        <f t="shared" si="30"/>
        <v/>
      </c>
      <c r="BB29" s="13"/>
      <c r="BC29" s="2">
        <f t="shared" si="47"/>
        <v>-12.5</v>
      </c>
      <c r="BD29" s="4">
        <f t="shared" si="31"/>
        <v>-37.5</v>
      </c>
      <c r="BE29" s="4">
        <f t="shared" si="32"/>
        <v>2.31</v>
      </c>
      <c r="BH29" s="4">
        <f t="shared" si="33"/>
        <v>0</v>
      </c>
      <c r="BI29" s="13" t="str">
        <f t="shared" si="34"/>
        <v/>
      </c>
      <c r="BJ29" s="4" t="str">
        <f t="shared" si="35"/>
        <v/>
      </c>
      <c r="BK29" s="13"/>
      <c r="BL29" s="2">
        <f t="shared" si="48"/>
        <v>-12.5</v>
      </c>
      <c r="BM29" s="4">
        <f t="shared" si="36"/>
        <v>-37.5</v>
      </c>
      <c r="BN29" s="4">
        <f t="shared" si="37"/>
        <v>2.31</v>
      </c>
      <c r="BQ29" s="4">
        <f t="shared" si="38"/>
        <v>0</v>
      </c>
      <c r="BR29" s="13" t="str">
        <f t="shared" si="39"/>
        <v/>
      </c>
      <c r="BS29" s="4" t="str">
        <f t="shared" si="40"/>
        <v/>
      </c>
      <c r="BT29" s="25"/>
    </row>
    <row r="30">
      <c r="A30" s="2">
        <f t="shared" si="41"/>
        <v>-12</v>
      </c>
      <c r="B30" s="4">
        <f t="shared" si="1"/>
        <v>-36</v>
      </c>
      <c r="C30" s="4">
        <f t="shared" si="2"/>
        <v>2.28</v>
      </c>
      <c r="F30" s="4">
        <f t="shared" si="3"/>
        <v>0</v>
      </c>
      <c r="G30" s="13" t="str">
        <f t="shared" si="4"/>
        <v/>
      </c>
      <c r="H30" s="4" t="str">
        <f t="shared" si="5"/>
        <v/>
      </c>
      <c r="J30" s="2">
        <f t="shared" si="42"/>
        <v>-12</v>
      </c>
      <c r="K30" s="4">
        <f t="shared" si="6"/>
        <v>-36</v>
      </c>
      <c r="L30" s="4">
        <f t="shared" si="7"/>
        <v>2.28</v>
      </c>
      <c r="O30" s="4">
        <f t="shared" si="8"/>
        <v>0</v>
      </c>
      <c r="P30" s="13" t="str">
        <f t="shared" si="9"/>
        <v/>
      </c>
      <c r="Q30" s="4" t="str">
        <f t="shared" si="10"/>
        <v/>
      </c>
      <c r="S30" s="2">
        <f t="shared" si="43"/>
        <v>-12</v>
      </c>
      <c r="T30" s="4">
        <f t="shared" si="11"/>
        <v>-36</v>
      </c>
      <c r="U30" s="4">
        <f t="shared" si="12"/>
        <v>2.16</v>
      </c>
      <c r="X30" s="4">
        <f t="shared" si="13"/>
        <v>0</v>
      </c>
      <c r="Y30" s="13" t="str">
        <f t="shared" si="14"/>
        <v/>
      </c>
      <c r="Z30" s="4" t="str">
        <f t="shared" si="15"/>
        <v/>
      </c>
      <c r="AB30" s="2">
        <f t="shared" si="44"/>
        <v>-12</v>
      </c>
      <c r="AC30" s="4">
        <f t="shared" si="16"/>
        <v>-36</v>
      </c>
      <c r="AD30" s="4">
        <f t="shared" si="17"/>
        <v>2.28</v>
      </c>
      <c r="AG30" s="4">
        <f t="shared" si="18"/>
        <v>0</v>
      </c>
      <c r="AH30" s="13" t="str">
        <f t="shared" si="19"/>
        <v/>
      </c>
      <c r="AI30" s="4" t="str">
        <f t="shared" si="20"/>
        <v/>
      </c>
      <c r="AJ30" s="13"/>
      <c r="AK30" s="2">
        <f t="shared" si="45"/>
        <v>-12</v>
      </c>
      <c r="AL30" s="4">
        <f t="shared" si="21"/>
        <v>-36</v>
      </c>
      <c r="AM30" s="4">
        <f t="shared" si="22"/>
        <v>2.16</v>
      </c>
      <c r="AP30" s="4">
        <f t="shared" si="23"/>
        <v>0</v>
      </c>
      <c r="AQ30" s="13" t="str">
        <f t="shared" si="24"/>
        <v/>
      </c>
      <c r="AR30" s="4" t="str">
        <f t="shared" si="25"/>
        <v/>
      </c>
      <c r="AS30" s="13"/>
      <c r="AT30" s="2">
        <f t="shared" si="46"/>
        <v>-12</v>
      </c>
      <c r="AU30" s="4">
        <f t="shared" si="26"/>
        <v>-36</v>
      </c>
      <c r="AV30" s="4">
        <f t="shared" si="27"/>
        <v>2.28</v>
      </c>
      <c r="AY30" s="4">
        <f t="shared" si="28"/>
        <v>0</v>
      </c>
      <c r="AZ30" s="13" t="str">
        <f t="shared" si="29"/>
        <v/>
      </c>
      <c r="BA30" s="4" t="str">
        <f t="shared" si="30"/>
        <v/>
      </c>
      <c r="BB30" s="13"/>
      <c r="BC30" s="2">
        <f t="shared" si="47"/>
        <v>-12</v>
      </c>
      <c r="BD30" s="4">
        <f t="shared" si="31"/>
        <v>-36</v>
      </c>
      <c r="BE30" s="4">
        <f t="shared" si="32"/>
        <v>2.28</v>
      </c>
      <c r="BH30" s="4">
        <f t="shared" si="33"/>
        <v>0</v>
      </c>
      <c r="BI30" s="13" t="str">
        <f t="shared" si="34"/>
        <v/>
      </c>
      <c r="BJ30" s="4" t="str">
        <f t="shared" si="35"/>
        <v/>
      </c>
      <c r="BK30" s="13"/>
      <c r="BL30" s="2">
        <f t="shared" si="48"/>
        <v>-12</v>
      </c>
      <c r="BM30" s="4">
        <f t="shared" si="36"/>
        <v>-36</v>
      </c>
      <c r="BN30" s="4">
        <f t="shared" si="37"/>
        <v>2.28</v>
      </c>
      <c r="BQ30" s="4">
        <f t="shared" si="38"/>
        <v>0</v>
      </c>
      <c r="BR30" s="13" t="str">
        <f t="shared" si="39"/>
        <v/>
      </c>
      <c r="BS30" s="4" t="str">
        <f t="shared" si="40"/>
        <v/>
      </c>
      <c r="BT30" s="25"/>
    </row>
    <row r="31">
      <c r="A31" s="2">
        <f t="shared" si="41"/>
        <v>-11.5</v>
      </c>
      <c r="B31" s="4">
        <f t="shared" si="1"/>
        <v>-34.5</v>
      </c>
      <c r="C31" s="4">
        <f t="shared" si="2"/>
        <v>2.25</v>
      </c>
      <c r="F31" s="4">
        <f t="shared" si="3"/>
        <v>0</v>
      </c>
      <c r="G31" s="13" t="str">
        <f t="shared" si="4"/>
        <v/>
      </c>
      <c r="H31" s="4" t="str">
        <f t="shared" si="5"/>
        <v/>
      </c>
      <c r="J31" s="2">
        <f t="shared" si="42"/>
        <v>-11.5</v>
      </c>
      <c r="K31" s="4">
        <f t="shared" si="6"/>
        <v>-34.5</v>
      </c>
      <c r="L31" s="4">
        <f t="shared" si="7"/>
        <v>2.25</v>
      </c>
      <c r="O31" s="4">
        <f t="shared" si="8"/>
        <v>0</v>
      </c>
      <c r="P31" s="13" t="str">
        <f t="shared" si="9"/>
        <v/>
      </c>
      <c r="Q31" s="4" t="str">
        <f t="shared" si="10"/>
        <v/>
      </c>
      <c r="S31" s="2">
        <f t="shared" si="43"/>
        <v>-11.5</v>
      </c>
      <c r="T31" s="4">
        <f t="shared" si="11"/>
        <v>-34.5</v>
      </c>
      <c r="U31" s="4">
        <f t="shared" si="12"/>
        <v>2.13</v>
      </c>
      <c r="X31" s="4">
        <f t="shared" si="13"/>
        <v>0</v>
      </c>
      <c r="Y31" s="13" t="str">
        <f t="shared" si="14"/>
        <v/>
      </c>
      <c r="Z31" s="4" t="str">
        <f t="shared" si="15"/>
        <v/>
      </c>
      <c r="AB31" s="2">
        <f t="shared" si="44"/>
        <v>-11.5</v>
      </c>
      <c r="AC31" s="4">
        <f t="shared" si="16"/>
        <v>-34.5</v>
      </c>
      <c r="AD31" s="4">
        <f t="shared" si="17"/>
        <v>2.25</v>
      </c>
      <c r="AG31" s="4">
        <f t="shared" si="18"/>
        <v>0</v>
      </c>
      <c r="AH31" s="13" t="str">
        <f t="shared" si="19"/>
        <v/>
      </c>
      <c r="AI31" s="4" t="str">
        <f t="shared" si="20"/>
        <v/>
      </c>
      <c r="AJ31" s="13"/>
      <c r="AK31" s="2">
        <f t="shared" si="45"/>
        <v>-11.5</v>
      </c>
      <c r="AL31" s="4">
        <f t="shared" si="21"/>
        <v>-34.5</v>
      </c>
      <c r="AM31" s="4">
        <f t="shared" si="22"/>
        <v>2.13</v>
      </c>
      <c r="AP31" s="4">
        <f t="shared" si="23"/>
        <v>0</v>
      </c>
      <c r="AQ31" s="13" t="str">
        <f t="shared" si="24"/>
        <v/>
      </c>
      <c r="AR31" s="4" t="str">
        <f t="shared" si="25"/>
        <v/>
      </c>
      <c r="AS31" s="13"/>
      <c r="AT31" s="2">
        <f t="shared" si="46"/>
        <v>-11.5</v>
      </c>
      <c r="AU31" s="4">
        <f t="shared" si="26"/>
        <v>-34.5</v>
      </c>
      <c r="AV31" s="4">
        <f t="shared" si="27"/>
        <v>2.25</v>
      </c>
      <c r="AY31" s="4">
        <f t="shared" si="28"/>
        <v>0</v>
      </c>
      <c r="AZ31" s="13" t="str">
        <f t="shared" si="29"/>
        <v/>
      </c>
      <c r="BA31" s="4" t="str">
        <f t="shared" si="30"/>
        <v/>
      </c>
      <c r="BB31" s="13"/>
      <c r="BC31" s="2">
        <f t="shared" si="47"/>
        <v>-11.5</v>
      </c>
      <c r="BD31" s="4">
        <f t="shared" si="31"/>
        <v>-34.5</v>
      </c>
      <c r="BE31" s="4">
        <f t="shared" si="32"/>
        <v>2.25</v>
      </c>
      <c r="BH31" s="4">
        <f t="shared" si="33"/>
        <v>0</v>
      </c>
      <c r="BI31" s="13" t="str">
        <f t="shared" si="34"/>
        <v/>
      </c>
      <c r="BJ31" s="4" t="str">
        <f t="shared" si="35"/>
        <v/>
      </c>
      <c r="BK31" s="13"/>
      <c r="BL31" s="2">
        <f t="shared" si="48"/>
        <v>-11.5</v>
      </c>
      <c r="BM31" s="4">
        <f t="shared" si="36"/>
        <v>-34.5</v>
      </c>
      <c r="BN31" s="4">
        <f t="shared" si="37"/>
        <v>2.25</v>
      </c>
      <c r="BQ31" s="4">
        <f t="shared" si="38"/>
        <v>0</v>
      </c>
      <c r="BR31" s="13" t="str">
        <f t="shared" si="39"/>
        <v/>
      </c>
      <c r="BS31" s="4" t="str">
        <f t="shared" si="40"/>
        <v/>
      </c>
      <c r="BT31" s="25"/>
    </row>
    <row r="32">
      <c r="A32" s="2">
        <f t="shared" si="41"/>
        <v>-11</v>
      </c>
      <c r="B32" s="4">
        <f t="shared" si="1"/>
        <v>-33</v>
      </c>
      <c r="C32" s="4">
        <f t="shared" si="2"/>
        <v>2.22</v>
      </c>
      <c r="F32" s="4">
        <f t="shared" si="3"/>
        <v>0</v>
      </c>
      <c r="G32" s="13" t="str">
        <f t="shared" si="4"/>
        <v/>
      </c>
      <c r="H32" s="4" t="str">
        <f t="shared" si="5"/>
        <v/>
      </c>
      <c r="J32" s="2">
        <f t="shared" si="42"/>
        <v>-11</v>
      </c>
      <c r="K32" s="4">
        <f t="shared" si="6"/>
        <v>-33</v>
      </c>
      <c r="L32" s="4">
        <f t="shared" si="7"/>
        <v>2.22</v>
      </c>
      <c r="O32" s="4">
        <f t="shared" si="8"/>
        <v>0</v>
      </c>
      <c r="P32" s="13" t="str">
        <f t="shared" si="9"/>
        <v/>
      </c>
      <c r="Q32" s="4" t="str">
        <f t="shared" si="10"/>
        <v/>
      </c>
      <c r="S32" s="2">
        <f t="shared" si="43"/>
        <v>-11</v>
      </c>
      <c r="T32" s="4">
        <f t="shared" si="11"/>
        <v>-33</v>
      </c>
      <c r="U32" s="4">
        <f t="shared" si="12"/>
        <v>2.1</v>
      </c>
      <c r="X32" s="4">
        <f t="shared" si="13"/>
        <v>0</v>
      </c>
      <c r="Y32" s="13" t="str">
        <f t="shared" si="14"/>
        <v/>
      </c>
      <c r="Z32" s="4" t="str">
        <f t="shared" si="15"/>
        <v/>
      </c>
      <c r="AB32" s="2">
        <f t="shared" si="44"/>
        <v>-11</v>
      </c>
      <c r="AC32" s="4">
        <f t="shared" si="16"/>
        <v>-33</v>
      </c>
      <c r="AD32" s="4">
        <f t="shared" si="17"/>
        <v>2.22</v>
      </c>
      <c r="AG32" s="4">
        <f t="shared" si="18"/>
        <v>0</v>
      </c>
      <c r="AH32" s="13" t="str">
        <f t="shared" si="19"/>
        <v/>
      </c>
      <c r="AI32" s="4" t="str">
        <f t="shared" si="20"/>
        <v/>
      </c>
      <c r="AJ32" s="13"/>
      <c r="AK32" s="2">
        <f t="shared" si="45"/>
        <v>-11</v>
      </c>
      <c r="AL32" s="4">
        <f t="shared" si="21"/>
        <v>-33</v>
      </c>
      <c r="AM32" s="4">
        <f t="shared" si="22"/>
        <v>2.1</v>
      </c>
      <c r="AP32" s="4">
        <f t="shared" si="23"/>
        <v>0</v>
      </c>
      <c r="AQ32" s="13" t="str">
        <f t="shared" si="24"/>
        <v/>
      </c>
      <c r="AR32" s="4" t="str">
        <f t="shared" si="25"/>
        <v/>
      </c>
      <c r="AS32" s="13"/>
      <c r="AT32" s="2">
        <f t="shared" si="46"/>
        <v>-11</v>
      </c>
      <c r="AU32" s="4">
        <f t="shared" si="26"/>
        <v>-33</v>
      </c>
      <c r="AV32" s="4">
        <f t="shared" si="27"/>
        <v>2.22</v>
      </c>
      <c r="AY32" s="4">
        <f t="shared" si="28"/>
        <v>0</v>
      </c>
      <c r="AZ32" s="13" t="str">
        <f t="shared" si="29"/>
        <v/>
      </c>
      <c r="BA32" s="4" t="str">
        <f t="shared" si="30"/>
        <v/>
      </c>
      <c r="BB32" s="13"/>
      <c r="BC32" s="2">
        <f t="shared" si="47"/>
        <v>-11</v>
      </c>
      <c r="BD32" s="4">
        <f t="shared" si="31"/>
        <v>-33</v>
      </c>
      <c r="BE32" s="4">
        <f t="shared" si="32"/>
        <v>2.22</v>
      </c>
      <c r="BH32" s="4">
        <f t="shared" si="33"/>
        <v>0</v>
      </c>
      <c r="BI32" s="13" t="str">
        <f t="shared" si="34"/>
        <v/>
      </c>
      <c r="BJ32" s="4" t="str">
        <f t="shared" si="35"/>
        <v/>
      </c>
      <c r="BK32" s="13"/>
      <c r="BL32" s="2">
        <f t="shared" si="48"/>
        <v>-11</v>
      </c>
      <c r="BM32" s="4">
        <f t="shared" si="36"/>
        <v>-33</v>
      </c>
      <c r="BN32" s="4">
        <f t="shared" si="37"/>
        <v>2.22</v>
      </c>
      <c r="BQ32" s="4">
        <f t="shared" si="38"/>
        <v>0</v>
      </c>
      <c r="BR32" s="13" t="str">
        <f t="shared" si="39"/>
        <v/>
      </c>
      <c r="BS32" s="4" t="str">
        <f t="shared" si="40"/>
        <v/>
      </c>
      <c r="BT32" s="25"/>
    </row>
    <row r="33">
      <c r="A33" s="2">
        <f t="shared" si="41"/>
        <v>-10.5</v>
      </c>
      <c r="B33" s="4">
        <f t="shared" si="1"/>
        <v>-31.5</v>
      </c>
      <c r="C33" s="4">
        <f t="shared" si="2"/>
        <v>2.19</v>
      </c>
      <c r="F33" s="4">
        <f t="shared" si="3"/>
        <v>0</v>
      </c>
      <c r="G33" s="13" t="str">
        <f t="shared" si="4"/>
        <v/>
      </c>
      <c r="H33" s="4" t="str">
        <f t="shared" si="5"/>
        <v/>
      </c>
      <c r="J33" s="2">
        <f t="shared" si="42"/>
        <v>-10.5</v>
      </c>
      <c r="K33" s="4">
        <f t="shared" si="6"/>
        <v>-31.5</v>
      </c>
      <c r="L33" s="4">
        <f t="shared" si="7"/>
        <v>2.19</v>
      </c>
      <c r="O33" s="4">
        <f t="shared" si="8"/>
        <v>0</v>
      </c>
      <c r="P33" s="13" t="str">
        <f t="shared" si="9"/>
        <v/>
      </c>
      <c r="Q33" s="4" t="str">
        <f t="shared" si="10"/>
        <v/>
      </c>
      <c r="S33" s="2">
        <f t="shared" si="43"/>
        <v>-10.5</v>
      </c>
      <c r="T33" s="4">
        <f t="shared" si="11"/>
        <v>-31.5</v>
      </c>
      <c r="U33" s="4">
        <f t="shared" si="12"/>
        <v>2.07</v>
      </c>
      <c r="X33" s="4">
        <f t="shared" si="13"/>
        <v>0</v>
      </c>
      <c r="Y33" s="13" t="str">
        <f t="shared" si="14"/>
        <v/>
      </c>
      <c r="Z33" s="4" t="str">
        <f t="shared" si="15"/>
        <v/>
      </c>
      <c r="AB33" s="2">
        <f t="shared" si="44"/>
        <v>-10.5</v>
      </c>
      <c r="AC33" s="4">
        <f t="shared" si="16"/>
        <v>-31.5</v>
      </c>
      <c r="AD33" s="4">
        <f t="shared" si="17"/>
        <v>2.19</v>
      </c>
      <c r="AG33" s="4">
        <f t="shared" si="18"/>
        <v>0</v>
      </c>
      <c r="AH33" s="13" t="str">
        <f t="shared" si="19"/>
        <v/>
      </c>
      <c r="AI33" s="4" t="str">
        <f t="shared" si="20"/>
        <v/>
      </c>
      <c r="AJ33" s="13"/>
      <c r="AK33" s="2">
        <f t="shared" si="45"/>
        <v>-10.5</v>
      </c>
      <c r="AL33" s="4">
        <f t="shared" si="21"/>
        <v>-31.5</v>
      </c>
      <c r="AM33" s="4">
        <f t="shared" si="22"/>
        <v>2.07</v>
      </c>
      <c r="AP33" s="4">
        <f t="shared" si="23"/>
        <v>0</v>
      </c>
      <c r="AQ33" s="13" t="str">
        <f t="shared" si="24"/>
        <v/>
      </c>
      <c r="AR33" s="4" t="str">
        <f t="shared" si="25"/>
        <v/>
      </c>
      <c r="AS33" s="13"/>
      <c r="AT33" s="2">
        <f t="shared" si="46"/>
        <v>-10.5</v>
      </c>
      <c r="AU33" s="4">
        <f t="shared" si="26"/>
        <v>-31.5</v>
      </c>
      <c r="AV33" s="4">
        <f t="shared" si="27"/>
        <v>2.19</v>
      </c>
      <c r="AY33" s="4">
        <f t="shared" si="28"/>
        <v>0</v>
      </c>
      <c r="AZ33" s="13" t="str">
        <f t="shared" si="29"/>
        <v/>
      </c>
      <c r="BA33" s="4" t="str">
        <f t="shared" si="30"/>
        <v/>
      </c>
      <c r="BB33" s="13"/>
      <c r="BC33" s="2">
        <f t="shared" si="47"/>
        <v>-10.5</v>
      </c>
      <c r="BD33" s="4">
        <f t="shared" si="31"/>
        <v>-31.5</v>
      </c>
      <c r="BE33" s="4">
        <f t="shared" si="32"/>
        <v>2.19</v>
      </c>
      <c r="BH33" s="4">
        <f t="shared" si="33"/>
        <v>0</v>
      </c>
      <c r="BI33" s="13" t="str">
        <f t="shared" si="34"/>
        <v/>
      </c>
      <c r="BJ33" s="4" t="str">
        <f t="shared" si="35"/>
        <v/>
      </c>
      <c r="BK33" s="13"/>
      <c r="BL33" s="2">
        <f t="shared" si="48"/>
        <v>-10.5</v>
      </c>
      <c r="BM33" s="4">
        <f t="shared" si="36"/>
        <v>-31.5</v>
      </c>
      <c r="BN33" s="4">
        <f t="shared" si="37"/>
        <v>2.19</v>
      </c>
      <c r="BQ33" s="4">
        <f t="shared" si="38"/>
        <v>0</v>
      </c>
      <c r="BR33" s="13" t="str">
        <f t="shared" si="39"/>
        <v/>
      </c>
      <c r="BS33" s="4" t="str">
        <f t="shared" si="40"/>
        <v/>
      </c>
      <c r="BT33" s="25"/>
    </row>
    <row r="34">
      <c r="A34" s="2">
        <f t="shared" si="41"/>
        <v>-10</v>
      </c>
      <c r="B34" s="4">
        <f t="shared" si="1"/>
        <v>-30</v>
      </c>
      <c r="C34" s="4">
        <f t="shared" si="2"/>
        <v>2.16</v>
      </c>
      <c r="F34" s="4">
        <f t="shared" si="3"/>
        <v>0</v>
      </c>
      <c r="G34" s="13" t="str">
        <f t="shared" si="4"/>
        <v/>
      </c>
      <c r="H34" s="4" t="str">
        <f t="shared" si="5"/>
        <v/>
      </c>
      <c r="J34" s="2">
        <f t="shared" si="42"/>
        <v>-10</v>
      </c>
      <c r="K34" s="4">
        <f t="shared" si="6"/>
        <v>-30</v>
      </c>
      <c r="L34" s="4">
        <f t="shared" si="7"/>
        <v>2.16</v>
      </c>
      <c r="O34" s="4">
        <f t="shared" si="8"/>
        <v>0</v>
      </c>
      <c r="P34" s="13" t="str">
        <f t="shared" si="9"/>
        <v/>
      </c>
      <c r="Q34" s="4" t="str">
        <f t="shared" si="10"/>
        <v/>
      </c>
      <c r="S34" s="2">
        <f t="shared" si="43"/>
        <v>-10</v>
      </c>
      <c r="T34" s="4">
        <f t="shared" si="11"/>
        <v>-30</v>
      </c>
      <c r="U34" s="4">
        <f t="shared" si="12"/>
        <v>2.04</v>
      </c>
      <c r="X34" s="4">
        <f t="shared" si="13"/>
        <v>0</v>
      </c>
      <c r="Y34" s="13" t="str">
        <f t="shared" si="14"/>
        <v/>
      </c>
      <c r="Z34" s="4" t="str">
        <f t="shared" si="15"/>
        <v/>
      </c>
      <c r="AB34" s="2">
        <f t="shared" si="44"/>
        <v>-10</v>
      </c>
      <c r="AC34" s="4">
        <f t="shared" si="16"/>
        <v>-30</v>
      </c>
      <c r="AD34" s="4">
        <f t="shared" si="17"/>
        <v>2.16</v>
      </c>
      <c r="AG34" s="4">
        <f t="shared" si="18"/>
        <v>0</v>
      </c>
      <c r="AH34" s="13" t="str">
        <f t="shared" si="19"/>
        <v/>
      </c>
      <c r="AI34" s="4" t="str">
        <f t="shared" si="20"/>
        <v/>
      </c>
      <c r="AJ34" s="13"/>
      <c r="AK34" s="2">
        <f t="shared" si="45"/>
        <v>-10</v>
      </c>
      <c r="AL34" s="4">
        <f t="shared" si="21"/>
        <v>-30</v>
      </c>
      <c r="AM34" s="4">
        <f t="shared" si="22"/>
        <v>2.04</v>
      </c>
      <c r="AP34" s="4">
        <f t="shared" si="23"/>
        <v>0</v>
      </c>
      <c r="AQ34" s="13" t="str">
        <f t="shared" si="24"/>
        <v/>
      </c>
      <c r="AR34" s="4" t="str">
        <f t="shared" si="25"/>
        <v/>
      </c>
      <c r="AS34" s="13"/>
      <c r="AT34" s="2">
        <f t="shared" si="46"/>
        <v>-10</v>
      </c>
      <c r="AU34" s="4">
        <f t="shared" si="26"/>
        <v>-30</v>
      </c>
      <c r="AV34" s="4">
        <f t="shared" si="27"/>
        <v>2.16</v>
      </c>
      <c r="AY34" s="4">
        <f t="shared" si="28"/>
        <v>0</v>
      </c>
      <c r="AZ34" s="13" t="str">
        <f t="shared" si="29"/>
        <v/>
      </c>
      <c r="BA34" s="4" t="str">
        <f t="shared" si="30"/>
        <v/>
      </c>
      <c r="BB34" s="13"/>
      <c r="BC34" s="2">
        <f t="shared" si="47"/>
        <v>-10</v>
      </c>
      <c r="BD34" s="4">
        <f t="shared" si="31"/>
        <v>-30</v>
      </c>
      <c r="BE34" s="4">
        <f t="shared" si="32"/>
        <v>2.16</v>
      </c>
      <c r="BH34" s="4">
        <f t="shared" si="33"/>
        <v>0</v>
      </c>
      <c r="BI34" s="13" t="str">
        <f t="shared" si="34"/>
        <v/>
      </c>
      <c r="BJ34" s="4" t="str">
        <f t="shared" si="35"/>
        <v/>
      </c>
      <c r="BK34" s="13"/>
      <c r="BL34" s="2">
        <f t="shared" si="48"/>
        <v>-10</v>
      </c>
      <c r="BM34" s="4">
        <f t="shared" si="36"/>
        <v>-30</v>
      </c>
      <c r="BN34" s="4">
        <f t="shared" si="37"/>
        <v>2.16</v>
      </c>
      <c r="BQ34" s="4">
        <f t="shared" si="38"/>
        <v>0</v>
      </c>
      <c r="BR34" s="13" t="str">
        <f t="shared" si="39"/>
        <v/>
      </c>
      <c r="BS34" s="4" t="str">
        <f t="shared" si="40"/>
        <v/>
      </c>
      <c r="BT34" s="25"/>
    </row>
    <row r="35">
      <c r="A35" s="2">
        <f t="shared" si="41"/>
        <v>-9.5</v>
      </c>
      <c r="B35" s="4">
        <f t="shared" si="1"/>
        <v>-28.5</v>
      </c>
      <c r="C35" s="4">
        <f t="shared" si="2"/>
        <v>2.13</v>
      </c>
      <c r="F35" s="4">
        <f t="shared" si="3"/>
        <v>0</v>
      </c>
      <c r="G35" s="13" t="str">
        <f t="shared" si="4"/>
        <v/>
      </c>
      <c r="H35" s="4" t="str">
        <f t="shared" si="5"/>
        <v/>
      </c>
      <c r="J35" s="2">
        <f t="shared" si="42"/>
        <v>-9.5</v>
      </c>
      <c r="K35" s="4">
        <f t="shared" si="6"/>
        <v>-28.5</v>
      </c>
      <c r="L35" s="4">
        <f t="shared" si="7"/>
        <v>2.13</v>
      </c>
      <c r="O35" s="4">
        <f t="shared" si="8"/>
        <v>0</v>
      </c>
      <c r="P35" s="13" t="str">
        <f t="shared" si="9"/>
        <v/>
      </c>
      <c r="Q35" s="4" t="str">
        <f t="shared" si="10"/>
        <v/>
      </c>
      <c r="S35" s="2">
        <f t="shared" si="43"/>
        <v>-9.5</v>
      </c>
      <c r="T35" s="4">
        <f t="shared" si="11"/>
        <v>-28.5</v>
      </c>
      <c r="U35" s="4">
        <f t="shared" si="12"/>
        <v>2.01</v>
      </c>
      <c r="X35" s="4">
        <f t="shared" si="13"/>
        <v>0</v>
      </c>
      <c r="Y35" s="13" t="str">
        <f t="shared" si="14"/>
        <v/>
      </c>
      <c r="Z35" s="4" t="str">
        <f t="shared" si="15"/>
        <v/>
      </c>
      <c r="AB35" s="2">
        <f t="shared" si="44"/>
        <v>-9.5</v>
      </c>
      <c r="AC35" s="4">
        <f t="shared" si="16"/>
        <v>-28.5</v>
      </c>
      <c r="AD35" s="4">
        <f t="shared" si="17"/>
        <v>2.13</v>
      </c>
      <c r="AG35" s="4">
        <f t="shared" si="18"/>
        <v>0</v>
      </c>
      <c r="AH35" s="13" t="str">
        <f t="shared" si="19"/>
        <v/>
      </c>
      <c r="AI35" s="4" t="str">
        <f t="shared" si="20"/>
        <v/>
      </c>
      <c r="AJ35" s="13"/>
      <c r="AK35" s="2">
        <f t="shared" si="45"/>
        <v>-9.5</v>
      </c>
      <c r="AL35" s="4">
        <f t="shared" si="21"/>
        <v>-28.5</v>
      </c>
      <c r="AM35" s="4">
        <f t="shared" si="22"/>
        <v>2.01</v>
      </c>
      <c r="AP35" s="4">
        <f t="shared" si="23"/>
        <v>0</v>
      </c>
      <c r="AQ35" s="13" t="str">
        <f t="shared" si="24"/>
        <v/>
      </c>
      <c r="AR35" s="4" t="str">
        <f t="shared" si="25"/>
        <v/>
      </c>
      <c r="AS35" s="13"/>
      <c r="AT35" s="2">
        <f t="shared" si="46"/>
        <v>-9.5</v>
      </c>
      <c r="AU35" s="4">
        <f t="shared" si="26"/>
        <v>-28.5</v>
      </c>
      <c r="AV35" s="4">
        <f t="shared" si="27"/>
        <v>2.13</v>
      </c>
      <c r="AY35" s="4">
        <f t="shared" si="28"/>
        <v>0</v>
      </c>
      <c r="AZ35" s="13" t="str">
        <f t="shared" si="29"/>
        <v/>
      </c>
      <c r="BA35" s="4" t="str">
        <f t="shared" si="30"/>
        <v/>
      </c>
      <c r="BB35" s="13"/>
      <c r="BC35" s="2">
        <f t="shared" si="47"/>
        <v>-9.5</v>
      </c>
      <c r="BD35" s="4">
        <f t="shared" si="31"/>
        <v>-28.5</v>
      </c>
      <c r="BE35" s="4">
        <f t="shared" si="32"/>
        <v>2.13</v>
      </c>
      <c r="BH35" s="4">
        <f t="shared" si="33"/>
        <v>0</v>
      </c>
      <c r="BI35" s="13" t="str">
        <f t="shared" si="34"/>
        <v/>
      </c>
      <c r="BJ35" s="4" t="str">
        <f t="shared" si="35"/>
        <v/>
      </c>
      <c r="BK35" s="13"/>
      <c r="BL35" s="2">
        <f t="shared" si="48"/>
        <v>-9.5</v>
      </c>
      <c r="BM35" s="4">
        <f t="shared" si="36"/>
        <v>-28.5</v>
      </c>
      <c r="BN35" s="4">
        <f t="shared" si="37"/>
        <v>2.13</v>
      </c>
      <c r="BQ35" s="4">
        <f t="shared" si="38"/>
        <v>0</v>
      </c>
      <c r="BR35" s="13" t="str">
        <f t="shared" si="39"/>
        <v/>
      </c>
      <c r="BS35" s="4" t="str">
        <f t="shared" si="40"/>
        <v/>
      </c>
      <c r="BT35" s="25"/>
    </row>
    <row r="36">
      <c r="A36" s="2">
        <f t="shared" si="41"/>
        <v>-9</v>
      </c>
      <c r="B36" s="4">
        <f t="shared" si="1"/>
        <v>-27</v>
      </c>
      <c r="C36" s="4">
        <f t="shared" si="2"/>
        <v>2.1</v>
      </c>
      <c r="F36" s="4">
        <f t="shared" si="3"/>
        <v>0</v>
      </c>
      <c r="G36" s="13" t="str">
        <f t="shared" si="4"/>
        <v/>
      </c>
      <c r="H36" s="4" t="str">
        <f t="shared" si="5"/>
        <v/>
      </c>
      <c r="J36" s="2">
        <f t="shared" si="42"/>
        <v>-9</v>
      </c>
      <c r="K36" s="4">
        <f t="shared" si="6"/>
        <v>-27</v>
      </c>
      <c r="L36" s="4">
        <f t="shared" si="7"/>
        <v>2.1</v>
      </c>
      <c r="O36" s="4">
        <f t="shared" si="8"/>
        <v>0</v>
      </c>
      <c r="P36" s="13" t="str">
        <f t="shared" si="9"/>
        <v/>
      </c>
      <c r="Q36" s="4" t="str">
        <f t="shared" si="10"/>
        <v/>
      </c>
      <c r="S36" s="2">
        <f t="shared" si="43"/>
        <v>-9</v>
      </c>
      <c r="T36" s="4">
        <f t="shared" si="11"/>
        <v>-27</v>
      </c>
      <c r="U36" s="4">
        <f t="shared" si="12"/>
        <v>1.98</v>
      </c>
      <c r="X36" s="4">
        <f t="shared" si="13"/>
        <v>0</v>
      </c>
      <c r="Y36" s="13" t="str">
        <f t="shared" si="14"/>
        <v/>
      </c>
      <c r="Z36" s="4" t="str">
        <f t="shared" si="15"/>
        <v/>
      </c>
      <c r="AB36" s="2">
        <f t="shared" si="44"/>
        <v>-9</v>
      </c>
      <c r="AC36" s="4">
        <f t="shared" si="16"/>
        <v>-27</v>
      </c>
      <c r="AD36" s="4">
        <f t="shared" si="17"/>
        <v>2.1</v>
      </c>
      <c r="AG36" s="4">
        <f t="shared" si="18"/>
        <v>0</v>
      </c>
      <c r="AH36" s="13" t="str">
        <f t="shared" si="19"/>
        <v/>
      </c>
      <c r="AI36" s="4" t="str">
        <f t="shared" si="20"/>
        <v/>
      </c>
      <c r="AJ36" s="13"/>
      <c r="AK36" s="2">
        <f t="shared" si="45"/>
        <v>-9</v>
      </c>
      <c r="AL36" s="4">
        <f t="shared" si="21"/>
        <v>-27</v>
      </c>
      <c r="AM36" s="4">
        <f t="shared" si="22"/>
        <v>1.98</v>
      </c>
      <c r="AP36" s="4">
        <f t="shared" si="23"/>
        <v>0</v>
      </c>
      <c r="AQ36" s="13" t="str">
        <f t="shared" si="24"/>
        <v/>
      </c>
      <c r="AR36" s="4" t="str">
        <f t="shared" si="25"/>
        <v/>
      </c>
      <c r="AS36" s="13"/>
      <c r="AT36" s="2">
        <f t="shared" si="46"/>
        <v>-9</v>
      </c>
      <c r="AU36" s="4">
        <f t="shared" si="26"/>
        <v>-27</v>
      </c>
      <c r="AV36" s="4">
        <f t="shared" si="27"/>
        <v>2.1</v>
      </c>
      <c r="AY36" s="4">
        <f t="shared" si="28"/>
        <v>0</v>
      </c>
      <c r="AZ36" s="13" t="str">
        <f t="shared" si="29"/>
        <v/>
      </c>
      <c r="BA36" s="4" t="str">
        <f t="shared" si="30"/>
        <v/>
      </c>
      <c r="BB36" s="13"/>
      <c r="BC36" s="2">
        <f t="shared" si="47"/>
        <v>-9</v>
      </c>
      <c r="BD36" s="4">
        <f t="shared" si="31"/>
        <v>-27</v>
      </c>
      <c r="BE36" s="4">
        <f t="shared" si="32"/>
        <v>2.1</v>
      </c>
      <c r="BH36" s="4">
        <f t="shared" si="33"/>
        <v>0</v>
      </c>
      <c r="BI36" s="13" t="str">
        <f t="shared" si="34"/>
        <v/>
      </c>
      <c r="BJ36" s="4" t="str">
        <f t="shared" si="35"/>
        <v/>
      </c>
      <c r="BK36" s="13"/>
      <c r="BL36" s="2">
        <f t="shared" si="48"/>
        <v>-9</v>
      </c>
      <c r="BM36" s="4">
        <f t="shared" si="36"/>
        <v>-27</v>
      </c>
      <c r="BN36" s="4">
        <f t="shared" si="37"/>
        <v>2.1</v>
      </c>
      <c r="BQ36" s="4">
        <f t="shared" si="38"/>
        <v>0</v>
      </c>
      <c r="BR36" s="13" t="str">
        <f t="shared" si="39"/>
        <v/>
      </c>
      <c r="BS36" s="4" t="str">
        <f t="shared" si="40"/>
        <v/>
      </c>
      <c r="BT36" s="25"/>
    </row>
    <row r="37">
      <c r="A37" s="2">
        <f t="shared" si="41"/>
        <v>-8.5</v>
      </c>
      <c r="B37" s="4">
        <f t="shared" si="1"/>
        <v>-25.5</v>
      </c>
      <c r="C37" s="4">
        <f t="shared" si="2"/>
        <v>2.07</v>
      </c>
      <c r="F37" s="4">
        <f t="shared" si="3"/>
        <v>0</v>
      </c>
      <c r="G37" s="13" t="str">
        <f t="shared" si="4"/>
        <v/>
      </c>
      <c r="H37" s="4" t="str">
        <f t="shared" si="5"/>
        <v/>
      </c>
      <c r="J37" s="2">
        <f t="shared" si="42"/>
        <v>-8.5</v>
      </c>
      <c r="K37" s="4">
        <f t="shared" si="6"/>
        <v>-25.5</v>
      </c>
      <c r="L37" s="4">
        <f t="shared" si="7"/>
        <v>2.07</v>
      </c>
      <c r="O37" s="4">
        <f t="shared" si="8"/>
        <v>0</v>
      </c>
      <c r="P37" s="13" t="str">
        <f t="shared" si="9"/>
        <v/>
      </c>
      <c r="Q37" s="4" t="str">
        <f t="shared" si="10"/>
        <v/>
      </c>
      <c r="S37" s="2">
        <f t="shared" si="43"/>
        <v>-8.5</v>
      </c>
      <c r="T37" s="4">
        <f t="shared" si="11"/>
        <v>-25.5</v>
      </c>
      <c r="U37" s="4">
        <f t="shared" si="12"/>
        <v>1.95</v>
      </c>
      <c r="X37" s="4">
        <f t="shared" si="13"/>
        <v>0</v>
      </c>
      <c r="Y37" s="13" t="str">
        <f t="shared" si="14"/>
        <v/>
      </c>
      <c r="Z37" s="4" t="str">
        <f t="shared" si="15"/>
        <v/>
      </c>
      <c r="AB37" s="2">
        <f t="shared" si="44"/>
        <v>-8.5</v>
      </c>
      <c r="AC37" s="4">
        <f t="shared" si="16"/>
        <v>-25.5</v>
      </c>
      <c r="AD37" s="4">
        <f t="shared" si="17"/>
        <v>2.07</v>
      </c>
      <c r="AG37" s="4">
        <f t="shared" si="18"/>
        <v>0</v>
      </c>
      <c r="AH37" s="13" t="str">
        <f t="shared" si="19"/>
        <v/>
      </c>
      <c r="AI37" s="4" t="str">
        <f t="shared" si="20"/>
        <v/>
      </c>
      <c r="AJ37" s="13"/>
      <c r="AK37" s="2">
        <f t="shared" si="45"/>
        <v>-8.5</v>
      </c>
      <c r="AL37" s="4">
        <f t="shared" si="21"/>
        <v>-25.5</v>
      </c>
      <c r="AM37" s="4">
        <f t="shared" si="22"/>
        <v>1.95</v>
      </c>
      <c r="AP37" s="4">
        <f t="shared" si="23"/>
        <v>0</v>
      </c>
      <c r="AQ37" s="13" t="str">
        <f t="shared" si="24"/>
        <v/>
      </c>
      <c r="AR37" s="4" t="str">
        <f t="shared" si="25"/>
        <v/>
      </c>
      <c r="AS37" s="13"/>
      <c r="AT37" s="2">
        <f t="shared" si="46"/>
        <v>-8.5</v>
      </c>
      <c r="AU37" s="4">
        <f t="shared" si="26"/>
        <v>-25.5</v>
      </c>
      <c r="AV37" s="4">
        <f t="shared" si="27"/>
        <v>2.07</v>
      </c>
      <c r="AY37" s="4">
        <f t="shared" si="28"/>
        <v>0</v>
      </c>
      <c r="AZ37" s="13" t="str">
        <f t="shared" si="29"/>
        <v/>
      </c>
      <c r="BA37" s="4" t="str">
        <f t="shared" si="30"/>
        <v/>
      </c>
      <c r="BB37" s="13"/>
      <c r="BC37" s="2">
        <f t="shared" si="47"/>
        <v>-8.5</v>
      </c>
      <c r="BD37" s="4">
        <f t="shared" si="31"/>
        <v>-25.5</v>
      </c>
      <c r="BE37" s="4">
        <f t="shared" si="32"/>
        <v>2.07</v>
      </c>
      <c r="BH37" s="4">
        <f t="shared" si="33"/>
        <v>0</v>
      </c>
      <c r="BI37" s="13" t="str">
        <f t="shared" si="34"/>
        <v/>
      </c>
      <c r="BJ37" s="4" t="str">
        <f t="shared" si="35"/>
        <v/>
      </c>
      <c r="BK37" s="13"/>
      <c r="BL37" s="2">
        <f t="shared" si="48"/>
        <v>-8.5</v>
      </c>
      <c r="BM37" s="4">
        <f t="shared" si="36"/>
        <v>-25.5</v>
      </c>
      <c r="BN37" s="4">
        <f t="shared" si="37"/>
        <v>2.07</v>
      </c>
      <c r="BQ37" s="4">
        <f t="shared" si="38"/>
        <v>0</v>
      </c>
      <c r="BR37" s="13" t="str">
        <f t="shared" si="39"/>
        <v/>
      </c>
      <c r="BS37" s="4" t="str">
        <f t="shared" si="40"/>
        <v/>
      </c>
      <c r="BT37" s="25"/>
    </row>
    <row r="38">
      <c r="A38" s="2">
        <f t="shared" si="41"/>
        <v>-8</v>
      </c>
      <c r="B38" s="4">
        <f t="shared" si="1"/>
        <v>-24</v>
      </c>
      <c r="C38" s="4">
        <f t="shared" si="2"/>
        <v>2.04</v>
      </c>
      <c r="F38" s="4">
        <f t="shared" si="3"/>
        <v>0</v>
      </c>
      <c r="G38" s="13" t="str">
        <f t="shared" si="4"/>
        <v/>
      </c>
      <c r="H38" s="4" t="str">
        <f t="shared" si="5"/>
        <v/>
      </c>
      <c r="J38" s="2">
        <f t="shared" si="42"/>
        <v>-8</v>
      </c>
      <c r="K38" s="4">
        <f t="shared" si="6"/>
        <v>-24</v>
      </c>
      <c r="L38" s="4">
        <f t="shared" si="7"/>
        <v>2.04</v>
      </c>
      <c r="O38" s="4">
        <f t="shared" si="8"/>
        <v>0</v>
      </c>
      <c r="P38" s="13" t="str">
        <f t="shared" si="9"/>
        <v/>
      </c>
      <c r="Q38" s="4" t="str">
        <f t="shared" si="10"/>
        <v/>
      </c>
      <c r="S38" s="2">
        <f t="shared" si="43"/>
        <v>-8</v>
      </c>
      <c r="T38" s="4">
        <f t="shared" si="11"/>
        <v>-24</v>
      </c>
      <c r="U38" s="4">
        <f t="shared" si="12"/>
        <v>1.92</v>
      </c>
      <c r="X38" s="4">
        <f t="shared" si="13"/>
        <v>0</v>
      </c>
      <c r="Y38" s="13" t="str">
        <f t="shared" si="14"/>
        <v/>
      </c>
      <c r="Z38" s="4" t="str">
        <f t="shared" si="15"/>
        <v/>
      </c>
      <c r="AB38" s="2">
        <f t="shared" si="44"/>
        <v>-8</v>
      </c>
      <c r="AC38" s="4">
        <f t="shared" si="16"/>
        <v>-24</v>
      </c>
      <c r="AD38" s="4">
        <f t="shared" si="17"/>
        <v>2.04</v>
      </c>
      <c r="AG38" s="4">
        <f t="shared" si="18"/>
        <v>0</v>
      </c>
      <c r="AH38" s="13" t="str">
        <f t="shared" si="19"/>
        <v/>
      </c>
      <c r="AI38" s="4" t="str">
        <f t="shared" si="20"/>
        <v/>
      </c>
      <c r="AJ38" s="13"/>
      <c r="AK38" s="2">
        <f t="shared" si="45"/>
        <v>-8</v>
      </c>
      <c r="AL38" s="4">
        <f t="shared" si="21"/>
        <v>-24</v>
      </c>
      <c r="AM38" s="4">
        <f t="shared" si="22"/>
        <v>1.92</v>
      </c>
      <c r="AP38" s="4">
        <f t="shared" si="23"/>
        <v>0</v>
      </c>
      <c r="AQ38" s="13" t="str">
        <f t="shared" si="24"/>
        <v/>
      </c>
      <c r="AR38" s="4" t="str">
        <f t="shared" si="25"/>
        <v/>
      </c>
      <c r="AS38" s="13"/>
      <c r="AT38" s="2">
        <f t="shared" si="46"/>
        <v>-8</v>
      </c>
      <c r="AU38" s="4">
        <f t="shared" si="26"/>
        <v>-24</v>
      </c>
      <c r="AV38" s="4">
        <f t="shared" si="27"/>
        <v>2.04</v>
      </c>
      <c r="AY38" s="4">
        <f t="shared" si="28"/>
        <v>0</v>
      </c>
      <c r="AZ38" s="13" t="str">
        <f t="shared" si="29"/>
        <v/>
      </c>
      <c r="BA38" s="4" t="str">
        <f t="shared" si="30"/>
        <v/>
      </c>
      <c r="BB38" s="13"/>
      <c r="BC38" s="2">
        <f t="shared" si="47"/>
        <v>-8</v>
      </c>
      <c r="BD38" s="4">
        <f t="shared" si="31"/>
        <v>-24</v>
      </c>
      <c r="BE38" s="4">
        <f t="shared" si="32"/>
        <v>2.04</v>
      </c>
      <c r="BH38" s="4">
        <f t="shared" si="33"/>
        <v>0</v>
      </c>
      <c r="BI38" s="13" t="str">
        <f t="shared" si="34"/>
        <v/>
      </c>
      <c r="BJ38" s="4" t="str">
        <f t="shared" si="35"/>
        <v/>
      </c>
      <c r="BK38" s="13"/>
      <c r="BL38" s="2">
        <f t="shared" si="48"/>
        <v>-8</v>
      </c>
      <c r="BM38" s="4">
        <f t="shared" si="36"/>
        <v>-24</v>
      </c>
      <c r="BN38" s="4">
        <f t="shared" si="37"/>
        <v>2.04</v>
      </c>
      <c r="BQ38" s="4">
        <f t="shared" si="38"/>
        <v>0</v>
      </c>
      <c r="BR38" s="13" t="str">
        <f t="shared" si="39"/>
        <v/>
      </c>
      <c r="BS38" s="4" t="str">
        <f t="shared" si="40"/>
        <v/>
      </c>
      <c r="BT38" s="25"/>
    </row>
    <row r="39">
      <c r="A39" s="2">
        <f t="shared" si="41"/>
        <v>-7.5</v>
      </c>
      <c r="B39" s="4">
        <f t="shared" si="1"/>
        <v>-22.5</v>
      </c>
      <c r="C39" s="4">
        <f t="shared" si="2"/>
        <v>2.01</v>
      </c>
      <c r="F39" s="4">
        <f t="shared" si="3"/>
        <v>0</v>
      </c>
      <c r="G39" s="13" t="str">
        <f t="shared" si="4"/>
        <v/>
      </c>
      <c r="H39" s="4" t="str">
        <f t="shared" si="5"/>
        <v/>
      </c>
      <c r="J39" s="2">
        <f t="shared" si="42"/>
        <v>-7.5</v>
      </c>
      <c r="K39" s="4">
        <f t="shared" si="6"/>
        <v>-22.5</v>
      </c>
      <c r="L39" s="4">
        <f t="shared" si="7"/>
        <v>2.01</v>
      </c>
      <c r="O39" s="4">
        <f t="shared" si="8"/>
        <v>0</v>
      </c>
      <c r="P39" s="13" t="str">
        <f t="shared" si="9"/>
        <v/>
      </c>
      <c r="Q39" s="4" t="str">
        <f t="shared" si="10"/>
        <v/>
      </c>
      <c r="S39" s="2">
        <f t="shared" si="43"/>
        <v>-7.5</v>
      </c>
      <c r="T39" s="4">
        <f t="shared" si="11"/>
        <v>-22.5</v>
      </c>
      <c r="U39" s="4">
        <f t="shared" si="12"/>
        <v>1.89</v>
      </c>
      <c r="X39" s="4">
        <f t="shared" si="13"/>
        <v>0</v>
      </c>
      <c r="Y39" s="13" t="str">
        <f t="shared" si="14"/>
        <v/>
      </c>
      <c r="Z39" s="4" t="str">
        <f t="shared" si="15"/>
        <v/>
      </c>
      <c r="AB39" s="2">
        <f t="shared" si="44"/>
        <v>-7.5</v>
      </c>
      <c r="AC39" s="4">
        <f t="shared" si="16"/>
        <v>-22.5</v>
      </c>
      <c r="AD39" s="4">
        <f t="shared" si="17"/>
        <v>2.01</v>
      </c>
      <c r="AG39" s="4">
        <f t="shared" si="18"/>
        <v>0</v>
      </c>
      <c r="AH39" s="13" t="str">
        <f t="shared" si="19"/>
        <v/>
      </c>
      <c r="AI39" s="4" t="str">
        <f t="shared" si="20"/>
        <v/>
      </c>
      <c r="AJ39" s="13"/>
      <c r="AK39" s="2">
        <f t="shared" si="45"/>
        <v>-7.5</v>
      </c>
      <c r="AL39" s="4">
        <f t="shared" si="21"/>
        <v>-22.5</v>
      </c>
      <c r="AM39" s="4">
        <f t="shared" si="22"/>
        <v>1.89</v>
      </c>
      <c r="AP39" s="4">
        <f t="shared" si="23"/>
        <v>0</v>
      </c>
      <c r="AQ39" s="13" t="str">
        <f t="shared" si="24"/>
        <v/>
      </c>
      <c r="AR39" s="4" t="str">
        <f t="shared" si="25"/>
        <v/>
      </c>
      <c r="AS39" s="13"/>
      <c r="AT39" s="2">
        <f t="shared" si="46"/>
        <v>-7.5</v>
      </c>
      <c r="AU39" s="4">
        <f t="shared" si="26"/>
        <v>-22.5</v>
      </c>
      <c r="AV39" s="4">
        <f t="shared" si="27"/>
        <v>2.01</v>
      </c>
      <c r="AY39" s="4">
        <f t="shared" si="28"/>
        <v>0</v>
      </c>
      <c r="AZ39" s="13" t="str">
        <f t="shared" si="29"/>
        <v/>
      </c>
      <c r="BA39" s="4" t="str">
        <f t="shared" si="30"/>
        <v/>
      </c>
      <c r="BB39" s="13"/>
      <c r="BC39" s="2">
        <f t="shared" si="47"/>
        <v>-7.5</v>
      </c>
      <c r="BD39" s="4">
        <f t="shared" si="31"/>
        <v>-22.5</v>
      </c>
      <c r="BE39" s="4">
        <f t="shared" si="32"/>
        <v>2.01</v>
      </c>
      <c r="BH39" s="4">
        <f t="shared" si="33"/>
        <v>0</v>
      </c>
      <c r="BI39" s="13" t="str">
        <f t="shared" si="34"/>
        <v/>
      </c>
      <c r="BJ39" s="4" t="str">
        <f t="shared" si="35"/>
        <v/>
      </c>
      <c r="BK39" s="13"/>
      <c r="BL39" s="2">
        <f t="shared" si="48"/>
        <v>-7.5</v>
      </c>
      <c r="BM39" s="4">
        <f t="shared" si="36"/>
        <v>-22.5</v>
      </c>
      <c r="BN39" s="4">
        <f t="shared" si="37"/>
        <v>2.01</v>
      </c>
      <c r="BQ39" s="4">
        <f t="shared" si="38"/>
        <v>0</v>
      </c>
      <c r="BR39" s="13" t="str">
        <f t="shared" si="39"/>
        <v/>
      </c>
      <c r="BS39" s="4" t="str">
        <f t="shared" si="40"/>
        <v/>
      </c>
      <c r="BT39" s="25"/>
    </row>
    <row r="40">
      <c r="A40" s="2">
        <f t="shared" si="41"/>
        <v>-7</v>
      </c>
      <c r="B40" s="4">
        <f t="shared" si="1"/>
        <v>-21</v>
      </c>
      <c r="C40" s="4">
        <f t="shared" si="2"/>
        <v>1.98</v>
      </c>
      <c r="F40" s="4">
        <f t="shared" si="3"/>
        <v>0</v>
      </c>
      <c r="G40" s="13" t="str">
        <f t="shared" si="4"/>
        <v/>
      </c>
      <c r="H40" s="4" t="str">
        <f t="shared" si="5"/>
        <v/>
      </c>
      <c r="J40" s="2">
        <f t="shared" si="42"/>
        <v>-7</v>
      </c>
      <c r="K40" s="4">
        <f t="shared" si="6"/>
        <v>-21</v>
      </c>
      <c r="L40" s="4">
        <f t="shared" si="7"/>
        <v>1.98</v>
      </c>
      <c r="O40" s="4">
        <f t="shared" si="8"/>
        <v>0</v>
      </c>
      <c r="P40" s="13" t="str">
        <f t="shared" si="9"/>
        <v/>
      </c>
      <c r="Q40" s="4" t="str">
        <f t="shared" si="10"/>
        <v/>
      </c>
      <c r="S40" s="2">
        <f t="shared" si="43"/>
        <v>-7</v>
      </c>
      <c r="T40" s="4">
        <f t="shared" si="11"/>
        <v>-21</v>
      </c>
      <c r="U40" s="4">
        <f t="shared" si="12"/>
        <v>1.86</v>
      </c>
      <c r="X40" s="4">
        <f t="shared" si="13"/>
        <v>0</v>
      </c>
      <c r="Y40" s="13" t="str">
        <f t="shared" si="14"/>
        <v/>
      </c>
      <c r="Z40" s="4" t="str">
        <f t="shared" si="15"/>
        <v/>
      </c>
      <c r="AB40" s="2">
        <f t="shared" si="44"/>
        <v>-7</v>
      </c>
      <c r="AC40" s="4">
        <f t="shared" si="16"/>
        <v>-21</v>
      </c>
      <c r="AD40" s="4">
        <f t="shared" si="17"/>
        <v>1.98</v>
      </c>
      <c r="AG40" s="4">
        <f t="shared" si="18"/>
        <v>0</v>
      </c>
      <c r="AH40" s="13" t="str">
        <f t="shared" si="19"/>
        <v/>
      </c>
      <c r="AI40" s="4" t="str">
        <f t="shared" si="20"/>
        <v/>
      </c>
      <c r="AJ40" s="13"/>
      <c r="AK40" s="2">
        <f t="shared" si="45"/>
        <v>-7</v>
      </c>
      <c r="AL40" s="4">
        <f t="shared" si="21"/>
        <v>-21</v>
      </c>
      <c r="AM40" s="4">
        <f t="shared" si="22"/>
        <v>1.86</v>
      </c>
      <c r="AP40" s="4">
        <f t="shared" si="23"/>
        <v>0</v>
      </c>
      <c r="AQ40" s="13" t="str">
        <f t="shared" si="24"/>
        <v/>
      </c>
      <c r="AR40" s="4" t="str">
        <f t="shared" si="25"/>
        <v/>
      </c>
      <c r="AS40" s="13"/>
      <c r="AT40" s="2">
        <f t="shared" si="46"/>
        <v>-7</v>
      </c>
      <c r="AU40" s="4">
        <f t="shared" si="26"/>
        <v>-21</v>
      </c>
      <c r="AV40" s="4">
        <f t="shared" si="27"/>
        <v>1.98</v>
      </c>
      <c r="AY40" s="4">
        <f t="shared" si="28"/>
        <v>0</v>
      </c>
      <c r="AZ40" s="13" t="str">
        <f t="shared" si="29"/>
        <v/>
      </c>
      <c r="BA40" s="4" t="str">
        <f t="shared" si="30"/>
        <v/>
      </c>
      <c r="BB40" s="13"/>
      <c r="BC40" s="2">
        <f t="shared" si="47"/>
        <v>-7</v>
      </c>
      <c r="BD40" s="4">
        <f t="shared" si="31"/>
        <v>-21</v>
      </c>
      <c r="BE40" s="4">
        <f t="shared" si="32"/>
        <v>1.98</v>
      </c>
      <c r="BH40" s="4">
        <f t="shared" si="33"/>
        <v>0</v>
      </c>
      <c r="BI40" s="13" t="str">
        <f t="shared" si="34"/>
        <v/>
      </c>
      <c r="BJ40" s="4" t="str">
        <f t="shared" si="35"/>
        <v/>
      </c>
      <c r="BK40" s="13"/>
      <c r="BL40" s="2">
        <f t="shared" si="48"/>
        <v>-7</v>
      </c>
      <c r="BM40" s="4">
        <f t="shared" si="36"/>
        <v>-21</v>
      </c>
      <c r="BN40" s="4">
        <f t="shared" si="37"/>
        <v>1.98</v>
      </c>
      <c r="BQ40" s="4">
        <f t="shared" si="38"/>
        <v>0</v>
      </c>
      <c r="BR40" s="13" t="str">
        <f t="shared" si="39"/>
        <v/>
      </c>
      <c r="BS40" s="4" t="str">
        <f t="shared" si="40"/>
        <v/>
      </c>
      <c r="BT40" s="25"/>
    </row>
    <row r="41">
      <c r="A41" s="2">
        <f t="shared" si="41"/>
        <v>-6.5</v>
      </c>
      <c r="B41" s="4">
        <f t="shared" si="1"/>
        <v>-19.5</v>
      </c>
      <c r="C41" s="4">
        <f t="shared" si="2"/>
        <v>1.95</v>
      </c>
      <c r="F41" s="4">
        <f t="shared" si="3"/>
        <v>0</v>
      </c>
      <c r="G41" s="13" t="str">
        <f t="shared" si="4"/>
        <v/>
      </c>
      <c r="H41" s="4" t="str">
        <f t="shared" si="5"/>
        <v/>
      </c>
      <c r="J41" s="2">
        <f t="shared" si="42"/>
        <v>-6.5</v>
      </c>
      <c r="K41" s="4">
        <f t="shared" si="6"/>
        <v>-19.5</v>
      </c>
      <c r="L41" s="4">
        <f t="shared" si="7"/>
        <v>1.95</v>
      </c>
      <c r="O41" s="4">
        <f t="shared" si="8"/>
        <v>0</v>
      </c>
      <c r="P41" s="13" t="str">
        <f t="shared" si="9"/>
        <v/>
      </c>
      <c r="Q41" s="4" t="str">
        <f t="shared" si="10"/>
        <v/>
      </c>
      <c r="S41" s="2">
        <f t="shared" si="43"/>
        <v>-6.5</v>
      </c>
      <c r="T41" s="4">
        <f t="shared" si="11"/>
        <v>-19.5</v>
      </c>
      <c r="U41" s="4">
        <f t="shared" si="12"/>
        <v>1.83</v>
      </c>
      <c r="X41" s="4">
        <f t="shared" si="13"/>
        <v>0</v>
      </c>
      <c r="Y41" s="13" t="str">
        <f t="shared" si="14"/>
        <v/>
      </c>
      <c r="Z41" s="4" t="str">
        <f t="shared" si="15"/>
        <v/>
      </c>
      <c r="AB41" s="2">
        <f t="shared" si="44"/>
        <v>-6.5</v>
      </c>
      <c r="AC41" s="4">
        <f t="shared" si="16"/>
        <v>-19.5</v>
      </c>
      <c r="AD41" s="4">
        <f t="shared" si="17"/>
        <v>1.95</v>
      </c>
      <c r="AG41" s="4">
        <f t="shared" si="18"/>
        <v>0</v>
      </c>
      <c r="AH41" s="13" t="str">
        <f t="shared" si="19"/>
        <v/>
      </c>
      <c r="AI41" s="4" t="str">
        <f t="shared" si="20"/>
        <v/>
      </c>
      <c r="AJ41" s="13"/>
      <c r="AK41" s="2">
        <f t="shared" si="45"/>
        <v>-6.5</v>
      </c>
      <c r="AL41" s="4">
        <f t="shared" si="21"/>
        <v>-19.5</v>
      </c>
      <c r="AM41" s="4">
        <f t="shared" si="22"/>
        <v>1.83</v>
      </c>
      <c r="AP41" s="4">
        <f t="shared" si="23"/>
        <v>0</v>
      </c>
      <c r="AQ41" s="13" t="str">
        <f t="shared" si="24"/>
        <v/>
      </c>
      <c r="AR41" s="4" t="str">
        <f t="shared" si="25"/>
        <v/>
      </c>
      <c r="AS41" s="13"/>
      <c r="AT41" s="2">
        <f t="shared" si="46"/>
        <v>-6.5</v>
      </c>
      <c r="AU41" s="4">
        <f t="shared" si="26"/>
        <v>-19.5</v>
      </c>
      <c r="AV41" s="4">
        <f t="shared" si="27"/>
        <v>1.95</v>
      </c>
      <c r="AY41" s="4">
        <f t="shared" si="28"/>
        <v>0</v>
      </c>
      <c r="AZ41" s="13" t="str">
        <f t="shared" si="29"/>
        <v/>
      </c>
      <c r="BA41" s="4" t="str">
        <f t="shared" si="30"/>
        <v/>
      </c>
      <c r="BB41" s="13"/>
      <c r="BC41" s="2">
        <f t="shared" si="47"/>
        <v>-6.5</v>
      </c>
      <c r="BD41" s="4">
        <f t="shared" si="31"/>
        <v>-19.5</v>
      </c>
      <c r="BE41" s="4">
        <f t="shared" si="32"/>
        <v>1.95</v>
      </c>
      <c r="BH41" s="4">
        <f t="shared" si="33"/>
        <v>0</v>
      </c>
      <c r="BI41" s="13" t="str">
        <f t="shared" si="34"/>
        <v/>
      </c>
      <c r="BJ41" s="4" t="str">
        <f t="shared" si="35"/>
        <v/>
      </c>
      <c r="BK41" s="13"/>
      <c r="BL41" s="2">
        <f t="shared" si="48"/>
        <v>-6.5</v>
      </c>
      <c r="BM41" s="4">
        <f t="shared" si="36"/>
        <v>-19.5</v>
      </c>
      <c r="BN41" s="4">
        <f t="shared" si="37"/>
        <v>1.95</v>
      </c>
      <c r="BQ41" s="4">
        <f t="shared" si="38"/>
        <v>0</v>
      </c>
      <c r="BR41" s="13" t="str">
        <f t="shared" si="39"/>
        <v/>
      </c>
      <c r="BS41" s="4" t="str">
        <f t="shared" si="40"/>
        <v/>
      </c>
      <c r="BT41" s="25"/>
    </row>
    <row r="42">
      <c r="A42" s="2">
        <f t="shared" si="41"/>
        <v>-6</v>
      </c>
      <c r="B42" s="4">
        <f t="shared" si="1"/>
        <v>-18</v>
      </c>
      <c r="C42" s="4">
        <f t="shared" si="2"/>
        <v>1.92</v>
      </c>
      <c r="F42" s="4">
        <f t="shared" si="3"/>
        <v>0</v>
      </c>
      <c r="G42" s="13" t="str">
        <f t="shared" si="4"/>
        <v/>
      </c>
      <c r="H42" s="4" t="str">
        <f t="shared" si="5"/>
        <v/>
      </c>
      <c r="J42" s="2">
        <f t="shared" si="42"/>
        <v>-6</v>
      </c>
      <c r="K42" s="4">
        <f t="shared" si="6"/>
        <v>-18</v>
      </c>
      <c r="L42" s="4">
        <f t="shared" si="7"/>
        <v>1.92</v>
      </c>
      <c r="O42" s="4">
        <f t="shared" si="8"/>
        <v>0</v>
      </c>
      <c r="P42" s="13" t="str">
        <f t="shared" si="9"/>
        <v/>
      </c>
      <c r="Q42" s="4" t="str">
        <f t="shared" si="10"/>
        <v/>
      </c>
      <c r="S42" s="2">
        <f t="shared" si="43"/>
        <v>-6</v>
      </c>
      <c r="T42" s="4">
        <f t="shared" si="11"/>
        <v>-18</v>
      </c>
      <c r="U42" s="4">
        <f t="shared" si="12"/>
        <v>1.8</v>
      </c>
      <c r="X42" s="4">
        <f t="shared" si="13"/>
        <v>0</v>
      </c>
      <c r="Y42" s="13" t="str">
        <f t="shared" si="14"/>
        <v/>
      </c>
      <c r="Z42" s="4" t="str">
        <f t="shared" si="15"/>
        <v/>
      </c>
      <c r="AB42" s="2">
        <f t="shared" si="44"/>
        <v>-6</v>
      </c>
      <c r="AC42" s="4">
        <f t="shared" si="16"/>
        <v>-18</v>
      </c>
      <c r="AD42" s="4">
        <f t="shared" si="17"/>
        <v>1.92</v>
      </c>
      <c r="AG42" s="4">
        <f t="shared" si="18"/>
        <v>0</v>
      </c>
      <c r="AH42" s="13" t="str">
        <f t="shared" si="19"/>
        <v/>
      </c>
      <c r="AI42" s="4" t="str">
        <f t="shared" si="20"/>
        <v/>
      </c>
      <c r="AJ42" s="13"/>
      <c r="AK42" s="2">
        <f t="shared" si="45"/>
        <v>-6</v>
      </c>
      <c r="AL42" s="4">
        <f t="shared" si="21"/>
        <v>-18</v>
      </c>
      <c r="AM42" s="4">
        <f t="shared" si="22"/>
        <v>1.8</v>
      </c>
      <c r="AP42" s="4">
        <f t="shared" si="23"/>
        <v>0</v>
      </c>
      <c r="AQ42" s="13" t="str">
        <f t="shared" si="24"/>
        <v/>
      </c>
      <c r="AR42" s="4" t="str">
        <f t="shared" si="25"/>
        <v/>
      </c>
      <c r="AS42" s="13"/>
      <c r="AT42" s="2">
        <f t="shared" si="46"/>
        <v>-6</v>
      </c>
      <c r="AU42" s="4">
        <f t="shared" si="26"/>
        <v>-18</v>
      </c>
      <c r="AV42" s="4">
        <f t="shared" si="27"/>
        <v>1.92</v>
      </c>
      <c r="AY42" s="4">
        <f t="shared" si="28"/>
        <v>0</v>
      </c>
      <c r="AZ42" s="13" t="str">
        <f t="shared" si="29"/>
        <v/>
      </c>
      <c r="BA42" s="4" t="str">
        <f t="shared" si="30"/>
        <v/>
      </c>
      <c r="BB42" s="13"/>
      <c r="BC42" s="2">
        <f t="shared" si="47"/>
        <v>-6</v>
      </c>
      <c r="BD42" s="4">
        <f t="shared" si="31"/>
        <v>-18</v>
      </c>
      <c r="BE42" s="4">
        <f t="shared" si="32"/>
        <v>1.92</v>
      </c>
      <c r="BH42" s="4">
        <f t="shared" si="33"/>
        <v>0</v>
      </c>
      <c r="BI42" s="13" t="str">
        <f t="shared" si="34"/>
        <v/>
      </c>
      <c r="BJ42" s="4" t="str">
        <f t="shared" si="35"/>
        <v/>
      </c>
      <c r="BK42" s="13"/>
      <c r="BL42" s="2">
        <f t="shared" si="48"/>
        <v>-6</v>
      </c>
      <c r="BM42" s="4">
        <f t="shared" si="36"/>
        <v>-18</v>
      </c>
      <c r="BN42" s="4">
        <f t="shared" si="37"/>
        <v>1.92</v>
      </c>
      <c r="BQ42" s="4">
        <f t="shared" si="38"/>
        <v>0</v>
      </c>
      <c r="BR42" s="13" t="str">
        <f t="shared" si="39"/>
        <v/>
      </c>
      <c r="BS42" s="4" t="str">
        <f t="shared" si="40"/>
        <v/>
      </c>
      <c r="BT42" s="25"/>
    </row>
    <row r="43">
      <c r="A43" s="2">
        <f t="shared" si="41"/>
        <v>-5.5</v>
      </c>
      <c r="B43" s="4">
        <f t="shared" si="1"/>
        <v>-16.5</v>
      </c>
      <c r="C43" s="4">
        <f t="shared" si="2"/>
        <v>1.89</v>
      </c>
      <c r="F43" s="4">
        <f t="shared" si="3"/>
        <v>0</v>
      </c>
      <c r="G43" s="13" t="str">
        <f t="shared" si="4"/>
        <v/>
      </c>
      <c r="H43" s="4" t="str">
        <f t="shared" si="5"/>
        <v/>
      </c>
      <c r="J43" s="2">
        <f t="shared" si="42"/>
        <v>-5.5</v>
      </c>
      <c r="K43" s="4">
        <f t="shared" si="6"/>
        <v>-16.5</v>
      </c>
      <c r="L43" s="4">
        <f t="shared" si="7"/>
        <v>1.89</v>
      </c>
      <c r="O43" s="4">
        <f t="shared" si="8"/>
        <v>0</v>
      </c>
      <c r="P43" s="13" t="str">
        <f t="shared" si="9"/>
        <v/>
      </c>
      <c r="Q43" s="4" t="str">
        <f t="shared" si="10"/>
        <v/>
      </c>
      <c r="S43" s="2">
        <f t="shared" si="43"/>
        <v>-5.5</v>
      </c>
      <c r="T43" s="4">
        <f t="shared" si="11"/>
        <v>-16.5</v>
      </c>
      <c r="U43" s="4">
        <f t="shared" si="12"/>
        <v>1.77</v>
      </c>
      <c r="X43" s="4">
        <f t="shared" si="13"/>
        <v>0</v>
      </c>
      <c r="Y43" s="13" t="str">
        <f t="shared" si="14"/>
        <v/>
      </c>
      <c r="Z43" s="4" t="str">
        <f t="shared" si="15"/>
        <v/>
      </c>
      <c r="AB43" s="2">
        <f t="shared" si="44"/>
        <v>-5.5</v>
      </c>
      <c r="AC43" s="4">
        <f t="shared" si="16"/>
        <v>-16.5</v>
      </c>
      <c r="AD43" s="4">
        <f t="shared" si="17"/>
        <v>1.89</v>
      </c>
      <c r="AG43" s="4">
        <f t="shared" si="18"/>
        <v>0</v>
      </c>
      <c r="AH43" s="13" t="str">
        <f t="shared" si="19"/>
        <v/>
      </c>
      <c r="AI43" s="4" t="str">
        <f t="shared" si="20"/>
        <v/>
      </c>
      <c r="AJ43" s="13"/>
      <c r="AK43" s="2">
        <f t="shared" si="45"/>
        <v>-5.5</v>
      </c>
      <c r="AL43" s="4">
        <f t="shared" si="21"/>
        <v>-16.5</v>
      </c>
      <c r="AM43" s="4">
        <f t="shared" si="22"/>
        <v>1.77</v>
      </c>
      <c r="AP43" s="4">
        <f t="shared" si="23"/>
        <v>0</v>
      </c>
      <c r="AQ43" s="13" t="str">
        <f t="shared" si="24"/>
        <v/>
      </c>
      <c r="AR43" s="4" t="str">
        <f t="shared" si="25"/>
        <v/>
      </c>
      <c r="AS43" s="13"/>
      <c r="AT43" s="2">
        <f t="shared" si="46"/>
        <v>-5.5</v>
      </c>
      <c r="AU43" s="4">
        <f t="shared" si="26"/>
        <v>-16.5</v>
      </c>
      <c r="AV43" s="4">
        <f t="shared" si="27"/>
        <v>1.89</v>
      </c>
      <c r="AY43" s="4">
        <f t="shared" si="28"/>
        <v>0</v>
      </c>
      <c r="AZ43" s="13" t="str">
        <f t="shared" si="29"/>
        <v/>
      </c>
      <c r="BA43" s="4" t="str">
        <f t="shared" si="30"/>
        <v/>
      </c>
      <c r="BB43" s="13"/>
      <c r="BC43" s="2">
        <f t="shared" si="47"/>
        <v>-5.5</v>
      </c>
      <c r="BD43" s="4">
        <f t="shared" si="31"/>
        <v>-16.5</v>
      </c>
      <c r="BE43" s="4">
        <f t="shared" si="32"/>
        <v>1.89</v>
      </c>
      <c r="BH43" s="4">
        <f t="shared" si="33"/>
        <v>0</v>
      </c>
      <c r="BI43" s="13" t="str">
        <f t="shared" si="34"/>
        <v/>
      </c>
      <c r="BJ43" s="4" t="str">
        <f t="shared" si="35"/>
        <v/>
      </c>
      <c r="BK43" s="13"/>
      <c r="BL43" s="2">
        <f t="shared" si="48"/>
        <v>-5.5</v>
      </c>
      <c r="BM43" s="4">
        <f t="shared" si="36"/>
        <v>-16.5</v>
      </c>
      <c r="BN43" s="4">
        <f t="shared" si="37"/>
        <v>1.89</v>
      </c>
      <c r="BQ43" s="4">
        <f t="shared" si="38"/>
        <v>0</v>
      </c>
      <c r="BR43" s="13" t="str">
        <f t="shared" si="39"/>
        <v/>
      </c>
      <c r="BS43" s="4" t="str">
        <f t="shared" si="40"/>
        <v/>
      </c>
      <c r="BT43" s="25"/>
    </row>
    <row r="44">
      <c r="A44" s="2">
        <f t="shared" si="41"/>
        <v>-5</v>
      </c>
      <c r="B44" s="4">
        <f t="shared" si="1"/>
        <v>-15</v>
      </c>
      <c r="C44" s="4">
        <f t="shared" si="2"/>
        <v>1.86</v>
      </c>
      <c r="F44" s="4">
        <f t="shared" si="3"/>
        <v>0</v>
      </c>
      <c r="G44" s="13" t="str">
        <f t="shared" si="4"/>
        <v/>
      </c>
      <c r="H44" s="4" t="str">
        <f t="shared" si="5"/>
        <v/>
      </c>
      <c r="J44" s="2">
        <f t="shared" si="42"/>
        <v>-5</v>
      </c>
      <c r="K44" s="4">
        <f t="shared" si="6"/>
        <v>-15</v>
      </c>
      <c r="L44" s="4">
        <f t="shared" si="7"/>
        <v>1.86</v>
      </c>
      <c r="O44" s="4">
        <f t="shared" si="8"/>
        <v>0</v>
      </c>
      <c r="P44" s="13" t="str">
        <f t="shared" si="9"/>
        <v/>
      </c>
      <c r="Q44" s="4" t="str">
        <f t="shared" si="10"/>
        <v/>
      </c>
      <c r="S44" s="2">
        <f t="shared" si="43"/>
        <v>-5</v>
      </c>
      <c r="T44" s="4">
        <f t="shared" si="11"/>
        <v>-15</v>
      </c>
      <c r="U44" s="4">
        <f t="shared" si="12"/>
        <v>1.74</v>
      </c>
      <c r="X44" s="4">
        <f t="shared" si="13"/>
        <v>0</v>
      </c>
      <c r="Y44" s="13" t="str">
        <f t="shared" si="14"/>
        <v/>
      </c>
      <c r="Z44" s="4" t="str">
        <f t="shared" si="15"/>
        <v/>
      </c>
      <c r="AB44" s="2">
        <f t="shared" si="44"/>
        <v>-5</v>
      </c>
      <c r="AC44" s="4">
        <f t="shared" si="16"/>
        <v>-15</v>
      </c>
      <c r="AD44" s="4">
        <f t="shared" si="17"/>
        <v>1.86</v>
      </c>
      <c r="AG44" s="4">
        <f t="shared" si="18"/>
        <v>0</v>
      </c>
      <c r="AH44" s="13" t="str">
        <f t="shared" si="19"/>
        <v/>
      </c>
      <c r="AI44" s="4" t="str">
        <f t="shared" si="20"/>
        <v/>
      </c>
      <c r="AJ44" s="13"/>
      <c r="AK44" s="2">
        <f t="shared" si="45"/>
        <v>-5</v>
      </c>
      <c r="AL44" s="4">
        <f t="shared" si="21"/>
        <v>-15</v>
      </c>
      <c r="AM44" s="4">
        <f t="shared" si="22"/>
        <v>1.74</v>
      </c>
      <c r="AP44" s="4">
        <f t="shared" si="23"/>
        <v>0</v>
      </c>
      <c r="AQ44" s="13" t="str">
        <f t="shared" si="24"/>
        <v/>
      </c>
      <c r="AR44" s="4" t="str">
        <f t="shared" si="25"/>
        <v/>
      </c>
      <c r="AS44" s="13"/>
      <c r="AT44" s="2">
        <f t="shared" si="46"/>
        <v>-5</v>
      </c>
      <c r="AU44" s="4">
        <f t="shared" si="26"/>
        <v>-15</v>
      </c>
      <c r="AV44" s="4">
        <f t="shared" si="27"/>
        <v>1.86</v>
      </c>
      <c r="AY44" s="4">
        <f t="shared" si="28"/>
        <v>0</v>
      </c>
      <c r="AZ44" s="13" t="str">
        <f t="shared" si="29"/>
        <v/>
      </c>
      <c r="BA44" s="4" t="str">
        <f t="shared" si="30"/>
        <v/>
      </c>
      <c r="BB44" s="13"/>
      <c r="BC44" s="2">
        <f t="shared" si="47"/>
        <v>-5</v>
      </c>
      <c r="BD44" s="4">
        <f t="shared" si="31"/>
        <v>-15</v>
      </c>
      <c r="BE44" s="4">
        <f t="shared" si="32"/>
        <v>1.86</v>
      </c>
      <c r="BH44" s="4">
        <f t="shared" si="33"/>
        <v>0</v>
      </c>
      <c r="BI44" s="13" t="str">
        <f t="shared" si="34"/>
        <v/>
      </c>
      <c r="BJ44" s="4" t="str">
        <f t="shared" si="35"/>
        <v/>
      </c>
      <c r="BK44" s="13"/>
      <c r="BL44" s="2">
        <f t="shared" si="48"/>
        <v>-5</v>
      </c>
      <c r="BM44" s="4">
        <f t="shared" si="36"/>
        <v>-15</v>
      </c>
      <c r="BN44" s="4">
        <f t="shared" si="37"/>
        <v>1.86</v>
      </c>
      <c r="BQ44" s="4">
        <f t="shared" si="38"/>
        <v>0</v>
      </c>
      <c r="BR44" s="13" t="str">
        <f t="shared" si="39"/>
        <v/>
      </c>
      <c r="BS44" s="4" t="str">
        <f t="shared" si="40"/>
        <v/>
      </c>
      <c r="BT44" s="25"/>
    </row>
    <row r="45">
      <c r="A45" s="2">
        <f t="shared" si="41"/>
        <v>-4.5</v>
      </c>
      <c r="B45" s="4">
        <f t="shared" si="1"/>
        <v>-13.5</v>
      </c>
      <c r="C45" s="4">
        <f t="shared" si="2"/>
        <v>1.83</v>
      </c>
      <c r="F45" s="4">
        <f t="shared" si="3"/>
        <v>0</v>
      </c>
      <c r="G45" s="13" t="str">
        <f t="shared" si="4"/>
        <v/>
      </c>
      <c r="H45" s="4" t="str">
        <f t="shared" si="5"/>
        <v/>
      </c>
      <c r="J45" s="2">
        <f t="shared" si="42"/>
        <v>-4.5</v>
      </c>
      <c r="K45" s="4">
        <f t="shared" si="6"/>
        <v>-13.5</v>
      </c>
      <c r="L45" s="4">
        <f t="shared" si="7"/>
        <v>1.83</v>
      </c>
      <c r="O45" s="4">
        <f t="shared" si="8"/>
        <v>0</v>
      </c>
      <c r="P45" s="13" t="str">
        <f t="shared" si="9"/>
        <v/>
      </c>
      <c r="Q45" s="4" t="str">
        <f t="shared" si="10"/>
        <v/>
      </c>
      <c r="S45" s="2">
        <f t="shared" si="43"/>
        <v>-4.5</v>
      </c>
      <c r="T45" s="4">
        <f t="shared" si="11"/>
        <v>-13.5</v>
      </c>
      <c r="U45" s="4">
        <f t="shared" si="12"/>
        <v>1.71</v>
      </c>
      <c r="X45" s="4">
        <f t="shared" si="13"/>
        <v>0</v>
      </c>
      <c r="Y45" s="13" t="str">
        <f t="shared" si="14"/>
        <v/>
      </c>
      <c r="Z45" s="4" t="str">
        <f t="shared" si="15"/>
        <v/>
      </c>
      <c r="AB45" s="2">
        <f t="shared" si="44"/>
        <v>-4.5</v>
      </c>
      <c r="AC45" s="4">
        <f t="shared" si="16"/>
        <v>-13.5</v>
      </c>
      <c r="AD45" s="4">
        <f t="shared" si="17"/>
        <v>1.83</v>
      </c>
      <c r="AG45" s="4">
        <f t="shared" si="18"/>
        <v>0</v>
      </c>
      <c r="AH45" s="13" t="str">
        <f t="shared" si="19"/>
        <v/>
      </c>
      <c r="AI45" s="4" t="str">
        <f t="shared" si="20"/>
        <v/>
      </c>
      <c r="AJ45" s="13"/>
      <c r="AK45" s="2">
        <f t="shared" si="45"/>
        <v>-4.5</v>
      </c>
      <c r="AL45" s="4">
        <f t="shared" si="21"/>
        <v>-13.5</v>
      </c>
      <c r="AM45" s="4">
        <f t="shared" si="22"/>
        <v>1.71</v>
      </c>
      <c r="AP45" s="4">
        <f t="shared" si="23"/>
        <v>0</v>
      </c>
      <c r="AQ45" s="13" t="str">
        <f t="shared" si="24"/>
        <v/>
      </c>
      <c r="AR45" s="4" t="str">
        <f t="shared" si="25"/>
        <v/>
      </c>
      <c r="AS45" s="13"/>
      <c r="AT45" s="2">
        <f t="shared" si="46"/>
        <v>-4.5</v>
      </c>
      <c r="AU45" s="4">
        <f t="shared" si="26"/>
        <v>-13.5</v>
      </c>
      <c r="AV45" s="4">
        <f t="shared" si="27"/>
        <v>1.83</v>
      </c>
      <c r="AY45" s="4">
        <f t="shared" si="28"/>
        <v>0</v>
      </c>
      <c r="AZ45" s="13" t="str">
        <f t="shared" si="29"/>
        <v/>
      </c>
      <c r="BA45" s="4" t="str">
        <f t="shared" si="30"/>
        <v/>
      </c>
      <c r="BB45" s="13"/>
      <c r="BC45" s="2">
        <f t="shared" si="47"/>
        <v>-4.5</v>
      </c>
      <c r="BD45" s="4">
        <f t="shared" si="31"/>
        <v>-13.5</v>
      </c>
      <c r="BE45" s="4">
        <f t="shared" si="32"/>
        <v>1.83</v>
      </c>
      <c r="BH45" s="4">
        <f t="shared" si="33"/>
        <v>0</v>
      </c>
      <c r="BI45" s="13" t="str">
        <f t="shared" si="34"/>
        <v/>
      </c>
      <c r="BJ45" s="4" t="str">
        <f t="shared" si="35"/>
        <v/>
      </c>
      <c r="BK45" s="13"/>
      <c r="BL45" s="2">
        <f t="shared" si="48"/>
        <v>-4.5</v>
      </c>
      <c r="BM45" s="4">
        <f t="shared" si="36"/>
        <v>-13.5</v>
      </c>
      <c r="BN45" s="4">
        <f t="shared" si="37"/>
        <v>1.83</v>
      </c>
      <c r="BQ45" s="4">
        <f t="shared" si="38"/>
        <v>0</v>
      </c>
      <c r="BR45" s="13" t="str">
        <f t="shared" si="39"/>
        <v/>
      </c>
      <c r="BS45" s="4" t="str">
        <f t="shared" si="40"/>
        <v/>
      </c>
      <c r="BT45" s="25"/>
    </row>
    <row r="46">
      <c r="A46" s="2">
        <f t="shared" si="41"/>
        <v>-4</v>
      </c>
      <c r="B46" s="4">
        <f t="shared" si="1"/>
        <v>-12</v>
      </c>
      <c r="C46" s="4">
        <f t="shared" si="2"/>
        <v>1.8</v>
      </c>
      <c r="F46" s="4">
        <f t="shared" si="3"/>
        <v>0</v>
      </c>
      <c r="G46" s="13" t="str">
        <f t="shared" si="4"/>
        <v/>
      </c>
      <c r="H46" s="4" t="str">
        <f t="shared" si="5"/>
        <v/>
      </c>
      <c r="J46" s="2">
        <f t="shared" si="42"/>
        <v>-4</v>
      </c>
      <c r="K46" s="4">
        <f t="shared" si="6"/>
        <v>-12</v>
      </c>
      <c r="L46" s="4">
        <f t="shared" si="7"/>
        <v>1.8</v>
      </c>
      <c r="O46" s="4">
        <f t="shared" si="8"/>
        <v>0</v>
      </c>
      <c r="P46" s="13" t="str">
        <f t="shared" si="9"/>
        <v/>
      </c>
      <c r="Q46" s="4" t="str">
        <f t="shared" si="10"/>
        <v/>
      </c>
      <c r="S46" s="2">
        <f t="shared" si="43"/>
        <v>-4</v>
      </c>
      <c r="T46" s="4">
        <f t="shared" si="11"/>
        <v>-12</v>
      </c>
      <c r="U46" s="4">
        <f t="shared" si="12"/>
        <v>1.68</v>
      </c>
      <c r="X46" s="4">
        <f t="shared" si="13"/>
        <v>0</v>
      </c>
      <c r="Y46" s="13" t="str">
        <f t="shared" si="14"/>
        <v/>
      </c>
      <c r="Z46" s="4" t="str">
        <f t="shared" si="15"/>
        <v/>
      </c>
      <c r="AB46" s="2">
        <f t="shared" si="44"/>
        <v>-4</v>
      </c>
      <c r="AC46" s="4">
        <f t="shared" si="16"/>
        <v>-12</v>
      </c>
      <c r="AD46" s="4">
        <f t="shared" si="17"/>
        <v>1.8</v>
      </c>
      <c r="AG46" s="4">
        <f t="shared" si="18"/>
        <v>0</v>
      </c>
      <c r="AH46" s="13" t="str">
        <f t="shared" si="19"/>
        <v/>
      </c>
      <c r="AI46" s="4" t="str">
        <f t="shared" si="20"/>
        <v/>
      </c>
      <c r="AJ46" s="13"/>
      <c r="AK46" s="2">
        <f t="shared" si="45"/>
        <v>-4</v>
      </c>
      <c r="AL46" s="4">
        <f t="shared" si="21"/>
        <v>-12</v>
      </c>
      <c r="AM46" s="4">
        <f t="shared" si="22"/>
        <v>1.68</v>
      </c>
      <c r="AP46" s="4">
        <f t="shared" si="23"/>
        <v>0</v>
      </c>
      <c r="AQ46" s="13" t="str">
        <f t="shared" si="24"/>
        <v/>
      </c>
      <c r="AR46" s="4" t="str">
        <f t="shared" si="25"/>
        <v/>
      </c>
      <c r="AS46" s="13"/>
      <c r="AT46" s="2">
        <f t="shared" si="46"/>
        <v>-4</v>
      </c>
      <c r="AU46" s="4">
        <f t="shared" si="26"/>
        <v>-12</v>
      </c>
      <c r="AV46" s="4">
        <f t="shared" si="27"/>
        <v>1.8</v>
      </c>
      <c r="AY46" s="4">
        <f t="shared" si="28"/>
        <v>0</v>
      </c>
      <c r="AZ46" s="13" t="str">
        <f t="shared" si="29"/>
        <v/>
      </c>
      <c r="BA46" s="4" t="str">
        <f t="shared" si="30"/>
        <v/>
      </c>
      <c r="BB46" s="13"/>
      <c r="BC46" s="2">
        <f t="shared" si="47"/>
        <v>-4</v>
      </c>
      <c r="BD46" s="4">
        <f t="shared" si="31"/>
        <v>-12</v>
      </c>
      <c r="BE46" s="4">
        <f t="shared" si="32"/>
        <v>1.8</v>
      </c>
      <c r="BH46" s="4">
        <f t="shared" si="33"/>
        <v>0</v>
      </c>
      <c r="BI46" s="13" t="str">
        <f t="shared" si="34"/>
        <v/>
      </c>
      <c r="BJ46" s="4" t="str">
        <f t="shared" si="35"/>
        <v/>
      </c>
      <c r="BK46" s="13"/>
      <c r="BL46" s="2">
        <f t="shared" si="48"/>
        <v>-4</v>
      </c>
      <c r="BM46" s="4">
        <f t="shared" si="36"/>
        <v>-12</v>
      </c>
      <c r="BN46" s="4">
        <f t="shared" si="37"/>
        <v>1.8</v>
      </c>
      <c r="BQ46" s="4">
        <f t="shared" si="38"/>
        <v>0</v>
      </c>
      <c r="BR46" s="13" t="str">
        <f t="shared" si="39"/>
        <v/>
      </c>
      <c r="BS46" s="4" t="str">
        <f t="shared" si="40"/>
        <v/>
      </c>
      <c r="BT46" s="25"/>
    </row>
    <row r="47">
      <c r="A47" s="2">
        <f t="shared" si="41"/>
        <v>-3.5</v>
      </c>
      <c r="B47" s="4">
        <f t="shared" si="1"/>
        <v>-10.5</v>
      </c>
      <c r="C47" s="4">
        <f t="shared" si="2"/>
        <v>1.77</v>
      </c>
      <c r="F47" s="4">
        <f t="shared" si="3"/>
        <v>0</v>
      </c>
      <c r="G47" s="13" t="str">
        <f t="shared" si="4"/>
        <v/>
      </c>
      <c r="H47" s="4" t="str">
        <f t="shared" si="5"/>
        <v/>
      </c>
      <c r="J47" s="2">
        <f t="shared" si="42"/>
        <v>-3.5</v>
      </c>
      <c r="K47" s="4">
        <f t="shared" si="6"/>
        <v>-10.5</v>
      </c>
      <c r="L47" s="4">
        <f t="shared" si="7"/>
        <v>1.77</v>
      </c>
      <c r="O47" s="4">
        <f t="shared" si="8"/>
        <v>0</v>
      </c>
      <c r="P47" s="13" t="str">
        <f t="shared" si="9"/>
        <v/>
      </c>
      <c r="Q47" s="4" t="str">
        <f t="shared" si="10"/>
        <v/>
      </c>
      <c r="S47" s="2">
        <f t="shared" si="43"/>
        <v>-3.5</v>
      </c>
      <c r="T47" s="4">
        <f t="shared" si="11"/>
        <v>-10.5</v>
      </c>
      <c r="U47" s="4">
        <f t="shared" si="12"/>
        <v>1.65</v>
      </c>
      <c r="X47" s="4">
        <f t="shared" si="13"/>
        <v>0</v>
      </c>
      <c r="Y47" s="13" t="str">
        <f t="shared" si="14"/>
        <v/>
      </c>
      <c r="Z47" s="4" t="str">
        <f t="shared" si="15"/>
        <v/>
      </c>
      <c r="AB47" s="2">
        <f t="shared" si="44"/>
        <v>-3.5</v>
      </c>
      <c r="AC47" s="4">
        <f t="shared" si="16"/>
        <v>-10.5</v>
      </c>
      <c r="AD47" s="4">
        <f t="shared" si="17"/>
        <v>1.77</v>
      </c>
      <c r="AG47" s="4">
        <f t="shared" si="18"/>
        <v>0</v>
      </c>
      <c r="AH47" s="13" t="str">
        <f t="shared" si="19"/>
        <v/>
      </c>
      <c r="AI47" s="4" t="str">
        <f t="shared" si="20"/>
        <v/>
      </c>
      <c r="AJ47" s="13"/>
      <c r="AK47" s="2">
        <f t="shared" si="45"/>
        <v>-3.5</v>
      </c>
      <c r="AL47" s="4">
        <f t="shared" si="21"/>
        <v>-10.5</v>
      </c>
      <c r="AM47" s="4">
        <f t="shared" si="22"/>
        <v>1.65</v>
      </c>
      <c r="AP47" s="4">
        <f t="shared" si="23"/>
        <v>0</v>
      </c>
      <c r="AQ47" s="13" t="str">
        <f t="shared" si="24"/>
        <v/>
      </c>
      <c r="AR47" s="4" t="str">
        <f t="shared" si="25"/>
        <v/>
      </c>
      <c r="AS47" s="13"/>
      <c r="AT47" s="2">
        <f t="shared" si="46"/>
        <v>-3.5</v>
      </c>
      <c r="AU47" s="4">
        <f t="shared" si="26"/>
        <v>-10.5</v>
      </c>
      <c r="AV47" s="4">
        <f t="shared" si="27"/>
        <v>1.77</v>
      </c>
      <c r="AY47" s="4">
        <f t="shared" si="28"/>
        <v>0</v>
      </c>
      <c r="AZ47" s="13" t="str">
        <f t="shared" si="29"/>
        <v/>
      </c>
      <c r="BA47" s="4" t="str">
        <f t="shared" si="30"/>
        <v/>
      </c>
      <c r="BB47" s="13"/>
      <c r="BC47" s="2">
        <f t="shared" si="47"/>
        <v>-3.5</v>
      </c>
      <c r="BD47" s="4">
        <f t="shared" si="31"/>
        <v>-10.5</v>
      </c>
      <c r="BE47" s="4">
        <f t="shared" si="32"/>
        <v>1.77</v>
      </c>
      <c r="BH47" s="4">
        <f t="shared" si="33"/>
        <v>0</v>
      </c>
      <c r="BI47" s="13" t="str">
        <f t="shared" si="34"/>
        <v/>
      </c>
      <c r="BJ47" s="4" t="str">
        <f t="shared" si="35"/>
        <v/>
      </c>
      <c r="BK47" s="13"/>
      <c r="BL47" s="2">
        <f t="shared" si="48"/>
        <v>-3.5</v>
      </c>
      <c r="BM47" s="4">
        <f t="shared" si="36"/>
        <v>-10.5</v>
      </c>
      <c r="BN47" s="4">
        <f t="shared" si="37"/>
        <v>1.77</v>
      </c>
      <c r="BQ47" s="4">
        <f t="shared" si="38"/>
        <v>0</v>
      </c>
      <c r="BR47" s="13" t="str">
        <f t="shared" si="39"/>
        <v/>
      </c>
      <c r="BS47" s="4" t="str">
        <f t="shared" si="40"/>
        <v/>
      </c>
      <c r="BT47" s="25"/>
    </row>
    <row r="48">
      <c r="A48" s="2">
        <f t="shared" si="41"/>
        <v>-3</v>
      </c>
      <c r="B48" s="4">
        <f t="shared" si="1"/>
        <v>-9</v>
      </c>
      <c r="C48" s="4">
        <f t="shared" si="2"/>
        <v>1.74</v>
      </c>
      <c r="F48" s="4">
        <f t="shared" si="3"/>
        <v>0</v>
      </c>
      <c r="G48" s="13" t="str">
        <f t="shared" si="4"/>
        <v/>
      </c>
      <c r="H48" s="4" t="str">
        <f t="shared" si="5"/>
        <v/>
      </c>
      <c r="J48" s="2">
        <f t="shared" si="42"/>
        <v>-3</v>
      </c>
      <c r="K48" s="4">
        <f t="shared" si="6"/>
        <v>-9</v>
      </c>
      <c r="L48" s="4">
        <f t="shared" si="7"/>
        <v>1.74</v>
      </c>
      <c r="O48" s="4">
        <f t="shared" si="8"/>
        <v>0</v>
      </c>
      <c r="P48" s="13" t="str">
        <f t="shared" si="9"/>
        <v/>
      </c>
      <c r="Q48" s="4" t="str">
        <f t="shared" si="10"/>
        <v/>
      </c>
      <c r="S48" s="2">
        <f t="shared" si="43"/>
        <v>-3</v>
      </c>
      <c r="T48" s="4">
        <f t="shared" si="11"/>
        <v>-9</v>
      </c>
      <c r="U48" s="4">
        <f t="shared" si="12"/>
        <v>1.62</v>
      </c>
      <c r="X48" s="4">
        <f t="shared" si="13"/>
        <v>0</v>
      </c>
      <c r="Y48" s="13" t="str">
        <f t="shared" si="14"/>
        <v/>
      </c>
      <c r="Z48" s="4" t="str">
        <f t="shared" si="15"/>
        <v/>
      </c>
      <c r="AB48" s="2">
        <f t="shared" si="44"/>
        <v>-3</v>
      </c>
      <c r="AC48" s="4">
        <f t="shared" si="16"/>
        <v>-9</v>
      </c>
      <c r="AD48" s="4">
        <f t="shared" si="17"/>
        <v>1.74</v>
      </c>
      <c r="AG48" s="4">
        <f t="shared" si="18"/>
        <v>0</v>
      </c>
      <c r="AH48" s="13" t="str">
        <f t="shared" si="19"/>
        <v/>
      </c>
      <c r="AI48" s="4" t="str">
        <f t="shared" si="20"/>
        <v/>
      </c>
      <c r="AJ48" s="13"/>
      <c r="AK48" s="2">
        <f t="shared" si="45"/>
        <v>-3</v>
      </c>
      <c r="AL48" s="4">
        <f t="shared" si="21"/>
        <v>-9</v>
      </c>
      <c r="AM48" s="4">
        <f t="shared" si="22"/>
        <v>1.62</v>
      </c>
      <c r="AP48" s="4">
        <f t="shared" si="23"/>
        <v>0</v>
      </c>
      <c r="AQ48" s="13" t="str">
        <f t="shared" si="24"/>
        <v/>
      </c>
      <c r="AR48" s="4" t="str">
        <f t="shared" si="25"/>
        <v/>
      </c>
      <c r="AS48" s="13"/>
      <c r="AT48" s="2">
        <f t="shared" si="46"/>
        <v>-3</v>
      </c>
      <c r="AU48" s="4">
        <f t="shared" si="26"/>
        <v>-9</v>
      </c>
      <c r="AV48" s="4">
        <f t="shared" si="27"/>
        <v>1.74</v>
      </c>
      <c r="AY48" s="4">
        <f t="shared" si="28"/>
        <v>0</v>
      </c>
      <c r="AZ48" s="13" t="str">
        <f t="shared" si="29"/>
        <v/>
      </c>
      <c r="BA48" s="4" t="str">
        <f t="shared" si="30"/>
        <v/>
      </c>
      <c r="BB48" s="13"/>
      <c r="BC48" s="2">
        <f t="shared" si="47"/>
        <v>-3</v>
      </c>
      <c r="BD48" s="4">
        <f t="shared" si="31"/>
        <v>-9</v>
      </c>
      <c r="BE48" s="4">
        <f t="shared" si="32"/>
        <v>1.74</v>
      </c>
      <c r="BH48" s="4">
        <f t="shared" si="33"/>
        <v>0</v>
      </c>
      <c r="BI48" s="13" t="str">
        <f t="shared" si="34"/>
        <v/>
      </c>
      <c r="BJ48" s="4" t="str">
        <f t="shared" si="35"/>
        <v/>
      </c>
      <c r="BK48" s="13"/>
      <c r="BL48" s="2">
        <f t="shared" si="48"/>
        <v>-3</v>
      </c>
      <c r="BM48" s="4">
        <f t="shared" si="36"/>
        <v>-9</v>
      </c>
      <c r="BN48" s="4">
        <f t="shared" si="37"/>
        <v>1.74</v>
      </c>
      <c r="BQ48" s="4">
        <f t="shared" si="38"/>
        <v>0</v>
      </c>
      <c r="BR48" s="13" t="str">
        <f t="shared" si="39"/>
        <v/>
      </c>
      <c r="BS48" s="4" t="str">
        <f t="shared" si="40"/>
        <v/>
      </c>
      <c r="BT48" s="25"/>
    </row>
    <row r="49">
      <c r="A49" s="2">
        <f t="shared" si="41"/>
        <v>-2.5</v>
      </c>
      <c r="B49" s="4">
        <f t="shared" si="1"/>
        <v>-7.5</v>
      </c>
      <c r="C49" s="4">
        <f t="shared" si="2"/>
        <v>1.71</v>
      </c>
      <c r="F49" s="4">
        <f t="shared" si="3"/>
        <v>0</v>
      </c>
      <c r="G49" s="13" t="str">
        <f t="shared" si="4"/>
        <v/>
      </c>
      <c r="H49" s="4" t="str">
        <f t="shared" si="5"/>
        <v/>
      </c>
      <c r="J49" s="2">
        <f t="shared" si="42"/>
        <v>-2.5</v>
      </c>
      <c r="K49" s="4">
        <f t="shared" si="6"/>
        <v>-7.5</v>
      </c>
      <c r="L49" s="4">
        <f t="shared" si="7"/>
        <v>1.71</v>
      </c>
      <c r="O49" s="4">
        <f t="shared" si="8"/>
        <v>0</v>
      </c>
      <c r="P49" s="13" t="str">
        <f t="shared" si="9"/>
        <v/>
      </c>
      <c r="Q49" s="4" t="str">
        <f t="shared" si="10"/>
        <v/>
      </c>
      <c r="S49" s="2">
        <f t="shared" si="43"/>
        <v>-2.5</v>
      </c>
      <c r="T49" s="4">
        <f t="shared" si="11"/>
        <v>-7.5</v>
      </c>
      <c r="U49" s="4">
        <f t="shared" si="12"/>
        <v>1.59</v>
      </c>
      <c r="X49" s="4">
        <f t="shared" si="13"/>
        <v>0</v>
      </c>
      <c r="Y49" s="13" t="str">
        <f t="shared" si="14"/>
        <v/>
      </c>
      <c r="Z49" s="4" t="str">
        <f t="shared" si="15"/>
        <v/>
      </c>
      <c r="AB49" s="2">
        <f t="shared" si="44"/>
        <v>-2.5</v>
      </c>
      <c r="AC49" s="4">
        <f t="shared" si="16"/>
        <v>-7.5</v>
      </c>
      <c r="AD49" s="4">
        <f t="shared" si="17"/>
        <v>1.71</v>
      </c>
      <c r="AG49" s="4">
        <f t="shared" si="18"/>
        <v>0</v>
      </c>
      <c r="AH49" s="13" t="str">
        <f t="shared" si="19"/>
        <v/>
      </c>
      <c r="AI49" s="4" t="str">
        <f t="shared" si="20"/>
        <v/>
      </c>
      <c r="AJ49" s="13"/>
      <c r="AK49" s="2">
        <f t="shared" si="45"/>
        <v>-2.5</v>
      </c>
      <c r="AL49" s="4">
        <f t="shared" si="21"/>
        <v>-7.5</v>
      </c>
      <c r="AM49" s="4">
        <f t="shared" si="22"/>
        <v>1.59</v>
      </c>
      <c r="AP49" s="4">
        <f t="shared" si="23"/>
        <v>0</v>
      </c>
      <c r="AQ49" s="13" t="str">
        <f t="shared" si="24"/>
        <v/>
      </c>
      <c r="AR49" s="4" t="str">
        <f t="shared" si="25"/>
        <v/>
      </c>
      <c r="AS49" s="13"/>
      <c r="AT49" s="2">
        <f t="shared" si="46"/>
        <v>-2.5</v>
      </c>
      <c r="AU49" s="4">
        <f t="shared" si="26"/>
        <v>-7.5</v>
      </c>
      <c r="AV49" s="4">
        <f t="shared" si="27"/>
        <v>1.71</v>
      </c>
      <c r="AY49" s="4">
        <f t="shared" si="28"/>
        <v>0</v>
      </c>
      <c r="AZ49" s="13" t="str">
        <f t="shared" si="29"/>
        <v/>
      </c>
      <c r="BA49" s="4" t="str">
        <f t="shared" si="30"/>
        <v/>
      </c>
      <c r="BB49" s="13"/>
      <c r="BC49" s="2">
        <f t="shared" si="47"/>
        <v>-2.5</v>
      </c>
      <c r="BD49" s="4">
        <f t="shared" si="31"/>
        <v>-7.5</v>
      </c>
      <c r="BE49" s="4">
        <f t="shared" si="32"/>
        <v>1.71</v>
      </c>
      <c r="BH49" s="4">
        <f t="shared" si="33"/>
        <v>0</v>
      </c>
      <c r="BI49" s="13" t="str">
        <f t="shared" si="34"/>
        <v/>
      </c>
      <c r="BJ49" s="4" t="str">
        <f t="shared" si="35"/>
        <v/>
      </c>
      <c r="BK49" s="13"/>
      <c r="BL49" s="2">
        <f t="shared" si="48"/>
        <v>-2.5</v>
      </c>
      <c r="BM49" s="4">
        <f t="shared" si="36"/>
        <v>-7.5</v>
      </c>
      <c r="BN49" s="4">
        <f t="shared" si="37"/>
        <v>1.71</v>
      </c>
      <c r="BQ49" s="4">
        <f t="shared" si="38"/>
        <v>0</v>
      </c>
      <c r="BR49" s="13" t="str">
        <f t="shared" si="39"/>
        <v/>
      </c>
      <c r="BS49" s="4" t="str">
        <f t="shared" si="40"/>
        <v/>
      </c>
      <c r="BT49" s="25"/>
    </row>
    <row r="50">
      <c r="A50" s="2">
        <f t="shared" si="41"/>
        <v>-2</v>
      </c>
      <c r="B50" s="4">
        <f t="shared" si="1"/>
        <v>-6</v>
      </c>
      <c r="C50" s="4">
        <f t="shared" si="2"/>
        <v>1.68</v>
      </c>
      <c r="F50" s="4">
        <f t="shared" si="3"/>
        <v>0</v>
      </c>
      <c r="G50" s="13" t="str">
        <f t="shared" si="4"/>
        <v/>
      </c>
      <c r="H50" s="4" t="str">
        <f t="shared" si="5"/>
        <v/>
      </c>
      <c r="J50" s="2">
        <f t="shared" si="42"/>
        <v>-2</v>
      </c>
      <c r="K50" s="4">
        <f t="shared" si="6"/>
        <v>-6</v>
      </c>
      <c r="L50" s="4">
        <f t="shared" si="7"/>
        <v>1.68</v>
      </c>
      <c r="O50" s="4">
        <f t="shared" si="8"/>
        <v>0</v>
      </c>
      <c r="P50" s="13" t="str">
        <f t="shared" si="9"/>
        <v/>
      </c>
      <c r="Q50" s="4" t="str">
        <f t="shared" si="10"/>
        <v/>
      </c>
      <c r="S50" s="2">
        <f t="shared" si="43"/>
        <v>-2</v>
      </c>
      <c r="T50" s="4">
        <f t="shared" si="11"/>
        <v>-6</v>
      </c>
      <c r="U50" s="4">
        <f t="shared" si="12"/>
        <v>1.56</v>
      </c>
      <c r="X50" s="4">
        <f t="shared" si="13"/>
        <v>0</v>
      </c>
      <c r="Y50" s="13" t="str">
        <f t="shared" si="14"/>
        <v/>
      </c>
      <c r="Z50" s="4" t="str">
        <f t="shared" si="15"/>
        <v/>
      </c>
      <c r="AB50" s="2">
        <f t="shared" si="44"/>
        <v>-2</v>
      </c>
      <c r="AC50" s="4">
        <f t="shared" si="16"/>
        <v>-6</v>
      </c>
      <c r="AD50" s="4">
        <f t="shared" si="17"/>
        <v>1.68</v>
      </c>
      <c r="AG50" s="4">
        <f t="shared" si="18"/>
        <v>0</v>
      </c>
      <c r="AH50" s="13" t="str">
        <f t="shared" si="19"/>
        <v/>
      </c>
      <c r="AI50" s="4" t="str">
        <f t="shared" si="20"/>
        <v/>
      </c>
      <c r="AJ50" s="13"/>
      <c r="AK50" s="2">
        <f t="shared" si="45"/>
        <v>-2</v>
      </c>
      <c r="AL50" s="4">
        <f t="shared" si="21"/>
        <v>-6</v>
      </c>
      <c r="AM50" s="4">
        <f t="shared" si="22"/>
        <v>1.56</v>
      </c>
      <c r="AP50" s="4">
        <f t="shared" si="23"/>
        <v>0</v>
      </c>
      <c r="AQ50" s="13" t="str">
        <f t="shared" si="24"/>
        <v/>
      </c>
      <c r="AR50" s="4" t="str">
        <f t="shared" si="25"/>
        <v/>
      </c>
      <c r="AS50" s="13"/>
      <c r="AT50" s="2">
        <f t="shared" si="46"/>
        <v>-2</v>
      </c>
      <c r="AU50" s="4">
        <f t="shared" si="26"/>
        <v>-6</v>
      </c>
      <c r="AV50" s="4">
        <f t="shared" si="27"/>
        <v>1.68</v>
      </c>
      <c r="AY50" s="4">
        <f t="shared" si="28"/>
        <v>0</v>
      </c>
      <c r="AZ50" s="13" t="str">
        <f t="shared" si="29"/>
        <v/>
      </c>
      <c r="BA50" s="4" t="str">
        <f t="shared" si="30"/>
        <v/>
      </c>
      <c r="BB50" s="13"/>
      <c r="BC50" s="2">
        <f t="shared" si="47"/>
        <v>-2</v>
      </c>
      <c r="BD50" s="4">
        <f t="shared" si="31"/>
        <v>-6</v>
      </c>
      <c r="BE50" s="4">
        <f t="shared" si="32"/>
        <v>1.68</v>
      </c>
      <c r="BH50" s="4">
        <f t="shared" si="33"/>
        <v>0</v>
      </c>
      <c r="BI50" s="13" t="str">
        <f t="shared" si="34"/>
        <v/>
      </c>
      <c r="BJ50" s="4" t="str">
        <f t="shared" si="35"/>
        <v/>
      </c>
      <c r="BK50" s="13"/>
      <c r="BL50" s="2">
        <f t="shared" si="48"/>
        <v>-2</v>
      </c>
      <c r="BM50" s="4">
        <f t="shared" si="36"/>
        <v>-6</v>
      </c>
      <c r="BN50" s="4">
        <f t="shared" si="37"/>
        <v>1.68</v>
      </c>
      <c r="BQ50" s="4">
        <f t="shared" si="38"/>
        <v>0</v>
      </c>
      <c r="BR50" s="13" t="str">
        <f t="shared" si="39"/>
        <v/>
      </c>
      <c r="BS50" s="4" t="str">
        <f t="shared" si="40"/>
        <v/>
      </c>
      <c r="BT50" s="25"/>
    </row>
    <row r="51">
      <c r="A51" s="2">
        <f t="shared" si="41"/>
        <v>-1.5</v>
      </c>
      <c r="B51" s="4">
        <f t="shared" si="1"/>
        <v>-4.5</v>
      </c>
      <c r="C51" s="4">
        <f t="shared" si="2"/>
        <v>1.65</v>
      </c>
      <c r="F51" s="4">
        <f t="shared" si="3"/>
        <v>0</v>
      </c>
      <c r="G51" s="13" t="str">
        <f t="shared" si="4"/>
        <v/>
      </c>
      <c r="H51" s="4" t="str">
        <f t="shared" si="5"/>
        <v/>
      </c>
      <c r="J51" s="2">
        <f t="shared" si="42"/>
        <v>-1.5</v>
      </c>
      <c r="K51" s="4">
        <f t="shared" si="6"/>
        <v>-4.5</v>
      </c>
      <c r="L51" s="4">
        <f t="shared" si="7"/>
        <v>1.65</v>
      </c>
      <c r="O51" s="4">
        <f t="shared" si="8"/>
        <v>0</v>
      </c>
      <c r="P51" s="13" t="str">
        <f t="shared" si="9"/>
        <v/>
      </c>
      <c r="Q51" s="4" t="str">
        <f t="shared" si="10"/>
        <v/>
      </c>
      <c r="S51" s="2">
        <f t="shared" si="43"/>
        <v>-1.5</v>
      </c>
      <c r="T51" s="4">
        <f t="shared" si="11"/>
        <v>-4.5</v>
      </c>
      <c r="U51" s="4">
        <f t="shared" si="12"/>
        <v>1.53</v>
      </c>
      <c r="X51" s="4">
        <f t="shared" si="13"/>
        <v>0</v>
      </c>
      <c r="Y51" s="13" t="str">
        <f t="shared" si="14"/>
        <v/>
      </c>
      <c r="Z51" s="4" t="str">
        <f t="shared" si="15"/>
        <v/>
      </c>
      <c r="AB51" s="2">
        <f t="shared" si="44"/>
        <v>-1.5</v>
      </c>
      <c r="AC51" s="4">
        <f t="shared" si="16"/>
        <v>-4.5</v>
      </c>
      <c r="AD51" s="4">
        <f t="shared" si="17"/>
        <v>1.65</v>
      </c>
      <c r="AG51" s="4">
        <f t="shared" si="18"/>
        <v>0</v>
      </c>
      <c r="AH51" s="13" t="str">
        <f t="shared" si="19"/>
        <v/>
      </c>
      <c r="AI51" s="4" t="str">
        <f t="shared" si="20"/>
        <v/>
      </c>
      <c r="AJ51" s="13"/>
      <c r="AK51" s="2">
        <f t="shared" si="45"/>
        <v>-1.5</v>
      </c>
      <c r="AL51" s="4">
        <f t="shared" si="21"/>
        <v>-4.5</v>
      </c>
      <c r="AM51" s="4">
        <f t="shared" si="22"/>
        <v>1.53</v>
      </c>
      <c r="AP51" s="4">
        <f t="shared" si="23"/>
        <v>0</v>
      </c>
      <c r="AQ51" s="13" t="str">
        <f t="shared" si="24"/>
        <v/>
      </c>
      <c r="AR51" s="4" t="str">
        <f t="shared" si="25"/>
        <v/>
      </c>
      <c r="AS51" s="13"/>
      <c r="AT51" s="2">
        <f t="shared" si="46"/>
        <v>-1.5</v>
      </c>
      <c r="AU51" s="4">
        <f t="shared" si="26"/>
        <v>-4.5</v>
      </c>
      <c r="AV51" s="4">
        <f t="shared" si="27"/>
        <v>1.65</v>
      </c>
      <c r="AY51" s="4">
        <f t="shared" si="28"/>
        <v>0</v>
      </c>
      <c r="AZ51" s="13" t="str">
        <f t="shared" si="29"/>
        <v/>
      </c>
      <c r="BA51" s="4" t="str">
        <f t="shared" si="30"/>
        <v/>
      </c>
      <c r="BB51" s="13"/>
      <c r="BC51" s="2">
        <f t="shared" si="47"/>
        <v>-1.5</v>
      </c>
      <c r="BD51" s="4">
        <f t="shared" si="31"/>
        <v>-4.5</v>
      </c>
      <c r="BE51" s="4">
        <f t="shared" si="32"/>
        <v>1.65</v>
      </c>
      <c r="BH51" s="4">
        <f t="shared" si="33"/>
        <v>0</v>
      </c>
      <c r="BI51" s="13" t="str">
        <f t="shared" si="34"/>
        <v/>
      </c>
      <c r="BJ51" s="4" t="str">
        <f t="shared" si="35"/>
        <v/>
      </c>
      <c r="BK51" s="13"/>
      <c r="BL51" s="2">
        <f t="shared" si="48"/>
        <v>-1.5</v>
      </c>
      <c r="BM51" s="4">
        <f t="shared" si="36"/>
        <v>-4.5</v>
      </c>
      <c r="BN51" s="4">
        <f t="shared" si="37"/>
        <v>1.65</v>
      </c>
      <c r="BQ51" s="4">
        <f t="shared" si="38"/>
        <v>0</v>
      </c>
      <c r="BR51" s="13" t="str">
        <f t="shared" si="39"/>
        <v/>
      </c>
      <c r="BS51" s="4" t="str">
        <f t="shared" si="40"/>
        <v/>
      </c>
      <c r="BT51" s="25"/>
    </row>
    <row r="52">
      <c r="A52" s="2">
        <f t="shared" si="41"/>
        <v>-1</v>
      </c>
      <c r="B52" s="4">
        <f t="shared" si="1"/>
        <v>-3</v>
      </c>
      <c r="C52" s="4">
        <f t="shared" si="2"/>
        <v>1.62</v>
      </c>
      <c r="F52" s="4">
        <f t="shared" si="3"/>
        <v>0</v>
      </c>
      <c r="G52" s="13" t="str">
        <f t="shared" si="4"/>
        <v/>
      </c>
      <c r="H52" s="4" t="str">
        <f t="shared" si="5"/>
        <v/>
      </c>
      <c r="J52" s="2">
        <f t="shared" si="42"/>
        <v>-1</v>
      </c>
      <c r="K52" s="4">
        <f t="shared" si="6"/>
        <v>-3</v>
      </c>
      <c r="L52" s="4">
        <f t="shared" si="7"/>
        <v>1.62</v>
      </c>
      <c r="O52" s="4">
        <f t="shared" si="8"/>
        <v>0</v>
      </c>
      <c r="P52" s="13" t="str">
        <f t="shared" si="9"/>
        <v/>
      </c>
      <c r="Q52" s="4" t="str">
        <f t="shared" si="10"/>
        <v/>
      </c>
      <c r="S52" s="2">
        <f t="shared" si="43"/>
        <v>-1</v>
      </c>
      <c r="T52" s="4">
        <f t="shared" si="11"/>
        <v>-3</v>
      </c>
      <c r="U52" s="4">
        <f t="shared" si="12"/>
        <v>1.5</v>
      </c>
      <c r="X52" s="4">
        <f t="shared" si="13"/>
        <v>0</v>
      </c>
      <c r="Y52" s="13" t="str">
        <f t="shared" si="14"/>
        <v/>
      </c>
      <c r="Z52" s="4" t="str">
        <f t="shared" si="15"/>
        <v/>
      </c>
      <c r="AB52" s="2">
        <f t="shared" si="44"/>
        <v>-1</v>
      </c>
      <c r="AC52" s="4">
        <f t="shared" si="16"/>
        <v>-3</v>
      </c>
      <c r="AD52" s="4">
        <f t="shared" si="17"/>
        <v>1.62</v>
      </c>
      <c r="AG52" s="4">
        <f t="shared" si="18"/>
        <v>0</v>
      </c>
      <c r="AH52" s="13" t="str">
        <f t="shared" si="19"/>
        <v/>
      </c>
      <c r="AI52" s="4" t="str">
        <f t="shared" si="20"/>
        <v/>
      </c>
      <c r="AJ52" s="13"/>
      <c r="AK52" s="2">
        <f t="shared" si="45"/>
        <v>-1</v>
      </c>
      <c r="AL52" s="4">
        <f t="shared" si="21"/>
        <v>-3</v>
      </c>
      <c r="AM52" s="4">
        <f t="shared" si="22"/>
        <v>1.5</v>
      </c>
      <c r="AP52" s="4">
        <f t="shared" si="23"/>
        <v>0</v>
      </c>
      <c r="AQ52" s="13" t="str">
        <f t="shared" si="24"/>
        <v/>
      </c>
      <c r="AR52" s="4" t="str">
        <f t="shared" si="25"/>
        <v/>
      </c>
      <c r="AS52" s="13"/>
      <c r="AT52" s="2">
        <f t="shared" si="46"/>
        <v>-1</v>
      </c>
      <c r="AU52" s="4">
        <f t="shared" si="26"/>
        <v>-3</v>
      </c>
      <c r="AV52" s="4">
        <f t="shared" si="27"/>
        <v>1.62</v>
      </c>
      <c r="AY52" s="4">
        <f t="shared" si="28"/>
        <v>0</v>
      </c>
      <c r="AZ52" s="13" t="str">
        <f t="shared" si="29"/>
        <v/>
      </c>
      <c r="BA52" s="4" t="str">
        <f t="shared" si="30"/>
        <v/>
      </c>
      <c r="BB52" s="13"/>
      <c r="BC52" s="2">
        <f t="shared" si="47"/>
        <v>-1</v>
      </c>
      <c r="BD52" s="4">
        <f t="shared" si="31"/>
        <v>-3</v>
      </c>
      <c r="BE52" s="4">
        <f t="shared" si="32"/>
        <v>1.62</v>
      </c>
      <c r="BH52" s="4">
        <f t="shared" si="33"/>
        <v>0</v>
      </c>
      <c r="BI52" s="13" t="str">
        <f t="shared" si="34"/>
        <v/>
      </c>
      <c r="BJ52" s="4" t="str">
        <f t="shared" si="35"/>
        <v/>
      </c>
      <c r="BK52" s="13"/>
      <c r="BL52" s="2">
        <f t="shared" si="48"/>
        <v>-1</v>
      </c>
      <c r="BM52" s="4">
        <f t="shared" si="36"/>
        <v>-3</v>
      </c>
      <c r="BN52" s="4">
        <f t="shared" si="37"/>
        <v>1.62</v>
      </c>
      <c r="BQ52" s="4">
        <f t="shared" si="38"/>
        <v>0</v>
      </c>
      <c r="BR52" s="13" t="str">
        <f t="shared" si="39"/>
        <v/>
      </c>
      <c r="BS52" s="4" t="str">
        <f t="shared" si="40"/>
        <v/>
      </c>
      <c r="BT52" s="25"/>
    </row>
    <row r="53">
      <c r="A53" s="2">
        <f t="shared" si="41"/>
        <v>-0.5</v>
      </c>
      <c r="B53" s="4">
        <f t="shared" si="1"/>
        <v>-1.5</v>
      </c>
      <c r="C53" s="4">
        <f t="shared" si="2"/>
        <v>1.59</v>
      </c>
      <c r="F53" s="4">
        <f t="shared" si="3"/>
        <v>0</v>
      </c>
      <c r="G53" s="13" t="str">
        <f t="shared" si="4"/>
        <v/>
      </c>
      <c r="H53" s="4" t="str">
        <f t="shared" si="5"/>
        <v/>
      </c>
      <c r="J53" s="2">
        <f t="shared" si="42"/>
        <v>-0.5</v>
      </c>
      <c r="K53" s="4">
        <f t="shared" si="6"/>
        <v>-1.5</v>
      </c>
      <c r="L53" s="4">
        <f t="shared" si="7"/>
        <v>1.59</v>
      </c>
      <c r="O53" s="4">
        <f t="shared" si="8"/>
        <v>0</v>
      </c>
      <c r="P53" s="13" t="str">
        <f t="shared" si="9"/>
        <v/>
      </c>
      <c r="Q53" s="4" t="str">
        <f t="shared" si="10"/>
        <v/>
      </c>
      <c r="S53" s="2">
        <f t="shared" si="43"/>
        <v>-0.5</v>
      </c>
      <c r="T53" s="4">
        <f t="shared" si="11"/>
        <v>-1.5</v>
      </c>
      <c r="U53" s="4">
        <f t="shared" si="12"/>
        <v>1.47</v>
      </c>
      <c r="X53" s="4">
        <f t="shared" si="13"/>
        <v>0</v>
      </c>
      <c r="Y53" s="13" t="str">
        <f t="shared" si="14"/>
        <v/>
      </c>
      <c r="Z53" s="4" t="str">
        <f t="shared" si="15"/>
        <v/>
      </c>
      <c r="AB53" s="2">
        <f t="shared" si="44"/>
        <v>-0.5</v>
      </c>
      <c r="AC53" s="4">
        <f t="shared" si="16"/>
        <v>-1.5</v>
      </c>
      <c r="AD53" s="4">
        <f t="shared" si="17"/>
        <v>1.59</v>
      </c>
      <c r="AG53" s="4">
        <f t="shared" si="18"/>
        <v>0</v>
      </c>
      <c r="AH53" s="13" t="str">
        <f t="shared" si="19"/>
        <v/>
      </c>
      <c r="AI53" s="4" t="str">
        <f t="shared" si="20"/>
        <v/>
      </c>
      <c r="AJ53" s="13"/>
      <c r="AK53" s="2">
        <f t="shared" si="45"/>
        <v>-0.5</v>
      </c>
      <c r="AL53" s="4">
        <f t="shared" si="21"/>
        <v>-1.5</v>
      </c>
      <c r="AM53" s="4">
        <f t="shared" si="22"/>
        <v>1.47</v>
      </c>
      <c r="AP53" s="4">
        <f t="shared" si="23"/>
        <v>0</v>
      </c>
      <c r="AQ53" s="13" t="str">
        <f t="shared" si="24"/>
        <v/>
      </c>
      <c r="AR53" s="4" t="str">
        <f t="shared" si="25"/>
        <v/>
      </c>
      <c r="AS53" s="13"/>
      <c r="AT53" s="2">
        <f t="shared" si="46"/>
        <v>-0.5</v>
      </c>
      <c r="AU53" s="4">
        <f t="shared" si="26"/>
        <v>-1.5</v>
      </c>
      <c r="AV53" s="4">
        <f t="shared" si="27"/>
        <v>1.59</v>
      </c>
      <c r="AY53" s="4">
        <f t="shared" si="28"/>
        <v>0</v>
      </c>
      <c r="AZ53" s="13" t="str">
        <f t="shared" si="29"/>
        <v/>
      </c>
      <c r="BA53" s="4" t="str">
        <f t="shared" si="30"/>
        <v/>
      </c>
      <c r="BB53" s="13"/>
      <c r="BC53" s="2">
        <f t="shared" si="47"/>
        <v>-0.5</v>
      </c>
      <c r="BD53" s="4">
        <f t="shared" si="31"/>
        <v>-1.5</v>
      </c>
      <c r="BE53" s="4">
        <f t="shared" si="32"/>
        <v>1.59</v>
      </c>
      <c r="BH53" s="4">
        <f t="shared" si="33"/>
        <v>0</v>
      </c>
      <c r="BI53" s="13" t="str">
        <f t="shared" si="34"/>
        <v/>
      </c>
      <c r="BJ53" s="4" t="str">
        <f t="shared" si="35"/>
        <v/>
      </c>
      <c r="BK53" s="13"/>
      <c r="BL53" s="2">
        <f t="shared" si="48"/>
        <v>-0.5</v>
      </c>
      <c r="BM53" s="4">
        <f t="shared" si="36"/>
        <v>-1.5</v>
      </c>
      <c r="BN53" s="4">
        <f t="shared" si="37"/>
        <v>1.59</v>
      </c>
      <c r="BQ53" s="4">
        <f t="shared" si="38"/>
        <v>0</v>
      </c>
      <c r="BR53" s="13" t="str">
        <f t="shared" si="39"/>
        <v/>
      </c>
      <c r="BS53" s="4" t="str">
        <f t="shared" si="40"/>
        <v/>
      </c>
      <c r="BT53" s="25"/>
    </row>
    <row r="54">
      <c r="A54" s="2">
        <f t="shared" si="41"/>
        <v>0</v>
      </c>
      <c r="B54" s="4">
        <f t="shared" si="1"/>
        <v>0</v>
      </c>
      <c r="C54" s="4">
        <f t="shared" si="2"/>
        <v>1.56</v>
      </c>
      <c r="F54" s="4">
        <f t="shared" si="3"/>
        <v>0</v>
      </c>
      <c r="G54" s="13" t="str">
        <f t="shared" si="4"/>
        <v/>
      </c>
      <c r="H54" s="4" t="str">
        <f t="shared" si="5"/>
        <v/>
      </c>
      <c r="J54" s="2">
        <f t="shared" si="42"/>
        <v>0</v>
      </c>
      <c r="K54" s="4">
        <f t="shared" si="6"/>
        <v>0</v>
      </c>
      <c r="L54" s="4">
        <f t="shared" si="7"/>
        <v>1.56</v>
      </c>
      <c r="O54" s="4">
        <f t="shared" si="8"/>
        <v>0</v>
      </c>
      <c r="P54" s="13" t="str">
        <f t="shared" si="9"/>
        <v/>
      </c>
      <c r="Q54" s="4" t="str">
        <f t="shared" si="10"/>
        <v/>
      </c>
      <c r="S54" s="2">
        <f t="shared" si="43"/>
        <v>0</v>
      </c>
      <c r="T54" s="4">
        <f t="shared" si="11"/>
        <v>0</v>
      </c>
      <c r="U54" s="4">
        <f t="shared" si="12"/>
        <v>1.44</v>
      </c>
      <c r="V54" s="4">
        <f>150+13/16</f>
        <v>150.8125</v>
      </c>
      <c r="W54" s="2">
        <v>155.25</v>
      </c>
      <c r="X54" s="4">
        <f t="shared" si="13"/>
        <v>4.4375</v>
      </c>
      <c r="Y54" s="13">
        <f t="shared" si="14"/>
        <v>0.993031274</v>
      </c>
      <c r="Z54" s="4">
        <f t="shared" si="15"/>
        <v>0</v>
      </c>
      <c r="AB54" s="2">
        <f t="shared" si="44"/>
        <v>0</v>
      </c>
      <c r="AC54" s="4">
        <f t="shared" si="16"/>
        <v>0</v>
      </c>
      <c r="AD54" s="4">
        <f t="shared" si="17"/>
        <v>1.56</v>
      </c>
      <c r="AE54" s="4">
        <f>150+13/16</f>
        <v>150.8125</v>
      </c>
      <c r="AF54" s="2">
        <v>155.25</v>
      </c>
      <c r="AG54" s="4">
        <f t="shared" si="18"/>
        <v>4.4375</v>
      </c>
      <c r="AH54" s="13">
        <f t="shared" si="19"/>
        <v>0.9896011039</v>
      </c>
      <c r="AI54" s="4">
        <f t="shared" si="20"/>
        <v>0</v>
      </c>
      <c r="AJ54" s="13"/>
      <c r="AK54" s="2">
        <f t="shared" si="45"/>
        <v>0</v>
      </c>
      <c r="AL54" s="4">
        <f t="shared" si="21"/>
        <v>0</v>
      </c>
      <c r="AM54" s="4">
        <f t="shared" si="22"/>
        <v>1.44</v>
      </c>
      <c r="AN54" s="4">
        <f>150+13/16</f>
        <v>150.8125</v>
      </c>
      <c r="AO54" s="2">
        <v>155.25</v>
      </c>
      <c r="AP54" s="4">
        <f t="shared" si="23"/>
        <v>4.4375</v>
      </c>
      <c r="AQ54" s="13">
        <f t="shared" si="24"/>
        <v>1</v>
      </c>
      <c r="AR54" s="4">
        <f t="shared" si="25"/>
        <v>0</v>
      </c>
      <c r="AS54" s="13"/>
      <c r="AT54" s="2">
        <f t="shared" si="46"/>
        <v>0</v>
      </c>
      <c r="AU54" s="4">
        <f t="shared" si="26"/>
        <v>0</v>
      </c>
      <c r="AV54" s="4">
        <f t="shared" si="27"/>
        <v>1.56</v>
      </c>
      <c r="AY54" s="4">
        <f t="shared" si="28"/>
        <v>0</v>
      </c>
      <c r="AZ54" s="13" t="str">
        <f t="shared" si="29"/>
        <v/>
      </c>
      <c r="BA54" s="4" t="str">
        <f t="shared" si="30"/>
        <v/>
      </c>
      <c r="BB54" s="13"/>
      <c r="BC54" s="2">
        <f t="shared" si="47"/>
        <v>0</v>
      </c>
      <c r="BD54" s="4">
        <f t="shared" si="31"/>
        <v>0</v>
      </c>
      <c r="BE54" s="4">
        <f t="shared" si="32"/>
        <v>1.56</v>
      </c>
      <c r="BH54" s="4">
        <f t="shared" si="33"/>
        <v>0</v>
      </c>
      <c r="BI54" s="13" t="str">
        <f t="shared" si="34"/>
        <v/>
      </c>
      <c r="BJ54" s="4" t="str">
        <f t="shared" si="35"/>
        <v/>
      </c>
      <c r="BK54" s="13"/>
      <c r="BL54" s="2">
        <f t="shared" si="48"/>
        <v>0</v>
      </c>
      <c r="BM54" s="4">
        <f t="shared" si="36"/>
        <v>0</v>
      </c>
      <c r="BN54" s="4">
        <f t="shared" si="37"/>
        <v>1.56</v>
      </c>
      <c r="BQ54" s="4">
        <f t="shared" si="38"/>
        <v>0</v>
      </c>
      <c r="BR54" s="13" t="str">
        <f t="shared" si="39"/>
        <v/>
      </c>
      <c r="BS54" s="4" t="str">
        <f t="shared" si="40"/>
        <v/>
      </c>
      <c r="BT54" s="25"/>
    </row>
    <row r="55">
      <c r="A55" s="2">
        <f t="shared" si="41"/>
        <v>0.5</v>
      </c>
      <c r="B55" s="4">
        <f t="shared" si="1"/>
        <v>1.5</v>
      </c>
      <c r="C55" s="4">
        <f t="shared" si="2"/>
        <v>1.53</v>
      </c>
      <c r="F55" s="4">
        <f t="shared" si="3"/>
        <v>0</v>
      </c>
      <c r="G55" s="13" t="str">
        <f t="shared" si="4"/>
        <v/>
      </c>
      <c r="H55" s="4" t="str">
        <f t="shared" si="5"/>
        <v/>
      </c>
      <c r="J55" s="2">
        <f t="shared" si="42"/>
        <v>0.5</v>
      </c>
      <c r="K55" s="4">
        <f t="shared" si="6"/>
        <v>1.5</v>
      </c>
      <c r="L55" s="4">
        <f t="shared" si="7"/>
        <v>1.53</v>
      </c>
      <c r="O55" s="4">
        <f t="shared" si="8"/>
        <v>0</v>
      </c>
      <c r="P55" s="13" t="str">
        <f t="shared" si="9"/>
        <v/>
      </c>
      <c r="Q55" s="4" t="str">
        <f t="shared" si="10"/>
        <v/>
      </c>
      <c r="S55" s="2">
        <f t="shared" si="43"/>
        <v>0.5</v>
      </c>
      <c r="T55" s="4">
        <f t="shared" si="11"/>
        <v>1.5</v>
      </c>
      <c r="U55" s="4">
        <f t="shared" si="12"/>
        <v>1.41</v>
      </c>
      <c r="X55" s="4">
        <f t="shared" si="13"/>
        <v>0</v>
      </c>
      <c r="Y55" s="13" t="str">
        <f t="shared" si="14"/>
        <v/>
      </c>
      <c r="Z55" s="4" t="str">
        <f t="shared" si="15"/>
        <v/>
      </c>
      <c r="AB55" s="2">
        <f t="shared" si="44"/>
        <v>0.5</v>
      </c>
      <c r="AC55" s="4">
        <f t="shared" si="16"/>
        <v>1.5</v>
      </c>
      <c r="AD55" s="4">
        <f t="shared" si="17"/>
        <v>1.53</v>
      </c>
      <c r="AG55" s="4">
        <f t="shared" si="18"/>
        <v>0</v>
      </c>
      <c r="AH55" s="13" t="str">
        <f t="shared" si="19"/>
        <v/>
      </c>
      <c r="AI55" s="4" t="str">
        <f t="shared" si="20"/>
        <v/>
      </c>
      <c r="AJ55" s="13"/>
      <c r="AK55" s="2">
        <f t="shared" si="45"/>
        <v>0.5</v>
      </c>
      <c r="AL55" s="4">
        <f t="shared" si="21"/>
        <v>1.5</v>
      </c>
      <c r="AM55" s="4">
        <f t="shared" si="22"/>
        <v>1.41</v>
      </c>
      <c r="AP55" s="4">
        <f t="shared" si="23"/>
        <v>0</v>
      </c>
      <c r="AQ55" s="13" t="str">
        <f t="shared" si="24"/>
        <v/>
      </c>
      <c r="AR55" s="4" t="str">
        <f t="shared" si="25"/>
        <v/>
      </c>
      <c r="AS55" s="13"/>
      <c r="AT55" s="2">
        <f t="shared" si="46"/>
        <v>0.5</v>
      </c>
      <c r="AU55" s="4">
        <f t="shared" si="26"/>
        <v>1.5</v>
      </c>
      <c r="AV55" s="4">
        <f t="shared" si="27"/>
        <v>1.53</v>
      </c>
      <c r="AY55" s="4">
        <f t="shared" si="28"/>
        <v>0</v>
      </c>
      <c r="AZ55" s="13" t="str">
        <f t="shared" si="29"/>
        <v/>
      </c>
      <c r="BA55" s="4" t="str">
        <f t="shared" si="30"/>
        <v/>
      </c>
      <c r="BB55" s="13"/>
      <c r="BC55" s="2">
        <f t="shared" si="47"/>
        <v>0.5</v>
      </c>
      <c r="BD55" s="4">
        <f t="shared" si="31"/>
        <v>1.5</v>
      </c>
      <c r="BE55" s="4">
        <f t="shared" si="32"/>
        <v>1.53</v>
      </c>
      <c r="BH55" s="4">
        <f t="shared" si="33"/>
        <v>0</v>
      </c>
      <c r="BI55" s="13" t="str">
        <f t="shared" si="34"/>
        <v/>
      </c>
      <c r="BJ55" s="4" t="str">
        <f t="shared" si="35"/>
        <v/>
      </c>
      <c r="BK55" s="13"/>
      <c r="BL55" s="2">
        <f t="shared" si="48"/>
        <v>0.5</v>
      </c>
      <c r="BM55" s="4">
        <f t="shared" si="36"/>
        <v>1.5</v>
      </c>
      <c r="BN55" s="4">
        <f t="shared" si="37"/>
        <v>1.53</v>
      </c>
      <c r="BQ55" s="4">
        <f t="shared" si="38"/>
        <v>0</v>
      </c>
      <c r="BR55" s="13" t="str">
        <f t="shared" si="39"/>
        <v/>
      </c>
      <c r="BS55" s="4" t="str">
        <f t="shared" si="40"/>
        <v/>
      </c>
      <c r="BT55" s="25"/>
    </row>
    <row r="56">
      <c r="A56" s="2">
        <f t="shared" si="41"/>
        <v>1</v>
      </c>
      <c r="B56" s="4">
        <f t="shared" si="1"/>
        <v>3</v>
      </c>
      <c r="C56" s="4">
        <f t="shared" si="2"/>
        <v>1.5</v>
      </c>
      <c r="F56" s="4">
        <f t="shared" si="3"/>
        <v>0</v>
      </c>
      <c r="G56" s="13" t="str">
        <f t="shared" si="4"/>
        <v/>
      </c>
      <c r="H56" s="4" t="str">
        <f t="shared" si="5"/>
        <v/>
      </c>
      <c r="J56" s="2">
        <f t="shared" si="42"/>
        <v>1</v>
      </c>
      <c r="K56" s="4">
        <f t="shared" si="6"/>
        <v>3</v>
      </c>
      <c r="L56" s="4">
        <f t="shared" si="7"/>
        <v>1.5</v>
      </c>
      <c r="O56" s="4">
        <f t="shared" si="8"/>
        <v>0</v>
      </c>
      <c r="P56" s="13" t="str">
        <f t="shared" si="9"/>
        <v/>
      </c>
      <c r="Q56" s="4" t="str">
        <f t="shared" si="10"/>
        <v/>
      </c>
      <c r="S56" s="2">
        <f t="shared" si="43"/>
        <v>1</v>
      </c>
      <c r="T56" s="4">
        <f t="shared" si="11"/>
        <v>3</v>
      </c>
      <c r="U56" s="4">
        <f t="shared" si="12"/>
        <v>1.38</v>
      </c>
      <c r="X56" s="4">
        <f t="shared" si="13"/>
        <v>0</v>
      </c>
      <c r="Y56" s="13" t="str">
        <f t="shared" si="14"/>
        <v/>
      </c>
      <c r="Z56" s="4" t="str">
        <f t="shared" si="15"/>
        <v/>
      </c>
      <c r="AB56" s="2">
        <f t="shared" si="44"/>
        <v>1</v>
      </c>
      <c r="AC56" s="4">
        <f t="shared" si="16"/>
        <v>3</v>
      </c>
      <c r="AD56" s="4">
        <f t="shared" si="17"/>
        <v>1.5</v>
      </c>
      <c r="AG56" s="4">
        <f t="shared" si="18"/>
        <v>0</v>
      </c>
      <c r="AH56" s="13" t="str">
        <f t="shared" si="19"/>
        <v/>
      </c>
      <c r="AI56" s="4" t="str">
        <f t="shared" si="20"/>
        <v/>
      </c>
      <c r="AJ56" s="13"/>
      <c r="AK56" s="2">
        <f t="shared" si="45"/>
        <v>1</v>
      </c>
      <c r="AL56" s="4">
        <f t="shared" si="21"/>
        <v>3</v>
      </c>
      <c r="AM56" s="4">
        <f t="shared" si="22"/>
        <v>1.38</v>
      </c>
      <c r="AP56" s="4">
        <f t="shared" si="23"/>
        <v>0</v>
      </c>
      <c r="AQ56" s="13" t="str">
        <f t="shared" si="24"/>
        <v/>
      </c>
      <c r="AR56" s="4" t="str">
        <f t="shared" si="25"/>
        <v/>
      </c>
      <c r="AS56" s="13"/>
      <c r="AT56" s="2">
        <f t="shared" si="46"/>
        <v>1</v>
      </c>
      <c r="AU56" s="4">
        <f t="shared" si="26"/>
        <v>3</v>
      </c>
      <c r="AV56" s="4">
        <f t="shared" si="27"/>
        <v>1.5</v>
      </c>
      <c r="AY56" s="4">
        <f t="shared" si="28"/>
        <v>0</v>
      </c>
      <c r="AZ56" s="13" t="str">
        <f t="shared" si="29"/>
        <v/>
      </c>
      <c r="BA56" s="4" t="str">
        <f t="shared" si="30"/>
        <v/>
      </c>
      <c r="BB56" s="13"/>
      <c r="BC56" s="2">
        <f t="shared" si="47"/>
        <v>1</v>
      </c>
      <c r="BD56" s="4">
        <f t="shared" si="31"/>
        <v>3</v>
      </c>
      <c r="BE56" s="4">
        <f t="shared" si="32"/>
        <v>1.5</v>
      </c>
      <c r="BH56" s="4">
        <f t="shared" si="33"/>
        <v>0</v>
      </c>
      <c r="BI56" s="13" t="str">
        <f t="shared" si="34"/>
        <v/>
      </c>
      <c r="BJ56" s="4" t="str">
        <f t="shared" si="35"/>
        <v/>
      </c>
      <c r="BK56" s="13"/>
      <c r="BL56" s="2">
        <f t="shared" si="48"/>
        <v>1</v>
      </c>
      <c r="BM56" s="4">
        <f t="shared" si="36"/>
        <v>3</v>
      </c>
      <c r="BN56" s="4">
        <f t="shared" si="37"/>
        <v>1.5</v>
      </c>
      <c r="BQ56" s="4">
        <f t="shared" si="38"/>
        <v>0</v>
      </c>
      <c r="BR56" s="13" t="str">
        <f t="shared" si="39"/>
        <v/>
      </c>
      <c r="BS56" s="4" t="str">
        <f t="shared" si="40"/>
        <v/>
      </c>
      <c r="BT56" s="25"/>
    </row>
    <row r="57">
      <c r="A57" s="2">
        <f t="shared" si="41"/>
        <v>1.5</v>
      </c>
      <c r="B57" s="4">
        <f t="shared" si="1"/>
        <v>4.5</v>
      </c>
      <c r="C57" s="4">
        <f t="shared" si="2"/>
        <v>1.47</v>
      </c>
      <c r="F57" s="4">
        <f t="shared" si="3"/>
        <v>0</v>
      </c>
      <c r="G57" s="13" t="str">
        <f t="shared" si="4"/>
        <v/>
      </c>
      <c r="H57" s="4" t="str">
        <f t="shared" si="5"/>
        <v/>
      </c>
      <c r="J57" s="2">
        <f t="shared" si="42"/>
        <v>1.5</v>
      </c>
      <c r="K57" s="4">
        <f t="shared" si="6"/>
        <v>4.5</v>
      </c>
      <c r="L57" s="4">
        <f t="shared" si="7"/>
        <v>1.47</v>
      </c>
      <c r="O57" s="4">
        <f t="shared" si="8"/>
        <v>0</v>
      </c>
      <c r="P57" s="13" t="str">
        <f t="shared" si="9"/>
        <v/>
      </c>
      <c r="Q57" s="4" t="str">
        <f t="shared" si="10"/>
        <v/>
      </c>
      <c r="S57" s="2">
        <f t="shared" si="43"/>
        <v>1.5</v>
      </c>
      <c r="T57" s="4">
        <f t="shared" si="11"/>
        <v>4.5</v>
      </c>
      <c r="U57" s="4">
        <f t="shared" si="12"/>
        <v>1.35</v>
      </c>
      <c r="X57" s="4">
        <f t="shared" si="13"/>
        <v>0</v>
      </c>
      <c r="Y57" s="13" t="str">
        <f t="shared" si="14"/>
        <v/>
      </c>
      <c r="Z57" s="4" t="str">
        <f t="shared" si="15"/>
        <v/>
      </c>
      <c r="AB57" s="2">
        <f t="shared" si="44"/>
        <v>1.5</v>
      </c>
      <c r="AC57" s="4">
        <f t="shared" si="16"/>
        <v>4.5</v>
      </c>
      <c r="AD57" s="4">
        <f t="shared" si="17"/>
        <v>1.47</v>
      </c>
      <c r="AG57" s="4">
        <f t="shared" si="18"/>
        <v>0</v>
      </c>
      <c r="AH57" s="13" t="str">
        <f t="shared" si="19"/>
        <v/>
      </c>
      <c r="AI57" s="4" t="str">
        <f t="shared" si="20"/>
        <v/>
      </c>
      <c r="AJ57" s="13"/>
      <c r="AK57" s="2">
        <f t="shared" si="45"/>
        <v>1.5</v>
      </c>
      <c r="AL57" s="4">
        <f t="shared" si="21"/>
        <v>4.5</v>
      </c>
      <c r="AM57" s="4">
        <f t="shared" si="22"/>
        <v>1.35</v>
      </c>
      <c r="AP57" s="4">
        <f t="shared" si="23"/>
        <v>0</v>
      </c>
      <c r="AQ57" s="13" t="str">
        <f t="shared" si="24"/>
        <v/>
      </c>
      <c r="AR57" s="4" t="str">
        <f t="shared" si="25"/>
        <v/>
      </c>
      <c r="AS57" s="13"/>
      <c r="AT57" s="2">
        <f t="shared" si="46"/>
        <v>1.5</v>
      </c>
      <c r="AU57" s="4">
        <f t="shared" si="26"/>
        <v>4.5</v>
      </c>
      <c r="AV57" s="4">
        <f t="shared" si="27"/>
        <v>1.47</v>
      </c>
      <c r="AY57" s="4">
        <f t="shared" si="28"/>
        <v>0</v>
      </c>
      <c r="AZ57" s="13" t="str">
        <f t="shared" si="29"/>
        <v/>
      </c>
      <c r="BA57" s="4" t="str">
        <f t="shared" si="30"/>
        <v/>
      </c>
      <c r="BB57" s="13"/>
      <c r="BC57" s="2">
        <f t="shared" si="47"/>
        <v>1.5</v>
      </c>
      <c r="BD57" s="4">
        <f t="shared" si="31"/>
        <v>4.5</v>
      </c>
      <c r="BE57" s="4">
        <f t="shared" si="32"/>
        <v>1.47</v>
      </c>
      <c r="BH57" s="4">
        <f t="shared" si="33"/>
        <v>0</v>
      </c>
      <c r="BI57" s="13" t="str">
        <f t="shared" si="34"/>
        <v/>
      </c>
      <c r="BJ57" s="4" t="str">
        <f t="shared" si="35"/>
        <v/>
      </c>
      <c r="BK57" s="13"/>
      <c r="BL57" s="2">
        <f t="shared" si="48"/>
        <v>1.5</v>
      </c>
      <c r="BM57" s="4">
        <f t="shared" si="36"/>
        <v>4.5</v>
      </c>
      <c r="BN57" s="4">
        <f t="shared" si="37"/>
        <v>1.47</v>
      </c>
      <c r="BQ57" s="4">
        <f t="shared" si="38"/>
        <v>0</v>
      </c>
      <c r="BR57" s="13" t="str">
        <f t="shared" si="39"/>
        <v/>
      </c>
      <c r="BS57" s="4" t="str">
        <f t="shared" si="40"/>
        <v/>
      </c>
      <c r="BT57" s="25"/>
    </row>
    <row r="58">
      <c r="A58" s="2">
        <f t="shared" si="41"/>
        <v>2</v>
      </c>
      <c r="B58" s="4">
        <f t="shared" si="1"/>
        <v>6</v>
      </c>
      <c r="C58" s="4">
        <f t="shared" si="2"/>
        <v>1.44</v>
      </c>
      <c r="F58" s="4">
        <f t="shared" si="3"/>
        <v>0</v>
      </c>
      <c r="G58" s="13" t="str">
        <f t="shared" si="4"/>
        <v/>
      </c>
      <c r="H58" s="4" t="str">
        <f t="shared" si="5"/>
        <v/>
      </c>
      <c r="J58" s="2">
        <f t="shared" si="42"/>
        <v>2</v>
      </c>
      <c r="K58" s="4">
        <f t="shared" si="6"/>
        <v>6</v>
      </c>
      <c r="L58" s="4">
        <f t="shared" si="7"/>
        <v>1.44</v>
      </c>
      <c r="O58" s="4">
        <f t="shared" si="8"/>
        <v>0</v>
      </c>
      <c r="P58" s="13" t="str">
        <f t="shared" si="9"/>
        <v/>
      </c>
      <c r="Q58" s="4" t="str">
        <f t="shared" si="10"/>
        <v/>
      </c>
      <c r="S58" s="2">
        <f t="shared" si="43"/>
        <v>2</v>
      </c>
      <c r="T58" s="4">
        <f t="shared" si="11"/>
        <v>6</v>
      </c>
      <c r="U58" s="4">
        <f t="shared" si="12"/>
        <v>1.32</v>
      </c>
      <c r="V58" s="4">
        <f>150+13/16</f>
        <v>150.8125</v>
      </c>
      <c r="W58" s="2">
        <v>155.25</v>
      </c>
      <c r="X58" s="4">
        <f t="shared" si="13"/>
        <v>4.4375</v>
      </c>
      <c r="Y58" s="13">
        <f t="shared" si="14"/>
        <v>0.993031274</v>
      </c>
      <c r="Z58" s="4">
        <f t="shared" si="15"/>
        <v>0</v>
      </c>
      <c r="AB58" s="2">
        <f t="shared" si="44"/>
        <v>2</v>
      </c>
      <c r="AC58" s="4">
        <f t="shared" si="16"/>
        <v>6</v>
      </c>
      <c r="AD58" s="4">
        <f t="shared" si="17"/>
        <v>1.44</v>
      </c>
      <c r="AE58" s="4">
        <f>150+13/16</f>
        <v>150.8125</v>
      </c>
      <c r="AF58" s="2">
        <v>155.25</v>
      </c>
      <c r="AG58" s="4">
        <f t="shared" si="18"/>
        <v>4.4375</v>
      </c>
      <c r="AH58" s="13">
        <f t="shared" si="19"/>
        <v>0.9896011039</v>
      </c>
      <c r="AI58" s="4">
        <f t="shared" si="20"/>
        <v>0</v>
      </c>
      <c r="AJ58" s="13"/>
      <c r="AK58" s="2">
        <f t="shared" si="45"/>
        <v>2</v>
      </c>
      <c r="AL58" s="4">
        <f t="shared" si="21"/>
        <v>6</v>
      </c>
      <c r="AM58" s="4">
        <f t="shared" si="22"/>
        <v>1.32</v>
      </c>
      <c r="AN58" s="4">
        <f>150+13/16</f>
        <v>150.8125</v>
      </c>
      <c r="AO58" s="2">
        <v>155.25</v>
      </c>
      <c r="AP58" s="4">
        <f t="shared" si="23"/>
        <v>4.4375</v>
      </c>
      <c r="AQ58" s="13">
        <f t="shared" si="24"/>
        <v>1</v>
      </c>
      <c r="AR58" s="4">
        <f t="shared" si="25"/>
        <v>0</v>
      </c>
      <c r="AS58" s="13"/>
      <c r="AT58" s="2">
        <f t="shared" si="46"/>
        <v>2</v>
      </c>
      <c r="AU58" s="4">
        <f t="shared" si="26"/>
        <v>6</v>
      </c>
      <c r="AV58" s="4">
        <f t="shared" si="27"/>
        <v>1.44</v>
      </c>
      <c r="AY58" s="4">
        <f t="shared" si="28"/>
        <v>0</v>
      </c>
      <c r="AZ58" s="13" t="str">
        <f t="shared" si="29"/>
        <v/>
      </c>
      <c r="BA58" s="4" t="str">
        <f t="shared" si="30"/>
        <v/>
      </c>
      <c r="BB58" s="13"/>
      <c r="BC58" s="2">
        <f t="shared" si="47"/>
        <v>2</v>
      </c>
      <c r="BD58" s="4">
        <f t="shared" si="31"/>
        <v>6</v>
      </c>
      <c r="BE58" s="4">
        <f t="shared" si="32"/>
        <v>1.44</v>
      </c>
      <c r="BH58" s="4">
        <f t="shared" si="33"/>
        <v>0</v>
      </c>
      <c r="BI58" s="13" t="str">
        <f t="shared" si="34"/>
        <v/>
      </c>
      <c r="BJ58" s="4" t="str">
        <f t="shared" si="35"/>
        <v/>
      </c>
      <c r="BK58" s="13"/>
      <c r="BL58" s="2">
        <f t="shared" si="48"/>
        <v>2</v>
      </c>
      <c r="BM58" s="4">
        <f t="shared" si="36"/>
        <v>6</v>
      </c>
      <c r="BN58" s="4">
        <f t="shared" si="37"/>
        <v>1.44</v>
      </c>
      <c r="BQ58" s="4">
        <f t="shared" si="38"/>
        <v>0</v>
      </c>
      <c r="BR58" s="13" t="str">
        <f t="shared" si="39"/>
        <v/>
      </c>
      <c r="BS58" s="4" t="str">
        <f t="shared" si="40"/>
        <v/>
      </c>
      <c r="BT58" s="25"/>
    </row>
    <row r="59">
      <c r="A59" s="2">
        <f t="shared" si="41"/>
        <v>2.5</v>
      </c>
      <c r="B59" s="4">
        <f t="shared" si="1"/>
        <v>7.5</v>
      </c>
      <c r="C59" s="4">
        <f t="shared" si="2"/>
        <v>1.41</v>
      </c>
      <c r="F59" s="4">
        <f t="shared" si="3"/>
        <v>0</v>
      </c>
      <c r="G59" s="13" t="str">
        <f t="shared" si="4"/>
        <v/>
      </c>
      <c r="H59" s="4" t="str">
        <f t="shared" si="5"/>
        <v/>
      </c>
      <c r="J59" s="2">
        <f t="shared" si="42"/>
        <v>2.5</v>
      </c>
      <c r="K59" s="4">
        <f t="shared" si="6"/>
        <v>7.5</v>
      </c>
      <c r="L59" s="4">
        <f t="shared" si="7"/>
        <v>1.41</v>
      </c>
      <c r="O59" s="4">
        <f t="shared" si="8"/>
        <v>0</v>
      </c>
      <c r="P59" s="13" t="str">
        <f t="shared" si="9"/>
        <v/>
      </c>
      <c r="Q59" s="4" t="str">
        <f t="shared" si="10"/>
        <v/>
      </c>
      <c r="S59" s="2">
        <f t="shared" si="43"/>
        <v>2.5</v>
      </c>
      <c r="T59" s="4">
        <f t="shared" si="11"/>
        <v>7.5</v>
      </c>
      <c r="U59" s="4">
        <f t="shared" si="12"/>
        <v>1.29</v>
      </c>
      <c r="X59" s="4">
        <f t="shared" si="13"/>
        <v>0</v>
      </c>
      <c r="Y59" s="13" t="str">
        <f t="shared" si="14"/>
        <v/>
      </c>
      <c r="Z59" s="4" t="str">
        <f t="shared" si="15"/>
        <v/>
      </c>
      <c r="AB59" s="2">
        <f t="shared" si="44"/>
        <v>2.5</v>
      </c>
      <c r="AC59" s="4">
        <f t="shared" si="16"/>
        <v>7.5</v>
      </c>
      <c r="AD59" s="4">
        <f t="shared" si="17"/>
        <v>1.41</v>
      </c>
      <c r="AG59" s="4">
        <f t="shared" si="18"/>
        <v>0</v>
      </c>
      <c r="AH59" s="13" t="str">
        <f t="shared" si="19"/>
        <v/>
      </c>
      <c r="AI59" s="4" t="str">
        <f t="shared" si="20"/>
        <v/>
      </c>
      <c r="AJ59" s="13"/>
      <c r="AK59" s="2">
        <f t="shared" si="45"/>
        <v>2.5</v>
      </c>
      <c r="AL59" s="4">
        <f t="shared" si="21"/>
        <v>7.5</v>
      </c>
      <c r="AM59" s="4">
        <f t="shared" si="22"/>
        <v>1.29</v>
      </c>
      <c r="AP59" s="4">
        <f t="shared" si="23"/>
        <v>0</v>
      </c>
      <c r="AQ59" s="13" t="str">
        <f t="shared" si="24"/>
        <v/>
      </c>
      <c r="AR59" s="4" t="str">
        <f t="shared" si="25"/>
        <v/>
      </c>
      <c r="AS59" s="13"/>
      <c r="AT59" s="2">
        <f t="shared" si="46"/>
        <v>2.5</v>
      </c>
      <c r="AU59" s="4">
        <f t="shared" si="26"/>
        <v>7.5</v>
      </c>
      <c r="AV59" s="4">
        <f t="shared" si="27"/>
        <v>1.41</v>
      </c>
      <c r="AY59" s="4">
        <f t="shared" si="28"/>
        <v>0</v>
      </c>
      <c r="AZ59" s="13" t="str">
        <f t="shared" si="29"/>
        <v/>
      </c>
      <c r="BA59" s="4" t="str">
        <f t="shared" si="30"/>
        <v/>
      </c>
      <c r="BB59" s="13"/>
      <c r="BC59" s="2">
        <f t="shared" si="47"/>
        <v>2.5</v>
      </c>
      <c r="BD59" s="4">
        <f t="shared" si="31"/>
        <v>7.5</v>
      </c>
      <c r="BE59" s="4">
        <f t="shared" si="32"/>
        <v>1.41</v>
      </c>
      <c r="BH59" s="4">
        <f t="shared" si="33"/>
        <v>0</v>
      </c>
      <c r="BI59" s="13" t="str">
        <f t="shared" si="34"/>
        <v/>
      </c>
      <c r="BJ59" s="4" t="str">
        <f t="shared" si="35"/>
        <v/>
      </c>
      <c r="BK59" s="13"/>
      <c r="BL59" s="2">
        <f t="shared" si="48"/>
        <v>2.5</v>
      </c>
      <c r="BM59" s="4">
        <f t="shared" si="36"/>
        <v>7.5</v>
      </c>
      <c r="BN59" s="4">
        <f t="shared" si="37"/>
        <v>1.41</v>
      </c>
      <c r="BQ59" s="4">
        <f t="shared" si="38"/>
        <v>0</v>
      </c>
      <c r="BR59" s="13" t="str">
        <f t="shared" si="39"/>
        <v/>
      </c>
      <c r="BS59" s="4" t="str">
        <f t="shared" si="40"/>
        <v/>
      </c>
      <c r="BT59" s="25"/>
    </row>
    <row r="60">
      <c r="A60" s="2">
        <f t="shared" si="41"/>
        <v>3</v>
      </c>
      <c r="B60" s="4">
        <f t="shared" si="1"/>
        <v>9</v>
      </c>
      <c r="C60" s="4">
        <f t="shared" si="2"/>
        <v>1.38</v>
      </c>
      <c r="F60" s="4">
        <f t="shared" si="3"/>
        <v>0</v>
      </c>
      <c r="G60" s="13" t="str">
        <f t="shared" si="4"/>
        <v/>
      </c>
      <c r="H60" s="4" t="str">
        <f t="shared" si="5"/>
        <v/>
      </c>
      <c r="J60" s="2">
        <f t="shared" si="42"/>
        <v>3</v>
      </c>
      <c r="K60" s="4">
        <f t="shared" si="6"/>
        <v>9</v>
      </c>
      <c r="L60" s="4">
        <f t="shared" si="7"/>
        <v>1.38</v>
      </c>
      <c r="O60" s="4">
        <f t="shared" si="8"/>
        <v>0</v>
      </c>
      <c r="P60" s="13" t="str">
        <f t="shared" si="9"/>
        <v/>
      </c>
      <c r="Q60" s="4" t="str">
        <f t="shared" si="10"/>
        <v/>
      </c>
      <c r="S60" s="2">
        <f t="shared" si="43"/>
        <v>3</v>
      </c>
      <c r="T60" s="4">
        <f t="shared" si="11"/>
        <v>9</v>
      </c>
      <c r="U60" s="4">
        <f t="shared" si="12"/>
        <v>1.26</v>
      </c>
      <c r="X60" s="4">
        <f t="shared" si="13"/>
        <v>0</v>
      </c>
      <c r="Y60" s="13" t="str">
        <f t="shared" si="14"/>
        <v/>
      </c>
      <c r="Z60" s="4" t="str">
        <f t="shared" si="15"/>
        <v/>
      </c>
      <c r="AB60" s="2">
        <f t="shared" si="44"/>
        <v>3</v>
      </c>
      <c r="AC60" s="4">
        <f t="shared" si="16"/>
        <v>9</v>
      </c>
      <c r="AD60" s="4">
        <f t="shared" si="17"/>
        <v>1.38</v>
      </c>
      <c r="AG60" s="4">
        <f t="shared" si="18"/>
        <v>0</v>
      </c>
      <c r="AH60" s="13" t="str">
        <f t="shared" si="19"/>
        <v/>
      </c>
      <c r="AI60" s="4" t="str">
        <f t="shared" si="20"/>
        <v/>
      </c>
      <c r="AJ60" s="13"/>
      <c r="AK60" s="2">
        <f t="shared" si="45"/>
        <v>3</v>
      </c>
      <c r="AL60" s="4">
        <f t="shared" si="21"/>
        <v>9</v>
      </c>
      <c r="AM60" s="4">
        <f t="shared" si="22"/>
        <v>1.26</v>
      </c>
      <c r="AP60" s="4">
        <f t="shared" si="23"/>
        <v>0</v>
      </c>
      <c r="AQ60" s="13" t="str">
        <f t="shared" si="24"/>
        <v/>
      </c>
      <c r="AR60" s="4" t="str">
        <f t="shared" si="25"/>
        <v/>
      </c>
      <c r="AS60" s="13"/>
      <c r="AT60" s="2">
        <f t="shared" si="46"/>
        <v>3</v>
      </c>
      <c r="AU60" s="4">
        <f t="shared" si="26"/>
        <v>9</v>
      </c>
      <c r="AV60" s="4">
        <f t="shared" si="27"/>
        <v>1.38</v>
      </c>
      <c r="AY60" s="4">
        <f t="shared" si="28"/>
        <v>0</v>
      </c>
      <c r="AZ60" s="13" t="str">
        <f t="shared" si="29"/>
        <v/>
      </c>
      <c r="BA60" s="4" t="str">
        <f t="shared" si="30"/>
        <v/>
      </c>
      <c r="BB60" s="13"/>
      <c r="BC60" s="2">
        <f t="shared" si="47"/>
        <v>3</v>
      </c>
      <c r="BD60" s="4">
        <f t="shared" si="31"/>
        <v>9</v>
      </c>
      <c r="BE60" s="4">
        <f t="shared" si="32"/>
        <v>1.38</v>
      </c>
      <c r="BH60" s="4">
        <f t="shared" si="33"/>
        <v>0</v>
      </c>
      <c r="BI60" s="13" t="str">
        <f t="shared" si="34"/>
        <v/>
      </c>
      <c r="BJ60" s="4" t="str">
        <f t="shared" si="35"/>
        <v/>
      </c>
      <c r="BK60" s="13"/>
      <c r="BL60" s="2">
        <f t="shared" si="48"/>
        <v>3</v>
      </c>
      <c r="BM60" s="4">
        <f t="shared" si="36"/>
        <v>9</v>
      </c>
      <c r="BN60" s="4">
        <f t="shared" si="37"/>
        <v>1.38</v>
      </c>
      <c r="BQ60" s="4">
        <f t="shared" si="38"/>
        <v>0</v>
      </c>
      <c r="BR60" s="13" t="str">
        <f t="shared" si="39"/>
        <v/>
      </c>
      <c r="BS60" s="4" t="str">
        <f t="shared" si="40"/>
        <v/>
      </c>
      <c r="BT60" s="25"/>
    </row>
    <row r="61">
      <c r="A61" s="2">
        <f t="shared" si="41"/>
        <v>3.5</v>
      </c>
      <c r="B61" s="4">
        <f t="shared" si="1"/>
        <v>10.5</v>
      </c>
      <c r="C61" s="4">
        <f t="shared" si="2"/>
        <v>1.35</v>
      </c>
      <c r="F61" s="4">
        <f t="shared" si="3"/>
        <v>0</v>
      </c>
      <c r="G61" s="13" t="str">
        <f t="shared" si="4"/>
        <v/>
      </c>
      <c r="H61" s="4" t="str">
        <f t="shared" si="5"/>
        <v/>
      </c>
      <c r="J61" s="2">
        <f t="shared" si="42"/>
        <v>3.5</v>
      </c>
      <c r="K61" s="4">
        <f t="shared" si="6"/>
        <v>10.5</v>
      </c>
      <c r="L61" s="4">
        <f t="shared" si="7"/>
        <v>1.35</v>
      </c>
      <c r="O61" s="4">
        <f t="shared" si="8"/>
        <v>0</v>
      </c>
      <c r="P61" s="13" t="str">
        <f t="shared" si="9"/>
        <v/>
      </c>
      <c r="Q61" s="4" t="str">
        <f t="shared" si="10"/>
        <v/>
      </c>
      <c r="S61" s="2">
        <f t="shared" si="43"/>
        <v>3.5</v>
      </c>
      <c r="T61" s="4">
        <f t="shared" si="11"/>
        <v>10.5</v>
      </c>
      <c r="U61" s="4">
        <f t="shared" si="12"/>
        <v>1.23</v>
      </c>
      <c r="X61" s="4">
        <f t="shared" si="13"/>
        <v>0</v>
      </c>
      <c r="Y61" s="13" t="str">
        <f t="shared" si="14"/>
        <v/>
      </c>
      <c r="Z61" s="4" t="str">
        <f t="shared" si="15"/>
        <v/>
      </c>
      <c r="AB61" s="2">
        <f t="shared" si="44"/>
        <v>3.5</v>
      </c>
      <c r="AC61" s="4">
        <f t="shared" si="16"/>
        <v>10.5</v>
      </c>
      <c r="AD61" s="4">
        <f t="shared" si="17"/>
        <v>1.35</v>
      </c>
      <c r="AG61" s="4">
        <f t="shared" si="18"/>
        <v>0</v>
      </c>
      <c r="AH61" s="13" t="str">
        <f t="shared" si="19"/>
        <v/>
      </c>
      <c r="AI61" s="4" t="str">
        <f t="shared" si="20"/>
        <v/>
      </c>
      <c r="AJ61" s="13"/>
      <c r="AK61" s="2">
        <f t="shared" si="45"/>
        <v>3.5</v>
      </c>
      <c r="AL61" s="4">
        <f t="shared" si="21"/>
        <v>10.5</v>
      </c>
      <c r="AM61" s="4">
        <f t="shared" si="22"/>
        <v>1.23</v>
      </c>
      <c r="AP61" s="4">
        <f t="shared" si="23"/>
        <v>0</v>
      </c>
      <c r="AQ61" s="13" t="str">
        <f t="shared" si="24"/>
        <v/>
      </c>
      <c r="AR61" s="4" t="str">
        <f t="shared" si="25"/>
        <v/>
      </c>
      <c r="AS61" s="13"/>
      <c r="AT61" s="2">
        <f t="shared" si="46"/>
        <v>3.5</v>
      </c>
      <c r="AU61" s="4">
        <f t="shared" si="26"/>
        <v>10.5</v>
      </c>
      <c r="AV61" s="4">
        <f t="shared" si="27"/>
        <v>1.35</v>
      </c>
      <c r="AY61" s="4">
        <f t="shared" si="28"/>
        <v>0</v>
      </c>
      <c r="AZ61" s="13" t="str">
        <f t="shared" si="29"/>
        <v/>
      </c>
      <c r="BA61" s="4" t="str">
        <f t="shared" si="30"/>
        <v/>
      </c>
      <c r="BB61" s="13"/>
      <c r="BC61" s="2">
        <f t="shared" si="47"/>
        <v>3.5</v>
      </c>
      <c r="BD61" s="4">
        <f t="shared" si="31"/>
        <v>10.5</v>
      </c>
      <c r="BE61" s="4">
        <f t="shared" si="32"/>
        <v>1.35</v>
      </c>
      <c r="BH61" s="4">
        <f t="shared" si="33"/>
        <v>0</v>
      </c>
      <c r="BI61" s="13" t="str">
        <f t="shared" si="34"/>
        <v/>
      </c>
      <c r="BJ61" s="4" t="str">
        <f t="shared" si="35"/>
        <v/>
      </c>
      <c r="BK61" s="13"/>
      <c r="BL61" s="2">
        <f t="shared" si="48"/>
        <v>3.5</v>
      </c>
      <c r="BM61" s="4">
        <f t="shared" si="36"/>
        <v>10.5</v>
      </c>
      <c r="BN61" s="4">
        <f t="shared" si="37"/>
        <v>1.35</v>
      </c>
      <c r="BQ61" s="4">
        <f t="shared" si="38"/>
        <v>0</v>
      </c>
      <c r="BR61" s="13" t="str">
        <f t="shared" si="39"/>
        <v/>
      </c>
      <c r="BS61" s="4" t="str">
        <f t="shared" si="40"/>
        <v/>
      </c>
      <c r="BT61" s="25"/>
    </row>
    <row r="62">
      <c r="A62" s="2">
        <f t="shared" si="41"/>
        <v>4</v>
      </c>
      <c r="B62" s="4">
        <f t="shared" si="1"/>
        <v>12</v>
      </c>
      <c r="C62" s="4">
        <f t="shared" si="2"/>
        <v>1.32</v>
      </c>
      <c r="F62" s="4">
        <f t="shared" si="3"/>
        <v>0</v>
      </c>
      <c r="G62" s="13" t="str">
        <f t="shared" si="4"/>
        <v/>
      </c>
      <c r="H62" s="4" t="str">
        <f t="shared" si="5"/>
        <v/>
      </c>
      <c r="J62" s="2">
        <f t="shared" si="42"/>
        <v>4</v>
      </c>
      <c r="K62" s="4">
        <f t="shared" si="6"/>
        <v>12</v>
      </c>
      <c r="L62" s="4">
        <f t="shared" si="7"/>
        <v>1.32</v>
      </c>
      <c r="O62" s="4">
        <f t="shared" si="8"/>
        <v>0</v>
      </c>
      <c r="P62" s="13" t="str">
        <f t="shared" si="9"/>
        <v/>
      </c>
      <c r="Q62" s="4" t="str">
        <f t="shared" si="10"/>
        <v/>
      </c>
      <c r="S62" s="2">
        <f t="shared" si="43"/>
        <v>4</v>
      </c>
      <c r="T62" s="4">
        <f t="shared" si="11"/>
        <v>12</v>
      </c>
      <c r="U62" s="4">
        <f t="shared" si="12"/>
        <v>1.2</v>
      </c>
      <c r="V62" s="4">
        <f>150+13/16</f>
        <v>150.8125</v>
      </c>
      <c r="W62" s="2">
        <v>155.25</v>
      </c>
      <c r="X62" s="4">
        <f t="shared" si="13"/>
        <v>4.4375</v>
      </c>
      <c r="Y62" s="13">
        <f t="shared" si="14"/>
        <v>0.993031274</v>
      </c>
      <c r="Z62" s="4">
        <f t="shared" si="15"/>
        <v>0</v>
      </c>
      <c r="AB62" s="2">
        <f t="shared" si="44"/>
        <v>4</v>
      </c>
      <c r="AC62" s="4">
        <f t="shared" si="16"/>
        <v>12</v>
      </c>
      <c r="AD62" s="4">
        <f t="shared" si="17"/>
        <v>1.32</v>
      </c>
      <c r="AE62" s="4">
        <f>150+13/16</f>
        <v>150.8125</v>
      </c>
      <c r="AF62" s="2">
        <v>155.25</v>
      </c>
      <c r="AG62" s="4">
        <f t="shared" si="18"/>
        <v>4.4375</v>
      </c>
      <c r="AH62" s="13">
        <f t="shared" si="19"/>
        <v>0.9896011039</v>
      </c>
      <c r="AI62" s="4">
        <f t="shared" si="20"/>
        <v>0</v>
      </c>
      <c r="AJ62" s="13"/>
      <c r="AK62" s="2">
        <f t="shared" si="45"/>
        <v>4</v>
      </c>
      <c r="AL62" s="4">
        <f t="shared" si="21"/>
        <v>12</v>
      </c>
      <c r="AM62" s="4">
        <f t="shared" si="22"/>
        <v>1.2</v>
      </c>
      <c r="AN62" s="4">
        <f>150.875-1/32</f>
        <v>150.84375</v>
      </c>
      <c r="AO62" s="2">
        <v>155.25</v>
      </c>
      <c r="AP62" s="4">
        <f t="shared" si="23"/>
        <v>4.40625</v>
      </c>
      <c r="AQ62" s="13">
        <f t="shared" si="24"/>
        <v>0.9964726521</v>
      </c>
      <c r="AR62" s="4">
        <f t="shared" si="25"/>
        <v>0</v>
      </c>
      <c r="AS62" s="13"/>
      <c r="AT62" s="2">
        <f t="shared" si="46"/>
        <v>4</v>
      </c>
      <c r="AU62" s="4">
        <f t="shared" si="26"/>
        <v>12</v>
      </c>
      <c r="AV62" s="4">
        <f t="shared" si="27"/>
        <v>1.32</v>
      </c>
      <c r="AY62" s="4">
        <f t="shared" si="28"/>
        <v>0</v>
      </c>
      <c r="AZ62" s="13" t="str">
        <f t="shared" si="29"/>
        <v/>
      </c>
      <c r="BA62" s="4" t="str">
        <f t="shared" si="30"/>
        <v/>
      </c>
      <c r="BB62" s="13"/>
      <c r="BC62" s="2">
        <f t="shared" si="47"/>
        <v>4</v>
      </c>
      <c r="BD62" s="4">
        <f t="shared" si="31"/>
        <v>12</v>
      </c>
      <c r="BE62" s="4">
        <f t="shared" si="32"/>
        <v>1.32</v>
      </c>
      <c r="BH62" s="4">
        <f t="shared" si="33"/>
        <v>0</v>
      </c>
      <c r="BI62" s="13" t="str">
        <f t="shared" si="34"/>
        <v/>
      </c>
      <c r="BJ62" s="4" t="str">
        <f t="shared" si="35"/>
        <v/>
      </c>
      <c r="BK62" s="13"/>
      <c r="BL62" s="2">
        <f t="shared" si="48"/>
        <v>4</v>
      </c>
      <c r="BM62" s="4">
        <f t="shared" si="36"/>
        <v>12</v>
      </c>
      <c r="BN62" s="4">
        <f t="shared" si="37"/>
        <v>1.32</v>
      </c>
      <c r="BQ62" s="4">
        <f t="shared" si="38"/>
        <v>0</v>
      </c>
      <c r="BR62" s="13" t="str">
        <f t="shared" si="39"/>
        <v/>
      </c>
      <c r="BS62" s="4" t="str">
        <f t="shared" si="40"/>
        <v/>
      </c>
      <c r="BT62" s="25"/>
    </row>
    <row r="63">
      <c r="A63" s="2">
        <f t="shared" si="41"/>
        <v>4.5</v>
      </c>
      <c r="B63" s="4">
        <f t="shared" si="1"/>
        <v>13.5</v>
      </c>
      <c r="C63" s="4">
        <f t="shared" si="2"/>
        <v>1.29</v>
      </c>
      <c r="F63" s="4">
        <f t="shared" si="3"/>
        <v>0</v>
      </c>
      <c r="G63" s="13" t="str">
        <f t="shared" si="4"/>
        <v/>
      </c>
      <c r="H63" s="4" t="str">
        <f t="shared" si="5"/>
        <v/>
      </c>
      <c r="J63" s="2">
        <f t="shared" si="42"/>
        <v>4.5</v>
      </c>
      <c r="K63" s="4">
        <f t="shared" si="6"/>
        <v>13.5</v>
      </c>
      <c r="L63" s="4">
        <f t="shared" si="7"/>
        <v>1.29</v>
      </c>
      <c r="O63" s="4">
        <f t="shared" si="8"/>
        <v>0</v>
      </c>
      <c r="P63" s="13" t="str">
        <f t="shared" si="9"/>
        <v/>
      </c>
      <c r="Q63" s="4" t="str">
        <f t="shared" si="10"/>
        <v/>
      </c>
      <c r="S63" s="2">
        <f t="shared" si="43"/>
        <v>4.5</v>
      </c>
      <c r="T63" s="4">
        <f t="shared" si="11"/>
        <v>13.5</v>
      </c>
      <c r="U63" s="4">
        <f t="shared" si="12"/>
        <v>1.17</v>
      </c>
      <c r="X63" s="4">
        <f t="shared" si="13"/>
        <v>0</v>
      </c>
      <c r="Y63" s="13" t="str">
        <f t="shared" si="14"/>
        <v/>
      </c>
      <c r="Z63" s="4" t="str">
        <f t="shared" si="15"/>
        <v/>
      </c>
      <c r="AB63" s="2">
        <f t="shared" si="44"/>
        <v>4.5</v>
      </c>
      <c r="AC63" s="4">
        <f t="shared" si="16"/>
        <v>13.5</v>
      </c>
      <c r="AD63" s="4">
        <f t="shared" si="17"/>
        <v>1.29</v>
      </c>
      <c r="AG63" s="4">
        <f t="shared" si="18"/>
        <v>0</v>
      </c>
      <c r="AH63" s="13" t="str">
        <f t="shared" si="19"/>
        <v/>
      </c>
      <c r="AI63" s="4" t="str">
        <f t="shared" si="20"/>
        <v/>
      </c>
      <c r="AJ63" s="13"/>
      <c r="AK63" s="2">
        <f t="shared" si="45"/>
        <v>4.5</v>
      </c>
      <c r="AL63" s="4">
        <f t="shared" si="21"/>
        <v>13.5</v>
      </c>
      <c r="AM63" s="4">
        <f t="shared" si="22"/>
        <v>1.17</v>
      </c>
      <c r="AP63" s="4">
        <f t="shared" si="23"/>
        <v>0</v>
      </c>
      <c r="AQ63" s="13" t="str">
        <f t="shared" si="24"/>
        <v/>
      </c>
      <c r="AR63" s="4" t="str">
        <f t="shared" si="25"/>
        <v/>
      </c>
      <c r="AS63" s="13"/>
      <c r="AT63" s="2">
        <f t="shared" si="46"/>
        <v>4.5</v>
      </c>
      <c r="AU63" s="4">
        <f t="shared" si="26"/>
        <v>13.5</v>
      </c>
      <c r="AV63" s="4">
        <f t="shared" si="27"/>
        <v>1.29</v>
      </c>
      <c r="AY63" s="4">
        <f t="shared" si="28"/>
        <v>0</v>
      </c>
      <c r="AZ63" s="13" t="str">
        <f t="shared" si="29"/>
        <v/>
      </c>
      <c r="BA63" s="4" t="str">
        <f t="shared" si="30"/>
        <v/>
      </c>
      <c r="BB63" s="13"/>
      <c r="BC63" s="2">
        <f t="shared" si="47"/>
        <v>4.5</v>
      </c>
      <c r="BD63" s="4">
        <f t="shared" si="31"/>
        <v>13.5</v>
      </c>
      <c r="BE63" s="4">
        <f t="shared" si="32"/>
        <v>1.29</v>
      </c>
      <c r="BH63" s="4">
        <f t="shared" si="33"/>
        <v>0</v>
      </c>
      <c r="BI63" s="13" t="str">
        <f t="shared" si="34"/>
        <v/>
      </c>
      <c r="BJ63" s="4" t="str">
        <f t="shared" si="35"/>
        <v/>
      </c>
      <c r="BK63" s="13"/>
      <c r="BL63" s="2">
        <f t="shared" si="48"/>
        <v>4.5</v>
      </c>
      <c r="BM63" s="4">
        <f t="shared" si="36"/>
        <v>13.5</v>
      </c>
      <c r="BN63" s="4">
        <f t="shared" si="37"/>
        <v>1.29</v>
      </c>
      <c r="BQ63" s="4">
        <f t="shared" si="38"/>
        <v>0</v>
      </c>
      <c r="BR63" s="13" t="str">
        <f t="shared" si="39"/>
        <v/>
      </c>
      <c r="BS63" s="4" t="str">
        <f t="shared" si="40"/>
        <v/>
      </c>
      <c r="BT63" s="25"/>
    </row>
    <row r="64">
      <c r="A64" s="2">
        <f t="shared" si="41"/>
        <v>5</v>
      </c>
      <c r="B64" s="4">
        <f t="shared" si="1"/>
        <v>15</v>
      </c>
      <c r="C64" s="4">
        <f t="shared" si="2"/>
        <v>1.26</v>
      </c>
      <c r="F64" s="4">
        <f t="shared" si="3"/>
        <v>0</v>
      </c>
      <c r="G64" s="13" t="str">
        <f t="shared" si="4"/>
        <v/>
      </c>
      <c r="H64" s="4" t="str">
        <f t="shared" si="5"/>
        <v/>
      </c>
      <c r="J64" s="2">
        <f t="shared" si="42"/>
        <v>5</v>
      </c>
      <c r="K64" s="4">
        <f t="shared" si="6"/>
        <v>15</v>
      </c>
      <c r="L64" s="4">
        <f t="shared" si="7"/>
        <v>1.26</v>
      </c>
      <c r="O64" s="4">
        <f t="shared" si="8"/>
        <v>0</v>
      </c>
      <c r="P64" s="13" t="str">
        <f t="shared" si="9"/>
        <v/>
      </c>
      <c r="Q64" s="4" t="str">
        <f t="shared" si="10"/>
        <v/>
      </c>
      <c r="S64" s="2">
        <f t="shared" si="43"/>
        <v>5</v>
      </c>
      <c r="T64" s="4">
        <f t="shared" si="11"/>
        <v>15</v>
      </c>
      <c r="U64" s="4">
        <f t="shared" si="12"/>
        <v>1.14</v>
      </c>
      <c r="X64" s="4">
        <f t="shared" si="13"/>
        <v>0</v>
      </c>
      <c r="Y64" s="13" t="str">
        <f t="shared" si="14"/>
        <v/>
      </c>
      <c r="Z64" s="4" t="str">
        <f t="shared" si="15"/>
        <v/>
      </c>
      <c r="AB64" s="2">
        <f t="shared" si="44"/>
        <v>5</v>
      </c>
      <c r="AC64" s="4">
        <f t="shared" si="16"/>
        <v>15</v>
      </c>
      <c r="AD64" s="4">
        <f t="shared" si="17"/>
        <v>1.26</v>
      </c>
      <c r="AG64" s="4">
        <f t="shared" si="18"/>
        <v>0</v>
      </c>
      <c r="AH64" s="13" t="str">
        <f t="shared" si="19"/>
        <v/>
      </c>
      <c r="AI64" s="4" t="str">
        <f t="shared" si="20"/>
        <v/>
      </c>
      <c r="AJ64" s="13"/>
      <c r="AK64" s="2">
        <f t="shared" si="45"/>
        <v>5</v>
      </c>
      <c r="AL64" s="4">
        <f t="shared" si="21"/>
        <v>15</v>
      </c>
      <c r="AM64" s="4">
        <f t="shared" si="22"/>
        <v>1.14</v>
      </c>
      <c r="AP64" s="4">
        <f t="shared" si="23"/>
        <v>0</v>
      </c>
      <c r="AQ64" s="13" t="str">
        <f t="shared" si="24"/>
        <v/>
      </c>
      <c r="AR64" s="4" t="str">
        <f t="shared" si="25"/>
        <v/>
      </c>
      <c r="AS64" s="13"/>
      <c r="AT64" s="2">
        <f t="shared" si="46"/>
        <v>5</v>
      </c>
      <c r="AU64" s="4">
        <f t="shared" si="26"/>
        <v>15</v>
      </c>
      <c r="AV64" s="4">
        <f t="shared" si="27"/>
        <v>1.26</v>
      </c>
      <c r="AY64" s="4">
        <f t="shared" si="28"/>
        <v>0</v>
      </c>
      <c r="AZ64" s="13" t="str">
        <f t="shared" si="29"/>
        <v/>
      </c>
      <c r="BA64" s="4" t="str">
        <f t="shared" si="30"/>
        <v/>
      </c>
      <c r="BB64" s="13"/>
      <c r="BC64" s="2">
        <f t="shared" si="47"/>
        <v>5</v>
      </c>
      <c r="BD64" s="4">
        <f t="shared" si="31"/>
        <v>15</v>
      </c>
      <c r="BE64" s="4">
        <f t="shared" si="32"/>
        <v>1.26</v>
      </c>
      <c r="BH64" s="4">
        <f t="shared" si="33"/>
        <v>0</v>
      </c>
      <c r="BI64" s="13" t="str">
        <f t="shared" si="34"/>
        <v/>
      </c>
      <c r="BJ64" s="4" t="str">
        <f t="shared" si="35"/>
        <v/>
      </c>
      <c r="BK64" s="13"/>
      <c r="BL64" s="2">
        <f t="shared" si="48"/>
        <v>5</v>
      </c>
      <c r="BM64" s="4">
        <f t="shared" si="36"/>
        <v>15</v>
      </c>
      <c r="BN64" s="4">
        <f t="shared" si="37"/>
        <v>1.26</v>
      </c>
      <c r="BQ64" s="4">
        <f t="shared" si="38"/>
        <v>0</v>
      </c>
      <c r="BR64" s="13" t="str">
        <f t="shared" si="39"/>
        <v/>
      </c>
      <c r="BS64" s="4" t="str">
        <f t="shared" si="40"/>
        <v/>
      </c>
      <c r="BT64" s="25"/>
    </row>
    <row r="65">
      <c r="A65" s="2">
        <f t="shared" si="41"/>
        <v>5.5</v>
      </c>
      <c r="B65" s="4">
        <f t="shared" si="1"/>
        <v>16.5</v>
      </c>
      <c r="C65" s="4">
        <f t="shared" si="2"/>
        <v>1.23</v>
      </c>
      <c r="F65" s="4">
        <f t="shared" si="3"/>
        <v>0</v>
      </c>
      <c r="G65" s="13" t="str">
        <f t="shared" si="4"/>
        <v/>
      </c>
      <c r="H65" s="4" t="str">
        <f t="shared" si="5"/>
        <v/>
      </c>
      <c r="J65" s="2">
        <f t="shared" si="42"/>
        <v>5.5</v>
      </c>
      <c r="K65" s="4">
        <f t="shared" si="6"/>
        <v>16.5</v>
      </c>
      <c r="L65" s="4">
        <f t="shared" si="7"/>
        <v>1.23</v>
      </c>
      <c r="O65" s="4">
        <f t="shared" si="8"/>
        <v>0</v>
      </c>
      <c r="P65" s="13" t="str">
        <f t="shared" si="9"/>
        <v/>
      </c>
      <c r="Q65" s="4" t="str">
        <f t="shared" si="10"/>
        <v/>
      </c>
      <c r="S65" s="2">
        <f t="shared" si="43"/>
        <v>5.5</v>
      </c>
      <c r="T65" s="4">
        <f t="shared" si="11"/>
        <v>16.5</v>
      </c>
      <c r="U65" s="4">
        <f t="shared" si="12"/>
        <v>1.11</v>
      </c>
      <c r="X65" s="4">
        <f t="shared" si="13"/>
        <v>0</v>
      </c>
      <c r="Y65" s="13" t="str">
        <f t="shared" si="14"/>
        <v/>
      </c>
      <c r="Z65" s="4" t="str">
        <f t="shared" si="15"/>
        <v/>
      </c>
      <c r="AB65" s="2">
        <f t="shared" si="44"/>
        <v>5.5</v>
      </c>
      <c r="AC65" s="4">
        <f t="shared" si="16"/>
        <v>16.5</v>
      </c>
      <c r="AD65" s="4">
        <f t="shared" si="17"/>
        <v>1.23</v>
      </c>
      <c r="AG65" s="4">
        <f t="shared" si="18"/>
        <v>0</v>
      </c>
      <c r="AH65" s="13" t="str">
        <f t="shared" si="19"/>
        <v/>
      </c>
      <c r="AI65" s="4" t="str">
        <f t="shared" si="20"/>
        <v/>
      </c>
      <c r="AJ65" s="13"/>
      <c r="AK65" s="2">
        <f t="shared" si="45"/>
        <v>5.5</v>
      </c>
      <c r="AL65" s="4">
        <f t="shared" si="21"/>
        <v>16.5</v>
      </c>
      <c r="AM65" s="4">
        <f t="shared" si="22"/>
        <v>1.11</v>
      </c>
      <c r="AP65" s="4">
        <f t="shared" si="23"/>
        <v>0</v>
      </c>
      <c r="AQ65" s="13" t="str">
        <f t="shared" si="24"/>
        <v/>
      </c>
      <c r="AR65" s="4" t="str">
        <f t="shared" si="25"/>
        <v/>
      </c>
      <c r="AS65" s="13"/>
      <c r="AT65" s="2">
        <f t="shared" si="46"/>
        <v>5.5</v>
      </c>
      <c r="AU65" s="4">
        <f t="shared" si="26"/>
        <v>16.5</v>
      </c>
      <c r="AV65" s="4">
        <f t="shared" si="27"/>
        <v>1.23</v>
      </c>
      <c r="AY65" s="4">
        <f t="shared" si="28"/>
        <v>0</v>
      </c>
      <c r="AZ65" s="13" t="str">
        <f t="shared" si="29"/>
        <v/>
      </c>
      <c r="BA65" s="4" t="str">
        <f t="shared" si="30"/>
        <v/>
      </c>
      <c r="BB65" s="13"/>
      <c r="BC65" s="2">
        <f t="shared" si="47"/>
        <v>5.5</v>
      </c>
      <c r="BD65" s="4">
        <f t="shared" si="31"/>
        <v>16.5</v>
      </c>
      <c r="BE65" s="4">
        <f t="shared" si="32"/>
        <v>1.23</v>
      </c>
      <c r="BH65" s="4">
        <f t="shared" si="33"/>
        <v>0</v>
      </c>
      <c r="BI65" s="13" t="str">
        <f t="shared" si="34"/>
        <v/>
      </c>
      <c r="BJ65" s="4" t="str">
        <f t="shared" si="35"/>
        <v/>
      </c>
      <c r="BK65" s="13"/>
      <c r="BL65" s="2">
        <f t="shared" si="48"/>
        <v>5.5</v>
      </c>
      <c r="BM65" s="4">
        <f t="shared" si="36"/>
        <v>16.5</v>
      </c>
      <c r="BN65" s="4">
        <f t="shared" si="37"/>
        <v>1.23</v>
      </c>
      <c r="BQ65" s="4">
        <f t="shared" si="38"/>
        <v>0</v>
      </c>
      <c r="BR65" s="13" t="str">
        <f t="shared" si="39"/>
        <v/>
      </c>
      <c r="BS65" s="4" t="str">
        <f t="shared" si="40"/>
        <v/>
      </c>
      <c r="BT65" s="25"/>
    </row>
    <row r="66">
      <c r="A66" s="2">
        <f t="shared" si="41"/>
        <v>6</v>
      </c>
      <c r="B66" s="4">
        <f t="shared" si="1"/>
        <v>18</v>
      </c>
      <c r="C66" s="4">
        <f t="shared" si="2"/>
        <v>1.2</v>
      </c>
      <c r="F66" s="4">
        <f t="shared" si="3"/>
        <v>0</v>
      </c>
      <c r="G66" s="13" t="str">
        <f t="shared" si="4"/>
        <v/>
      </c>
      <c r="H66" s="4" t="str">
        <f t="shared" si="5"/>
        <v/>
      </c>
      <c r="J66" s="2">
        <f t="shared" si="42"/>
        <v>6</v>
      </c>
      <c r="K66" s="4">
        <f t="shared" si="6"/>
        <v>18</v>
      </c>
      <c r="L66" s="4">
        <f t="shared" si="7"/>
        <v>1.2</v>
      </c>
      <c r="O66" s="4">
        <f t="shared" si="8"/>
        <v>0</v>
      </c>
      <c r="P66" s="13" t="str">
        <f t="shared" si="9"/>
        <v/>
      </c>
      <c r="Q66" s="4" t="str">
        <f t="shared" si="10"/>
        <v/>
      </c>
      <c r="S66" s="2">
        <f t="shared" si="43"/>
        <v>6</v>
      </c>
      <c r="T66" s="4">
        <f t="shared" si="11"/>
        <v>18</v>
      </c>
      <c r="U66" s="4">
        <f t="shared" si="12"/>
        <v>1.08</v>
      </c>
      <c r="V66" s="4">
        <f>150+13/16</f>
        <v>150.8125</v>
      </c>
      <c r="W66" s="2">
        <v>155.25</v>
      </c>
      <c r="X66" s="4">
        <f t="shared" si="13"/>
        <v>4.4375</v>
      </c>
      <c r="Y66" s="13">
        <f t="shared" si="14"/>
        <v>0.993031274</v>
      </c>
      <c r="Z66" s="4">
        <f t="shared" si="15"/>
        <v>0</v>
      </c>
      <c r="AB66" s="2">
        <f t="shared" si="44"/>
        <v>6</v>
      </c>
      <c r="AC66" s="4">
        <f t="shared" si="16"/>
        <v>18</v>
      </c>
      <c r="AD66" s="4">
        <f t="shared" si="17"/>
        <v>1.2</v>
      </c>
      <c r="AE66" s="4">
        <f>150+13/16</f>
        <v>150.8125</v>
      </c>
      <c r="AF66" s="2">
        <v>155.25</v>
      </c>
      <c r="AG66" s="4">
        <f t="shared" si="18"/>
        <v>4.4375</v>
      </c>
      <c r="AH66" s="13">
        <f t="shared" si="19"/>
        <v>0.9896011039</v>
      </c>
      <c r="AI66" s="4">
        <f t="shared" si="20"/>
        <v>0</v>
      </c>
      <c r="AJ66" s="13"/>
      <c r="AK66" s="2">
        <f t="shared" si="45"/>
        <v>6</v>
      </c>
      <c r="AL66" s="4">
        <f t="shared" si="21"/>
        <v>18</v>
      </c>
      <c r="AM66" s="4">
        <f t="shared" si="22"/>
        <v>1.08</v>
      </c>
      <c r="AN66" s="4">
        <f>150.875-1/32</f>
        <v>150.84375</v>
      </c>
      <c r="AO66" s="4">
        <f>155+3/16</f>
        <v>155.1875</v>
      </c>
      <c r="AP66" s="4">
        <f t="shared" si="23"/>
        <v>4.34375</v>
      </c>
      <c r="AQ66" s="13">
        <f t="shared" si="24"/>
        <v>0.98938023</v>
      </c>
      <c r="AR66" s="4">
        <f t="shared" si="25"/>
        <v>0</v>
      </c>
      <c r="AS66" s="13"/>
      <c r="AT66" s="2">
        <f t="shared" si="46"/>
        <v>6</v>
      </c>
      <c r="AU66" s="4">
        <f t="shared" si="26"/>
        <v>18</v>
      </c>
      <c r="AV66" s="4">
        <f t="shared" si="27"/>
        <v>1.2</v>
      </c>
      <c r="AY66" s="4">
        <f t="shared" si="28"/>
        <v>0</v>
      </c>
      <c r="AZ66" s="13" t="str">
        <f t="shared" si="29"/>
        <v/>
      </c>
      <c r="BA66" s="4" t="str">
        <f t="shared" si="30"/>
        <v/>
      </c>
      <c r="BB66" s="13"/>
      <c r="BC66" s="2">
        <f t="shared" si="47"/>
        <v>6</v>
      </c>
      <c r="BD66" s="4">
        <f t="shared" si="31"/>
        <v>18</v>
      </c>
      <c r="BE66" s="4">
        <f t="shared" si="32"/>
        <v>1.2</v>
      </c>
      <c r="BH66" s="4">
        <f t="shared" si="33"/>
        <v>0</v>
      </c>
      <c r="BI66" s="13" t="str">
        <f t="shared" si="34"/>
        <v/>
      </c>
      <c r="BJ66" s="4" t="str">
        <f t="shared" si="35"/>
        <v/>
      </c>
      <c r="BK66" s="13"/>
      <c r="BL66" s="2">
        <f t="shared" si="48"/>
        <v>6</v>
      </c>
      <c r="BM66" s="4">
        <f t="shared" si="36"/>
        <v>18</v>
      </c>
      <c r="BN66" s="4">
        <f t="shared" si="37"/>
        <v>1.2</v>
      </c>
      <c r="BQ66" s="4">
        <f t="shared" si="38"/>
        <v>0</v>
      </c>
      <c r="BR66" s="13" t="str">
        <f t="shared" si="39"/>
        <v/>
      </c>
      <c r="BS66" s="4" t="str">
        <f t="shared" si="40"/>
        <v/>
      </c>
      <c r="BT66" s="25"/>
    </row>
    <row r="67">
      <c r="A67" s="2">
        <f t="shared" si="41"/>
        <v>6.5</v>
      </c>
      <c r="B67" s="4">
        <f t="shared" si="1"/>
        <v>19.5</v>
      </c>
      <c r="C67" s="4">
        <f t="shared" si="2"/>
        <v>1.17</v>
      </c>
      <c r="F67" s="4">
        <f t="shared" si="3"/>
        <v>0</v>
      </c>
      <c r="G67" s="13" t="str">
        <f t="shared" si="4"/>
        <v/>
      </c>
      <c r="H67" s="4" t="str">
        <f t="shared" si="5"/>
        <v/>
      </c>
      <c r="J67" s="2">
        <f t="shared" si="42"/>
        <v>6.5</v>
      </c>
      <c r="K67" s="4">
        <f t="shared" si="6"/>
        <v>19.5</v>
      </c>
      <c r="L67" s="4">
        <f t="shared" si="7"/>
        <v>1.17</v>
      </c>
      <c r="O67" s="4">
        <f t="shared" si="8"/>
        <v>0</v>
      </c>
      <c r="P67" s="13" t="str">
        <f t="shared" si="9"/>
        <v/>
      </c>
      <c r="Q67" s="4" t="str">
        <f t="shared" si="10"/>
        <v/>
      </c>
      <c r="S67" s="2">
        <f t="shared" si="43"/>
        <v>6.5</v>
      </c>
      <c r="T67" s="4">
        <f t="shared" si="11"/>
        <v>19.5</v>
      </c>
      <c r="U67" s="4">
        <f t="shared" si="12"/>
        <v>1.05</v>
      </c>
      <c r="X67" s="4">
        <f t="shared" si="13"/>
        <v>0</v>
      </c>
      <c r="Y67" s="13" t="str">
        <f t="shared" si="14"/>
        <v/>
      </c>
      <c r="Z67" s="4" t="str">
        <f t="shared" si="15"/>
        <v/>
      </c>
      <c r="AB67" s="2">
        <f t="shared" si="44"/>
        <v>6.5</v>
      </c>
      <c r="AC67" s="4">
        <f t="shared" si="16"/>
        <v>19.5</v>
      </c>
      <c r="AD67" s="4">
        <f t="shared" si="17"/>
        <v>1.17</v>
      </c>
      <c r="AG67" s="4">
        <f t="shared" si="18"/>
        <v>0</v>
      </c>
      <c r="AH67" s="13" t="str">
        <f t="shared" si="19"/>
        <v/>
      </c>
      <c r="AI67" s="4" t="str">
        <f t="shared" si="20"/>
        <v/>
      </c>
      <c r="AJ67" s="13"/>
      <c r="AK67" s="2">
        <f t="shared" si="45"/>
        <v>6.5</v>
      </c>
      <c r="AL67" s="4">
        <f t="shared" si="21"/>
        <v>19.5</v>
      </c>
      <c r="AM67" s="4">
        <f t="shared" si="22"/>
        <v>1.05</v>
      </c>
      <c r="AP67" s="4">
        <f t="shared" si="23"/>
        <v>0</v>
      </c>
      <c r="AQ67" s="13" t="str">
        <f t="shared" si="24"/>
        <v/>
      </c>
      <c r="AR67" s="4" t="str">
        <f t="shared" si="25"/>
        <v/>
      </c>
      <c r="AS67" s="13"/>
      <c r="AT67" s="2">
        <f t="shared" si="46"/>
        <v>6.5</v>
      </c>
      <c r="AU67" s="4">
        <f t="shared" si="26"/>
        <v>19.5</v>
      </c>
      <c r="AV67" s="4">
        <f t="shared" si="27"/>
        <v>1.17</v>
      </c>
      <c r="AY67" s="4">
        <f t="shared" si="28"/>
        <v>0</v>
      </c>
      <c r="AZ67" s="13" t="str">
        <f t="shared" si="29"/>
        <v/>
      </c>
      <c r="BA67" s="4" t="str">
        <f t="shared" si="30"/>
        <v/>
      </c>
      <c r="BB67" s="13"/>
      <c r="BC67" s="2">
        <f t="shared" si="47"/>
        <v>6.5</v>
      </c>
      <c r="BD67" s="4">
        <f t="shared" si="31"/>
        <v>19.5</v>
      </c>
      <c r="BE67" s="4">
        <f t="shared" si="32"/>
        <v>1.17</v>
      </c>
      <c r="BH67" s="4">
        <f t="shared" si="33"/>
        <v>0</v>
      </c>
      <c r="BI67" s="13" t="str">
        <f t="shared" si="34"/>
        <v/>
      </c>
      <c r="BJ67" s="4" t="str">
        <f t="shared" si="35"/>
        <v/>
      </c>
      <c r="BK67" s="13"/>
      <c r="BL67" s="2">
        <f t="shared" si="48"/>
        <v>6.5</v>
      </c>
      <c r="BM67" s="4">
        <f t="shared" si="36"/>
        <v>19.5</v>
      </c>
      <c r="BN67" s="4">
        <f t="shared" si="37"/>
        <v>1.17</v>
      </c>
      <c r="BQ67" s="4">
        <f t="shared" si="38"/>
        <v>0</v>
      </c>
      <c r="BR67" s="13" t="str">
        <f t="shared" si="39"/>
        <v/>
      </c>
      <c r="BS67" s="4" t="str">
        <f t="shared" si="40"/>
        <v/>
      </c>
      <c r="BT67" s="25"/>
    </row>
    <row r="68">
      <c r="A68" s="2">
        <f t="shared" si="41"/>
        <v>7</v>
      </c>
      <c r="B68" s="4">
        <f t="shared" si="1"/>
        <v>21</v>
      </c>
      <c r="C68" s="4">
        <f t="shared" si="2"/>
        <v>1.14</v>
      </c>
      <c r="F68" s="4">
        <f t="shared" si="3"/>
        <v>0</v>
      </c>
      <c r="G68" s="13" t="str">
        <f t="shared" si="4"/>
        <v/>
      </c>
      <c r="H68" s="4" t="str">
        <f t="shared" si="5"/>
        <v/>
      </c>
      <c r="J68" s="2">
        <f t="shared" si="42"/>
        <v>7</v>
      </c>
      <c r="K68" s="4">
        <f t="shared" si="6"/>
        <v>21</v>
      </c>
      <c r="L68" s="4">
        <f t="shared" si="7"/>
        <v>1.14</v>
      </c>
      <c r="O68" s="4">
        <f t="shared" si="8"/>
        <v>0</v>
      </c>
      <c r="P68" s="13" t="str">
        <f t="shared" si="9"/>
        <v/>
      </c>
      <c r="Q68" s="4" t="str">
        <f t="shared" si="10"/>
        <v/>
      </c>
      <c r="S68" s="2">
        <f t="shared" si="43"/>
        <v>7</v>
      </c>
      <c r="T68" s="4">
        <f t="shared" si="11"/>
        <v>21</v>
      </c>
      <c r="U68" s="4">
        <f t="shared" si="12"/>
        <v>1.02</v>
      </c>
      <c r="X68" s="4">
        <f t="shared" si="13"/>
        <v>0</v>
      </c>
      <c r="Y68" s="13" t="str">
        <f t="shared" si="14"/>
        <v/>
      </c>
      <c r="Z68" s="4" t="str">
        <f t="shared" si="15"/>
        <v/>
      </c>
      <c r="AB68" s="2">
        <f t="shared" si="44"/>
        <v>7</v>
      </c>
      <c r="AC68" s="4">
        <f t="shared" si="16"/>
        <v>21</v>
      </c>
      <c r="AD68" s="4">
        <f t="shared" si="17"/>
        <v>1.14</v>
      </c>
      <c r="AG68" s="4">
        <f t="shared" si="18"/>
        <v>0</v>
      </c>
      <c r="AH68" s="13" t="str">
        <f t="shared" si="19"/>
        <v/>
      </c>
      <c r="AI68" s="4" t="str">
        <f t="shared" si="20"/>
        <v/>
      </c>
      <c r="AJ68" s="13"/>
      <c r="AK68" s="2">
        <f t="shared" si="45"/>
        <v>7</v>
      </c>
      <c r="AL68" s="4">
        <f t="shared" si="21"/>
        <v>21</v>
      </c>
      <c r="AM68" s="4">
        <f t="shared" si="22"/>
        <v>1.02</v>
      </c>
      <c r="AP68" s="4">
        <f t="shared" si="23"/>
        <v>0</v>
      </c>
      <c r="AQ68" s="13" t="str">
        <f t="shared" si="24"/>
        <v/>
      </c>
      <c r="AR68" s="4" t="str">
        <f t="shared" si="25"/>
        <v/>
      </c>
      <c r="AS68" s="13"/>
      <c r="AT68" s="2">
        <f t="shared" si="46"/>
        <v>7</v>
      </c>
      <c r="AU68" s="4">
        <f t="shared" si="26"/>
        <v>21</v>
      </c>
      <c r="AV68" s="4">
        <f t="shared" si="27"/>
        <v>1.14</v>
      </c>
      <c r="AY68" s="4">
        <f t="shared" si="28"/>
        <v>0</v>
      </c>
      <c r="AZ68" s="13" t="str">
        <f t="shared" si="29"/>
        <v/>
      </c>
      <c r="BA68" s="4" t="str">
        <f t="shared" si="30"/>
        <v/>
      </c>
      <c r="BB68" s="13"/>
      <c r="BC68" s="2">
        <f t="shared" si="47"/>
        <v>7</v>
      </c>
      <c r="BD68" s="4">
        <f t="shared" si="31"/>
        <v>21</v>
      </c>
      <c r="BE68" s="4">
        <f t="shared" si="32"/>
        <v>1.14</v>
      </c>
      <c r="BH68" s="4">
        <f t="shared" si="33"/>
        <v>0</v>
      </c>
      <c r="BI68" s="13" t="str">
        <f t="shared" si="34"/>
        <v/>
      </c>
      <c r="BJ68" s="4" t="str">
        <f t="shared" si="35"/>
        <v/>
      </c>
      <c r="BK68" s="13"/>
      <c r="BL68" s="2">
        <f t="shared" si="48"/>
        <v>7</v>
      </c>
      <c r="BM68" s="4">
        <f t="shared" si="36"/>
        <v>21</v>
      </c>
      <c r="BN68" s="4">
        <f t="shared" si="37"/>
        <v>1.14</v>
      </c>
      <c r="BQ68" s="4">
        <f t="shared" si="38"/>
        <v>0</v>
      </c>
      <c r="BR68" s="13" t="str">
        <f t="shared" si="39"/>
        <v/>
      </c>
      <c r="BS68" s="4" t="str">
        <f t="shared" si="40"/>
        <v/>
      </c>
      <c r="BT68" s="25"/>
    </row>
    <row r="69">
      <c r="A69" s="2">
        <f t="shared" si="41"/>
        <v>7.5</v>
      </c>
      <c r="B69" s="4">
        <f t="shared" si="1"/>
        <v>22.5</v>
      </c>
      <c r="C69" s="4">
        <f t="shared" si="2"/>
        <v>1.11</v>
      </c>
      <c r="F69" s="4">
        <f t="shared" si="3"/>
        <v>0</v>
      </c>
      <c r="G69" s="13" t="str">
        <f t="shared" si="4"/>
        <v/>
      </c>
      <c r="H69" s="4" t="str">
        <f t="shared" si="5"/>
        <v/>
      </c>
      <c r="J69" s="2">
        <f t="shared" si="42"/>
        <v>7.5</v>
      </c>
      <c r="K69" s="4">
        <f t="shared" si="6"/>
        <v>22.5</v>
      </c>
      <c r="L69" s="4">
        <f t="shared" si="7"/>
        <v>1.11</v>
      </c>
      <c r="O69" s="4">
        <f t="shared" si="8"/>
        <v>0</v>
      </c>
      <c r="P69" s="13" t="str">
        <f t="shared" si="9"/>
        <v/>
      </c>
      <c r="Q69" s="4" t="str">
        <f t="shared" si="10"/>
        <v/>
      </c>
      <c r="S69" s="2">
        <f t="shared" si="43"/>
        <v>7.5</v>
      </c>
      <c r="T69" s="4">
        <f t="shared" si="11"/>
        <v>22.5</v>
      </c>
      <c r="U69" s="4">
        <f t="shared" si="12"/>
        <v>0.99</v>
      </c>
      <c r="X69" s="4">
        <f t="shared" si="13"/>
        <v>0</v>
      </c>
      <c r="Y69" s="13" t="str">
        <f t="shared" si="14"/>
        <v/>
      </c>
      <c r="Z69" s="4" t="str">
        <f t="shared" si="15"/>
        <v/>
      </c>
      <c r="AB69" s="2">
        <f t="shared" si="44"/>
        <v>7.5</v>
      </c>
      <c r="AC69" s="4">
        <f t="shared" si="16"/>
        <v>22.5</v>
      </c>
      <c r="AD69" s="4">
        <f t="shared" si="17"/>
        <v>1.11</v>
      </c>
      <c r="AG69" s="4">
        <f t="shared" si="18"/>
        <v>0</v>
      </c>
      <c r="AH69" s="13" t="str">
        <f t="shared" si="19"/>
        <v/>
      </c>
      <c r="AI69" s="4" t="str">
        <f t="shared" si="20"/>
        <v/>
      </c>
      <c r="AJ69" s="13"/>
      <c r="AK69" s="2">
        <f t="shared" si="45"/>
        <v>7.5</v>
      </c>
      <c r="AL69" s="4">
        <f t="shared" si="21"/>
        <v>22.5</v>
      </c>
      <c r="AM69" s="4">
        <f t="shared" si="22"/>
        <v>0.99</v>
      </c>
      <c r="AP69" s="4">
        <f t="shared" si="23"/>
        <v>0</v>
      </c>
      <c r="AQ69" s="13" t="str">
        <f t="shared" si="24"/>
        <v/>
      </c>
      <c r="AR69" s="4" t="str">
        <f t="shared" si="25"/>
        <v/>
      </c>
      <c r="AS69" s="13"/>
      <c r="AT69" s="2">
        <f t="shared" si="46"/>
        <v>7.5</v>
      </c>
      <c r="AU69" s="4">
        <f t="shared" si="26"/>
        <v>22.5</v>
      </c>
      <c r="AV69" s="4">
        <f t="shared" si="27"/>
        <v>1.11</v>
      </c>
      <c r="AY69" s="4">
        <f t="shared" si="28"/>
        <v>0</v>
      </c>
      <c r="AZ69" s="13" t="str">
        <f t="shared" si="29"/>
        <v/>
      </c>
      <c r="BA69" s="4" t="str">
        <f t="shared" si="30"/>
        <v/>
      </c>
      <c r="BB69" s="13"/>
      <c r="BC69" s="2">
        <f t="shared" si="47"/>
        <v>7.5</v>
      </c>
      <c r="BD69" s="4">
        <f t="shared" si="31"/>
        <v>22.5</v>
      </c>
      <c r="BE69" s="4">
        <f t="shared" si="32"/>
        <v>1.11</v>
      </c>
      <c r="BH69" s="4">
        <f t="shared" si="33"/>
        <v>0</v>
      </c>
      <c r="BI69" s="13" t="str">
        <f t="shared" si="34"/>
        <v/>
      </c>
      <c r="BJ69" s="4" t="str">
        <f t="shared" si="35"/>
        <v/>
      </c>
      <c r="BK69" s="13"/>
      <c r="BL69" s="2">
        <f t="shared" si="48"/>
        <v>7.5</v>
      </c>
      <c r="BM69" s="4">
        <f t="shared" si="36"/>
        <v>22.5</v>
      </c>
      <c r="BN69" s="4">
        <f t="shared" si="37"/>
        <v>1.11</v>
      </c>
      <c r="BQ69" s="4">
        <f t="shared" si="38"/>
        <v>0</v>
      </c>
      <c r="BR69" s="13" t="str">
        <f t="shared" si="39"/>
        <v/>
      </c>
      <c r="BS69" s="4" t="str">
        <f t="shared" si="40"/>
        <v/>
      </c>
      <c r="BT69" s="25"/>
    </row>
    <row r="70">
      <c r="A70" s="2">
        <f t="shared" si="41"/>
        <v>8</v>
      </c>
      <c r="B70" s="4">
        <f t="shared" si="1"/>
        <v>24</v>
      </c>
      <c r="C70" s="4">
        <f t="shared" si="2"/>
        <v>1.08</v>
      </c>
      <c r="F70" s="4">
        <f t="shared" si="3"/>
        <v>0</v>
      </c>
      <c r="G70" s="13" t="str">
        <f t="shared" si="4"/>
        <v/>
      </c>
      <c r="H70" s="4" t="str">
        <f t="shared" si="5"/>
        <v/>
      </c>
      <c r="J70" s="2">
        <f t="shared" si="42"/>
        <v>8</v>
      </c>
      <c r="K70" s="4">
        <f t="shared" si="6"/>
        <v>24</v>
      </c>
      <c r="L70" s="4">
        <f t="shared" si="7"/>
        <v>1.08</v>
      </c>
      <c r="O70" s="4">
        <f t="shared" si="8"/>
        <v>0</v>
      </c>
      <c r="P70" s="13" t="str">
        <f t="shared" si="9"/>
        <v/>
      </c>
      <c r="Q70" s="4" t="str">
        <f t="shared" si="10"/>
        <v/>
      </c>
      <c r="S70" s="2">
        <f t="shared" si="43"/>
        <v>8</v>
      </c>
      <c r="T70" s="4">
        <f t="shared" si="11"/>
        <v>24</v>
      </c>
      <c r="U70" s="4">
        <f t="shared" si="12"/>
        <v>0.96</v>
      </c>
      <c r="V70" s="4">
        <f>150+13/16</f>
        <v>150.8125</v>
      </c>
      <c r="W70" s="2">
        <v>155.25</v>
      </c>
      <c r="X70" s="4">
        <f t="shared" si="13"/>
        <v>4.4375</v>
      </c>
      <c r="Y70" s="13">
        <f t="shared" si="14"/>
        <v>0.993031274</v>
      </c>
      <c r="Z70" s="4">
        <f t="shared" si="15"/>
        <v>0</v>
      </c>
      <c r="AB70" s="2">
        <f t="shared" si="44"/>
        <v>8</v>
      </c>
      <c r="AC70" s="4">
        <f t="shared" si="16"/>
        <v>24</v>
      </c>
      <c r="AD70" s="4">
        <f t="shared" si="17"/>
        <v>1.08</v>
      </c>
      <c r="AE70" s="4">
        <f>150+13/16</f>
        <v>150.8125</v>
      </c>
      <c r="AF70" s="2">
        <v>155.25</v>
      </c>
      <c r="AG70" s="4">
        <f t="shared" si="18"/>
        <v>4.4375</v>
      </c>
      <c r="AH70" s="13">
        <f t="shared" si="19"/>
        <v>0.9896011039</v>
      </c>
      <c r="AI70" s="4">
        <f t="shared" si="20"/>
        <v>0</v>
      </c>
      <c r="AJ70" s="13"/>
      <c r="AK70" s="2">
        <f t="shared" si="45"/>
        <v>8</v>
      </c>
      <c r="AL70" s="4">
        <f t="shared" si="21"/>
        <v>24</v>
      </c>
      <c r="AM70" s="4">
        <f t="shared" si="22"/>
        <v>0.96</v>
      </c>
      <c r="AN70" s="4">
        <f>150.875+1/32</f>
        <v>150.90625</v>
      </c>
      <c r="AO70" s="4">
        <f>155.125+1/32</f>
        <v>155.15625</v>
      </c>
      <c r="AP70" s="4">
        <f t="shared" si="23"/>
        <v>4.25</v>
      </c>
      <c r="AQ70" s="13">
        <f t="shared" si="24"/>
        <v>0.9786452263</v>
      </c>
      <c r="AR70" s="4">
        <f t="shared" si="25"/>
        <v>0.008491236934</v>
      </c>
      <c r="AS70" s="13"/>
      <c r="AT70" s="2">
        <f t="shared" si="46"/>
        <v>8</v>
      </c>
      <c r="AU70" s="4">
        <f t="shared" si="26"/>
        <v>24</v>
      </c>
      <c r="AV70" s="4">
        <f t="shared" si="27"/>
        <v>1.08</v>
      </c>
      <c r="AY70" s="4">
        <f t="shared" si="28"/>
        <v>0</v>
      </c>
      <c r="AZ70" s="13" t="str">
        <f t="shared" si="29"/>
        <v/>
      </c>
      <c r="BA70" s="4" t="str">
        <f t="shared" si="30"/>
        <v/>
      </c>
      <c r="BB70" s="13"/>
      <c r="BC70" s="2">
        <f t="shared" si="47"/>
        <v>8</v>
      </c>
      <c r="BD70" s="4">
        <f t="shared" si="31"/>
        <v>24</v>
      </c>
      <c r="BE70" s="4">
        <f t="shared" si="32"/>
        <v>1.08</v>
      </c>
      <c r="BH70" s="4">
        <f t="shared" si="33"/>
        <v>0</v>
      </c>
      <c r="BI70" s="13" t="str">
        <f t="shared" si="34"/>
        <v/>
      </c>
      <c r="BJ70" s="4" t="str">
        <f t="shared" si="35"/>
        <v/>
      </c>
      <c r="BK70" s="13"/>
      <c r="BL70" s="2">
        <f t="shared" si="48"/>
        <v>8</v>
      </c>
      <c r="BM70" s="4">
        <f t="shared" si="36"/>
        <v>24</v>
      </c>
      <c r="BN70" s="4">
        <f t="shared" si="37"/>
        <v>1.08</v>
      </c>
      <c r="BQ70" s="4">
        <f t="shared" si="38"/>
        <v>0</v>
      </c>
      <c r="BR70" s="13" t="str">
        <f t="shared" si="39"/>
        <v/>
      </c>
      <c r="BS70" s="4" t="str">
        <f t="shared" si="40"/>
        <v/>
      </c>
      <c r="BT70" s="25"/>
    </row>
    <row r="71">
      <c r="A71" s="2">
        <f t="shared" si="41"/>
        <v>8.5</v>
      </c>
      <c r="B71" s="4">
        <f t="shared" si="1"/>
        <v>25.5</v>
      </c>
      <c r="C71" s="4">
        <f t="shared" si="2"/>
        <v>1.05</v>
      </c>
      <c r="F71" s="4">
        <f t="shared" si="3"/>
        <v>0</v>
      </c>
      <c r="G71" s="26"/>
      <c r="H71" s="4" t="str">
        <f t="shared" si="5"/>
        <v/>
      </c>
      <c r="J71" s="2">
        <f t="shared" si="42"/>
        <v>8.5</v>
      </c>
      <c r="K71" s="4">
        <f t="shared" si="6"/>
        <v>25.5</v>
      </c>
      <c r="L71" s="4">
        <f t="shared" si="7"/>
        <v>1.05</v>
      </c>
      <c r="O71" s="4">
        <f t="shared" si="8"/>
        <v>0</v>
      </c>
      <c r="P71" s="26"/>
      <c r="Q71" s="4" t="str">
        <f t="shared" si="10"/>
        <v/>
      </c>
      <c r="S71" s="2">
        <f t="shared" si="43"/>
        <v>8.5</v>
      </c>
      <c r="T71" s="4">
        <f t="shared" si="11"/>
        <v>25.5</v>
      </c>
      <c r="U71" s="4">
        <f t="shared" si="12"/>
        <v>0.93</v>
      </c>
      <c r="X71" s="4">
        <f t="shared" si="13"/>
        <v>0</v>
      </c>
      <c r="Y71" s="26"/>
      <c r="Z71" s="4" t="str">
        <f t="shared" si="15"/>
        <v/>
      </c>
      <c r="AB71" s="2">
        <f t="shared" si="44"/>
        <v>8.5</v>
      </c>
      <c r="AC71" s="4">
        <f t="shared" si="16"/>
        <v>25.5</v>
      </c>
      <c r="AD71" s="4">
        <f t="shared" si="17"/>
        <v>1.05</v>
      </c>
      <c r="AG71" s="4">
        <f t="shared" si="18"/>
        <v>0</v>
      </c>
      <c r="AH71" s="26"/>
      <c r="AI71" s="4" t="str">
        <f t="shared" si="20"/>
        <v/>
      </c>
      <c r="AJ71" s="13"/>
      <c r="AK71" s="2">
        <f t="shared" si="45"/>
        <v>8.5</v>
      </c>
      <c r="AL71" s="4">
        <f t="shared" si="21"/>
        <v>25.5</v>
      </c>
      <c r="AM71" s="4">
        <f t="shared" si="22"/>
        <v>0.93</v>
      </c>
      <c r="AP71" s="4">
        <f t="shared" si="23"/>
        <v>0</v>
      </c>
      <c r="AQ71" s="26"/>
      <c r="AR71" s="4" t="str">
        <f t="shared" si="25"/>
        <v/>
      </c>
      <c r="AS71" s="13"/>
      <c r="AT71" s="2">
        <f t="shared" si="46"/>
        <v>8.5</v>
      </c>
      <c r="AU71" s="4">
        <f t="shared" si="26"/>
        <v>25.5</v>
      </c>
      <c r="AV71" s="4">
        <f t="shared" si="27"/>
        <v>1.05</v>
      </c>
      <c r="AY71" s="4">
        <f t="shared" si="28"/>
        <v>0</v>
      </c>
      <c r="AZ71" s="26"/>
      <c r="BA71" s="4" t="str">
        <f t="shared" si="30"/>
        <v/>
      </c>
      <c r="BB71" s="13"/>
      <c r="BC71" s="2">
        <f t="shared" si="47"/>
        <v>8.5</v>
      </c>
      <c r="BD71" s="4">
        <f t="shared" si="31"/>
        <v>25.5</v>
      </c>
      <c r="BE71" s="4">
        <f t="shared" si="32"/>
        <v>1.05</v>
      </c>
      <c r="BH71" s="4">
        <f t="shared" si="33"/>
        <v>0</v>
      </c>
      <c r="BI71" s="26"/>
      <c r="BJ71" s="4" t="str">
        <f t="shared" si="35"/>
        <v/>
      </c>
      <c r="BK71" s="13"/>
      <c r="BL71" s="2">
        <f t="shared" si="48"/>
        <v>8.5</v>
      </c>
      <c r="BM71" s="4">
        <f t="shared" si="36"/>
        <v>25.5</v>
      </c>
      <c r="BN71" s="4">
        <f t="shared" si="37"/>
        <v>1.05</v>
      </c>
      <c r="BQ71" s="4">
        <f t="shared" si="38"/>
        <v>0</v>
      </c>
      <c r="BR71" s="26"/>
      <c r="BS71" s="4" t="str">
        <f t="shared" si="40"/>
        <v/>
      </c>
      <c r="BT71" s="25"/>
    </row>
    <row r="72">
      <c r="A72" s="2">
        <f t="shared" si="41"/>
        <v>9</v>
      </c>
      <c r="B72" s="4">
        <f t="shared" si="1"/>
        <v>27</v>
      </c>
      <c r="C72" s="4">
        <f t="shared" si="2"/>
        <v>1.02</v>
      </c>
      <c r="F72" s="4">
        <f t="shared" si="3"/>
        <v>0</v>
      </c>
      <c r="G72" s="13" t="str">
        <f t="shared" ref="G72:G174" si="49">if(ISBLANK(E72), , if(E72&lt;D72,-sqrt(-F72/B$18), sqrt(F72/B$18)))</f>
        <v/>
      </c>
      <c r="H72" s="4" t="str">
        <f t="shared" si="5"/>
        <v/>
      </c>
      <c r="J72" s="2">
        <f t="shared" si="42"/>
        <v>9</v>
      </c>
      <c r="K72" s="4">
        <f t="shared" si="6"/>
        <v>27</v>
      </c>
      <c r="L72" s="4">
        <f t="shared" si="7"/>
        <v>1.02</v>
      </c>
      <c r="O72" s="4">
        <f t="shared" si="8"/>
        <v>0</v>
      </c>
      <c r="P72" s="13" t="str">
        <f t="shared" ref="P72:P174" si="50">if(ISBLANK(N72), , if(N72&lt;M72,-sqrt(-O72/K$18), sqrt(O72/K$18)))</f>
        <v/>
      </c>
      <c r="Q72" s="4" t="str">
        <f t="shared" si="10"/>
        <v/>
      </c>
      <c r="S72" s="2">
        <f t="shared" si="43"/>
        <v>9</v>
      </c>
      <c r="T72" s="4">
        <f t="shared" si="11"/>
        <v>27</v>
      </c>
      <c r="U72" s="4">
        <f t="shared" si="12"/>
        <v>0.9</v>
      </c>
      <c r="V72" s="4">
        <f>150.875-1/32</f>
        <v>150.84375</v>
      </c>
      <c r="W72" s="4">
        <f>155.25-1/32</f>
        <v>155.21875</v>
      </c>
      <c r="X72" s="4">
        <f t="shared" si="13"/>
        <v>4.375</v>
      </c>
      <c r="Y72" s="13">
        <f t="shared" ref="Y72:Y174" si="51">if(ISBLANK(W72), , if(W72&lt;V72,-sqrt(-X72/T$18), sqrt(X72/T$18)))</f>
        <v>0.9860132972</v>
      </c>
      <c r="Z72" s="4">
        <f t="shared" si="15"/>
        <v>0</v>
      </c>
      <c r="AB72" s="2">
        <f t="shared" si="44"/>
        <v>9</v>
      </c>
      <c r="AC72" s="4">
        <f t="shared" si="16"/>
        <v>27</v>
      </c>
      <c r="AD72" s="4">
        <f t="shared" si="17"/>
        <v>1.02</v>
      </c>
      <c r="AG72" s="4">
        <f t="shared" si="18"/>
        <v>0</v>
      </c>
      <c r="AH72" s="13" t="str">
        <f t="shared" ref="AH72:AH174" si="52">if(ISBLANK(AF72), , if(AF72&lt;AE72,-sqrt(-AG72/AC$18), sqrt(AG72/AC$18)))</f>
        <v/>
      </c>
      <c r="AI72" s="4" t="str">
        <f t="shared" si="20"/>
        <v/>
      </c>
      <c r="AJ72" s="13"/>
      <c r="AK72" s="2">
        <f t="shared" si="45"/>
        <v>9</v>
      </c>
      <c r="AL72" s="4">
        <f t="shared" si="21"/>
        <v>27</v>
      </c>
      <c r="AM72" s="4">
        <f t="shared" si="22"/>
        <v>0.9</v>
      </c>
      <c r="AN72" s="4">
        <f>151-1/16</f>
        <v>150.9375</v>
      </c>
      <c r="AO72" s="2">
        <v>155.125</v>
      </c>
      <c r="AP72" s="4">
        <f t="shared" si="23"/>
        <v>4.1875</v>
      </c>
      <c r="AQ72" s="13">
        <f t="shared" ref="AQ72:AQ174" si="53">if(ISBLANK(AO72), , if(AO72&lt;AN72,-sqrt(-AP72/AL$18), sqrt(AP72/AL$18)))</f>
        <v>0.9714226536</v>
      </c>
      <c r="AR72" s="4">
        <f t="shared" si="25"/>
        <v>0.01178333566</v>
      </c>
      <c r="AS72" s="13"/>
      <c r="AT72" s="2">
        <f t="shared" si="46"/>
        <v>9</v>
      </c>
      <c r="AU72" s="4">
        <f t="shared" si="26"/>
        <v>27</v>
      </c>
      <c r="AV72" s="4">
        <f t="shared" si="27"/>
        <v>1.02</v>
      </c>
      <c r="AY72" s="4">
        <f t="shared" si="28"/>
        <v>0</v>
      </c>
      <c r="AZ72" s="13" t="str">
        <f t="shared" ref="AZ72:AZ174" si="54">if(ISBLANK(AX72), , if(AX72&lt;AW72,-sqrt(-AY72/AU$18), sqrt(AY72/AU$18)))</f>
        <v/>
      </c>
      <c r="BA72" s="4" t="str">
        <f t="shared" si="30"/>
        <v/>
      </c>
      <c r="BB72" s="13"/>
      <c r="BC72" s="2">
        <f t="shared" si="47"/>
        <v>9</v>
      </c>
      <c r="BD72" s="4">
        <f t="shared" si="31"/>
        <v>27</v>
      </c>
      <c r="BE72" s="4">
        <f t="shared" si="32"/>
        <v>1.02</v>
      </c>
      <c r="BH72" s="4">
        <f t="shared" si="33"/>
        <v>0</v>
      </c>
      <c r="BI72" s="13" t="str">
        <f t="shared" ref="BI72:BI174" si="55">if(ISBLANK(BG72), , if(BG72&lt;BF72,-sqrt(-BH72/BD$18), sqrt(BH72/BD$18)))</f>
        <v/>
      </c>
      <c r="BJ72" s="4" t="str">
        <f t="shared" si="35"/>
        <v/>
      </c>
      <c r="BK72" s="13"/>
      <c r="BL72" s="2">
        <f t="shared" si="48"/>
        <v>9</v>
      </c>
      <c r="BM72" s="4">
        <f t="shared" si="36"/>
        <v>27</v>
      </c>
      <c r="BN72" s="4">
        <f t="shared" si="37"/>
        <v>1.02</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0.99</v>
      </c>
      <c r="F73" s="4">
        <f t="shared" si="3"/>
        <v>0</v>
      </c>
      <c r="G73" s="13" t="str">
        <f t="shared" si="49"/>
        <v/>
      </c>
      <c r="H73" s="4" t="str">
        <f t="shared" si="5"/>
        <v/>
      </c>
      <c r="J73" s="2">
        <f t="shared" si="42"/>
        <v>9.5</v>
      </c>
      <c r="K73" s="4">
        <f t="shared" si="6"/>
        <v>28.5</v>
      </c>
      <c r="L73" s="4">
        <f t="shared" si="7"/>
        <v>0.99</v>
      </c>
      <c r="O73" s="4">
        <f t="shared" si="8"/>
        <v>0</v>
      </c>
      <c r="P73" s="13" t="str">
        <f t="shared" si="50"/>
        <v/>
      </c>
      <c r="Q73" s="4" t="str">
        <f t="shared" si="10"/>
        <v/>
      </c>
      <c r="S73" s="2">
        <f t="shared" si="43"/>
        <v>9.5</v>
      </c>
      <c r="T73" s="4">
        <f t="shared" si="11"/>
        <v>28.5</v>
      </c>
      <c r="U73" s="4">
        <f t="shared" si="12"/>
        <v>0.87</v>
      </c>
      <c r="X73" s="4">
        <f t="shared" si="13"/>
        <v>0</v>
      </c>
      <c r="Y73" s="13" t="str">
        <f t="shared" si="51"/>
        <v/>
      </c>
      <c r="Z73" s="4" t="str">
        <f t="shared" si="15"/>
        <v/>
      </c>
      <c r="AB73" s="2">
        <f t="shared" si="44"/>
        <v>9.5</v>
      </c>
      <c r="AC73" s="4">
        <f t="shared" si="16"/>
        <v>28.5</v>
      </c>
      <c r="AD73" s="4">
        <f t="shared" si="17"/>
        <v>0.99</v>
      </c>
      <c r="AG73" s="4">
        <f t="shared" si="18"/>
        <v>0</v>
      </c>
      <c r="AH73" s="13" t="str">
        <f t="shared" si="52"/>
        <v/>
      </c>
      <c r="AI73" s="4" t="str">
        <f t="shared" si="20"/>
        <v/>
      </c>
      <c r="AJ73" s="13"/>
      <c r="AK73" s="2">
        <f t="shared" si="45"/>
        <v>9.5</v>
      </c>
      <c r="AL73" s="4">
        <f t="shared" si="21"/>
        <v>28.5</v>
      </c>
      <c r="AM73" s="4">
        <f t="shared" si="22"/>
        <v>0.87</v>
      </c>
      <c r="AP73" s="4">
        <f t="shared" si="23"/>
        <v>0</v>
      </c>
      <c r="AQ73" s="13" t="str">
        <f t="shared" si="53"/>
        <v/>
      </c>
      <c r="AR73" s="4" t="str">
        <f t="shared" si="25"/>
        <v/>
      </c>
      <c r="AS73" s="13"/>
      <c r="AT73" s="2">
        <f t="shared" si="46"/>
        <v>9.5</v>
      </c>
      <c r="AU73" s="4">
        <f t="shared" si="26"/>
        <v>28.5</v>
      </c>
      <c r="AV73" s="4">
        <f t="shared" si="27"/>
        <v>0.99</v>
      </c>
      <c r="AY73" s="4">
        <f t="shared" si="28"/>
        <v>0</v>
      </c>
      <c r="AZ73" s="13" t="str">
        <f t="shared" si="54"/>
        <v/>
      </c>
      <c r="BA73" s="4" t="str">
        <f t="shared" si="30"/>
        <v/>
      </c>
      <c r="BB73" s="13"/>
      <c r="BC73" s="2">
        <f t="shared" si="47"/>
        <v>9.5</v>
      </c>
      <c r="BD73" s="4">
        <f t="shared" si="31"/>
        <v>28.5</v>
      </c>
      <c r="BE73" s="4">
        <f t="shared" si="32"/>
        <v>0.99</v>
      </c>
      <c r="BH73" s="4">
        <f t="shared" si="33"/>
        <v>0</v>
      </c>
      <c r="BI73" s="13" t="str">
        <f t="shared" si="55"/>
        <v/>
      </c>
      <c r="BJ73" s="4" t="str">
        <f t="shared" si="35"/>
        <v/>
      </c>
      <c r="BK73" s="13"/>
      <c r="BL73" s="2">
        <f t="shared" si="48"/>
        <v>9.5</v>
      </c>
      <c r="BM73" s="4">
        <f t="shared" si="36"/>
        <v>28.5</v>
      </c>
      <c r="BN73" s="4">
        <f t="shared" si="37"/>
        <v>0.99</v>
      </c>
      <c r="BQ73" s="4">
        <f t="shared" si="38"/>
        <v>0</v>
      </c>
      <c r="BR73" s="13" t="str">
        <f t="shared" si="56"/>
        <v/>
      </c>
      <c r="BS73" s="4" t="str">
        <f t="shared" si="40"/>
        <v/>
      </c>
      <c r="BT73" s="25"/>
    </row>
    <row r="74">
      <c r="A74" s="2">
        <f t="shared" si="41"/>
        <v>10</v>
      </c>
      <c r="B74" s="4">
        <f t="shared" si="1"/>
        <v>30</v>
      </c>
      <c r="C74" s="4">
        <f t="shared" si="2"/>
        <v>0.96</v>
      </c>
      <c r="F74" s="4">
        <f t="shared" si="3"/>
        <v>0</v>
      </c>
      <c r="G74" s="13" t="str">
        <f t="shared" si="49"/>
        <v/>
      </c>
      <c r="H74" s="4" t="str">
        <f t="shared" si="5"/>
        <v/>
      </c>
      <c r="J74" s="2">
        <f t="shared" si="42"/>
        <v>10</v>
      </c>
      <c r="K74" s="4">
        <f t="shared" si="6"/>
        <v>30</v>
      </c>
      <c r="L74" s="4">
        <f t="shared" si="7"/>
        <v>0.96</v>
      </c>
      <c r="O74" s="4">
        <f t="shared" si="8"/>
        <v>0</v>
      </c>
      <c r="P74" s="13" t="str">
        <f t="shared" si="50"/>
        <v/>
      </c>
      <c r="Q74" s="4" t="str">
        <f t="shared" si="10"/>
        <v/>
      </c>
      <c r="S74" s="2">
        <f t="shared" si="43"/>
        <v>10</v>
      </c>
      <c r="T74" s="4">
        <f t="shared" si="11"/>
        <v>30</v>
      </c>
      <c r="U74" s="4">
        <f t="shared" si="12"/>
        <v>0.84</v>
      </c>
      <c r="V74" s="4">
        <f>150.875</f>
        <v>150.875</v>
      </c>
      <c r="W74" s="4">
        <f>155+3/16</f>
        <v>155.1875</v>
      </c>
      <c r="X74" s="4">
        <f t="shared" si="13"/>
        <v>4.3125</v>
      </c>
      <c r="Y74" s="13">
        <f t="shared" si="51"/>
        <v>0.9789450104</v>
      </c>
      <c r="Z74" s="4">
        <f t="shared" si="15"/>
        <v>0.00876762791</v>
      </c>
      <c r="AB74" s="2">
        <f t="shared" si="44"/>
        <v>10</v>
      </c>
      <c r="AC74" s="4">
        <f t="shared" si="16"/>
        <v>30</v>
      </c>
      <c r="AD74" s="4">
        <f t="shared" si="17"/>
        <v>0.96</v>
      </c>
      <c r="AE74" s="4">
        <f>150.875-1/32</f>
        <v>150.84375</v>
      </c>
      <c r="AF74" s="4">
        <f>155+3/16</f>
        <v>155.1875</v>
      </c>
      <c r="AG74" s="4">
        <f t="shared" si="18"/>
        <v>4.34375</v>
      </c>
      <c r="AH74" s="13">
        <f t="shared" si="52"/>
        <v>0.9790917677</v>
      </c>
      <c r="AI74" s="4">
        <f t="shared" si="20"/>
        <v>0.008317853989</v>
      </c>
      <c r="AJ74" s="13"/>
      <c r="AK74" s="2">
        <f t="shared" si="45"/>
        <v>10</v>
      </c>
      <c r="AL74" s="4">
        <f t="shared" si="21"/>
        <v>30</v>
      </c>
      <c r="AM74" s="4">
        <f t="shared" si="22"/>
        <v>0.84</v>
      </c>
      <c r="AN74" s="2">
        <v>151.0</v>
      </c>
      <c r="AO74" s="4">
        <f>155+1/32</f>
        <v>155.03125</v>
      </c>
      <c r="AP74" s="4">
        <f t="shared" si="23"/>
        <v>4.03125</v>
      </c>
      <c r="AQ74" s="13">
        <f t="shared" si="53"/>
        <v>0.9531268039</v>
      </c>
      <c r="AR74" s="4">
        <f t="shared" si="25"/>
        <v>0.01559426868</v>
      </c>
      <c r="AS74" s="13"/>
      <c r="AT74" s="2">
        <f t="shared" si="46"/>
        <v>10</v>
      </c>
      <c r="AU74" s="4">
        <f t="shared" si="26"/>
        <v>30</v>
      </c>
      <c r="AV74" s="4">
        <f t="shared" si="27"/>
        <v>0.96</v>
      </c>
      <c r="AY74" s="4">
        <f t="shared" si="28"/>
        <v>0</v>
      </c>
      <c r="AZ74" s="13" t="str">
        <f t="shared" si="54"/>
        <v/>
      </c>
      <c r="BA74" s="4" t="str">
        <f t="shared" si="30"/>
        <v/>
      </c>
      <c r="BB74" s="13"/>
      <c r="BC74" s="2">
        <f t="shared" si="47"/>
        <v>10</v>
      </c>
      <c r="BD74" s="4">
        <f t="shared" si="31"/>
        <v>30</v>
      </c>
      <c r="BE74" s="4">
        <f t="shared" si="32"/>
        <v>0.96</v>
      </c>
      <c r="BH74" s="4">
        <f t="shared" si="33"/>
        <v>0</v>
      </c>
      <c r="BI74" s="13" t="str">
        <f t="shared" si="55"/>
        <v/>
      </c>
      <c r="BJ74" s="4" t="str">
        <f t="shared" si="35"/>
        <v/>
      </c>
      <c r="BK74" s="13"/>
      <c r="BL74" s="2">
        <f t="shared" si="48"/>
        <v>10</v>
      </c>
      <c r="BM74" s="4">
        <f t="shared" si="36"/>
        <v>30</v>
      </c>
      <c r="BN74" s="4">
        <f t="shared" si="37"/>
        <v>0.96</v>
      </c>
      <c r="BQ74" s="4">
        <f t="shared" si="38"/>
        <v>0</v>
      </c>
      <c r="BR74" s="13" t="str">
        <f t="shared" si="56"/>
        <v/>
      </c>
      <c r="BS74" s="4" t="str">
        <f t="shared" si="40"/>
        <v/>
      </c>
      <c r="BT74" s="25"/>
    </row>
    <row r="75">
      <c r="A75" s="2">
        <f t="shared" si="41"/>
        <v>10.5</v>
      </c>
      <c r="B75" s="4">
        <f t="shared" si="1"/>
        <v>31.5</v>
      </c>
      <c r="C75" s="4">
        <f t="shared" si="2"/>
        <v>0.93</v>
      </c>
      <c r="F75" s="4">
        <f t="shared" si="3"/>
        <v>0</v>
      </c>
      <c r="G75" s="13" t="str">
        <f t="shared" si="49"/>
        <v/>
      </c>
      <c r="H75" s="4" t="str">
        <f t="shared" si="5"/>
        <v/>
      </c>
      <c r="J75" s="2">
        <f t="shared" si="42"/>
        <v>10.5</v>
      </c>
      <c r="K75" s="4">
        <f t="shared" si="6"/>
        <v>31.5</v>
      </c>
      <c r="L75" s="4">
        <f t="shared" si="7"/>
        <v>0.93</v>
      </c>
      <c r="O75" s="4">
        <f t="shared" si="8"/>
        <v>0</v>
      </c>
      <c r="P75" s="13" t="str">
        <f t="shared" si="50"/>
        <v/>
      </c>
      <c r="Q75" s="4" t="str">
        <f t="shared" si="10"/>
        <v/>
      </c>
      <c r="S75" s="2">
        <f t="shared" si="43"/>
        <v>10.5</v>
      </c>
      <c r="T75" s="4">
        <f t="shared" si="11"/>
        <v>31.5</v>
      </c>
      <c r="U75" s="4">
        <f t="shared" si="12"/>
        <v>0.81</v>
      </c>
      <c r="X75" s="4">
        <f t="shared" si="13"/>
        <v>0</v>
      </c>
      <c r="Y75" s="13" t="str">
        <f t="shared" si="51"/>
        <v/>
      </c>
      <c r="Z75" s="4" t="str">
        <f t="shared" si="15"/>
        <v/>
      </c>
      <c r="AB75" s="2">
        <f t="shared" si="44"/>
        <v>10.5</v>
      </c>
      <c r="AC75" s="4">
        <f t="shared" si="16"/>
        <v>31.5</v>
      </c>
      <c r="AD75" s="4">
        <f t="shared" si="17"/>
        <v>0.93</v>
      </c>
      <c r="AG75" s="4">
        <f t="shared" si="18"/>
        <v>0</v>
      </c>
      <c r="AH75" s="13" t="str">
        <f t="shared" si="52"/>
        <v/>
      </c>
      <c r="AI75" s="4" t="str">
        <f t="shared" si="20"/>
        <v/>
      </c>
      <c r="AJ75" s="13"/>
      <c r="AK75" s="2">
        <f t="shared" si="45"/>
        <v>10.5</v>
      </c>
      <c r="AL75" s="4">
        <f t="shared" si="21"/>
        <v>31.5</v>
      </c>
      <c r="AM75" s="4">
        <f t="shared" si="22"/>
        <v>0.81</v>
      </c>
      <c r="AP75" s="4">
        <f t="shared" si="23"/>
        <v>0</v>
      </c>
      <c r="AQ75" s="13" t="str">
        <f t="shared" si="53"/>
        <v/>
      </c>
      <c r="AR75" s="4" t="str">
        <f t="shared" si="25"/>
        <v/>
      </c>
      <c r="AS75" s="13"/>
      <c r="AT75" s="2">
        <f t="shared" si="46"/>
        <v>10.5</v>
      </c>
      <c r="AU75" s="4">
        <f t="shared" si="26"/>
        <v>31.5</v>
      </c>
      <c r="AV75" s="4">
        <f t="shared" si="27"/>
        <v>0.93</v>
      </c>
      <c r="AY75" s="4">
        <f t="shared" si="28"/>
        <v>0</v>
      </c>
      <c r="AZ75" s="13" t="str">
        <f t="shared" si="54"/>
        <v/>
      </c>
      <c r="BA75" s="4" t="str">
        <f t="shared" si="30"/>
        <v/>
      </c>
      <c r="BB75" s="13"/>
      <c r="BC75" s="2">
        <f t="shared" si="47"/>
        <v>10.5</v>
      </c>
      <c r="BD75" s="4">
        <f t="shared" si="31"/>
        <v>31.5</v>
      </c>
      <c r="BE75" s="4">
        <f t="shared" si="32"/>
        <v>0.93</v>
      </c>
      <c r="BH75" s="4">
        <f t="shared" si="33"/>
        <v>0</v>
      </c>
      <c r="BI75" s="13" t="str">
        <f t="shared" si="55"/>
        <v/>
      </c>
      <c r="BJ75" s="4" t="str">
        <f t="shared" si="35"/>
        <v/>
      </c>
      <c r="BK75" s="13"/>
      <c r="BL75" s="2">
        <f t="shared" si="48"/>
        <v>10.5</v>
      </c>
      <c r="BM75" s="4">
        <f t="shared" si="36"/>
        <v>31.5</v>
      </c>
      <c r="BN75" s="4">
        <f t="shared" si="37"/>
        <v>0.93</v>
      </c>
      <c r="BQ75" s="4">
        <f t="shared" si="38"/>
        <v>0</v>
      </c>
      <c r="BR75" s="13" t="str">
        <f t="shared" si="56"/>
        <v/>
      </c>
      <c r="BS75" s="4" t="str">
        <f t="shared" si="40"/>
        <v/>
      </c>
      <c r="BT75" s="25"/>
    </row>
    <row r="76">
      <c r="A76" s="2">
        <f t="shared" si="41"/>
        <v>11</v>
      </c>
      <c r="B76" s="4">
        <f t="shared" si="1"/>
        <v>33</v>
      </c>
      <c r="C76" s="4">
        <f t="shared" si="2"/>
        <v>0.9</v>
      </c>
      <c r="F76" s="4">
        <f t="shared" si="3"/>
        <v>0</v>
      </c>
      <c r="G76" s="13" t="str">
        <f t="shared" si="49"/>
        <v/>
      </c>
      <c r="H76" s="4" t="str">
        <f t="shared" si="5"/>
        <v/>
      </c>
      <c r="J76" s="2">
        <f t="shared" si="42"/>
        <v>11</v>
      </c>
      <c r="K76" s="4">
        <f t="shared" si="6"/>
        <v>33</v>
      </c>
      <c r="L76" s="4">
        <f t="shared" si="7"/>
        <v>0.9</v>
      </c>
      <c r="O76" s="4">
        <f t="shared" si="8"/>
        <v>0</v>
      </c>
      <c r="P76" s="13" t="str">
        <f t="shared" si="50"/>
        <v/>
      </c>
      <c r="Q76" s="4" t="str">
        <f t="shared" si="10"/>
        <v/>
      </c>
      <c r="S76" s="2">
        <f t="shared" si="43"/>
        <v>11</v>
      </c>
      <c r="T76" s="4">
        <f t="shared" si="11"/>
        <v>33</v>
      </c>
      <c r="U76" s="4">
        <f t="shared" si="12"/>
        <v>0.78</v>
      </c>
      <c r="V76" s="4">
        <f>151-1/16</f>
        <v>150.9375</v>
      </c>
      <c r="W76" s="4">
        <f>155.125-1/32</f>
        <v>155.09375</v>
      </c>
      <c r="X76" s="4">
        <f t="shared" si="13"/>
        <v>4.15625</v>
      </c>
      <c r="Y76" s="13">
        <f t="shared" si="51"/>
        <v>0.9610468829</v>
      </c>
      <c r="Z76" s="4">
        <f t="shared" si="15"/>
        <v>0.01370329382</v>
      </c>
      <c r="AB76" s="2">
        <f t="shared" si="44"/>
        <v>11</v>
      </c>
      <c r="AC76" s="4">
        <f t="shared" si="16"/>
        <v>33</v>
      </c>
      <c r="AD76" s="4">
        <f t="shared" si="17"/>
        <v>0.9</v>
      </c>
      <c r="AE76" s="4">
        <f>150.875+1/32</f>
        <v>150.90625</v>
      </c>
      <c r="AF76" s="4">
        <f>155+3/16</f>
        <v>155.1875</v>
      </c>
      <c r="AG76" s="4">
        <f t="shared" si="18"/>
        <v>4.28125</v>
      </c>
      <c r="AH76" s="13">
        <f t="shared" si="52"/>
        <v>0.9720224206</v>
      </c>
      <c r="AI76" s="4">
        <f t="shared" si="20"/>
        <v>0.01050091237</v>
      </c>
      <c r="AJ76" s="13"/>
      <c r="AK76" s="2">
        <f t="shared" si="45"/>
        <v>11</v>
      </c>
      <c r="AL76" s="4">
        <f t="shared" si="21"/>
        <v>33</v>
      </c>
      <c r="AM76" s="4">
        <f t="shared" si="22"/>
        <v>0.78</v>
      </c>
      <c r="AN76" s="4">
        <f>151+1/16</f>
        <v>151.0625</v>
      </c>
      <c r="AO76" s="4">
        <f>155-1/32</f>
        <v>154.96875</v>
      </c>
      <c r="AP76" s="4">
        <f t="shared" si="23"/>
        <v>3.90625</v>
      </c>
      <c r="AQ76" s="13">
        <f t="shared" si="53"/>
        <v>0.9382332813</v>
      </c>
      <c r="AR76" s="4">
        <f t="shared" si="25"/>
        <v>0.01945897523</v>
      </c>
      <c r="AS76" s="13"/>
      <c r="AT76" s="2">
        <f t="shared" si="46"/>
        <v>11</v>
      </c>
      <c r="AU76" s="4">
        <f t="shared" si="26"/>
        <v>33</v>
      </c>
      <c r="AV76" s="4">
        <f t="shared" si="27"/>
        <v>0.9</v>
      </c>
      <c r="AY76" s="4">
        <f t="shared" si="28"/>
        <v>0</v>
      </c>
      <c r="AZ76" s="13" t="str">
        <f t="shared" si="54"/>
        <v/>
      </c>
      <c r="BA76" s="4" t="str">
        <f t="shared" si="30"/>
        <v/>
      </c>
      <c r="BB76" s="13"/>
      <c r="BC76" s="2">
        <f t="shared" si="47"/>
        <v>11</v>
      </c>
      <c r="BD76" s="4">
        <f t="shared" si="31"/>
        <v>33</v>
      </c>
      <c r="BE76" s="4">
        <f t="shared" si="32"/>
        <v>0.9</v>
      </c>
      <c r="BH76" s="4">
        <f t="shared" si="33"/>
        <v>0</v>
      </c>
      <c r="BI76" s="13" t="str">
        <f t="shared" si="55"/>
        <v/>
      </c>
      <c r="BJ76" s="4" t="str">
        <f t="shared" si="35"/>
        <v/>
      </c>
      <c r="BK76" s="13"/>
      <c r="BL76" s="2">
        <f t="shared" si="48"/>
        <v>11</v>
      </c>
      <c r="BM76" s="4">
        <f t="shared" si="36"/>
        <v>33</v>
      </c>
      <c r="BN76" s="4">
        <f t="shared" si="37"/>
        <v>0.9</v>
      </c>
      <c r="BQ76" s="4">
        <f t="shared" si="38"/>
        <v>0</v>
      </c>
      <c r="BR76" s="13" t="str">
        <f t="shared" si="56"/>
        <v/>
      </c>
      <c r="BS76" s="4" t="str">
        <f t="shared" si="40"/>
        <v/>
      </c>
      <c r="BT76" s="25"/>
    </row>
    <row r="77">
      <c r="A77" s="2">
        <f t="shared" si="41"/>
        <v>11.5</v>
      </c>
      <c r="B77" s="4">
        <f t="shared" si="1"/>
        <v>34.5</v>
      </c>
      <c r="C77" s="4">
        <f t="shared" si="2"/>
        <v>0.87</v>
      </c>
      <c r="F77" s="4">
        <f t="shared" si="3"/>
        <v>0</v>
      </c>
      <c r="G77" s="13" t="str">
        <f t="shared" si="49"/>
        <v/>
      </c>
      <c r="H77" s="4" t="str">
        <f t="shared" si="5"/>
        <v/>
      </c>
      <c r="J77" s="2">
        <f t="shared" si="42"/>
        <v>11.5</v>
      </c>
      <c r="K77" s="4">
        <f t="shared" si="6"/>
        <v>34.5</v>
      </c>
      <c r="L77" s="4">
        <f t="shared" si="7"/>
        <v>0.87</v>
      </c>
      <c r="O77" s="4">
        <f t="shared" si="8"/>
        <v>0</v>
      </c>
      <c r="P77" s="13" t="str">
        <f t="shared" si="50"/>
        <v/>
      </c>
      <c r="Q77" s="4" t="str">
        <f t="shared" si="10"/>
        <v/>
      </c>
      <c r="S77" s="2">
        <f t="shared" si="43"/>
        <v>11.5</v>
      </c>
      <c r="T77" s="4">
        <f t="shared" si="11"/>
        <v>34.5</v>
      </c>
      <c r="U77" s="4">
        <f t="shared" si="12"/>
        <v>0.75</v>
      </c>
      <c r="X77" s="4">
        <f t="shared" si="13"/>
        <v>0</v>
      </c>
      <c r="Y77" s="13" t="str">
        <f t="shared" si="51"/>
        <v/>
      </c>
      <c r="Z77" s="4" t="str">
        <f t="shared" si="15"/>
        <v/>
      </c>
      <c r="AB77" s="2">
        <f t="shared" si="44"/>
        <v>11.5</v>
      </c>
      <c r="AC77" s="4">
        <f t="shared" si="16"/>
        <v>34.5</v>
      </c>
      <c r="AD77" s="4">
        <f t="shared" si="17"/>
        <v>0.87</v>
      </c>
      <c r="AG77" s="4">
        <f t="shared" si="18"/>
        <v>0</v>
      </c>
      <c r="AH77" s="13" t="str">
        <f t="shared" si="52"/>
        <v/>
      </c>
      <c r="AI77" s="4" t="str">
        <f t="shared" si="20"/>
        <v/>
      </c>
      <c r="AJ77" s="13"/>
      <c r="AK77" s="2">
        <f t="shared" si="45"/>
        <v>11.5</v>
      </c>
      <c r="AL77" s="4">
        <f t="shared" si="21"/>
        <v>34.5</v>
      </c>
      <c r="AM77" s="4">
        <f t="shared" si="22"/>
        <v>0.75</v>
      </c>
      <c r="AP77" s="4">
        <f t="shared" si="23"/>
        <v>0</v>
      </c>
      <c r="AQ77" s="13" t="str">
        <f t="shared" si="53"/>
        <v/>
      </c>
      <c r="AR77" s="4" t="str">
        <f t="shared" si="25"/>
        <v/>
      </c>
      <c r="AS77" s="13"/>
      <c r="AT77" s="2">
        <f t="shared" si="46"/>
        <v>11.5</v>
      </c>
      <c r="AU77" s="4">
        <f t="shared" si="26"/>
        <v>34.5</v>
      </c>
      <c r="AV77" s="4">
        <f t="shared" si="27"/>
        <v>0.87</v>
      </c>
      <c r="AY77" s="4">
        <f t="shared" si="28"/>
        <v>0</v>
      </c>
      <c r="AZ77" s="13" t="str">
        <f t="shared" si="54"/>
        <v/>
      </c>
      <c r="BA77" s="4" t="str">
        <f t="shared" si="30"/>
        <v/>
      </c>
      <c r="BB77" s="13"/>
      <c r="BC77" s="2">
        <f t="shared" si="47"/>
        <v>11.5</v>
      </c>
      <c r="BD77" s="4">
        <f t="shared" si="31"/>
        <v>34.5</v>
      </c>
      <c r="BE77" s="4">
        <f t="shared" si="32"/>
        <v>0.87</v>
      </c>
      <c r="BH77" s="4">
        <f t="shared" si="33"/>
        <v>0</v>
      </c>
      <c r="BI77" s="13" t="str">
        <f t="shared" si="55"/>
        <v/>
      </c>
      <c r="BJ77" s="4" t="str">
        <f t="shared" si="35"/>
        <v/>
      </c>
      <c r="BK77" s="13"/>
      <c r="BL77" s="2">
        <f t="shared" si="48"/>
        <v>11.5</v>
      </c>
      <c r="BM77" s="4">
        <f t="shared" si="36"/>
        <v>34.5</v>
      </c>
      <c r="BN77" s="4">
        <f t="shared" si="37"/>
        <v>0.87</v>
      </c>
      <c r="BQ77" s="4">
        <f t="shared" si="38"/>
        <v>0</v>
      </c>
      <c r="BR77" s="13" t="str">
        <f t="shared" si="56"/>
        <v/>
      </c>
      <c r="BS77" s="4" t="str">
        <f t="shared" si="40"/>
        <v/>
      </c>
      <c r="BT77" s="25"/>
    </row>
    <row r="78">
      <c r="A78" s="2">
        <f t="shared" si="41"/>
        <v>12</v>
      </c>
      <c r="B78" s="4">
        <f t="shared" si="1"/>
        <v>36</v>
      </c>
      <c r="C78" s="4">
        <f t="shared" si="2"/>
        <v>0.84</v>
      </c>
      <c r="F78" s="4">
        <f t="shared" si="3"/>
        <v>0</v>
      </c>
      <c r="G78" s="13" t="str">
        <f t="shared" si="49"/>
        <v/>
      </c>
      <c r="H78" s="4" t="str">
        <f t="shared" si="5"/>
        <v/>
      </c>
      <c r="J78" s="2">
        <f t="shared" si="42"/>
        <v>12</v>
      </c>
      <c r="K78" s="4">
        <f t="shared" si="6"/>
        <v>36</v>
      </c>
      <c r="L78" s="4">
        <f t="shared" si="7"/>
        <v>0.84</v>
      </c>
      <c r="O78" s="4">
        <f t="shared" si="8"/>
        <v>0</v>
      </c>
      <c r="P78" s="13" t="str">
        <f t="shared" si="50"/>
        <v/>
      </c>
      <c r="Q78" s="4" t="str">
        <f t="shared" si="10"/>
        <v/>
      </c>
      <c r="S78" s="2">
        <f t="shared" si="43"/>
        <v>12</v>
      </c>
      <c r="T78" s="4">
        <f t="shared" si="11"/>
        <v>36</v>
      </c>
      <c r="U78" s="4">
        <f t="shared" si="12"/>
        <v>0.72</v>
      </c>
      <c r="V78" s="4">
        <f>151+1/16</f>
        <v>151.0625</v>
      </c>
      <c r="W78" s="2">
        <v>155.0</v>
      </c>
      <c r="X78" s="4">
        <f t="shared" si="13"/>
        <v>3.9375</v>
      </c>
      <c r="Y78" s="13">
        <f t="shared" si="51"/>
        <v>0.9354143467</v>
      </c>
      <c r="Z78" s="4">
        <f t="shared" si="15"/>
        <v>0.02040231325</v>
      </c>
      <c r="AB78" s="2">
        <f t="shared" si="44"/>
        <v>12</v>
      </c>
      <c r="AC78" s="4">
        <f t="shared" si="16"/>
        <v>36</v>
      </c>
      <c r="AD78" s="4">
        <f t="shared" si="17"/>
        <v>0.84</v>
      </c>
      <c r="AE78" s="4">
        <f>151-1/16</f>
        <v>150.9375</v>
      </c>
      <c r="AF78" s="2">
        <v>155.125</v>
      </c>
      <c r="AG78" s="4">
        <f t="shared" si="18"/>
        <v>4.1875</v>
      </c>
      <c r="AH78" s="13">
        <f t="shared" si="52"/>
        <v>0.9613209303</v>
      </c>
      <c r="AI78" s="4">
        <f t="shared" si="20"/>
        <v>0.01376218291</v>
      </c>
      <c r="AJ78" s="13"/>
      <c r="AK78" s="2">
        <f t="shared" si="45"/>
        <v>12</v>
      </c>
      <c r="AL78" s="4">
        <f t="shared" si="21"/>
        <v>36</v>
      </c>
      <c r="AM78" s="4">
        <f t="shared" si="22"/>
        <v>0.72</v>
      </c>
      <c r="AN78" s="4">
        <f>151+3/16</f>
        <v>151.1875</v>
      </c>
      <c r="AO78" s="4">
        <f>154.875</f>
        <v>154.875</v>
      </c>
      <c r="AP78" s="4">
        <f t="shared" si="23"/>
        <v>3.6875</v>
      </c>
      <c r="AQ78" s="13">
        <f t="shared" si="53"/>
        <v>0.9115842887</v>
      </c>
      <c r="AR78" s="4">
        <f t="shared" si="25"/>
        <v>0.0229173833</v>
      </c>
      <c r="AS78" s="13"/>
      <c r="AT78" s="2">
        <f t="shared" si="46"/>
        <v>12</v>
      </c>
      <c r="AU78" s="4">
        <f t="shared" si="26"/>
        <v>36</v>
      </c>
      <c r="AV78" s="4">
        <f t="shared" si="27"/>
        <v>0.84</v>
      </c>
      <c r="AY78" s="4">
        <f t="shared" si="28"/>
        <v>0</v>
      </c>
      <c r="AZ78" s="13" t="str">
        <f t="shared" si="54"/>
        <v/>
      </c>
      <c r="BA78" s="4" t="str">
        <f t="shared" si="30"/>
        <v/>
      </c>
      <c r="BB78" s="13"/>
      <c r="BC78" s="2">
        <f t="shared" si="47"/>
        <v>12</v>
      </c>
      <c r="BD78" s="4">
        <f t="shared" si="31"/>
        <v>36</v>
      </c>
      <c r="BE78" s="4">
        <f t="shared" si="32"/>
        <v>0.84</v>
      </c>
      <c r="BH78" s="4">
        <f t="shared" si="33"/>
        <v>0</v>
      </c>
      <c r="BI78" s="13" t="str">
        <f t="shared" si="55"/>
        <v/>
      </c>
      <c r="BJ78" s="4" t="str">
        <f t="shared" si="35"/>
        <v/>
      </c>
      <c r="BK78" s="13"/>
      <c r="BL78" s="2">
        <f t="shared" si="48"/>
        <v>12</v>
      </c>
      <c r="BM78" s="4">
        <f t="shared" si="36"/>
        <v>36</v>
      </c>
      <c r="BN78" s="4">
        <f t="shared" si="37"/>
        <v>0.84</v>
      </c>
      <c r="BQ78" s="4">
        <f t="shared" si="38"/>
        <v>0</v>
      </c>
      <c r="BR78" s="13" t="str">
        <f t="shared" si="56"/>
        <v/>
      </c>
      <c r="BS78" s="4" t="str">
        <f t="shared" si="40"/>
        <v/>
      </c>
      <c r="BT78" s="25"/>
    </row>
    <row r="79">
      <c r="A79" s="2">
        <f t="shared" si="41"/>
        <v>12.5</v>
      </c>
      <c r="B79" s="4">
        <f t="shared" si="1"/>
        <v>37.5</v>
      </c>
      <c r="C79" s="4">
        <f t="shared" si="2"/>
        <v>0.81</v>
      </c>
      <c r="F79" s="4">
        <f t="shared" si="3"/>
        <v>0</v>
      </c>
      <c r="G79" s="13" t="str">
        <f t="shared" si="49"/>
        <v/>
      </c>
      <c r="H79" s="4" t="str">
        <f t="shared" si="5"/>
        <v/>
      </c>
      <c r="J79" s="2">
        <f t="shared" si="42"/>
        <v>12.5</v>
      </c>
      <c r="K79" s="4">
        <f t="shared" si="6"/>
        <v>37.5</v>
      </c>
      <c r="L79" s="4">
        <f t="shared" si="7"/>
        <v>0.81</v>
      </c>
      <c r="O79" s="4">
        <f t="shared" si="8"/>
        <v>0</v>
      </c>
      <c r="P79" s="13" t="str">
        <f t="shared" si="50"/>
        <v/>
      </c>
      <c r="Q79" s="4" t="str">
        <f t="shared" si="10"/>
        <v/>
      </c>
      <c r="S79" s="2">
        <f t="shared" si="43"/>
        <v>12.5</v>
      </c>
      <c r="T79" s="4">
        <f t="shared" si="11"/>
        <v>37.5</v>
      </c>
      <c r="U79" s="4">
        <f t="shared" si="12"/>
        <v>0.69</v>
      </c>
      <c r="X79" s="4">
        <f t="shared" si="13"/>
        <v>0</v>
      </c>
      <c r="Y79" s="13" t="str">
        <f t="shared" si="51"/>
        <v/>
      </c>
      <c r="Z79" s="4" t="str">
        <f t="shared" si="15"/>
        <v/>
      </c>
      <c r="AB79" s="2">
        <f t="shared" si="44"/>
        <v>12.5</v>
      </c>
      <c r="AC79" s="4">
        <f t="shared" si="16"/>
        <v>37.5</v>
      </c>
      <c r="AD79" s="4">
        <f t="shared" si="17"/>
        <v>0.81</v>
      </c>
      <c r="AG79" s="4">
        <f t="shared" si="18"/>
        <v>0</v>
      </c>
      <c r="AH79" s="13" t="str">
        <f t="shared" si="52"/>
        <v/>
      </c>
      <c r="AI79" s="4" t="str">
        <f t="shared" si="20"/>
        <v/>
      </c>
      <c r="AJ79" s="13"/>
      <c r="AK79" s="2">
        <f t="shared" si="45"/>
        <v>12.5</v>
      </c>
      <c r="AL79" s="4">
        <f t="shared" si="21"/>
        <v>37.5</v>
      </c>
      <c r="AM79" s="4">
        <f t="shared" si="22"/>
        <v>0.69</v>
      </c>
      <c r="AP79" s="4">
        <f t="shared" si="23"/>
        <v>0</v>
      </c>
      <c r="AQ79" s="13" t="str">
        <f t="shared" si="53"/>
        <v/>
      </c>
      <c r="AR79" s="4" t="str">
        <f t="shared" si="25"/>
        <v/>
      </c>
      <c r="AS79" s="13"/>
      <c r="AT79" s="2">
        <f t="shared" si="46"/>
        <v>12.5</v>
      </c>
      <c r="AU79" s="4">
        <f t="shared" si="26"/>
        <v>37.5</v>
      </c>
      <c r="AV79" s="4">
        <f t="shared" si="27"/>
        <v>0.81</v>
      </c>
      <c r="AY79" s="4">
        <f t="shared" si="28"/>
        <v>0</v>
      </c>
      <c r="AZ79" s="13" t="str">
        <f t="shared" si="54"/>
        <v/>
      </c>
      <c r="BA79" s="4" t="str">
        <f t="shared" si="30"/>
        <v/>
      </c>
      <c r="BB79" s="13"/>
      <c r="BC79" s="2">
        <f t="shared" si="47"/>
        <v>12.5</v>
      </c>
      <c r="BD79" s="4">
        <f t="shared" si="31"/>
        <v>37.5</v>
      </c>
      <c r="BE79" s="4">
        <f t="shared" si="32"/>
        <v>0.81</v>
      </c>
      <c r="BH79" s="4">
        <f t="shared" si="33"/>
        <v>0</v>
      </c>
      <c r="BI79" s="13" t="str">
        <f t="shared" si="55"/>
        <v/>
      </c>
      <c r="BJ79" s="4" t="str">
        <f t="shared" si="35"/>
        <v/>
      </c>
      <c r="BK79" s="13"/>
      <c r="BL79" s="2">
        <f t="shared" si="48"/>
        <v>12.5</v>
      </c>
      <c r="BM79" s="4">
        <f t="shared" si="36"/>
        <v>37.5</v>
      </c>
      <c r="BN79" s="4">
        <f t="shared" si="37"/>
        <v>0.81</v>
      </c>
      <c r="BQ79" s="4">
        <f t="shared" si="38"/>
        <v>0</v>
      </c>
      <c r="BR79" s="13" t="str">
        <f t="shared" si="56"/>
        <v/>
      </c>
      <c r="BS79" s="4" t="str">
        <f t="shared" si="40"/>
        <v/>
      </c>
      <c r="BT79" s="25"/>
    </row>
    <row r="80">
      <c r="A80" s="2">
        <f t="shared" si="41"/>
        <v>13</v>
      </c>
      <c r="B80" s="4">
        <f t="shared" si="1"/>
        <v>39</v>
      </c>
      <c r="C80" s="4">
        <f t="shared" si="2"/>
        <v>0.78</v>
      </c>
      <c r="F80" s="4">
        <f t="shared" si="3"/>
        <v>0</v>
      </c>
      <c r="G80" s="13" t="str">
        <f t="shared" si="49"/>
        <v/>
      </c>
      <c r="H80" s="4" t="str">
        <f t="shared" si="5"/>
        <v/>
      </c>
      <c r="J80" s="2">
        <f t="shared" si="42"/>
        <v>13</v>
      </c>
      <c r="K80" s="4">
        <f t="shared" si="6"/>
        <v>39</v>
      </c>
      <c r="L80" s="4">
        <f t="shared" si="7"/>
        <v>0.78</v>
      </c>
      <c r="O80" s="4">
        <f t="shared" si="8"/>
        <v>0</v>
      </c>
      <c r="P80" s="13" t="str">
        <f t="shared" si="50"/>
        <v/>
      </c>
      <c r="Q80" s="4" t="str">
        <f t="shared" si="10"/>
        <v/>
      </c>
      <c r="S80" s="2">
        <f t="shared" si="43"/>
        <v>13</v>
      </c>
      <c r="T80" s="4">
        <f t="shared" si="11"/>
        <v>39</v>
      </c>
      <c r="U80" s="4">
        <f t="shared" si="12"/>
        <v>0.66</v>
      </c>
      <c r="V80" s="4">
        <f>151.25</f>
        <v>151.25</v>
      </c>
      <c r="W80" s="4">
        <f>154+13/16</f>
        <v>154.8125</v>
      </c>
      <c r="X80" s="4">
        <f t="shared" si="13"/>
        <v>3.5625</v>
      </c>
      <c r="Y80" s="13">
        <f t="shared" si="51"/>
        <v>0.889756521</v>
      </c>
      <c r="Z80" s="4">
        <f t="shared" si="15"/>
        <v>0.02853459297</v>
      </c>
      <c r="AB80" s="2">
        <f t="shared" si="44"/>
        <v>13</v>
      </c>
      <c r="AC80" s="4">
        <f t="shared" si="16"/>
        <v>39</v>
      </c>
      <c r="AD80" s="4">
        <f t="shared" si="17"/>
        <v>0.78</v>
      </c>
      <c r="AE80" s="2">
        <v>151.0</v>
      </c>
      <c r="AF80" s="4">
        <f>155+1/32</f>
        <v>155.03125</v>
      </c>
      <c r="AG80" s="4">
        <f t="shared" si="18"/>
        <v>4.03125</v>
      </c>
      <c r="AH80" s="13">
        <f t="shared" si="52"/>
        <v>0.9432153372</v>
      </c>
      <c r="AI80" s="4">
        <f t="shared" si="20"/>
        <v>0.01817404162</v>
      </c>
      <c r="AJ80" s="13"/>
      <c r="AK80" s="2">
        <f t="shared" si="45"/>
        <v>13</v>
      </c>
      <c r="AL80" s="4">
        <f t="shared" si="21"/>
        <v>39</v>
      </c>
      <c r="AM80" s="4">
        <f t="shared" si="22"/>
        <v>0.66</v>
      </c>
      <c r="AN80" s="4">
        <f>151.25+1/32</f>
        <v>151.28125</v>
      </c>
      <c r="AO80" s="4">
        <f>154+13/16</f>
        <v>154.8125</v>
      </c>
      <c r="AP80" s="4">
        <f t="shared" si="23"/>
        <v>3.53125</v>
      </c>
      <c r="AQ80" s="13">
        <f t="shared" si="53"/>
        <v>0.8920620202</v>
      </c>
      <c r="AR80" s="4">
        <f t="shared" si="25"/>
        <v>0.02526903513</v>
      </c>
      <c r="AS80" s="13"/>
      <c r="AT80" s="2">
        <f t="shared" si="46"/>
        <v>13</v>
      </c>
      <c r="AU80" s="4">
        <f t="shared" si="26"/>
        <v>39</v>
      </c>
      <c r="AV80" s="4">
        <f t="shared" si="27"/>
        <v>0.78</v>
      </c>
      <c r="AY80" s="4">
        <f t="shared" si="28"/>
        <v>0</v>
      </c>
      <c r="AZ80" s="13" t="str">
        <f t="shared" si="54"/>
        <v/>
      </c>
      <c r="BA80" s="4" t="str">
        <f t="shared" si="30"/>
        <v/>
      </c>
      <c r="BB80" s="13"/>
      <c r="BC80" s="2">
        <f t="shared" si="47"/>
        <v>13</v>
      </c>
      <c r="BD80" s="4">
        <f t="shared" si="31"/>
        <v>39</v>
      </c>
      <c r="BE80" s="4">
        <f t="shared" si="32"/>
        <v>0.78</v>
      </c>
      <c r="BH80" s="4">
        <f t="shared" si="33"/>
        <v>0</v>
      </c>
      <c r="BI80" s="13" t="str">
        <f t="shared" si="55"/>
        <v/>
      </c>
      <c r="BJ80" s="4" t="str">
        <f t="shared" si="35"/>
        <v/>
      </c>
      <c r="BK80" s="13"/>
      <c r="BL80" s="2">
        <f t="shared" si="48"/>
        <v>13</v>
      </c>
      <c r="BM80" s="4">
        <f t="shared" si="36"/>
        <v>39</v>
      </c>
      <c r="BN80" s="4">
        <f t="shared" si="37"/>
        <v>0.78</v>
      </c>
      <c r="BQ80" s="4">
        <f t="shared" si="38"/>
        <v>0</v>
      </c>
      <c r="BR80" s="13" t="str">
        <f t="shared" si="56"/>
        <v/>
      </c>
      <c r="BS80" s="4" t="str">
        <f t="shared" si="40"/>
        <v/>
      </c>
      <c r="BT80" s="25"/>
    </row>
    <row r="81">
      <c r="A81" s="2">
        <f t="shared" si="41"/>
        <v>13.5</v>
      </c>
      <c r="B81" s="4">
        <f t="shared" si="1"/>
        <v>40.5</v>
      </c>
      <c r="C81" s="4">
        <f t="shared" si="2"/>
        <v>0.75</v>
      </c>
      <c r="F81" s="4">
        <f t="shared" si="3"/>
        <v>0</v>
      </c>
      <c r="G81" s="13" t="str">
        <f t="shared" si="49"/>
        <v/>
      </c>
      <c r="H81" s="4" t="str">
        <f t="shared" si="5"/>
        <v/>
      </c>
      <c r="J81" s="2">
        <f t="shared" si="42"/>
        <v>13.5</v>
      </c>
      <c r="K81" s="4">
        <f t="shared" si="6"/>
        <v>40.5</v>
      </c>
      <c r="L81" s="4">
        <f t="shared" si="7"/>
        <v>0.75</v>
      </c>
      <c r="O81" s="4">
        <f t="shared" si="8"/>
        <v>0</v>
      </c>
      <c r="P81" s="13" t="str">
        <f t="shared" si="50"/>
        <v/>
      </c>
      <c r="Q81" s="4" t="str">
        <f t="shared" si="10"/>
        <v/>
      </c>
      <c r="S81" s="2">
        <f t="shared" si="43"/>
        <v>13.5</v>
      </c>
      <c r="T81" s="4">
        <f t="shared" si="11"/>
        <v>40.5</v>
      </c>
      <c r="U81" s="4">
        <f t="shared" si="12"/>
        <v>0.63</v>
      </c>
      <c r="X81" s="4">
        <f t="shared" si="13"/>
        <v>0</v>
      </c>
      <c r="Y81" s="13" t="str">
        <f t="shared" si="51"/>
        <v/>
      </c>
      <c r="Z81" s="4" t="str">
        <f t="shared" si="15"/>
        <v/>
      </c>
      <c r="AB81" s="2">
        <f t="shared" si="44"/>
        <v>13.5</v>
      </c>
      <c r="AC81" s="4">
        <f t="shared" si="16"/>
        <v>40.5</v>
      </c>
      <c r="AD81" s="4">
        <f t="shared" si="17"/>
        <v>0.75</v>
      </c>
      <c r="AG81" s="4">
        <f t="shared" si="18"/>
        <v>0</v>
      </c>
      <c r="AH81" s="13" t="str">
        <f t="shared" si="52"/>
        <v/>
      </c>
      <c r="AI81" s="4" t="str">
        <f t="shared" si="20"/>
        <v/>
      </c>
      <c r="AJ81" s="13"/>
      <c r="AK81" s="2">
        <f t="shared" si="45"/>
        <v>13.5</v>
      </c>
      <c r="AL81" s="4">
        <f t="shared" si="21"/>
        <v>40.5</v>
      </c>
      <c r="AM81" s="4">
        <f t="shared" si="22"/>
        <v>0.63</v>
      </c>
      <c r="AP81" s="4">
        <f t="shared" si="23"/>
        <v>0</v>
      </c>
      <c r="AQ81" s="13" t="str">
        <f t="shared" si="53"/>
        <v/>
      </c>
      <c r="AR81" s="4" t="str">
        <f t="shared" si="25"/>
        <v/>
      </c>
      <c r="AS81" s="13"/>
      <c r="AT81" s="2">
        <f t="shared" si="46"/>
        <v>13.5</v>
      </c>
      <c r="AU81" s="4">
        <f t="shared" si="26"/>
        <v>40.5</v>
      </c>
      <c r="AV81" s="4">
        <f t="shared" si="27"/>
        <v>0.75</v>
      </c>
      <c r="AY81" s="4">
        <f t="shared" si="28"/>
        <v>0</v>
      </c>
      <c r="AZ81" s="13" t="str">
        <f t="shared" si="54"/>
        <v/>
      </c>
      <c r="BA81" s="4" t="str">
        <f t="shared" si="30"/>
        <v/>
      </c>
      <c r="BB81" s="13"/>
      <c r="BC81" s="2">
        <f t="shared" si="47"/>
        <v>13.5</v>
      </c>
      <c r="BD81" s="4">
        <f t="shared" si="31"/>
        <v>40.5</v>
      </c>
      <c r="BE81" s="4">
        <f t="shared" si="32"/>
        <v>0.75</v>
      </c>
      <c r="BH81" s="4">
        <f t="shared" si="33"/>
        <v>0</v>
      </c>
      <c r="BI81" s="13" t="str">
        <f t="shared" si="55"/>
        <v/>
      </c>
      <c r="BJ81" s="4" t="str">
        <f t="shared" si="35"/>
        <v/>
      </c>
      <c r="BK81" s="13"/>
      <c r="BL81" s="2">
        <f t="shared" si="48"/>
        <v>13.5</v>
      </c>
      <c r="BM81" s="4">
        <f t="shared" si="36"/>
        <v>40.5</v>
      </c>
      <c r="BN81" s="4">
        <f t="shared" si="37"/>
        <v>0.75</v>
      </c>
      <c r="BQ81" s="4">
        <f t="shared" si="38"/>
        <v>0</v>
      </c>
      <c r="BR81" s="13" t="str">
        <f t="shared" si="56"/>
        <v/>
      </c>
      <c r="BS81" s="4" t="str">
        <f t="shared" si="40"/>
        <v/>
      </c>
      <c r="BT81" s="25"/>
    </row>
    <row r="82">
      <c r="A82" s="2">
        <f t="shared" si="41"/>
        <v>14</v>
      </c>
      <c r="B82" s="4">
        <f t="shared" si="1"/>
        <v>42</v>
      </c>
      <c r="C82" s="4">
        <f t="shared" si="2"/>
        <v>0.72</v>
      </c>
      <c r="F82" s="4">
        <f t="shared" si="3"/>
        <v>0</v>
      </c>
      <c r="G82" s="13" t="str">
        <f t="shared" si="49"/>
        <v/>
      </c>
      <c r="H82" s="4" t="str">
        <f t="shared" si="5"/>
        <v/>
      </c>
      <c r="J82" s="2">
        <f t="shared" si="42"/>
        <v>14</v>
      </c>
      <c r="K82" s="4">
        <f t="shared" si="6"/>
        <v>42</v>
      </c>
      <c r="L82" s="4">
        <f t="shared" si="7"/>
        <v>0.72</v>
      </c>
      <c r="O82" s="4">
        <f t="shared" si="8"/>
        <v>0</v>
      </c>
      <c r="P82" s="13" t="str">
        <f t="shared" si="50"/>
        <v/>
      </c>
      <c r="Q82" s="4" t="str">
        <f t="shared" si="10"/>
        <v/>
      </c>
      <c r="S82" s="2">
        <f t="shared" si="43"/>
        <v>14</v>
      </c>
      <c r="T82" s="4">
        <f t="shared" si="11"/>
        <v>42</v>
      </c>
      <c r="U82" s="4">
        <f t="shared" si="12"/>
        <v>0.6</v>
      </c>
      <c r="V82" s="4">
        <f>151.5</f>
        <v>151.5</v>
      </c>
      <c r="W82" s="4">
        <f>154+9/16</f>
        <v>154.5625</v>
      </c>
      <c r="X82" s="4">
        <f t="shared" si="13"/>
        <v>3.0625</v>
      </c>
      <c r="Y82" s="13">
        <f t="shared" si="51"/>
        <v>0.8249579114</v>
      </c>
      <c r="Z82" s="4">
        <f t="shared" si="15"/>
        <v>0.03469698568</v>
      </c>
      <c r="AB82" s="2">
        <f t="shared" si="44"/>
        <v>14</v>
      </c>
      <c r="AC82" s="4">
        <f t="shared" si="16"/>
        <v>42</v>
      </c>
      <c r="AD82" s="4">
        <f t="shared" si="17"/>
        <v>0.72</v>
      </c>
      <c r="AE82" s="2">
        <v>151.125</v>
      </c>
      <c r="AF82" s="4">
        <f>155-1/16</f>
        <v>154.9375</v>
      </c>
      <c r="AG82" s="4">
        <f t="shared" si="18"/>
        <v>3.8125</v>
      </c>
      <c r="AH82" s="13">
        <f t="shared" si="52"/>
        <v>0.9172673058</v>
      </c>
      <c r="AI82" s="4">
        <f t="shared" si="20"/>
        <v>0.02279922446</v>
      </c>
      <c r="AJ82" s="13"/>
      <c r="AK82" s="2">
        <f t="shared" si="45"/>
        <v>14</v>
      </c>
      <c r="AL82" s="4">
        <f t="shared" si="21"/>
        <v>42</v>
      </c>
      <c r="AM82" s="4">
        <f t="shared" si="22"/>
        <v>0.6</v>
      </c>
      <c r="AN82" s="4">
        <f>151.375</f>
        <v>151.375</v>
      </c>
      <c r="AO82" s="4">
        <f>154+11/16</f>
        <v>154.6875</v>
      </c>
      <c r="AP82" s="4">
        <f t="shared" si="23"/>
        <v>3.3125</v>
      </c>
      <c r="AQ82" s="13">
        <f t="shared" si="53"/>
        <v>0.8639900886</v>
      </c>
      <c r="AR82" s="4">
        <f t="shared" si="25"/>
        <v>0.02760218505</v>
      </c>
      <c r="AS82" s="13"/>
      <c r="AT82" s="2">
        <f t="shared" si="46"/>
        <v>14</v>
      </c>
      <c r="AU82" s="4">
        <f t="shared" si="26"/>
        <v>42</v>
      </c>
      <c r="AV82" s="4">
        <f t="shared" si="27"/>
        <v>0.72</v>
      </c>
      <c r="AY82" s="4">
        <f t="shared" si="28"/>
        <v>0</v>
      </c>
      <c r="AZ82" s="13" t="str">
        <f t="shared" si="54"/>
        <v/>
      </c>
      <c r="BA82" s="4" t="str">
        <f t="shared" si="30"/>
        <v/>
      </c>
      <c r="BB82" s="13"/>
      <c r="BC82" s="2">
        <f t="shared" si="47"/>
        <v>14</v>
      </c>
      <c r="BD82" s="4">
        <f t="shared" si="31"/>
        <v>42</v>
      </c>
      <c r="BE82" s="4">
        <f t="shared" si="32"/>
        <v>0.72</v>
      </c>
      <c r="BH82" s="4">
        <f t="shared" si="33"/>
        <v>0</v>
      </c>
      <c r="BI82" s="13" t="str">
        <f t="shared" si="55"/>
        <v/>
      </c>
      <c r="BJ82" s="4" t="str">
        <f t="shared" si="35"/>
        <v/>
      </c>
      <c r="BK82" s="13"/>
      <c r="BL82" s="2">
        <f t="shared" si="48"/>
        <v>14</v>
      </c>
      <c r="BM82" s="4">
        <f t="shared" si="36"/>
        <v>42</v>
      </c>
      <c r="BN82" s="4">
        <f t="shared" si="37"/>
        <v>0.72</v>
      </c>
      <c r="BQ82" s="4">
        <f t="shared" si="38"/>
        <v>0</v>
      </c>
      <c r="BR82" s="13" t="str">
        <f t="shared" si="56"/>
        <v/>
      </c>
      <c r="BS82" s="4" t="str">
        <f t="shared" si="40"/>
        <v/>
      </c>
      <c r="BT82" s="25"/>
    </row>
    <row r="83">
      <c r="A83" s="2">
        <f t="shared" si="41"/>
        <v>14.5</v>
      </c>
      <c r="B83" s="4">
        <f t="shared" si="1"/>
        <v>43.5</v>
      </c>
      <c r="C83" s="4">
        <f t="shared" si="2"/>
        <v>0.69</v>
      </c>
      <c r="F83" s="4">
        <f t="shared" si="3"/>
        <v>0</v>
      </c>
      <c r="G83" s="13" t="str">
        <f t="shared" si="49"/>
        <v/>
      </c>
      <c r="H83" s="4" t="str">
        <f t="shared" si="5"/>
        <v/>
      </c>
      <c r="J83" s="2">
        <f t="shared" si="42"/>
        <v>14.5</v>
      </c>
      <c r="K83" s="4">
        <f t="shared" si="6"/>
        <v>43.5</v>
      </c>
      <c r="L83" s="4">
        <f t="shared" si="7"/>
        <v>0.69</v>
      </c>
      <c r="O83" s="4">
        <f t="shared" si="8"/>
        <v>0</v>
      </c>
      <c r="P83" s="13" t="str">
        <f t="shared" si="50"/>
        <v/>
      </c>
      <c r="Q83" s="4" t="str">
        <f t="shared" si="10"/>
        <v/>
      </c>
      <c r="S83" s="2">
        <f t="shared" si="43"/>
        <v>14.5</v>
      </c>
      <c r="T83" s="4">
        <f t="shared" si="11"/>
        <v>43.5</v>
      </c>
      <c r="U83" s="4">
        <f t="shared" si="12"/>
        <v>0.57</v>
      </c>
      <c r="X83" s="4">
        <f t="shared" si="13"/>
        <v>0</v>
      </c>
      <c r="Y83" s="13" t="str">
        <f t="shared" si="51"/>
        <v/>
      </c>
      <c r="Z83" s="4" t="str">
        <f t="shared" si="15"/>
        <v/>
      </c>
      <c r="AB83" s="2">
        <f t="shared" si="44"/>
        <v>14.5</v>
      </c>
      <c r="AC83" s="4">
        <f t="shared" si="16"/>
        <v>43.5</v>
      </c>
      <c r="AD83" s="4">
        <f t="shared" si="17"/>
        <v>0.69</v>
      </c>
      <c r="AG83" s="4">
        <f t="shared" si="18"/>
        <v>0</v>
      </c>
      <c r="AH83" s="13" t="str">
        <f t="shared" si="52"/>
        <v/>
      </c>
      <c r="AI83" s="4" t="str">
        <f t="shared" si="20"/>
        <v/>
      </c>
      <c r="AJ83" s="13"/>
      <c r="AK83" s="2">
        <f t="shared" si="45"/>
        <v>14.5</v>
      </c>
      <c r="AL83" s="4">
        <f t="shared" si="21"/>
        <v>43.5</v>
      </c>
      <c r="AM83" s="4">
        <f t="shared" si="22"/>
        <v>0.57</v>
      </c>
      <c r="AP83" s="4">
        <f t="shared" si="23"/>
        <v>0</v>
      </c>
      <c r="AQ83" s="13" t="str">
        <f t="shared" si="53"/>
        <v/>
      </c>
      <c r="AR83" s="4" t="str">
        <f t="shared" si="25"/>
        <v/>
      </c>
      <c r="AS83" s="13"/>
      <c r="AT83" s="2">
        <f t="shared" si="46"/>
        <v>14.5</v>
      </c>
      <c r="AU83" s="4">
        <f t="shared" si="26"/>
        <v>43.5</v>
      </c>
      <c r="AV83" s="4">
        <f t="shared" si="27"/>
        <v>0.69</v>
      </c>
      <c r="AY83" s="4">
        <f t="shared" si="28"/>
        <v>0</v>
      </c>
      <c r="AZ83" s="13" t="str">
        <f t="shared" si="54"/>
        <v/>
      </c>
      <c r="BA83" s="4" t="str">
        <f t="shared" si="30"/>
        <v/>
      </c>
      <c r="BB83" s="13"/>
      <c r="BC83" s="2">
        <f t="shared" si="47"/>
        <v>14.5</v>
      </c>
      <c r="BD83" s="4">
        <f t="shared" si="31"/>
        <v>43.5</v>
      </c>
      <c r="BE83" s="4">
        <f t="shared" si="32"/>
        <v>0.69</v>
      </c>
      <c r="BH83" s="4">
        <f t="shared" si="33"/>
        <v>0</v>
      </c>
      <c r="BI83" s="13" t="str">
        <f t="shared" si="55"/>
        <v/>
      </c>
      <c r="BJ83" s="4" t="str">
        <f t="shared" si="35"/>
        <v/>
      </c>
      <c r="BK83" s="13"/>
      <c r="BL83" s="2">
        <f t="shared" si="48"/>
        <v>14.5</v>
      </c>
      <c r="BM83" s="4">
        <f t="shared" si="36"/>
        <v>43.5</v>
      </c>
      <c r="BN83" s="4">
        <f t="shared" si="37"/>
        <v>0.69</v>
      </c>
      <c r="BQ83" s="4">
        <f t="shared" si="38"/>
        <v>0</v>
      </c>
      <c r="BR83" s="13" t="str">
        <f t="shared" si="56"/>
        <v/>
      </c>
      <c r="BS83" s="4" t="str">
        <f t="shared" si="40"/>
        <v/>
      </c>
      <c r="BT83" s="25"/>
    </row>
    <row r="84">
      <c r="A84" s="2">
        <f t="shared" si="41"/>
        <v>15</v>
      </c>
      <c r="B84" s="4">
        <f t="shared" si="1"/>
        <v>45</v>
      </c>
      <c r="C84" s="4">
        <f t="shared" si="2"/>
        <v>0.66</v>
      </c>
      <c r="F84" s="4">
        <f t="shared" si="3"/>
        <v>0</v>
      </c>
      <c r="G84" s="13" t="str">
        <f t="shared" si="49"/>
        <v/>
      </c>
      <c r="H84" s="4" t="str">
        <f t="shared" si="5"/>
        <v/>
      </c>
      <c r="J84" s="2">
        <f t="shared" si="42"/>
        <v>15</v>
      </c>
      <c r="K84" s="4">
        <f t="shared" si="6"/>
        <v>45</v>
      </c>
      <c r="L84" s="4">
        <f t="shared" si="7"/>
        <v>0.66</v>
      </c>
      <c r="O84" s="4">
        <f t="shared" si="8"/>
        <v>0</v>
      </c>
      <c r="P84" s="13" t="str">
        <f t="shared" si="50"/>
        <v/>
      </c>
      <c r="Q84" s="4" t="str">
        <f t="shared" si="10"/>
        <v/>
      </c>
      <c r="S84" s="2">
        <f t="shared" si="43"/>
        <v>15</v>
      </c>
      <c r="T84" s="4">
        <f t="shared" si="11"/>
        <v>45</v>
      </c>
      <c r="U84" s="4">
        <f t="shared" si="12"/>
        <v>0.54</v>
      </c>
      <c r="V84" s="4">
        <f>151.75-1/32</f>
        <v>151.71875</v>
      </c>
      <c r="W84" s="4">
        <f>154.375-1/32</f>
        <v>154.34375</v>
      </c>
      <c r="X84" s="4">
        <f t="shared" si="13"/>
        <v>2.625</v>
      </c>
      <c r="Y84" s="13">
        <f t="shared" si="51"/>
        <v>0.7637626158</v>
      </c>
      <c r="Z84" s="4">
        <f t="shared" si="15"/>
        <v>0.03746584667</v>
      </c>
      <c r="AB84" s="2">
        <f t="shared" si="44"/>
        <v>15</v>
      </c>
      <c r="AC84" s="4">
        <f t="shared" si="16"/>
        <v>45</v>
      </c>
      <c r="AD84" s="4">
        <f t="shared" si="17"/>
        <v>0.66</v>
      </c>
      <c r="AE84" s="4">
        <f>151.25</f>
        <v>151.25</v>
      </c>
      <c r="AF84" s="4">
        <f>154+13/16</f>
        <v>154.8125</v>
      </c>
      <c r="AG84" s="4">
        <f t="shared" si="18"/>
        <v>3.5625</v>
      </c>
      <c r="AH84" s="13">
        <f t="shared" si="52"/>
        <v>0.8866830869</v>
      </c>
      <c r="AI84" s="4">
        <f t="shared" si="20"/>
        <v>0.02684351933</v>
      </c>
      <c r="AJ84" s="13"/>
      <c r="AK84" s="2">
        <f t="shared" si="45"/>
        <v>15</v>
      </c>
      <c r="AL84" s="4">
        <f t="shared" si="21"/>
        <v>45</v>
      </c>
      <c r="AM84" s="4">
        <f t="shared" si="22"/>
        <v>0.54</v>
      </c>
      <c r="AN84" s="4">
        <f>151.5</f>
        <v>151.5</v>
      </c>
      <c r="AO84" s="4">
        <f>154+9/16</f>
        <v>154.5625</v>
      </c>
      <c r="AP84" s="4">
        <f t="shared" si="23"/>
        <v>3.0625</v>
      </c>
      <c r="AQ84" s="13">
        <f t="shared" si="53"/>
        <v>0.8307471607</v>
      </c>
      <c r="AR84" s="4">
        <f t="shared" si="25"/>
        <v>0.02827702308</v>
      </c>
      <c r="AS84" s="13"/>
      <c r="AT84" s="2">
        <f t="shared" si="46"/>
        <v>15</v>
      </c>
      <c r="AU84" s="4">
        <f t="shared" si="26"/>
        <v>45</v>
      </c>
      <c r="AV84" s="4">
        <f t="shared" si="27"/>
        <v>0.66</v>
      </c>
      <c r="AY84" s="4">
        <f t="shared" si="28"/>
        <v>0</v>
      </c>
      <c r="AZ84" s="13" t="str">
        <f t="shared" si="54"/>
        <v/>
      </c>
      <c r="BA84" s="4" t="str">
        <f t="shared" si="30"/>
        <v/>
      </c>
      <c r="BB84" s="13"/>
      <c r="BC84" s="2">
        <f t="shared" si="47"/>
        <v>15</v>
      </c>
      <c r="BD84" s="4">
        <f t="shared" si="31"/>
        <v>45</v>
      </c>
      <c r="BE84" s="4">
        <f t="shared" si="32"/>
        <v>0.66</v>
      </c>
      <c r="BH84" s="4">
        <f t="shared" si="33"/>
        <v>0</v>
      </c>
      <c r="BI84" s="13" t="str">
        <f t="shared" si="55"/>
        <v/>
      </c>
      <c r="BJ84" s="4" t="str">
        <f t="shared" si="35"/>
        <v/>
      </c>
      <c r="BK84" s="13"/>
      <c r="BL84" s="2">
        <f t="shared" si="48"/>
        <v>15</v>
      </c>
      <c r="BM84" s="4">
        <f t="shared" si="36"/>
        <v>45</v>
      </c>
      <c r="BN84" s="4">
        <f t="shared" si="37"/>
        <v>0.66</v>
      </c>
      <c r="BQ84" s="4">
        <f t="shared" si="38"/>
        <v>0</v>
      </c>
      <c r="BR84" s="13" t="str">
        <f t="shared" si="56"/>
        <v/>
      </c>
      <c r="BS84" s="4" t="str">
        <f t="shared" si="40"/>
        <v/>
      </c>
      <c r="BT84" s="25"/>
    </row>
    <row r="85">
      <c r="A85" s="2">
        <f t="shared" si="41"/>
        <v>15.5</v>
      </c>
      <c r="B85" s="4">
        <f t="shared" si="1"/>
        <v>46.5</v>
      </c>
      <c r="C85" s="4">
        <f t="shared" si="2"/>
        <v>0.63</v>
      </c>
      <c r="F85" s="4">
        <f t="shared" si="3"/>
        <v>0</v>
      </c>
      <c r="G85" s="13" t="str">
        <f t="shared" si="49"/>
        <v/>
      </c>
      <c r="H85" s="4" t="str">
        <f t="shared" si="5"/>
        <v/>
      </c>
      <c r="J85" s="2">
        <f t="shared" si="42"/>
        <v>15.5</v>
      </c>
      <c r="K85" s="4">
        <f t="shared" si="6"/>
        <v>46.5</v>
      </c>
      <c r="L85" s="4">
        <f t="shared" si="7"/>
        <v>0.63</v>
      </c>
      <c r="O85" s="4">
        <f t="shared" si="8"/>
        <v>0</v>
      </c>
      <c r="P85" s="13" t="str">
        <f t="shared" si="50"/>
        <v/>
      </c>
      <c r="Q85" s="4" t="str">
        <f t="shared" si="10"/>
        <v/>
      </c>
      <c r="S85" s="2">
        <f t="shared" si="43"/>
        <v>15.5</v>
      </c>
      <c r="T85" s="4">
        <f t="shared" si="11"/>
        <v>46.5</v>
      </c>
      <c r="U85" s="4">
        <f t="shared" si="12"/>
        <v>0.51</v>
      </c>
      <c r="X85" s="4">
        <f t="shared" si="13"/>
        <v>0</v>
      </c>
      <c r="Y85" s="13" t="str">
        <f t="shared" si="51"/>
        <v/>
      </c>
      <c r="Z85" s="4" t="str">
        <f t="shared" si="15"/>
        <v/>
      </c>
      <c r="AB85" s="2">
        <f t="shared" si="44"/>
        <v>15.5</v>
      </c>
      <c r="AC85" s="4">
        <f t="shared" si="16"/>
        <v>46.5</v>
      </c>
      <c r="AD85" s="4">
        <f t="shared" si="17"/>
        <v>0.63</v>
      </c>
      <c r="AG85" s="4">
        <f t="shared" si="18"/>
        <v>0</v>
      </c>
      <c r="AH85" s="13" t="str">
        <f t="shared" si="52"/>
        <v/>
      </c>
      <c r="AI85" s="4" t="str">
        <f t="shared" si="20"/>
        <v/>
      </c>
      <c r="AJ85" s="13"/>
      <c r="AK85" s="2">
        <f t="shared" si="45"/>
        <v>15.5</v>
      </c>
      <c r="AL85" s="4">
        <f t="shared" si="21"/>
        <v>46.5</v>
      </c>
      <c r="AM85" s="4">
        <f t="shared" si="22"/>
        <v>0.51</v>
      </c>
      <c r="AP85" s="4">
        <f t="shared" si="23"/>
        <v>0</v>
      </c>
      <c r="AQ85" s="13" t="str">
        <f t="shared" si="53"/>
        <v/>
      </c>
      <c r="AR85" s="4" t="str">
        <f t="shared" si="25"/>
        <v/>
      </c>
      <c r="AS85" s="13"/>
      <c r="AT85" s="2">
        <f t="shared" si="46"/>
        <v>15.5</v>
      </c>
      <c r="AU85" s="4">
        <f t="shared" si="26"/>
        <v>46.5</v>
      </c>
      <c r="AV85" s="4">
        <f t="shared" si="27"/>
        <v>0.63</v>
      </c>
      <c r="AY85" s="4">
        <f t="shared" si="28"/>
        <v>0</v>
      </c>
      <c r="AZ85" s="13" t="str">
        <f t="shared" si="54"/>
        <v/>
      </c>
      <c r="BA85" s="4" t="str">
        <f t="shared" si="30"/>
        <v/>
      </c>
      <c r="BB85" s="13"/>
      <c r="BC85" s="2">
        <f t="shared" si="47"/>
        <v>15.5</v>
      </c>
      <c r="BD85" s="4">
        <f t="shared" si="31"/>
        <v>46.5</v>
      </c>
      <c r="BE85" s="4">
        <f t="shared" si="32"/>
        <v>0.63</v>
      </c>
      <c r="BH85" s="4">
        <f t="shared" si="33"/>
        <v>0</v>
      </c>
      <c r="BI85" s="13" t="str">
        <f t="shared" si="55"/>
        <v/>
      </c>
      <c r="BJ85" s="4" t="str">
        <f t="shared" si="35"/>
        <v/>
      </c>
      <c r="BK85" s="13"/>
      <c r="BL85" s="2">
        <f t="shared" si="48"/>
        <v>15.5</v>
      </c>
      <c r="BM85" s="4">
        <f t="shared" si="36"/>
        <v>46.5</v>
      </c>
      <c r="BN85" s="4">
        <f t="shared" si="37"/>
        <v>0.63</v>
      </c>
      <c r="BQ85" s="4">
        <f t="shared" si="38"/>
        <v>0</v>
      </c>
      <c r="BR85" s="13" t="str">
        <f t="shared" si="56"/>
        <v/>
      </c>
      <c r="BS85" s="4" t="str">
        <f t="shared" si="40"/>
        <v/>
      </c>
      <c r="BT85" s="25"/>
    </row>
    <row r="86">
      <c r="A86" s="2">
        <f t="shared" si="41"/>
        <v>16</v>
      </c>
      <c r="B86" s="4">
        <f t="shared" si="1"/>
        <v>48</v>
      </c>
      <c r="C86" s="4">
        <f t="shared" si="2"/>
        <v>0.6</v>
      </c>
      <c r="F86" s="4">
        <f t="shared" si="3"/>
        <v>0</v>
      </c>
      <c r="G86" s="13" t="str">
        <f t="shared" si="49"/>
        <v/>
      </c>
      <c r="H86" s="4" t="str">
        <f t="shared" si="5"/>
        <v/>
      </c>
      <c r="J86" s="2">
        <f t="shared" si="42"/>
        <v>16</v>
      </c>
      <c r="K86" s="4">
        <f t="shared" si="6"/>
        <v>48</v>
      </c>
      <c r="L86" s="4">
        <f t="shared" si="7"/>
        <v>0.6</v>
      </c>
      <c r="O86" s="4">
        <f t="shared" si="8"/>
        <v>0</v>
      </c>
      <c r="P86" s="13" t="str">
        <f t="shared" si="50"/>
        <v/>
      </c>
      <c r="Q86" s="4" t="str">
        <f t="shared" si="10"/>
        <v/>
      </c>
      <c r="S86" s="2">
        <f t="shared" si="43"/>
        <v>16</v>
      </c>
      <c r="T86" s="4">
        <f t="shared" si="11"/>
        <v>48</v>
      </c>
      <c r="U86" s="4">
        <f t="shared" si="12"/>
        <v>0.48</v>
      </c>
      <c r="V86" s="4">
        <f>152-1/16</f>
        <v>151.9375</v>
      </c>
      <c r="W86" s="4">
        <f>154.125</f>
        <v>154.125</v>
      </c>
      <c r="X86" s="4">
        <f t="shared" si="13"/>
        <v>2.1875</v>
      </c>
      <c r="Y86" s="13">
        <f t="shared" si="51"/>
        <v>0.6972166888</v>
      </c>
      <c r="Z86" s="4">
        <f t="shared" si="15"/>
        <v>0.03745709661</v>
      </c>
      <c r="AB86" s="2">
        <f t="shared" si="44"/>
        <v>16</v>
      </c>
      <c r="AC86" s="4">
        <f t="shared" si="16"/>
        <v>48</v>
      </c>
      <c r="AD86" s="4">
        <f t="shared" si="17"/>
        <v>0.6</v>
      </c>
      <c r="AE86" s="4">
        <f>151.375</f>
        <v>151.375</v>
      </c>
      <c r="AF86" s="4">
        <f>154.625+1/32</f>
        <v>154.65625</v>
      </c>
      <c r="AG86" s="4">
        <f t="shared" si="18"/>
        <v>3.28125</v>
      </c>
      <c r="AH86" s="13">
        <f t="shared" si="52"/>
        <v>0.8509629434</v>
      </c>
      <c r="AI86" s="4">
        <f t="shared" si="20"/>
        <v>0.03031200364</v>
      </c>
      <c r="AJ86" s="13"/>
      <c r="AK86" s="2">
        <f t="shared" si="45"/>
        <v>16</v>
      </c>
      <c r="AL86" s="4">
        <f t="shared" si="21"/>
        <v>48</v>
      </c>
      <c r="AM86" s="4">
        <f t="shared" si="22"/>
        <v>0.48</v>
      </c>
      <c r="AN86" s="4">
        <f>151+9/16</f>
        <v>151.5625</v>
      </c>
      <c r="AO86" s="4">
        <f>154.5-1/32</f>
        <v>154.46875</v>
      </c>
      <c r="AP86" s="4">
        <f t="shared" si="23"/>
        <v>2.90625</v>
      </c>
      <c r="AQ86" s="13">
        <f t="shared" si="53"/>
        <v>0.8092771945</v>
      </c>
      <c r="AR86" s="4">
        <f t="shared" si="25"/>
        <v>0.02762874887</v>
      </c>
      <c r="AS86" s="13"/>
      <c r="AT86" s="2">
        <f t="shared" si="46"/>
        <v>16</v>
      </c>
      <c r="AU86" s="4">
        <f t="shared" si="26"/>
        <v>48</v>
      </c>
      <c r="AV86" s="4">
        <f t="shared" si="27"/>
        <v>0.6</v>
      </c>
      <c r="AY86" s="4">
        <f t="shared" si="28"/>
        <v>0</v>
      </c>
      <c r="AZ86" s="13" t="str">
        <f t="shared" si="54"/>
        <v/>
      </c>
      <c r="BA86" s="4" t="str">
        <f t="shared" si="30"/>
        <v/>
      </c>
      <c r="BB86" s="13"/>
      <c r="BC86" s="2">
        <f t="shared" si="47"/>
        <v>16</v>
      </c>
      <c r="BD86" s="4">
        <f t="shared" si="31"/>
        <v>48</v>
      </c>
      <c r="BE86" s="4">
        <f t="shared" si="32"/>
        <v>0.6</v>
      </c>
      <c r="BH86" s="4">
        <f t="shared" si="33"/>
        <v>0</v>
      </c>
      <c r="BI86" s="13" t="str">
        <f t="shared" si="55"/>
        <v/>
      </c>
      <c r="BJ86" s="4" t="str">
        <f t="shared" si="35"/>
        <v/>
      </c>
      <c r="BK86" s="13"/>
      <c r="BL86" s="2">
        <f t="shared" si="48"/>
        <v>16</v>
      </c>
      <c r="BM86" s="4">
        <f t="shared" si="36"/>
        <v>48</v>
      </c>
      <c r="BN86" s="4">
        <f t="shared" si="37"/>
        <v>0.6</v>
      </c>
      <c r="BQ86" s="4">
        <f t="shared" si="38"/>
        <v>0</v>
      </c>
      <c r="BR86" s="13" t="str">
        <f t="shared" si="56"/>
        <v/>
      </c>
      <c r="BS86" s="4" t="str">
        <f t="shared" si="40"/>
        <v/>
      </c>
      <c r="BT86" s="25"/>
    </row>
    <row r="87">
      <c r="A87" s="2">
        <f t="shared" si="41"/>
        <v>16.5</v>
      </c>
      <c r="B87" s="4">
        <f t="shared" si="1"/>
        <v>49.5</v>
      </c>
      <c r="C87" s="4">
        <f t="shared" si="2"/>
        <v>0.57</v>
      </c>
      <c r="F87" s="4">
        <f t="shared" si="3"/>
        <v>0</v>
      </c>
      <c r="G87" s="13" t="str">
        <f t="shared" si="49"/>
        <v/>
      </c>
      <c r="H87" s="4" t="str">
        <f t="shared" si="5"/>
        <v/>
      </c>
      <c r="J87" s="2">
        <f t="shared" si="42"/>
        <v>16.5</v>
      </c>
      <c r="K87" s="4">
        <f t="shared" si="6"/>
        <v>49.5</v>
      </c>
      <c r="L87" s="4">
        <f t="shared" si="7"/>
        <v>0.57</v>
      </c>
      <c r="O87" s="4">
        <f t="shared" si="8"/>
        <v>0</v>
      </c>
      <c r="P87" s="13" t="str">
        <f t="shared" si="50"/>
        <v/>
      </c>
      <c r="Q87" s="4" t="str">
        <f t="shared" si="10"/>
        <v/>
      </c>
      <c r="S87" s="2">
        <f t="shared" si="43"/>
        <v>16.5</v>
      </c>
      <c r="T87" s="4">
        <f t="shared" si="11"/>
        <v>49.5</v>
      </c>
      <c r="U87" s="4">
        <f t="shared" si="12"/>
        <v>0.45</v>
      </c>
      <c r="X87" s="4">
        <f t="shared" si="13"/>
        <v>0</v>
      </c>
      <c r="Y87" s="13" t="str">
        <f t="shared" si="51"/>
        <v/>
      </c>
      <c r="Z87" s="4" t="str">
        <f t="shared" si="15"/>
        <v/>
      </c>
      <c r="AB87" s="2">
        <f t="shared" si="44"/>
        <v>16.5</v>
      </c>
      <c r="AC87" s="4">
        <f t="shared" si="16"/>
        <v>49.5</v>
      </c>
      <c r="AD87" s="4">
        <f t="shared" si="17"/>
        <v>0.57</v>
      </c>
      <c r="AG87" s="4">
        <f t="shared" si="18"/>
        <v>0</v>
      </c>
      <c r="AH87" s="13" t="str">
        <f t="shared" si="52"/>
        <v/>
      </c>
      <c r="AI87" s="4" t="str">
        <f t="shared" si="20"/>
        <v/>
      </c>
      <c r="AJ87" s="13"/>
      <c r="AK87" s="2">
        <f t="shared" si="45"/>
        <v>16.5</v>
      </c>
      <c r="AL87" s="4">
        <f t="shared" si="21"/>
        <v>49.5</v>
      </c>
      <c r="AM87" s="4">
        <f t="shared" si="22"/>
        <v>0.45</v>
      </c>
      <c r="AP87" s="4">
        <f t="shared" si="23"/>
        <v>0</v>
      </c>
      <c r="AQ87" s="13" t="str">
        <f t="shared" si="53"/>
        <v/>
      </c>
      <c r="AR87" s="4" t="str">
        <f t="shared" si="25"/>
        <v/>
      </c>
      <c r="AS87" s="13"/>
      <c r="AT87" s="2">
        <f t="shared" si="46"/>
        <v>16.5</v>
      </c>
      <c r="AU87" s="4">
        <f t="shared" si="26"/>
        <v>49.5</v>
      </c>
      <c r="AV87" s="4">
        <f t="shared" si="27"/>
        <v>0.57</v>
      </c>
      <c r="AY87" s="4">
        <f t="shared" si="28"/>
        <v>0</v>
      </c>
      <c r="AZ87" s="13" t="str">
        <f t="shared" si="54"/>
        <v/>
      </c>
      <c r="BA87" s="4" t="str">
        <f t="shared" si="30"/>
        <v/>
      </c>
      <c r="BB87" s="13"/>
      <c r="BC87" s="2">
        <f t="shared" si="47"/>
        <v>16.5</v>
      </c>
      <c r="BD87" s="4">
        <f t="shared" si="31"/>
        <v>49.5</v>
      </c>
      <c r="BE87" s="4">
        <f t="shared" si="32"/>
        <v>0.57</v>
      </c>
      <c r="BH87" s="4">
        <f t="shared" si="33"/>
        <v>0</v>
      </c>
      <c r="BI87" s="13" t="str">
        <f t="shared" si="55"/>
        <v/>
      </c>
      <c r="BJ87" s="4" t="str">
        <f t="shared" si="35"/>
        <v/>
      </c>
      <c r="BK87" s="13"/>
      <c r="BL87" s="2">
        <f t="shared" si="48"/>
        <v>16.5</v>
      </c>
      <c r="BM87" s="4">
        <f t="shared" si="36"/>
        <v>49.5</v>
      </c>
      <c r="BN87" s="4">
        <f t="shared" si="37"/>
        <v>0.57</v>
      </c>
      <c r="BQ87" s="4">
        <f t="shared" si="38"/>
        <v>0</v>
      </c>
      <c r="BR87" s="13" t="str">
        <f t="shared" si="56"/>
        <v/>
      </c>
      <c r="BS87" s="4" t="str">
        <f t="shared" si="40"/>
        <v/>
      </c>
      <c r="BT87" s="25"/>
    </row>
    <row r="88">
      <c r="A88" s="2">
        <f t="shared" si="41"/>
        <v>17</v>
      </c>
      <c r="B88" s="4">
        <f t="shared" si="1"/>
        <v>51</v>
      </c>
      <c r="C88" s="4">
        <f t="shared" si="2"/>
        <v>0.54</v>
      </c>
      <c r="F88" s="4">
        <f t="shared" si="3"/>
        <v>0</v>
      </c>
      <c r="G88" s="13" t="str">
        <f t="shared" si="49"/>
        <v/>
      </c>
      <c r="H88" s="4" t="str">
        <f t="shared" si="5"/>
        <v/>
      </c>
      <c r="J88" s="2">
        <f t="shared" si="42"/>
        <v>17</v>
      </c>
      <c r="K88" s="4">
        <f t="shared" si="6"/>
        <v>51</v>
      </c>
      <c r="L88" s="4">
        <f t="shared" si="7"/>
        <v>0.54</v>
      </c>
      <c r="O88" s="4">
        <f t="shared" si="8"/>
        <v>0</v>
      </c>
      <c r="P88" s="13" t="str">
        <f t="shared" si="50"/>
        <v/>
      </c>
      <c r="Q88" s="4" t="str">
        <f t="shared" si="10"/>
        <v/>
      </c>
      <c r="S88" s="2">
        <f t="shared" si="43"/>
        <v>17</v>
      </c>
      <c r="T88" s="4">
        <f t="shared" si="11"/>
        <v>51</v>
      </c>
      <c r="U88" s="4">
        <f t="shared" si="12"/>
        <v>0.42</v>
      </c>
      <c r="V88" s="4">
        <f>152.125</f>
        <v>152.125</v>
      </c>
      <c r="W88" s="4">
        <f>154-1/16</f>
        <v>153.9375</v>
      </c>
      <c r="X88" s="4">
        <f t="shared" si="13"/>
        <v>1.8125</v>
      </c>
      <c r="Y88" s="13">
        <f t="shared" si="51"/>
        <v>0.6346477588</v>
      </c>
      <c r="Z88" s="4">
        <f t="shared" si="15"/>
        <v>0.03503289711</v>
      </c>
      <c r="AB88" s="2">
        <f t="shared" si="44"/>
        <v>17</v>
      </c>
      <c r="AC88" s="4">
        <f t="shared" si="16"/>
        <v>51</v>
      </c>
      <c r="AD88" s="4">
        <f t="shared" si="17"/>
        <v>0.54</v>
      </c>
      <c r="AE88" s="4">
        <f>151+9/16</f>
        <v>151.5625</v>
      </c>
      <c r="AF88" s="2">
        <v>154.5</v>
      </c>
      <c r="AG88" s="4">
        <f t="shared" si="18"/>
        <v>2.9375</v>
      </c>
      <c r="AH88" s="13">
        <f t="shared" si="52"/>
        <v>0.8051557999</v>
      </c>
      <c r="AI88" s="4">
        <f t="shared" si="20"/>
        <v>0.03241858039</v>
      </c>
      <c r="AJ88" s="13"/>
      <c r="AK88" s="2">
        <f t="shared" si="45"/>
        <v>17</v>
      </c>
      <c r="AL88" s="4">
        <f t="shared" si="21"/>
        <v>51</v>
      </c>
      <c r="AM88" s="4">
        <f t="shared" si="22"/>
        <v>0.42</v>
      </c>
      <c r="AN88" s="4">
        <f>151+11/16</f>
        <v>151.6875</v>
      </c>
      <c r="AO88" s="4">
        <f>154.375</f>
        <v>154.375</v>
      </c>
      <c r="AP88" s="4">
        <f t="shared" si="23"/>
        <v>2.6875</v>
      </c>
      <c r="AQ88" s="13">
        <f t="shared" si="53"/>
        <v>0.7782247765</v>
      </c>
      <c r="AR88" s="4">
        <f t="shared" si="25"/>
        <v>0.02620669902</v>
      </c>
      <c r="AS88" s="13"/>
      <c r="AT88" s="2">
        <f t="shared" si="46"/>
        <v>17</v>
      </c>
      <c r="AU88" s="4">
        <f t="shared" si="26"/>
        <v>51</v>
      </c>
      <c r="AV88" s="4">
        <f t="shared" si="27"/>
        <v>0.54</v>
      </c>
      <c r="AY88" s="4">
        <f t="shared" si="28"/>
        <v>0</v>
      </c>
      <c r="AZ88" s="13" t="str">
        <f t="shared" si="54"/>
        <v/>
      </c>
      <c r="BA88" s="4" t="str">
        <f t="shared" si="30"/>
        <v/>
      </c>
      <c r="BB88" s="13"/>
      <c r="BC88" s="2">
        <f t="shared" si="47"/>
        <v>17</v>
      </c>
      <c r="BD88" s="4">
        <f t="shared" si="31"/>
        <v>51</v>
      </c>
      <c r="BE88" s="4">
        <f t="shared" si="32"/>
        <v>0.54</v>
      </c>
      <c r="BH88" s="4">
        <f t="shared" si="33"/>
        <v>0</v>
      </c>
      <c r="BI88" s="13" t="str">
        <f t="shared" si="55"/>
        <v/>
      </c>
      <c r="BJ88" s="4" t="str">
        <f t="shared" si="35"/>
        <v/>
      </c>
      <c r="BK88" s="13"/>
      <c r="BL88" s="2">
        <f t="shared" si="48"/>
        <v>17</v>
      </c>
      <c r="BM88" s="4">
        <f t="shared" si="36"/>
        <v>51</v>
      </c>
      <c r="BN88" s="4">
        <f t="shared" si="37"/>
        <v>0.54</v>
      </c>
      <c r="BQ88" s="4">
        <f t="shared" si="38"/>
        <v>0</v>
      </c>
      <c r="BR88" s="13" t="str">
        <f t="shared" si="56"/>
        <v/>
      </c>
      <c r="BS88" s="4" t="str">
        <f t="shared" si="40"/>
        <v/>
      </c>
      <c r="BT88" s="25"/>
    </row>
    <row r="89">
      <c r="A89" s="2">
        <f t="shared" si="41"/>
        <v>17.5</v>
      </c>
      <c r="B89" s="4">
        <f t="shared" si="1"/>
        <v>52.5</v>
      </c>
      <c r="C89" s="4">
        <f t="shared" si="2"/>
        <v>0.51</v>
      </c>
      <c r="F89" s="4">
        <f t="shared" si="3"/>
        <v>0</v>
      </c>
      <c r="G89" s="13" t="str">
        <f t="shared" si="49"/>
        <v/>
      </c>
      <c r="H89" s="4" t="str">
        <f t="shared" si="5"/>
        <v/>
      </c>
      <c r="J89" s="2">
        <f t="shared" si="42"/>
        <v>17.5</v>
      </c>
      <c r="K89" s="4">
        <f t="shared" si="6"/>
        <v>52.5</v>
      </c>
      <c r="L89" s="4">
        <f t="shared" si="7"/>
        <v>0.51</v>
      </c>
      <c r="O89" s="4">
        <f t="shared" si="8"/>
        <v>0</v>
      </c>
      <c r="P89" s="13" t="str">
        <f t="shared" si="50"/>
        <v/>
      </c>
      <c r="Q89" s="4" t="str">
        <f t="shared" si="10"/>
        <v/>
      </c>
      <c r="S89" s="2">
        <f t="shared" si="43"/>
        <v>17.5</v>
      </c>
      <c r="T89" s="4">
        <f t="shared" si="11"/>
        <v>52.5</v>
      </c>
      <c r="U89" s="4">
        <f t="shared" si="12"/>
        <v>0.39</v>
      </c>
      <c r="X89" s="4">
        <f t="shared" si="13"/>
        <v>0</v>
      </c>
      <c r="Y89" s="13" t="str">
        <f t="shared" si="51"/>
        <v/>
      </c>
      <c r="Z89" s="4" t="str">
        <f t="shared" si="15"/>
        <v/>
      </c>
      <c r="AB89" s="2">
        <f t="shared" si="44"/>
        <v>17.5</v>
      </c>
      <c r="AC89" s="4">
        <f t="shared" si="16"/>
        <v>52.5</v>
      </c>
      <c r="AD89" s="4">
        <f t="shared" si="17"/>
        <v>0.51</v>
      </c>
      <c r="AG89" s="4">
        <f t="shared" si="18"/>
        <v>0</v>
      </c>
      <c r="AH89" s="13" t="str">
        <f t="shared" si="52"/>
        <v/>
      </c>
      <c r="AI89" s="4" t="str">
        <f t="shared" si="20"/>
        <v/>
      </c>
      <c r="AJ89" s="13"/>
      <c r="AK89" s="2">
        <f t="shared" si="45"/>
        <v>17.5</v>
      </c>
      <c r="AL89" s="4">
        <f t="shared" si="21"/>
        <v>52.5</v>
      </c>
      <c r="AM89" s="4">
        <f t="shared" si="22"/>
        <v>0.39</v>
      </c>
      <c r="AP89" s="4">
        <f t="shared" si="23"/>
        <v>0</v>
      </c>
      <c r="AQ89" s="13" t="str">
        <f t="shared" si="53"/>
        <v/>
      </c>
      <c r="AR89" s="4" t="str">
        <f t="shared" si="25"/>
        <v/>
      </c>
      <c r="AS89" s="13"/>
      <c r="AT89" s="2">
        <f t="shared" si="46"/>
        <v>17.5</v>
      </c>
      <c r="AU89" s="4">
        <f t="shared" si="26"/>
        <v>52.5</v>
      </c>
      <c r="AV89" s="4">
        <f t="shared" si="27"/>
        <v>0.51</v>
      </c>
      <c r="AY89" s="4">
        <f t="shared" si="28"/>
        <v>0</v>
      </c>
      <c r="AZ89" s="13" t="str">
        <f t="shared" si="54"/>
        <v/>
      </c>
      <c r="BA89" s="4" t="str">
        <f t="shared" si="30"/>
        <v/>
      </c>
      <c r="BB89" s="13"/>
      <c r="BC89" s="2">
        <f t="shared" si="47"/>
        <v>17.5</v>
      </c>
      <c r="BD89" s="4">
        <f t="shared" si="31"/>
        <v>52.5</v>
      </c>
      <c r="BE89" s="4">
        <f t="shared" si="32"/>
        <v>0.51</v>
      </c>
      <c r="BH89" s="4">
        <f t="shared" si="33"/>
        <v>0</v>
      </c>
      <c r="BI89" s="13" t="str">
        <f t="shared" si="55"/>
        <v/>
      </c>
      <c r="BJ89" s="4" t="str">
        <f t="shared" si="35"/>
        <v/>
      </c>
      <c r="BK89" s="13"/>
      <c r="BL89" s="2">
        <f t="shared" si="48"/>
        <v>17.5</v>
      </c>
      <c r="BM89" s="4">
        <f t="shared" si="36"/>
        <v>52.5</v>
      </c>
      <c r="BN89" s="4">
        <f t="shared" si="37"/>
        <v>0.51</v>
      </c>
      <c r="BQ89" s="4">
        <f t="shared" si="38"/>
        <v>0</v>
      </c>
      <c r="BR89" s="13" t="str">
        <f t="shared" si="56"/>
        <v/>
      </c>
      <c r="BS89" s="4" t="str">
        <f t="shared" si="40"/>
        <v/>
      </c>
      <c r="BT89" s="25"/>
    </row>
    <row r="90">
      <c r="A90" s="2">
        <f t="shared" si="41"/>
        <v>18</v>
      </c>
      <c r="B90" s="4">
        <f t="shared" si="1"/>
        <v>54</v>
      </c>
      <c r="C90" s="4">
        <f t="shared" si="2"/>
        <v>0.48</v>
      </c>
      <c r="F90" s="4">
        <f t="shared" si="3"/>
        <v>0</v>
      </c>
      <c r="G90" s="13" t="str">
        <f t="shared" si="49"/>
        <v/>
      </c>
      <c r="H90" s="4" t="str">
        <f t="shared" si="5"/>
        <v/>
      </c>
      <c r="J90" s="2">
        <f t="shared" si="42"/>
        <v>18</v>
      </c>
      <c r="K90" s="4">
        <f t="shared" si="6"/>
        <v>54</v>
      </c>
      <c r="L90" s="4">
        <f t="shared" si="7"/>
        <v>0.48</v>
      </c>
      <c r="O90" s="4">
        <f t="shared" si="8"/>
        <v>0</v>
      </c>
      <c r="P90" s="13" t="str">
        <f t="shared" si="50"/>
        <v/>
      </c>
      <c r="Q90" s="4" t="str">
        <f t="shared" si="10"/>
        <v/>
      </c>
      <c r="S90" s="2">
        <f t="shared" si="43"/>
        <v>18</v>
      </c>
      <c r="T90" s="4">
        <f t="shared" si="11"/>
        <v>54</v>
      </c>
      <c r="U90" s="4">
        <f t="shared" si="12"/>
        <v>0.36</v>
      </c>
      <c r="V90" s="4">
        <f>152+5/16</f>
        <v>152.3125</v>
      </c>
      <c r="W90" s="2">
        <v>153.75</v>
      </c>
      <c r="X90" s="4">
        <f t="shared" si="13"/>
        <v>1.4375</v>
      </c>
      <c r="Y90" s="13">
        <f t="shared" si="51"/>
        <v>0.5651941653</v>
      </c>
      <c r="Z90" s="4">
        <f t="shared" si="15"/>
        <v>0.03080273469</v>
      </c>
      <c r="AB90" s="2">
        <f t="shared" si="44"/>
        <v>18</v>
      </c>
      <c r="AC90" s="4">
        <f t="shared" si="16"/>
        <v>54</v>
      </c>
      <c r="AD90" s="4">
        <f t="shared" si="17"/>
        <v>0.48</v>
      </c>
      <c r="AE90" s="4">
        <f>151.75-1/32</f>
        <v>151.71875</v>
      </c>
      <c r="AF90" s="4">
        <f>154.375-1/32</f>
        <v>154.34375</v>
      </c>
      <c r="AG90" s="4">
        <f t="shared" si="18"/>
        <v>2.625</v>
      </c>
      <c r="AH90" s="13">
        <f t="shared" si="52"/>
        <v>0.7611243951</v>
      </c>
      <c r="AI90" s="4">
        <f t="shared" si="20"/>
        <v>0.03243843542</v>
      </c>
      <c r="AJ90" s="13"/>
      <c r="AK90" s="2">
        <f t="shared" si="45"/>
        <v>18</v>
      </c>
      <c r="AL90" s="4">
        <f t="shared" si="21"/>
        <v>54</v>
      </c>
      <c r="AM90" s="4">
        <f t="shared" si="22"/>
        <v>0.36</v>
      </c>
      <c r="AN90" s="4">
        <f>151.75</f>
        <v>151.75</v>
      </c>
      <c r="AO90" s="4">
        <f>154.25+1/32</f>
        <v>154.28125</v>
      </c>
      <c r="AP90" s="4">
        <f t="shared" si="23"/>
        <v>2.53125</v>
      </c>
      <c r="AQ90" s="13">
        <f t="shared" si="53"/>
        <v>0.7552632225</v>
      </c>
      <c r="AR90" s="4">
        <f t="shared" si="25"/>
        <v>0.02339180644</v>
      </c>
      <c r="AS90" s="13"/>
      <c r="AT90" s="2">
        <f t="shared" si="46"/>
        <v>18</v>
      </c>
      <c r="AU90" s="4">
        <f t="shared" si="26"/>
        <v>54</v>
      </c>
      <c r="AV90" s="4">
        <f t="shared" si="27"/>
        <v>0.48</v>
      </c>
      <c r="AY90" s="4">
        <f t="shared" si="28"/>
        <v>0</v>
      </c>
      <c r="AZ90" s="13" t="str">
        <f t="shared" si="54"/>
        <v/>
      </c>
      <c r="BA90" s="4" t="str">
        <f t="shared" si="30"/>
        <v/>
      </c>
      <c r="BB90" s="13"/>
      <c r="BC90" s="2">
        <f t="shared" si="47"/>
        <v>18</v>
      </c>
      <c r="BD90" s="4">
        <f t="shared" si="31"/>
        <v>54</v>
      </c>
      <c r="BE90" s="4">
        <f t="shared" si="32"/>
        <v>0.48</v>
      </c>
      <c r="BH90" s="4">
        <f t="shared" si="33"/>
        <v>0</v>
      </c>
      <c r="BI90" s="13" t="str">
        <f t="shared" si="55"/>
        <v/>
      </c>
      <c r="BJ90" s="4" t="str">
        <f t="shared" si="35"/>
        <v/>
      </c>
      <c r="BK90" s="13"/>
      <c r="BL90" s="2">
        <f t="shared" si="48"/>
        <v>18</v>
      </c>
      <c r="BM90" s="4">
        <f t="shared" si="36"/>
        <v>54</v>
      </c>
      <c r="BN90" s="4">
        <f t="shared" si="37"/>
        <v>0.48</v>
      </c>
      <c r="BQ90" s="4">
        <f t="shared" si="38"/>
        <v>0</v>
      </c>
      <c r="BR90" s="13" t="str">
        <f t="shared" si="56"/>
        <v/>
      </c>
      <c r="BS90" s="4" t="str">
        <f t="shared" si="40"/>
        <v/>
      </c>
      <c r="BT90" s="25"/>
    </row>
    <row r="91">
      <c r="A91" s="2">
        <f t="shared" si="41"/>
        <v>18.5</v>
      </c>
      <c r="B91" s="4">
        <f t="shared" si="1"/>
        <v>55.5</v>
      </c>
      <c r="C91" s="4">
        <f t="shared" si="2"/>
        <v>0.45</v>
      </c>
      <c r="F91" s="4">
        <f t="shared" si="3"/>
        <v>0</v>
      </c>
      <c r="G91" s="13" t="str">
        <f t="shared" si="49"/>
        <v/>
      </c>
      <c r="H91" s="4" t="str">
        <f t="shared" si="5"/>
        <v/>
      </c>
      <c r="J91" s="2">
        <f t="shared" si="42"/>
        <v>18.5</v>
      </c>
      <c r="K91" s="4">
        <f t="shared" si="6"/>
        <v>55.5</v>
      </c>
      <c r="L91" s="4">
        <f t="shared" si="7"/>
        <v>0.45</v>
      </c>
      <c r="O91" s="4">
        <f t="shared" si="8"/>
        <v>0</v>
      </c>
      <c r="P91" s="13" t="str">
        <f t="shared" si="50"/>
        <v/>
      </c>
      <c r="Q91" s="4" t="str">
        <f t="shared" si="10"/>
        <v/>
      </c>
      <c r="S91" s="2">
        <f t="shared" si="43"/>
        <v>18.5</v>
      </c>
      <c r="T91" s="4">
        <f t="shared" si="11"/>
        <v>55.5</v>
      </c>
      <c r="U91" s="4">
        <f t="shared" si="12"/>
        <v>0.33</v>
      </c>
      <c r="X91" s="4">
        <f t="shared" si="13"/>
        <v>0</v>
      </c>
      <c r="Y91" s="13" t="str">
        <f t="shared" si="51"/>
        <v/>
      </c>
      <c r="Z91" s="4" t="str">
        <f t="shared" si="15"/>
        <v/>
      </c>
      <c r="AB91" s="2">
        <f t="shared" si="44"/>
        <v>18.5</v>
      </c>
      <c r="AC91" s="4">
        <f t="shared" si="16"/>
        <v>55.5</v>
      </c>
      <c r="AD91" s="4">
        <f t="shared" si="17"/>
        <v>0.45</v>
      </c>
      <c r="AG91" s="4">
        <f t="shared" si="18"/>
        <v>0</v>
      </c>
      <c r="AH91" s="13" t="str">
        <f t="shared" si="52"/>
        <v/>
      </c>
      <c r="AI91" s="4" t="str">
        <f t="shared" si="20"/>
        <v/>
      </c>
      <c r="AJ91" s="13"/>
      <c r="AK91" s="2">
        <f t="shared" si="45"/>
        <v>18.5</v>
      </c>
      <c r="AL91" s="4">
        <f t="shared" si="21"/>
        <v>55.5</v>
      </c>
      <c r="AM91" s="4">
        <f t="shared" si="22"/>
        <v>0.33</v>
      </c>
      <c r="AP91" s="4">
        <f t="shared" si="23"/>
        <v>0</v>
      </c>
      <c r="AQ91" s="13" t="str">
        <f t="shared" si="53"/>
        <v/>
      </c>
      <c r="AR91" s="4" t="str">
        <f t="shared" si="25"/>
        <v/>
      </c>
      <c r="AS91" s="13"/>
      <c r="AT91" s="2">
        <f t="shared" si="46"/>
        <v>18.5</v>
      </c>
      <c r="AU91" s="4">
        <f t="shared" si="26"/>
        <v>55.5</v>
      </c>
      <c r="AV91" s="4">
        <f t="shared" si="27"/>
        <v>0.45</v>
      </c>
      <c r="AY91" s="4">
        <f t="shared" si="28"/>
        <v>0</v>
      </c>
      <c r="AZ91" s="13" t="str">
        <f t="shared" si="54"/>
        <v/>
      </c>
      <c r="BA91" s="4" t="str">
        <f t="shared" si="30"/>
        <v/>
      </c>
      <c r="BB91" s="13"/>
      <c r="BC91" s="2">
        <f t="shared" si="47"/>
        <v>18.5</v>
      </c>
      <c r="BD91" s="4">
        <f t="shared" si="31"/>
        <v>55.5</v>
      </c>
      <c r="BE91" s="4">
        <f t="shared" si="32"/>
        <v>0.45</v>
      </c>
      <c r="BH91" s="4">
        <f t="shared" si="33"/>
        <v>0</v>
      </c>
      <c r="BI91" s="13" t="str">
        <f t="shared" si="55"/>
        <v/>
      </c>
      <c r="BJ91" s="4" t="str">
        <f t="shared" si="35"/>
        <v/>
      </c>
      <c r="BK91" s="13"/>
      <c r="BL91" s="2">
        <f t="shared" si="48"/>
        <v>18.5</v>
      </c>
      <c r="BM91" s="4">
        <f t="shared" si="36"/>
        <v>55.5</v>
      </c>
      <c r="BN91" s="4">
        <f t="shared" si="37"/>
        <v>0.45</v>
      </c>
      <c r="BQ91" s="4">
        <f t="shared" si="38"/>
        <v>0</v>
      </c>
      <c r="BR91" s="13" t="str">
        <f t="shared" si="56"/>
        <v/>
      </c>
      <c r="BS91" s="4" t="str">
        <f t="shared" si="40"/>
        <v/>
      </c>
      <c r="BT91" s="25"/>
    </row>
    <row r="92">
      <c r="A92" s="2">
        <f t="shared" si="41"/>
        <v>19</v>
      </c>
      <c r="B92" s="4">
        <f t="shared" si="1"/>
        <v>57</v>
      </c>
      <c r="C92" s="4">
        <f t="shared" si="2"/>
        <v>0.42</v>
      </c>
      <c r="F92" s="4">
        <f t="shared" si="3"/>
        <v>0</v>
      </c>
      <c r="G92" s="13" t="str">
        <f t="shared" si="49"/>
        <v/>
      </c>
      <c r="H92" s="4" t="str">
        <f t="shared" si="5"/>
        <v/>
      </c>
      <c r="J92" s="2">
        <f t="shared" si="42"/>
        <v>19</v>
      </c>
      <c r="K92" s="4">
        <f t="shared" si="6"/>
        <v>57</v>
      </c>
      <c r="L92" s="4">
        <f t="shared" si="7"/>
        <v>0.42</v>
      </c>
      <c r="O92" s="4">
        <f t="shared" si="8"/>
        <v>0</v>
      </c>
      <c r="P92" s="13" t="str">
        <f t="shared" si="50"/>
        <v/>
      </c>
      <c r="Q92" s="4" t="str">
        <f t="shared" si="10"/>
        <v/>
      </c>
      <c r="S92" s="2">
        <f t="shared" si="43"/>
        <v>19</v>
      </c>
      <c r="T92" s="4">
        <f t="shared" si="11"/>
        <v>57</v>
      </c>
      <c r="U92" s="4">
        <f t="shared" si="12"/>
        <v>0.3</v>
      </c>
      <c r="V92" s="4">
        <f>152+7/16</f>
        <v>152.4375</v>
      </c>
      <c r="W92" s="4">
        <f>153.625</f>
        <v>153.625</v>
      </c>
      <c r="X92" s="4">
        <f t="shared" si="13"/>
        <v>1.1875</v>
      </c>
      <c r="Y92" s="13">
        <f t="shared" si="51"/>
        <v>0.5137011669</v>
      </c>
      <c r="Z92" s="4">
        <f t="shared" si="15"/>
        <v>0.02541578673</v>
      </c>
      <c r="AB92" s="2">
        <f t="shared" si="44"/>
        <v>19</v>
      </c>
      <c r="AC92" s="4">
        <f t="shared" si="16"/>
        <v>57</v>
      </c>
      <c r="AD92" s="4">
        <f t="shared" si="17"/>
        <v>0.42</v>
      </c>
      <c r="AE92" s="4">
        <f>151.875-1/32</f>
        <v>151.84375</v>
      </c>
      <c r="AF92" s="4">
        <f>154+3/16</f>
        <v>154.1875</v>
      </c>
      <c r="AG92" s="4">
        <f t="shared" si="18"/>
        <v>2.34375</v>
      </c>
      <c r="AH92" s="13">
        <f t="shared" si="52"/>
        <v>0.7191949522</v>
      </c>
      <c r="AI92" s="4">
        <f t="shared" si="20"/>
        <v>0.03063518793</v>
      </c>
      <c r="AJ92" s="13"/>
      <c r="AK92" s="2">
        <f t="shared" si="45"/>
        <v>19</v>
      </c>
      <c r="AL92" s="4">
        <f t="shared" si="21"/>
        <v>57</v>
      </c>
      <c r="AM92" s="4">
        <f t="shared" si="22"/>
        <v>0.3</v>
      </c>
      <c r="AN92" s="4">
        <f>151+13/16</f>
        <v>151.8125</v>
      </c>
      <c r="AO92" s="2">
        <v>154.25</v>
      </c>
      <c r="AP92" s="4">
        <f t="shared" si="23"/>
        <v>2.4375</v>
      </c>
      <c r="AQ92" s="13">
        <f t="shared" si="53"/>
        <v>0.741144908</v>
      </c>
      <c r="AR92" s="4">
        <f t="shared" si="25"/>
        <v>0.01993117766</v>
      </c>
      <c r="AS92" s="13"/>
      <c r="AT92" s="2">
        <f t="shared" si="46"/>
        <v>19</v>
      </c>
      <c r="AU92" s="4">
        <f t="shared" si="26"/>
        <v>57</v>
      </c>
      <c r="AV92" s="4">
        <f t="shared" si="27"/>
        <v>0.42</v>
      </c>
      <c r="AY92" s="4">
        <f t="shared" si="28"/>
        <v>0</v>
      </c>
      <c r="AZ92" s="13" t="str">
        <f t="shared" si="54"/>
        <v/>
      </c>
      <c r="BA92" s="4" t="str">
        <f t="shared" si="30"/>
        <v/>
      </c>
      <c r="BB92" s="13"/>
      <c r="BC92" s="2">
        <f t="shared" si="47"/>
        <v>19</v>
      </c>
      <c r="BD92" s="4">
        <f t="shared" si="31"/>
        <v>57</v>
      </c>
      <c r="BE92" s="4">
        <f t="shared" si="32"/>
        <v>0.42</v>
      </c>
      <c r="BH92" s="4">
        <f t="shared" si="33"/>
        <v>0</v>
      </c>
      <c r="BI92" s="13" t="str">
        <f t="shared" si="55"/>
        <v/>
      </c>
      <c r="BJ92" s="4" t="str">
        <f t="shared" si="35"/>
        <v/>
      </c>
      <c r="BK92" s="13"/>
      <c r="BL92" s="2">
        <f t="shared" si="48"/>
        <v>19</v>
      </c>
      <c r="BM92" s="4">
        <f t="shared" si="36"/>
        <v>57</v>
      </c>
      <c r="BN92" s="4">
        <f t="shared" si="37"/>
        <v>0.42</v>
      </c>
      <c r="BQ92" s="4">
        <f t="shared" si="38"/>
        <v>0</v>
      </c>
      <c r="BR92" s="13" t="str">
        <f t="shared" si="56"/>
        <v/>
      </c>
      <c r="BS92" s="4" t="str">
        <f t="shared" si="40"/>
        <v/>
      </c>
      <c r="BT92" s="25"/>
    </row>
    <row r="93">
      <c r="A93" s="2">
        <f t="shared" si="41"/>
        <v>19.5</v>
      </c>
      <c r="B93" s="4">
        <f t="shared" si="1"/>
        <v>58.5</v>
      </c>
      <c r="C93" s="4">
        <f t="shared" si="2"/>
        <v>0.39</v>
      </c>
      <c r="F93" s="4">
        <f t="shared" si="3"/>
        <v>0</v>
      </c>
      <c r="G93" s="13" t="str">
        <f t="shared" si="49"/>
        <v/>
      </c>
      <c r="H93" s="4" t="str">
        <f t="shared" si="5"/>
        <v/>
      </c>
      <c r="J93" s="2">
        <f t="shared" si="42"/>
        <v>19.5</v>
      </c>
      <c r="K93" s="4">
        <f t="shared" si="6"/>
        <v>58.5</v>
      </c>
      <c r="L93" s="4">
        <f t="shared" si="7"/>
        <v>0.39</v>
      </c>
      <c r="O93" s="4">
        <f t="shared" si="8"/>
        <v>0</v>
      </c>
      <c r="P93" s="13" t="str">
        <f t="shared" si="50"/>
        <v/>
      </c>
      <c r="Q93" s="4" t="str">
        <f t="shared" si="10"/>
        <v/>
      </c>
      <c r="S93" s="2">
        <f t="shared" si="43"/>
        <v>19.5</v>
      </c>
      <c r="T93" s="4">
        <f t="shared" si="11"/>
        <v>58.5</v>
      </c>
      <c r="U93" s="4">
        <f t="shared" si="12"/>
        <v>0.27</v>
      </c>
      <c r="X93" s="4">
        <f t="shared" si="13"/>
        <v>0</v>
      </c>
      <c r="Y93" s="13" t="str">
        <f t="shared" si="51"/>
        <v/>
      </c>
      <c r="Z93" s="4" t="str">
        <f t="shared" si="15"/>
        <v/>
      </c>
      <c r="AB93" s="2">
        <f t="shared" si="44"/>
        <v>19.5</v>
      </c>
      <c r="AC93" s="4">
        <f t="shared" si="16"/>
        <v>58.5</v>
      </c>
      <c r="AD93" s="4">
        <f t="shared" si="17"/>
        <v>0.39</v>
      </c>
      <c r="AG93" s="4">
        <f t="shared" si="18"/>
        <v>0</v>
      </c>
      <c r="AH93" s="13" t="str">
        <f t="shared" si="52"/>
        <v/>
      </c>
      <c r="AI93" s="4" t="str">
        <f t="shared" si="20"/>
        <v/>
      </c>
      <c r="AJ93" s="13"/>
      <c r="AK93" s="2">
        <f t="shared" si="45"/>
        <v>19.5</v>
      </c>
      <c r="AL93" s="4">
        <f t="shared" si="21"/>
        <v>58.5</v>
      </c>
      <c r="AM93" s="4">
        <f t="shared" si="22"/>
        <v>0.27</v>
      </c>
      <c r="AP93" s="4">
        <f t="shared" si="23"/>
        <v>0</v>
      </c>
      <c r="AQ93" s="13" t="str">
        <f t="shared" si="53"/>
        <v/>
      </c>
      <c r="AR93" s="4" t="str">
        <f t="shared" si="25"/>
        <v/>
      </c>
      <c r="AS93" s="13"/>
      <c r="AT93" s="2">
        <f t="shared" si="46"/>
        <v>19.5</v>
      </c>
      <c r="AU93" s="4">
        <f t="shared" si="26"/>
        <v>58.5</v>
      </c>
      <c r="AV93" s="4">
        <f t="shared" si="27"/>
        <v>0.39</v>
      </c>
      <c r="AY93" s="4">
        <f t="shared" si="28"/>
        <v>0</v>
      </c>
      <c r="AZ93" s="13" t="str">
        <f t="shared" si="54"/>
        <v/>
      </c>
      <c r="BA93" s="4" t="str">
        <f t="shared" si="30"/>
        <v/>
      </c>
      <c r="BB93" s="13"/>
      <c r="BC93" s="2">
        <f t="shared" si="47"/>
        <v>19.5</v>
      </c>
      <c r="BD93" s="4">
        <f t="shared" si="31"/>
        <v>58.5</v>
      </c>
      <c r="BE93" s="4">
        <f t="shared" si="32"/>
        <v>0.39</v>
      </c>
      <c r="BH93" s="4">
        <f t="shared" si="33"/>
        <v>0</v>
      </c>
      <c r="BI93" s="13" t="str">
        <f t="shared" si="55"/>
        <v/>
      </c>
      <c r="BJ93" s="4" t="str">
        <f t="shared" si="35"/>
        <v/>
      </c>
      <c r="BK93" s="13"/>
      <c r="BL93" s="2">
        <f t="shared" si="48"/>
        <v>19.5</v>
      </c>
      <c r="BM93" s="4">
        <f t="shared" si="36"/>
        <v>58.5</v>
      </c>
      <c r="BN93" s="4">
        <f t="shared" si="37"/>
        <v>0.39</v>
      </c>
      <c r="BQ93" s="4">
        <f t="shared" si="38"/>
        <v>0</v>
      </c>
      <c r="BR93" s="13" t="str">
        <f t="shared" si="56"/>
        <v/>
      </c>
      <c r="BS93" s="4" t="str">
        <f t="shared" si="40"/>
        <v/>
      </c>
      <c r="BT93" s="25"/>
    </row>
    <row r="94">
      <c r="A94" s="2">
        <f t="shared" si="41"/>
        <v>20</v>
      </c>
      <c r="B94" s="4">
        <f t="shared" si="1"/>
        <v>60</v>
      </c>
      <c r="C94" s="4">
        <f t="shared" si="2"/>
        <v>0.36</v>
      </c>
      <c r="F94" s="4">
        <f t="shared" si="3"/>
        <v>0</v>
      </c>
      <c r="G94" s="13" t="str">
        <f t="shared" si="49"/>
        <v/>
      </c>
      <c r="H94" s="4" t="str">
        <f t="shared" si="5"/>
        <v/>
      </c>
      <c r="J94" s="2">
        <f t="shared" si="42"/>
        <v>20</v>
      </c>
      <c r="K94" s="4">
        <f t="shared" si="6"/>
        <v>60</v>
      </c>
      <c r="L94" s="4">
        <f t="shared" si="7"/>
        <v>0.36</v>
      </c>
      <c r="O94" s="4">
        <f t="shared" si="8"/>
        <v>0</v>
      </c>
      <c r="P94" s="13" t="str">
        <f t="shared" si="50"/>
        <v/>
      </c>
      <c r="Q94" s="4" t="str">
        <f t="shared" si="10"/>
        <v/>
      </c>
      <c r="S94" s="2">
        <f t="shared" si="43"/>
        <v>20</v>
      </c>
      <c r="T94" s="4">
        <f t="shared" si="11"/>
        <v>60</v>
      </c>
      <c r="U94" s="4">
        <f t="shared" si="12"/>
        <v>0.24</v>
      </c>
      <c r="V94" s="2">
        <v>152.5</v>
      </c>
      <c r="W94" s="4">
        <f>153.5+1/32</f>
        <v>153.53125</v>
      </c>
      <c r="X94" s="4">
        <f t="shared" si="13"/>
        <v>1.03125</v>
      </c>
      <c r="Y94" s="13">
        <f t="shared" si="51"/>
        <v>0.4787135539</v>
      </c>
      <c r="Z94" s="4">
        <f t="shared" si="15"/>
        <v>0.01961928494</v>
      </c>
      <c r="AB94" s="2">
        <f t="shared" si="44"/>
        <v>20</v>
      </c>
      <c r="AC94" s="4">
        <f t="shared" si="16"/>
        <v>60</v>
      </c>
      <c r="AD94" s="4">
        <f t="shared" si="17"/>
        <v>0.36</v>
      </c>
      <c r="AE94" s="4">
        <f>152-1/16</f>
        <v>151.9375</v>
      </c>
      <c r="AF94" s="4">
        <f>154+1/16</f>
        <v>154.0625</v>
      </c>
      <c r="AG94" s="4">
        <f t="shared" si="18"/>
        <v>2.125</v>
      </c>
      <c r="AH94" s="13">
        <f t="shared" si="52"/>
        <v>0.6848105703</v>
      </c>
      <c r="AI94" s="4">
        <f t="shared" si="20"/>
        <v>0.02744468684</v>
      </c>
      <c r="AJ94" s="13"/>
      <c r="AK94" s="2">
        <f t="shared" si="45"/>
        <v>20</v>
      </c>
      <c r="AL94" s="4">
        <f t="shared" si="21"/>
        <v>60</v>
      </c>
      <c r="AM94" s="4">
        <f t="shared" si="22"/>
        <v>0.24</v>
      </c>
      <c r="AN94" s="4">
        <f>151.875</f>
        <v>151.875</v>
      </c>
      <c r="AO94" s="4">
        <f>154+3/16</f>
        <v>154.1875</v>
      </c>
      <c r="AP94" s="4">
        <f t="shared" si="23"/>
        <v>2.3125</v>
      </c>
      <c r="AQ94" s="13">
        <f t="shared" si="53"/>
        <v>0.7218911002</v>
      </c>
      <c r="AR94" s="4">
        <f t="shared" si="25"/>
        <v>0.01617871648</v>
      </c>
      <c r="AS94" s="13"/>
      <c r="AT94" s="2">
        <f t="shared" si="46"/>
        <v>20</v>
      </c>
      <c r="AU94" s="4">
        <f t="shared" si="26"/>
        <v>60</v>
      </c>
      <c r="AV94" s="4">
        <f t="shared" si="27"/>
        <v>0.36</v>
      </c>
      <c r="AY94" s="4">
        <f t="shared" si="28"/>
        <v>0</v>
      </c>
      <c r="AZ94" s="13" t="str">
        <f t="shared" si="54"/>
        <v/>
      </c>
      <c r="BA94" s="4" t="str">
        <f t="shared" si="30"/>
        <v/>
      </c>
      <c r="BB94" s="13"/>
      <c r="BC94" s="2">
        <f t="shared" si="47"/>
        <v>20</v>
      </c>
      <c r="BD94" s="4">
        <f t="shared" si="31"/>
        <v>60</v>
      </c>
      <c r="BE94" s="4">
        <f t="shared" si="32"/>
        <v>0.36</v>
      </c>
      <c r="BH94" s="4">
        <f t="shared" si="33"/>
        <v>0</v>
      </c>
      <c r="BI94" s="13" t="str">
        <f t="shared" si="55"/>
        <v/>
      </c>
      <c r="BJ94" s="4" t="str">
        <f t="shared" si="35"/>
        <v/>
      </c>
      <c r="BK94" s="13"/>
      <c r="BL94" s="2">
        <f t="shared" si="48"/>
        <v>20</v>
      </c>
      <c r="BM94" s="4">
        <f t="shared" si="36"/>
        <v>60</v>
      </c>
      <c r="BN94" s="4">
        <f t="shared" si="37"/>
        <v>0.36</v>
      </c>
      <c r="BQ94" s="4">
        <f t="shared" si="38"/>
        <v>0</v>
      </c>
      <c r="BR94" s="13" t="str">
        <f t="shared" si="56"/>
        <v/>
      </c>
      <c r="BS94" s="4" t="str">
        <f t="shared" si="40"/>
        <v/>
      </c>
      <c r="BT94" s="25"/>
    </row>
    <row r="95">
      <c r="A95" s="2">
        <f t="shared" si="41"/>
        <v>20.5</v>
      </c>
      <c r="B95" s="4">
        <f t="shared" si="1"/>
        <v>61.5</v>
      </c>
      <c r="C95" s="4">
        <f t="shared" si="2"/>
        <v>0.33</v>
      </c>
      <c r="F95" s="4">
        <f t="shared" si="3"/>
        <v>0</v>
      </c>
      <c r="G95" s="13" t="str">
        <f t="shared" si="49"/>
        <v/>
      </c>
      <c r="H95" s="4" t="str">
        <f t="shared" si="5"/>
        <v/>
      </c>
      <c r="J95" s="2">
        <f t="shared" si="42"/>
        <v>20.5</v>
      </c>
      <c r="K95" s="4">
        <f t="shared" si="6"/>
        <v>61.5</v>
      </c>
      <c r="L95" s="4">
        <f t="shared" si="7"/>
        <v>0.33</v>
      </c>
      <c r="O95" s="4">
        <f t="shared" si="8"/>
        <v>0</v>
      </c>
      <c r="P95" s="13" t="str">
        <f t="shared" si="50"/>
        <v/>
      </c>
      <c r="Q95" s="4" t="str">
        <f t="shared" si="10"/>
        <v/>
      </c>
      <c r="S95" s="2">
        <f t="shared" si="43"/>
        <v>20.5</v>
      </c>
      <c r="T95" s="4">
        <f t="shared" si="11"/>
        <v>61.5</v>
      </c>
      <c r="U95" s="4">
        <f t="shared" si="12"/>
        <v>0.21</v>
      </c>
      <c r="X95" s="4">
        <f t="shared" si="13"/>
        <v>0</v>
      </c>
      <c r="Y95" s="13" t="str">
        <f t="shared" si="51"/>
        <v/>
      </c>
      <c r="Z95" s="4" t="str">
        <f t="shared" si="15"/>
        <v/>
      </c>
      <c r="AB95" s="2">
        <f t="shared" si="44"/>
        <v>20.5</v>
      </c>
      <c r="AC95" s="4">
        <f t="shared" si="16"/>
        <v>61.5</v>
      </c>
      <c r="AD95" s="4">
        <f t="shared" si="17"/>
        <v>0.33</v>
      </c>
      <c r="AG95" s="4">
        <f t="shared" si="18"/>
        <v>0</v>
      </c>
      <c r="AH95" s="13" t="str">
        <f t="shared" si="52"/>
        <v/>
      </c>
      <c r="AI95" s="4" t="str">
        <f t="shared" si="20"/>
        <v/>
      </c>
      <c r="AJ95" s="13"/>
      <c r="AK95" s="2">
        <f t="shared" si="45"/>
        <v>20.5</v>
      </c>
      <c r="AL95" s="4">
        <f t="shared" si="21"/>
        <v>61.5</v>
      </c>
      <c r="AM95" s="4">
        <f t="shared" si="22"/>
        <v>0.21</v>
      </c>
      <c r="AP95" s="4">
        <f t="shared" si="23"/>
        <v>0</v>
      </c>
      <c r="AQ95" s="13" t="str">
        <f t="shared" si="53"/>
        <v/>
      </c>
      <c r="AR95" s="4" t="str">
        <f t="shared" si="25"/>
        <v/>
      </c>
      <c r="AS95" s="13"/>
      <c r="AT95" s="2">
        <f t="shared" si="46"/>
        <v>20.5</v>
      </c>
      <c r="AU95" s="4">
        <f t="shared" si="26"/>
        <v>61.5</v>
      </c>
      <c r="AV95" s="4">
        <f t="shared" si="27"/>
        <v>0.33</v>
      </c>
      <c r="AY95" s="4">
        <f t="shared" si="28"/>
        <v>0</v>
      </c>
      <c r="AZ95" s="13" t="str">
        <f t="shared" si="54"/>
        <v/>
      </c>
      <c r="BA95" s="4" t="str">
        <f t="shared" si="30"/>
        <v/>
      </c>
      <c r="BB95" s="13"/>
      <c r="BC95" s="2">
        <f t="shared" si="47"/>
        <v>20.5</v>
      </c>
      <c r="BD95" s="4">
        <f t="shared" si="31"/>
        <v>61.5</v>
      </c>
      <c r="BE95" s="4">
        <f t="shared" si="32"/>
        <v>0.33</v>
      </c>
      <c r="BH95" s="4">
        <f t="shared" si="33"/>
        <v>0</v>
      </c>
      <c r="BI95" s="13" t="str">
        <f t="shared" si="55"/>
        <v/>
      </c>
      <c r="BJ95" s="4" t="str">
        <f t="shared" si="35"/>
        <v/>
      </c>
      <c r="BK95" s="13"/>
      <c r="BL95" s="2">
        <f t="shared" si="48"/>
        <v>20.5</v>
      </c>
      <c r="BM95" s="4">
        <f t="shared" si="36"/>
        <v>61.5</v>
      </c>
      <c r="BN95" s="4">
        <f t="shared" si="37"/>
        <v>0.33</v>
      </c>
      <c r="BQ95" s="4">
        <f t="shared" si="38"/>
        <v>0</v>
      </c>
      <c r="BR95" s="13" t="str">
        <f t="shared" si="56"/>
        <v/>
      </c>
      <c r="BS95" s="4" t="str">
        <f t="shared" si="40"/>
        <v/>
      </c>
      <c r="BT95" s="25"/>
    </row>
    <row r="96">
      <c r="A96" s="2">
        <f t="shared" si="41"/>
        <v>21</v>
      </c>
      <c r="B96" s="4">
        <f t="shared" si="1"/>
        <v>63</v>
      </c>
      <c r="C96" s="4">
        <f t="shared" si="2"/>
        <v>0.3</v>
      </c>
      <c r="F96" s="4">
        <f t="shared" si="3"/>
        <v>0</v>
      </c>
      <c r="G96" s="13" t="str">
        <f t="shared" si="49"/>
        <v/>
      </c>
      <c r="H96" s="4" t="str">
        <f t="shared" si="5"/>
        <v/>
      </c>
      <c r="J96" s="2">
        <f t="shared" si="42"/>
        <v>21</v>
      </c>
      <c r="K96" s="4">
        <f t="shared" si="6"/>
        <v>63</v>
      </c>
      <c r="L96" s="4">
        <f t="shared" si="7"/>
        <v>0.3</v>
      </c>
      <c r="O96" s="4">
        <f t="shared" si="8"/>
        <v>0</v>
      </c>
      <c r="P96" s="13" t="str">
        <f t="shared" si="50"/>
        <v/>
      </c>
      <c r="Q96" s="4" t="str">
        <f t="shared" si="10"/>
        <v/>
      </c>
      <c r="S96" s="2">
        <f t="shared" si="43"/>
        <v>21</v>
      </c>
      <c r="T96" s="4">
        <f t="shared" si="11"/>
        <v>63</v>
      </c>
      <c r="U96" s="4">
        <f t="shared" si="12"/>
        <v>0.18</v>
      </c>
      <c r="V96" s="4">
        <f>152.625-1/32</f>
        <v>152.59375</v>
      </c>
      <c r="W96" s="4">
        <f>153+7/16</f>
        <v>153.4375</v>
      </c>
      <c r="X96" s="4">
        <f t="shared" si="13"/>
        <v>0.84375</v>
      </c>
      <c r="Y96" s="13">
        <f t="shared" si="51"/>
        <v>0.4330127019</v>
      </c>
      <c r="Z96" s="4">
        <f t="shared" si="15"/>
        <v>0.01375714762</v>
      </c>
      <c r="AB96" s="2">
        <f t="shared" si="44"/>
        <v>21</v>
      </c>
      <c r="AC96" s="4">
        <f t="shared" si="16"/>
        <v>63</v>
      </c>
      <c r="AD96" s="4">
        <f t="shared" si="17"/>
        <v>0.3</v>
      </c>
      <c r="AE96" s="4">
        <f>152+1/16</f>
        <v>152.0625</v>
      </c>
      <c r="AF96" s="2">
        <v>154.0</v>
      </c>
      <c r="AG96" s="4">
        <f t="shared" si="18"/>
        <v>1.9375</v>
      </c>
      <c r="AH96" s="13">
        <f t="shared" si="52"/>
        <v>0.6539007623</v>
      </c>
      <c r="AI96" s="4">
        <f t="shared" si="20"/>
        <v>0.02337809551</v>
      </c>
      <c r="AJ96" s="13"/>
      <c r="AK96" s="2">
        <f t="shared" si="45"/>
        <v>21</v>
      </c>
      <c r="AL96" s="4">
        <f t="shared" si="21"/>
        <v>63</v>
      </c>
      <c r="AM96" s="4">
        <f t="shared" si="22"/>
        <v>0.18</v>
      </c>
      <c r="AN96" s="4">
        <f>152-1/16</f>
        <v>151.9375</v>
      </c>
      <c r="AO96" s="2">
        <v>154.125</v>
      </c>
      <c r="AP96" s="4">
        <f t="shared" si="23"/>
        <v>2.1875</v>
      </c>
      <c r="AQ96" s="13">
        <f t="shared" si="53"/>
        <v>0.7021094975</v>
      </c>
      <c r="AR96" s="4">
        <f t="shared" si="25"/>
        <v>0.01196108794</v>
      </c>
      <c r="AS96" s="13"/>
      <c r="AT96" s="2">
        <f t="shared" si="46"/>
        <v>21</v>
      </c>
      <c r="AU96" s="4">
        <f t="shared" si="26"/>
        <v>63</v>
      </c>
      <c r="AV96" s="4">
        <f t="shared" si="27"/>
        <v>0.3</v>
      </c>
      <c r="AY96" s="4">
        <f t="shared" si="28"/>
        <v>0</v>
      </c>
      <c r="AZ96" s="13" t="str">
        <f t="shared" si="54"/>
        <v/>
      </c>
      <c r="BA96" s="4" t="str">
        <f t="shared" si="30"/>
        <v/>
      </c>
      <c r="BB96" s="13"/>
      <c r="BC96" s="2">
        <f t="shared" si="47"/>
        <v>21</v>
      </c>
      <c r="BD96" s="4">
        <f t="shared" si="31"/>
        <v>63</v>
      </c>
      <c r="BE96" s="4">
        <f t="shared" si="32"/>
        <v>0.3</v>
      </c>
      <c r="BH96" s="4">
        <f t="shared" si="33"/>
        <v>0</v>
      </c>
      <c r="BI96" s="13" t="str">
        <f t="shared" si="55"/>
        <v/>
      </c>
      <c r="BJ96" s="4" t="str">
        <f t="shared" si="35"/>
        <v/>
      </c>
      <c r="BK96" s="13"/>
      <c r="BL96" s="2">
        <f t="shared" si="48"/>
        <v>21</v>
      </c>
      <c r="BM96" s="4">
        <f t="shared" si="36"/>
        <v>63</v>
      </c>
      <c r="BN96" s="4">
        <f t="shared" si="37"/>
        <v>0.3</v>
      </c>
      <c r="BQ96" s="4">
        <f t="shared" si="38"/>
        <v>0</v>
      </c>
      <c r="BR96" s="13" t="str">
        <f t="shared" si="56"/>
        <v/>
      </c>
      <c r="BS96" s="4" t="str">
        <f t="shared" si="40"/>
        <v/>
      </c>
      <c r="BT96" s="25"/>
    </row>
    <row r="97">
      <c r="A97" s="2">
        <f t="shared" si="41"/>
        <v>21.5</v>
      </c>
      <c r="B97" s="4">
        <f t="shared" si="1"/>
        <v>64.5</v>
      </c>
      <c r="C97" s="4">
        <f t="shared" si="2"/>
        <v>0.27</v>
      </c>
      <c r="F97" s="4">
        <f t="shared" si="3"/>
        <v>0</v>
      </c>
      <c r="G97" s="13" t="str">
        <f t="shared" si="49"/>
        <v/>
      </c>
      <c r="H97" s="4" t="str">
        <f t="shared" si="5"/>
        <v/>
      </c>
      <c r="J97" s="2">
        <f t="shared" si="42"/>
        <v>21.5</v>
      </c>
      <c r="K97" s="4">
        <f t="shared" si="6"/>
        <v>64.5</v>
      </c>
      <c r="L97" s="4">
        <f t="shared" si="7"/>
        <v>0.27</v>
      </c>
      <c r="O97" s="4">
        <f t="shared" si="8"/>
        <v>0</v>
      </c>
      <c r="P97" s="13" t="str">
        <f t="shared" si="50"/>
        <v/>
      </c>
      <c r="Q97" s="4" t="str">
        <f t="shared" si="10"/>
        <v/>
      </c>
      <c r="S97" s="2">
        <f t="shared" si="43"/>
        <v>21.5</v>
      </c>
      <c r="T97" s="4">
        <f t="shared" si="11"/>
        <v>64.5</v>
      </c>
      <c r="U97" s="4">
        <f t="shared" si="12"/>
        <v>0.15</v>
      </c>
      <c r="X97" s="4">
        <f t="shared" si="13"/>
        <v>0</v>
      </c>
      <c r="Y97" s="13" t="str">
        <f t="shared" si="51"/>
        <v/>
      </c>
      <c r="Z97" s="4" t="str">
        <f t="shared" si="15"/>
        <v/>
      </c>
      <c r="AB97" s="2">
        <f t="shared" si="44"/>
        <v>21.5</v>
      </c>
      <c r="AC97" s="4">
        <f t="shared" si="16"/>
        <v>64.5</v>
      </c>
      <c r="AD97" s="4">
        <f t="shared" si="17"/>
        <v>0.27</v>
      </c>
      <c r="AG97" s="4">
        <f t="shared" si="18"/>
        <v>0</v>
      </c>
      <c r="AH97" s="13" t="str">
        <f t="shared" si="52"/>
        <v/>
      </c>
      <c r="AI97" s="4" t="str">
        <f t="shared" si="20"/>
        <v/>
      </c>
      <c r="AJ97" s="13"/>
      <c r="AK97" s="2">
        <f t="shared" si="45"/>
        <v>21.5</v>
      </c>
      <c r="AL97" s="4">
        <f t="shared" si="21"/>
        <v>64.5</v>
      </c>
      <c r="AM97" s="4">
        <f t="shared" si="22"/>
        <v>0.15</v>
      </c>
      <c r="AP97" s="4">
        <f t="shared" si="23"/>
        <v>0</v>
      </c>
      <c r="AQ97" s="13" t="str">
        <f t="shared" si="53"/>
        <v/>
      </c>
      <c r="AR97" s="4" t="str">
        <f t="shared" si="25"/>
        <v/>
      </c>
      <c r="AS97" s="13"/>
      <c r="AT97" s="2">
        <f t="shared" si="46"/>
        <v>21.5</v>
      </c>
      <c r="AU97" s="4">
        <f t="shared" si="26"/>
        <v>64.5</v>
      </c>
      <c r="AV97" s="4">
        <f t="shared" si="27"/>
        <v>0.27</v>
      </c>
      <c r="AY97" s="4">
        <f t="shared" si="28"/>
        <v>0</v>
      </c>
      <c r="AZ97" s="13" t="str">
        <f t="shared" si="54"/>
        <v/>
      </c>
      <c r="BA97" s="4" t="str">
        <f t="shared" si="30"/>
        <v/>
      </c>
      <c r="BB97" s="13"/>
      <c r="BC97" s="2">
        <f t="shared" si="47"/>
        <v>21.5</v>
      </c>
      <c r="BD97" s="4">
        <f t="shared" si="31"/>
        <v>64.5</v>
      </c>
      <c r="BE97" s="4">
        <f t="shared" si="32"/>
        <v>0.27</v>
      </c>
      <c r="BH97" s="4">
        <f t="shared" si="33"/>
        <v>0</v>
      </c>
      <c r="BI97" s="13" t="str">
        <f t="shared" si="55"/>
        <v/>
      </c>
      <c r="BJ97" s="4" t="str">
        <f t="shared" si="35"/>
        <v/>
      </c>
      <c r="BK97" s="13"/>
      <c r="BL97" s="2">
        <f t="shared" si="48"/>
        <v>21.5</v>
      </c>
      <c r="BM97" s="4">
        <f t="shared" si="36"/>
        <v>64.5</v>
      </c>
      <c r="BN97" s="4">
        <f t="shared" si="37"/>
        <v>0.27</v>
      </c>
      <c r="BQ97" s="4">
        <f t="shared" si="38"/>
        <v>0</v>
      </c>
      <c r="BR97" s="13" t="str">
        <f t="shared" si="56"/>
        <v/>
      </c>
      <c r="BS97" s="4" t="str">
        <f t="shared" si="40"/>
        <v/>
      </c>
      <c r="BT97" s="25"/>
    </row>
    <row r="98">
      <c r="A98" s="2">
        <f t="shared" si="41"/>
        <v>22</v>
      </c>
      <c r="B98" s="4">
        <f t="shared" si="1"/>
        <v>66</v>
      </c>
      <c r="C98" s="4">
        <f t="shared" si="2"/>
        <v>0.24</v>
      </c>
      <c r="F98" s="4">
        <f t="shared" si="3"/>
        <v>0</v>
      </c>
      <c r="G98" s="13" t="str">
        <f t="shared" si="49"/>
        <v/>
      </c>
      <c r="H98" s="4" t="str">
        <f t="shared" si="5"/>
        <v/>
      </c>
      <c r="J98" s="2">
        <f t="shared" si="42"/>
        <v>22</v>
      </c>
      <c r="K98" s="4">
        <f t="shared" si="6"/>
        <v>66</v>
      </c>
      <c r="L98" s="4">
        <f t="shared" si="7"/>
        <v>0.24</v>
      </c>
      <c r="O98" s="4">
        <f t="shared" si="8"/>
        <v>0</v>
      </c>
      <c r="P98" s="13" t="str">
        <f t="shared" si="50"/>
        <v/>
      </c>
      <c r="Q98" s="4" t="str">
        <f t="shared" si="10"/>
        <v/>
      </c>
      <c r="S98" s="2">
        <f t="shared" si="43"/>
        <v>22</v>
      </c>
      <c r="T98" s="4">
        <f t="shared" si="11"/>
        <v>66</v>
      </c>
      <c r="U98" s="4">
        <f t="shared" si="12"/>
        <v>0.12</v>
      </c>
      <c r="V98" s="4">
        <f>152.625+1/32</f>
        <v>152.65625</v>
      </c>
      <c r="W98" s="2">
        <v>153.375</v>
      </c>
      <c r="X98" s="4">
        <f t="shared" si="13"/>
        <v>0.71875</v>
      </c>
      <c r="Y98" s="13">
        <f t="shared" si="51"/>
        <v>0.3996526269</v>
      </c>
      <c r="Z98" s="4">
        <f t="shared" si="15"/>
        <v>0.008119834646</v>
      </c>
      <c r="AB98" s="2">
        <f t="shared" si="44"/>
        <v>22</v>
      </c>
      <c r="AC98" s="4">
        <f t="shared" si="16"/>
        <v>66</v>
      </c>
      <c r="AD98" s="4">
        <f t="shared" si="17"/>
        <v>0.24</v>
      </c>
      <c r="AE98" s="4">
        <f>152.125</f>
        <v>152.125</v>
      </c>
      <c r="AF98" s="4">
        <f>153.875+1/32</f>
        <v>153.90625</v>
      </c>
      <c r="AG98" s="4">
        <f t="shared" si="18"/>
        <v>1.78125</v>
      </c>
      <c r="AH98" s="13">
        <f t="shared" si="52"/>
        <v>0.6269796235</v>
      </c>
      <c r="AI98" s="4">
        <f t="shared" si="20"/>
        <v>0.01876875548</v>
      </c>
      <c r="AJ98" s="13"/>
      <c r="AK98" s="2">
        <f t="shared" si="45"/>
        <v>22</v>
      </c>
      <c r="AL98" s="4">
        <f t="shared" si="21"/>
        <v>66</v>
      </c>
      <c r="AM98" s="4">
        <f t="shared" si="22"/>
        <v>0.12</v>
      </c>
      <c r="AN98" s="4">
        <f>152-1/32</f>
        <v>151.96875</v>
      </c>
      <c r="AO98" s="4">
        <f>154+1/16</f>
        <v>154.0625</v>
      </c>
      <c r="AP98" s="4">
        <f t="shared" si="23"/>
        <v>2.09375</v>
      </c>
      <c r="AQ98" s="13">
        <f t="shared" si="53"/>
        <v>0.6868995457</v>
      </c>
      <c r="AR98" s="4">
        <f t="shared" si="25"/>
        <v>0.007318557372</v>
      </c>
      <c r="AS98" s="13"/>
      <c r="AT98" s="2">
        <f t="shared" si="46"/>
        <v>22</v>
      </c>
      <c r="AU98" s="4">
        <f t="shared" si="26"/>
        <v>66</v>
      </c>
      <c r="AV98" s="4">
        <f t="shared" si="27"/>
        <v>0.24</v>
      </c>
      <c r="AY98" s="4">
        <f t="shared" si="28"/>
        <v>0</v>
      </c>
      <c r="AZ98" s="13" t="str">
        <f t="shared" si="54"/>
        <v/>
      </c>
      <c r="BA98" s="4" t="str">
        <f t="shared" si="30"/>
        <v/>
      </c>
      <c r="BB98" s="13"/>
      <c r="BC98" s="2">
        <f t="shared" si="47"/>
        <v>22</v>
      </c>
      <c r="BD98" s="4">
        <f t="shared" si="31"/>
        <v>66</v>
      </c>
      <c r="BE98" s="4">
        <f t="shared" si="32"/>
        <v>0.24</v>
      </c>
      <c r="BH98" s="4">
        <f t="shared" si="33"/>
        <v>0</v>
      </c>
      <c r="BI98" s="13" t="str">
        <f t="shared" si="55"/>
        <v/>
      </c>
      <c r="BJ98" s="4" t="str">
        <f t="shared" si="35"/>
        <v/>
      </c>
      <c r="BK98" s="13"/>
      <c r="BL98" s="2">
        <f t="shared" si="48"/>
        <v>22</v>
      </c>
      <c r="BM98" s="4">
        <f t="shared" si="36"/>
        <v>66</v>
      </c>
      <c r="BN98" s="4">
        <f t="shared" si="37"/>
        <v>0.24</v>
      </c>
      <c r="BQ98" s="4">
        <f t="shared" si="38"/>
        <v>0</v>
      </c>
      <c r="BR98" s="13" t="str">
        <f t="shared" si="56"/>
        <v/>
      </c>
      <c r="BS98" s="4" t="str">
        <f t="shared" si="40"/>
        <v/>
      </c>
      <c r="BT98" s="25"/>
    </row>
    <row r="99">
      <c r="A99" s="2">
        <f t="shared" si="41"/>
        <v>22.5</v>
      </c>
      <c r="B99" s="4">
        <f t="shared" si="1"/>
        <v>67.5</v>
      </c>
      <c r="C99" s="4">
        <f t="shared" si="2"/>
        <v>0.21</v>
      </c>
      <c r="F99" s="4">
        <f t="shared" si="3"/>
        <v>0</v>
      </c>
      <c r="G99" s="13" t="str">
        <f t="shared" si="49"/>
        <v/>
      </c>
      <c r="H99" s="4" t="str">
        <f t="shared" si="5"/>
        <v/>
      </c>
      <c r="J99" s="2">
        <f t="shared" si="42"/>
        <v>22.5</v>
      </c>
      <c r="K99" s="4">
        <f t="shared" si="6"/>
        <v>67.5</v>
      </c>
      <c r="L99" s="4">
        <f t="shared" si="7"/>
        <v>0.21</v>
      </c>
      <c r="O99" s="4">
        <f t="shared" si="8"/>
        <v>0</v>
      </c>
      <c r="P99" s="13" t="str">
        <f t="shared" si="50"/>
        <v/>
      </c>
      <c r="Q99" s="4" t="str">
        <f t="shared" si="10"/>
        <v/>
      </c>
      <c r="S99" s="2">
        <f t="shared" si="43"/>
        <v>22.5</v>
      </c>
      <c r="T99" s="4">
        <f t="shared" si="11"/>
        <v>67.5</v>
      </c>
      <c r="U99" s="4">
        <f t="shared" si="12"/>
        <v>0.09</v>
      </c>
      <c r="X99" s="4">
        <f t="shared" si="13"/>
        <v>0</v>
      </c>
      <c r="Y99" s="13" t="str">
        <f t="shared" si="51"/>
        <v/>
      </c>
      <c r="Z99" s="4" t="str">
        <f t="shared" si="15"/>
        <v/>
      </c>
      <c r="AB99" s="2">
        <f t="shared" si="44"/>
        <v>22.5</v>
      </c>
      <c r="AC99" s="4">
        <f t="shared" si="16"/>
        <v>67.5</v>
      </c>
      <c r="AD99" s="4">
        <f t="shared" si="17"/>
        <v>0.21</v>
      </c>
      <c r="AG99" s="4">
        <f t="shared" si="18"/>
        <v>0</v>
      </c>
      <c r="AH99" s="13" t="str">
        <f t="shared" si="52"/>
        <v/>
      </c>
      <c r="AI99" s="4" t="str">
        <f t="shared" si="20"/>
        <v/>
      </c>
      <c r="AJ99" s="13"/>
      <c r="AK99" s="2">
        <f t="shared" si="45"/>
        <v>22.5</v>
      </c>
      <c r="AL99" s="4">
        <f t="shared" si="21"/>
        <v>67.5</v>
      </c>
      <c r="AM99" s="4">
        <f t="shared" si="22"/>
        <v>0.09</v>
      </c>
      <c r="AP99" s="4">
        <f t="shared" si="23"/>
        <v>0</v>
      </c>
      <c r="AQ99" s="13" t="str">
        <f t="shared" si="53"/>
        <v/>
      </c>
      <c r="AR99" s="4" t="str">
        <f t="shared" si="25"/>
        <v/>
      </c>
      <c r="AS99" s="13"/>
      <c r="AT99" s="2">
        <f t="shared" si="46"/>
        <v>22.5</v>
      </c>
      <c r="AU99" s="4">
        <f t="shared" si="26"/>
        <v>67.5</v>
      </c>
      <c r="AV99" s="4">
        <f t="shared" si="27"/>
        <v>0.21</v>
      </c>
      <c r="AY99" s="4">
        <f t="shared" si="28"/>
        <v>0</v>
      </c>
      <c r="AZ99" s="13" t="str">
        <f t="shared" si="54"/>
        <v/>
      </c>
      <c r="BA99" s="4" t="str">
        <f t="shared" si="30"/>
        <v/>
      </c>
      <c r="BB99" s="13"/>
      <c r="BC99" s="2">
        <f t="shared" si="47"/>
        <v>22.5</v>
      </c>
      <c r="BD99" s="4">
        <f t="shared" si="31"/>
        <v>67.5</v>
      </c>
      <c r="BE99" s="4">
        <f t="shared" si="32"/>
        <v>0.21</v>
      </c>
      <c r="BH99" s="4">
        <f t="shared" si="33"/>
        <v>0</v>
      </c>
      <c r="BI99" s="13" t="str">
        <f t="shared" si="55"/>
        <v/>
      </c>
      <c r="BJ99" s="4" t="str">
        <f t="shared" si="35"/>
        <v/>
      </c>
      <c r="BK99" s="13"/>
      <c r="BL99" s="2">
        <f t="shared" si="48"/>
        <v>22.5</v>
      </c>
      <c r="BM99" s="4">
        <f t="shared" si="36"/>
        <v>67.5</v>
      </c>
      <c r="BN99" s="4">
        <f t="shared" si="37"/>
        <v>0.21</v>
      </c>
      <c r="BQ99" s="4">
        <f t="shared" si="38"/>
        <v>0</v>
      </c>
      <c r="BR99" s="13" t="str">
        <f t="shared" si="56"/>
        <v/>
      </c>
      <c r="BS99" s="4" t="str">
        <f t="shared" si="40"/>
        <v/>
      </c>
      <c r="BT99" s="25"/>
    </row>
    <row r="100">
      <c r="A100" s="2">
        <f t="shared" si="41"/>
        <v>23</v>
      </c>
      <c r="B100" s="4">
        <f t="shared" si="1"/>
        <v>69</v>
      </c>
      <c r="C100" s="4">
        <f t="shared" si="2"/>
        <v>0.18</v>
      </c>
      <c r="F100" s="4">
        <f t="shared" si="3"/>
        <v>0</v>
      </c>
      <c r="G100" s="13" t="str">
        <f t="shared" si="49"/>
        <v/>
      </c>
      <c r="H100" s="4" t="str">
        <f t="shared" si="5"/>
        <v/>
      </c>
      <c r="J100" s="2">
        <f t="shared" si="42"/>
        <v>23</v>
      </c>
      <c r="K100" s="4">
        <f t="shared" si="6"/>
        <v>69</v>
      </c>
      <c r="L100" s="4">
        <f t="shared" si="7"/>
        <v>0.18</v>
      </c>
      <c r="O100" s="4">
        <f t="shared" si="8"/>
        <v>0</v>
      </c>
      <c r="P100" s="13" t="str">
        <f t="shared" si="50"/>
        <v/>
      </c>
      <c r="Q100" s="4" t="str">
        <f t="shared" si="10"/>
        <v/>
      </c>
      <c r="S100" s="2">
        <f t="shared" si="43"/>
        <v>23</v>
      </c>
      <c r="T100" s="4">
        <f t="shared" si="11"/>
        <v>69</v>
      </c>
      <c r="U100" s="4">
        <f t="shared" si="12"/>
        <v>0.06</v>
      </c>
      <c r="V100" s="4">
        <f>152+11/16</f>
        <v>152.6875</v>
      </c>
      <c r="W100" s="4">
        <f>153.375</f>
        <v>153.375</v>
      </c>
      <c r="X100" s="4">
        <f t="shared" si="13"/>
        <v>0.6875</v>
      </c>
      <c r="Y100" s="13">
        <f t="shared" si="51"/>
        <v>0.39086798</v>
      </c>
      <c r="Z100" s="4">
        <f t="shared" si="15"/>
        <v>0.002692736749</v>
      </c>
      <c r="AB100" s="2">
        <f t="shared" si="44"/>
        <v>23</v>
      </c>
      <c r="AC100" s="4">
        <f t="shared" si="16"/>
        <v>69</v>
      </c>
      <c r="AD100" s="4">
        <f t="shared" si="17"/>
        <v>0.18</v>
      </c>
      <c r="AE100" s="4">
        <f>152.25-1/32</f>
        <v>152.21875</v>
      </c>
      <c r="AF100" s="4">
        <f>153+13/16</f>
        <v>153.8125</v>
      </c>
      <c r="AG100" s="4">
        <f t="shared" si="18"/>
        <v>1.59375</v>
      </c>
      <c r="AH100" s="13">
        <f t="shared" si="52"/>
        <v>0.5930633507</v>
      </c>
      <c r="AI100" s="4">
        <f t="shared" si="20"/>
        <v>0.01369373816</v>
      </c>
      <c r="AJ100" s="13"/>
      <c r="AK100" s="2">
        <f t="shared" si="45"/>
        <v>23</v>
      </c>
      <c r="AL100" s="4">
        <f t="shared" si="21"/>
        <v>69</v>
      </c>
      <c r="AM100" s="4">
        <f t="shared" si="22"/>
        <v>0.06</v>
      </c>
      <c r="AN100" s="2">
        <v>152.0</v>
      </c>
      <c r="AO100" s="4">
        <f>154+1/16</f>
        <v>154.0625</v>
      </c>
      <c r="AP100" s="4">
        <f t="shared" si="23"/>
        <v>2.0625</v>
      </c>
      <c r="AQ100" s="13">
        <f t="shared" si="53"/>
        <v>0.6817541583</v>
      </c>
      <c r="AR100" s="4">
        <f t="shared" si="25"/>
        <v>0.002453821157</v>
      </c>
      <c r="AS100" s="13"/>
      <c r="AT100" s="2">
        <f t="shared" si="46"/>
        <v>23</v>
      </c>
      <c r="AU100" s="4">
        <f t="shared" si="26"/>
        <v>69</v>
      </c>
      <c r="AV100" s="4">
        <f t="shared" si="27"/>
        <v>0.18</v>
      </c>
      <c r="AY100" s="4">
        <f t="shared" si="28"/>
        <v>0</v>
      </c>
      <c r="AZ100" s="13" t="str">
        <f t="shared" si="54"/>
        <v/>
      </c>
      <c r="BA100" s="4" t="str">
        <f t="shared" si="30"/>
        <v/>
      </c>
      <c r="BB100" s="13"/>
      <c r="BC100" s="2">
        <f t="shared" si="47"/>
        <v>23</v>
      </c>
      <c r="BD100" s="4">
        <f t="shared" si="31"/>
        <v>69</v>
      </c>
      <c r="BE100" s="4">
        <f t="shared" si="32"/>
        <v>0.18</v>
      </c>
      <c r="BH100" s="4">
        <f t="shared" si="33"/>
        <v>0</v>
      </c>
      <c r="BI100" s="13" t="str">
        <f t="shared" si="55"/>
        <v/>
      </c>
      <c r="BJ100" s="4" t="str">
        <f t="shared" si="35"/>
        <v/>
      </c>
      <c r="BK100" s="13"/>
      <c r="BL100" s="2">
        <f t="shared" si="48"/>
        <v>23</v>
      </c>
      <c r="BM100" s="4">
        <f t="shared" si="36"/>
        <v>69</v>
      </c>
      <c r="BN100" s="4">
        <f t="shared" si="37"/>
        <v>0.18</v>
      </c>
      <c r="BQ100" s="4">
        <f t="shared" si="38"/>
        <v>0</v>
      </c>
      <c r="BR100" s="13" t="str">
        <f t="shared" si="56"/>
        <v/>
      </c>
      <c r="BS100" s="4" t="str">
        <f t="shared" si="40"/>
        <v/>
      </c>
      <c r="BT100" s="25"/>
    </row>
    <row r="101">
      <c r="A101" s="2">
        <f t="shared" si="41"/>
        <v>23.5</v>
      </c>
      <c r="B101" s="4">
        <f t="shared" si="1"/>
        <v>70.5</v>
      </c>
      <c r="C101" s="4">
        <f t="shared" si="2"/>
        <v>0.15</v>
      </c>
      <c r="F101" s="4">
        <f t="shared" si="3"/>
        <v>0</v>
      </c>
      <c r="G101" s="13" t="str">
        <f t="shared" si="49"/>
        <v/>
      </c>
      <c r="H101" s="4" t="str">
        <f t="shared" si="5"/>
        <v/>
      </c>
      <c r="J101" s="2">
        <f t="shared" si="42"/>
        <v>23.5</v>
      </c>
      <c r="K101" s="4">
        <f t="shared" si="6"/>
        <v>70.5</v>
      </c>
      <c r="L101" s="4">
        <f t="shared" si="7"/>
        <v>0.15</v>
      </c>
      <c r="O101" s="4">
        <f t="shared" si="8"/>
        <v>0</v>
      </c>
      <c r="P101" s="13" t="str">
        <f t="shared" si="50"/>
        <v/>
      </c>
      <c r="Q101" s="4" t="str">
        <f t="shared" si="10"/>
        <v/>
      </c>
      <c r="S101" s="2">
        <f t="shared" si="43"/>
        <v>23.5</v>
      </c>
      <c r="T101" s="4">
        <f t="shared" si="11"/>
        <v>70.5</v>
      </c>
      <c r="U101" s="4">
        <f t="shared" si="12"/>
        <v>0.03</v>
      </c>
      <c r="X101" s="4">
        <f t="shared" si="13"/>
        <v>0</v>
      </c>
      <c r="Y101" s="13" t="str">
        <f t="shared" si="51"/>
        <v/>
      </c>
      <c r="Z101" s="4" t="str">
        <f t="shared" si="15"/>
        <v/>
      </c>
      <c r="AB101" s="2">
        <f t="shared" si="44"/>
        <v>23.5</v>
      </c>
      <c r="AC101" s="4">
        <f t="shared" si="16"/>
        <v>70.5</v>
      </c>
      <c r="AD101" s="4">
        <f t="shared" si="17"/>
        <v>0.15</v>
      </c>
      <c r="AG101" s="4">
        <f t="shared" si="18"/>
        <v>0</v>
      </c>
      <c r="AH101" s="13" t="str">
        <f t="shared" si="52"/>
        <v/>
      </c>
      <c r="AI101" s="4" t="str">
        <f t="shared" si="20"/>
        <v/>
      </c>
      <c r="AJ101" s="13"/>
      <c r="AK101" s="2">
        <f t="shared" si="45"/>
        <v>23.5</v>
      </c>
      <c r="AL101" s="4">
        <f t="shared" si="21"/>
        <v>70.5</v>
      </c>
      <c r="AM101" s="4">
        <f t="shared" si="22"/>
        <v>0.03</v>
      </c>
      <c r="AP101" s="4">
        <f t="shared" si="23"/>
        <v>0</v>
      </c>
      <c r="AQ101" s="13" t="str">
        <f t="shared" si="53"/>
        <v/>
      </c>
      <c r="AR101" s="4" t="str">
        <f t="shared" si="25"/>
        <v/>
      </c>
      <c r="AS101" s="13"/>
      <c r="AT101" s="2">
        <f t="shared" si="46"/>
        <v>23.5</v>
      </c>
      <c r="AU101" s="4">
        <f t="shared" si="26"/>
        <v>70.5</v>
      </c>
      <c r="AV101" s="4">
        <f t="shared" si="27"/>
        <v>0.15</v>
      </c>
      <c r="AY101" s="4">
        <f t="shared" si="28"/>
        <v>0</v>
      </c>
      <c r="AZ101" s="13" t="str">
        <f t="shared" si="54"/>
        <v/>
      </c>
      <c r="BA101" s="4" t="str">
        <f t="shared" si="30"/>
        <v/>
      </c>
      <c r="BB101" s="13"/>
      <c r="BC101" s="2">
        <f t="shared" si="47"/>
        <v>23.5</v>
      </c>
      <c r="BD101" s="4">
        <f t="shared" si="31"/>
        <v>70.5</v>
      </c>
      <c r="BE101" s="4">
        <f t="shared" si="32"/>
        <v>0.15</v>
      </c>
      <c r="BH101" s="4">
        <f t="shared" si="33"/>
        <v>0</v>
      </c>
      <c r="BI101" s="13" t="str">
        <f t="shared" si="55"/>
        <v/>
      </c>
      <c r="BJ101" s="4" t="str">
        <f t="shared" si="35"/>
        <v/>
      </c>
      <c r="BK101" s="13"/>
      <c r="BL101" s="2">
        <f t="shared" si="48"/>
        <v>23.5</v>
      </c>
      <c r="BM101" s="4">
        <f t="shared" si="36"/>
        <v>70.5</v>
      </c>
      <c r="BN101" s="4">
        <f t="shared" si="37"/>
        <v>0.15</v>
      </c>
      <c r="BQ101" s="4">
        <f t="shared" si="38"/>
        <v>0</v>
      </c>
      <c r="BR101" s="13" t="str">
        <f t="shared" si="56"/>
        <v/>
      </c>
      <c r="BS101" s="4" t="str">
        <f t="shared" si="40"/>
        <v/>
      </c>
      <c r="BT101" s="25"/>
    </row>
    <row r="102">
      <c r="A102" s="2">
        <f t="shared" si="41"/>
        <v>24</v>
      </c>
      <c r="B102" s="4">
        <f t="shared" si="1"/>
        <v>72</v>
      </c>
      <c r="C102" s="4">
        <f t="shared" si="2"/>
        <v>0.12</v>
      </c>
      <c r="F102" s="4">
        <f t="shared" si="3"/>
        <v>0</v>
      </c>
      <c r="G102" s="13" t="str">
        <f t="shared" si="49"/>
        <v/>
      </c>
      <c r="H102" s="4" t="str">
        <f t="shared" si="5"/>
        <v/>
      </c>
      <c r="J102" s="2">
        <f t="shared" si="42"/>
        <v>24</v>
      </c>
      <c r="K102" s="4">
        <f t="shared" si="6"/>
        <v>72</v>
      </c>
      <c r="L102" s="4">
        <f t="shared" si="7"/>
        <v>0.12</v>
      </c>
      <c r="O102" s="4">
        <f t="shared" si="8"/>
        <v>0</v>
      </c>
      <c r="P102" s="13" t="str">
        <f t="shared" si="50"/>
        <v/>
      </c>
      <c r="Q102" s="4" t="str">
        <f t="shared" si="10"/>
        <v/>
      </c>
      <c r="S102" s="2">
        <f t="shared" si="43"/>
        <v>24</v>
      </c>
      <c r="T102" s="4">
        <f t="shared" si="11"/>
        <v>72</v>
      </c>
      <c r="U102" s="4">
        <f t="shared" si="12"/>
        <v>0</v>
      </c>
      <c r="V102" s="4">
        <f>152+11/16</f>
        <v>152.6875</v>
      </c>
      <c r="W102" s="4">
        <f>153.375</f>
        <v>153.375</v>
      </c>
      <c r="X102" s="4">
        <f t="shared" si="13"/>
        <v>0.6875</v>
      </c>
      <c r="Y102" s="13">
        <f t="shared" si="51"/>
        <v>0.39086798</v>
      </c>
      <c r="Z102" s="4">
        <f t="shared" si="15"/>
        <v>0</v>
      </c>
      <c r="AB102" s="2">
        <f t="shared" si="44"/>
        <v>24</v>
      </c>
      <c r="AC102" s="4">
        <f t="shared" si="16"/>
        <v>72</v>
      </c>
      <c r="AD102" s="4">
        <f t="shared" si="17"/>
        <v>0.12</v>
      </c>
      <c r="AE102" s="4">
        <f>152.25</f>
        <v>152.25</v>
      </c>
      <c r="AF102" s="4">
        <f>153.75+1/32</f>
        <v>153.78125</v>
      </c>
      <c r="AG102" s="4">
        <f t="shared" si="18"/>
        <v>1.53125</v>
      </c>
      <c r="AH102" s="13">
        <f t="shared" si="52"/>
        <v>0.581318359</v>
      </c>
      <c r="AI102" s="4">
        <f t="shared" si="20"/>
        <v>0.008287491335</v>
      </c>
      <c r="AJ102" s="13"/>
      <c r="AK102" s="2">
        <f t="shared" si="45"/>
        <v>24</v>
      </c>
      <c r="AL102" s="4">
        <f t="shared" si="21"/>
        <v>72</v>
      </c>
      <c r="AM102" s="4">
        <f t="shared" si="22"/>
        <v>0</v>
      </c>
      <c r="AN102" s="2">
        <v>152.0</v>
      </c>
      <c r="AO102" s="4">
        <f>154+1/16</f>
        <v>154.0625</v>
      </c>
      <c r="AP102" s="4">
        <f t="shared" si="23"/>
        <v>2.0625</v>
      </c>
      <c r="AQ102" s="13">
        <f t="shared" si="53"/>
        <v>0.6817541583</v>
      </c>
      <c r="AR102" s="4">
        <f t="shared" si="25"/>
        <v>0</v>
      </c>
      <c r="AS102" s="13"/>
      <c r="AT102" s="2">
        <f t="shared" si="46"/>
        <v>24</v>
      </c>
      <c r="AU102" s="4">
        <f t="shared" si="26"/>
        <v>72</v>
      </c>
      <c r="AV102" s="4">
        <f t="shared" si="27"/>
        <v>0.12</v>
      </c>
      <c r="AY102" s="4">
        <f t="shared" si="28"/>
        <v>0</v>
      </c>
      <c r="AZ102" s="13" t="str">
        <f t="shared" si="54"/>
        <v/>
      </c>
      <c r="BA102" s="4" t="str">
        <f t="shared" si="30"/>
        <v/>
      </c>
      <c r="BB102" s="13"/>
      <c r="BC102" s="2">
        <f t="shared" si="47"/>
        <v>24</v>
      </c>
      <c r="BD102" s="4">
        <f t="shared" si="31"/>
        <v>72</v>
      </c>
      <c r="BE102" s="4">
        <f t="shared" si="32"/>
        <v>0.12</v>
      </c>
      <c r="BH102" s="4">
        <f t="shared" si="33"/>
        <v>0</v>
      </c>
      <c r="BI102" s="13" t="str">
        <f t="shared" si="55"/>
        <v/>
      </c>
      <c r="BJ102" s="4" t="str">
        <f t="shared" si="35"/>
        <v/>
      </c>
      <c r="BK102" s="13"/>
      <c r="BL102" s="2">
        <f t="shared" si="48"/>
        <v>24</v>
      </c>
      <c r="BM102" s="4">
        <f t="shared" si="36"/>
        <v>72</v>
      </c>
      <c r="BN102" s="4">
        <f t="shared" si="37"/>
        <v>0.12</v>
      </c>
      <c r="BQ102" s="4">
        <f t="shared" si="38"/>
        <v>0</v>
      </c>
      <c r="BR102" s="13" t="str">
        <f t="shared" si="56"/>
        <v/>
      </c>
      <c r="BS102" s="4" t="str">
        <f t="shared" si="40"/>
        <v/>
      </c>
      <c r="BT102" s="25"/>
    </row>
    <row r="103">
      <c r="A103" s="2">
        <f t="shared" si="41"/>
        <v>24.5</v>
      </c>
      <c r="B103" s="4">
        <f t="shared" si="1"/>
        <v>73.5</v>
      </c>
      <c r="C103" s="4">
        <f t="shared" si="2"/>
        <v>0.09</v>
      </c>
      <c r="F103" s="4">
        <f t="shared" si="3"/>
        <v>0</v>
      </c>
      <c r="G103" s="13" t="str">
        <f t="shared" si="49"/>
        <v/>
      </c>
      <c r="H103" s="4" t="str">
        <f t="shared" si="5"/>
        <v/>
      </c>
      <c r="J103" s="2">
        <f t="shared" si="42"/>
        <v>24.5</v>
      </c>
      <c r="K103" s="4">
        <f t="shared" si="6"/>
        <v>73.5</v>
      </c>
      <c r="L103" s="4">
        <f t="shared" si="7"/>
        <v>0.09</v>
      </c>
      <c r="O103" s="4">
        <f t="shared" si="8"/>
        <v>0</v>
      </c>
      <c r="P103" s="13" t="str">
        <f t="shared" si="50"/>
        <v/>
      </c>
      <c r="Q103" s="4" t="str">
        <f t="shared" si="10"/>
        <v/>
      </c>
      <c r="S103" s="2">
        <f t="shared" si="43"/>
        <v>24.5</v>
      </c>
      <c r="T103" s="4">
        <f t="shared" si="11"/>
        <v>73.5</v>
      </c>
      <c r="U103" s="4">
        <f t="shared" si="12"/>
        <v>-0.03</v>
      </c>
      <c r="X103" s="4">
        <f t="shared" si="13"/>
        <v>0</v>
      </c>
      <c r="Y103" s="13" t="str">
        <f t="shared" si="51"/>
        <v/>
      </c>
      <c r="Z103" s="4" t="str">
        <f t="shared" si="15"/>
        <v/>
      </c>
      <c r="AB103" s="2">
        <f t="shared" si="44"/>
        <v>24.5</v>
      </c>
      <c r="AC103" s="4">
        <f t="shared" si="16"/>
        <v>73.5</v>
      </c>
      <c r="AD103" s="4">
        <f t="shared" si="17"/>
        <v>0.09</v>
      </c>
      <c r="AG103" s="4">
        <f t="shared" si="18"/>
        <v>0</v>
      </c>
      <c r="AH103" s="13" t="str">
        <f t="shared" si="52"/>
        <v/>
      </c>
      <c r="AI103" s="4" t="str">
        <f t="shared" si="20"/>
        <v/>
      </c>
      <c r="AJ103" s="13"/>
      <c r="AK103" s="2">
        <f t="shared" si="45"/>
        <v>24.5</v>
      </c>
      <c r="AL103" s="4">
        <f t="shared" si="21"/>
        <v>73.5</v>
      </c>
      <c r="AM103" s="4">
        <f t="shared" si="22"/>
        <v>-0.03</v>
      </c>
      <c r="AP103" s="4">
        <f t="shared" si="23"/>
        <v>0</v>
      </c>
      <c r="AQ103" s="13" t="str">
        <f t="shared" si="53"/>
        <v/>
      </c>
      <c r="AR103" s="4" t="str">
        <f t="shared" si="25"/>
        <v/>
      </c>
      <c r="AS103" s="13"/>
      <c r="AT103" s="2">
        <f t="shared" si="46"/>
        <v>24.5</v>
      </c>
      <c r="AU103" s="4">
        <f t="shared" si="26"/>
        <v>73.5</v>
      </c>
      <c r="AV103" s="4">
        <f t="shared" si="27"/>
        <v>0.09</v>
      </c>
      <c r="AY103" s="4">
        <f t="shared" si="28"/>
        <v>0</v>
      </c>
      <c r="AZ103" s="13" t="str">
        <f t="shared" si="54"/>
        <v/>
      </c>
      <c r="BA103" s="4" t="str">
        <f t="shared" si="30"/>
        <v/>
      </c>
      <c r="BB103" s="13"/>
      <c r="BC103" s="2">
        <f t="shared" si="47"/>
        <v>24.5</v>
      </c>
      <c r="BD103" s="4">
        <f t="shared" si="31"/>
        <v>73.5</v>
      </c>
      <c r="BE103" s="4">
        <f t="shared" si="32"/>
        <v>0.09</v>
      </c>
      <c r="BH103" s="4">
        <f t="shared" si="33"/>
        <v>0</v>
      </c>
      <c r="BI103" s="13" t="str">
        <f t="shared" si="55"/>
        <v/>
      </c>
      <c r="BJ103" s="4" t="str">
        <f t="shared" si="35"/>
        <v/>
      </c>
      <c r="BK103" s="13"/>
      <c r="BL103" s="2">
        <f t="shared" si="48"/>
        <v>24.5</v>
      </c>
      <c r="BM103" s="4">
        <f t="shared" si="36"/>
        <v>73.5</v>
      </c>
      <c r="BN103" s="4">
        <f t="shared" si="37"/>
        <v>0.09</v>
      </c>
      <c r="BQ103" s="4">
        <f t="shared" si="38"/>
        <v>0</v>
      </c>
      <c r="BR103" s="13" t="str">
        <f t="shared" si="56"/>
        <v/>
      </c>
      <c r="BS103" s="4" t="str">
        <f t="shared" si="40"/>
        <v/>
      </c>
      <c r="BT103" s="25"/>
    </row>
    <row r="104">
      <c r="A104" s="2">
        <f t="shared" si="41"/>
        <v>25</v>
      </c>
      <c r="B104" s="4">
        <f t="shared" si="1"/>
        <v>75</v>
      </c>
      <c r="C104" s="4">
        <f t="shared" si="2"/>
        <v>0.06</v>
      </c>
      <c r="F104" s="4">
        <f t="shared" si="3"/>
        <v>0</v>
      </c>
      <c r="G104" s="13" t="str">
        <f t="shared" si="49"/>
        <v/>
      </c>
      <c r="H104" s="4" t="str">
        <f t="shared" si="5"/>
        <v/>
      </c>
      <c r="J104" s="2">
        <f t="shared" si="42"/>
        <v>25</v>
      </c>
      <c r="K104" s="4">
        <f t="shared" si="6"/>
        <v>75</v>
      </c>
      <c r="L104" s="4">
        <f t="shared" si="7"/>
        <v>0.06</v>
      </c>
      <c r="O104" s="4">
        <f t="shared" si="8"/>
        <v>0</v>
      </c>
      <c r="P104" s="13" t="str">
        <f t="shared" si="50"/>
        <v/>
      </c>
      <c r="Q104" s="4" t="str">
        <f t="shared" si="10"/>
        <v/>
      </c>
      <c r="S104" s="2">
        <f t="shared" si="43"/>
        <v>25</v>
      </c>
      <c r="T104" s="4">
        <f t="shared" si="11"/>
        <v>75</v>
      </c>
      <c r="U104" s="4">
        <f t="shared" si="12"/>
        <v>-0.06</v>
      </c>
      <c r="V104" s="4">
        <f>152+11/16</f>
        <v>152.6875</v>
      </c>
      <c r="W104" s="4">
        <f>153.375</f>
        <v>153.375</v>
      </c>
      <c r="X104" s="4">
        <f t="shared" si="13"/>
        <v>0.6875</v>
      </c>
      <c r="Y104" s="13">
        <f t="shared" si="51"/>
        <v>0.39086798</v>
      </c>
      <c r="Z104" s="4">
        <f t="shared" si="15"/>
        <v>0.002692736749</v>
      </c>
      <c r="AB104" s="2">
        <f t="shared" si="44"/>
        <v>25</v>
      </c>
      <c r="AC104" s="4">
        <f t="shared" si="16"/>
        <v>75</v>
      </c>
      <c r="AD104" s="4">
        <f t="shared" si="17"/>
        <v>0.06</v>
      </c>
      <c r="AE104" s="4">
        <f>152+5/16</f>
        <v>152.3125</v>
      </c>
      <c r="AF104" s="2">
        <v>153.75</v>
      </c>
      <c r="AG104" s="4">
        <f t="shared" si="18"/>
        <v>1.4375</v>
      </c>
      <c r="AH104" s="13">
        <f t="shared" si="52"/>
        <v>0.563241848</v>
      </c>
      <c r="AI104" s="4">
        <f t="shared" si="20"/>
        <v>0.002782199754</v>
      </c>
      <c r="AJ104" s="13"/>
      <c r="AK104" s="2">
        <f t="shared" si="45"/>
        <v>25</v>
      </c>
      <c r="AL104" s="4">
        <f t="shared" si="21"/>
        <v>75</v>
      </c>
      <c r="AM104" s="4">
        <f t="shared" si="22"/>
        <v>-0.06</v>
      </c>
      <c r="AN104" s="2">
        <v>152.0</v>
      </c>
      <c r="AO104" s="4">
        <f>154+1/16</f>
        <v>154.0625</v>
      </c>
      <c r="AP104" s="4">
        <f t="shared" si="23"/>
        <v>2.0625</v>
      </c>
      <c r="AQ104" s="13">
        <f t="shared" si="53"/>
        <v>0.6817541583</v>
      </c>
      <c r="AR104" s="4">
        <f t="shared" si="25"/>
        <v>0.002453821157</v>
      </c>
      <c r="AS104" s="13"/>
      <c r="AT104" s="2">
        <f t="shared" si="46"/>
        <v>25</v>
      </c>
      <c r="AU104" s="4">
        <f t="shared" si="26"/>
        <v>75</v>
      </c>
      <c r="AV104" s="4">
        <f t="shared" si="27"/>
        <v>0.06</v>
      </c>
      <c r="AY104" s="4">
        <f t="shared" si="28"/>
        <v>0</v>
      </c>
      <c r="AZ104" s="13" t="str">
        <f t="shared" si="54"/>
        <v/>
      </c>
      <c r="BA104" s="4" t="str">
        <f t="shared" si="30"/>
        <v/>
      </c>
      <c r="BB104" s="13"/>
      <c r="BC104" s="2">
        <f t="shared" si="47"/>
        <v>25</v>
      </c>
      <c r="BD104" s="4">
        <f t="shared" si="31"/>
        <v>75</v>
      </c>
      <c r="BE104" s="4">
        <f t="shared" si="32"/>
        <v>0.06</v>
      </c>
      <c r="BH104" s="4">
        <f t="shared" si="33"/>
        <v>0</v>
      </c>
      <c r="BI104" s="13" t="str">
        <f t="shared" si="55"/>
        <v/>
      </c>
      <c r="BJ104" s="4" t="str">
        <f t="shared" si="35"/>
        <v/>
      </c>
      <c r="BK104" s="13"/>
      <c r="BL104" s="2">
        <f t="shared" si="48"/>
        <v>25</v>
      </c>
      <c r="BM104" s="4">
        <f t="shared" si="36"/>
        <v>75</v>
      </c>
      <c r="BN104" s="4">
        <f t="shared" si="37"/>
        <v>0.06</v>
      </c>
      <c r="BQ104" s="4">
        <f t="shared" si="38"/>
        <v>0</v>
      </c>
      <c r="BR104" s="13" t="str">
        <f t="shared" si="56"/>
        <v/>
      </c>
      <c r="BS104" s="4" t="str">
        <f t="shared" si="40"/>
        <v/>
      </c>
      <c r="BT104" s="25"/>
    </row>
    <row r="105">
      <c r="A105" s="2">
        <f t="shared" si="41"/>
        <v>25.5</v>
      </c>
      <c r="B105" s="4">
        <f t="shared" si="1"/>
        <v>76.5</v>
      </c>
      <c r="C105" s="4">
        <f t="shared" si="2"/>
        <v>0.03</v>
      </c>
      <c r="F105" s="4">
        <f t="shared" si="3"/>
        <v>0</v>
      </c>
      <c r="G105" s="13" t="str">
        <f t="shared" si="49"/>
        <v/>
      </c>
      <c r="H105" s="4" t="str">
        <f t="shared" si="5"/>
        <v/>
      </c>
      <c r="J105" s="2">
        <f t="shared" si="42"/>
        <v>25.5</v>
      </c>
      <c r="K105" s="4">
        <f t="shared" si="6"/>
        <v>76.5</v>
      </c>
      <c r="L105" s="4">
        <f t="shared" si="7"/>
        <v>0.03</v>
      </c>
      <c r="O105" s="4">
        <f t="shared" si="8"/>
        <v>0</v>
      </c>
      <c r="P105" s="13" t="str">
        <f t="shared" si="50"/>
        <v/>
      </c>
      <c r="Q105" s="4" t="str">
        <f t="shared" si="10"/>
        <v/>
      </c>
      <c r="S105" s="2">
        <f t="shared" si="43"/>
        <v>25.5</v>
      </c>
      <c r="T105" s="4">
        <f t="shared" si="11"/>
        <v>76.5</v>
      </c>
      <c r="U105" s="4">
        <f t="shared" si="12"/>
        <v>-0.09</v>
      </c>
      <c r="X105" s="4">
        <f t="shared" si="13"/>
        <v>0</v>
      </c>
      <c r="Y105" s="13" t="str">
        <f t="shared" si="51"/>
        <v/>
      </c>
      <c r="Z105" s="4" t="str">
        <f t="shared" si="15"/>
        <v/>
      </c>
      <c r="AB105" s="2">
        <f t="shared" si="44"/>
        <v>25.5</v>
      </c>
      <c r="AC105" s="4">
        <f t="shared" si="16"/>
        <v>76.5</v>
      </c>
      <c r="AD105" s="4">
        <f t="shared" si="17"/>
        <v>0.03</v>
      </c>
      <c r="AG105" s="4">
        <f t="shared" si="18"/>
        <v>0</v>
      </c>
      <c r="AH105" s="13" t="str">
        <f t="shared" si="52"/>
        <v/>
      </c>
      <c r="AI105" s="4" t="str">
        <f t="shared" si="20"/>
        <v/>
      </c>
      <c r="AJ105" s="13"/>
      <c r="AK105" s="2">
        <f t="shared" si="45"/>
        <v>25.5</v>
      </c>
      <c r="AL105" s="4">
        <f t="shared" si="21"/>
        <v>76.5</v>
      </c>
      <c r="AM105" s="4">
        <f t="shared" si="22"/>
        <v>-0.09</v>
      </c>
      <c r="AP105" s="4">
        <f t="shared" si="23"/>
        <v>0</v>
      </c>
      <c r="AQ105" s="13" t="str">
        <f t="shared" si="53"/>
        <v/>
      </c>
      <c r="AR105" s="4" t="str">
        <f t="shared" si="25"/>
        <v/>
      </c>
      <c r="AS105" s="13"/>
      <c r="AT105" s="2">
        <f t="shared" si="46"/>
        <v>25.5</v>
      </c>
      <c r="AU105" s="4">
        <f t="shared" si="26"/>
        <v>76.5</v>
      </c>
      <c r="AV105" s="4">
        <f t="shared" si="27"/>
        <v>0.03</v>
      </c>
      <c r="AY105" s="4">
        <f t="shared" si="28"/>
        <v>0</v>
      </c>
      <c r="AZ105" s="13" t="str">
        <f t="shared" si="54"/>
        <v/>
      </c>
      <c r="BA105" s="4" t="str">
        <f t="shared" si="30"/>
        <v/>
      </c>
      <c r="BB105" s="13"/>
      <c r="BC105" s="2">
        <f t="shared" si="47"/>
        <v>25.5</v>
      </c>
      <c r="BD105" s="4">
        <f t="shared" si="31"/>
        <v>76.5</v>
      </c>
      <c r="BE105" s="4">
        <f t="shared" si="32"/>
        <v>0.03</v>
      </c>
      <c r="BH105" s="4">
        <f t="shared" si="33"/>
        <v>0</v>
      </c>
      <c r="BI105" s="13" t="str">
        <f t="shared" si="55"/>
        <v/>
      </c>
      <c r="BJ105" s="4" t="str">
        <f t="shared" si="35"/>
        <v/>
      </c>
      <c r="BK105" s="13"/>
      <c r="BL105" s="2">
        <f t="shared" si="48"/>
        <v>25.5</v>
      </c>
      <c r="BM105" s="4">
        <f t="shared" si="36"/>
        <v>76.5</v>
      </c>
      <c r="BN105" s="4">
        <f t="shared" si="37"/>
        <v>0.03</v>
      </c>
      <c r="BQ105" s="4">
        <f t="shared" si="38"/>
        <v>0</v>
      </c>
      <c r="BR105" s="13" t="str">
        <f t="shared" si="56"/>
        <v/>
      </c>
      <c r="BS105" s="4" t="str">
        <f t="shared" si="40"/>
        <v/>
      </c>
      <c r="BT105" s="25"/>
    </row>
    <row r="106">
      <c r="A106" s="2">
        <f t="shared" si="41"/>
        <v>26</v>
      </c>
      <c r="B106" s="4">
        <f t="shared" si="1"/>
        <v>78</v>
      </c>
      <c r="C106" s="4">
        <f t="shared" si="2"/>
        <v>0</v>
      </c>
      <c r="F106" s="4">
        <f t="shared" si="3"/>
        <v>0</v>
      </c>
      <c r="G106" s="13" t="str">
        <f t="shared" si="49"/>
        <v/>
      </c>
      <c r="H106" s="4">
        <f t="shared" si="5"/>
        <v>0</v>
      </c>
      <c r="J106" s="2">
        <f t="shared" si="42"/>
        <v>26</v>
      </c>
      <c r="K106" s="4">
        <f t="shared" si="6"/>
        <v>78</v>
      </c>
      <c r="L106" s="4">
        <f t="shared" si="7"/>
        <v>0</v>
      </c>
      <c r="O106" s="4">
        <f t="shared" si="8"/>
        <v>0</v>
      </c>
      <c r="P106" s="13" t="str">
        <f t="shared" si="50"/>
        <v/>
      </c>
      <c r="Q106" s="4">
        <f t="shared" si="10"/>
        <v>0</v>
      </c>
      <c r="S106" s="2">
        <f t="shared" si="43"/>
        <v>26</v>
      </c>
      <c r="T106" s="4">
        <f t="shared" si="11"/>
        <v>78</v>
      </c>
      <c r="U106" s="4">
        <f t="shared" si="12"/>
        <v>-0.12</v>
      </c>
      <c r="V106" s="4">
        <f>152.625</f>
        <v>152.625</v>
      </c>
      <c r="W106" s="2">
        <v>153.375</v>
      </c>
      <c r="X106" s="4">
        <f t="shared" si="13"/>
        <v>0.75</v>
      </c>
      <c r="Y106" s="13">
        <f t="shared" si="51"/>
        <v>0.4082482905</v>
      </c>
      <c r="Z106" s="4">
        <f t="shared" si="15"/>
        <v>0.008157184341</v>
      </c>
      <c r="AB106" s="2">
        <f t="shared" si="44"/>
        <v>26</v>
      </c>
      <c r="AC106" s="4">
        <f t="shared" si="16"/>
        <v>78</v>
      </c>
      <c r="AD106" s="4">
        <f t="shared" si="17"/>
        <v>0</v>
      </c>
      <c r="AE106" s="4">
        <f>152+5/16</f>
        <v>152.3125</v>
      </c>
      <c r="AF106" s="2">
        <v>153.75</v>
      </c>
      <c r="AG106" s="4">
        <f t="shared" si="18"/>
        <v>1.4375</v>
      </c>
      <c r="AH106" s="13">
        <f t="shared" si="52"/>
        <v>0.563241848</v>
      </c>
      <c r="AI106" s="4">
        <f t="shared" si="20"/>
        <v>0</v>
      </c>
      <c r="AJ106" s="13"/>
      <c r="AK106" s="2">
        <f t="shared" si="45"/>
        <v>26</v>
      </c>
      <c r="AL106" s="4">
        <f t="shared" si="21"/>
        <v>78</v>
      </c>
      <c r="AM106" s="4">
        <f t="shared" si="22"/>
        <v>-0.12</v>
      </c>
      <c r="AN106" s="4">
        <f>152-1/16</f>
        <v>151.9375</v>
      </c>
      <c r="AO106" s="4">
        <f>154.125-1/32</f>
        <v>154.09375</v>
      </c>
      <c r="AP106" s="4">
        <f t="shared" si="23"/>
        <v>2.15625</v>
      </c>
      <c r="AQ106" s="13">
        <f t="shared" si="53"/>
        <v>0.6970763896</v>
      </c>
      <c r="AR106" s="4">
        <f t="shared" si="25"/>
        <v>0.007230168113</v>
      </c>
      <c r="AS106" s="13"/>
      <c r="AT106" s="2">
        <f t="shared" si="46"/>
        <v>26</v>
      </c>
      <c r="AU106" s="4">
        <f t="shared" si="26"/>
        <v>78</v>
      </c>
      <c r="AV106" s="4">
        <f t="shared" si="27"/>
        <v>0</v>
      </c>
      <c r="AY106" s="4">
        <f t="shared" si="28"/>
        <v>0</v>
      </c>
      <c r="AZ106" s="13" t="str">
        <f t="shared" si="54"/>
        <v/>
      </c>
      <c r="BA106" s="4">
        <f t="shared" si="30"/>
        <v>0</v>
      </c>
      <c r="BB106" s="13"/>
      <c r="BC106" s="2">
        <f t="shared" si="47"/>
        <v>26</v>
      </c>
      <c r="BD106" s="4">
        <f t="shared" si="31"/>
        <v>78</v>
      </c>
      <c r="BE106" s="4">
        <f t="shared" si="32"/>
        <v>0</v>
      </c>
      <c r="BH106" s="4">
        <f t="shared" si="33"/>
        <v>0</v>
      </c>
      <c r="BI106" s="13" t="str">
        <f t="shared" si="55"/>
        <v/>
      </c>
      <c r="BJ106" s="4">
        <f t="shared" si="35"/>
        <v>0</v>
      </c>
      <c r="BK106" s="13"/>
      <c r="BL106" s="2">
        <f t="shared" si="48"/>
        <v>26</v>
      </c>
      <c r="BM106" s="4">
        <f t="shared" si="36"/>
        <v>78</v>
      </c>
      <c r="BN106" s="4">
        <f t="shared" si="37"/>
        <v>0</v>
      </c>
      <c r="BQ106" s="4">
        <f t="shared" si="38"/>
        <v>0</v>
      </c>
      <c r="BR106" s="13" t="str">
        <f t="shared" si="56"/>
        <v/>
      </c>
      <c r="BS106" s="4">
        <f t="shared" si="40"/>
        <v>0</v>
      </c>
      <c r="BT106" s="25"/>
    </row>
    <row r="107">
      <c r="A107" s="2">
        <f t="shared" si="41"/>
        <v>26.5</v>
      </c>
      <c r="B107" s="4">
        <f t="shared" si="1"/>
        <v>79.5</v>
      </c>
      <c r="C107" s="4">
        <f t="shared" si="2"/>
        <v>-0.03</v>
      </c>
      <c r="F107" s="4">
        <f t="shared" si="3"/>
        <v>0</v>
      </c>
      <c r="G107" s="13" t="str">
        <f t="shared" si="49"/>
        <v/>
      </c>
      <c r="H107" s="4" t="str">
        <f t="shared" si="5"/>
        <v/>
      </c>
      <c r="J107" s="2">
        <f t="shared" si="42"/>
        <v>26.5</v>
      </c>
      <c r="K107" s="4">
        <f t="shared" si="6"/>
        <v>79.5</v>
      </c>
      <c r="L107" s="4">
        <f t="shared" si="7"/>
        <v>-0.03</v>
      </c>
      <c r="O107" s="4">
        <f t="shared" si="8"/>
        <v>0</v>
      </c>
      <c r="P107" s="13" t="str">
        <f t="shared" si="50"/>
        <v/>
      </c>
      <c r="Q107" s="4" t="str">
        <f t="shared" si="10"/>
        <v/>
      </c>
      <c r="S107" s="2">
        <f t="shared" si="43"/>
        <v>26.5</v>
      </c>
      <c r="T107" s="4">
        <f t="shared" si="11"/>
        <v>79.5</v>
      </c>
      <c r="U107" s="4">
        <f t="shared" si="12"/>
        <v>-0.15</v>
      </c>
      <c r="X107" s="4">
        <f t="shared" si="13"/>
        <v>0</v>
      </c>
      <c r="Y107" s="13" t="str">
        <f t="shared" si="51"/>
        <v/>
      </c>
      <c r="Z107" s="4" t="str">
        <f t="shared" si="15"/>
        <v/>
      </c>
      <c r="AB107" s="2">
        <f t="shared" si="44"/>
        <v>26.5</v>
      </c>
      <c r="AC107" s="4">
        <f t="shared" si="16"/>
        <v>79.5</v>
      </c>
      <c r="AD107" s="4">
        <f t="shared" si="17"/>
        <v>-0.03</v>
      </c>
      <c r="AG107" s="4">
        <f t="shared" si="18"/>
        <v>0</v>
      </c>
      <c r="AH107" s="13" t="str">
        <f t="shared" si="52"/>
        <v/>
      </c>
      <c r="AI107" s="4" t="str">
        <f t="shared" si="20"/>
        <v/>
      </c>
      <c r="AJ107" s="13"/>
      <c r="AK107" s="2">
        <f t="shared" si="45"/>
        <v>26.5</v>
      </c>
      <c r="AL107" s="4">
        <f t="shared" si="21"/>
        <v>79.5</v>
      </c>
      <c r="AM107" s="4">
        <f t="shared" si="22"/>
        <v>-0.15</v>
      </c>
      <c r="AP107" s="4">
        <f t="shared" si="23"/>
        <v>0</v>
      </c>
      <c r="AQ107" s="13" t="str">
        <f t="shared" si="53"/>
        <v/>
      </c>
      <c r="AR107" s="4" t="str">
        <f t="shared" si="25"/>
        <v/>
      </c>
      <c r="AS107" s="13"/>
      <c r="AT107" s="2">
        <f t="shared" si="46"/>
        <v>26.5</v>
      </c>
      <c r="AU107" s="4">
        <f t="shared" si="26"/>
        <v>79.5</v>
      </c>
      <c r="AV107" s="4">
        <f t="shared" si="27"/>
        <v>-0.03</v>
      </c>
      <c r="AY107" s="4">
        <f t="shared" si="28"/>
        <v>0</v>
      </c>
      <c r="AZ107" s="13" t="str">
        <f t="shared" si="54"/>
        <v/>
      </c>
      <c r="BA107" s="4" t="str">
        <f t="shared" si="30"/>
        <v/>
      </c>
      <c r="BB107" s="13"/>
      <c r="BC107" s="2">
        <f t="shared" si="47"/>
        <v>26.5</v>
      </c>
      <c r="BD107" s="4">
        <f t="shared" si="31"/>
        <v>79.5</v>
      </c>
      <c r="BE107" s="4">
        <f t="shared" si="32"/>
        <v>-0.03</v>
      </c>
      <c r="BH107" s="4">
        <f t="shared" si="33"/>
        <v>0</v>
      </c>
      <c r="BI107" s="13" t="str">
        <f t="shared" si="55"/>
        <v/>
      </c>
      <c r="BJ107" s="4" t="str">
        <f t="shared" si="35"/>
        <v/>
      </c>
      <c r="BK107" s="13"/>
      <c r="BL107" s="2">
        <f t="shared" si="48"/>
        <v>26.5</v>
      </c>
      <c r="BM107" s="4">
        <f t="shared" si="36"/>
        <v>79.5</v>
      </c>
      <c r="BN107" s="4">
        <f t="shared" si="37"/>
        <v>-0.03</v>
      </c>
      <c r="BQ107" s="4">
        <f t="shared" si="38"/>
        <v>0</v>
      </c>
      <c r="BR107" s="13" t="str">
        <f t="shared" si="56"/>
        <v/>
      </c>
      <c r="BS107" s="4" t="str">
        <f t="shared" si="40"/>
        <v/>
      </c>
      <c r="BT107" s="25"/>
    </row>
    <row r="108">
      <c r="A108" s="2">
        <f t="shared" si="41"/>
        <v>27</v>
      </c>
      <c r="B108" s="4">
        <f t="shared" si="1"/>
        <v>81</v>
      </c>
      <c r="C108" s="4">
        <f t="shared" si="2"/>
        <v>-0.06</v>
      </c>
      <c r="F108" s="4">
        <f t="shared" si="3"/>
        <v>0</v>
      </c>
      <c r="G108" s="13" t="str">
        <f t="shared" si="49"/>
        <v/>
      </c>
      <c r="H108" s="4" t="str">
        <f t="shared" si="5"/>
        <v/>
      </c>
      <c r="J108" s="2">
        <f t="shared" si="42"/>
        <v>27</v>
      </c>
      <c r="K108" s="4">
        <f t="shared" si="6"/>
        <v>81</v>
      </c>
      <c r="L108" s="4">
        <f t="shared" si="7"/>
        <v>-0.06</v>
      </c>
      <c r="O108" s="4">
        <f t="shared" si="8"/>
        <v>0</v>
      </c>
      <c r="P108" s="13" t="str">
        <f t="shared" si="50"/>
        <v/>
      </c>
      <c r="Q108" s="4" t="str">
        <f t="shared" si="10"/>
        <v/>
      </c>
      <c r="S108" s="2">
        <f t="shared" si="43"/>
        <v>27</v>
      </c>
      <c r="T108" s="4">
        <f t="shared" si="11"/>
        <v>81</v>
      </c>
      <c r="U108" s="4">
        <f t="shared" si="12"/>
        <v>-0.18</v>
      </c>
      <c r="V108" s="4">
        <f>152+9/16</f>
        <v>152.5625</v>
      </c>
      <c r="W108" s="4">
        <f>153.5-1/32</f>
        <v>153.46875</v>
      </c>
      <c r="X108" s="4">
        <f t="shared" si="13"/>
        <v>0.90625</v>
      </c>
      <c r="Y108" s="13">
        <f t="shared" si="51"/>
        <v>0.4487637339</v>
      </c>
      <c r="Z108" s="4">
        <f t="shared" si="15"/>
        <v>0.01385767835</v>
      </c>
      <c r="AB108" s="2">
        <f t="shared" si="44"/>
        <v>27</v>
      </c>
      <c r="AC108" s="4">
        <f t="shared" si="16"/>
        <v>81</v>
      </c>
      <c r="AD108" s="4">
        <f t="shared" si="17"/>
        <v>-0.06</v>
      </c>
      <c r="AE108" s="4">
        <f>152.25+1/32</f>
        <v>152.28125</v>
      </c>
      <c r="AF108" s="2">
        <v>153.75</v>
      </c>
      <c r="AG108" s="4">
        <f t="shared" si="18"/>
        <v>1.46875</v>
      </c>
      <c r="AH108" s="13">
        <f t="shared" si="52"/>
        <v>0.569331126</v>
      </c>
      <c r="AI108" s="4">
        <f t="shared" si="20"/>
        <v>0.002773069704</v>
      </c>
      <c r="AJ108" s="13"/>
      <c r="AK108" s="2">
        <f t="shared" si="45"/>
        <v>27</v>
      </c>
      <c r="AL108" s="4">
        <f t="shared" si="21"/>
        <v>81</v>
      </c>
      <c r="AM108" s="4">
        <f t="shared" si="22"/>
        <v>-0.18</v>
      </c>
      <c r="AN108" s="4">
        <f>151.875+1/32</f>
        <v>151.90625</v>
      </c>
      <c r="AO108" s="2">
        <v>154.125</v>
      </c>
      <c r="AP108" s="4">
        <f t="shared" si="23"/>
        <v>2.21875</v>
      </c>
      <c r="AQ108" s="13">
        <f t="shared" si="53"/>
        <v>0.7071067812</v>
      </c>
      <c r="AR108" s="4">
        <f t="shared" si="25"/>
        <v>0.01180331449</v>
      </c>
      <c r="AS108" s="13"/>
      <c r="AT108" s="2">
        <f t="shared" si="46"/>
        <v>27</v>
      </c>
      <c r="AU108" s="4">
        <f t="shared" si="26"/>
        <v>81</v>
      </c>
      <c r="AV108" s="4">
        <f t="shared" si="27"/>
        <v>-0.06</v>
      </c>
      <c r="AY108" s="4">
        <f t="shared" si="28"/>
        <v>0</v>
      </c>
      <c r="AZ108" s="13" t="str">
        <f t="shared" si="54"/>
        <v/>
      </c>
      <c r="BA108" s="4" t="str">
        <f t="shared" si="30"/>
        <v/>
      </c>
      <c r="BB108" s="13"/>
      <c r="BC108" s="2">
        <f t="shared" si="47"/>
        <v>27</v>
      </c>
      <c r="BD108" s="4">
        <f t="shared" si="31"/>
        <v>81</v>
      </c>
      <c r="BE108" s="4">
        <f t="shared" si="32"/>
        <v>-0.06</v>
      </c>
      <c r="BH108" s="4">
        <f t="shared" si="33"/>
        <v>0</v>
      </c>
      <c r="BI108" s="13" t="str">
        <f t="shared" si="55"/>
        <v/>
      </c>
      <c r="BJ108" s="4" t="str">
        <f t="shared" si="35"/>
        <v/>
      </c>
      <c r="BK108" s="13"/>
      <c r="BL108" s="2">
        <f t="shared" si="48"/>
        <v>27</v>
      </c>
      <c r="BM108" s="4">
        <f t="shared" si="36"/>
        <v>81</v>
      </c>
      <c r="BN108" s="4">
        <f t="shared" si="37"/>
        <v>-0.06</v>
      </c>
      <c r="BQ108" s="4">
        <f t="shared" si="38"/>
        <v>0</v>
      </c>
      <c r="BR108" s="13" t="str">
        <f t="shared" si="56"/>
        <v/>
      </c>
      <c r="BS108" s="4" t="str">
        <f t="shared" si="40"/>
        <v/>
      </c>
      <c r="BT108" s="25"/>
    </row>
    <row r="109">
      <c r="A109" s="2">
        <f t="shared" si="41"/>
        <v>27.5</v>
      </c>
      <c r="B109" s="4">
        <f t="shared" si="1"/>
        <v>82.5</v>
      </c>
      <c r="C109" s="4">
        <f t="shared" si="2"/>
        <v>-0.09</v>
      </c>
      <c r="F109" s="4">
        <f t="shared" si="3"/>
        <v>0</v>
      </c>
      <c r="G109" s="13" t="str">
        <f t="shared" si="49"/>
        <v/>
      </c>
      <c r="H109" s="4" t="str">
        <f t="shared" si="5"/>
        <v/>
      </c>
      <c r="J109" s="2">
        <f t="shared" si="42"/>
        <v>27.5</v>
      </c>
      <c r="K109" s="4">
        <f t="shared" si="6"/>
        <v>82.5</v>
      </c>
      <c r="L109" s="4">
        <f t="shared" si="7"/>
        <v>-0.09</v>
      </c>
      <c r="O109" s="4">
        <f t="shared" si="8"/>
        <v>0</v>
      </c>
      <c r="P109" s="13" t="str">
        <f t="shared" si="50"/>
        <v/>
      </c>
      <c r="Q109" s="4" t="str">
        <f t="shared" si="10"/>
        <v/>
      </c>
      <c r="S109" s="2">
        <f t="shared" si="43"/>
        <v>27.5</v>
      </c>
      <c r="T109" s="4">
        <f t="shared" si="11"/>
        <v>82.5</v>
      </c>
      <c r="U109" s="4">
        <f t="shared" si="12"/>
        <v>-0.21</v>
      </c>
      <c r="X109" s="4">
        <f t="shared" si="13"/>
        <v>0</v>
      </c>
      <c r="Y109" s="13" t="str">
        <f t="shared" si="51"/>
        <v/>
      </c>
      <c r="Z109" s="4" t="str">
        <f t="shared" si="15"/>
        <v/>
      </c>
      <c r="AB109" s="2">
        <f t="shared" si="44"/>
        <v>27.5</v>
      </c>
      <c r="AC109" s="4">
        <f t="shared" si="16"/>
        <v>82.5</v>
      </c>
      <c r="AD109" s="4">
        <f t="shared" si="17"/>
        <v>-0.09</v>
      </c>
      <c r="AG109" s="4">
        <f t="shared" si="18"/>
        <v>0</v>
      </c>
      <c r="AH109" s="13" t="str">
        <f t="shared" si="52"/>
        <v/>
      </c>
      <c r="AI109" s="4" t="str">
        <f t="shared" si="20"/>
        <v/>
      </c>
      <c r="AJ109" s="13"/>
      <c r="AK109" s="2">
        <f t="shared" si="45"/>
        <v>27.5</v>
      </c>
      <c r="AL109" s="4">
        <f t="shared" si="21"/>
        <v>82.5</v>
      </c>
      <c r="AM109" s="4">
        <f t="shared" si="22"/>
        <v>-0.21</v>
      </c>
      <c r="AP109" s="4">
        <f t="shared" si="23"/>
        <v>0</v>
      </c>
      <c r="AQ109" s="13" t="str">
        <f t="shared" si="53"/>
        <v/>
      </c>
      <c r="AR109" s="4" t="str">
        <f t="shared" si="25"/>
        <v/>
      </c>
      <c r="AS109" s="13"/>
      <c r="AT109" s="2">
        <f t="shared" si="46"/>
        <v>27.5</v>
      </c>
      <c r="AU109" s="4">
        <f t="shared" si="26"/>
        <v>82.5</v>
      </c>
      <c r="AV109" s="4">
        <f t="shared" si="27"/>
        <v>-0.09</v>
      </c>
      <c r="AY109" s="4">
        <f t="shared" si="28"/>
        <v>0</v>
      </c>
      <c r="AZ109" s="13" t="str">
        <f t="shared" si="54"/>
        <v/>
      </c>
      <c r="BA109" s="4" t="str">
        <f t="shared" si="30"/>
        <v/>
      </c>
      <c r="BB109" s="13"/>
      <c r="BC109" s="2">
        <f t="shared" si="47"/>
        <v>27.5</v>
      </c>
      <c r="BD109" s="4">
        <f t="shared" si="31"/>
        <v>82.5</v>
      </c>
      <c r="BE109" s="4">
        <f t="shared" si="32"/>
        <v>-0.09</v>
      </c>
      <c r="BH109" s="4">
        <f t="shared" si="33"/>
        <v>0</v>
      </c>
      <c r="BI109" s="13" t="str">
        <f t="shared" si="55"/>
        <v/>
      </c>
      <c r="BJ109" s="4" t="str">
        <f t="shared" si="35"/>
        <v/>
      </c>
      <c r="BK109" s="13"/>
      <c r="BL109" s="2">
        <f t="shared" si="48"/>
        <v>27.5</v>
      </c>
      <c r="BM109" s="4">
        <f t="shared" si="36"/>
        <v>82.5</v>
      </c>
      <c r="BN109" s="4">
        <f t="shared" si="37"/>
        <v>-0.09</v>
      </c>
      <c r="BQ109" s="4">
        <f t="shared" si="38"/>
        <v>0</v>
      </c>
      <c r="BR109" s="13" t="str">
        <f t="shared" si="56"/>
        <v/>
      </c>
      <c r="BS109" s="4" t="str">
        <f t="shared" si="40"/>
        <v/>
      </c>
      <c r="BT109" s="25"/>
    </row>
    <row r="110">
      <c r="A110" s="2">
        <f t="shared" si="41"/>
        <v>28</v>
      </c>
      <c r="B110" s="4">
        <f t="shared" si="1"/>
        <v>84</v>
      </c>
      <c r="C110" s="4">
        <f t="shared" si="2"/>
        <v>-0.12</v>
      </c>
      <c r="F110" s="4">
        <f t="shared" si="3"/>
        <v>0</v>
      </c>
      <c r="G110" s="13" t="str">
        <f t="shared" si="49"/>
        <v/>
      </c>
      <c r="H110" s="4" t="str">
        <f t="shared" si="5"/>
        <v/>
      </c>
      <c r="J110" s="2">
        <f t="shared" si="42"/>
        <v>28</v>
      </c>
      <c r="K110" s="4">
        <f t="shared" si="6"/>
        <v>84</v>
      </c>
      <c r="L110" s="4">
        <f t="shared" si="7"/>
        <v>-0.12</v>
      </c>
      <c r="O110" s="4">
        <f t="shared" si="8"/>
        <v>0</v>
      </c>
      <c r="P110" s="13" t="str">
        <f t="shared" si="50"/>
        <v/>
      </c>
      <c r="Q110" s="4" t="str">
        <f t="shared" si="10"/>
        <v/>
      </c>
      <c r="S110" s="2">
        <f t="shared" si="43"/>
        <v>28</v>
      </c>
      <c r="T110" s="4">
        <f t="shared" si="11"/>
        <v>84</v>
      </c>
      <c r="U110" s="4">
        <f t="shared" si="12"/>
        <v>-0.24</v>
      </c>
      <c r="V110" s="4">
        <f>152.5</f>
        <v>152.5</v>
      </c>
      <c r="W110" s="4">
        <f>153+9/16</f>
        <v>153.5625</v>
      </c>
      <c r="X110" s="4">
        <f t="shared" si="13"/>
        <v>1.0625</v>
      </c>
      <c r="Y110" s="13">
        <f t="shared" si="51"/>
        <v>0.4859126579</v>
      </c>
      <c r="Z110" s="4">
        <f t="shared" si="15"/>
        <v>0.0196939865</v>
      </c>
      <c r="AB110" s="2">
        <f t="shared" si="44"/>
        <v>28</v>
      </c>
      <c r="AC110" s="4">
        <f t="shared" si="16"/>
        <v>84</v>
      </c>
      <c r="AD110" s="4">
        <f t="shared" si="17"/>
        <v>-0.12</v>
      </c>
      <c r="AE110" s="4">
        <f>152.25</f>
        <v>152.25</v>
      </c>
      <c r="AF110" s="4">
        <f>153.75+1/32</f>
        <v>153.78125</v>
      </c>
      <c r="AG110" s="4">
        <f t="shared" si="18"/>
        <v>1.53125</v>
      </c>
      <c r="AH110" s="13">
        <f t="shared" si="52"/>
        <v>0.581318359</v>
      </c>
      <c r="AI110" s="4">
        <f t="shared" si="20"/>
        <v>0.008278361284</v>
      </c>
      <c r="AJ110" s="13"/>
      <c r="AK110" s="2">
        <f t="shared" si="45"/>
        <v>28</v>
      </c>
      <c r="AL110" s="4">
        <f t="shared" si="21"/>
        <v>84</v>
      </c>
      <c r="AM110" s="4">
        <f t="shared" si="22"/>
        <v>-0.24</v>
      </c>
      <c r="AN110" s="4">
        <f>151.875-1/32</f>
        <v>151.84375</v>
      </c>
      <c r="AO110" s="4">
        <f>154+3/16</f>
        <v>154.1875</v>
      </c>
      <c r="AP110" s="4">
        <f t="shared" si="23"/>
        <v>2.34375</v>
      </c>
      <c r="AQ110" s="13">
        <f t="shared" si="53"/>
        <v>0.7267523747</v>
      </c>
      <c r="AR110" s="4">
        <f t="shared" si="25"/>
        <v>0.01601066712</v>
      </c>
      <c r="AS110" s="13"/>
      <c r="AT110" s="2">
        <f t="shared" si="46"/>
        <v>28</v>
      </c>
      <c r="AU110" s="4">
        <f t="shared" si="26"/>
        <v>84</v>
      </c>
      <c r="AV110" s="4">
        <f t="shared" si="27"/>
        <v>-0.12</v>
      </c>
      <c r="AY110" s="4">
        <f t="shared" si="28"/>
        <v>0</v>
      </c>
      <c r="AZ110" s="13" t="str">
        <f t="shared" si="54"/>
        <v/>
      </c>
      <c r="BA110" s="4" t="str">
        <f t="shared" si="30"/>
        <v/>
      </c>
      <c r="BB110" s="13"/>
      <c r="BC110" s="2">
        <f t="shared" si="47"/>
        <v>28</v>
      </c>
      <c r="BD110" s="4">
        <f t="shared" si="31"/>
        <v>84</v>
      </c>
      <c r="BE110" s="4">
        <f t="shared" si="32"/>
        <v>-0.12</v>
      </c>
      <c r="BH110" s="4">
        <f t="shared" si="33"/>
        <v>0</v>
      </c>
      <c r="BI110" s="13" t="str">
        <f t="shared" si="55"/>
        <v/>
      </c>
      <c r="BJ110" s="4" t="str">
        <f t="shared" si="35"/>
        <v/>
      </c>
      <c r="BK110" s="13"/>
      <c r="BL110" s="2">
        <f t="shared" si="48"/>
        <v>28</v>
      </c>
      <c r="BM110" s="4">
        <f t="shared" si="36"/>
        <v>84</v>
      </c>
      <c r="BN110" s="4">
        <f t="shared" si="37"/>
        <v>-0.12</v>
      </c>
      <c r="BQ110" s="4">
        <f t="shared" si="38"/>
        <v>0</v>
      </c>
      <c r="BR110" s="13" t="str">
        <f t="shared" si="56"/>
        <v/>
      </c>
      <c r="BS110" s="4" t="str">
        <f t="shared" si="40"/>
        <v/>
      </c>
      <c r="BT110" s="25"/>
    </row>
    <row r="111">
      <c r="A111" s="2">
        <f t="shared" si="41"/>
        <v>28.5</v>
      </c>
      <c r="B111" s="4">
        <f t="shared" si="1"/>
        <v>85.5</v>
      </c>
      <c r="C111" s="4">
        <f t="shared" si="2"/>
        <v>-0.15</v>
      </c>
      <c r="F111" s="4">
        <f t="shared" si="3"/>
        <v>0</v>
      </c>
      <c r="G111" s="13" t="str">
        <f t="shared" si="49"/>
        <v/>
      </c>
      <c r="H111" s="4" t="str">
        <f t="shared" si="5"/>
        <v/>
      </c>
      <c r="J111" s="2">
        <f t="shared" si="42"/>
        <v>28.5</v>
      </c>
      <c r="K111" s="4">
        <f t="shared" si="6"/>
        <v>85.5</v>
      </c>
      <c r="L111" s="4">
        <f t="shared" si="7"/>
        <v>-0.15</v>
      </c>
      <c r="O111" s="4">
        <f t="shared" si="8"/>
        <v>0</v>
      </c>
      <c r="P111" s="13" t="str">
        <f t="shared" si="50"/>
        <v/>
      </c>
      <c r="Q111" s="4" t="str">
        <f t="shared" si="10"/>
        <v/>
      </c>
      <c r="S111" s="2">
        <f t="shared" si="43"/>
        <v>28.5</v>
      </c>
      <c r="T111" s="4">
        <f t="shared" si="11"/>
        <v>85.5</v>
      </c>
      <c r="U111" s="4">
        <f t="shared" si="12"/>
        <v>-0.27</v>
      </c>
      <c r="X111" s="4">
        <f t="shared" si="13"/>
        <v>0</v>
      </c>
      <c r="Y111" s="13" t="str">
        <f t="shared" si="51"/>
        <v/>
      </c>
      <c r="Z111" s="4" t="str">
        <f t="shared" si="15"/>
        <v/>
      </c>
      <c r="AB111" s="2">
        <f t="shared" si="44"/>
        <v>28.5</v>
      </c>
      <c r="AC111" s="4">
        <f t="shared" si="16"/>
        <v>85.5</v>
      </c>
      <c r="AD111" s="4">
        <f t="shared" si="17"/>
        <v>-0.15</v>
      </c>
      <c r="AG111" s="4">
        <f t="shared" si="18"/>
        <v>0</v>
      </c>
      <c r="AH111" s="13" t="str">
        <f t="shared" si="52"/>
        <v/>
      </c>
      <c r="AI111" s="4" t="str">
        <f t="shared" si="20"/>
        <v/>
      </c>
      <c r="AJ111" s="13"/>
      <c r="AK111" s="2">
        <f t="shared" si="45"/>
        <v>28.5</v>
      </c>
      <c r="AL111" s="4">
        <f t="shared" si="21"/>
        <v>85.5</v>
      </c>
      <c r="AM111" s="4">
        <f t="shared" si="22"/>
        <v>-0.27</v>
      </c>
      <c r="AP111" s="4">
        <f t="shared" si="23"/>
        <v>0</v>
      </c>
      <c r="AQ111" s="13" t="str">
        <f t="shared" si="53"/>
        <v/>
      </c>
      <c r="AR111" s="4" t="str">
        <f t="shared" si="25"/>
        <v/>
      </c>
      <c r="AS111" s="13"/>
      <c r="AT111" s="2">
        <f t="shared" si="46"/>
        <v>28.5</v>
      </c>
      <c r="AU111" s="4">
        <f t="shared" si="26"/>
        <v>85.5</v>
      </c>
      <c r="AV111" s="4">
        <f t="shared" si="27"/>
        <v>-0.15</v>
      </c>
      <c r="AY111" s="4">
        <f t="shared" si="28"/>
        <v>0</v>
      </c>
      <c r="AZ111" s="13" t="str">
        <f t="shared" si="54"/>
        <v/>
      </c>
      <c r="BA111" s="4" t="str">
        <f t="shared" si="30"/>
        <v/>
      </c>
      <c r="BB111" s="13"/>
      <c r="BC111" s="2">
        <f t="shared" si="47"/>
        <v>28.5</v>
      </c>
      <c r="BD111" s="4">
        <f t="shared" si="31"/>
        <v>85.5</v>
      </c>
      <c r="BE111" s="4">
        <f t="shared" si="32"/>
        <v>-0.15</v>
      </c>
      <c r="BH111" s="4">
        <f t="shared" si="33"/>
        <v>0</v>
      </c>
      <c r="BI111" s="13" t="str">
        <f t="shared" si="55"/>
        <v/>
      </c>
      <c r="BJ111" s="4" t="str">
        <f t="shared" si="35"/>
        <v/>
      </c>
      <c r="BK111" s="13"/>
      <c r="BL111" s="2">
        <f t="shared" si="48"/>
        <v>28.5</v>
      </c>
      <c r="BM111" s="4">
        <f t="shared" si="36"/>
        <v>85.5</v>
      </c>
      <c r="BN111" s="4">
        <f t="shared" si="37"/>
        <v>-0.15</v>
      </c>
      <c r="BQ111" s="4">
        <f t="shared" si="38"/>
        <v>0</v>
      </c>
      <c r="BR111" s="13" t="str">
        <f t="shared" si="56"/>
        <v/>
      </c>
      <c r="BS111" s="4" t="str">
        <f t="shared" si="40"/>
        <v/>
      </c>
      <c r="BT111" s="25"/>
    </row>
    <row r="112">
      <c r="A112" s="2">
        <f t="shared" si="41"/>
        <v>29</v>
      </c>
      <c r="B112" s="4">
        <f t="shared" si="1"/>
        <v>87</v>
      </c>
      <c r="C112" s="4">
        <f t="shared" si="2"/>
        <v>-0.18</v>
      </c>
      <c r="F112" s="4">
        <f t="shared" si="3"/>
        <v>0</v>
      </c>
      <c r="G112" s="13" t="str">
        <f t="shared" si="49"/>
        <v/>
      </c>
      <c r="H112" s="4" t="str">
        <f t="shared" si="5"/>
        <v/>
      </c>
      <c r="J112" s="2">
        <f t="shared" si="42"/>
        <v>29</v>
      </c>
      <c r="K112" s="4">
        <f t="shared" si="6"/>
        <v>87</v>
      </c>
      <c r="L112" s="4">
        <f t="shared" si="7"/>
        <v>-0.18</v>
      </c>
      <c r="O112" s="4">
        <f t="shared" si="8"/>
        <v>0</v>
      </c>
      <c r="P112" s="13" t="str">
        <f t="shared" si="50"/>
        <v/>
      </c>
      <c r="Q112" s="4" t="str">
        <f t="shared" si="10"/>
        <v/>
      </c>
      <c r="S112" s="2">
        <f t="shared" si="43"/>
        <v>29</v>
      </c>
      <c r="T112" s="4">
        <f t="shared" si="11"/>
        <v>87</v>
      </c>
      <c r="U112" s="4">
        <f t="shared" si="12"/>
        <v>-0.3</v>
      </c>
      <c r="V112" s="4">
        <f>152.375-1/32</f>
        <v>152.34375</v>
      </c>
      <c r="W112" s="4">
        <f>153+11/16</f>
        <v>153.6875</v>
      </c>
      <c r="X112" s="4">
        <f t="shared" si="13"/>
        <v>1.34375</v>
      </c>
      <c r="Y112" s="13">
        <f t="shared" si="51"/>
        <v>0.5464532104</v>
      </c>
      <c r="Z112" s="4">
        <f t="shared" si="15"/>
        <v>0.02531589627</v>
      </c>
      <c r="AB112" s="2">
        <f t="shared" si="44"/>
        <v>29</v>
      </c>
      <c r="AC112" s="4">
        <f t="shared" si="16"/>
        <v>87</v>
      </c>
      <c r="AD112" s="4">
        <f t="shared" si="17"/>
        <v>-0.18</v>
      </c>
      <c r="AE112" s="4">
        <f>152+3/16</f>
        <v>152.1875</v>
      </c>
      <c r="AF112" s="4">
        <f>153.875-1/32</f>
        <v>153.84375</v>
      </c>
      <c r="AG112" s="4">
        <f t="shared" si="18"/>
        <v>1.65625</v>
      </c>
      <c r="AH112" s="13">
        <f t="shared" si="52"/>
        <v>0.6045802191</v>
      </c>
      <c r="AI112" s="4">
        <f t="shared" si="20"/>
        <v>0.01361650732</v>
      </c>
      <c r="AJ112" s="13"/>
      <c r="AK112" s="2">
        <f t="shared" si="45"/>
        <v>29</v>
      </c>
      <c r="AL112" s="4">
        <f t="shared" si="21"/>
        <v>87</v>
      </c>
      <c r="AM112" s="4">
        <f t="shared" si="22"/>
        <v>-0.3</v>
      </c>
      <c r="AN112" s="4">
        <f>151.75+1/32</f>
        <v>151.78125</v>
      </c>
      <c r="AO112" s="2">
        <v>154.25</v>
      </c>
      <c r="AP112" s="4">
        <f t="shared" si="23"/>
        <v>2.46875</v>
      </c>
      <c r="AQ112" s="13">
        <f t="shared" si="53"/>
        <v>0.7458807064</v>
      </c>
      <c r="AR112" s="4">
        <f t="shared" si="25"/>
        <v>0.01970208552</v>
      </c>
      <c r="AS112" s="13"/>
      <c r="AT112" s="2">
        <f t="shared" si="46"/>
        <v>29</v>
      </c>
      <c r="AU112" s="4">
        <f t="shared" si="26"/>
        <v>87</v>
      </c>
      <c r="AV112" s="4">
        <f t="shared" si="27"/>
        <v>-0.18</v>
      </c>
      <c r="AY112" s="4">
        <f t="shared" si="28"/>
        <v>0</v>
      </c>
      <c r="AZ112" s="13" t="str">
        <f t="shared" si="54"/>
        <v/>
      </c>
      <c r="BA112" s="4" t="str">
        <f t="shared" si="30"/>
        <v/>
      </c>
      <c r="BB112" s="13"/>
      <c r="BC112" s="2">
        <f t="shared" si="47"/>
        <v>29</v>
      </c>
      <c r="BD112" s="4">
        <f t="shared" si="31"/>
        <v>87</v>
      </c>
      <c r="BE112" s="4">
        <f t="shared" si="32"/>
        <v>-0.18</v>
      </c>
      <c r="BH112" s="4">
        <f t="shared" si="33"/>
        <v>0</v>
      </c>
      <c r="BI112" s="13" t="str">
        <f t="shared" si="55"/>
        <v/>
      </c>
      <c r="BJ112" s="4" t="str">
        <f t="shared" si="35"/>
        <v/>
      </c>
      <c r="BK112" s="13"/>
      <c r="BL112" s="2">
        <f t="shared" si="48"/>
        <v>29</v>
      </c>
      <c r="BM112" s="4">
        <f t="shared" si="36"/>
        <v>87</v>
      </c>
      <c r="BN112" s="4">
        <f t="shared" si="37"/>
        <v>-0.18</v>
      </c>
      <c r="BQ112" s="4">
        <f t="shared" si="38"/>
        <v>0</v>
      </c>
      <c r="BR112" s="13" t="str">
        <f t="shared" si="56"/>
        <v/>
      </c>
      <c r="BS112" s="4" t="str">
        <f t="shared" si="40"/>
        <v/>
      </c>
      <c r="BT112" s="25"/>
    </row>
    <row r="113">
      <c r="A113" s="2">
        <f t="shared" si="41"/>
        <v>29.5</v>
      </c>
      <c r="B113" s="4">
        <f t="shared" si="1"/>
        <v>88.5</v>
      </c>
      <c r="C113" s="4">
        <f t="shared" si="2"/>
        <v>-0.21</v>
      </c>
      <c r="F113" s="4">
        <f t="shared" si="3"/>
        <v>0</v>
      </c>
      <c r="G113" s="13" t="str">
        <f t="shared" si="49"/>
        <v/>
      </c>
      <c r="H113" s="4" t="str">
        <f t="shared" si="5"/>
        <v/>
      </c>
      <c r="J113" s="2">
        <f t="shared" si="42"/>
        <v>29.5</v>
      </c>
      <c r="K113" s="4">
        <f t="shared" si="6"/>
        <v>88.5</v>
      </c>
      <c r="L113" s="4">
        <f t="shared" si="7"/>
        <v>-0.21</v>
      </c>
      <c r="O113" s="4">
        <f t="shared" si="8"/>
        <v>0</v>
      </c>
      <c r="P113" s="13" t="str">
        <f t="shared" si="50"/>
        <v/>
      </c>
      <c r="Q113" s="4" t="str">
        <f t="shared" si="10"/>
        <v/>
      </c>
      <c r="S113" s="2">
        <f t="shared" si="43"/>
        <v>29.5</v>
      </c>
      <c r="T113" s="4">
        <f t="shared" si="11"/>
        <v>88.5</v>
      </c>
      <c r="U113" s="4">
        <f t="shared" si="12"/>
        <v>-0.33</v>
      </c>
      <c r="X113" s="4">
        <f t="shared" si="13"/>
        <v>0</v>
      </c>
      <c r="Y113" s="13" t="str">
        <f t="shared" si="51"/>
        <v/>
      </c>
      <c r="Z113" s="4" t="str">
        <f t="shared" si="15"/>
        <v/>
      </c>
      <c r="AB113" s="2">
        <f t="shared" si="44"/>
        <v>29.5</v>
      </c>
      <c r="AC113" s="4">
        <f t="shared" si="16"/>
        <v>88.5</v>
      </c>
      <c r="AD113" s="4">
        <f t="shared" si="17"/>
        <v>-0.21</v>
      </c>
      <c r="AG113" s="4">
        <f t="shared" si="18"/>
        <v>0</v>
      </c>
      <c r="AH113" s="13" t="str">
        <f t="shared" si="52"/>
        <v/>
      </c>
      <c r="AI113" s="4" t="str">
        <f t="shared" si="20"/>
        <v/>
      </c>
      <c r="AJ113" s="13"/>
      <c r="AK113" s="2">
        <f t="shared" si="45"/>
        <v>29.5</v>
      </c>
      <c r="AL113" s="4">
        <f t="shared" si="21"/>
        <v>88.5</v>
      </c>
      <c r="AM113" s="4">
        <f t="shared" si="22"/>
        <v>-0.33</v>
      </c>
      <c r="AP113" s="4">
        <f t="shared" si="23"/>
        <v>0</v>
      </c>
      <c r="AQ113" s="13" t="str">
        <f t="shared" si="53"/>
        <v/>
      </c>
      <c r="AR113" s="4" t="str">
        <f t="shared" si="25"/>
        <v/>
      </c>
      <c r="AS113" s="13"/>
      <c r="AT113" s="2">
        <f t="shared" si="46"/>
        <v>29.5</v>
      </c>
      <c r="AU113" s="4">
        <f t="shared" si="26"/>
        <v>88.5</v>
      </c>
      <c r="AV113" s="4">
        <f t="shared" si="27"/>
        <v>-0.21</v>
      </c>
      <c r="AY113" s="4">
        <f t="shared" si="28"/>
        <v>0</v>
      </c>
      <c r="AZ113" s="13" t="str">
        <f t="shared" si="54"/>
        <v/>
      </c>
      <c r="BA113" s="4" t="str">
        <f t="shared" si="30"/>
        <v/>
      </c>
      <c r="BB113" s="13"/>
      <c r="BC113" s="2">
        <f t="shared" si="47"/>
        <v>29.5</v>
      </c>
      <c r="BD113" s="4">
        <f t="shared" si="31"/>
        <v>88.5</v>
      </c>
      <c r="BE113" s="4">
        <f t="shared" si="32"/>
        <v>-0.21</v>
      </c>
      <c r="BH113" s="4">
        <f t="shared" si="33"/>
        <v>0</v>
      </c>
      <c r="BI113" s="13" t="str">
        <f t="shared" si="55"/>
        <v/>
      </c>
      <c r="BJ113" s="4" t="str">
        <f t="shared" si="35"/>
        <v/>
      </c>
      <c r="BK113" s="13"/>
      <c r="BL113" s="2">
        <f t="shared" si="48"/>
        <v>29.5</v>
      </c>
      <c r="BM113" s="4">
        <f t="shared" si="36"/>
        <v>88.5</v>
      </c>
      <c r="BN113" s="4">
        <f t="shared" si="37"/>
        <v>-0.21</v>
      </c>
      <c r="BQ113" s="4">
        <f t="shared" si="38"/>
        <v>0</v>
      </c>
      <c r="BR113" s="13" t="str">
        <f t="shared" si="56"/>
        <v/>
      </c>
      <c r="BS113" s="4" t="str">
        <f t="shared" si="40"/>
        <v/>
      </c>
      <c r="BT113" s="25"/>
    </row>
    <row r="114">
      <c r="A114" s="2">
        <f t="shared" si="41"/>
        <v>30</v>
      </c>
      <c r="B114" s="4">
        <f t="shared" si="1"/>
        <v>90</v>
      </c>
      <c r="C114" s="4">
        <f t="shared" si="2"/>
        <v>-0.24</v>
      </c>
      <c r="F114" s="4">
        <f t="shared" si="3"/>
        <v>0</v>
      </c>
      <c r="G114" s="13" t="str">
        <f t="shared" si="49"/>
        <v/>
      </c>
      <c r="H114" s="4" t="str">
        <f t="shared" si="5"/>
        <v/>
      </c>
      <c r="J114" s="2">
        <f t="shared" si="42"/>
        <v>30</v>
      </c>
      <c r="K114" s="4">
        <f t="shared" si="6"/>
        <v>90</v>
      </c>
      <c r="L114" s="4">
        <f t="shared" si="7"/>
        <v>-0.24</v>
      </c>
      <c r="O114" s="4">
        <f t="shared" si="8"/>
        <v>0</v>
      </c>
      <c r="P114" s="13" t="str">
        <f t="shared" si="50"/>
        <v/>
      </c>
      <c r="Q114" s="4" t="str">
        <f t="shared" si="10"/>
        <v/>
      </c>
      <c r="S114" s="2">
        <f t="shared" si="43"/>
        <v>30</v>
      </c>
      <c r="T114" s="4">
        <f t="shared" si="11"/>
        <v>90</v>
      </c>
      <c r="U114" s="4">
        <f t="shared" si="12"/>
        <v>-0.36</v>
      </c>
      <c r="V114" s="4">
        <f>152+3/16</f>
        <v>152.1875</v>
      </c>
      <c r="W114" s="4">
        <f>153.875-1/32</f>
        <v>153.84375</v>
      </c>
      <c r="X114" s="4">
        <f t="shared" si="13"/>
        <v>1.65625</v>
      </c>
      <c r="Y114" s="13">
        <f t="shared" si="51"/>
        <v>0.6066758241</v>
      </c>
      <c r="Z114" s="4">
        <f t="shared" si="15"/>
        <v>0.03020753047</v>
      </c>
      <c r="AB114" s="2">
        <f t="shared" si="44"/>
        <v>30</v>
      </c>
      <c r="AC114" s="4">
        <f t="shared" si="16"/>
        <v>90</v>
      </c>
      <c r="AD114" s="4">
        <f t="shared" si="17"/>
        <v>-0.24</v>
      </c>
      <c r="AE114" s="4">
        <f>152.125-1/32</f>
        <v>152.09375</v>
      </c>
      <c r="AF114" s="4">
        <f>154-1/16</f>
        <v>153.9375</v>
      </c>
      <c r="AG114" s="4">
        <f t="shared" si="18"/>
        <v>1.84375</v>
      </c>
      <c r="AH114" s="13">
        <f t="shared" si="52"/>
        <v>0.6378844345</v>
      </c>
      <c r="AI114" s="4">
        <f t="shared" si="20"/>
        <v>0.01856086137</v>
      </c>
      <c r="AJ114" s="13"/>
      <c r="AK114" s="2">
        <f t="shared" si="45"/>
        <v>30</v>
      </c>
      <c r="AL114" s="4">
        <f t="shared" si="21"/>
        <v>90</v>
      </c>
      <c r="AM114" s="4">
        <f t="shared" si="22"/>
        <v>-0.36</v>
      </c>
      <c r="AN114" s="4">
        <f>151+11/16</f>
        <v>151.6875</v>
      </c>
      <c r="AO114" s="4">
        <f>154.375</f>
        <v>154.375</v>
      </c>
      <c r="AP114" s="4">
        <f t="shared" si="23"/>
        <v>2.6875</v>
      </c>
      <c r="AQ114" s="13">
        <f t="shared" si="53"/>
        <v>0.7782247765</v>
      </c>
      <c r="AR114" s="4">
        <f t="shared" si="25"/>
        <v>0.0224301335</v>
      </c>
      <c r="AS114" s="13"/>
      <c r="AT114" s="2">
        <f t="shared" si="46"/>
        <v>30</v>
      </c>
      <c r="AU114" s="4">
        <f t="shared" si="26"/>
        <v>90</v>
      </c>
      <c r="AV114" s="4">
        <f t="shared" si="27"/>
        <v>-0.24</v>
      </c>
      <c r="AY114" s="4">
        <f t="shared" si="28"/>
        <v>0</v>
      </c>
      <c r="AZ114" s="13" t="str">
        <f t="shared" si="54"/>
        <v/>
      </c>
      <c r="BA114" s="4" t="str">
        <f t="shared" si="30"/>
        <v/>
      </c>
      <c r="BB114" s="13"/>
      <c r="BC114" s="2">
        <f t="shared" si="47"/>
        <v>30</v>
      </c>
      <c r="BD114" s="4">
        <f t="shared" si="31"/>
        <v>90</v>
      </c>
      <c r="BE114" s="4">
        <f t="shared" si="32"/>
        <v>-0.24</v>
      </c>
      <c r="BH114" s="4">
        <f t="shared" si="33"/>
        <v>0</v>
      </c>
      <c r="BI114" s="13" t="str">
        <f t="shared" si="55"/>
        <v/>
      </c>
      <c r="BJ114" s="4" t="str">
        <f t="shared" si="35"/>
        <v/>
      </c>
      <c r="BK114" s="13"/>
      <c r="BL114" s="2">
        <f t="shared" si="48"/>
        <v>30</v>
      </c>
      <c r="BM114" s="4">
        <f t="shared" si="36"/>
        <v>90</v>
      </c>
      <c r="BN114" s="4">
        <f t="shared" si="37"/>
        <v>-0.24</v>
      </c>
      <c r="BQ114" s="4">
        <f t="shared" si="38"/>
        <v>0</v>
      </c>
      <c r="BR114" s="13" t="str">
        <f t="shared" si="56"/>
        <v/>
      </c>
      <c r="BS114" s="4" t="str">
        <f t="shared" si="40"/>
        <v/>
      </c>
      <c r="BT114" s="27"/>
    </row>
    <row r="115">
      <c r="A115" s="2">
        <f t="shared" si="41"/>
        <v>30.5</v>
      </c>
      <c r="B115" s="4">
        <f t="shared" si="1"/>
        <v>91.5</v>
      </c>
      <c r="C115" s="4">
        <f t="shared" si="2"/>
        <v>-0.27</v>
      </c>
      <c r="F115" s="4">
        <f t="shared" si="3"/>
        <v>0</v>
      </c>
      <c r="G115" s="13" t="str">
        <f t="shared" si="49"/>
        <v/>
      </c>
      <c r="H115" s="4" t="str">
        <f t="shared" si="5"/>
        <v/>
      </c>
      <c r="J115" s="2">
        <f t="shared" si="42"/>
        <v>30.5</v>
      </c>
      <c r="K115" s="4">
        <f t="shared" si="6"/>
        <v>91.5</v>
      </c>
      <c r="L115" s="4">
        <f t="shared" si="7"/>
        <v>-0.27</v>
      </c>
      <c r="O115" s="4">
        <f t="shared" si="8"/>
        <v>0</v>
      </c>
      <c r="P115" s="13" t="str">
        <f t="shared" si="50"/>
        <v/>
      </c>
      <c r="Q115" s="4" t="str">
        <f t="shared" si="10"/>
        <v/>
      </c>
      <c r="S115" s="2">
        <f t="shared" si="43"/>
        <v>30.5</v>
      </c>
      <c r="T115" s="4">
        <f t="shared" si="11"/>
        <v>91.5</v>
      </c>
      <c r="U115" s="4">
        <f t="shared" si="12"/>
        <v>-0.39</v>
      </c>
      <c r="X115" s="4">
        <f t="shared" si="13"/>
        <v>0</v>
      </c>
      <c r="Y115" s="13" t="str">
        <f t="shared" si="51"/>
        <v/>
      </c>
      <c r="Z115" s="4" t="str">
        <f t="shared" si="15"/>
        <v/>
      </c>
      <c r="AB115" s="2">
        <f t="shared" si="44"/>
        <v>30.5</v>
      </c>
      <c r="AC115" s="4">
        <f t="shared" si="16"/>
        <v>91.5</v>
      </c>
      <c r="AD115" s="4">
        <f t="shared" si="17"/>
        <v>-0.27</v>
      </c>
      <c r="AG115" s="4">
        <f t="shared" si="18"/>
        <v>0</v>
      </c>
      <c r="AH115" s="13" t="str">
        <f t="shared" si="52"/>
        <v/>
      </c>
      <c r="AI115" s="4" t="str">
        <f t="shared" si="20"/>
        <v/>
      </c>
      <c r="AJ115" s="13"/>
      <c r="AK115" s="2">
        <f t="shared" si="45"/>
        <v>30.5</v>
      </c>
      <c r="AL115" s="4">
        <f t="shared" si="21"/>
        <v>91.5</v>
      </c>
      <c r="AM115" s="4">
        <f t="shared" si="22"/>
        <v>-0.39</v>
      </c>
      <c r="AP115" s="4">
        <f t="shared" si="23"/>
        <v>0</v>
      </c>
      <c r="AQ115" s="13" t="str">
        <f t="shared" si="53"/>
        <v/>
      </c>
      <c r="AR115" s="4" t="str">
        <f t="shared" si="25"/>
        <v/>
      </c>
      <c r="AS115" s="13"/>
      <c r="AT115" s="2">
        <f t="shared" si="46"/>
        <v>30.5</v>
      </c>
      <c r="AU115" s="4">
        <f t="shared" si="26"/>
        <v>91.5</v>
      </c>
      <c r="AV115" s="4">
        <f t="shared" si="27"/>
        <v>-0.27</v>
      </c>
      <c r="AY115" s="4">
        <f t="shared" si="28"/>
        <v>0</v>
      </c>
      <c r="AZ115" s="13" t="str">
        <f t="shared" si="54"/>
        <v/>
      </c>
      <c r="BA115" s="4" t="str">
        <f t="shared" si="30"/>
        <v/>
      </c>
      <c r="BB115" s="13"/>
      <c r="BC115" s="2">
        <f t="shared" si="47"/>
        <v>30.5</v>
      </c>
      <c r="BD115" s="4">
        <f t="shared" si="31"/>
        <v>91.5</v>
      </c>
      <c r="BE115" s="4">
        <f t="shared" si="32"/>
        <v>-0.27</v>
      </c>
      <c r="BH115" s="4">
        <f t="shared" si="33"/>
        <v>0</v>
      </c>
      <c r="BI115" s="13" t="str">
        <f t="shared" si="55"/>
        <v/>
      </c>
      <c r="BJ115" s="4" t="str">
        <f t="shared" si="35"/>
        <v/>
      </c>
      <c r="BK115" s="13"/>
      <c r="BL115" s="2">
        <f t="shared" si="48"/>
        <v>30.5</v>
      </c>
      <c r="BM115" s="4">
        <f t="shared" si="36"/>
        <v>91.5</v>
      </c>
      <c r="BN115" s="4">
        <f t="shared" si="37"/>
        <v>-0.27</v>
      </c>
      <c r="BQ115" s="4">
        <f t="shared" si="38"/>
        <v>0</v>
      </c>
      <c r="BR115" s="13" t="str">
        <f t="shared" si="56"/>
        <v/>
      </c>
      <c r="BS115" s="4" t="str">
        <f t="shared" si="40"/>
        <v/>
      </c>
      <c r="BT115" s="25"/>
    </row>
    <row r="116">
      <c r="A116" s="2">
        <f t="shared" si="41"/>
        <v>31</v>
      </c>
      <c r="B116" s="4">
        <f t="shared" si="1"/>
        <v>93</v>
      </c>
      <c r="C116" s="4">
        <f t="shared" si="2"/>
        <v>-0.3</v>
      </c>
      <c r="F116" s="4">
        <f t="shared" si="3"/>
        <v>0</v>
      </c>
      <c r="G116" s="13" t="str">
        <f t="shared" si="49"/>
        <v/>
      </c>
      <c r="H116" s="4" t="str">
        <f t="shared" si="5"/>
        <v/>
      </c>
      <c r="J116" s="2">
        <f t="shared" si="42"/>
        <v>31</v>
      </c>
      <c r="K116" s="4">
        <f t="shared" si="6"/>
        <v>93</v>
      </c>
      <c r="L116" s="4">
        <f t="shared" si="7"/>
        <v>-0.3</v>
      </c>
      <c r="O116" s="4">
        <f t="shared" si="8"/>
        <v>0</v>
      </c>
      <c r="P116" s="13" t="str">
        <f t="shared" si="50"/>
        <v/>
      </c>
      <c r="Q116" s="4" t="str">
        <f t="shared" si="10"/>
        <v/>
      </c>
      <c r="S116" s="2">
        <f t="shared" si="43"/>
        <v>31</v>
      </c>
      <c r="T116" s="4">
        <f t="shared" si="11"/>
        <v>93</v>
      </c>
      <c r="U116" s="4">
        <f t="shared" si="12"/>
        <v>-0.42</v>
      </c>
      <c r="V116" s="4">
        <f>152-1/32</f>
        <v>151.96875</v>
      </c>
      <c r="W116" s="4">
        <f>154+1/16</f>
        <v>154.0625</v>
      </c>
      <c r="X116" s="4">
        <f t="shared" si="13"/>
        <v>2.09375</v>
      </c>
      <c r="Y116" s="13">
        <f t="shared" si="51"/>
        <v>0.682112731</v>
      </c>
      <c r="Z116" s="4">
        <f t="shared" si="15"/>
        <v>0.03335880877</v>
      </c>
      <c r="AB116" s="2">
        <f t="shared" si="44"/>
        <v>31</v>
      </c>
      <c r="AC116" s="4">
        <f t="shared" si="16"/>
        <v>93</v>
      </c>
      <c r="AD116" s="4">
        <f t="shared" si="17"/>
        <v>-0.3</v>
      </c>
      <c r="AE116" s="2">
        <v>152.0</v>
      </c>
      <c r="AF116" s="4">
        <f>154+1/32</f>
        <v>154.03125</v>
      </c>
      <c r="AG116" s="4">
        <f t="shared" si="18"/>
        <v>2.03125</v>
      </c>
      <c r="AH116" s="13">
        <f t="shared" si="52"/>
        <v>0.6695340634</v>
      </c>
      <c r="AI116" s="4">
        <f t="shared" si="20"/>
        <v>0.02296150215</v>
      </c>
      <c r="AJ116" s="13"/>
      <c r="AK116" s="2">
        <f t="shared" si="45"/>
        <v>31</v>
      </c>
      <c r="AL116" s="4">
        <f t="shared" si="21"/>
        <v>93</v>
      </c>
      <c r="AM116" s="4">
        <f t="shared" si="22"/>
        <v>-0.42</v>
      </c>
      <c r="AN116" s="4">
        <f>151.625-1/32</f>
        <v>151.59375</v>
      </c>
      <c r="AO116" s="4">
        <f>154.5-1/32</f>
        <v>154.46875</v>
      </c>
      <c r="AP116" s="4">
        <f t="shared" si="23"/>
        <v>2.875</v>
      </c>
      <c r="AQ116" s="13">
        <f t="shared" si="53"/>
        <v>0.8049144824</v>
      </c>
      <c r="AR116" s="4">
        <f t="shared" si="25"/>
        <v>0.02414329482</v>
      </c>
      <c r="AS116" s="13"/>
      <c r="AT116" s="2">
        <f t="shared" si="46"/>
        <v>31</v>
      </c>
      <c r="AU116" s="4">
        <f t="shared" si="26"/>
        <v>93</v>
      </c>
      <c r="AV116" s="4">
        <f t="shared" si="27"/>
        <v>-0.3</v>
      </c>
      <c r="AY116" s="4">
        <f t="shared" si="28"/>
        <v>0</v>
      </c>
      <c r="AZ116" s="13" t="str">
        <f t="shared" si="54"/>
        <v/>
      </c>
      <c r="BA116" s="4" t="str">
        <f t="shared" si="30"/>
        <v/>
      </c>
      <c r="BB116" s="13"/>
      <c r="BC116" s="2">
        <f t="shared" si="47"/>
        <v>31</v>
      </c>
      <c r="BD116" s="4">
        <f t="shared" si="31"/>
        <v>93</v>
      </c>
      <c r="BE116" s="4">
        <f t="shared" si="32"/>
        <v>-0.3</v>
      </c>
      <c r="BH116" s="4">
        <f t="shared" si="33"/>
        <v>0</v>
      </c>
      <c r="BI116" s="13" t="str">
        <f t="shared" si="55"/>
        <v/>
      </c>
      <c r="BJ116" s="4" t="str">
        <f t="shared" si="35"/>
        <v/>
      </c>
      <c r="BK116" s="13"/>
      <c r="BL116" s="2">
        <f t="shared" si="48"/>
        <v>31</v>
      </c>
      <c r="BM116" s="4">
        <f t="shared" si="36"/>
        <v>93</v>
      </c>
      <c r="BN116" s="4">
        <f t="shared" si="37"/>
        <v>-0.3</v>
      </c>
      <c r="BQ116" s="4">
        <f t="shared" si="38"/>
        <v>0</v>
      </c>
      <c r="BR116" s="13" t="str">
        <f t="shared" si="56"/>
        <v/>
      </c>
      <c r="BS116" s="4" t="str">
        <f t="shared" si="40"/>
        <v/>
      </c>
      <c r="BT116" s="25"/>
    </row>
    <row r="117">
      <c r="A117" s="2">
        <f t="shared" si="41"/>
        <v>31.5</v>
      </c>
      <c r="B117" s="4">
        <f t="shared" si="1"/>
        <v>94.5</v>
      </c>
      <c r="C117" s="4">
        <f t="shared" si="2"/>
        <v>-0.33</v>
      </c>
      <c r="F117" s="4">
        <f t="shared" si="3"/>
        <v>0</v>
      </c>
      <c r="G117" s="13" t="str">
        <f t="shared" si="49"/>
        <v/>
      </c>
      <c r="H117" s="4" t="str">
        <f t="shared" si="5"/>
        <v/>
      </c>
      <c r="J117" s="2">
        <f t="shared" si="42"/>
        <v>31.5</v>
      </c>
      <c r="K117" s="4">
        <f t="shared" si="6"/>
        <v>94.5</v>
      </c>
      <c r="L117" s="4">
        <f t="shared" si="7"/>
        <v>-0.33</v>
      </c>
      <c r="O117" s="4">
        <f t="shared" si="8"/>
        <v>0</v>
      </c>
      <c r="P117" s="13" t="str">
        <f t="shared" si="50"/>
        <v/>
      </c>
      <c r="Q117" s="4" t="str">
        <f t="shared" si="10"/>
        <v/>
      </c>
      <c r="S117" s="2">
        <f t="shared" si="43"/>
        <v>31.5</v>
      </c>
      <c r="T117" s="4">
        <f t="shared" si="11"/>
        <v>94.5</v>
      </c>
      <c r="U117" s="4">
        <f t="shared" si="12"/>
        <v>-0.45</v>
      </c>
      <c r="X117" s="4">
        <f t="shared" si="13"/>
        <v>0</v>
      </c>
      <c r="Y117" s="13" t="str">
        <f t="shared" si="51"/>
        <v/>
      </c>
      <c r="Z117" s="4" t="str">
        <f t="shared" si="15"/>
        <v/>
      </c>
      <c r="AB117" s="2">
        <f t="shared" si="44"/>
        <v>31.5</v>
      </c>
      <c r="AC117" s="4">
        <f t="shared" si="16"/>
        <v>94.5</v>
      </c>
      <c r="AD117" s="4">
        <f t="shared" si="17"/>
        <v>-0.33</v>
      </c>
      <c r="AG117" s="4">
        <f t="shared" si="18"/>
        <v>0</v>
      </c>
      <c r="AH117" s="13" t="str">
        <f t="shared" si="52"/>
        <v/>
      </c>
      <c r="AI117" s="4" t="str">
        <f t="shared" si="20"/>
        <v/>
      </c>
      <c r="AJ117" s="13"/>
      <c r="AK117" s="2">
        <f t="shared" si="45"/>
        <v>31.5</v>
      </c>
      <c r="AL117" s="4">
        <f t="shared" si="21"/>
        <v>94.5</v>
      </c>
      <c r="AM117" s="4">
        <f t="shared" si="22"/>
        <v>-0.45</v>
      </c>
      <c r="AP117" s="4">
        <f t="shared" si="23"/>
        <v>0</v>
      </c>
      <c r="AQ117" s="13" t="str">
        <f t="shared" si="53"/>
        <v/>
      </c>
      <c r="AR117" s="4" t="str">
        <f t="shared" si="25"/>
        <v/>
      </c>
      <c r="AS117" s="13"/>
      <c r="AT117" s="2">
        <f t="shared" si="46"/>
        <v>31.5</v>
      </c>
      <c r="AU117" s="4">
        <f t="shared" si="26"/>
        <v>94.5</v>
      </c>
      <c r="AV117" s="4">
        <f t="shared" si="27"/>
        <v>-0.33</v>
      </c>
      <c r="AY117" s="4">
        <f t="shared" si="28"/>
        <v>0</v>
      </c>
      <c r="AZ117" s="13" t="str">
        <f t="shared" si="54"/>
        <v/>
      </c>
      <c r="BA117" s="4" t="str">
        <f t="shared" si="30"/>
        <v/>
      </c>
      <c r="BB117" s="13"/>
      <c r="BC117" s="2">
        <f t="shared" si="47"/>
        <v>31.5</v>
      </c>
      <c r="BD117" s="4">
        <f t="shared" si="31"/>
        <v>94.5</v>
      </c>
      <c r="BE117" s="4">
        <f t="shared" si="32"/>
        <v>-0.33</v>
      </c>
      <c r="BH117" s="4">
        <f t="shared" si="33"/>
        <v>0</v>
      </c>
      <c r="BI117" s="13" t="str">
        <f t="shared" si="55"/>
        <v/>
      </c>
      <c r="BJ117" s="4" t="str">
        <f t="shared" si="35"/>
        <v/>
      </c>
      <c r="BK117" s="13"/>
      <c r="BL117" s="2">
        <f t="shared" si="48"/>
        <v>31.5</v>
      </c>
      <c r="BM117" s="4">
        <f t="shared" si="36"/>
        <v>94.5</v>
      </c>
      <c r="BN117" s="4">
        <f t="shared" si="37"/>
        <v>-0.33</v>
      </c>
      <c r="BQ117" s="4">
        <f t="shared" si="38"/>
        <v>0</v>
      </c>
      <c r="BR117" s="13" t="str">
        <f t="shared" si="56"/>
        <v/>
      </c>
      <c r="BS117" s="4" t="str">
        <f t="shared" si="40"/>
        <v/>
      </c>
      <c r="BT117" s="25"/>
    </row>
    <row r="118">
      <c r="A118" s="2">
        <f t="shared" si="41"/>
        <v>32</v>
      </c>
      <c r="B118" s="4">
        <f t="shared" si="1"/>
        <v>96</v>
      </c>
      <c r="C118" s="4">
        <f t="shared" si="2"/>
        <v>-0.36</v>
      </c>
      <c r="F118" s="4">
        <f t="shared" si="3"/>
        <v>0</v>
      </c>
      <c r="G118" s="13" t="str">
        <f t="shared" si="49"/>
        <v/>
      </c>
      <c r="H118" s="4" t="str">
        <f t="shared" si="5"/>
        <v/>
      </c>
      <c r="J118" s="2">
        <f t="shared" si="42"/>
        <v>32</v>
      </c>
      <c r="K118" s="4">
        <f t="shared" si="6"/>
        <v>96</v>
      </c>
      <c r="L118" s="4">
        <f t="shared" si="7"/>
        <v>-0.36</v>
      </c>
      <c r="O118" s="4">
        <f t="shared" si="8"/>
        <v>0</v>
      </c>
      <c r="P118" s="13" t="str">
        <f t="shared" si="50"/>
        <v/>
      </c>
      <c r="Q118" s="4" t="str">
        <f t="shared" si="10"/>
        <v/>
      </c>
      <c r="S118" s="2">
        <f t="shared" si="43"/>
        <v>32</v>
      </c>
      <c r="T118" s="4">
        <f t="shared" si="11"/>
        <v>96</v>
      </c>
      <c r="U118" s="4">
        <f t="shared" si="12"/>
        <v>-0.48</v>
      </c>
      <c r="V118" s="4">
        <f>151.75</f>
        <v>151.75</v>
      </c>
      <c r="W118" s="4">
        <f>154.25+1/32</f>
        <v>154.28125</v>
      </c>
      <c r="X118" s="4">
        <f t="shared" si="13"/>
        <v>2.53125</v>
      </c>
      <c r="Y118" s="13">
        <f t="shared" si="51"/>
        <v>0.75</v>
      </c>
      <c r="Z118" s="4">
        <f t="shared" si="15"/>
        <v>0.03413101915</v>
      </c>
      <c r="AB118" s="2">
        <f t="shared" si="44"/>
        <v>32</v>
      </c>
      <c r="AC118" s="4">
        <f t="shared" si="16"/>
        <v>96</v>
      </c>
      <c r="AD118" s="4">
        <f t="shared" si="17"/>
        <v>-0.36</v>
      </c>
      <c r="AE118" s="4">
        <f>151.875</f>
        <v>151.875</v>
      </c>
      <c r="AF118" s="4">
        <f>154.125+1/32</f>
        <v>154.15625</v>
      </c>
      <c r="AG118" s="4">
        <f t="shared" si="18"/>
        <v>2.28125</v>
      </c>
      <c r="AH118" s="13">
        <f t="shared" si="52"/>
        <v>0.7095408909</v>
      </c>
      <c r="AI118" s="4">
        <f t="shared" si="20"/>
        <v>0.0264969719</v>
      </c>
      <c r="AJ118" s="13"/>
      <c r="AK118" s="2">
        <f t="shared" si="45"/>
        <v>32</v>
      </c>
      <c r="AL118" s="4">
        <f t="shared" si="21"/>
        <v>96</v>
      </c>
      <c r="AM118" s="4">
        <f t="shared" si="22"/>
        <v>-0.48</v>
      </c>
      <c r="AN118" s="2">
        <v>151.5</v>
      </c>
      <c r="AO118" s="4">
        <f>154+9/16</f>
        <v>154.5625</v>
      </c>
      <c r="AP118" s="4">
        <f t="shared" si="23"/>
        <v>3.0625</v>
      </c>
      <c r="AQ118" s="13">
        <f t="shared" si="53"/>
        <v>0.8307471607</v>
      </c>
      <c r="AR118" s="4">
        <f t="shared" si="25"/>
        <v>0.02515330699</v>
      </c>
      <c r="AS118" s="13"/>
      <c r="AT118" s="2">
        <f t="shared" si="46"/>
        <v>32</v>
      </c>
      <c r="AU118" s="4">
        <f t="shared" si="26"/>
        <v>96</v>
      </c>
      <c r="AV118" s="4">
        <f t="shared" si="27"/>
        <v>-0.36</v>
      </c>
      <c r="AY118" s="4">
        <f t="shared" si="28"/>
        <v>0</v>
      </c>
      <c r="AZ118" s="13" t="str">
        <f t="shared" si="54"/>
        <v/>
      </c>
      <c r="BA118" s="4" t="str">
        <f t="shared" si="30"/>
        <v/>
      </c>
      <c r="BB118" s="13"/>
      <c r="BC118" s="2">
        <f t="shared" si="47"/>
        <v>32</v>
      </c>
      <c r="BD118" s="4">
        <f t="shared" si="31"/>
        <v>96</v>
      </c>
      <c r="BE118" s="4">
        <f t="shared" si="32"/>
        <v>-0.36</v>
      </c>
      <c r="BH118" s="4">
        <f t="shared" si="33"/>
        <v>0</v>
      </c>
      <c r="BI118" s="13" t="str">
        <f t="shared" si="55"/>
        <v/>
      </c>
      <c r="BJ118" s="4" t="str">
        <f t="shared" si="35"/>
        <v/>
      </c>
      <c r="BK118" s="13"/>
      <c r="BL118" s="2">
        <f t="shared" si="48"/>
        <v>32</v>
      </c>
      <c r="BM118" s="4">
        <f t="shared" si="36"/>
        <v>96</v>
      </c>
      <c r="BN118" s="4">
        <f t="shared" si="37"/>
        <v>-0.36</v>
      </c>
      <c r="BQ118" s="4">
        <f t="shared" si="38"/>
        <v>0</v>
      </c>
      <c r="BR118" s="13" t="str">
        <f t="shared" si="56"/>
        <v/>
      </c>
      <c r="BS118" s="4" t="str">
        <f t="shared" si="40"/>
        <v/>
      </c>
      <c r="BT118" s="25"/>
    </row>
    <row r="119">
      <c r="A119" s="2">
        <f t="shared" si="41"/>
        <v>32.5</v>
      </c>
      <c r="B119" s="4">
        <f t="shared" si="1"/>
        <v>97.5</v>
      </c>
      <c r="C119" s="4">
        <f t="shared" si="2"/>
        <v>-0.39</v>
      </c>
      <c r="F119" s="4">
        <f t="shared" si="3"/>
        <v>0</v>
      </c>
      <c r="G119" s="13" t="str">
        <f t="shared" si="49"/>
        <v/>
      </c>
      <c r="H119" s="4" t="str">
        <f t="shared" si="5"/>
        <v/>
      </c>
      <c r="J119" s="2">
        <f t="shared" si="42"/>
        <v>32.5</v>
      </c>
      <c r="K119" s="4">
        <f t="shared" si="6"/>
        <v>97.5</v>
      </c>
      <c r="L119" s="4">
        <f t="shared" si="7"/>
        <v>-0.39</v>
      </c>
      <c r="O119" s="4">
        <f t="shared" si="8"/>
        <v>0</v>
      </c>
      <c r="P119" s="13" t="str">
        <f t="shared" si="50"/>
        <v/>
      </c>
      <c r="Q119" s="4" t="str">
        <f t="shared" si="10"/>
        <v/>
      </c>
      <c r="S119" s="2">
        <f t="shared" si="43"/>
        <v>32.5</v>
      </c>
      <c r="T119" s="4">
        <f t="shared" si="11"/>
        <v>97.5</v>
      </c>
      <c r="U119" s="4">
        <f t="shared" si="12"/>
        <v>-0.51</v>
      </c>
      <c r="X119" s="4">
        <f t="shared" si="13"/>
        <v>0</v>
      </c>
      <c r="Y119" s="13" t="str">
        <f t="shared" si="51"/>
        <v/>
      </c>
      <c r="Z119" s="4" t="str">
        <f t="shared" si="15"/>
        <v/>
      </c>
      <c r="AB119" s="2">
        <f t="shared" si="44"/>
        <v>32.5</v>
      </c>
      <c r="AC119" s="4">
        <f t="shared" si="16"/>
        <v>97.5</v>
      </c>
      <c r="AD119" s="4">
        <f t="shared" si="17"/>
        <v>-0.39</v>
      </c>
      <c r="AG119" s="4">
        <f t="shared" si="18"/>
        <v>0</v>
      </c>
      <c r="AH119" s="13" t="str">
        <f t="shared" si="52"/>
        <v/>
      </c>
      <c r="AI119" s="4" t="str">
        <f t="shared" si="20"/>
        <v/>
      </c>
      <c r="AJ119" s="13"/>
      <c r="AK119" s="2">
        <f t="shared" si="45"/>
        <v>32.5</v>
      </c>
      <c r="AL119" s="4">
        <f t="shared" si="21"/>
        <v>97.5</v>
      </c>
      <c r="AM119" s="4">
        <f t="shared" si="22"/>
        <v>-0.51</v>
      </c>
      <c r="AP119" s="4">
        <f t="shared" si="23"/>
        <v>0</v>
      </c>
      <c r="AQ119" s="13" t="str">
        <f t="shared" si="53"/>
        <v/>
      </c>
      <c r="AR119" s="4" t="str">
        <f t="shared" si="25"/>
        <v/>
      </c>
      <c r="AS119" s="13"/>
      <c r="AT119" s="2">
        <f t="shared" si="46"/>
        <v>32.5</v>
      </c>
      <c r="AU119" s="4">
        <f t="shared" si="26"/>
        <v>97.5</v>
      </c>
      <c r="AV119" s="4">
        <f t="shared" si="27"/>
        <v>-0.39</v>
      </c>
      <c r="AY119" s="4">
        <f t="shared" si="28"/>
        <v>0</v>
      </c>
      <c r="AZ119" s="13" t="str">
        <f t="shared" si="54"/>
        <v/>
      </c>
      <c r="BA119" s="4" t="str">
        <f t="shared" si="30"/>
        <v/>
      </c>
      <c r="BB119" s="13"/>
      <c r="BC119" s="2">
        <f t="shared" si="47"/>
        <v>32.5</v>
      </c>
      <c r="BD119" s="4">
        <f t="shared" si="31"/>
        <v>97.5</v>
      </c>
      <c r="BE119" s="4">
        <f t="shared" si="32"/>
        <v>-0.39</v>
      </c>
      <c r="BH119" s="4">
        <f t="shared" si="33"/>
        <v>0</v>
      </c>
      <c r="BI119" s="13" t="str">
        <f t="shared" si="55"/>
        <v/>
      </c>
      <c r="BJ119" s="4" t="str">
        <f t="shared" si="35"/>
        <v/>
      </c>
      <c r="BK119" s="13"/>
      <c r="BL119" s="2">
        <f t="shared" si="48"/>
        <v>32.5</v>
      </c>
      <c r="BM119" s="4">
        <f t="shared" si="36"/>
        <v>97.5</v>
      </c>
      <c r="BN119" s="4">
        <f t="shared" si="37"/>
        <v>-0.39</v>
      </c>
      <c r="BQ119" s="4">
        <f t="shared" si="38"/>
        <v>0</v>
      </c>
      <c r="BR119" s="13" t="str">
        <f t="shared" si="56"/>
        <v/>
      </c>
      <c r="BS119" s="4" t="str">
        <f t="shared" si="40"/>
        <v/>
      </c>
      <c r="BT119" s="25"/>
    </row>
    <row r="120">
      <c r="A120" s="2">
        <f t="shared" si="41"/>
        <v>33</v>
      </c>
      <c r="B120" s="4">
        <f t="shared" si="1"/>
        <v>99</v>
      </c>
      <c r="C120" s="4">
        <f t="shared" si="2"/>
        <v>-0.42</v>
      </c>
      <c r="F120" s="4">
        <f t="shared" si="3"/>
        <v>0</v>
      </c>
      <c r="G120" s="13" t="str">
        <f t="shared" si="49"/>
        <v/>
      </c>
      <c r="H120" s="4" t="str">
        <f t="shared" si="5"/>
        <v/>
      </c>
      <c r="J120" s="2">
        <f t="shared" si="42"/>
        <v>33</v>
      </c>
      <c r="K120" s="4">
        <f t="shared" si="6"/>
        <v>99</v>
      </c>
      <c r="L120" s="4">
        <f t="shared" si="7"/>
        <v>-0.42</v>
      </c>
      <c r="O120" s="4">
        <f t="shared" si="8"/>
        <v>0</v>
      </c>
      <c r="P120" s="13" t="str">
        <f t="shared" si="50"/>
        <v/>
      </c>
      <c r="Q120" s="4" t="str">
        <f t="shared" si="10"/>
        <v/>
      </c>
      <c r="S120" s="2">
        <f t="shared" si="43"/>
        <v>33</v>
      </c>
      <c r="T120" s="4">
        <f t="shared" si="11"/>
        <v>99</v>
      </c>
      <c r="U120" s="4">
        <f t="shared" si="12"/>
        <v>-0.54</v>
      </c>
      <c r="V120" s="4">
        <f>151.5</f>
        <v>151.5</v>
      </c>
      <c r="W120" s="4">
        <f>154+9/16</f>
        <v>154.5625</v>
      </c>
      <c r="X120" s="4">
        <f t="shared" si="13"/>
        <v>3.0625</v>
      </c>
      <c r="Y120" s="13">
        <f t="shared" si="51"/>
        <v>0.8249579114</v>
      </c>
      <c r="Z120" s="4">
        <f t="shared" si="15"/>
        <v>0.03166296985</v>
      </c>
      <c r="AB120" s="2">
        <f t="shared" si="44"/>
        <v>33</v>
      </c>
      <c r="AC120" s="4">
        <f t="shared" si="16"/>
        <v>99</v>
      </c>
      <c r="AD120" s="4">
        <f t="shared" si="17"/>
        <v>-0.42</v>
      </c>
      <c r="AE120" s="4">
        <f>151.75-1/32</f>
        <v>151.71875</v>
      </c>
      <c r="AF120" s="4">
        <f>154+5/16</f>
        <v>154.3125</v>
      </c>
      <c r="AG120" s="4">
        <f t="shared" si="18"/>
        <v>2.59375</v>
      </c>
      <c r="AH120" s="13">
        <f t="shared" si="52"/>
        <v>0.7565803283</v>
      </c>
      <c r="AI120" s="4">
        <f t="shared" si="20"/>
        <v>0.02856523647</v>
      </c>
      <c r="AJ120" s="13"/>
      <c r="AK120" s="2">
        <f t="shared" si="45"/>
        <v>33</v>
      </c>
      <c r="AL120" s="4">
        <f t="shared" si="21"/>
        <v>99</v>
      </c>
      <c r="AM120" s="4">
        <f t="shared" si="22"/>
        <v>-0.54</v>
      </c>
      <c r="AN120" s="4">
        <f>151.375</f>
        <v>151.375</v>
      </c>
      <c r="AO120" s="4">
        <f>154+11/16</f>
        <v>154.6875</v>
      </c>
      <c r="AP120" s="4">
        <f t="shared" si="23"/>
        <v>3.3125</v>
      </c>
      <c r="AQ120" s="13">
        <f t="shared" si="53"/>
        <v>0.8639900886</v>
      </c>
      <c r="AR120" s="4">
        <f t="shared" si="25"/>
        <v>0.02468294455</v>
      </c>
      <c r="AS120" s="13"/>
      <c r="AT120" s="2">
        <f t="shared" si="46"/>
        <v>33</v>
      </c>
      <c r="AU120" s="4">
        <f t="shared" si="26"/>
        <v>99</v>
      </c>
      <c r="AV120" s="4">
        <f t="shared" si="27"/>
        <v>-0.42</v>
      </c>
      <c r="AY120" s="4">
        <f t="shared" si="28"/>
        <v>0</v>
      </c>
      <c r="AZ120" s="13" t="str">
        <f t="shared" si="54"/>
        <v/>
      </c>
      <c r="BA120" s="4" t="str">
        <f t="shared" si="30"/>
        <v/>
      </c>
      <c r="BB120" s="13"/>
      <c r="BC120" s="2">
        <f t="shared" si="47"/>
        <v>33</v>
      </c>
      <c r="BD120" s="4">
        <f t="shared" si="31"/>
        <v>99</v>
      </c>
      <c r="BE120" s="4">
        <f t="shared" si="32"/>
        <v>-0.42</v>
      </c>
      <c r="BH120" s="4">
        <f t="shared" si="33"/>
        <v>0</v>
      </c>
      <c r="BI120" s="13" t="str">
        <f t="shared" si="55"/>
        <v/>
      </c>
      <c r="BJ120" s="4" t="str">
        <f t="shared" si="35"/>
        <v/>
      </c>
      <c r="BK120" s="13"/>
      <c r="BL120" s="2">
        <f t="shared" si="48"/>
        <v>33</v>
      </c>
      <c r="BM120" s="4">
        <f t="shared" si="36"/>
        <v>99</v>
      </c>
      <c r="BN120" s="4">
        <f t="shared" si="37"/>
        <v>-0.42</v>
      </c>
      <c r="BQ120" s="4">
        <f t="shared" si="38"/>
        <v>0</v>
      </c>
      <c r="BR120" s="13" t="str">
        <f t="shared" si="56"/>
        <v/>
      </c>
      <c r="BS120" s="4" t="str">
        <f t="shared" si="40"/>
        <v/>
      </c>
      <c r="BT120" s="25"/>
    </row>
    <row r="121">
      <c r="A121" s="2">
        <f t="shared" si="41"/>
        <v>33.5</v>
      </c>
      <c r="B121" s="4">
        <f t="shared" si="1"/>
        <v>100.5</v>
      </c>
      <c r="C121" s="4">
        <f t="shared" si="2"/>
        <v>-0.45</v>
      </c>
      <c r="F121" s="4">
        <f t="shared" si="3"/>
        <v>0</v>
      </c>
      <c r="G121" s="13" t="str">
        <f t="shared" si="49"/>
        <v/>
      </c>
      <c r="H121" s="4" t="str">
        <f t="shared" si="5"/>
        <v/>
      </c>
      <c r="J121" s="2">
        <f t="shared" si="42"/>
        <v>33.5</v>
      </c>
      <c r="K121" s="4">
        <f t="shared" si="6"/>
        <v>100.5</v>
      </c>
      <c r="L121" s="4">
        <f t="shared" si="7"/>
        <v>-0.45</v>
      </c>
      <c r="O121" s="4">
        <f t="shared" si="8"/>
        <v>0</v>
      </c>
      <c r="P121" s="13" t="str">
        <f t="shared" si="50"/>
        <v/>
      </c>
      <c r="Q121" s="4" t="str">
        <f t="shared" si="10"/>
        <v/>
      </c>
      <c r="S121" s="2">
        <f t="shared" si="43"/>
        <v>33.5</v>
      </c>
      <c r="T121" s="4">
        <f t="shared" si="11"/>
        <v>100.5</v>
      </c>
      <c r="U121" s="4">
        <f t="shared" si="12"/>
        <v>-0.57</v>
      </c>
      <c r="X121" s="4">
        <f t="shared" si="13"/>
        <v>0</v>
      </c>
      <c r="Y121" s="13" t="str">
        <f t="shared" si="51"/>
        <v/>
      </c>
      <c r="Z121" s="4" t="str">
        <f t="shared" si="15"/>
        <v/>
      </c>
      <c r="AB121" s="2">
        <f t="shared" si="44"/>
        <v>33.5</v>
      </c>
      <c r="AC121" s="4">
        <f t="shared" si="16"/>
        <v>100.5</v>
      </c>
      <c r="AD121" s="4">
        <f t="shared" si="17"/>
        <v>-0.45</v>
      </c>
      <c r="AG121" s="4">
        <f t="shared" si="18"/>
        <v>0</v>
      </c>
      <c r="AH121" s="13" t="str">
        <f t="shared" si="52"/>
        <v/>
      </c>
      <c r="AI121" s="4" t="str">
        <f t="shared" si="20"/>
        <v/>
      </c>
      <c r="AJ121" s="13"/>
      <c r="AK121" s="2">
        <f t="shared" si="45"/>
        <v>33.5</v>
      </c>
      <c r="AL121" s="4">
        <f t="shared" si="21"/>
        <v>100.5</v>
      </c>
      <c r="AM121" s="4">
        <f t="shared" si="22"/>
        <v>-0.57</v>
      </c>
      <c r="AP121" s="4">
        <f t="shared" si="23"/>
        <v>0</v>
      </c>
      <c r="AQ121" s="13" t="str">
        <f t="shared" si="53"/>
        <v/>
      </c>
      <c r="AR121" s="4" t="str">
        <f t="shared" si="25"/>
        <v/>
      </c>
      <c r="AS121" s="13"/>
      <c r="AT121" s="2">
        <f t="shared" si="46"/>
        <v>33.5</v>
      </c>
      <c r="AU121" s="4">
        <f t="shared" si="26"/>
        <v>100.5</v>
      </c>
      <c r="AV121" s="4">
        <f t="shared" si="27"/>
        <v>-0.45</v>
      </c>
      <c r="AY121" s="4">
        <f t="shared" si="28"/>
        <v>0</v>
      </c>
      <c r="AZ121" s="13" t="str">
        <f t="shared" si="54"/>
        <v/>
      </c>
      <c r="BA121" s="4" t="str">
        <f t="shared" si="30"/>
        <v/>
      </c>
      <c r="BB121" s="13"/>
      <c r="BC121" s="2">
        <f t="shared" si="47"/>
        <v>33.5</v>
      </c>
      <c r="BD121" s="4">
        <f t="shared" si="31"/>
        <v>100.5</v>
      </c>
      <c r="BE121" s="4">
        <f t="shared" si="32"/>
        <v>-0.45</v>
      </c>
      <c r="BH121" s="4">
        <f t="shared" si="33"/>
        <v>0</v>
      </c>
      <c r="BI121" s="13" t="str">
        <f t="shared" si="55"/>
        <v/>
      </c>
      <c r="BJ121" s="4" t="str">
        <f t="shared" si="35"/>
        <v/>
      </c>
      <c r="BK121" s="13"/>
      <c r="BL121" s="2">
        <f t="shared" si="48"/>
        <v>33.5</v>
      </c>
      <c r="BM121" s="4">
        <f t="shared" si="36"/>
        <v>100.5</v>
      </c>
      <c r="BN121" s="4">
        <f t="shared" si="37"/>
        <v>-0.45</v>
      </c>
      <c r="BQ121" s="4">
        <f t="shared" si="38"/>
        <v>0</v>
      </c>
      <c r="BR121" s="13" t="str">
        <f t="shared" si="56"/>
        <v/>
      </c>
      <c r="BS121" s="4" t="str">
        <f t="shared" si="40"/>
        <v/>
      </c>
      <c r="BT121" s="25"/>
    </row>
    <row r="122">
      <c r="A122" s="2">
        <f t="shared" si="41"/>
        <v>34</v>
      </c>
      <c r="B122" s="4">
        <f t="shared" si="1"/>
        <v>102</v>
      </c>
      <c r="C122" s="4">
        <f t="shared" si="2"/>
        <v>-0.48</v>
      </c>
      <c r="F122" s="4">
        <f t="shared" si="3"/>
        <v>0</v>
      </c>
      <c r="G122" s="13" t="str">
        <f t="shared" si="49"/>
        <v/>
      </c>
      <c r="H122" s="4" t="str">
        <f t="shared" si="5"/>
        <v/>
      </c>
      <c r="J122" s="2">
        <f t="shared" si="42"/>
        <v>34</v>
      </c>
      <c r="K122" s="4">
        <f t="shared" si="6"/>
        <v>102</v>
      </c>
      <c r="L122" s="4">
        <f t="shared" si="7"/>
        <v>-0.48</v>
      </c>
      <c r="O122" s="4">
        <f t="shared" si="8"/>
        <v>0</v>
      </c>
      <c r="P122" s="13" t="str">
        <f t="shared" si="50"/>
        <v/>
      </c>
      <c r="Q122" s="4" t="str">
        <f t="shared" si="10"/>
        <v/>
      </c>
      <c r="S122" s="2">
        <f t="shared" si="43"/>
        <v>34</v>
      </c>
      <c r="T122" s="4">
        <f t="shared" si="11"/>
        <v>102</v>
      </c>
      <c r="U122" s="4">
        <f t="shared" si="12"/>
        <v>-0.6</v>
      </c>
      <c r="V122" s="4">
        <f>151.25</f>
        <v>151.25</v>
      </c>
      <c r="W122" s="4">
        <f>154.75+1/32</f>
        <v>154.78125</v>
      </c>
      <c r="X122" s="4">
        <f t="shared" si="13"/>
        <v>3.53125</v>
      </c>
      <c r="Y122" s="13">
        <f t="shared" si="51"/>
        <v>0.8858454844</v>
      </c>
      <c r="Z122" s="4">
        <f t="shared" si="15"/>
        <v>0.02613514103</v>
      </c>
      <c r="AB122" s="2">
        <f t="shared" si="44"/>
        <v>34</v>
      </c>
      <c r="AC122" s="4">
        <f t="shared" si="16"/>
        <v>102</v>
      </c>
      <c r="AD122" s="4">
        <f t="shared" si="17"/>
        <v>-0.48</v>
      </c>
      <c r="AE122" s="4">
        <f>151+9/16</f>
        <v>151.5625</v>
      </c>
      <c r="AF122" s="4">
        <f>154.5-1/32</f>
        <v>154.46875</v>
      </c>
      <c r="AG122" s="4">
        <f t="shared" si="18"/>
        <v>2.90625</v>
      </c>
      <c r="AH122" s="13">
        <f t="shared" si="52"/>
        <v>0.800861605</v>
      </c>
      <c r="AI122" s="4">
        <f t="shared" si="20"/>
        <v>0.02900973916</v>
      </c>
      <c r="AJ122" s="13"/>
      <c r="AK122" s="2">
        <f t="shared" si="45"/>
        <v>34</v>
      </c>
      <c r="AL122" s="4">
        <f t="shared" si="21"/>
        <v>102</v>
      </c>
      <c r="AM122" s="4">
        <f t="shared" si="22"/>
        <v>-0.6</v>
      </c>
      <c r="AN122" s="2">
        <v>151.25</v>
      </c>
      <c r="AO122" s="4">
        <f>154.75+1/32</f>
        <v>154.78125</v>
      </c>
      <c r="AP122" s="4">
        <f t="shared" si="23"/>
        <v>3.53125</v>
      </c>
      <c r="AQ122" s="13">
        <f t="shared" si="53"/>
        <v>0.8920620202</v>
      </c>
      <c r="AR122" s="4">
        <f t="shared" si="25"/>
        <v>0.02285103007</v>
      </c>
      <c r="AS122" s="13"/>
      <c r="AT122" s="2">
        <f t="shared" si="46"/>
        <v>34</v>
      </c>
      <c r="AU122" s="4">
        <f t="shared" si="26"/>
        <v>102</v>
      </c>
      <c r="AV122" s="4">
        <f t="shared" si="27"/>
        <v>-0.48</v>
      </c>
      <c r="AY122" s="4">
        <f t="shared" si="28"/>
        <v>0</v>
      </c>
      <c r="AZ122" s="13" t="str">
        <f t="shared" si="54"/>
        <v/>
      </c>
      <c r="BA122" s="4" t="str">
        <f t="shared" si="30"/>
        <v/>
      </c>
      <c r="BB122" s="13"/>
      <c r="BC122" s="2">
        <f t="shared" si="47"/>
        <v>34</v>
      </c>
      <c r="BD122" s="4">
        <f t="shared" si="31"/>
        <v>102</v>
      </c>
      <c r="BE122" s="4">
        <f t="shared" si="32"/>
        <v>-0.48</v>
      </c>
      <c r="BH122" s="4">
        <f t="shared" si="33"/>
        <v>0</v>
      </c>
      <c r="BI122" s="13" t="str">
        <f t="shared" si="55"/>
        <v/>
      </c>
      <c r="BJ122" s="4" t="str">
        <f t="shared" si="35"/>
        <v/>
      </c>
      <c r="BK122" s="13"/>
      <c r="BL122" s="2">
        <f t="shared" si="48"/>
        <v>34</v>
      </c>
      <c r="BM122" s="4">
        <f t="shared" si="36"/>
        <v>102</v>
      </c>
      <c r="BN122" s="4">
        <f t="shared" si="37"/>
        <v>-0.48</v>
      </c>
      <c r="BQ122" s="4">
        <f t="shared" si="38"/>
        <v>0</v>
      </c>
      <c r="BR122" s="13" t="str">
        <f t="shared" si="56"/>
        <v/>
      </c>
      <c r="BS122" s="4" t="str">
        <f t="shared" si="40"/>
        <v/>
      </c>
      <c r="BT122" s="25"/>
    </row>
    <row r="123">
      <c r="A123" s="2">
        <f t="shared" si="41"/>
        <v>34.5</v>
      </c>
      <c r="B123" s="4">
        <f t="shared" si="1"/>
        <v>103.5</v>
      </c>
      <c r="C123" s="4">
        <f t="shared" si="2"/>
        <v>-0.51</v>
      </c>
      <c r="F123" s="4">
        <f t="shared" si="3"/>
        <v>0</v>
      </c>
      <c r="G123" s="13" t="str">
        <f t="shared" si="49"/>
        <v/>
      </c>
      <c r="H123" s="4" t="str">
        <f t="shared" si="5"/>
        <v/>
      </c>
      <c r="J123" s="2">
        <f t="shared" si="42"/>
        <v>34.5</v>
      </c>
      <c r="K123" s="4">
        <f t="shared" si="6"/>
        <v>103.5</v>
      </c>
      <c r="L123" s="4">
        <f t="shared" si="7"/>
        <v>-0.51</v>
      </c>
      <c r="O123" s="4">
        <f t="shared" si="8"/>
        <v>0</v>
      </c>
      <c r="P123" s="13" t="str">
        <f t="shared" si="50"/>
        <v/>
      </c>
      <c r="Q123" s="4" t="str">
        <f t="shared" si="10"/>
        <v/>
      </c>
      <c r="S123" s="2">
        <f t="shared" si="43"/>
        <v>34.5</v>
      </c>
      <c r="T123" s="4">
        <f t="shared" si="11"/>
        <v>103.5</v>
      </c>
      <c r="U123" s="4">
        <f t="shared" si="12"/>
        <v>-0.63</v>
      </c>
      <c r="X123" s="4">
        <f t="shared" si="13"/>
        <v>0</v>
      </c>
      <c r="Y123" s="13" t="str">
        <f t="shared" si="51"/>
        <v/>
      </c>
      <c r="Z123" s="4" t="str">
        <f t="shared" si="15"/>
        <v/>
      </c>
      <c r="AB123" s="2">
        <f t="shared" si="44"/>
        <v>34.5</v>
      </c>
      <c r="AC123" s="4">
        <f t="shared" si="16"/>
        <v>103.5</v>
      </c>
      <c r="AD123" s="4">
        <f t="shared" si="17"/>
        <v>-0.51</v>
      </c>
      <c r="AG123" s="4">
        <f t="shared" si="18"/>
        <v>0</v>
      </c>
      <c r="AH123" s="13" t="str">
        <f t="shared" si="52"/>
        <v/>
      </c>
      <c r="AI123" s="4" t="str">
        <f t="shared" si="20"/>
        <v/>
      </c>
      <c r="AJ123" s="13"/>
      <c r="AK123" s="2">
        <f t="shared" si="45"/>
        <v>34.5</v>
      </c>
      <c r="AL123" s="4">
        <f t="shared" si="21"/>
        <v>103.5</v>
      </c>
      <c r="AM123" s="4">
        <f t="shared" si="22"/>
        <v>-0.63</v>
      </c>
      <c r="AP123" s="4">
        <f t="shared" si="23"/>
        <v>0</v>
      </c>
      <c r="AQ123" s="13" t="str">
        <f t="shared" si="53"/>
        <v/>
      </c>
      <c r="AR123" s="4" t="str">
        <f t="shared" si="25"/>
        <v/>
      </c>
      <c r="AS123" s="13"/>
      <c r="AT123" s="2">
        <f t="shared" si="46"/>
        <v>34.5</v>
      </c>
      <c r="AU123" s="4">
        <f t="shared" si="26"/>
        <v>103.5</v>
      </c>
      <c r="AV123" s="4">
        <f t="shared" si="27"/>
        <v>-0.51</v>
      </c>
      <c r="AY123" s="4">
        <f t="shared" si="28"/>
        <v>0</v>
      </c>
      <c r="AZ123" s="13" t="str">
        <f t="shared" si="54"/>
        <v/>
      </c>
      <c r="BA123" s="4" t="str">
        <f t="shared" si="30"/>
        <v/>
      </c>
      <c r="BB123" s="13"/>
      <c r="BC123" s="2">
        <f t="shared" si="47"/>
        <v>34.5</v>
      </c>
      <c r="BD123" s="4">
        <f t="shared" si="31"/>
        <v>103.5</v>
      </c>
      <c r="BE123" s="4">
        <f t="shared" si="32"/>
        <v>-0.51</v>
      </c>
      <c r="BH123" s="4">
        <f t="shared" si="33"/>
        <v>0</v>
      </c>
      <c r="BI123" s="13" t="str">
        <f t="shared" si="55"/>
        <v/>
      </c>
      <c r="BJ123" s="4" t="str">
        <f t="shared" si="35"/>
        <v/>
      </c>
      <c r="BK123" s="13"/>
      <c r="BL123" s="2">
        <f t="shared" si="48"/>
        <v>34.5</v>
      </c>
      <c r="BM123" s="4">
        <f t="shared" si="36"/>
        <v>103.5</v>
      </c>
      <c r="BN123" s="4">
        <f t="shared" si="37"/>
        <v>-0.51</v>
      </c>
      <c r="BQ123" s="4">
        <f t="shared" si="38"/>
        <v>0</v>
      </c>
      <c r="BR123" s="13" t="str">
        <f t="shared" si="56"/>
        <v/>
      </c>
      <c r="BS123" s="4" t="str">
        <f t="shared" si="40"/>
        <v/>
      </c>
      <c r="BT123" s="25"/>
    </row>
    <row r="124">
      <c r="A124" s="2">
        <f t="shared" si="41"/>
        <v>35</v>
      </c>
      <c r="B124" s="4">
        <f t="shared" si="1"/>
        <v>105</v>
      </c>
      <c r="C124" s="4">
        <f t="shared" si="2"/>
        <v>-0.54</v>
      </c>
      <c r="F124" s="4">
        <f t="shared" si="3"/>
        <v>0</v>
      </c>
      <c r="G124" s="13" t="str">
        <f t="shared" si="49"/>
        <v/>
      </c>
      <c r="H124" s="4" t="str">
        <f t="shared" si="5"/>
        <v/>
      </c>
      <c r="J124" s="2">
        <f t="shared" si="42"/>
        <v>35</v>
      </c>
      <c r="K124" s="4">
        <f t="shared" si="6"/>
        <v>105</v>
      </c>
      <c r="L124" s="4">
        <f t="shared" si="7"/>
        <v>-0.54</v>
      </c>
      <c r="O124" s="4">
        <f t="shared" si="8"/>
        <v>0</v>
      </c>
      <c r="P124" s="13" t="str">
        <f t="shared" si="50"/>
        <v/>
      </c>
      <c r="Q124" s="4" t="str">
        <f t="shared" si="10"/>
        <v/>
      </c>
      <c r="S124" s="2">
        <f t="shared" si="43"/>
        <v>35</v>
      </c>
      <c r="T124" s="4">
        <f t="shared" si="11"/>
        <v>105</v>
      </c>
      <c r="U124" s="4">
        <f t="shared" si="12"/>
        <v>-0.66</v>
      </c>
      <c r="V124" s="4">
        <f>151+1/16</f>
        <v>151.0625</v>
      </c>
      <c r="W124" s="2">
        <v>155.0</v>
      </c>
      <c r="X124" s="4">
        <f t="shared" si="13"/>
        <v>3.9375</v>
      </c>
      <c r="Y124" s="13">
        <f t="shared" si="51"/>
        <v>0.9354143467</v>
      </c>
      <c r="Z124" s="4">
        <f t="shared" si="15"/>
        <v>0.01895274331</v>
      </c>
      <c r="AB124" s="2">
        <f t="shared" si="44"/>
        <v>35</v>
      </c>
      <c r="AC124" s="4">
        <f t="shared" si="16"/>
        <v>105</v>
      </c>
      <c r="AD124" s="4">
        <f t="shared" si="17"/>
        <v>-0.54</v>
      </c>
      <c r="AE124" s="4">
        <f>151.375+1/32</f>
        <v>151.40625</v>
      </c>
      <c r="AF124" s="2">
        <v>154.625</v>
      </c>
      <c r="AG124" s="4">
        <f t="shared" si="18"/>
        <v>3.21875</v>
      </c>
      <c r="AH124" s="13">
        <f t="shared" si="52"/>
        <v>0.84281957</v>
      </c>
      <c r="AI124" s="4">
        <f t="shared" si="20"/>
        <v>0.02791390442</v>
      </c>
      <c r="AJ124" s="13"/>
      <c r="AK124" s="2">
        <f t="shared" si="45"/>
        <v>35</v>
      </c>
      <c r="AL124" s="4">
        <f t="shared" si="21"/>
        <v>105</v>
      </c>
      <c r="AM124" s="4">
        <f t="shared" si="22"/>
        <v>-0.66</v>
      </c>
      <c r="AN124" s="4">
        <f>151.125+1/32</f>
        <v>151.15625</v>
      </c>
      <c r="AO124" s="4">
        <f>154.875+1/32</f>
        <v>154.90625</v>
      </c>
      <c r="AP124" s="4">
        <f t="shared" si="23"/>
        <v>3.75</v>
      </c>
      <c r="AQ124" s="13">
        <f t="shared" si="53"/>
        <v>0.9192771196</v>
      </c>
      <c r="AR124" s="4">
        <f t="shared" si="25"/>
        <v>0.02012168294</v>
      </c>
      <c r="AS124" s="13"/>
      <c r="AT124" s="2">
        <f t="shared" si="46"/>
        <v>35</v>
      </c>
      <c r="AU124" s="4">
        <f t="shared" si="26"/>
        <v>105</v>
      </c>
      <c r="AV124" s="4">
        <f t="shared" si="27"/>
        <v>-0.54</v>
      </c>
      <c r="AY124" s="4">
        <f t="shared" si="28"/>
        <v>0</v>
      </c>
      <c r="AZ124" s="13" t="str">
        <f t="shared" si="54"/>
        <v/>
      </c>
      <c r="BA124" s="4" t="str">
        <f t="shared" si="30"/>
        <v/>
      </c>
      <c r="BB124" s="13"/>
      <c r="BC124" s="2">
        <f t="shared" si="47"/>
        <v>35</v>
      </c>
      <c r="BD124" s="4">
        <f t="shared" si="31"/>
        <v>105</v>
      </c>
      <c r="BE124" s="4">
        <f t="shared" si="32"/>
        <v>-0.54</v>
      </c>
      <c r="BH124" s="4">
        <f t="shared" si="33"/>
        <v>0</v>
      </c>
      <c r="BI124" s="13" t="str">
        <f t="shared" si="55"/>
        <v/>
      </c>
      <c r="BJ124" s="4" t="str">
        <f t="shared" si="35"/>
        <v/>
      </c>
      <c r="BK124" s="13"/>
      <c r="BL124" s="2">
        <f t="shared" si="48"/>
        <v>35</v>
      </c>
      <c r="BM124" s="4">
        <f t="shared" si="36"/>
        <v>105</v>
      </c>
      <c r="BN124" s="4">
        <f t="shared" si="37"/>
        <v>-0.54</v>
      </c>
      <c r="BQ124" s="4">
        <f t="shared" si="38"/>
        <v>0</v>
      </c>
      <c r="BR124" s="13" t="str">
        <f t="shared" si="56"/>
        <v/>
      </c>
      <c r="BS124" s="4" t="str">
        <f t="shared" si="40"/>
        <v/>
      </c>
      <c r="BT124" s="25"/>
    </row>
    <row r="125">
      <c r="A125" s="2">
        <f t="shared" si="41"/>
        <v>35.5</v>
      </c>
      <c r="B125" s="4">
        <f t="shared" si="1"/>
        <v>106.5</v>
      </c>
      <c r="C125" s="4">
        <f t="shared" si="2"/>
        <v>-0.57</v>
      </c>
      <c r="F125" s="4">
        <f t="shared" si="3"/>
        <v>0</v>
      </c>
      <c r="G125" s="13" t="str">
        <f t="shared" si="49"/>
        <v/>
      </c>
      <c r="H125" s="4" t="str">
        <f t="shared" si="5"/>
        <v/>
      </c>
      <c r="J125" s="2">
        <f t="shared" si="42"/>
        <v>35.5</v>
      </c>
      <c r="K125" s="4">
        <f t="shared" si="6"/>
        <v>106.5</v>
      </c>
      <c r="L125" s="4">
        <f t="shared" si="7"/>
        <v>-0.57</v>
      </c>
      <c r="O125" s="4">
        <f t="shared" si="8"/>
        <v>0</v>
      </c>
      <c r="P125" s="13" t="str">
        <f t="shared" si="50"/>
        <v/>
      </c>
      <c r="Q125" s="4" t="str">
        <f t="shared" si="10"/>
        <v/>
      </c>
      <c r="S125" s="2">
        <f t="shared" si="43"/>
        <v>35.5</v>
      </c>
      <c r="T125" s="4">
        <f t="shared" si="11"/>
        <v>106.5</v>
      </c>
      <c r="U125" s="4">
        <f t="shared" si="12"/>
        <v>-0.69</v>
      </c>
      <c r="X125" s="4">
        <f t="shared" si="13"/>
        <v>0</v>
      </c>
      <c r="Y125" s="13" t="str">
        <f t="shared" si="51"/>
        <v/>
      </c>
      <c r="Z125" s="4" t="str">
        <f t="shared" si="15"/>
        <v/>
      </c>
      <c r="AB125" s="2">
        <f t="shared" si="44"/>
        <v>35.5</v>
      </c>
      <c r="AC125" s="4">
        <f t="shared" si="16"/>
        <v>106.5</v>
      </c>
      <c r="AD125" s="4">
        <f t="shared" si="17"/>
        <v>-0.57</v>
      </c>
      <c r="AG125" s="4">
        <f t="shared" si="18"/>
        <v>0</v>
      </c>
      <c r="AH125" s="13" t="str">
        <f t="shared" si="52"/>
        <v/>
      </c>
      <c r="AI125" s="4" t="str">
        <f t="shared" si="20"/>
        <v/>
      </c>
      <c r="AJ125" s="13"/>
      <c r="AK125" s="2">
        <f t="shared" si="45"/>
        <v>35.5</v>
      </c>
      <c r="AL125" s="4">
        <f t="shared" si="21"/>
        <v>106.5</v>
      </c>
      <c r="AM125" s="4">
        <f t="shared" si="22"/>
        <v>-0.69</v>
      </c>
      <c r="AP125" s="4">
        <f t="shared" si="23"/>
        <v>0</v>
      </c>
      <c r="AQ125" s="13" t="str">
        <f t="shared" si="53"/>
        <v/>
      </c>
      <c r="AR125" s="4" t="str">
        <f t="shared" si="25"/>
        <v/>
      </c>
      <c r="AS125" s="13"/>
      <c r="AT125" s="2">
        <f t="shared" si="46"/>
        <v>35.5</v>
      </c>
      <c r="AU125" s="4">
        <f t="shared" si="26"/>
        <v>106.5</v>
      </c>
      <c r="AV125" s="4">
        <f t="shared" si="27"/>
        <v>-0.57</v>
      </c>
      <c r="AY125" s="4">
        <f t="shared" si="28"/>
        <v>0</v>
      </c>
      <c r="AZ125" s="13" t="str">
        <f t="shared" si="54"/>
        <v/>
      </c>
      <c r="BA125" s="4" t="str">
        <f t="shared" si="30"/>
        <v/>
      </c>
      <c r="BB125" s="13"/>
      <c r="BC125" s="2">
        <f t="shared" si="47"/>
        <v>35.5</v>
      </c>
      <c r="BD125" s="4">
        <f t="shared" si="31"/>
        <v>106.5</v>
      </c>
      <c r="BE125" s="4">
        <f t="shared" si="32"/>
        <v>-0.57</v>
      </c>
      <c r="BH125" s="4">
        <f t="shared" si="33"/>
        <v>0</v>
      </c>
      <c r="BI125" s="13" t="str">
        <f t="shared" si="55"/>
        <v/>
      </c>
      <c r="BJ125" s="4" t="str">
        <f t="shared" si="35"/>
        <v/>
      </c>
      <c r="BK125" s="13"/>
      <c r="BL125" s="2">
        <f t="shared" si="48"/>
        <v>35.5</v>
      </c>
      <c r="BM125" s="4">
        <f t="shared" si="36"/>
        <v>106.5</v>
      </c>
      <c r="BN125" s="4">
        <f t="shared" si="37"/>
        <v>-0.57</v>
      </c>
      <c r="BQ125" s="4">
        <f t="shared" si="38"/>
        <v>0</v>
      </c>
      <c r="BR125" s="13" t="str">
        <f t="shared" si="56"/>
        <v/>
      </c>
      <c r="BS125" s="4" t="str">
        <f t="shared" si="40"/>
        <v/>
      </c>
      <c r="BT125" s="25"/>
    </row>
    <row r="126">
      <c r="A126" s="2">
        <f t="shared" si="41"/>
        <v>36</v>
      </c>
      <c r="B126" s="4">
        <f t="shared" si="1"/>
        <v>108</v>
      </c>
      <c r="C126" s="4">
        <f t="shared" si="2"/>
        <v>-0.6</v>
      </c>
      <c r="F126" s="4">
        <f t="shared" si="3"/>
        <v>0</v>
      </c>
      <c r="G126" s="13" t="str">
        <f t="shared" si="49"/>
        <v/>
      </c>
      <c r="H126" s="4" t="str">
        <f t="shared" si="5"/>
        <v/>
      </c>
      <c r="J126" s="2">
        <f t="shared" si="42"/>
        <v>36</v>
      </c>
      <c r="K126" s="4">
        <f t="shared" si="6"/>
        <v>108</v>
      </c>
      <c r="L126" s="4">
        <f t="shared" si="7"/>
        <v>-0.6</v>
      </c>
      <c r="O126" s="4">
        <f t="shared" si="8"/>
        <v>0</v>
      </c>
      <c r="P126" s="13" t="str">
        <f t="shared" si="50"/>
        <v/>
      </c>
      <c r="Q126" s="4" t="str">
        <f t="shared" si="10"/>
        <v/>
      </c>
      <c r="S126" s="2">
        <f t="shared" si="43"/>
        <v>36</v>
      </c>
      <c r="T126" s="4">
        <f t="shared" si="11"/>
        <v>108</v>
      </c>
      <c r="U126" s="4">
        <f t="shared" si="12"/>
        <v>-0.72</v>
      </c>
      <c r="V126" s="4">
        <f>151-1/16</f>
        <v>150.9375</v>
      </c>
      <c r="W126" s="2">
        <v>155.125</v>
      </c>
      <c r="X126" s="4">
        <f t="shared" si="13"/>
        <v>4.1875</v>
      </c>
      <c r="Y126" s="13">
        <f t="shared" si="51"/>
        <v>0.9646530752</v>
      </c>
      <c r="Z126" s="4">
        <f t="shared" si="15"/>
        <v>0.01214357815</v>
      </c>
      <c r="AB126" s="2">
        <f t="shared" si="44"/>
        <v>36</v>
      </c>
      <c r="AC126" s="4">
        <f t="shared" si="16"/>
        <v>108</v>
      </c>
      <c r="AD126" s="4">
        <f t="shared" si="17"/>
        <v>-0.6</v>
      </c>
      <c r="AE126" s="4">
        <f>151.25</f>
        <v>151.25</v>
      </c>
      <c r="AF126" s="4">
        <f>154.75+1/32</f>
        <v>154.78125</v>
      </c>
      <c r="AG126" s="4">
        <f t="shared" si="18"/>
        <v>3.53125</v>
      </c>
      <c r="AH126" s="13">
        <f t="shared" si="52"/>
        <v>0.8827855599</v>
      </c>
      <c r="AI126" s="4">
        <f t="shared" si="20"/>
        <v>0.02518705748</v>
      </c>
      <c r="AJ126" s="13"/>
      <c r="AK126" s="2">
        <f t="shared" si="45"/>
        <v>36</v>
      </c>
      <c r="AL126" s="4">
        <f t="shared" si="21"/>
        <v>108</v>
      </c>
      <c r="AM126" s="4">
        <f t="shared" si="22"/>
        <v>-0.72</v>
      </c>
      <c r="AN126" s="4">
        <f>151+1/16</f>
        <v>151.0625</v>
      </c>
      <c r="AO126" s="2">
        <v>155.0</v>
      </c>
      <c r="AP126" s="4">
        <f t="shared" si="23"/>
        <v>3.9375</v>
      </c>
      <c r="AQ126" s="13">
        <f t="shared" si="53"/>
        <v>0.9419787384</v>
      </c>
      <c r="AR126" s="4">
        <f t="shared" si="25"/>
        <v>0.01664941168</v>
      </c>
      <c r="AS126" s="13"/>
      <c r="AT126" s="2">
        <f t="shared" si="46"/>
        <v>36</v>
      </c>
      <c r="AU126" s="4">
        <f t="shared" si="26"/>
        <v>108</v>
      </c>
      <c r="AV126" s="4">
        <f t="shared" si="27"/>
        <v>-0.6</v>
      </c>
      <c r="AY126" s="4">
        <f t="shared" si="28"/>
        <v>0</v>
      </c>
      <c r="AZ126" s="13" t="str">
        <f t="shared" si="54"/>
        <v/>
      </c>
      <c r="BA126" s="4" t="str">
        <f t="shared" si="30"/>
        <v/>
      </c>
      <c r="BB126" s="13"/>
      <c r="BC126" s="2">
        <f t="shared" si="47"/>
        <v>36</v>
      </c>
      <c r="BD126" s="4">
        <f t="shared" si="31"/>
        <v>108</v>
      </c>
      <c r="BE126" s="4">
        <f t="shared" si="32"/>
        <v>-0.6</v>
      </c>
      <c r="BH126" s="4">
        <f t="shared" si="33"/>
        <v>0</v>
      </c>
      <c r="BI126" s="13" t="str">
        <f t="shared" si="55"/>
        <v/>
      </c>
      <c r="BJ126" s="4" t="str">
        <f t="shared" si="35"/>
        <v/>
      </c>
      <c r="BK126" s="13"/>
      <c r="BL126" s="2">
        <f t="shared" si="48"/>
        <v>36</v>
      </c>
      <c r="BM126" s="4">
        <f t="shared" si="36"/>
        <v>108</v>
      </c>
      <c r="BN126" s="4">
        <f t="shared" si="37"/>
        <v>-0.6</v>
      </c>
      <c r="BQ126" s="4">
        <f t="shared" si="38"/>
        <v>0</v>
      </c>
      <c r="BR126" s="13" t="str">
        <f t="shared" si="56"/>
        <v/>
      </c>
      <c r="BS126" s="4" t="str">
        <f t="shared" si="40"/>
        <v/>
      </c>
      <c r="BT126" s="25"/>
    </row>
    <row r="127">
      <c r="A127" s="2">
        <f t="shared" si="41"/>
        <v>36.5</v>
      </c>
      <c r="B127" s="4">
        <f t="shared" si="1"/>
        <v>109.5</v>
      </c>
      <c r="C127" s="4">
        <f t="shared" si="2"/>
        <v>-0.63</v>
      </c>
      <c r="F127" s="4">
        <f t="shared" si="3"/>
        <v>0</v>
      </c>
      <c r="G127" s="13" t="str">
        <f t="shared" si="49"/>
        <v/>
      </c>
      <c r="H127" s="4" t="str">
        <f t="shared" si="5"/>
        <v/>
      </c>
      <c r="J127" s="2">
        <f t="shared" si="42"/>
        <v>36.5</v>
      </c>
      <c r="K127" s="4">
        <f t="shared" si="6"/>
        <v>109.5</v>
      </c>
      <c r="L127" s="4">
        <f t="shared" si="7"/>
        <v>-0.63</v>
      </c>
      <c r="O127" s="4">
        <f t="shared" si="8"/>
        <v>0</v>
      </c>
      <c r="P127" s="13" t="str">
        <f t="shared" si="50"/>
        <v/>
      </c>
      <c r="Q127" s="4" t="str">
        <f t="shared" si="10"/>
        <v/>
      </c>
      <c r="S127" s="2">
        <f t="shared" si="43"/>
        <v>36.5</v>
      </c>
      <c r="T127" s="4">
        <f t="shared" si="11"/>
        <v>109.5</v>
      </c>
      <c r="U127" s="4">
        <f t="shared" si="12"/>
        <v>-0.75</v>
      </c>
      <c r="X127" s="4">
        <f t="shared" si="13"/>
        <v>0</v>
      </c>
      <c r="Y127" s="13" t="str">
        <f t="shared" si="51"/>
        <v/>
      </c>
      <c r="Z127" s="4" t="str">
        <f t="shared" si="15"/>
        <v/>
      </c>
      <c r="AB127" s="2">
        <f t="shared" si="44"/>
        <v>36.5</v>
      </c>
      <c r="AC127" s="4">
        <f t="shared" si="16"/>
        <v>109.5</v>
      </c>
      <c r="AD127" s="4">
        <f t="shared" si="17"/>
        <v>-0.63</v>
      </c>
      <c r="AG127" s="4">
        <f t="shared" si="18"/>
        <v>0</v>
      </c>
      <c r="AH127" s="13" t="str">
        <f t="shared" si="52"/>
        <v/>
      </c>
      <c r="AI127" s="4" t="str">
        <f t="shared" si="20"/>
        <v/>
      </c>
      <c r="AJ127" s="13"/>
      <c r="AK127" s="2">
        <f t="shared" si="45"/>
        <v>36.5</v>
      </c>
      <c r="AL127" s="4">
        <f t="shared" si="21"/>
        <v>109.5</v>
      </c>
      <c r="AM127" s="4">
        <f t="shared" si="22"/>
        <v>-0.75</v>
      </c>
      <c r="AP127" s="4">
        <f t="shared" si="23"/>
        <v>0</v>
      </c>
      <c r="AQ127" s="13" t="str">
        <f t="shared" si="53"/>
        <v/>
      </c>
      <c r="AR127" s="4" t="str">
        <f t="shared" si="25"/>
        <v/>
      </c>
      <c r="AS127" s="13"/>
      <c r="AT127" s="2">
        <f t="shared" si="46"/>
        <v>36.5</v>
      </c>
      <c r="AU127" s="4">
        <f t="shared" si="26"/>
        <v>109.5</v>
      </c>
      <c r="AV127" s="4">
        <f t="shared" si="27"/>
        <v>-0.63</v>
      </c>
      <c r="AY127" s="4">
        <f t="shared" si="28"/>
        <v>0</v>
      </c>
      <c r="AZ127" s="13" t="str">
        <f t="shared" si="54"/>
        <v/>
      </c>
      <c r="BA127" s="4" t="str">
        <f t="shared" si="30"/>
        <v/>
      </c>
      <c r="BB127" s="13"/>
      <c r="BC127" s="2">
        <f t="shared" si="47"/>
        <v>36.5</v>
      </c>
      <c r="BD127" s="4">
        <f t="shared" si="31"/>
        <v>109.5</v>
      </c>
      <c r="BE127" s="4">
        <f t="shared" si="32"/>
        <v>-0.63</v>
      </c>
      <c r="BH127" s="4">
        <f t="shared" si="33"/>
        <v>0</v>
      </c>
      <c r="BI127" s="13" t="str">
        <f t="shared" si="55"/>
        <v/>
      </c>
      <c r="BJ127" s="4" t="str">
        <f t="shared" si="35"/>
        <v/>
      </c>
      <c r="BK127" s="13"/>
      <c r="BL127" s="2">
        <f t="shared" si="48"/>
        <v>36.5</v>
      </c>
      <c r="BM127" s="4">
        <f t="shared" si="36"/>
        <v>109.5</v>
      </c>
      <c r="BN127" s="4">
        <f t="shared" si="37"/>
        <v>-0.63</v>
      </c>
      <c r="BQ127" s="4">
        <f t="shared" si="38"/>
        <v>0</v>
      </c>
      <c r="BR127" s="13" t="str">
        <f t="shared" si="56"/>
        <v/>
      </c>
      <c r="BS127" s="4" t="str">
        <f t="shared" si="40"/>
        <v/>
      </c>
      <c r="BT127" s="25"/>
    </row>
    <row r="128">
      <c r="A128" s="2">
        <f t="shared" si="41"/>
        <v>37</v>
      </c>
      <c r="B128" s="4">
        <f t="shared" si="1"/>
        <v>111</v>
      </c>
      <c r="C128" s="4">
        <f t="shared" si="2"/>
        <v>-0.66</v>
      </c>
      <c r="F128" s="4">
        <f t="shared" si="3"/>
        <v>0</v>
      </c>
      <c r="G128" s="13" t="str">
        <f t="shared" si="49"/>
        <v/>
      </c>
      <c r="H128" s="4" t="str">
        <f t="shared" si="5"/>
        <v/>
      </c>
      <c r="I128" s="2"/>
      <c r="J128" s="2">
        <f t="shared" si="42"/>
        <v>37</v>
      </c>
      <c r="K128" s="4">
        <f t="shared" si="6"/>
        <v>111</v>
      </c>
      <c r="L128" s="4">
        <f t="shared" si="7"/>
        <v>-0.66</v>
      </c>
      <c r="O128" s="4">
        <f t="shared" si="8"/>
        <v>0</v>
      </c>
      <c r="P128" s="13" t="str">
        <f t="shared" si="50"/>
        <v/>
      </c>
      <c r="Q128" s="4" t="str">
        <f t="shared" si="10"/>
        <v/>
      </c>
      <c r="S128" s="2">
        <f t="shared" si="43"/>
        <v>37</v>
      </c>
      <c r="T128" s="4">
        <f t="shared" si="11"/>
        <v>111</v>
      </c>
      <c r="U128" s="4">
        <f t="shared" si="12"/>
        <v>-0.78</v>
      </c>
      <c r="V128" s="2">
        <v>150.875</v>
      </c>
      <c r="W128" s="4">
        <f>155+3/16</f>
        <v>155.1875</v>
      </c>
      <c r="X128" s="4">
        <f t="shared" si="13"/>
        <v>4.3125</v>
      </c>
      <c r="Y128" s="13">
        <f t="shared" si="51"/>
        <v>0.9789450104</v>
      </c>
      <c r="Z128" s="4">
        <f t="shared" si="15"/>
        <v>0.007658069828</v>
      </c>
      <c r="AB128" s="2">
        <f t="shared" si="44"/>
        <v>37</v>
      </c>
      <c r="AC128" s="4">
        <f t="shared" si="16"/>
        <v>111</v>
      </c>
      <c r="AD128" s="4">
        <f t="shared" si="17"/>
        <v>-0.66</v>
      </c>
      <c r="AE128" s="4">
        <f>151.125-1/32</f>
        <v>151.09375</v>
      </c>
      <c r="AF128" s="4">
        <f>155-1/16</f>
        <v>154.9375</v>
      </c>
      <c r="AG128" s="4">
        <f t="shared" si="18"/>
        <v>3.84375</v>
      </c>
      <c r="AH128" s="13">
        <f t="shared" si="52"/>
        <v>0.921018926</v>
      </c>
      <c r="AI128" s="4">
        <f t="shared" si="20"/>
        <v>0.0207525225</v>
      </c>
      <c r="AJ128" s="13"/>
      <c r="AK128" s="2">
        <f t="shared" si="45"/>
        <v>37</v>
      </c>
      <c r="AL128" s="4">
        <f t="shared" si="21"/>
        <v>111</v>
      </c>
      <c r="AM128" s="4">
        <f t="shared" si="22"/>
        <v>-0.78</v>
      </c>
      <c r="AN128" s="2">
        <v>151.0</v>
      </c>
      <c r="AO128" s="4">
        <f>155+1/16</f>
        <v>155.0625</v>
      </c>
      <c r="AP128" s="4">
        <f t="shared" si="23"/>
        <v>4.0625</v>
      </c>
      <c r="AQ128" s="13">
        <f t="shared" si="53"/>
        <v>0.9568139619</v>
      </c>
      <c r="AR128" s="4">
        <f t="shared" si="25"/>
        <v>0.01349285811</v>
      </c>
      <c r="AS128" s="13"/>
      <c r="AT128" s="2">
        <f t="shared" si="46"/>
        <v>37</v>
      </c>
      <c r="AU128" s="4">
        <f t="shared" si="26"/>
        <v>111</v>
      </c>
      <c r="AV128" s="4">
        <f t="shared" si="27"/>
        <v>-0.66</v>
      </c>
      <c r="AY128" s="4">
        <f t="shared" si="28"/>
        <v>0</v>
      </c>
      <c r="AZ128" s="13" t="str">
        <f t="shared" si="54"/>
        <v/>
      </c>
      <c r="BA128" s="4" t="str">
        <f t="shared" si="30"/>
        <v/>
      </c>
      <c r="BB128" s="13"/>
      <c r="BC128" s="2">
        <f t="shared" si="47"/>
        <v>37</v>
      </c>
      <c r="BD128" s="4">
        <f t="shared" si="31"/>
        <v>111</v>
      </c>
      <c r="BE128" s="4">
        <f t="shared" si="32"/>
        <v>-0.66</v>
      </c>
      <c r="BH128" s="4">
        <f t="shared" si="33"/>
        <v>0</v>
      </c>
      <c r="BI128" s="13" t="str">
        <f t="shared" si="55"/>
        <v/>
      </c>
      <c r="BJ128" s="4" t="str">
        <f t="shared" si="35"/>
        <v/>
      </c>
      <c r="BK128" s="13"/>
      <c r="BL128" s="2">
        <f t="shared" si="48"/>
        <v>37</v>
      </c>
      <c r="BM128" s="4">
        <f t="shared" si="36"/>
        <v>111</v>
      </c>
      <c r="BN128" s="4">
        <f t="shared" si="37"/>
        <v>-0.66</v>
      </c>
      <c r="BQ128" s="4">
        <f t="shared" si="38"/>
        <v>0</v>
      </c>
      <c r="BR128" s="13" t="str">
        <f t="shared" si="56"/>
        <v/>
      </c>
      <c r="BS128" s="4" t="str">
        <f t="shared" si="40"/>
        <v/>
      </c>
      <c r="BT128" s="25"/>
    </row>
    <row r="129">
      <c r="A129" s="2">
        <f t="shared" si="41"/>
        <v>37.5</v>
      </c>
      <c r="B129" s="4">
        <f t="shared" si="1"/>
        <v>112.5</v>
      </c>
      <c r="C129" s="4">
        <f t="shared" si="2"/>
        <v>-0.69</v>
      </c>
      <c r="F129" s="4">
        <f t="shared" si="3"/>
        <v>0</v>
      </c>
      <c r="G129" s="13" t="str">
        <f t="shared" si="49"/>
        <v/>
      </c>
      <c r="H129" s="4" t="str">
        <f t="shared" si="5"/>
        <v/>
      </c>
      <c r="J129" s="2">
        <f t="shared" si="42"/>
        <v>37.5</v>
      </c>
      <c r="K129" s="4">
        <f t="shared" si="6"/>
        <v>112.5</v>
      </c>
      <c r="L129" s="4">
        <f t="shared" si="7"/>
        <v>-0.69</v>
      </c>
      <c r="O129" s="4">
        <f t="shared" si="8"/>
        <v>0</v>
      </c>
      <c r="P129" s="13" t="str">
        <f t="shared" si="50"/>
        <v/>
      </c>
      <c r="Q129" s="4" t="str">
        <f t="shared" si="10"/>
        <v/>
      </c>
      <c r="S129" s="2">
        <f t="shared" si="43"/>
        <v>37.5</v>
      </c>
      <c r="T129" s="4">
        <f t="shared" si="11"/>
        <v>112.5</v>
      </c>
      <c r="U129" s="4">
        <f t="shared" si="12"/>
        <v>-0.81</v>
      </c>
      <c r="X129" s="4">
        <f t="shared" si="13"/>
        <v>0</v>
      </c>
      <c r="Y129" s="13" t="str">
        <f t="shared" si="51"/>
        <v/>
      </c>
      <c r="Z129" s="4" t="str">
        <f t="shared" si="15"/>
        <v/>
      </c>
      <c r="AB129" s="2">
        <f t="shared" si="44"/>
        <v>37.5</v>
      </c>
      <c r="AC129" s="4">
        <f t="shared" si="16"/>
        <v>112.5</v>
      </c>
      <c r="AD129" s="4">
        <f t="shared" si="17"/>
        <v>-0.69</v>
      </c>
      <c r="AG129" s="4">
        <f t="shared" si="18"/>
        <v>0</v>
      </c>
      <c r="AH129" s="13" t="str">
        <f t="shared" si="52"/>
        <v/>
      </c>
      <c r="AI129" s="4" t="str">
        <f t="shared" si="20"/>
        <v/>
      </c>
      <c r="AJ129" s="13"/>
      <c r="AK129" s="2">
        <f t="shared" si="45"/>
        <v>37.5</v>
      </c>
      <c r="AL129" s="4">
        <f t="shared" si="21"/>
        <v>112.5</v>
      </c>
      <c r="AM129" s="4">
        <f t="shared" si="22"/>
        <v>-0.81</v>
      </c>
      <c r="AP129" s="4">
        <f t="shared" si="23"/>
        <v>0</v>
      </c>
      <c r="AQ129" s="13" t="str">
        <f t="shared" si="53"/>
        <v/>
      </c>
      <c r="AR129" s="4" t="str">
        <f t="shared" si="25"/>
        <v/>
      </c>
      <c r="AS129" s="13"/>
      <c r="AT129" s="2">
        <f t="shared" si="46"/>
        <v>37.5</v>
      </c>
      <c r="AU129" s="4">
        <f t="shared" si="26"/>
        <v>112.5</v>
      </c>
      <c r="AV129" s="4">
        <f t="shared" si="27"/>
        <v>-0.69</v>
      </c>
      <c r="AY129" s="4">
        <f t="shared" si="28"/>
        <v>0</v>
      </c>
      <c r="AZ129" s="13" t="str">
        <f t="shared" si="54"/>
        <v/>
      </c>
      <c r="BA129" s="4" t="str">
        <f t="shared" si="30"/>
        <v/>
      </c>
      <c r="BB129" s="13"/>
      <c r="BC129" s="2">
        <f t="shared" si="47"/>
        <v>37.5</v>
      </c>
      <c r="BD129" s="4">
        <f t="shared" si="31"/>
        <v>112.5</v>
      </c>
      <c r="BE129" s="4">
        <f t="shared" si="32"/>
        <v>-0.69</v>
      </c>
      <c r="BH129" s="4">
        <f t="shared" si="33"/>
        <v>0</v>
      </c>
      <c r="BI129" s="13" t="str">
        <f t="shared" si="55"/>
        <v/>
      </c>
      <c r="BJ129" s="4" t="str">
        <f t="shared" si="35"/>
        <v/>
      </c>
      <c r="BK129" s="13"/>
      <c r="BL129" s="2">
        <f t="shared" si="48"/>
        <v>37.5</v>
      </c>
      <c r="BM129" s="4">
        <f t="shared" si="36"/>
        <v>112.5</v>
      </c>
      <c r="BN129" s="4">
        <f t="shared" si="37"/>
        <v>-0.69</v>
      </c>
      <c r="BQ129" s="4">
        <f t="shared" si="38"/>
        <v>0</v>
      </c>
      <c r="BR129" s="13" t="str">
        <f t="shared" si="56"/>
        <v/>
      </c>
      <c r="BS129" s="4" t="str">
        <f t="shared" si="40"/>
        <v/>
      </c>
      <c r="BT129" s="25"/>
    </row>
    <row r="130">
      <c r="A130" s="2">
        <f t="shared" si="41"/>
        <v>38</v>
      </c>
      <c r="B130" s="4">
        <f t="shared" si="1"/>
        <v>114</v>
      </c>
      <c r="C130" s="4">
        <f t="shared" si="2"/>
        <v>-0.72</v>
      </c>
      <c r="F130" s="4">
        <f t="shared" si="3"/>
        <v>0</v>
      </c>
      <c r="G130" s="13" t="str">
        <f t="shared" si="49"/>
        <v/>
      </c>
      <c r="H130" s="4" t="str">
        <f t="shared" si="5"/>
        <v/>
      </c>
      <c r="J130" s="2">
        <f t="shared" si="42"/>
        <v>38</v>
      </c>
      <c r="K130" s="4">
        <f t="shared" si="6"/>
        <v>114</v>
      </c>
      <c r="L130" s="4">
        <f t="shared" si="7"/>
        <v>-0.72</v>
      </c>
      <c r="O130" s="4">
        <f t="shared" si="8"/>
        <v>0</v>
      </c>
      <c r="P130" s="13" t="str">
        <f t="shared" si="50"/>
        <v/>
      </c>
      <c r="Q130" s="4" t="str">
        <f t="shared" si="10"/>
        <v/>
      </c>
      <c r="S130" s="2">
        <f t="shared" si="43"/>
        <v>38</v>
      </c>
      <c r="T130" s="4">
        <f t="shared" si="11"/>
        <v>114</v>
      </c>
      <c r="U130" s="4">
        <f t="shared" si="12"/>
        <v>-0.84</v>
      </c>
      <c r="V130" s="2">
        <v>150.8125</v>
      </c>
      <c r="W130" s="4">
        <f>155.25-1/32</f>
        <v>155.21875</v>
      </c>
      <c r="X130" s="4">
        <f t="shared" si="13"/>
        <v>4.40625</v>
      </c>
      <c r="Y130" s="13">
        <f t="shared" si="51"/>
        <v>0.9895285073</v>
      </c>
      <c r="Z130" s="4">
        <f t="shared" si="15"/>
        <v>0</v>
      </c>
      <c r="AB130" s="2">
        <f t="shared" si="44"/>
        <v>38</v>
      </c>
      <c r="AC130" s="4">
        <f t="shared" si="16"/>
        <v>114</v>
      </c>
      <c r="AD130" s="4">
        <f t="shared" si="17"/>
        <v>-0.72</v>
      </c>
      <c r="AE130" s="2">
        <v>151.0</v>
      </c>
      <c r="AF130" s="4">
        <f>155+1/16</f>
        <v>155.0625</v>
      </c>
      <c r="AG130" s="4">
        <f t="shared" si="18"/>
        <v>4.0625</v>
      </c>
      <c r="AH130" s="13">
        <f t="shared" si="52"/>
        <v>0.9468641529</v>
      </c>
      <c r="AI130" s="4">
        <f t="shared" si="20"/>
        <v>0.01587799335</v>
      </c>
      <c r="AJ130" s="13"/>
      <c r="AK130" s="2">
        <f t="shared" si="45"/>
        <v>38</v>
      </c>
      <c r="AL130" s="4">
        <f t="shared" si="21"/>
        <v>114</v>
      </c>
      <c r="AM130" s="4">
        <f t="shared" si="22"/>
        <v>-0.84</v>
      </c>
      <c r="AN130" s="4">
        <f>151-1/32</f>
        <v>150.96875</v>
      </c>
      <c r="AO130" s="2">
        <v>155.125</v>
      </c>
      <c r="AP130" s="4">
        <f t="shared" si="23"/>
        <v>4.15625</v>
      </c>
      <c r="AQ130" s="13">
        <f t="shared" si="53"/>
        <v>0.9677911543</v>
      </c>
      <c r="AR130" s="4">
        <f t="shared" si="25"/>
        <v>0.01101085301</v>
      </c>
      <c r="AS130" s="13"/>
      <c r="AT130" s="2">
        <f t="shared" si="46"/>
        <v>38</v>
      </c>
      <c r="AU130" s="4">
        <f t="shared" si="26"/>
        <v>114</v>
      </c>
      <c r="AV130" s="4">
        <f t="shared" si="27"/>
        <v>-0.72</v>
      </c>
      <c r="AY130" s="4">
        <f t="shared" si="28"/>
        <v>0</v>
      </c>
      <c r="AZ130" s="13" t="str">
        <f t="shared" si="54"/>
        <v/>
      </c>
      <c r="BA130" s="4" t="str">
        <f t="shared" si="30"/>
        <v/>
      </c>
      <c r="BB130" s="13"/>
      <c r="BC130" s="2">
        <f t="shared" si="47"/>
        <v>38</v>
      </c>
      <c r="BD130" s="4">
        <f t="shared" si="31"/>
        <v>114</v>
      </c>
      <c r="BE130" s="4">
        <f t="shared" si="32"/>
        <v>-0.72</v>
      </c>
      <c r="BH130" s="4">
        <f t="shared" si="33"/>
        <v>0</v>
      </c>
      <c r="BI130" s="13" t="str">
        <f t="shared" si="55"/>
        <v/>
      </c>
      <c r="BJ130" s="4" t="str">
        <f t="shared" si="35"/>
        <v/>
      </c>
      <c r="BK130" s="13"/>
      <c r="BL130" s="2">
        <f t="shared" si="48"/>
        <v>38</v>
      </c>
      <c r="BM130" s="4">
        <f t="shared" si="36"/>
        <v>114</v>
      </c>
      <c r="BN130" s="4">
        <f t="shared" si="37"/>
        <v>-0.72</v>
      </c>
      <c r="BQ130" s="4">
        <f t="shared" si="38"/>
        <v>0</v>
      </c>
      <c r="BR130" s="13" t="str">
        <f t="shared" si="56"/>
        <v/>
      </c>
      <c r="BS130" s="4" t="str">
        <f t="shared" si="40"/>
        <v/>
      </c>
      <c r="BT130" s="25"/>
    </row>
    <row r="131">
      <c r="A131" s="2">
        <f t="shared" si="41"/>
        <v>38.5</v>
      </c>
      <c r="B131" s="4">
        <f t="shared" si="1"/>
        <v>115.5</v>
      </c>
      <c r="C131" s="4">
        <f t="shared" si="2"/>
        <v>-0.75</v>
      </c>
      <c r="F131" s="4">
        <f t="shared" si="3"/>
        <v>0</v>
      </c>
      <c r="G131" s="13" t="str">
        <f t="shared" si="49"/>
        <v/>
      </c>
      <c r="H131" s="4" t="str">
        <f t="shared" si="5"/>
        <v/>
      </c>
      <c r="J131" s="2">
        <f t="shared" si="42"/>
        <v>38.5</v>
      </c>
      <c r="K131" s="4">
        <f t="shared" si="6"/>
        <v>115.5</v>
      </c>
      <c r="L131" s="4">
        <f t="shared" si="7"/>
        <v>-0.75</v>
      </c>
      <c r="O131" s="4">
        <f t="shared" si="8"/>
        <v>0</v>
      </c>
      <c r="P131" s="13" t="str">
        <f t="shared" si="50"/>
        <v/>
      </c>
      <c r="Q131" s="4" t="str">
        <f t="shared" si="10"/>
        <v/>
      </c>
      <c r="S131" s="2">
        <f t="shared" si="43"/>
        <v>38.5</v>
      </c>
      <c r="T131" s="4">
        <f t="shared" si="11"/>
        <v>115.5</v>
      </c>
      <c r="U131" s="4">
        <f t="shared" si="12"/>
        <v>-0.87</v>
      </c>
      <c r="X131" s="4">
        <f t="shared" si="13"/>
        <v>0</v>
      </c>
      <c r="Y131" s="13" t="str">
        <f t="shared" si="51"/>
        <v/>
      </c>
      <c r="Z131" s="4" t="str">
        <f t="shared" si="15"/>
        <v/>
      </c>
      <c r="AB131" s="2">
        <f t="shared" si="44"/>
        <v>38.5</v>
      </c>
      <c r="AC131" s="4">
        <f t="shared" si="16"/>
        <v>115.5</v>
      </c>
      <c r="AD131" s="4">
        <f t="shared" si="17"/>
        <v>-0.75</v>
      </c>
      <c r="AG131" s="4">
        <f t="shared" si="18"/>
        <v>0</v>
      </c>
      <c r="AH131" s="13" t="str">
        <f t="shared" si="52"/>
        <v/>
      </c>
      <c r="AI131" s="4" t="str">
        <f t="shared" si="20"/>
        <v/>
      </c>
      <c r="AJ131" s="13"/>
      <c r="AK131" s="2">
        <f t="shared" si="45"/>
        <v>38.5</v>
      </c>
      <c r="AL131" s="4">
        <f t="shared" si="21"/>
        <v>115.5</v>
      </c>
      <c r="AM131" s="4">
        <f t="shared" si="22"/>
        <v>-0.87</v>
      </c>
      <c r="AP131" s="4">
        <f t="shared" si="23"/>
        <v>0</v>
      </c>
      <c r="AQ131" s="13" t="str">
        <f t="shared" si="53"/>
        <v/>
      </c>
      <c r="AR131" s="4" t="str">
        <f t="shared" si="25"/>
        <v/>
      </c>
      <c r="AS131" s="13"/>
      <c r="AT131" s="2">
        <f t="shared" si="46"/>
        <v>38.5</v>
      </c>
      <c r="AU131" s="4">
        <f t="shared" si="26"/>
        <v>115.5</v>
      </c>
      <c r="AV131" s="4">
        <f t="shared" si="27"/>
        <v>-0.75</v>
      </c>
      <c r="AY131" s="4">
        <f t="shared" si="28"/>
        <v>0</v>
      </c>
      <c r="AZ131" s="13" t="str">
        <f t="shared" si="54"/>
        <v/>
      </c>
      <c r="BA131" s="4" t="str">
        <f t="shared" si="30"/>
        <v/>
      </c>
      <c r="BB131" s="13"/>
      <c r="BC131" s="2">
        <f t="shared" si="47"/>
        <v>38.5</v>
      </c>
      <c r="BD131" s="4">
        <f t="shared" si="31"/>
        <v>115.5</v>
      </c>
      <c r="BE131" s="4">
        <f t="shared" si="32"/>
        <v>-0.75</v>
      </c>
      <c r="BH131" s="4">
        <f t="shared" si="33"/>
        <v>0</v>
      </c>
      <c r="BI131" s="13" t="str">
        <f t="shared" si="55"/>
        <v/>
      </c>
      <c r="BJ131" s="4" t="str">
        <f t="shared" si="35"/>
        <v/>
      </c>
      <c r="BK131" s="13"/>
      <c r="BL131" s="2">
        <f t="shared" si="48"/>
        <v>38.5</v>
      </c>
      <c r="BM131" s="4">
        <f t="shared" si="36"/>
        <v>115.5</v>
      </c>
      <c r="BN131" s="4">
        <f t="shared" si="37"/>
        <v>-0.75</v>
      </c>
      <c r="BQ131" s="4">
        <f t="shared" si="38"/>
        <v>0</v>
      </c>
      <c r="BR131" s="13" t="str">
        <f t="shared" si="56"/>
        <v/>
      </c>
      <c r="BS131" s="4" t="str">
        <f t="shared" si="40"/>
        <v/>
      </c>
      <c r="BT131" s="25"/>
    </row>
    <row r="132">
      <c r="A132" s="2">
        <f t="shared" si="41"/>
        <v>39</v>
      </c>
      <c r="B132" s="4">
        <f t="shared" si="1"/>
        <v>117</v>
      </c>
      <c r="C132" s="4">
        <f t="shared" si="2"/>
        <v>-0.78</v>
      </c>
      <c r="F132" s="4">
        <f t="shared" si="3"/>
        <v>0</v>
      </c>
      <c r="G132" s="13" t="str">
        <f t="shared" si="49"/>
        <v/>
      </c>
      <c r="H132" s="4" t="str">
        <f t="shared" si="5"/>
        <v/>
      </c>
      <c r="J132" s="2">
        <f t="shared" si="42"/>
        <v>39</v>
      </c>
      <c r="K132" s="4">
        <f t="shared" si="6"/>
        <v>117</v>
      </c>
      <c r="L132" s="4">
        <f t="shared" si="7"/>
        <v>-0.78</v>
      </c>
      <c r="O132" s="4">
        <f t="shared" si="8"/>
        <v>0</v>
      </c>
      <c r="P132" s="13" t="str">
        <f t="shared" si="50"/>
        <v/>
      </c>
      <c r="Q132" s="4" t="str">
        <f t="shared" si="10"/>
        <v/>
      </c>
      <c r="S132" s="2">
        <f t="shared" si="43"/>
        <v>39</v>
      </c>
      <c r="T132" s="4">
        <f t="shared" si="11"/>
        <v>117</v>
      </c>
      <c r="U132" s="4">
        <f t="shared" si="12"/>
        <v>-0.9</v>
      </c>
      <c r="V132" s="4">
        <f>150+13/16</f>
        <v>150.8125</v>
      </c>
      <c r="W132" s="2">
        <v>155.25</v>
      </c>
      <c r="X132" s="4">
        <f t="shared" si="13"/>
        <v>4.4375</v>
      </c>
      <c r="Y132" s="13">
        <f t="shared" si="51"/>
        <v>0.993031274</v>
      </c>
      <c r="Z132" s="4">
        <f t="shared" si="15"/>
        <v>0</v>
      </c>
      <c r="AB132" s="2">
        <f t="shared" si="44"/>
        <v>39</v>
      </c>
      <c r="AC132" s="4">
        <f t="shared" si="16"/>
        <v>117</v>
      </c>
      <c r="AD132" s="4">
        <f t="shared" si="17"/>
        <v>-0.78</v>
      </c>
      <c r="AE132" s="4">
        <f>150.875+1/32</f>
        <v>150.90625</v>
      </c>
      <c r="AF132" s="2">
        <v>155.125</v>
      </c>
      <c r="AG132" s="4">
        <f t="shared" si="18"/>
        <v>4.21875</v>
      </c>
      <c r="AH132" s="13">
        <f t="shared" si="52"/>
        <v>0.9649012814</v>
      </c>
      <c r="AI132" s="4">
        <f t="shared" si="20"/>
        <v>0.01180756006</v>
      </c>
      <c r="AJ132" s="13"/>
      <c r="AK132" s="2">
        <f t="shared" si="45"/>
        <v>39</v>
      </c>
      <c r="AL132" s="4">
        <f t="shared" si="21"/>
        <v>117</v>
      </c>
      <c r="AM132" s="4">
        <f t="shared" si="22"/>
        <v>-0.9</v>
      </c>
      <c r="AN132" s="2">
        <v>150.875</v>
      </c>
      <c r="AO132" s="4">
        <f>155.125+1/32</f>
        <v>155.15625</v>
      </c>
      <c r="AP132" s="4">
        <f t="shared" si="23"/>
        <v>4.28125</v>
      </c>
      <c r="AQ132" s="13">
        <f t="shared" si="53"/>
        <v>0.982236597</v>
      </c>
      <c r="AR132" s="4">
        <f t="shared" si="25"/>
        <v>0</v>
      </c>
      <c r="AS132" s="13"/>
      <c r="AT132" s="2">
        <f t="shared" si="46"/>
        <v>39</v>
      </c>
      <c r="AU132" s="4">
        <f t="shared" si="26"/>
        <v>117</v>
      </c>
      <c r="AV132" s="4">
        <f t="shared" si="27"/>
        <v>-0.78</v>
      </c>
      <c r="AY132" s="4">
        <f t="shared" si="28"/>
        <v>0</v>
      </c>
      <c r="AZ132" s="13" t="str">
        <f t="shared" si="54"/>
        <v/>
      </c>
      <c r="BA132" s="4" t="str">
        <f t="shared" si="30"/>
        <v/>
      </c>
      <c r="BB132" s="13"/>
      <c r="BC132" s="2">
        <f t="shared" si="47"/>
        <v>39</v>
      </c>
      <c r="BD132" s="4">
        <f t="shared" si="31"/>
        <v>117</v>
      </c>
      <c r="BE132" s="4">
        <f t="shared" si="32"/>
        <v>-0.78</v>
      </c>
      <c r="BH132" s="4">
        <f t="shared" si="33"/>
        <v>0</v>
      </c>
      <c r="BI132" s="13" t="str">
        <f t="shared" si="55"/>
        <v/>
      </c>
      <c r="BJ132" s="4" t="str">
        <f t="shared" si="35"/>
        <v/>
      </c>
      <c r="BK132" s="13"/>
      <c r="BL132" s="2">
        <f t="shared" si="48"/>
        <v>39</v>
      </c>
      <c r="BM132" s="4">
        <f t="shared" si="36"/>
        <v>117</v>
      </c>
      <c r="BN132" s="4">
        <f t="shared" si="37"/>
        <v>-0.78</v>
      </c>
      <c r="BQ132" s="4">
        <f t="shared" si="38"/>
        <v>0</v>
      </c>
      <c r="BR132" s="13" t="str">
        <f t="shared" si="56"/>
        <v/>
      </c>
      <c r="BS132" s="4" t="str">
        <f t="shared" si="40"/>
        <v/>
      </c>
      <c r="BT132" s="25"/>
    </row>
    <row r="133">
      <c r="A133" s="2">
        <f t="shared" si="41"/>
        <v>39.5</v>
      </c>
      <c r="B133" s="4">
        <f t="shared" si="1"/>
        <v>118.5</v>
      </c>
      <c r="C133" s="4">
        <f t="shared" si="2"/>
        <v>-0.81</v>
      </c>
      <c r="F133" s="4">
        <f t="shared" si="3"/>
        <v>0</v>
      </c>
      <c r="G133" s="13" t="str">
        <f t="shared" si="49"/>
        <v/>
      </c>
      <c r="H133" s="4" t="str">
        <f t="shared" si="5"/>
        <v/>
      </c>
      <c r="J133" s="2">
        <f t="shared" si="42"/>
        <v>39.5</v>
      </c>
      <c r="K133" s="4">
        <f t="shared" si="6"/>
        <v>118.5</v>
      </c>
      <c r="L133" s="4">
        <f t="shared" si="7"/>
        <v>-0.81</v>
      </c>
      <c r="O133" s="4">
        <f t="shared" si="8"/>
        <v>0</v>
      </c>
      <c r="P133" s="13" t="str">
        <f t="shared" si="50"/>
        <v/>
      </c>
      <c r="Q133" s="4" t="str">
        <f t="shared" si="10"/>
        <v/>
      </c>
      <c r="S133" s="2">
        <f t="shared" si="43"/>
        <v>39.5</v>
      </c>
      <c r="T133" s="4">
        <f t="shared" si="11"/>
        <v>118.5</v>
      </c>
      <c r="U133" s="4">
        <f t="shared" si="12"/>
        <v>-0.93</v>
      </c>
      <c r="X133" s="4">
        <f t="shared" si="13"/>
        <v>0</v>
      </c>
      <c r="Y133" s="13" t="str">
        <f t="shared" si="51"/>
        <v/>
      </c>
      <c r="Z133" s="4" t="str">
        <f t="shared" si="15"/>
        <v/>
      </c>
      <c r="AB133" s="2">
        <f t="shared" si="44"/>
        <v>39.5</v>
      </c>
      <c r="AC133" s="4">
        <f t="shared" si="16"/>
        <v>118.5</v>
      </c>
      <c r="AD133" s="4">
        <f t="shared" si="17"/>
        <v>-0.81</v>
      </c>
      <c r="AG133" s="4">
        <f t="shared" si="18"/>
        <v>0</v>
      </c>
      <c r="AH133" s="13" t="str">
        <f t="shared" si="52"/>
        <v/>
      </c>
      <c r="AI133" s="4" t="str">
        <f t="shared" si="20"/>
        <v/>
      </c>
      <c r="AJ133" s="13"/>
      <c r="AK133" s="2">
        <f t="shared" si="45"/>
        <v>39.5</v>
      </c>
      <c r="AL133" s="4">
        <f t="shared" si="21"/>
        <v>118.5</v>
      </c>
      <c r="AM133" s="4">
        <f t="shared" si="22"/>
        <v>-0.93</v>
      </c>
      <c r="AP133" s="4">
        <f t="shared" si="23"/>
        <v>0</v>
      </c>
      <c r="AQ133" s="13" t="str">
        <f t="shared" si="53"/>
        <v/>
      </c>
      <c r="AR133" s="4" t="str">
        <f t="shared" si="25"/>
        <v/>
      </c>
      <c r="AS133" s="13"/>
      <c r="AT133" s="2">
        <f t="shared" si="46"/>
        <v>39.5</v>
      </c>
      <c r="AU133" s="4">
        <f t="shared" si="26"/>
        <v>118.5</v>
      </c>
      <c r="AV133" s="4">
        <f t="shared" si="27"/>
        <v>-0.81</v>
      </c>
      <c r="AY133" s="4">
        <f t="shared" si="28"/>
        <v>0</v>
      </c>
      <c r="AZ133" s="13" t="str">
        <f t="shared" si="54"/>
        <v/>
      </c>
      <c r="BA133" s="4" t="str">
        <f t="shared" si="30"/>
        <v/>
      </c>
      <c r="BB133" s="13"/>
      <c r="BC133" s="2">
        <f t="shared" si="47"/>
        <v>39.5</v>
      </c>
      <c r="BD133" s="4">
        <f t="shared" si="31"/>
        <v>118.5</v>
      </c>
      <c r="BE133" s="4">
        <f t="shared" si="32"/>
        <v>-0.81</v>
      </c>
      <c r="BH133" s="4">
        <f t="shared" si="33"/>
        <v>0</v>
      </c>
      <c r="BI133" s="13" t="str">
        <f t="shared" si="55"/>
        <v/>
      </c>
      <c r="BJ133" s="4" t="str">
        <f t="shared" si="35"/>
        <v/>
      </c>
      <c r="BK133" s="13"/>
      <c r="BL133" s="2">
        <f t="shared" si="48"/>
        <v>39.5</v>
      </c>
      <c r="BM133" s="4">
        <f t="shared" si="36"/>
        <v>118.5</v>
      </c>
      <c r="BN133" s="4">
        <f t="shared" si="37"/>
        <v>-0.81</v>
      </c>
      <c r="BQ133" s="4">
        <f t="shared" si="38"/>
        <v>0</v>
      </c>
      <c r="BR133" s="13" t="str">
        <f t="shared" si="56"/>
        <v/>
      </c>
      <c r="BS133" s="4" t="str">
        <f t="shared" si="40"/>
        <v/>
      </c>
      <c r="BT133" s="25"/>
    </row>
    <row r="134">
      <c r="A134" s="2">
        <f t="shared" si="41"/>
        <v>40</v>
      </c>
      <c r="B134" s="4">
        <f t="shared" si="1"/>
        <v>120</v>
      </c>
      <c r="C134" s="4">
        <f t="shared" si="2"/>
        <v>-0.84</v>
      </c>
      <c r="F134" s="4">
        <f t="shared" si="3"/>
        <v>0</v>
      </c>
      <c r="G134" s="13" t="str">
        <f t="shared" si="49"/>
        <v/>
      </c>
      <c r="H134" s="4" t="str">
        <f t="shared" si="5"/>
        <v/>
      </c>
      <c r="J134" s="2">
        <f t="shared" si="42"/>
        <v>40</v>
      </c>
      <c r="K134" s="4">
        <f t="shared" si="6"/>
        <v>120</v>
      </c>
      <c r="L134" s="4">
        <f t="shared" si="7"/>
        <v>-0.84</v>
      </c>
      <c r="O134" s="4">
        <f t="shared" si="8"/>
        <v>0</v>
      </c>
      <c r="P134" s="13" t="str">
        <f t="shared" si="50"/>
        <v/>
      </c>
      <c r="Q134" s="4" t="str">
        <f t="shared" si="10"/>
        <v/>
      </c>
      <c r="S134" s="2">
        <f t="shared" si="43"/>
        <v>40</v>
      </c>
      <c r="T134" s="4">
        <f t="shared" si="11"/>
        <v>120</v>
      </c>
      <c r="U134" s="4">
        <f t="shared" si="12"/>
        <v>-0.96</v>
      </c>
      <c r="V134" s="4">
        <f>150+13/16</f>
        <v>150.8125</v>
      </c>
      <c r="W134" s="2">
        <v>155.25</v>
      </c>
      <c r="X134" s="4">
        <f t="shared" si="13"/>
        <v>4.4375</v>
      </c>
      <c r="Y134" s="13">
        <f t="shared" si="51"/>
        <v>0.993031274</v>
      </c>
      <c r="Z134" s="4">
        <f t="shared" si="15"/>
        <v>0</v>
      </c>
      <c r="AB134" s="2">
        <f t="shared" si="44"/>
        <v>40</v>
      </c>
      <c r="AC134" s="4">
        <f t="shared" si="16"/>
        <v>120</v>
      </c>
      <c r="AD134" s="4">
        <f t="shared" si="17"/>
        <v>-0.84</v>
      </c>
      <c r="AE134" s="2">
        <v>150.875</v>
      </c>
      <c r="AF134" s="4">
        <f>155+3/16</f>
        <v>155.1875</v>
      </c>
      <c r="AG134" s="4">
        <f t="shared" si="18"/>
        <v>4.3125</v>
      </c>
      <c r="AH134" s="13">
        <f t="shared" si="52"/>
        <v>0.9755634976</v>
      </c>
      <c r="AI134" s="4">
        <f t="shared" si="20"/>
        <v>0.008753953379</v>
      </c>
      <c r="AJ134" s="13"/>
      <c r="AK134" s="2">
        <f t="shared" si="45"/>
        <v>40</v>
      </c>
      <c r="AL134" s="4">
        <f t="shared" si="21"/>
        <v>120</v>
      </c>
      <c r="AM134" s="4">
        <f t="shared" si="22"/>
        <v>-0.96</v>
      </c>
      <c r="AN134" s="4">
        <f>150.875-1/32</f>
        <v>150.84375</v>
      </c>
      <c r="AO134" s="4">
        <f>155+3/16</f>
        <v>155.1875</v>
      </c>
      <c r="AP134" s="4">
        <f t="shared" si="23"/>
        <v>4.34375</v>
      </c>
      <c r="AQ134" s="13">
        <f t="shared" si="53"/>
        <v>0.98938023</v>
      </c>
      <c r="AR134" s="4">
        <f t="shared" si="25"/>
        <v>0</v>
      </c>
      <c r="AS134" s="13"/>
      <c r="AT134" s="2">
        <f t="shared" si="46"/>
        <v>40</v>
      </c>
      <c r="AU134" s="4">
        <f t="shared" si="26"/>
        <v>120</v>
      </c>
      <c r="AV134" s="4">
        <f t="shared" si="27"/>
        <v>-0.84</v>
      </c>
      <c r="AY134" s="4">
        <f t="shared" si="28"/>
        <v>0</v>
      </c>
      <c r="AZ134" s="13" t="str">
        <f t="shared" si="54"/>
        <v/>
      </c>
      <c r="BA134" s="4" t="str">
        <f t="shared" si="30"/>
        <v/>
      </c>
      <c r="BB134" s="13"/>
      <c r="BC134" s="2">
        <f t="shared" si="47"/>
        <v>40</v>
      </c>
      <c r="BD134" s="4">
        <f t="shared" si="31"/>
        <v>120</v>
      </c>
      <c r="BE134" s="4">
        <f t="shared" si="32"/>
        <v>-0.84</v>
      </c>
      <c r="BH134" s="4">
        <f t="shared" si="33"/>
        <v>0</v>
      </c>
      <c r="BI134" s="13" t="str">
        <f t="shared" si="55"/>
        <v/>
      </c>
      <c r="BJ134" s="4" t="str">
        <f t="shared" si="35"/>
        <v/>
      </c>
      <c r="BK134" s="13"/>
      <c r="BL134" s="2">
        <f t="shared" si="48"/>
        <v>40</v>
      </c>
      <c r="BM134" s="4">
        <f t="shared" si="36"/>
        <v>120</v>
      </c>
      <c r="BN134" s="4">
        <f t="shared" si="37"/>
        <v>-0.84</v>
      </c>
      <c r="BQ134" s="4">
        <f t="shared" si="38"/>
        <v>0</v>
      </c>
      <c r="BR134" s="13" t="str">
        <f t="shared" si="56"/>
        <v/>
      </c>
      <c r="BS134" s="4" t="str">
        <f t="shared" si="40"/>
        <v/>
      </c>
      <c r="BT134" s="25"/>
    </row>
    <row r="135">
      <c r="A135" s="2">
        <f t="shared" si="41"/>
        <v>40.5</v>
      </c>
      <c r="B135" s="4">
        <f t="shared" si="1"/>
        <v>121.5</v>
      </c>
      <c r="C135" s="4">
        <f t="shared" si="2"/>
        <v>-0.87</v>
      </c>
      <c r="F135" s="4">
        <f t="shared" si="3"/>
        <v>0</v>
      </c>
      <c r="G135" s="13" t="str">
        <f t="shared" si="49"/>
        <v/>
      </c>
      <c r="H135" s="4" t="str">
        <f t="shared" si="5"/>
        <v/>
      </c>
      <c r="J135" s="2">
        <f t="shared" si="42"/>
        <v>40.5</v>
      </c>
      <c r="K135" s="4">
        <f t="shared" si="6"/>
        <v>121.5</v>
      </c>
      <c r="L135" s="4">
        <f t="shared" si="7"/>
        <v>-0.87</v>
      </c>
      <c r="O135" s="4">
        <f t="shared" si="8"/>
        <v>0</v>
      </c>
      <c r="P135" s="13" t="str">
        <f t="shared" si="50"/>
        <v/>
      </c>
      <c r="Q135" s="4" t="str">
        <f t="shared" si="10"/>
        <v/>
      </c>
      <c r="S135" s="2">
        <f t="shared" si="43"/>
        <v>40.5</v>
      </c>
      <c r="T135" s="4">
        <f t="shared" si="11"/>
        <v>121.5</v>
      </c>
      <c r="U135" s="4">
        <f t="shared" si="12"/>
        <v>-0.99</v>
      </c>
      <c r="X135" s="4">
        <f t="shared" si="13"/>
        <v>0</v>
      </c>
      <c r="Y135" s="13" t="str">
        <f t="shared" si="51"/>
        <v/>
      </c>
      <c r="Z135" s="4" t="str">
        <f t="shared" si="15"/>
        <v/>
      </c>
      <c r="AB135" s="2">
        <f t="shared" si="44"/>
        <v>40.5</v>
      </c>
      <c r="AC135" s="4">
        <f t="shared" si="16"/>
        <v>121.5</v>
      </c>
      <c r="AD135" s="4">
        <f t="shared" si="17"/>
        <v>-0.87</v>
      </c>
      <c r="AG135" s="4">
        <f t="shared" si="18"/>
        <v>0</v>
      </c>
      <c r="AH135" s="13" t="str">
        <f t="shared" si="52"/>
        <v/>
      </c>
      <c r="AI135" s="4" t="str">
        <f t="shared" si="20"/>
        <v/>
      </c>
      <c r="AJ135" s="13"/>
      <c r="AK135" s="2">
        <f t="shared" si="45"/>
        <v>40.5</v>
      </c>
      <c r="AL135" s="4">
        <f t="shared" si="21"/>
        <v>121.5</v>
      </c>
      <c r="AM135" s="4">
        <f t="shared" si="22"/>
        <v>-0.99</v>
      </c>
      <c r="AP135" s="4">
        <f t="shared" si="23"/>
        <v>0</v>
      </c>
      <c r="AQ135" s="13" t="str">
        <f t="shared" si="53"/>
        <v/>
      </c>
      <c r="AR135" s="4" t="str">
        <f t="shared" si="25"/>
        <v/>
      </c>
      <c r="AS135" s="13"/>
      <c r="AT135" s="2">
        <f t="shared" si="46"/>
        <v>40.5</v>
      </c>
      <c r="AU135" s="4">
        <f t="shared" si="26"/>
        <v>121.5</v>
      </c>
      <c r="AV135" s="4">
        <f t="shared" si="27"/>
        <v>-0.87</v>
      </c>
      <c r="AY135" s="4">
        <f t="shared" si="28"/>
        <v>0</v>
      </c>
      <c r="AZ135" s="13" t="str">
        <f t="shared" si="54"/>
        <v/>
      </c>
      <c r="BA135" s="4" t="str">
        <f t="shared" si="30"/>
        <v/>
      </c>
      <c r="BB135" s="13"/>
      <c r="BC135" s="2">
        <f t="shared" si="47"/>
        <v>40.5</v>
      </c>
      <c r="BD135" s="4">
        <f t="shared" si="31"/>
        <v>121.5</v>
      </c>
      <c r="BE135" s="4">
        <f t="shared" si="32"/>
        <v>-0.87</v>
      </c>
      <c r="BH135" s="4">
        <f t="shared" si="33"/>
        <v>0</v>
      </c>
      <c r="BI135" s="13" t="str">
        <f t="shared" si="55"/>
        <v/>
      </c>
      <c r="BJ135" s="4" t="str">
        <f t="shared" si="35"/>
        <v/>
      </c>
      <c r="BK135" s="13"/>
      <c r="BL135" s="2">
        <f t="shared" si="48"/>
        <v>40.5</v>
      </c>
      <c r="BM135" s="4">
        <f t="shared" si="36"/>
        <v>121.5</v>
      </c>
      <c r="BN135" s="4">
        <f t="shared" si="37"/>
        <v>-0.87</v>
      </c>
      <c r="BQ135" s="4">
        <f t="shared" si="38"/>
        <v>0</v>
      </c>
      <c r="BR135" s="13" t="str">
        <f t="shared" si="56"/>
        <v/>
      </c>
      <c r="BS135" s="4" t="str">
        <f t="shared" si="40"/>
        <v/>
      </c>
      <c r="BT135" s="25"/>
    </row>
    <row r="136">
      <c r="A136" s="2">
        <f t="shared" si="41"/>
        <v>41</v>
      </c>
      <c r="B136" s="4">
        <f t="shared" si="1"/>
        <v>123</v>
      </c>
      <c r="C136" s="4">
        <f t="shared" si="2"/>
        <v>-0.9</v>
      </c>
      <c r="F136" s="4">
        <f t="shared" si="3"/>
        <v>0</v>
      </c>
      <c r="G136" s="13" t="str">
        <f t="shared" si="49"/>
        <v/>
      </c>
      <c r="H136" s="4" t="str">
        <f t="shared" si="5"/>
        <v/>
      </c>
      <c r="J136" s="2">
        <f t="shared" si="42"/>
        <v>41</v>
      </c>
      <c r="K136" s="4">
        <f t="shared" si="6"/>
        <v>123</v>
      </c>
      <c r="L136" s="4">
        <f t="shared" si="7"/>
        <v>-0.9</v>
      </c>
      <c r="O136" s="4">
        <f t="shared" si="8"/>
        <v>0</v>
      </c>
      <c r="P136" s="13" t="str">
        <f t="shared" si="50"/>
        <v/>
      </c>
      <c r="Q136" s="4" t="str">
        <f t="shared" si="10"/>
        <v/>
      </c>
      <c r="S136" s="2">
        <f t="shared" si="43"/>
        <v>41</v>
      </c>
      <c r="T136" s="4">
        <f t="shared" si="11"/>
        <v>123</v>
      </c>
      <c r="U136" s="4">
        <f t="shared" si="12"/>
        <v>-1.02</v>
      </c>
      <c r="V136" s="4">
        <f>150+13/16</f>
        <v>150.8125</v>
      </c>
      <c r="W136" s="2">
        <v>155.25</v>
      </c>
      <c r="X136" s="4">
        <f t="shared" si="13"/>
        <v>4.4375</v>
      </c>
      <c r="Y136" s="13">
        <f t="shared" si="51"/>
        <v>0.993031274</v>
      </c>
      <c r="Z136" s="4">
        <f t="shared" si="15"/>
        <v>0</v>
      </c>
      <c r="AB136" s="2">
        <f t="shared" si="44"/>
        <v>41</v>
      </c>
      <c r="AC136" s="4">
        <f t="shared" si="16"/>
        <v>123</v>
      </c>
      <c r="AD136" s="4">
        <f t="shared" si="17"/>
        <v>-0.9</v>
      </c>
      <c r="AE136" s="2">
        <v>150.8125</v>
      </c>
      <c r="AF136" s="4">
        <f>155+3/16</f>
        <v>155.1875</v>
      </c>
      <c r="AG136" s="4">
        <f t="shared" si="18"/>
        <v>4.375</v>
      </c>
      <c r="AH136" s="13">
        <f t="shared" si="52"/>
        <v>0.9826073689</v>
      </c>
      <c r="AI136" s="4">
        <f t="shared" si="20"/>
        <v>0</v>
      </c>
      <c r="AJ136" s="13"/>
      <c r="AK136" s="2">
        <f t="shared" si="45"/>
        <v>41</v>
      </c>
      <c r="AL136" s="4">
        <f t="shared" si="21"/>
        <v>123</v>
      </c>
      <c r="AM136" s="4">
        <f t="shared" si="22"/>
        <v>-1.02</v>
      </c>
      <c r="AN136" s="4">
        <f>150.875-1/32</f>
        <v>150.84375</v>
      </c>
      <c r="AO136" s="4">
        <f>155.25-1/32</f>
        <v>155.21875</v>
      </c>
      <c r="AP136" s="4">
        <f t="shared" si="23"/>
        <v>4.375</v>
      </c>
      <c r="AQ136" s="13">
        <f t="shared" si="53"/>
        <v>0.9929327736</v>
      </c>
      <c r="AR136" s="4">
        <f t="shared" si="25"/>
        <v>0</v>
      </c>
      <c r="AS136" s="13"/>
      <c r="AT136" s="2">
        <f t="shared" si="46"/>
        <v>41</v>
      </c>
      <c r="AU136" s="4">
        <f t="shared" si="26"/>
        <v>123</v>
      </c>
      <c r="AV136" s="4">
        <f t="shared" si="27"/>
        <v>-0.9</v>
      </c>
      <c r="AY136" s="4">
        <f t="shared" si="28"/>
        <v>0</v>
      </c>
      <c r="AZ136" s="13" t="str">
        <f t="shared" si="54"/>
        <v/>
      </c>
      <c r="BA136" s="4" t="str">
        <f t="shared" si="30"/>
        <v/>
      </c>
      <c r="BB136" s="13"/>
      <c r="BC136" s="2">
        <f t="shared" si="47"/>
        <v>41</v>
      </c>
      <c r="BD136" s="4">
        <f t="shared" si="31"/>
        <v>123</v>
      </c>
      <c r="BE136" s="4">
        <f t="shared" si="32"/>
        <v>-0.9</v>
      </c>
      <c r="BH136" s="4">
        <f t="shared" si="33"/>
        <v>0</v>
      </c>
      <c r="BI136" s="13" t="str">
        <f t="shared" si="55"/>
        <v/>
      </c>
      <c r="BJ136" s="4" t="str">
        <f t="shared" si="35"/>
        <v/>
      </c>
      <c r="BK136" s="13"/>
      <c r="BL136" s="2">
        <f t="shared" si="48"/>
        <v>41</v>
      </c>
      <c r="BM136" s="4">
        <f t="shared" si="36"/>
        <v>123</v>
      </c>
      <c r="BN136" s="4">
        <f t="shared" si="37"/>
        <v>-0.9</v>
      </c>
      <c r="BQ136" s="4">
        <f t="shared" si="38"/>
        <v>0</v>
      </c>
      <c r="BR136" s="13" t="str">
        <f t="shared" si="56"/>
        <v/>
      </c>
      <c r="BS136" s="4" t="str">
        <f t="shared" si="40"/>
        <v/>
      </c>
      <c r="BT136" s="25"/>
    </row>
    <row r="137">
      <c r="A137" s="2">
        <f t="shared" si="41"/>
        <v>41.5</v>
      </c>
      <c r="B137" s="4">
        <f t="shared" si="1"/>
        <v>124.5</v>
      </c>
      <c r="C137" s="4">
        <f t="shared" si="2"/>
        <v>-0.93</v>
      </c>
      <c r="F137" s="4">
        <f t="shared" si="3"/>
        <v>0</v>
      </c>
      <c r="G137" s="13" t="str">
        <f t="shared" si="49"/>
        <v/>
      </c>
      <c r="H137" s="4" t="str">
        <f t="shared" si="5"/>
        <v/>
      </c>
      <c r="J137" s="2">
        <f t="shared" si="42"/>
        <v>41.5</v>
      </c>
      <c r="K137" s="4">
        <f t="shared" si="6"/>
        <v>124.5</v>
      </c>
      <c r="L137" s="4">
        <f t="shared" si="7"/>
        <v>-0.93</v>
      </c>
      <c r="O137" s="4">
        <f t="shared" si="8"/>
        <v>0</v>
      </c>
      <c r="P137" s="13" t="str">
        <f t="shared" si="50"/>
        <v/>
      </c>
      <c r="Q137" s="4" t="str">
        <f t="shared" si="10"/>
        <v/>
      </c>
      <c r="S137" s="2">
        <f t="shared" si="43"/>
        <v>41.5</v>
      </c>
      <c r="T137" s="4">
        <f t="shared" si="11"/>
        <v>124.5</v>
      </c>
      <c r="U137" s="4">
        <f t="shared" si="12"/>
        <v>-1.05</v>
      </c>
      <c r="X137" s="4">
        <f t="shared" si="13"/>
        <v>0</v>
      </c>
      <c r="Y137" s="13" t="str">
        <f t="shared" si="51"/>
        <v/>
      </c>
      <c r="Z137" s="4" t="str">
        <f t="shared" si="15"/>
        <v/>
      </c>
      <c r="AB137" s="2">
        <f t="shared" si="44"/>
        <v>41.5</v>
      </c>
      <c r="AC137" s="4">
        <f t="shared" si="16"/>
        <v>124.5</v>
      </c>
      <c r="AD137" s="4">
        <f t="shared" si="17"/>
        <v>-0.93</v>
      </c>
      <c r="AG137" s="4">
        <f t="shared" si="18"/>
        <v>0</v>
      </c>
      <c r="AH137" s="13" t="str">
        <f t="shared" si="52"/>
        <v/>
      </c>
      <c r="AI137" s="4" t="str">
        <f t="shared" si="20"/>
        <v/>
      </c>
      <c r="AJ137" s="13"/>
      <c r="AK137" s="2">
        <f t="shared" si="45"/>
        <v>41.5</v>
      </c>
      <c r="AL137" s="4">
        <f t="shared" si="21"/>
        <v>124.5</v>
      </c>
      <c r="AM137" s="4">
        <f t="shared" si="22"/>
        <v>-1.05</v>
      </c>
      <c r="AP137" s="4">
        <f t="shared" si="23"/>
        <v>0</v>
      </c>
      <c r="AQ137" s="13" t="str">
        <f t="shared" si="53"/>
        <v/>
      </c>
      <c r="AR137" s="4" t="str">
        <f t="shared" si="25"/>
        <v/>
      </c>
      <c r="AS137" s="13"/>
      <c r="AT137" s="2">
        <f t="shared" si="46"/>
        <v>41.5</v>
      </c>
      <c r="AU137" s="4">
        <f t="shared" si="26"/>
        <v>124.5</v>
      </c>
      <c r="AV137" s="4">
        <f t="shared" si="27"/>
        <v>-0.93</v>
      </c>
      <c r="AY137" s="4">
        <f t="shared" si="28"/>
        <v>0</v>
      </c>
      <c r="AZ137" s="13" t="str">
        <f t="shared" si="54"/>
        <v/>
      </c>
      <c r="BA137" s="4" t="str">
        <f t="shared" si="30"/>
        <v/>
      </c>
      <c r="BB137" s="13"/>
      <c r="BC137" s="2">
        <f t="shared" si="47"/>
        <v>41.5</v>
      </c>
      <c r="BD137" s="4">
        <f t="shared" si="31"/>
        <v>124.5</v>
      </c>
      <c r="BE137" s="4">
        <f t="shared" si="32"/>
        <v>-0.93</v>
      </c>
      <c r="BH137" s="4">
        <f t="shared" si="33"/>
        <v>0</v>
      </c>
      <c r="BI137" s="13" t="str">
        <f t="shared" si="55"/>
        <v/>
      </c>
      <c r="BJ137" s="4" t="str">
        <f t="shared" si="35"/>
        <v/>
      </c>
      <c r="BK137" s="13"/>
      <c r="BL137" s="2">
        <f t="shared" si="48"/>
        <v>41.5</v>
      </c>
      <c r="BM137" s="4">
        <f t="shared" si="36"/>
        <v>124.5</v>
      </c>
      <c r="BN137" s="4">
        <f t="shared" si="37"/>
        <v>-0.93</v>
      </c>
      <c r="BQ137" s="4">
        <f t="shared" si="38"/>
        <v>0</v>
      </c>
      <c r="BR137" s="13" t="str">
        <f t="shared" si="56"/>
        <v/>
      </c>
      <c r="BS137" s="4" t="str">
        <f t="shared" si="40"/>
        <v/>
      </c>
      <c r="BT137" s="25"/>
    </row>
    <row r="138">
      <c r="A138" s="2">
        <f t="shared" si="41"/>
        <v>42</v>
      </c>
      <c r="B138" s="4">
        <f t="shared" si="1"/>
        <v>126</v>
      </c>
      <c r="C138" s="4">
        <f t="shared" si="2"/>
        <v>-0.96</v>
      </c>
      <c r="F138" s="4">
        <f t="shared" si="3"/>
        <v>0</v>
      </c>
      <c r="G138" s="13" t="str">
        <f t="shared" si="49"/>
        <v/>
      </c>
      <c r="H138" s="4" t="str">
        <f t="shared" si="5"/>
        <v/>
      </c>
      <c r="J138" s="2">
        <f t="shared" si="42"/>
        <v>42</v>
      </c>
      <c r="K138" s="4">
        <f t="shared" si="6"/>
        <v>126</v>
      </c>
      <c r="L138" s="4">
        <f t="shared" si="7"/>
        <v>-0.96</v>
      </c>
      <c r="O138" s="4">
        <f t="shared" si="8"/>
        <v>0</v>
      </c>
      <c r="P138" s="13" t="str">
        <f t="shared" si="50"/>
        <v/>
      </c>
      <c r="Q138" s="4" t="str">
        <f t="shared" si="10"/>
        <v/>
      </c>
      <c r="S138" s="2">
        <f t="shared" si="43"/>
        <v>42</v>
      </c>
      <c r="T138" s="4">
        <f t="shared" si="11"/>
        <v>126</v>
      </c>
      <c r="U138" s="4">
        <f t="shared" si="12"/>
        <v>-1.08</v>
      </c>
      <c r="V138" s="4">
        <f>150+13/16</f>
        <v>150.8125</v>
      </c>
      <c r="W138" s="2">
        <v>155.25</v>
      </c>
      <c r="X138" s="4">
        <f t="shared" si="13"/>
        <v>4.4375</v>
      </c>
      <c r="Y138" s="13">
        <f t="shared" si="51"/>
        <v>0.993031274</v>
      </c>
      <c r="Z138" s="4">
        <f t="shared" si="15"/>
        <v>0</v>
      </c>
      <c r="AB138" s="2">
        <f t="shared" si="44"/>
        <v>42</v>
      </c>
      <c r="AC138" s="4">
        <f t="shared" si="16"/>
        <v>126</v>
      </c>
      <c r="AD138" s="4">
        <f t="shared" si="17"/>
        <v>-0.96</v>
      </c>
      <c r="AE138" s="4">
        <f>150+13/16</f>
        <v>150.8125</v>
      </c>
      <c r="AF138" s="2">
        <v>155.25</v>
      </c>
      <c r="AG138" s="4">
        <f t="shared" si="18"/>
        <v>4.4375</v>
      </c>
      <c r="AH138" s="13">
        <f t="shared" si="52"/>
        <v>0.9896011039</v>
      </c>
      <c r="AI138" s="4">
        <f t="shared" si="20"/>
        <v>0</v>
      </c>
      <c r="AJ138" s="13"/>
      <c r="AK138" s="2">
        <f t="shared" si="45"/>
        <v>42</v>
      </c>
      <c r="AL138" s="4">
        <f t="shared" si="21"/>
        <v>126</v>
      </c>
      <c r="AM138" s="4">
        <f t="shared" si="22"/>
        <v>-1.08</v>
      </c>
      <c r="AN138" s="2">
        <v>150.8125</v>
      </c>
      <c r="AO138" s="4">
        <f>155.25-1/32</f>
        <v>155.21875</v>
      </c>
      <c r="AP138" s="4">
        <f t="shared" si="23"/>
        <v>4.40625</v>
      </c>
      <c r="AQ138" s="13">
        <f t="shared" si="53"/>
        <v>0.9964726521</v>
      </c>
      <c r="AR138" s="4">
        <f t="shared" si="25"/>
        <v>0</v>
      </c>
      <c r="AS138" s="13"/>
      <c r="AT138" s="2">
        <f t="shared" si="46"/>
        <v>42</v>
      </c>
      <c r="AU138" s="4">
        <f t="shared" si="26"/>
        <v>126</v>
      </c>
      <c r="AV138" s="4">
        <f t="shared" si="27"/>
        <v>-0.96</v>
      </c>
      <c r="AY138" s="4">
        <f t="shared" si="28"/>
        <v>0</v>
      </c>
      <c r="AZ138" s="13" t="str">
        <f t="shared" si="54"/>
        <v/>
      </c>
      <c r="BA138" s="4" t="str">
        <f t="shared" si="30"/>
        <v/>
      </c>
      <c r="BB138" s="13"/>
      <c r="BC138" s="2">
        <f t="shared" si="47"/>
        <v>42</v>
      </c>
      <c r="BD138" s="4">
        <f t="shared" si="31"/>
        <v>126</v>
      </c>
      <c r="BE138" s="4">
        <f t="shared" si="32"/>
        <v>-0.96</v>
      </c>
      <c r="BH138" s="4">
        <f t="shared" si="33"/>
        <v>0</v>
      </c>
      <c r="BI138" s="13" t="str">
        <f t="shared" si="55"/>
        <v/>
      </c>
      <c r="BJ138" s="4" t="str">
        <f t="shared" si="35"/>
        <v/>
      </c>
      <c r="BK138" s="13"/>
      <c r="BL138" s="2">
        <f t="shared" si="48"/>
        <v>42</v>
      </c>
      <c r="BM138" s="4">
        <f t="shared" si="36"/>
        <v>126</v>
      </c>
      <c r="BN138" s="4">
        <f t="shared" si="37"/>
        <v>-0.96</v>
      </c>
      <c r="BQ138" s="4">
        <f t="shared" si="38"/>
        <v>0</v>
      </c>
      <c r="BR138" s="13" t="str">
        <f t="shared" si="56"/>
        <v/>
      </c>
      <c r="BS138" s="4" t="str">
        <f t="shared" si="40"/>
        <v/>
      </c>
      <c r="BT138" s="25"/>
    </row>
    <row r="139">
      <c r="A139" s="2">
        <f t="shared" si="41"/>
        <v>42.5</v>
      </c>
      <c r="B139" s="4">
        <f t="shared" si="1"/>
        <v>127.5</v>
      </c>
      <c r="C139" s="4">
        <f t="shared" si="2"/>
        <v>-0.99</v>
      </c>
      <c r="F139" s="4">
        <f t="shared" si="3"/>
        <v>0</v>
      </c>
      <c r="G139" s="13" t="str">
        <f t="shared" si="49"/>
        <v/>
      </c>
      <c r="H139" s="4" t="str">
        <f t="shared" si="5"/>
        <v/>
      </c>
      <c r="J139" s="2">
        <f t="shared" si="42"/>
        <v>42.5</v>
      </c>
      <c r="K139" s="4">
        <f t="shared" si="6"/>
        <v>127.5</v>
      </c>
      <c r="L139" s="4">
        <f t="shared" si="7"/>
        <v>-0.99</v>
      </c>
      <c r="O139" s="4">
        <f t="shared" si="8"/>
        <v>0</v>
      </c>
      <c r="P139" s="13" t="str">
        <f t="shared" si="50"/>
        <v/>
      </c>
      <c r="Q139" s="4" t="str">
        <f t="shared" si="10"/>
        <v/>
      </c>
      <c r="S139" s="2">
        <f t="shared" si="43"/>
        <v>42.5</v>
      </c>
      <c r="T139" s="4">
        <f t="shared" si="11"/>
        <v>127.5</v>
      </c>
      <c r="U139" s="4">
        <f t="shared" si="12"/>
        <v>-1.11</v>
      </c>
      <c r="X139" s="4">
        <f t="shared" si="13"/>
        <v>0</v>
      </c>
      <c r="Y139" s="13" t="str">
        <f t="shared" si="51"/>
        <v/>
      </c>
      <c r="Z139" s="4" t="str">
        <f t="shared" si="15"/>
        <v/>
      </c>
      <c r="AB139" s="2">
        <f t="shared" si="44"/>
        <v>42.5</v>
      </c>
      <c r="AC139" s="4">
        <f t="shared" si="16"/>
        <v>127.5</v>
      </c>
      <c r="AD139" s="4">
        <f t="shared" si="17"/>
        <v>-0.99</v>
      </c>
      <c r="AG139" s="4">
        <f t="shared" si="18"/>
        <v>0</v>
      </c>
      <c r="AH139" s="13" t="str">
        <f t="shared" si="52"/>
        <v/>
      </c>
      <c r="AI139" s="4" t="str">
        <f t="shared" si="20"/>
        <v/>
      </c>
      <c r="AJ139" s="13"/>
      <c r="AK139" s="2">
        <f t="shared" si="45"/>
        <v>42.5</v>
      </c>
      <c r="AL139" s="4">
        <f t="shared" si="21"/>
        <v>127.5</v>
      </c>
      <c r="AM139" s="4">
        <f t="shared" si="22"/>
        <v>-1.11</v>
      </c>
      <c r="AP139" s="4">
        <f t="shared" si="23"/>
        <v>0</v>
      </c>
      <c r="AQ139" s="13" t="str">
        <f t="shared" si="53"/>
        <v/>
      </c>
      <c r="AR139" s="4" t="str">
        <f t="shared" si="25"/>
        <v/>
      </c>
      <c r="AS139" s="13"/>
      <c r="AT139" s="2">
        <f t="shared" si="46"/>
        <v>42.5</v>
      </c>
      <c r="AU139" s="4">
        <f t="shared" si="26"/>
        <v>127.5</v>
      </c>
      <c r="AV139" s="4">
        <f t="shared" si="27"/>
        <v>-0.99</v>
      </c>
      <c r="AY139" s="4">
        <f t="shared" si="28"/>
        <v>0</v>
      </c>
      <c r="AZ139" s="13" t="str">
        <f t="shared" si="54"/>
        <v/>
      </c>
      <c r="BA139" s="4" t="str">
        <f t="shared" si="30"/>
        <v/>
      </c>
      <c r="BB139" s="13"/>
      <c r="BC139" s="2">
        <f t="shared" si="47"/>
        <v>42.5</v>
      </c>
      <c r="BD139" s="4">
        <f t="shared" si="31"/>
        <v>127.5</v>
      </c>
      <c r="BE139" s="4">
        <f t="shared" si="32"/>
        <v>-0.99</v>
      </c>
      <c r="BH139" s="4">
        <f t="shared" si="33"/>
        <v>0</v>
      </c>
      <c r="BI139" s="13" t="str">
        <f t="shared" si="55"/>
        <v/>
      </c>
      <c r="BJ139" s="4" t="str">
        <f t="shared" si="35"/>
        <v/>
      </c>
      <c r="BK139" s="13"/>
      <c r="BL139" s="2">
        <f t="shared" si="48"/>
        <v>42.5</v>
      </c>
      <c r="BM139" s="4">
        <f t="shared" si="36"/>
        <v>127.5</v>
      </c>
      <c r="BN139" s="4">
        <f t="shared" si="37"/>
        <v>-0.99</v>
      </c>
      <c r="BQ139" s="4">
        <f t="shared" si="38"/>
        <v>0</v>
      </c>
      <c r="BR139" s="13" t="str">
        <f t="shared" si="56"/>
        <v/>
      </c>
      <c r="BS139" s="4" t="str">
        <f t="shared" si="40"/>
        <v/>
      </c>
      <c r="BT139" s="25"/>
    </row>
    <row r="140">
      <c r="A140" s="2">
        <f t="shared" si="41"/>
        <v>43</v>
      </c>
      <c r="B140" s="4">
        <f t="shared" si="1"/>
        <v>129</v>
      </c>
      <c r="C140" s="4">
        <f t="shared" si="2"/>
        <v>-1.02</v>
      </c>
      <c r="F140" s="4">
        <f t="shared" si="3"/>
        <v>0</v>
      </c>
      <c r="G140" s="13" t="str">
        <f t="shared" si="49"/>
        <v/>
      </c>
      <c r="H140" s="4" t="str">
        <f t="shared" si="5"/>
        <v/>
      </c>
      <c r="J140" s="2">
        <f t="shared" si="42"/>
        <v>43</v>
      </c>
      <c r="K140" s="4">
        <f t="shared" si="6"/>
        <v>129</v>
      </c>
      <c r="L140" s="4">
        <f t="shared" si="7"/>
        <v>-1.02</v>
      </c>
      <c r="O140" s="4">
        <f t="shared" si="8"/>
        <v>0</v>
      </c>
      <c r="P140" s="13" t="str">
        <f t="shared" si="50"/>
        <v/>
      </c>
      <c r="Q140" s="4" t="str">
        <f t="shared" si="10"/>
        <v/>
      </c>
      <c r="S140" s="2">
        <f t="shared" si="43"/>
        <v>43</v>
      </c>
      <c r="T140" s="4">
        <f t="shared" si="11"/>
        <v>129</v>
      </c>
      <c r="U140" s="4">
        <f t="shared" si="12"/>
        <v>-1.14</v>
      </c>
      <c r="X140" s="4">
        <f t="shared" si="13"/>
        <v>0</v>
      </c>
      <c r="Y140" s="13" t="str">
        <f t="shared" si="51"/>
        <v/>
      </c>
      <c r="Z140" s="4" t="str">
        <f t="shared" si="15"/>
        <v/>
      </c>
      <c r="AB140" s="2">
        <f t="shared" si="44"/>
        <v>43</v>
      </c>
      <c r="AC140" s="4">
        <f t="shared" si="16"/>
        <v>129</v>
      </c>
      <c r="AD140" s="4">
        <f t="shared" si="17"/>
        <v>-1.02</v>
      </c>
      <c r="AG140" s="4">
        <f t="shared" si="18"/>
        <v>0</v>
      </c>
      <c r="AH140" s="13" t="str">
        <f t="shared" si="52"/>
        <v/>
      </c>
      <c r="AI140" s="4" t="str">
        <f t="shared" si="20"/>
        <v/>
      </c>
      <c r="AJ140" s="13"/>
      <c r="AK140" s="2">
        <f t="shared" si="45"/>
        <v>43</v>
      </c>
      <c r="AL140" s="4">
        <f t="shared" si="21"/>
        <v>129</v>
      </c>
      <c r="AM140" s="4">
        <f t="shared" si="22"/>
        <v>-1.14</v>
      </c>
      <c r="AP140" s="4">
        <f t="shared" si="23"/>
        <v>0</v>
      </c>
      <c r="AQ140" s="13" t="str">
        <f t="shared" si="53"/>
        <v/>
      </c>
      <c r="AR140" s="4" t="str">
        <f t="shared" si="25"/>
        <v/>
      </c>
      <c r="AS140" s="13"/>
      <c r="AT140" s="2">
        <f t="shared" si="46"/>
        <v>43</v>
      </c>
      <c r="AU140" s="4">
        <f t="shared" si="26"/>
        <v>129</v>
      </c>
      <c r="AV140" s="4">
        <f t="shared" si="27"/>
        <v>-1.02</v>
      </c>
      <c r="AY140" s="4">
        <f t="shared" si="28"/>
        <v>0</v>
      </c>
      <c r="AZ140" s="13" t="str">
        <f t="shared" si="54"/>
        <v/>
      </c>
      <c r="BA140" s="4" t="str">
        <f t="shared" si="30"/>
        <v/>
      </c>
      <c r="BB140" s="13"/>
      <c r="BC140" s="2">
        <f t="shared" si="47"/>
        <v>43</v>
      </c>
      <c r="BD140" s="4">
        <f t="shared" si="31"/>
        <v>129</v>
      </c>
      <c r="BE140" s="4">
        <f t="shared" si="32"/>
        <v>-1.02</v>
      </c>
      <c r="BH140" s="4">
        <f t="shared" si="33"/>
        <v>0</v>
      </c>
      <c r="BI140" s="13" t="str">
        <f t="shared" si="55"/>
        <v/>
      </c>
      <c r="BJ140" s="4" t="str">
        <f t="shared" si="35"/>
        <v/>
      </c>
      <c r="BK140" s="13"/>
      <c r="BL140" s="2">
        <f t="shared" si="48"/>
        <v>43</v>
      </c>
      <c r="BM140" s="4">
        <f t="shared" si="36"/>
        <v>129</v>
      </c>
      <c r="BN140" s="4">
        <f t="shared" si="37"/>
        <v>-1.02</v>
      </c>
      <c r="BQ140" s="4">
        <f t="shared" si="38"/>
        <v>0</v>
      </c>
      <c r="BR140" s="13" t="str">
        <f t="shared" si="56"/>
        <v/>
      </c>
      <c r="BS140" s="4" t="str">
        <f t="shared" si="40"/>
        <v/>
      </c>
      <c r="BT140" s="25"/>
    </row>
    <row r="141">
      <c r="A141" s="2">
        <f t="shared" si="41"/>
        <v>43.5</v>
      </c>
      <c r="B141" s="4">
        <f t="shared" si="1"/>
        <v>130.5</v>
      </c>
      <c r="C141" s="4">
        <f t="shared" si="2"/>
        <v>-1.05</v>
      </c>
      <c r="F141" s="4">
        <f t="shared" si="3"/>
        <v>0</v>
      </c>
      <c r="G141" s="13" t="str">
        <f t="shared" si="49"/>
        <v/>
      </c>
      <c r="H141" s="4" t="str">
        <f t="shared" si="5"/>
        <v/>
      </c>
      <c r="J141" s="2">
        <f t="shared" si="42"/>
        <v>43.5</v>
      </c>
      <c r="K141" s="4">
        <f t="shared" si="6"/>
        <v>130.5</v>
      </c>
      <c r="L141" s="4">
        <f t="shared" si="7"/>
        <v>-1.05</v>
      </c>
      <c r="O141" s="4">
        <f t="shared" si="8"/>
        <v>0</v>
      </c>
      <c r="P141" s="13" t="str">
        <f t="shared" si="50"/>
        <v/>
      </c>
      <c r="Q141" s="4" t="str">
        <f t="shared" si="10"/>
        <v/>
      </c>
      <c r="S141" s="2">
        <f t="shared" si="43"/>
        <v>43.5</v>
      </c>
      <c r="T141" s="4">
        <f t="shared" si="11"/>
        <v>130.5</v>
      </c>
      <c r="U141" s="4">
        <f t="shared" si="12"/>
        <v>-1.17</v>
      </c>
      <c r="X141" s="4">
        <f t="shared" si="13"/>
        <v>0</v>
      </c>
      <c r="Y141" s="13" t="str">
        <f t="shared" si="51"/>
        <v/>
      </c>
      <c r="Z141" s="4" t="str">
        <f t="shared" si="15"/>
        <v/>
      </c>
      <c r="AB141" s="2">
        <f t="shared" si="44"/>
        <v>43.5</v>
      </c>
      <c r="AC141" s="4">
        <f t="shared" si="16"/>
        <v>130.5</v>
      </c>
      <c r="AD141" s="4">
        <f t="shared" si="17"/>
        <v>-1.05</v>
      </c>
      <c r="AG141" s="4">
        <f t="shared" si="18"/>
        <v>0</v>
      </c>
      <c r="AH141" s="13" t="str">
        <f t="shared" si="52"/>
        <v/>
      </c>
      <c r="AI141" s="4" t="str">
        <f t="shared" si="20"/>
        <v/>
      </c>
      <c r="AJ141" s="13"/>
      <c r="AK141" s="2">
        <f t="shared" si="45"/>
        <v>43.5</v>
      </c>
      <c r="AL141" s="4">
        <f t="shared" si="21"/>
        <v>130.5</v>
      </c>
      <c r="AM141" s="4">
        <f t="shared" si="22"/>
        <v>-1.17</v>
      </c>
      <c r="AP141" s="4">
        <f t="shared" si="23"/>
        <v>0</v>
      </c>
      <c r="AQ141" s="13" t="str">
        <f t="shared" si="53"/>
        <v/>
      </c>
      <c r="AR141" s="4" t="str">
        <f t="shared" si="25"/>
        <v/>
      </c>
      <c r="AS141" s="13"/>
      <c r="AT141" s="2">
        <f t="shared" si="46"/>
        <v>43.5</v>
      </c>
      <c r="AU141" s="4">
        <f t="shared" si="26"/>
        <v>130.5</v>
      </c>
      <c r="AV141" s="4">
        <f t="shared" si="27"/>
        <v>-1.05</v>
      </c>
      <c r="AY141" s="4">
        <f t="shared" si="28"/>
        <v>0</v>
      </c>
      <c r="AZ141" s="13" t="str">
        <f t="shared" si="54"/>
        <v/>
      </c>
      <c r="BA141" s="4" t="str">
        <f t="shared" si="30"/>
        <v/>
      </c>
      <c r="BB141" s="13"/>
      <c r="BC141" s="2">
        <f t="shared" si="47"/>
        <v>43.5</v>
      </c>
      <c r="BD141" s="4">
        <f t="shared" si="31"/>
        <v>130.5</v>
      </c>
      <c r="BE141" s="4">
        <f t="shared" si="32"/>
        <v>-1.05</v>
      </c>
      <c r="BH141" s="4">
        <f t="shared" si="33"/>
        <v>0</v>
      </c>
      <c r="BI141" s="13" t="str">
        <f t="shared" si="55"/>
        <v/>
      </c>
      <c r="BJ141" s="4" t="str">
        <f t="shared" si="35"/>
        <v/>
      </c>
      <c r="BK141" s="13"/>
      <c r="BL141" s="2">
        <f t="shared" si="48"/>
        <v>43.5</v>
      </c>
      <c r="BM141" s="4">
        <f t="shared" si="36"/>
        <v>130.5</v>
      </c>
      <c r="BN141" s="4">
        <f t="shared" si="37"/>
        <v>-1.05</v>
      </c>
      <c r="BQ141" s="4">
        <f t="shared" si="38"/>
        <v>0</v>
      </c>
      <c r="BR141" s="13" t="str">
        <f t="shared" si="56"/>
        <v/>
      </c>
      <c r="BS141" s="4" t="str">
        <f t="shared" si="40"/>
        <v/>
      </c>
      <c r="BT141" s="25"/>
    </row>
    <row r="142">
      <c r="A142" s="2">
        <f t="shared" si="41"/>
        <v>44</v>
      </c>
      <c r="B142" s="4">
        <f t="shared" si="1"/>
        <v>132</v>
      </c>
      <c r="C142" s="4">
        <f t="shared" si="2"/>
        <v>-1.08</v>
      </c>
      <c r="F142" s="4">
        <f t="shared" si="3"/>
        <v>0</v>
      </c>
      <c r="G142" s="13" t="str">
        <f t="shared" si="49"/>
        <v/>
      </c>
      <c r="H142" s="4" t="str">
        <f t="shared" si="5"/>
        <v/>
      </c>
      <c r="J142" s="2">
        <f t="shared" si="42"/>
        <v>44</v>
      </c>
      <c r="K142" s="4">
        <f t="shared" si="6"/>
        <v>132</v>
      </c>
      <c r="L142" s="4">
        <f t="shared" si="7"/>
        <v>-1.08</v>
      </c>
      <c r="O142" s="4">
        <f t="shared" si="8"/>
        <v>0</v>
      </c>
      <c r="P142" s="13" t="str">
        <f t="shared" si="50"/>
        <v/>
      </c>
      <c r="Q142" s="4" t="str">
        <f t="shared" si="10"/>
        <v/>
      </c>
      <c r="S142" s="2">
        <f t="shared" si="43"/>
        <v>44</v>
      </c>
      <c r="T142" s="4">
        <f t="shared" si="11"/>
        <v>132</v>
      </c>
      <c r="U142" s="4">
        <f t="shared" si="12"/>
        <v>-1.2</v>
      </c>
      <c r="V142" s="4">
        <f>150+13/16</f>
        <v>150.8125</v>
      </c>
      <c r="W142" s="2">
        <v>155.25</v>
      </c>
      <c r="X142" s="4">
        <f t="shared" si="13"/>
        <v>4.4375</v>
      </c>
      <c r="Y142" s="13">
        <f t="shared" si="51"/>
        <v>0.993031274</v>
      </c>
      <c r="Z142" s="4">
        <f t="shared" si="15"/>
        <v>0</v>
      </c>
      <c r="AB142" s="2">
        <f t="shared" si="44"/>
        <v>44</v>
      </c>
      <c r="AC142" s="4">
        <f t="shared" si="16"/>
        <v>132</v>
      </c>
      <c r="AD142" s="4">
        <f t="shared" si="17"/>
        <v>-1.08</v>
      </c>
      <c r="AE142" s="4">
        <f>150.75+1/32</f>
        <v>150.78125</v>
      </c>
      <c r="AF142" s="2">
        <v>155.25</v>
      </c>
      <c r="AG142" s="4">
        <f t="shared" si="18"/>
        <v>4.46875</v>
      </c>
      <c r="AH142" s="13">
        <f t="shared" si="52"/>
        <v>0.9930795016</v>
      </c>
      <c r="AI142" s="4">
        <f t="shared" si="20"/>
        <v>0</v>
      </c>
      <c r="AJ142" s="13"/>
      <c r="AK142" s="2">
        <f t="shared" si="45"/>
        <v>44</v>
      </c>
      <c r="AL142" s="4">
        <f t="shared" si="21"/>
        <v>132</v>
      </c>
      <c r="AM142" s="4">
        <f t="shared" si="22"/>
        <v>-1.2</v>
      </c>
      <c r="AN142" s="2">
        <v>150.8125</v>
      </c>
      <c r="AO142" s="2">
        <v>155.25</v>
      </c>
      <c r="AP142" s="4">
        <f t="shared" si="23"/>
        <v>4.4375</v>
      </c>
      <c r="AQ142" s="13">
        <f t="shared" si="53"/>
        <v>1</v>
      </c>
      <c r="AR142" s="4">
        <f t="shared" si="25"/>
        <v>0</v>
      </c>
      <c r="AS142" s="13"/>
      <c r="AT142" s="2">
        <f t="shared" si="46"/>
        <v>44</v>
      </c>
      <c r="AU142" s="4">
        <f t="shared" si="26"/>
        <v>132</v>
      </c>
      <c r="AV142" s="4">
        <f t="shared" si="27"/>
        <v>-1.08</v>
      </c>
      <c r="AY142" s="4">
        <f t="shared" si="28"/>
        <v>0</v>
      </c>
      <c r="AZ142" s="13" t="str">
        <f t="shared" si="54"/>
        <v/>
      </c>
      <c r="BA142" s="4" t="str">
        <f t="shared" si="30"/>
        <v/>
      </c>
      <c r="BB142" s="13"/>
      <c r="BC142" s="2">
        <f t="shared" si="47"/>
        <v>44</v>
      </c>
      <c r="BD142" s="4">
        <f t="shared" si="31"/>
        <v>132</v>
      </c>
      <c r="BE142" s="4">
        <f t="shared" si="32"/>
        <v>-1.08</v>
      </c>
      <c r="BH142" s="4">
        <f t="shared" si="33"/>
        <v>0</v>
      </c>
      <c r="BI142" s="13" t="str">
        <f t="shared" si="55"/>
        <v/>
      </c>
      <c r="BJ142" s="4" t="str">
        <f t="shared" si="35"/>
        <v/>
      </c>
      <c r="BK142" s="13"/>
      <c r="BL142" s="2">
        <f t="shared" si="48"/>
        <v>44</v>
      </c>
      <c r="BM142" s="4">
        <f t="shared" si="36"/>
        <v>132</v>
      </c>
      <c r="BN142" s="4">
        <f t="shared" si="37"/>
        <v>-1.08</v>
      </c>
      <c r="BQ142" s="4">
        <f t="shared" si="38"/>
        <v>0</v>
      </c>
      <c r="BR142" s="13" t="str">
        <f t="shared" si="56"/>
        <v/>
      </c>
      <c r="BS142" s="4" t="str">
        <f t="shared" si="40"/>
        <v/>
      </c>
      <c r="BT142" s="25"/>
    </row>
    <row r="143">
      <c r="A143" s="2">
        <f t="shared" si="41"/>
        <v>44.5</v>
      </c>
      <c r="B143" s="4">
        <f t="shared" si="1"/>
        <v>133.5</v>
      </c>
      <c r="C143" s="4">
        <f t="shared" si="2"/>
        <v>-1.11</v>
      </c>
      <c r="F143" s="4">
        <f t="shared" si="3"/>
        <v>0</v>
      </c>
      <c r="G143" s="13" t="str">
        <f t="shared" si="49"/>
        <v/>
      </c>
      <c r="H143" s="4" t="str">
        <f t="shared" si="5"/>
        <v/>
      </c>
      <c r="J143" s="2">
        <f t="shared" si="42"/>
        <v>44.5</v>
      </c>
      <c r="K143" s="4">
        <f t="shared" si="6"/>
        <v>133.5</v>
      </c>
      <c r="L143" s="4">
        <f t="shared" si="7"/>
        <v>-1.11</v>
      </c>
      <c r="O143" s="4">
        <f t="shared" si="8"/>
        <v>0</v>
      </c>
      <c r="P143" s="13" t="str">
        <f t="shared" si="50"/>
        <v/>
      </c>
      <c r="Q143" s="4" t="str">
        <f t="shared" si="10"/>
        <v/>
      </c>
      <c r="S143" s="2">
        <f t="shared" si="43"/>
        <v>44.5</v>
      </c>
      <c r="T143" s="4">
        <f t="shared" si="11"/>
        <v>133.5</v>
      </c>
      <c r="U143" s="4">
        <f t="shared" si="12"/>
        <v>-1.23</v>
      </c>
      <c r="X143" s="4">
        <f t="shared" si="13"/>
        <v>0</v>
      </c>
      <c r="Y143" s="13" t="str">
        <f t="shared" si="51"/>
        <v/>
      </c>
      <c r="Z143" s="4" t="str">
        <f t="shared" si="15"/>
        <v/>
      </c>
      <c r="AB143" s="2">
        <f t="shared" si="44"/>
        <v>44.5</v>
      </c>
      <c r="AC143" s="4">
        <f t="shared" si="16"/>
        <v>133.5</v>
      </c>
      <c r="AD143" s="4">
        <f t="shared" si="17"/>
        <v>-1.11</v>
      </c>
      <c r="AG143" s="4">
        <f t="shared" si="18"/>
        <v>0</v>
      </c>
      <c r="AH143" s="13" t="str">
        <f t="shared" si="52"/>
        <v/>
      </c>
      <c r="AI143" s="4" t="str">
        <f t="shared" si="20"/>
        <v/>
      </c>
      <c r="AJ143" s="13"/>
      <c r="AK143" s="2">
        <f t="shared" si="45"/>
        <v>44.5</v>
      </c>
      <c r="AL143" s="4">
        <f t="shared" si="21"/>
        <v>133.5</v>
      </c>
      <c r="AM143" s="4">
        <f t="shared" si="22"/>
        <v>-1.23</v>
      </c>
      <c r="AP143" s="4">
        <f t="shared" si="23"/>
        <v>0</v>
      </c>
      <c r="AQ143" s="13" t="str">
        <f t="shared" si="53"/>
        <v/>
      </c>
      <c r="AR143" s="4" t="str">
        <f t="shared" si="25"/>
        <v/>
      </c>
      <c r="AS143" s="13"/>
      <c r="AT143" s="2">
        <f t="shared" si="46"/>
        <v>44.5</v>
      </c>
      <c r="AU143" s="4">
        <f t="shared" si="26"/>
        <v>133.5</v>
      </c>
      <c r="AV143" s="4">
        <f t="shared" si="27"/>
        <v>-1.11</v>
      </c>
      <c r="AY143" s="4">
        <f t="shared" si="28"/>
        <v>0</v>
      </c>
      <c r="AZ143" s="13" t="str">
        <f t="shared" si="54"/>
        <v/>
      </c>
      <c r="BA143" s="4" t="str">
        <f t="shared" si="30"/>
        <v/>
      </c>
      <c r="BB143" s="13"/>
      <c r="BC143" s="2">
        <f t="shared" si="47"/>
        <v>44.5</v>
      </c>
      <c r="BD143" s="4">
        <f t="shared" si="31"/>
        <v>133.5</v>
      </c>
      <c r="BE143" s="4">
        <f t="shared" si="32"/>
        <v>-1.11</v>
      </c>
      <c r="BH143" s="4">
        <f t="shared" si="33"/>
        <v>0</v>
      </c>
      <c r="BI143" s="13" t="str">
        <f t="shared" si="55"/>
        <v/>
      </c>
      <c r="BJ143" s="4" t="str">
        <f t="shared" si="35"/>
        <v/>
      </c>
      <c r="BK143" s="13"/>
      <c r="BL143" s="2">
        <f t="shared" si="48"/>
        <v>44.5</v>
      </c>
      <c r="BM143" s="4">
        <f t="shared" si="36"/>
        <v>133.5</v>
      </c>
      <c r="BN143" s="4">
        <f t="shared" si="37"/>
        <v>-1.11</v>
      </c>
      <c r="BQ143" s="4">
        <f t="shared" si="38"/>
        <v>0</v>
      </c>
      <c r="BR143" s="13" t="str">
        <f t="shared" si="56"/>
        <v/>
      </c>
      <c r="BS143" s="4" t="str">
        <f t="shared" si="40"/>
        <v/>
      </c>
      <c r="BT143" s="25"/>
    </row>
    <row r="144">
      <c r="A144" s="2">
        <f t="shared" si="41"/>
        <v>45</v>
      </c>
      <c r="B144" s="4">
        <f t="shared" si="1"/>
        <v>135</v>
      </c>
      <c r="C144" s="4">
        <f t="shared" si="2"/>
        <v>-1.14</v>
      </c>
      <c r="F144" s="4">
        <f t="shared" si="3"/>
        <v>0</v>
      </c>
      <c r="G144" s="13" t="str">
        <f t="shared" si="49"/>
        <v/>
      </c>
      <c r="H144" s="4" t="str">
        <f t="shared" si="5"/>
        <v/>
      </c>
      <c r="J144" s="2">
        <f t="shared" si="42"/>
        <v>45</v>
      </c>
      <c r="K144" s="4">
        <f t="shared" si="6"/>
        <v>135</v>
      </c>
      <c r="L144" s="4">
        <f t="shared" si="7"/>
        <v>-1.14</v>
      </c>
      <c r="O144" s="4">
        <f t="shared" si="8"/>
        <v>0</v>
      </c>
      <c r="P144" s="13" t="str">
        <f t="shared" si="50"/>
        <v/>
      </c>
      <c r="Q144" s="4" t="str">
        <f t="shared" si="10"/>
        <v/>
      </c>
      <c r="S144" s="2">
        <f t="shared" si="43"/>
        <v>45</v>
      </c>
      <c r="T144" s="4">
        <f t="shared" si="11"/>
        <v>135</v>
      </c>
      <c r="U144" s="4">
        <f t="shared" si="12"/>
        <v>-1.26</v>
      </c>
      <c r="X144" s="4">
        <f t="shared" si="13"/>
        <v>0</v>
      </c>
      <c r="Y144" s="13" t="str">
        <f t="shared" si="51"/>
        <v/>
      </c>
      <c r="Z144" s="4" t="str">
        <f t="shared" si="15"/>
        <v/>
      </c>
      <c r="AB144" s="2">
        <f t="shared" si="44"/>
        <v>45</v>
      </c>
      <c r="AC144" s="4">
        <f t="shared" si="16"/>
        <v>135</v>
      </c>
      <c r="AD144" s="4">
        <f t="shared" si="17"/>
        <v>-1.14</v>
      </c>
      <c r="AG144" s="4">
        <f t="shared" si="18"/>
        <v>0</v>
      </c>
      <c r="AH144" s="13" t="str">
        <f t="shared" si="52"/>
        <v/>
      </c>
      <c r="AI144" s="4" t="str">
        <f t="shared" si="20"/>
        <v/>
      </c>
      <c r="AJ144" s="13"/>
      <c r="AK144" s="2">
        <f t="shared" si="45"/>
        <v>45</v>
      </c>
      <c r="AL144" s="4">
        <f t="shared" si="21"/>
        <v>135</v>
      </c>
      <c r="AM144" s="4">
        <f t="shared" si="22"/>
        <v>-1.26</v>
      </c>
      <c r="AP144" s="4">
        <f t="shared" si="23"/>
        <v>0</v>
      </c>
      <c r="AQ144" s="13" t="str">
        <f t="shared" si="53"/>
        <v/>
      </c>
      <c r="AR144" s="4" t="str">
        <f t="shared" si="25"/>
        <v/>
      </c>
      <c r="AS144" s="13"/>
      <c r="AT144" s="2">
        <f t="shared" si="46"/>
        <v>45</v>
      </c>
      <c r="AU144" s="4">
        <f t="shared" si="26"/>
        <v>135</v>
      </c>
      <c r="AV144" s="4">
        <f t="shared" si="27"/>
        <v>-1.14</v>
      </c>
      <c r="AY144" s="4">
        <f t="shared" si="28"/>
        <v>0</v>
      </c>
      <c r="AZ144" s="13" t="str">
        <f t="shared" si="54"/>
        <v/>
      </c>
      <c r="BA144" s="4" t="str">
        <f t="shared" si="30"/>
        <v/>
      </c>
      <c r="BB144" s="13"/>
      <c r="BC144" s="2">
        <f t="shared" si="47"/>
        <v>45</v>
      </c>
      <c r="BD144" s="4">
        <f t="shared" si="31"/>
        <v>135</v>
      </c>
      <c r="BE144" s="4">
        <f t="shared" si="32"/>
        <v>-1.14</v>
      </c>
      <c r="BH144" s="4">
        <f t="shared" si="33"/>
        <v>0</v>
      </c>
      <c r="BI144" s="13" t="str">
        <f t="shared" si="55"/>
        <v/>
      </c>
      <c r="BJ144" s="4" t="str">
        <f t="shared" si="35"/>
        <v/>
      </c>
      <c r="BK144" s="13"/>
      <c r="BL144" s="2">
        <f t="shared" si="48"/>
        <v>45</v>
      </c>
      <c r="BM144" s="4">
        <f t="shared" si="36"/>
        <v>135</v>
      </c>
      <c r="BN144" s="4">
        <f t="shared" si="37"/>
        <v>-1.14</v>
      </c>
      <c r="BQ144" s="4">
        <f t="shared" si="38"/>
        <v>0</v>
      </c>
      <c r="BR144" s="13" t="str">
        <f t="shared" si="56"/>
        <v/>
      </c>
      <c r="BS144" s="4" t="str">
        <f t="shared" si="40"/>
        <v/>
      </c>
      <c r="BT144" s="25"/>
    </row>
    <row r="145">
      <c r="A145" s="2">
        <f t="shared" si="41"/>
        <v>45.5</v>
      </c>
      <c r="B145" s="4">
        <f t="shared" si="1"/>
        <v>136.5</v>
      </c>
      <c r="C145" s="4">
        <f t="shared" si="2"/>
        <v>-1.17</v>
      </c>
      <c r="F145" s="4">
        <f t="shared" si="3"/>
        <v>0</v>
      </c>
      <c r="G145" s="13" t="str">
        <f t="shared" si="49"/>
        <v/>
      </c>
      <c r="H145" s="4" t="str">
        <f t="shared" si="5"/>
        <v/>
      </c>
      <c r="J145" s="2">
        <f t="shared" si="42"/>
        <v>45.5</v>
      </c>
      <c r="K145" s="4">
        <f t="shared" si="6"/>
        <v>136.5</v>
      </c>
      <c r="L145" s="4">
        <f t="shared" si="7"/>
        <v>-1.17</v>
      </c>
      <c r="O145" s="4">
        <f t="shared" si="8"/>
        <v>0</v>
      </c>
      <c r="P145" s="13" t="str">
        <f t="shared" si="50"/>
        <v/>
      </c>
      <c r="Q145" s="4" t="str">
        <f t="shared" si="10"/>
        <v/>
      </c>
      <c r="S145" s="2">
        <f t="shared" si="43"/>
        <v>45.5</v>
      </c>
      <c r="T145" s="4">
        <f t="shared" si="11"/>
        <v>136.5</v>
      </c>
      <c r="U145" s="4">
        <f t="shared" si="12"/>
        <v>-1.29</v>
      </c>
      <c r="X145" s="4">
        <f t="shared" si="13"/>
        <v>0</v>
      </c>
      <c r="Y145" s="13" t="str">
        <f t="shared" si="51"/>
        <v/>
      </c>
      <c r="Z145" s="4" t="str">
        <f t="shared" si="15"/>
        <v/>
      </c>
      <c r="AB145" s="2">
        <f t="shared" si="44"/>
        <v>45.5</v>
      </c>
      <c r="AC145" s="4">
        <f t="shared" si="16"/>
        <v>136.5</v>
      </c>
      <c r="AD145" s="4">
        <f t="shared" si="17"/>
        <v>-1.17</v>
      </c>
      <c r="AG145" s="4">
        <f t="shared" si="18"/>
        <v>0</v>
      </c>
      <c r="AH145" s="13" t="str">
        <f t="shared" si="52"/>
        <v/>
      </c>
      <c r="AI145" s="4" t="str">
        <f t="shared" si="20"/>
        <v/>
      </c>
      <c r="AK145" s="2">
        <f t="shared" si="45"/>
        <v>45.5</v>
      </c>
      <c r="AL145" s="4">
        <f t="shared" si="21"/>
        <v>136.5</v>
      </c>
      <c r="AM145" s="4">
        <f t="shared" si="22"/>
        <v>-1.29</v>
      </c>
      <c r="AP145" s="4">
        <f t="shared" si="23"/>
        <v>0</v>
      </c>
      <c r="AQ145" s="13" t="str">
        <f t="shared" si="53"/>
        <v/>
      </c>
      <c r="AR145" s="4" t="str">
        <f t="shared" si="25"/>
        <v/>
      </c>
      <c r="AT145" s="2">
        <f t="shared" si="46"/>
        <v>45.5</v>
      </c>
      <c r="AU145" s="4">
        <f t="shared" si="26"/>
        <v>136.5</v>
      </c>
      <c r="AV145" s="4">
        <f t="shared" si="27"/>
        <v>-1.17</v>
      </c>
      <c r="AY145" s="4">
        <f t="shared" si="28"/>
        <v>0</v>
      </c>
      <c r="AZ145" s="13" t="str">
        <f t="shared" si="54"/>
        <v/>
      </c>
      <c r="BA145" s="4" t="str">
        <f t="shared" si="30"/>
        <v/>
      </c>
      <c r="BC145" s="2">
        <f t="shared" si="47"/>
        <v>45.5</v>
      </c>
      <c r="BD145" s="4">
        <f t="shared" si="31"/>
        <v>136.5</v>
      </c>
      <c r="BE145" s="4">
        <f t="shared" si="32"/>
        <v>-1.17</v>
      </c>
      <c r="BH145" s="4">
        <f t="shared" si="33"/>
        <v>0</v>
      </c>
      <c r="BI145" s="13" t="str">
        <f t="shared" si="55"/>
        <v/>
      </c>
      <c r="BJ145" s="4" t="str">
        <f t="shared" si="35"/>
        <v/>
      </c>
      <c r="BL145" s="2">
        <f t="shared" si="48"/>
        <v>45.5</v>
      </c>
      <c r="BM145" s="4">
        <f t="shared" si="36"/>
        <v>136.5</v>
      </c>
      <c r="BN145" s="4">
        <f t="shared" si="37"/>
        <v>-1.17</v>
      </c>
      <c r="BQ145" s="4">
        <f t="shared" si="38"/>
        <v>0</v>
      </c>
      <c r="BR145" s="13" t="str">
        <f t="shared" si="56"/>
        <v/>
      </c>
      <c r="BS145" s="4" t="str">
        <f t="shared" si="40"/>
        <v/>
      </c>
    </row>
    <row r="146">
      <c r="A146" s="2">
        <f t="shared" si="41"/>
        <v>46</v>
      </c>
      <c r="B146" s="4">
        <f t="shared" si="1"/>
        <v>138</v>
      </c>
      <c r="C146" s="4">
        <f t="shared" si="2"/>
        <v>-1.2</v>
      </c>
      <c r="F146" s="4">
        <f t="shared" si="3"/>
        <v>0</v>
      </c>
      <c r="G146" s="13" t="str">
        <f t="shared" si="49"/>
        <v/>
      </c>
      <c r="H146" s="4" t="str">
        <f t="shared" si="5"/>
        <v/>
      </c>
      <c r="J146" s="2">
        <f t="shared" si="42"/>
        <v>46</v>
      </c>
      <c r="K146" s="4">
        <f t="shared" si="6"/>
        <v>138</v>
      </c>
      <c r="L146" s="4">
        <f t="shared" si="7"/>
        <v>-1.2</v>
      </c>
      <c r="O146" s="4">
        <f t="shared" si="8"/>
        <v>0</v>
      </c>
      <c r="P146" s="13" t="str">
        <f t="shared" si="50"/>
        <v/>
      </c>
      <c r="Q146" s="4" t="str">
        <f t="shared" si="10"/>
        <v/>
      </c>
      <c r="S146" s="2">
        <f t="shared" si="43"/>
        <v>46</v>
      </c>
      <c r="T146" s="4">
        <f t="shared" si="11"/>
        <v>138</v>
      </c>
      <c r="U146" s="4">
        <f t="shared" si="12"/>
        <v>-1.32</v>
      </c>
      <c r="V146" s="4">
        <f>150+13/16</f>
        <v>150.8125</v>
      </c>
      <c r="W146" s="2">
        <v>155.25</v>
      </c>
      <c r="X146" s="4">
        <f t="shared" si="13"/>
        <v>4.4375</v>
      </c>
      <c r="Y146" s="13">
        <f t="shared" si="51"/>
        <v>0.993031274</v>
      </c>
      <c r="Z146" s="4">
        <f t="shared" si="15"/>
        <v>0</v>
      </c>
      <c r="AB146" s="2">
        <f t="shared" si="44"/>
        <v>46</v>
      </c>
      <c r="AC146" s="4">
        <f t="shared" si="16"/>
        <v>138</v>
      </c>
      <c r="AD146" s="4">
        <f t="shared" si="17"/>
        <v>-1.2</v>
      </c>
      <c r="AE146" s="4">
        <f>150.75+1/32</f>
        <v>150.78125</v>
      </c>
      <c r="AF146" s="2">
        <v>155.25</v>
      </c>
      <c r="AG146" s="4">
        <f t="shared" si="18"/>
        <v>4.46875</v>
      </c>
      <c r="AH146" s="13">
        <f t="shared" si="52"/>
        <v>0.9930795016</v>
      </c>
      <c r="AI146" s="4">
        <f t="shared" si="20"/>
        <v>0</v>
      </c>
      <c r="AK146" s="2">
        <f t="shared" si="45"/>
        <v>46</v>
      </c>
      <c r="AL146" s="4">
        <f t="shared" si="21"/>
        <v>138</v>
      </c>
      <c r="AM146" s="4">
        <f t="shared" si="22"/>
        <v>-1.32</v>
      </c>
      <c r="AN146" s="2">
        <v>150.8125</v>
      </c>
      <c r="AO146" s="2">
        <v>155.25</v>
      </c>
      <c r="AP146" s="4">
        <f t="shared" si="23"/>
        <v>4.4375</v>
      </c>
      <c r="AQ146" s="13">
        <f t="shared" si="53"/>
        <v>1</v>
      </c>
      <c r="AR146" s="4">
        <f t="shared" si="25"/>
        <v>0</v>
      </c>
      <c r="AT146" s="2">
        <f t="shared" si="46"/>
        <v>46</v>
      </c>
      <c r="AU146" s="4">
        <f t="shared" si="26"/>
        <v>138</v>
      </c>
      <c r="AV146" s="4">
        <f t="shared" si="27"/>
        <v>-1.2</v>
      </c>
      <c r="AY146" s="4">
        <f t="shared" si="28"/>
        <v>0</v>
      </c>
      <c r="AZ146" s="13" t="str">
        <f t="shared" si="54"/>
        <v/>
      </c>
      <c r="BA146" s="4" t="str">
        <f t="shared" si="30"/>
        <v/>
      </c>
      <c r="BC146" s="2">
        <f t="shared" si="47"/>
        <v>46</v>
      </c>
      <c r="BD146" s="4">
        <f t="shared" si="31"/>
        <v>138</v>
      </c>
      <c r="BE146" s="4">
        <f t="shared" si="32"/>
        <v>-1.2</v>
      </c>
      <c r="BH146" s="4">
        <f t="shared" si="33"/>
        <v>0</v>
      </c>
      <c r="BI146" s="13" t="str">
        <f t="shared" si="55"/>
        <v/>
      </c>
      <c r="BJ146" s="4" t="str">
        <f t="shared" si="35"/>
        <v/>
      </c>
      <c r="BL146" s="2">
        <f t="shared" si="48"/>
        <v>46</v>
      </c>
      <c r="BM146" s="4">
        <f t="shared" si="36"/>
        <v>138</v>
      </c>
      <c r="BN146" s="4">
        <f t="shared" si="37"/>
        <v>-1.2</v>
      </c>
      <c r="BQ146" s="4">
        <f t="shared" si="38"/>
        <v>0</v>
      </c>
      <c r="BR146" s="13" t="str">
        <f t="shared" si="56"/>
        <v/>
      </c>
      <c r="BS146" s="4" t="str">
        <f t="shared" si="40"/>
        <v/>
      </c>
    </row>
    <row r="147">
      <c r="A147" s="2">
        <f t="shared" si="41"/>
        <v>46.5</v>
      </c>
      <c r="B147" s="4">
        <f t="shared" si="1"/>
        <v>139.5</v>
      </c>
      <c r="C147" s="4">
        <f t="shared" si="2"/>
        <v>-1.23</v>
      </c>
      <c r="F147" s="4">
        <f t="shared" si="3"/>
        <v>0</v>
      </c>
      <c r="G147" s="13" t="str">
        <f t="shared" si="49"/>
        <v/>
      </c>
      <c r="H147" s="4" t="str">
        <f t="shared" si="5"/>
        <v/>
      </c>
      <c r="J147" s="2">
        <f t="shared" si="42"/>
        <v>46.5</v>
      </c>
      <c r="K147" s="4">
        <f t="shared" si="6"/>
        <v>139.5</v>
      </c>
      <c r="L147" s="4">
        <f t="shared" si="7"/>
        <v>-1.23</v>
      </c>
      <c r="O147" s="4">
        <f t="shared" si="8"/>
        <v>0</v>
      </c>
      <c r="P147" s="13" t="str">
        <f t="shared" si="50"/>
        <v/>
      </c>
      <c r="Q147" s="4" t="str">
        <f t="shared" si="10"/>
        <v/>
      </c>
      <c r="S147" s="2">
        <f t="shared" si="43"/>
        <v>46.5</v>
      </c>
      <c r="T147" s="4">
        <f t="shared" si="11"/>
        <v>139.5</v>
      </c>
      <c r="U147" s="4">
        <f t="shared" si="12"/>
        <v>-1.35</v>
      </c>
      <c r="X147" s="4">
        <f t="shared" si="13"/>
        <v>0</v>
      </c>
      <c r="Y147" s="13" t="str">
        <f t="shared" si="51"/>
        <v/>
      </c>
      <c r="Z147" s="4" t="str">
        <f t="shared" si="15"/>
        <v/>
      </c>
      <c r="AB147" s="2">
        <f t="shared" si="44"/>
        <v>46.5</v>
      </c>
      <c r="AC147" s="4">
        <f t="shared" si="16"/>
        <v>139.5</v>
      </c>
      <c r="AD147" s="4">
        <f t="shared" si="17"/>
        <v>-1.23</v>
      </c>
      <c r="AG147" s="4">
        <f t="shared" si="18"/>
        <v>0</v>
      </c>
      <c r="AH147" s="13" t="str">
        <f t="shared" si="52"/>
        <v/>
      </c>
      <c r="AI147" s="4" t="str">
        <f t="shared" si="20"/>
        <v/>
      </c>
      <c r="AK147" s="2">
        <f t="shared" si="45"/>
        <v>46.5</v>
      </c>
      <c r="AL147" s="4">
        <f t="shared" si="21"/>
        <v>139.5</v>
      </c>
      <c r="AM147" s="4">
        <f t="shared" si="22"/>
        <v>-1.35</v>
      </c>
      <c r="AP147" s="4">
        <f t="shared" si="23"/>
        <v>0</v>
      </c>
      <c r="AQ147" s="13" t="str">
        <f t="shared" si="53"/>
        <v/>
      </c>
      <c r="AR147" s="4" t="str">
        <f t="shared" si="25"/>
        <v/>
      </c>
      <c r="AT147" s="2">
        <f t="shared" si="46"/>
        <v>46.5</v>
      </c>
      <c r="AU147" s="4">
        <f t="shared" si="26"/>
        <v>139.5</v>
      </c>
      <c r="AV147" s="4">
        <f t="shared" si="27"/>
        <v>-1.23</v>
      </c>
      <c r="AY147" s="4">
        <f t="shared" si="28"/>
        <v>0</v>
      </c>
      <c r="AZ147" s="13" t="str">
        <f t="shared" si="54"/>
        <v/>
      </c>
      <c r="BA147" s="4" t="str">
        <f t="shared" si="30"/>
        <v/>
      </c>
      <c r="BC147" s="2">
        <f t="shared" si="47"/>
        <v>46.5</v>
      </c>
      <c r="BD147" s="4">
        <f t="shared" si="31"/>
        <v>139.5</v>
      </c>
      <c r="BE147" s="4">
        <f t="shared" si="32"/>
        <v>-1.23</v>
      </c>
      <c r="BH147" s="4">
        <f t="shared" si="33"/>
        <v>0</v>
      </c>
      <c r="BI147" s="13" t="str">
        <f t="shared" si="55"/>
        <v/>
      </c>
      <c r="BJ147" s="4" t="str">
        <f t="shared" si="35"/>
        <v/>
      </c>
      <c r="BL147" s="2">
        <f t="shared" si="48"/>
        <v>46.5</v>
      </c>
      <c r="BM147" s="4">
        <f t="shared" si="36"/>
        <v>139.5</v>
      </c>
      <c r="BN147" s="4">
        <f t="shared" si="37"/>
        <v>-1.23</v>
      </c>
      <c r="BQ147" s="4">
        <f t="shared" si="38"/>
        <v>0</v>
      </c>
      <c r="BR147" s="13" t="str">
        <f t="shared" si="56"/>
        <v/>
      </c>
      <c r="BS147" s="4" t="str">
        <f t="shared" si="40"/>
        <v/>
      </c>
    </row>
    <row r="148">
      <c r="A148" s="2">
        <f t="shared" si="41"/>
        <v>47</v>
      </c>
      <c r="B148" s="4">
        <f t="shared" si="1"/>
        <v>141</v>
      </c>
      <c r="C148" s="4">
        <f t="shared" si="2"/>
        <v>-1.26</v>
      </c>
      <c r="F148" s="4">
        <f t="shared" si="3"/>
        <v>0</v>
      </c>
      <c r="G148" s="13" t="str">
        <f t="shared" si="49"/>
        <v/>
      </c>
      <c r="H148" s="4" t="str">
        <f t="shared" si="5"/>
        <v/>
      </c>
      <c r="J148" s="2">
        <f t="shared" si="42"/>
        <v>47</v>
      </c>
      <c r="K148" s="4">
        <f t="shared" si="6"/>
        <v>141</v>
      </c>
      <c r="L148" s="4">
        <f t="shared" si="7"/>
        <v>-1.26</v>
      </c>
      <c r="O148" s="4">
        <f t="shared" si="8"/>
        <v>0</v>
      </c>
      <c r="P148" s="13" t="str">
        <f t="shared" si="50"/>
        <v/>
      </c>
      <c r="Q148" s="4" t="str">
        <f t="shared" si="10"/>
        <v/>
      </c>
      <c r="S148" s="2">
        <f t="shared" si="43"/>
        <v>47</v>
      </c>
      <c r="T148" s="4">
        <f t="shared" si="11"/>
        <v>141</v>
      </c>
      <c r="U148" s="4">
        <f t="shared" si="12"/>
        <v>-1.38</v>
      </c>
      <c r="X148" s="4">
        <f t="shared" si="13"/>
        <v>0</v>
      </c>
      <c r="Y148" s="13" t="str">
        <f t="shared" si="51"/>
        <v/>
      </c>
      <c r="Z148" s="4" t="str">
        <f t="shared" si="15"/>
        <v/>
      </c>
      <c r="AB148" s="2">
        <f t="shared" si="44"/>
        <v>47</v>
      </c>
      <c r="AC148" s="4">
        <f t="shared" si="16"/>
        <v>141</v>
      </c>
      <c r="AD148" s="4">
        <f t="shared" si="17"/>
        <v>-1.26</v>
      </c>
      <c r="AG148" s="4">
        <f t="shared" si="18"/>
        <v>0</v>
      </c>
      <c r="AH148" s="13" t="str">
        <f t="shared" si="52"/>
        <v/>
      </c>
      <c r="AI148" s="4" t="str">
        <f t="shared" si="20"/>
        <v/>
      </c>
      <c r="AK148" s="2">
        <f t="shared" si="45"/>
        <v>47</v>
      </c>
      <c r="AL148" s="4">
        <f t="shared" si="21"/>
        <v>141</v>
      </c>
      <c r="AM148" s="4">
        <f t="shared" si="22"/>
        <v>-1.38</v>
      </c>
      <c r="AP148" s="4">
        <f t="shared" si="23"/>
        <v>0</v>
      </c>
      <c r="AQ148" s="13" t="str">
        <f t="shared" si="53"/>
        <v/>
      </c>
      <c r="AR148" s="4" t="str">
        <f t="shared" si="25"/>
        <v/>
      </c>
      <c r="AT148" s="2">
        <f t="shared" si="46"/>
        <v>47</v>
      </c>
      <c r="AU148" s="4">
        <f t="shared" si="26"/>
        <v>141</v>
      </c>
      <c r="AV148" s="4">
        <f t="shared" si="27"/>
        <v>-1.26</v>
      </c>
      <c r="AY148" s="4">
        <f t="shared" si="28"/>
        <v>0</v>
      </c>
      <c r="AZ148" s="13" t="str">
        <f t="shared" si="54"/>
        <v/>
      </c>
      <c r="BA148" s="4" t="str">
        <f t="shared" si="30"/>
        <v/>
      </c>
      <c r="BC148" s="2">
        <f t="shared" si="47"/>
        <v>47</v>
      </c>
      <c r="BD148" s="4">
        <f t="shared" si="31"/>
        <v>141</v>
      </c>
      <c r="BE148" s="4">
        <f t="shared" si="32"/>
        <v>-1.26</v>
      </c>
      <c r="BH148" s="4">
        <f t="shared" si="33"/>
        <v>0</v>
      </c>
      <c r="BI148" s="13" t="str">
        <f t="shared" si="55"/>
        <v/>
      </c>
      <c r="BJ148" s="4" t="str">
        <f t="shared" si="35"/>
        <v/>
      </c>
      <c r="BL148" s="2">
        <f t="shared" si="48"/>
        <v>47</v>
      </c>
      <c r="BM148" s="4">
        <f t="shared" si="36"/>
        <v>141</v>
      </c>
      <c r="BN148" s="4">
        <f t="shared" si="37"/>
        <v>-1.26</v>
      </c>
      <c r="BQ148" s="4">
        <f t="shared" si="38"/>
        <v>0</v>
      </c>
      <c r="BR148" s="13" t="str">
        <f t="shared" si="56"/>
        <v/>
      </c>
      <c r="BS148" s="4" t="str">
        <f t="shared" si="40"/>
        <v/>
      </c>
    </row>
    <row r="149">
      <c r="A149" s="2">
        <f t="shared" si="41"/>
        <v>47.5</v>
      </c>
      <c r="B149" s="4">
        <f t="shared" si="1"/>
        <v>142.5</v>
      </c>
      <c r="C149" s="4">
        <f t="shared" si="2"/>
        <v>-1.29</v>
      </c>
      <c r="F149" s="4">
        <f t="shared" si="3"/>
        <v>0</v>
      </c>
      <c r="G149" s="13" t="str">
        <f t="shared" si="49"/>
        <v/>
      </c>
      <c r="H149" s="4" t="str">
        <f t="shared" si="5"/>
        <v/>
      </c>
      <c r="J149" s="2">
        <f t="shared" si="42"/>
        <v>47.5</v>
      </c>
      <c r="K149" s="4">
        <f t="shared" si="6"/>
        <v>142.5</v>
      </c>
      <c r="L149" s="4">
        <f t="shared" si="7"/>
        <v>-1.29</v>
      </c>
      <c r="O149" s="4">
        <f t="shared" si="8"/>
        <v>0</v>
      </c>
      <c r="P149" s="13" t="str">
        <f t="shared" si="50"/>
        <v/>
      </c>
      <c r="Q149" s="4" t="str">
        <f t="shared" si="10"/>
        <v/>
      </c>
      <c r="S149" s="2">
        <f t="shared" si="43"/>
        <v>47.5</v>
      </c>
      <c r="T149" s="4">
        <f t="shared" si="11"/>
        <v>142.5</v>
      </c>
      <c r="U149" s="4">
        <f t="shared" si="12"/>
        <v>-1.41</v>
      </c>
      <c r="X149" s="4">
        <f t="shared" si="13"/>
        <v>0</v>
      </c>
      <c r="Y149" s="13" t="str">
        <f t="shared" si="51"/>
        <v/>
      </c>
      <c r="Z149" s="4" t="str">
        <f t="shared" si="15"/>
        <v/>
      </c>
      <c r="AB149" s="2">
        <f t="shared" si="44"/>
        <v>47.5</v>
      </c>
      <c r="AC149" s="4">
        <f t="shared" si="16"/>
        <v>142.5</v>
      </c>
      <c r="AD149" s="4">
        <f t="shared" si="17"/>
        <v>-1.29</v>
      </c>
      <c r="AG149" s="4">
        <f t="shared" si="18"/>
        <v>0</v>
      </c>
      <c r="AH149" s="13" t="str">
        <f t="shared" si="52"/>
        <v/>
      </c>
      <c r="AI149" s="4" t="str">
        <f t="shared" si="20"/>
        <v/>
      </c>
      <c r="AK149" s="2">
        <f t="shared" si="45"/>
        <v>47.5</v>
      </c>
      <c r="AL149" s="4">
        <f t="shared" si="21"/>
        <v>142.5</v>
      </c>
      <c r="AM149" s="4">
        <f t="shared" si="22"/>
        <v>-1.41</v>
      </c>
      <c r="AP149" s="4">
        <f t="shared" si="23"/>
        <v>0</v>
      </c>
      <c r="AQ149" s="13" t="str">
        <f t="shared" si="53"/>
        <v/>
      </c>
      <c r="AR149" s="4" t="str">
        <f t="shared" si="25"/>
        <v/>
      </c>
      <c r="AT149" s="2">
        <f t="shared" si="46"/>
        <v>47.5</v>
      </c>
      <c r="AU149" s="4">
        <f t="shared" si="26"/>
        <v>142.5</v>
      </c>
      <c r="AV149" s="4">
        <f t="shared" si="27"/>
        <v>-1.29</v>
      </c>
      <c r="AY149" s="4">
        <f t="shared" si="28"/>
        <v>0</v>
      </c>
      <c r="AZ149" s="13" t="str">
        <f t="shared" si="54"/>
        <v/>
      </c>
      <c r="BA149" s="4" t="str">
        <f t="shared" si="30"/>
        <v/>
      </c>
      <c r="BC149" s="2">
        <f t="shared" si="47"/>
        <v>47.5</v>
      </c>
      <c r="BD149" s="4">
        <f t="shared" si="31"/>
        <v>142.5</v>
      </c>
      <c r="BE149" s="4">
        <f t="shared" si="32"/>
        <v>-1.29</v>
      </c>
      <c r="BH149" s="4">
        <f t="shared" si="33"/>
        <v>0</v>
      </c>
      <c r="BI149" s="13" t="str">
        <f t="shared" si="55"/>
        <v/>
      </c>
      <c r="BJ149" s="4" t="str">
        <f t="shared" si="35"/>
        <v/>
      </c>
      <c r="BL149" s="2">
        <f t="shared" si="48"/>
        <v>47.5</v>
      </c>
      <c r="BM149" s="4">
        <f t="shared" si="36"/>
        <v>142.5</v>
      </c>
      <c r="BN149" s="4">
        <f t="shared" si="37"/>
        <v>-1.29</v>
      </c>
      <c r="BQ149" s="4">
        <f t="shared" si="38"/>
        <v>0</v>
      </c>
      <c r="BR149" s="13" t="str">
        <f t="shared" si="56"/>
        <v/>
      </c>
      <c r="BS149" s="4" t="str">
        <f t="shared" si="40"/>
        <v/>
      </c>
    </row>
    <row r="150">
      <c r="A150" s="2">
        <f t="shared" si="41"/>
        <v>48</v>
      </c>
      <c r="B150" s="4">
        <f t="shared" si="1"/>
        <v>144</v>
      </c>
      <c r="C150" s="4">
        <f t="shared" si="2"/>
        <v>-1.32</v>
      </c>
      <c r="F150" s="4">
        <f t="shared" si="3"/>
        <v>0</v>
      </c>
      <c r="G150" s="13" t="str">
        <f t="shared" si="49"/>
        <v/>
      </c>
      <c r="H150" s="4" t="str">
        <f t="shared" si="5"/>
        <v/>
      </c>
      <c r="J150" s="2">
        <f t="shared" si="42"/>
        <v>48</v>
      </c>
      <c r="K150" s="4">
        <f t="shared" si="6"/>
        <v>144</v>
      </c>
      <c r="L150" s="4">
        <f t="shared" si="7"/>
        <v>-1.32</v>
      </c>
      <c r="O150" s="4">
        <f t="shared" si="8"/>
        <v>0</v>
      </c>
      <c r="P150" s="13" t="str">
        <f t="shared" si="50"/>
        <v/>
      </c>
      <c r="Q150" s="4" t="str">
        <f t="shared" si="10"/>
        <v/>
      </c>
      <c r="S150" s="2">
        <f t="shared" si="43"/>
        <v>48</v>
      </c>
      <c r="T150" s="4">
        <f t="shared" si="11"/>
        <v>144</v>
      </c>
      <c r="U150" s="4">
        <f t="shared" si="12"/>
        <v>-1.44</v>
      </c>
      <c r="V150" s="4">
        <f>150+13/16</f>
        <v>150.8125</v>
      </c>
      <c r="W150" s="2">
        <v>155.25</v>
      </c>
      <c r="X150" s="4">
        <f t="shared" si="13"/>
        <v>4.4375</v>
      </c>
      <c r="Y150" s="13">
        <f t="shared" si="51"/>
        <v>0.993031274</v>
      </c>
      <c r="Z150" s="4">
        <f t="shared" si="15"/>
        <v>0</v>
      </c>
      <c r="AB150" s="2">
        <f t="shared" si="44"/>
        <v>48</v>
      </c>
      <c r="AC150" s="4">
        <f t="shared" si="16"/>
        <v>144</v>
      </c>
      <c r="AD150" s="4">
        <f t="shared" si="17"/>
        <v>-1.32</v>
      </c>
      <c r="AE150" s="4">
        <f>150.75+1/32</f>
        <v>150.78125</v>
      </c>
      <c r="AF150" s="2">
        <v>155.25</v>
      </c>
      <c r="AG150" s="4">
        <f t="shared" si="18"/>
        <v>4.46875</v>
      </c>
      <c r="AH150" s="13">
        <f t="shared" si="52"/>
        <v>0.9930795016</v>
      </c>
      <c r="AI150" s="4">
        <f t="shared" si="20"/>
        <v>0</v>
      </c>
      <c r="AK150" s="2">
        <f t="shared" si="45"/>
        <v>48</v>
      </c>
      <c r="AL150" s="4">
        <f t="shared" si="21"/>
        <v>144</v>
      </c>
      <c r="AM150" s="4">
        <f t="shared" si="22"/>
        <v>-1.44</v>
      </c>
      <c r="AN150" s="2">
        <v>150.8125</v>
      </c>
      <c r="AO150" s="2">
        <v>155.25</v>
      </c>
      <c r="AP150" s="4">
        <f t="shared" si="23"/>
        <v>4.4375</v>
      </c>
      <c r="AQ150" s="13">
        <f t="shared" si="53"/>
        <v>1</v>
      </c>
      <c r="AR150" s="4">
        <f t="shared" si="25"/>
        <v>0</v>
      </c>
      <c r="AT150" s="2">
        <f t="shared" si="46"/>
        <v>48</v>
      </c>
      <c r="AU150" s="4">
        <f t="shared" si="26"/>
        <v>144</v>
      </c>
      <c r="AV150" s="4">
        <f t="shared" si="27"/>
        <v>-1.32</v>
      </c>
      <c r="AY150" s="4">
        <f t="shared" si="28"/>
        <v>0</v>
      </c>
      <c r="AZ150" s="13" t="str">
        <f t="shared" si="54"/>
        <v/>
      </c>
      <c r="BA150" s="4" t="str">
        <f t="shared" si="30"/>
        <v/>
      </c>
      <c r="BC150" s="2">
        <f t="shared" si="47"/>
        <v>48</v>
      </c>
      <c r="BD150" s="4">
        <f t="shared" si="31"/>
        <v>144</v>
      </c>
      <c r="BE150" s="4">
        <f t="shared" si="32"/>
        <v>-1.32</v>
      </c>
      <c r="BH150" s="4">
        <f t="shared" si="33"/>
        <v>0</v>
      </c>
      <c r="BI150" s="13" t="str">
        <f t="shared" si="55"/>
        <v/>
      </c>
      <c r="BJ150" s="4" t="str">
        <f t="shared" si="35"/>
        <v/>
      </c>
      <c r="BL150" s="2">
        <f t="shared" si="48"/>
        <v>48</v>
      </c>
      <c r="BM150" s="4">
        <f t="shared" si="36"/>
        <v>144</v>
      </c>
      <c r="BN150" s="4">
        <f t="shared" si="37"/>
        <v>-1.32</v>
      </c>
      <c r="BQ150" s="4">
        <f t="shared" si="38"/>
        <v>0</v>
      </c>
      <c r="BR150" s="13" t="str">
        <f t="shared" si="56"/>
        <v/>
      </c>
      <c r="BS150" s="4" t="str">
        <f t="shared" si="40"/>
        <v/>
      </c>
    </row>
    <row r="151">
      <c r="A151" s="2">
        <f t="shared" si="41"/>
        <v>48.5</v>
      </c>
      <c r="B151" s="4">
        <f t="shared" si="1"/>
        <v>145.5</v>
      </c>
      <c r="C151" s="4">
        <f t="shared" si="2"/>
        <v>-1.35</v>
      </c>
      <c r="F151" s="4">
        <f t="shared" si="3"/>
        <v>0</v>
      </c>
      <c r="G151" s="13" t="str">
        <f t="shared" si="49"/>
        <v/>
      </c>
      <c r="H151" s="4" t="str">
        <f t="shared" si="5"/>
        <v/>
      </c>
      <c r="J151" s="2">
        <f t="shared" si="42"/>
        <v>48.5</v>
      </c>
      <c r="K151" s="4">
        <f t="shared" si="6"/>
        <v>145.5</v>
      </c>
      <c r="L151" s="4">
        <f t="shared" si="7"/>
        <v>-1.35</v>
      </c>
      <c r="O151" s="4">
        <f t="shared" si="8"/>
        <v>0</v>
      </c>
      <c r="P151" s="13" t="str">
        <f t="shared" si="50"/>
        <v/>
      </c>
      <c r="Q151" s="4" t="str">
        <f t="shared" si="10"/>
        <v/>
      </c>
      <c r="S151" s="2">
        <f t="shared" si="43"/>
        <v>48.5</v>
      </c>
      <c r="T151" s="4">
        <f t="shared" si="11"/>
        <v>145.5</v>
      </c>
      <c r="U151" s="4">
        <f t="shared" si="12"/>
        <v>-1.47</v>
      </c>
      <c r="X151" s="4">
        <f t="shared" si="13"/>
        <v>0</v>
      </c>
      <c r="Y151" s="13" t="str">
        <f t="shared" si="51"/>
        <v/>
      </c>
      <c r="Z151" s="4" t="str">
        <f t="shared" si="15"/>
        <v/>
      </c>
      <c r="AB151" s="2">
        <f t="shared" si="44"/>
        <v>48.5</v>
      </c>
      <c r="AC151" s="4">
        <f t="shared" si="16"/>
        <v>145.5</v>
      </c>
      <c r="AD151" s="4">
        <f t="shared" si="17"/>
        <v>-1.35</v>
      </c>
      <c r="AG151" s="4">
        <f t="shared" si="18"/>
        <v>0</v>
      </c>
      <c r="AH151" s="13" t="str">
        <f t="shared" si="52"/>
        <v/>
      </c>
      <c r="AI151" s="4" t="str">
        <f t="shared" si="20"/>
        <v/>
      </c>
      <c r="AK151" s="2">
        <f t="shared" si="45"/>
        <v>48.5</v>
      </c>
      <c r="AL151" s="4">
        <f t="shared" si="21"/>
        <v>145.5</v>
      </c>
      <c r="AM151" s="4">
        <f t="shared" si="22"/>
        <v>-1.47</v>
      </c>
      <c r="AP151" s="4">
        <f t="shared" si="23"/>
        <v>0</v>
      </c>
      <c r="AQ151" s="13" t="str">
        <f t="shared" si="53"/>
        <v/>
      </c>
      <c r="AR151" s="4" t="str">
        <f t="shared" si="25"/>
        <v/>
      </c>
      <c r="AT151" s="2">
        <f t="shared" si="46"/>
        <v>48.5</v>
      </c>
      <c r="AU151" s="4">
        <f t="shared" si="26"/>
        <v>145.5</v>
      </c>
      <c r="AV151" s="4">
        <f t="shared" si="27"/>
        <v>-1.35</v>
      </c>
      <c r="AY151" s="4">
        <f t="shared" si="28"/>
        <v>0</v>
      </c>
      <c r="AZ151" s="13" t="str">
        <f t="shared" si="54"/>
        <v/>
      </c>
      <c r="BA151" s="4" t="str">
        <f t="shared" si="30"/>
        <v/>
      </c>
      <c r="BC151" s="2">
        <f t="shared" si="47"/>
        <v>48.5</v>
      </c>
      <c r="BD151" s="4">
        <f t="shared" si="31"/>
        <v>145.5</v>
      </c>
      <c r="BE151" s="4">
        <f t="shared" si="32"/>
        <v>-1.35</v>
      </c>
      <c r="BH151" s="4">
        <f t="shared" si="33"/>
        <v>0</v>
      </c>
      <c r="BI151" s="13" t="str">
        <f t="shared" si="55"/>
        <v/>
      </c>
      <c r="BJ151" s="4" t="str">
        <f t="shared" si="35"/>
        <v/>
      </c>
      <c r="BL151" s="2">
        <f t="shared" si="48"/>
        <v>48.5</v>
      </c>
      <c r="BM151" s="4">
        <f t="shared" si="36"/>
        <v>145.5</v>
      </c>
      <c r="BN151" s="4">
        <f t="shared" si="37"/>
        <v>-1.35</v>
      </c>
      <c r="BQ151" s="4">
        <f t="shared" si="38"/>
        <v>0</v>
      </c>
      <c r="BR151" s="13" t="str">
        <f t="shared" si="56"/>
        <v/>
      </c>
      <c r="BS151" s="4" t="str">
        <f t="shared" si="40"/>
        <v/>
      </c>
    </row>
    <row r="152">
      <c r="A152" s="2">
        <f t="shared" si="41"/>
        <v>49</v>
      </c>
      <c r="B152" s="4">
        <f t="shared" si="1"/>
        <v>147</v>
      </c>
      <c r="C152" s="4">
        <f t="shared" si="2"/>
        <v>-1.38</v>
      </c>
      <c r="F152" s="4">
        <f t="shared" si="3"/>
        <v>0</v>
      </c>
      <c r="G152" s="13" t="str">
        <f t="shared" si="49"/>
        <v/>
      </c>
      <c r="H152" s="4" t="str">
        <f t="shared" si="5"/>
        <v/>
      </c>
      <c r="J152" s="2">
        <f t="shared" si="42"/>
        <v>49</v>
      </c>
      <c r="K152" s="4">
        <f t="shared" si="6"/>
        <v>147</v>
      </c>
      <c r="L152" s="4">
        <f t="shared" si="7"/>
        <v>-1.38</v>
      </c>
      <c r="O152" s="4">
        <f t="shared" si="8"/>
        <v>0</v>
      </c>
      <c r="P152" s="13" t="str">
        <f t="shared" si="50"/>
        <v/>
      </c>
      <c r="Q152" s="4" t="str">
        <f t="shared" si="10"/>
        <v/>
      </c>
      <c r="S152" s="2">
        <f t="shared" si="43"/>
        <v>49</v>
      </c>
      <c r="T152" s="4">
        <f t="shared" si="11"/>
        <v>147</v>
      </c>
      <c r="U152" s="4">
        <f t="shared" si="12"/>
        <v>-1.5</v>
      </c>
      <c r="X152" s="4">
        <f t="shared" si="13"/>
        <v>0</v>
      </c>
      <c r="Y152" s="13" t="str">
        <f t="shared" si="51"/>
        <v/>
      </c>
      <c r="Z152" s="4" t="str">
        <f t="shared" si="15"/>
        <v/>
      </c>
      <c r="AB152" s="2">
        <f t="shared" si="44"/>
        <v>49</v>
      </c>
      <c r="AC152" s="4">
        <f t="shared" si="16"/>
        <v>147</v>
      </c>
      <c r="AD152" s="4">
        <f t="shared" si="17"/>
        <v>-1.38</v>
      </c>
      <c r="AG152" s="4">
        <f t="shared" si="18"/>
        <v>0</v>
      </c>
      <c r="AH152" s="13" t="str">
        <f t="shared" si="52"/>
        <v/>
      </c>
      <c r="AI152" s="4" t="str">
        <f t="shared" si="20"/>
        <v/>
      </c>
      <c r="AK152" s="2">
        <f t="shared" si="45"/>
        <v>49</v>
      </c>
      <c r="AL152" s="4">
        <f t="shared" si="21"/>
        <v>147</v>
      </c>
      <c r="AM152" s="4">
        <f t="shared" si="22"/>
        <v>-1.5</v>
      </c>
      <c r="AP152" s="4">
        <f t="shared" si="23"/>
        <v>0</v>
      </c>
      <c r="AQ152" s="13" t="str">
        <f t="shared" si="53"/>
        <v/>
      </c>
      <c r="AR152" s="4" t="str">
        <f t="shared" si="25"/>
        <v/>
      </c>
      <c r="AT152" s="2">
        <f t="shared" si="46"/>
        <v>49</v>
      </c>
      <c r="AU152" s="4">
        <f t="shared" si="26"/>
        <v>147</v>
      </c>
      <c r="AV152" s="4">
        <f t="shared" si="27"/>
        <v>-1.38</v>
      </c>
      <c r="AY152" s="4">
        <f t="shared" si="28"/>
        <v>0</v>
      </c>
      <c r="AZ152" s="13" t="str">
        <f t="shared" si="54"/>
        <v/>
      </c>
      <c r="BA152" s="4" t="str">
        <f t="shared" si="30"/>
        <v/>
      </c>
      <c r="BC152" s="2">
        <f t="shared" si="47"/>
        <v>49</v>
      </c>
      <c r="BD152" s="4">
        <f t="shared" si="31"/>
        <v>147</v>
      </c>
      <c r="BE152" s="4">
        <f t="shared" si="32"/>
        <v>-1.38</v>
      </c>
      <c r="BH152" s="4">
        <f t="shared" si="33"/>
        <v>0</v>
      </c>
      <c r="BI152" s="13" t="str">
        <f t="shared" si="55"/>
        <v/>
      </c>
      <c r="BJ152" s="4" t="str">
        <f t="shared" si="35"/>
        <v/>
      </c>
      <c r="BL152" s="2">
        <f t="shared" si="48"/>
        <v>49</v>
      </c>
      <c r="BM152" s="4">
        <f t="shared" si="36"/>
        <v>147</v>
      </c>
      <c r="BN152" s="4">
        <f t="shared" si="37"/>
        <v>-1.38</v>
      </c>
      <c r="BQ152" s="4">
        <f t="shared" si="38"/>
        <v>0</v>
      </c>
      <c r="BR152" s="13" t="str">
        <f t="shared" si="56"/>
        <v/>
      </c>
      <c r="BS152" s="4" t="str">
        <f t="shared" si="40"/>
        <v/>
      </c>
    </row>
    <row r="153">
      <c r="A153" s="2">
        <f t="shared" si="41"/>
        <v>49.5</v>
      </c>
      <c r="B153" s="4">
        <f t="shared" si="1"/>
        <v>148.5</v>
      </c>
      <c r="C153" s="4">
        <f t="shared" si="2"/>
        <v>-1.41</v>
      </c>
      <c r="F153" s="4">
        <f t="shared" si="3"/>
        <v>0</v>
      </c>
      <c r="G153" s="13" t="str">
        <f t="shared" si="49"/>
        <v/>
      </c>
      <c r="H153" s="4" t="str">
        <f t="shared" si="5"/>
        <v/>
      </c>
      <c r="J153" s="2">
        <f t="shared" si="42"/>
        <v>49.5</v>
      </c>
      <c r="K153" s="4">
        <f t="shared" si="6"/>
        <v>148.5</v>
      </c>
      <c r="L153" s="4">
        <f t="shared" si="7"/>
        <v>-1.41</v>
      </c>
      <c r="O153" s="4">
        <f t="shared" si="8"/>
        <v>0</v>
      </c>
      <c r="P153" s="13" t="str">
        <f t="shared" si="50"/>
        <v/>
      </c>
      <c r="Q153" s="4" t="str">
        <f t="shared" si="10"/>
        <v/>
      </c>
      <c r="S153" s="2">
        <f t="shared" si="43"/>
        <v>49.5</v>
      </c>
      <c r="T153" s="4">
        <f t="shared" si="11"/>
        <v>148.5</v>
      </c>
      <c r="U153" s="4">
        <f t="shared" si="12"/>
        <v>-1.53</v>
      </c>
      <c r="X153" s="4">
        <f t="shared" si="13"/>
        <v>0</v>
      </c>
      <c r="Y153" s="13" t="str">
        <f t="shared" si="51"/>
        <v/>
      </c>
      <c r="Z153" s="4" t="str">
        <f t="shared" si="15"/>
        <v/>
      </c>
      <c r="AB153" s="2">
        <f t="shared" si="44"/>
        <v>49.5</v>
      </c>
      <c r="AC153" s="4">
        <f t="shared" si="16"/>
        <v>148.5</v>
      </c>
      <c r="AD153" s="4">
        <f t="shared" si="17"/>
        <v>-1.41</v>
      </c>
      <c r="AG153" s="4">
        <f t="shared" si="18"/>
        <v>0</v>
      </c>
      <c r="AH153" s="13" t="str">
        <f t="shared" si="52"/>
        <v/>
      </c>
      <c r="AI153" s="4" t="str">
        <f t="shared" si="20"/>
        <v/>
      </c>
      <c r="AK153" s="2">
        <f t="shared" si="45"/>
        <v>49.5</v>
      </c>
      <c r="AL153" s="4">
        <f t="shared" si="21"/>
        <v>148.5</v>
      </c>
      <c r="AM153" s="4">
        <f t="shared" si="22"/>
        <v>-1.53</v>
      </c>
      <c r="AP153" s="4">
        <f t="shared" si="23"/>
        <v>0</v>
      </c>
      <c r="AQ153" s="13" t="str">
        <f t="shared" si="53"/>
        <v/>
      </c>
      <c r="AR153" s="4" t="str">
        <f t="shared" si="25"/>
        <v/>
      </c>
      <c r="AT153" s="2">
        <f t="shared" si="46"/>
        <v>49.5</v>
      </c>
      <c r="AU153" s="4">
        <f t="shared" si="26"/>
        <v>148.5</v>
      </c>
      <c r="AV153" s="4">
        <f t="shared" si="27"/>
        <v>-1.41</v>
      </c>
      <c r="AY153" s="4">
        <f t="shared" si="28"/>
        <v>0</v>
      </c>
      <c r="AZ153" s="13" t="str">
        <f t="shared" si="54"/>
        <v/>
      </c>
      <c r="BA153" s="4" t="str">
        <f t="shared" si="30"/>
        <v/>
      </c>
      <c r="BC153" s="2">
        <f t="shared" si="47"/>
        <v>49.5</v>
      </c>
      <c r="BD153" s="4">
        <f t="shared" si="31"/>
        <v>148.5</v>
      </c>
      <c r="BE153" s="4">
        <f t="shared" si="32"/>
        <v>-1.41</v>
      </c>
      <c r="BH153" s="4">
        <f t="shared" si="33"/>
        <v>0</v>
      </c>
      <c r="BI153" s="13" t="str">
        <f t="shared" si="55"/>
        <v/>
      </c>
      <c r="BJ153" s="4" t="str">
        <f t="shared" si="35"/>
        <v/>
      </c>
      <c r="BL153" s="2">
        <f t="shared" si="48"/>
        <v>49.5</v>
      </c>
      <c r="BM153" s="4">
        <f t="shared" si="36"/>
        <v>148.5</v>
      </c>
      <c r="BN153" s="4">
        <f t="shared" si="37"/>
        <v>-1.41</v>
      </c>
      <c r="BQ153" s="4">
        <f t="shared" si="38"/>
        <v>0</v>
      </c>
      <c r="BR153" s="13" t="str">
        <f t="shared" si="56"/>
        <v/>
      </c>
      <c r="BS153" s="4" t="str">
        <f t="shared" si="40"/>
        <v/>
      </c>
    </row>
    <row r="154">
      <c r="A154" s="2">
        <f t="shared" si="41"/>
        <v>50</v>
      </c>
      <c r="B154" s="4">
        <f t="shared" si="1"/>
        <v>150</v>
      </c>
      <c r="C154" s="4">
        <f t="shared" si="2"/>
        <v>-1.44</v>
      </c>
      <c r="F154" s="4">
        <f t="shared" si="3"/>
        <v>0</v>
      </c>
      <c r="G154" s="13" t="str">
        <f t="shared" si="49"/>
        <v/>
      </c>
      <c r="H154" s="4" t="str">
        <f t="shared" si="5"/>
        <v/>
      </c>
      <c r="J154" s="2">
        <f t="shared" si="42"/>
        <v>50</v>
      </c>
      <c r="K154" s="4">
        <f t="shared" si="6"/>
        <v>150</v>
      </c>
      <c r="L154" s="4">
        <f t="shared" si="7"/>
        <v>-1.44</v>
      </c>
      <c r="O154" s="4">
        <f t="shared" si="8"/>
        <v>0</v>
      </c>
      <c r="P154" s="13" t="str">
        <f t="shared" si="50"/>
        <v/>
      </c>
      <c r="Q154" s="4" t="str">
        <f t="shared" si="10"/>
        <v/>
      </c>
      <c r="S154" s="2">
        <f t="shared" si="43"/>
        <v>50</v>
      </c>
      <c r="T154" s="4">
        <f t="shared" si="11"/>
        <v>150</v>
      </c>
      <c r="U154" s="4">
        <f t="shared" si="12"/>
        <v>-1.56</v>
      </c>
      <c r="V154" s="4">
        <f>150+13/16</f>
        <v>150.8125</v>
      </c>
      <c r="W154" s="2">
        <v>155.25</v>
      </c>
      <c r="X154" s="4">
        <f t="shared" si="13"/>
        <v>4.4375</v>
      </c>
      <c r="Y154" s="13">
        <f t="shared" si="51"/>
        <v>0.993031274</v>
      </c>
      <c r="Z154" s="4">
        <f t="shared" si="15"/>
        <v>0</v>
      </c>
      <c r="AB154" s="2">
        <f t="shared" si="44"/>
        <v>50</v>
      </c>
      <c r="AC154" s="4">
        <f t="shared" si="16"/>
        <v>150</v>
      </c>
      <c r="AD154" s="4">
        <f t="shared" si="17"/>
        <v>-1.44</v>
      </c>
      <c r="AE154" s="4">
        <f>150.75+1/32</f>
        <v>150.78125</v>
      </c>
      <c r="AF154" s="2">
        <v>155.25</v>
      </c>
      <c r="AG154" s="4">
        <f t="shared" si="18"/>
        <v>4.46875</v>
      </c>
      <c r="AH154" s="13">
        <f t="shared" si="52"/>
        <v>0.9930795016</v>
      </c>
      <c r="AI154" s="4">
        <f t="shared" si="20"/>
        <v>0</v>
      </c>
      <c r="AK154" s="2">
        <f t="shared" si="45"/>
        <v>50</v>
      </c>
      <c r="AL154" s="4">
        <f t="shared" si="21"/>
        <v>150</v>
      </c>
      <c r="AM154" s="4">
        <f t="shared" si="22"/>
        <v>-1.56</v>
      </c>
      <c r="AN154" s="2">
        <v>150.8125</v>
      </c>
      <c r="AO154" s="2">
        <v>155.25</v>
      </c>
      <c r="AP154" s="4">
        <f t="shared" si="23"/>
        <v>4.4375</v>
      </c>
      <c r="AQ154" s="13">
        <f t="shared" si="53"/>
        <v>1</v>
      </c>
      <c r="AR154" s="4">
        <f t="shared" si="25"/>
        <v>0</v>
      </c>
      <c r="AT154" s="2">
        <f t="shared" si="46"/>
        <v>50</v>
      </c>
      <c r="AU154" s="4">
        <f t="shared" si="26"/>
        <v>150</v>
      </c>
      <c r="AV154" s="4">
        <f t="shared" si="27"/>
        <v>-1.44</v>
      </c>
      <c r="AY154" s="4">
        <f t="shared" si="28"/>
        <v>0</v>
      </c>
      <c r="AZ154" s="13" t="str">
        <f t="shared" si="54"/>
        <v/>
      </c>
      <c r="BA154" s="4" t="str">
        <f t="shared" si="30"/>
        <v/>
      </c>
      <c r="BC154" s="2">
        <f t="shared" si="47"/>
        <v>50</v>
      </c>
      <c r="BD154" s="4">
        <f t="shared" si="31"/>
        <v>150</v>
      </c>
      <c r="BE154" s="4">
        <f t="shared" si="32"/>
        <v>-1.44</v>
      </c>
      <c r="BH154" s="4">
        <f t="shared" si="33"/>
        <v>0</v>
      </c>
      <c r="BI154" s="13" t="str">
        <f t="shared" si="55"/>
        <v/>
      </c>
      <c r="BJ154" s="4" t="str">
        <f t="shared" si="35"/>
        <v/>
      </c>
      <c r="BL154" s="2">
        <f t="shared" si="48"/>
        <v>50</v>
      </c>
      <c r="BM154" s="4">
        <f t="shared" si="36"/>
        <v>150</v>
      </c>
      <c r="BN154" s="4">
        <f t="shared" si="37"/>
        <v>-1.44</v>
      </c>
      <c r="BQ154" s="4">
        <f t="shared" si="38"/>
        <v>0</v>
      </c>
      <c r="BR154" s="13" t="str">
        <f t="shared" si="56"/>
        <v/>
      </c>
      <c r="BS154" s="4" t="str">
        <f t="shared" si="40"/>
        <v/>
      </c>
    </row>
    <row r="155">
      <c r="A155" s="2">
        <f t="shared" si="41"/>
        <v>50.5</v>
      </c>
      <c r="B155" s="4">
        <f t="shared" si="1"/>
        <v>151.5</v>
      </c>
      <c r="C155" s="4">
        <f t="shared" si="2"/>
        <v>-1.47</v>
      </c>
      <c r="F155" s="4">
        <f t="shared" si="3"/>
        <v>0</v>
      </c>
      <c r="G155" s="13" t="str">
        <f t="shared" si="49"/>
        <v/>
      </c>
      <c r="H155" s="4" t="str">
        <f t="shared" si="5"/>
        <v/>
      </c>
      <c r="J155" s="2">
        <f t="shared" si="42"/>
        <v>50.5</v>
      </c>
      <c r="K155" s="4">
        <f t="shared" si="6"/>
        <v>151.5</v>
      </c>
      <c r="L155" s="4">
        <f t="shared" si="7"/>
        <v>-1.47</v>
      </c>
      <c r="O155" s="4">
        <f t="shared" si="8"/>
        <v>0</v>
      </c>
      <c r="P155" s="13" t="str">
        <f t="shared" si="50"/>
        <v/>
      </c>
      <c r="Q155" s="4" t="str">
        <f t="shared" si="10"/>
        <v/>
      </c>
      <c r="S155" s="2">
        <f t="shared" si="43"/>
        <v>50.5</v>
      </c>
      <c r="T155" s="4">
        <f t="shared" si="11"/>
        <v>151.5</v>
      </c>
      <c r="U155" s="4">
        <f t="shared" si="12"/>
        <v>-1.59</v>
      </c>
      <c r="X155" s="4">
        <f t="shared" si="13"/>
        <v>0</v>
      </c>
      <c r="Y155" s="13" t="str">
        <f t="shared" si="51"/>
        <v/>
      </c>
      <c r="Z155" s="4" t="str">
        <f t="shared" si="15"/>
        <v/>
      </c>
      <c r="AB155" s="2">
        <f t="shared" si="44"/>
        <v>50.5</v>
      </c>
      <c r="AC155" s="4">
        <f t="shared" si="16"/>
        <v>151.5</v>
      </c>
      <c r="AD155" s="4">
        <f t="shared" si="17"/>
        <v>-1.47</v>
      </c>
      <c r="AG155" s="4">
        <f t="shared" si="18"/>
        <v>0</v>
      </c>
      <c r="AH155" s="13" t="str">
        <f t="shared" si="52"/>
        <v/>
      </c>
      <c r="AI155" s="4" t="str">
        <f t="shared" si="20"/>
        <v/>
      </c>
      <c r="AK155" s="2">
        <f t="shared" si="45"/>
        <v>50.5</v>
      </c>
      <c r="AL155" s="4">
        <f t="shared" si="21"/>
        <v>151.5</v>
      </c>
      <c r="AM155" s="4">
        <f t="shared" si="22"/>
        <v>-1.59</v>
      </c>
      <c r="AP155" s="4">
        <f t="shared" si="23"/>
        <v>0</v>
      </c>
      <c r="AQ155" s="13" t="str">
        <f t="shared" si="53"/>
        <v/>
      </c>
      <c r="AR155" s="4" t="str">
        <f t="shared" si="25"/>
        <v/>
      </c>
      <c r="AT155" s="2">
        <f t="shared" si="46"/>
        <v>50.5</v>
      </c>
      <c r="AU155" s="4">
        <f t="shared" si="26"/>
        <v>151.5</v>
      </c>
      <c r="AV155" s="4">
        <f t="shared" si="27"/>
        <v>-1.47</v>
      </c>
      <c r="AY155" s="4">
        <f t="shared" si="28"/>
        <v>0</v>
      </c>
      <c r="AZ155" s="13" t="str">
        <f t="shared" si="54"/>
        <v/>
      </c>
      <c r="BA155" s="4" t="str">
        <f t="shared" si="30"/>
        <v/>
      </c>
      <c r="BC155" s="2">
        <f t="shared" si="47"/>
        <v>50.5</v>
      </c>
      <c r="BD155" s="4">
        <f t="shared" si="31"/>
        <v>151.5</v>
      </c>
      <c r="BE155" s="4">
        <f t="shared" si="32"/>
        <v>-1.47</v>
      </c>
      <c r="BH155" s="4">
        <f t="shared" si="33"/>
        <v>0</v>
      </c>
      <c r="BI155" s="13" t="str">
        <f t="shared" si="55"/>
        <v/>
      </c>
      <c r="BJ155" s="4" t="str">
        <f t="shared" si="35"/>
        <v/>
      </c>
      <c r="BL155" s="2">
        <f t="shared" si="48"/>
        <v>50.5</v>
      </c>
      <c r="BM155" s="4">
        <f t="shared" si="36"/>
        <v>151.5</v>
      </c>
      <c r="BN155" s="4">
        <f t="shared" si="37"/>
        <v>-1.47</v>
      </c>
      <c r="BQ155" s="4">
        <f t="shared" si="38"/>
        <v>0</v>
      </c>
      <c r="BR155" s="13" t="str">
        <f t="shared" si="56"/>
        <v/>
      </c>
      <c r="BS155" s="4" t="str">
        <f t="shared" si="40"/>
        <v/>
      </c>
    </row>
    <row r="156">
      <c r="A156" s="2">
        <f t="shared" si="41"/>
        <v>51</v>
      </c>
      <c r="B156" s="4">
        <f t="shared" si="1"/>
        <v>153</v>
      </c>
      <c r="C156" s="4">
        <f t="shared" si="2"/>
        <v>-1.5</v>
      </c>
      <c r="F156" s="4">
        <f t="shared" si="3"/>
        <v>0</v>
      </c>
      <c r="G156" s="13" t="str">
        <f t="shared" si="49"/>
        <v/>
      </c>
      <c r="H156" s="4" t="str">
        <f t="shared" si="5"/>
        <v/>
      </c>
      <c r="J156" s="2">
        <f t="shared" si="42"/>
        <v>51</v>
      </c>
      <c r="K156" s="4">
        <f t="shared" si="6"/>
        <v>153</v>
      </c>
      <c r="L156" s="4">
        <f t="shared" si="7"/>
        <v>-1.5</v>
      </c>
      <c r="O156" s="4">
        <f t="shared" si="8"/>
        <v>0</v>
      </c>
      <c r="P156" s="13" t="str">
        <f t="shared" si="50"/>
        <v/>
      </c>
      <c r="Q156" s="4" t="str">
        <f t="shared" si="10"/>
        <v/>
      </c>
      <c r="S156" s="2">
        <f t="shared" si="43"/>
        <v>51</v>
      </c>
      <c r="T156" s="4">
        <f t="shared" si="11"/>
        <v>153</v>
      </c>
      <c r="U156" s="4">
        <f t="shared" si="12"/>
        <v>-1.62</v>
      </c>
      <c r="X156" s="4">
        <f t="shared" si="13"/>
        <v>0</v>
      </c>
      <c r="Y156" s="13" t="str">
        <f t="shared" si="51"/>
        <v/>
      </c>
      <c r="Z156" s="4" t="str">
        <f t="shared" si="15"/>
        <v/>
      </c>
      <c r="AB156" s="2">
        <f t="shared" si="44"/>
        <v>51</v>
      </c>
      <c r="AC156" s="4">
        <f t="shared" si="16"/>
        <v>153</v>
      </c>
      <c r="AD156" s="4">
        <f t="shared" si="17"/>
        <v>-1.5</v>
      </c>
      <c r="AG156" s="4">
        <f t="shared" si="18"/>
        <v>0</v>
      </c>
      <c r="AH156" s="13" t="str">
        <f t="shared" si="52"/>
        <v/>
      </c>
      <c r="AI156" s="4" t="str">
        <f t="shared" si="20"/>
        <v/>
      </c>
      <c r="AK156" s="2">
        <f t="shared" si="45"/>
        <v>51</v>
      </c>
      <c r="AL156" s="4">
        <f t="shared" si="21"/>
        <v>153</v>
      </c>
      <c r="AM156" s="4">
        <f t="shared" si="22"/>
        <v>-1.62</v>
      </c>
      <c r="AP156" s="4">
        <f t="shared" si="23"/>
        <v>0</v>
      </c>
      <c r="AQ156" s="13" t="str">
        <f t="shared" si="53"/>
        <v/>
      </c>
      <c r="AR156" s="4" t="str">
        <f t="shared" si="25"/>
        <v/>
      </c>
      <c r="AT156" s="2">
        <f t="shared" si="46"/>
        <v>51</v>
      </c>
      <c r="AU156" s="4">
        <f t="shared" si="26"/>
        <v>153</v>
      </c>
      <c r="AV156" s="4">
        <f t="shared" si="27"/>
        <v>-1.5</v>
      </c>
      <c r="AY156" s="4">
        <f t="shared" si="28"/>
        <v>0</v>
      </c>
      <c r="AZ156" s="13" t="str">
        <f t="shared" si="54"/>
        <v/>
      </c>
      <c r="BA156" s="4" t="str">
        <f t="shared" si="30"/>
        <v/>
      </c>
      <c r="BC156" s="2">
        <f t="shared" si="47"/>
        <v>51</v>
      </c>
      <c r="BD156" s="4">
        <f t="shared" si="31"/>
        <v>153</v>
      </c>
      <c r="BE156" s="4">
        <f t="shared" si="32"/>
        <v>-1.5</v>
      </c>
      <c r="BH156" s="4">
        <f t="shared" si="33"/>
        <v>0</v>
      </c>
      <c r="BI156" s="13" t="str">
        <f t="shared" si="55"/>
        <v/>
      </c>
      <c r="BJ156" s="4" t="str">
        <f t="shared" si="35"/>
        <v/>
      </c>
      <c r="BL156" s="2">
        <f t="shared" si="48"/>
        <v>51</v>
      </c>
      <c r="BM156" s="4">
        <f t="shared" si="36"/>
        <v>153</v>
      </c>
      <c r="BN156" s="4">
        <f t="shared" si="37"/>
        <v>-1.5</v>
      </c>
      <c r="BQ156" s="4">
        <f t="shared" si="38"/>
        <v>0</v>
      </c>
      <c r="BR156" s="13" t="str">
        <f t="shared" si="56"/>
        <v/>
      </c>
      <c r="BS156" s="4" t="str">
        <f t="shared" si="40"/>
        <v/>
      </c>
    </row>
    <row r="157">
      <c r="A157" s="2">
        <f t="shared" si="41"/>
        <v>51.5</v>
      </c>
      <c r="B157" s="4">
        <f t="shared" si="1"/>
        <v>154.5</v>
      </c>
      <c r="C157" s="4">
        <f t="shared" si="2"/>
        <v>-1.53</v>
      </c>
      <c r="F157" s="4">
        <f t="shared" si="3"/>
        <v>0</v>
      </c>
      <c r="G157" s="13" t="str">
        <f t="shared" si="49"/>
        <v/>
      </c>
      <c r="H157" s="4" t="str">
        <f t="shared" si="5"/>
        <v/>
      </c>
      <c r="J157" s="2">
        <f t="shared" si="42"/>
        <v>51.5</v>
      </c>
      <c r="K157" s="4">
        <f t="shared" si="6"/>
        <v>154.5</v>
      </c>
      <c r="L157" s="4">
        <f t="shared" si="7"/>
        <v>-1.53</v>
      </c>
      <c r="O157" s="4">
        <f t="shared" si="8"/>
        <v>0</v>
      </c>
      <c r="P157" s="13" t="str">
        <f t="shared" si="50"/>
        <v/>
      </c>
      <c r="Q157" s="4" t="str">
        <f t="shared" si="10"/>
        <v/>
      </c>
      <c r="S157" s="2">
        <f t="shared" si="43"/>
        <v>51.5</v>
      </c>
      <c r="T157" s="4">
        <f t="shared" si="11"/>
        <v>154.5</v>
      </c>
      <c r="U157" s="4">
        <f t="shared" si="12"/>
        <v>-1.65</v>
      </c>
      <c r="X157" s="4">
        <f t="shared" si="13"/>
        <v>0</v>
      </c>
      <c r="Y157" s="13" t="str">
        <f t="shared" si="51"/>
        <v/>
      </c>
      <c r="Z157" s="4" t="str">
        <f t="shared" si="15"/>
        <v/>
      </c>
      <c r="AB157" s="2">
        <f t="shared" si="44"/>
        <v>51.5</v>
      </c>
      <c r="AC157" s="4">
        <f t="shared" si="16"/>
        <v>154.5</v>
      </c>
      <c r="AD157" s="4">
        <f t="shared" si="17"/>
        <v>-1.53</v>
      </c>
      <c r="AG157" s="4">
        <f t="shared" si="18"/>
        <v>0</v>
      </c>
      <c r="AH157" s="13" t="str">
        <f t="shared" si="52"/>
        <v/>
      </c>
      <c r="AI157" s="4" t="str">
        <f t="shared" si="20"/>
        <v/>
      </c>
      <c r="AK157" s="2">
        <f t="shared" si="45"/>
        <v>51.5</v>
      </c>
      <c r="AL157" s="4">
        <f t="shared" si="21"/>
        <v>154.5</v>
      </c>
      <c r="AM157" s="4">
        <f t="shared" si="22"/>
        <v>-1.65</v>
      </c>
      <c r="AP157" s="4">
        <f t="shared" si="23"/>
        <v>0</v>
      </c>
      <c r="AQ157" s="13" t="str">
        <f t="shared" si="53"/>
        <v/>
      </c>
      <c r="AR157" s="4" t="str">
        <f t="shared" si="25"/>
        <v/>
      </c>
      <c r="AT157" s="2">
        <f t="shared" si="46"/>
        <v>51.5</v>
      </c>
      <c r="AU157" s="4">
        <f t="shared" si="26"/>
        <v>154.5</v>
      </c>
      <c r="AV157" s="4">
        <f t="shared" si="27"/>
        <v>-1.53</v>
      </c>
      <c r="AY157" s="4">
        <f t="shared" si="28"/>
        <v>0</v>
      </c>
      <c r="AZ157" s="13" t="str">
        <f t="shared" si="54"/>
        <v/>
      </c>
      <c r="BA157" s="4" t="str">
        <f t="shared" si="30"/>
        <v/>
      </c>
      <c r="BC157" s="2">
        <f t="shared" si="47"/>
        <v>51.5</v>
      </c>
      <c r="BD157" s="4">
        <f t="shared" si="31"/>
        <v>154.5</v>
      </c>
      <c r="BE157" s="4">
        <f t="shared" si="32"/>
        <v>-1.53</v>
      </c>
      <c r="BH157" s="4">
        <f t="shared" si="33"/>
        <v>0</v>
      </c>
      <c r="BI157" s="13" t="str">
        <f t="shared" si="55"/>
        <v/>
      </c>
      <c r="BJ157" s="4" t="str">
        <f t="shared" si="35"/>
        <v/>
      </c>
      <c r="BL157" s="2">
        <f t="shared" si="48"/>
        <v>51.5</v>
      </c>
      <c r="BM157" s="4">
        <f t="shared" si="36"/>
        <v>154.5</v>
      </c>
      <c r="BN157" s="4">
        <f t="shared" si="37"/>
        <v>-1.53</v>
      </c>
      <c r="BQ157" s="4">
        <f t="shared" si="38"/>
        <v>0</v>
      </c>
      <c r="BR157" s="13" t="str">
        <f t="shared" si="56"/>
        <v/>
      </c>
      <c r="BS157" s="4" t="str">
        <f t="shared" si="40"/>
        <v/>
      </c>
    </row>
    <row r="158">
      <c r="A158" s="2">
        <f t="shared" si="41"/>
        <v>52</v>
      </c>
      <c r="B158" s="4">
        <f t="shared" si="1"/>
        <v>156</v>
      </c>
      <c r="C158" s="4">
        <f t="shared" si="2"/>
        <v>-1.56</v>
      </c>
      <c r="F158" s="4">
        <f t="shared" si="3"/>
        <v>0</v>
      </c>
      <c r="G158" s="13" t="str">
        <f t="shared" si="49"/>
        <v/>
      </c>
      <c r="H158" s="4" t="str">
        <f t="shared" si="5"/>
        <v/>
      </c>
      <c r="J158" s="2">
        <f t="shared" si="42"/>
        <v>52</v>
      </c>
      <c r="K158" s="4">
        <f t="shared" si="6"/>
        <v>156</v>
      </c>
      <c r="L158" s="4">
        <f t="shared" si="7"/>
        <v>-1.56</v>
      </c>
      <c r="O158" s="4">
        <f t="shared" si="8"/>
        <v>0</v>
      </c>
      <c r="P158" s="13" t="str">
        <f t="shared" si="50"/>
        <v/>
      </c>
      <c r="Q158" s="4" t="str">
        <f t="shared" si="10"/>
        <v/>
      </c>
      <c r="S158" s="2">
        <f t="shared" si="43"/>
        <v>52</v>
      </c>
      <c r="T158" s="4">
        <f t="shared" si="11"/>
        <v>156</v>
      </c>
      <c r="U158" s="4">
        <f t="shared" si="12"/>
        <v>-1.68</v>
      </c>
      <c r="V158" s="4">
        <f>150+13/16</f>
        <v>150.8125</v>
      </c>
      <c r="W158" s="2">
        <v>155.25</v>
      </c>
      <c r="X158" s="4">
        <f t="shared" si="13"/>
        <v>4.4375</v>
      </c>
      <c r="Y158" s="13">
        <f t="shared" si="51"/>
        <v>0.993031274</v>
      </c>
      <c r="Z158" s="4">
        <f t="shared" si="15"/>
        <v>0</v>
      </c>
      <c r="AB158" s="2">
        <f t="shared" si="44"/>
        <v>52</v>
      </c>
      <c r="AC158" s="4">
        <f t="shared" si="16"/>
        <v>156</v>
      </c>
      <c r="AD158" s="4">
        <f t="shared" si="17"/>
        <v>-1.56</v>
      </c>
      <c r="AE158" s="2">
        <v>150.75</v>
      </c>
      <c r="AF158" s="2">
        <v>155.25</v>
      </c>
      <c r="AG158" s="4">
        <f t="shared" si="18"/>
        <v>4.5</v>
      </c>
      <c r="AH158" s="13">
        <f t="shared" si="52"/>
        <v>0.9965457582</v>
      </c>
      <c r="AI158" s="4">
        <f t="shared" si="20"/>
        <v>0</v>
      </c>
      <c r="AK158" s="2">
        <f t="shared" si="45"/>
        <v>52</v>
      </c>
      <c r="AL158" s="4">
        <f t="shared" si="21"/>
        <v>156</v>
      </c>
      <c r="AM158" s="4">
        <f t="shared" si="22"/>
        <v>-1.68</v>
      </c>
      <c r="AN158" s="2">
        <v>150.8125</v>
      </c>
      <c r="AO158" s="2">
        <v>155.25</v>
      </c>
      <c r="AP158" s="4">
        <f t="shared" si="23"/>
        <v>4.4375</v>
      </c>
      <c r="AQ158" s="13">
        <f t="shared" si="53"/>
        <v>1</v>
      </c>
      <c r="AR158" s="4">
        <f t="shared" si="25"/>
        <v>0</v>
      </c>
      <c r="AT158" s="2">
        <f t="shared" si="46"/>
        <v>52</v>
      </c>
      <c r="AU158" s="4">
        <f t="shared" si="26"/>
        <v>156</v>
      </c>
      <c r="AV158" s="4">
        <f t="shared" si="27"/>
        <v>-1.56</v>
      </c>
      <c r="AY158" s="4">
        <f t="shared" si="28"/>
        <v>0</v>
      </c>
      <c r="AZ158" s="13" t="str">
        <f t="shared" si="54"/>
        <v/>
      </c>
      <c r="BA158" s="4" t="str">
        <f t="shared" si="30"/>
        <v/>
      </c>
      <c r="BC158" s="2">
        <f t="shared" si="47"/>
        <v>52</v>
      </c>
      <c r="BD158" s="4">
        <f t="shared" si="31"/>
        <v>156</v>
      </c>
      <c r="BE158" s="4">
        <f t="shared" si="32"/>
        <v>-1.56</v>
      </c>
      <c r="BH158" s="4">
        <f t="shared" si="33"/>
        <v>0</v>
      </c>
      <c r="BI158" s="13" t="str">
        <f t="shared" si="55"/>
        <v/>
      </c>
      <c r="BJ158" s="4" t="str">
        <f t="shared" si="35"/>
        <v/>
      </c>
      <c r="BL158" s="2">
        <f t="shared" si="48"/>
        <v>52</v>
      </c>
      <c r="BM158" s="4">
        <f t="shared" si="36"/>
        <v>156</v>
      </c>
      <c r="BN158" s="4">
        <f t="shared" si="37"/>
        <v>-1.56</v>
      </c>
      <c r="BQ158" s="4">
        <f t="shared" si="38"/>
        <v>0</v>
      </c>
      <c r="BR158" s="13" t="str">
        <f t="shared" si="56"/>
        <v/>
      </c>
      <c r="BS158" s="4" t="str">
        <f t="shared" si="40"/>
        <v/>
      </c>
    </row>
    <row r="159">
      <c r="A159" s="2">
        <f t="shared" si="41"/>
        <v>52.5</v>
      </c>
      <c r="B159" s="4">
        <f t="shared" si="1"/>
        <v>157.5</v>
      </c>
      <c r="C159" s="4">
        <f t="shared" si="2"/>
        <v>-1.59</v>
      </c>
      <c r="F159" s="4">
        <f t="shared" si="3"/>
        <v>0</v>
      </c>
      <c r="G159" s="13" t="str">
        <f t="shared" si="49"/>
        <v/>
      </c>
      <c r="H159" s="4" t="str">
        <f t="shared" si="5"/>
        <v/>
      </c>
      <c r="J159" s="2">
        <f t="shared" si="42"/>
        <v>52.5</v>
      </c>
      <c r="K159" s="4">
        <f t="shared" si="6"/>
        <v>157.5</v>
      </c>
      <c r="L159" s="4">
        <f t="shared" si="7"/>
        <v>-1.59</v>
      </c>
      <c r="O159" s="4">
        <f t="shared" si="8"/>
        <v>0</v>
      </c>
      <c r="P159" s="13" t="str">
        <f t="shared" si="50"/>
        <v/>
      </c>
      <c r="Q159" s="4" t="str">
        <f t="shared" si="10"/>
        <v/>
      </c>
      <c r="S159" s="2">
        <f t="shared" si="43"/>
        <v>52.5</v>
      </c>
      <c r="T159" s="4">
        <f t="shared" si="11"/>
        <v>157.5</v>
      </c>
      <c r="U159" s="4">
        <f t="shared" si="12"/>
        <v>-1.71</v>
      </c>
      <c r="X159" s="4">
        <f t="shared" si="13"/>
        <v>0</v>
      </c>
      <c r="Y159" s="13" t="str">
        <f t="shared" si="51"/>
        <v/>
      </c>
      <c r="Z159" s="4" t="str">
        <f t="shared" si="15"/>
        <v/>
      </c>
      <c r="AB159" s="2">
        <f t="shared" si="44"/>
        <v>52.5</v>
      </c>
      <c r="AC159" s="4">
        <f t="shared" si="16"/>
        <v>157.5</v>
      </c>
      <c r="AD159" s="4">
        <f t="shared" si="17"/>
        <v>-1.59</v>
      </c>
      <c r="AG159" s="4">
        <f t="shared" si="18"/>
        <v>0</v>
      </c>
      <c r="AH159" s="13" t="str">
        <f t="shared" si="52"/>
        <v/>
      </c>
      <c r="AI159" s="4" t="str">
        <f t="shared" si="20"/>
        <v/>
      </c>
      <c r="AK159" s="2">
        <f t="shared" si="45"/>
        <v>52.5</v>
      </c>
      <c r="AL159" s="4">
        <f t="shared" si="21"/>
        <v>157.5</v>
      </c>
      <c r="AM159" s="4">
        <f t="shared" si="22"/>
        <v>-1.71</v>
      </c>
      <c r="AP159" s="4">
        <f t="shared" si="23"/>
        <v>0</v>
      </c>
      <c r="AQ159" s="13" t="str">
        <f t="shared" si="53"/>
        <v/>
      </c>
      <c r="AR159" s="4" t="str">
        <f t="shared" si="25"/>
        <v/>
      </c>
      <c r="AT159" s="2">
        <f t="shared" si="46"/>
        <v>52.5</v>
      </c>
      <c r="AU159" s="4">
        <f t="shared" si="26"/>
        <v>157.5</v>
      </c>
      <c r="AV159" s="4">
        <f t="shared" si="27"/>
        <v>-1.59</v>
      </c>
      <c r="AY159" s="4">
        <f t="shared" si="28"/>
        <v>0</v>
      </c>
      <c r="AZ159" s="13" t="str">
        <f t="shared" si="54"/>
        <v/>
      </c>
      <c r="BA159" s="4" t="str">
        <f t="shared" si="30"/>
        <v/>
      </c>
      <c r="BC159" s="2">
        <f t="shared" si="47"/>
        <v>52.5</v>
      </c>
      <c r="BD159" s="4">
        <f t="shared" si="31"/>
        <v>157.5</v>
      </c>
      <c r="BE159" s="4">
        <f t="shared" si="32"/>
        <v>-1.59</v>
      </c>
      <c r="BH159" s="4">
        <f t="shared" si="33"/>
        <v>0</v>
      </c>
      <c r="BI159" s="13" t="str">
        <f t="shared" si="55"/>
        <v/>
      </c>
      <c r="BJ159" s="4" t="str">
        <f t="shared" si="35"/>
        <v/>
      </c>
      <c r="BL159" s="2">
        <f t="shared" si="48"/>
        <v>52.5</v>
      </c>
      <c r="BM159" s="4">
        <f t="shared" si="36"/>
        <v>157.5</v>
      </c>
      <c r="BN159" s="4">
        <f t="shared" si="37"/>
        <v>-1.59</v>
      </c>
      <c r="BQ159" s="4">
        <f t="shared" si="38"/>
        <v>0</v>
      </c>
      <c r="BR159" s="13" t="str">
        <f t="shared" si="56"/>
        <v/>
      </c>
      <c r="BS159" s="4" t="str">
        <f t="shared" si="40"/>
        <v/>
      </c>
    </row>
    <row r="160">
      <c r="A160" s="2">
        <f t="shared" si="41"/>
        <v>53</v>
      </c>
      <c r="B160" s="4">
        <f t="shared" si="1"/>
        <v>159</v>
      </c>
      <c r="C160" s="4">
        <f t="shared" si="2"/>
        <v>-1.62</v>
      </c>
      <c r="F160" s="4">
        <f t="shared" si="3"/>
        <v>0</v>
      </c>
      <c r="G160" s="13" t="str">
        <f t="shared" si="49"/>
        <v/>
      </c>
      <c r="H160" s="4" t="str">
        <f t="shared" si="5"/>
        <v/>
      </c>
      <c r="J160" s="2">
        <f t="shared" si="42"/>
        <v>53</v>
      </c>
      <c r="K160" s="4">
        <f t="shared" si="6"/>
        <v>159</v>
      </c>
      <c r="L160" s="4">
        <f t="shared" si="7"/>
        <v>-1.62</v>
      </c>
      <c r="O160" s="4">
        <f t="shared" si="8"/>
        <v>0</v>
      </c>
      <c r="P160" s="13" t="str">
        <f t="shared" si="50"/>
        <v/>
      </c>
      <c r="Q160" s="4" t="str">
        <f t="shared" si="10"/>
        <v/>
      </c>
      <c r="S160" s="2">
        <f t="shared" si="43"/>
        <v>53</v>
      </c>
      <c r="T160" s="4">
        <f t="shared" si="11"/>
        <v>159</v>
      </c>
      <c r="U160" s="4">
        <f t="shared" si="12"/>
        <v>-1.74</v>
      </c>
      <c r="X160" s="4">
        <f t="shared" si="13"/>
        <v>0</v>
      </c>
      <c r="Y160" s="13" t="str">
        <f t="shared" si="51"/>
        <v/>
      </c>
      <c r="Z160" s="4" t="str">
        <f t="shared" si="15"/>
        <v/>
      </c>
      <c r="AB160" s="2">
        <f t="shared" si="44"/>
        <v>53</v>
      </c>
      <c r="AC160" s="4">
        <f t="shared" si="16"/>
        <v>159</v>
      </c>
      <c r="AD160" s="4">
        <f t="shared" si="17"/>
        <v>-1.62</v>
      </c>
      <c r="AG160" s="4">
        <f t="shared" si="18"/>
        <v>0</v>
      </c>
      <c r="AH160" s="13" t="str">
        <f t="shared" si="52"/>
        <v/>
      </c>
      <c r="AI160" s="4" t="str">
        <f t="shared" si="20"/>
        <v/>
      </c>
      <c r="AK160" s="2">
        <f t="shared" si="45"/>
        <v>53</v>
      </c>
      <c r="AL160" s="4">
        <f t="shared" si="21"/>
        <v>159</v>
      </c>
      <c r="AM160" s="4">
        <f t="shared" si="22"/>
        <v>-1.74</v>
      </c>
      <c r="AP160" s="4">
        <f t="shared" si="23"/>
        <v>0</v>
      </c>
      <c r="AQ160" s="13" t="str">
        <f t="shared" si="53"/>
        <v/>
      </c>
      <c r="AR160" s="4" t="str">
        <f t="shared" si="25"/>
        <v/>
      </c>
      <c r="AT160" s="2">
        <f t="shared" si="46"/>
        <v>53</v>
      </c>
      <c r="AU160" s="4">
        <f t="shared" si="26"/>
        <v>159</v>
      </c>
      <c r="AV160" s="4">
        <f t="shared" si="27"/>
        <v>-1.62</v>
      </c>
      <c r="AY160" s="4">
        <f t="shared" si="28"/>
        <v>0</v>
      </c>
      <c r="AZ160" s="13" t="str">
        <f t="shared" si="54"/>
        <v/>
      </c>
      <c r="BA160" s="4" t="str">
        <f t="shared" si="30"/>
        <v/>
      </c>
      <c r="BC160" s="2">
        <f t="shared" si="47"/>
        <v>53</v>
      </c>
      <c r="BD160" s="4">
        <f t="shared" si="31"/>
        <v>159</v>
      </c>
      <c r="BE160" s="4">
        <f t="shared" si="32"/>
        <v>-1.62</v>
      </c>
      <c r="BH160" s="4">
        <f t="shared" si="33"/>
        <v>0</v>
      </c>
      <c r="BI160" s="13" t="str">
        <f t="shared" si="55"/>
        <v/>
      </c>
      <c r="BJ160" s="4" t="str">
        <f t="shared" si="35"/>
        <v/>
      </c>
      <c r="BL160" s="2">
        <f t="shared" si="48"/>
        <v>53</v>
      </c>
      <c r="BM160" s="4">
        <f t="shared" si="36"/>
        <v>159</v>
      </c>
      <c r="BN160" s="4">
        <f t="shared" si="37"/>
        <v>-1.62</v>
      </c>
      <c r="BQ160" s="4">
        <f t="shared" si="38"/>
        <v>0</v>
      </c>
      <c r="BR160" s="13" t="str">
        <f t="shared" si="56"/>
        <v/>
      </c>
      <c r="BS160" s="4" t="str">
        <f t="shared" si="40"/>
        <v/>
      </c>
    </row>
    <row r="161">
      <c r="A161" s="2">
        <f t="shared" si="41"/>
        <v>53.5</v>
      </c>
      <c r="B161" s="4">
        <f t="shared" si="1"/>
        <v>160.5</v>
      </c>
      <c r="C161" s="4">
        <f t="shared" si="2"/>
        <v>-1.65</v>
      </c>
      <c r="F161" s="4">
        <f t="shared" si="3"/>
        <v>0</v>
      </c>
      <c r="G161" s="13" t="str">
        <f t="shared" si="49"/>
        <v/>
      </c>
      <c r="H161" s="4" t="str">
        <f t="shared" si="5"/>
        <v/>
      </c>
      <c r="J161" s="2">
        <f t="shared" si="42"/>
        <v>53.5</v>
      </c>
      <c r="K161" s="4">
        <f t="shared" si="6"/>
        <v>160.5</v>
      </c>
      <c r="L161" s="4">
        <f t="shared" si="7"/>
        <v>-1.65</v>
      </c>
      <c r="O161" s="4">
        <f t="shared" si="8"/>
        <v>0</v>
      </c>
      <c r="P161" s="13" t="str">
        <f t="shared" si="50"/>
        <v/>
      </c>
      <c r="Q161" s="4" t="str">
        <f t="shared" si="10"/>
        <v/>
      </c>
      <c r="S161" s="2">
        <f t="shared" si="43"/>
        <v>53.5</v>
      </c>
      <c r="T161" s="4">
        <f t="shared" si="11"/>
        <v>160.5</v>
      </c>
      <c r="U161" s="4">
        <f t="shared" si="12"/>
        <v>-1.77</v>
      </c>
      <c r="X161" s="4">
        <f t="shared" si="13"/>
        <v>0</v>
      </c>
      <c r="Y161" s="13" t="str">
        <f t="shared" si="51"/>
        <v/>
      </c>
      <c r="Z161" s="4" t="str">
        <f t="shared" si="15"/>
        <v/>
      </c>
      <c r="AB161" s="2">
        <f t="shared" si="44"/>
        <v>53.5</v>
      </c>
      <c r="AC161" s="4">
        <f t="shared" si="16"/>
        <v>160.5</v>
      </c>
      <c r="AD161" s="4">
        <f t="shared" si="17"/>
        <v>-1.65</v>
      </c>
      <c r="AG161" s="4">
        <f t="shared" si="18"/>
        <v>0</v>
      </c>
      <c r="AH161" s="13" t="str">
        <f t="shared" si="52"/>
        <v/>
      </c>
      <c r="AI161" s="4" t="str">
        <f t="shared" si="20"/>
        <v/>
      </c>
      <c r="AK161" s="2">
        <f t="shared" si="45"/>
        <v>53.5</v>
      </c>
      <c r="AL161" s="4">
        <f t="shared" si="21"/>
        <v>160.5</v>
      </c>
      <c r="AM161" s="4">
        <f t="shared" si="22"/>
        <v>-1.77</v>
      </c>
      <c r="AP161" s="4">
        <f t="shared" si="23"/>
        <v>0</v>
      </c>
      <c r="AQ161" s="13" t="str">
        <f t="shared" si="53"/>
        <v/>
      </c>
      <c r="AR161" s="4" t="str">
        <f t="shared" si="25"/>
        <v/>
      </c>
      <c r="AT161" s="2">
        <f t="shared" si="46"/>
        <v>53.5</v>
      </c>
      <c r="AU161" s="4">
        <f t="shared" si="26"/>
        <v>160.5</v>
      </c>
      <c r="AV161" s="4">
        <f t="shared" si="27"/>
        <v>-1.65</v>
      </c>
      <c r="AY161" s="4">
        <f t="shared" si="28"/>
        <v>0</v>
      </c>
      <c r="AZ161" s="13" t="str">
        <f t="shared" si="54"/>
        <v/>
      </c>
      <c r="BA161" s="4" t="str">
        <f t="shared" si="30"/>
        <v/>
      </c>
      <c r="BC161" s="2">
        <f t="shared" si="47"/>
        <v>53.5</v>
      </c>
      <c r="BD161" s="4">
        <f t="shared" si="31"/>
        <v>160.5</v>
      </c>
      <c r="BE161" s="4">
        <f t="shared" si="32"/>
        <v>-1.65</v>
      </c>
      <c r="BH161" s="4">
        <f t="shared" si="33"/>
        <v>0</v>
      </c>
      <c r="BI161" s="13" t="str">
        <f t="shared" si="55"/>
        <v/>
      </c>
      <c r="BJ161" s="4" t="str">
        <f t="shared" si="35"/>
        <v/>
      </c>
      <c r="BL161" s="2">
        <f t="shared" si="48"/>
        <v>53.5</v>
      </c>
      <c r="BM161" s="4">
        <f t="shared" si="36"/>
        <v>160.5</v>
      </c>
      <c r="BN161" s="4">
        <f t="shared" si="37"/>
        <v>-1.65</v>
      </c>
      <c r="BQ161" s="4">
        <f t="shared" si="38"/>
        <v>0</v>
      </c>
      <c r="BR161" s="13" t="str">
        <f t="shared" si="56"/>
        <v/>
      </c>
      <c r="BS161" s="4" t="str">
        <f t="shared" si="40"/>
        <v/>
      </c>
    </row>
    <row r="162">
      <c r="A162" s="2">
        <f t="shared" si="41"/>
        <v>54</v>
      </c>
      <c r="B162" s="4">
        <f t="shared" si="1"/>
        <v>162</v>
      </c>
      <c r="C162" s="4">
        <f t="shared" si="2"/>
        <v>-1.68</v>
      </c>
      <c r="F162" s="4">
        <f t="shared" si="3"/>
        <v>0</v>
      </c>
      <c r="G162" s="13" t="str">
        <f t="shared" si="49"/>
        <v/>
      </c>
      <c r="H162" s="4" t="str">
        <f t="shared" si="5"/>
        <v/>
      </c>
      <c r="J162" s="2">
        <f t="shared" si="42"/>
        <v>54</v>
      </c>
      <c r="K162" s="4">
        <f t="shared" si="6"/>
        <v>162</v>
      </c>
      <c r="L162" s="4">
        <f t="shared" si="7"/>
        <v>-1.68</v>
      </c>
      <c r="O162" s="4">
        <f t="shared" si="8"/>
        <v>0</v>
      </c>
      <c r="P162" s="13" t="str">
        <f t="shared" si="50"/>
        <v/>
      </c>
      <c r="Q162" s="4" t="str">
        <f t="shared" si="10"/>
        <v/>
      </c>
      <c r="S162" s="2">
        <f t="shared" si="43"/>
        <v>54</v>
      </c>
      <c r="T162" s="4">
        <f t="shared" si="11"/>
        <v>162</v>
      </c>
      <c r="U162" s="4">
        <f t="shared" si="12"/>
        <v>-1.8</v>
      </c>
      <c r="V162" s="4">
        <f>150.75+1/32</f>
        <v>150.78125</v>
      </c>
      <c r="W162" s="4">
        <f>155.25+1/32</f>
        <v>155.28125</v>
      </c>
      <c r="X162" s="4">
        <f t="shared" si="13"/>
        <v>4.5</v>
      </c>
      <c r="Y162" s="13">
        <f t="shared" si="51"/>
        <v>1</v>
      </c>
      <c r="Z162" s="4">
        <f t="shared" si="15"/>
        <v>0</v>
      </c>
      <c r="AB162" s="2">
        <f t="shared" si="44"/>
        <v>54</v>
      </c>
      <c r="AC162" s="4">
        <f t="shared" si="16"/>
        <v>162</v>
      </c>
      <c r="AD162" s="4">
        <f t="shared" si="17"/>
        <v>-1.68</v>
      </c>
      <c r="AE162" s="2">
        <v>150.75</v>
      </c>
      <c r="AF162" s="2">
        <v>155.25</v>
      </c>
      <c r="AG162" s="4">
        <f t="shared" si="18"/>
        <v>4.5</v>
      </c>
      <c r="AH162" s="13">
        <f t="shared" si="52"/>
        <v>0.9965457582</v>
      </c>
      <c r="AI162" s="4">
        <f t="shared" si="20"/>
        <v>0</v>
      </c>
      <c r="AK162" s="2">
        <f t="shared" si="45"/>
        <v>54</v>
      </c>
      <c r="AL162" s="4">
        <f t="shared" si="21"/>
        <v>162</v>
      </c>
      <c r="AM162" s="4">
        <f t="shared" si="22"/>
        <v>-1.8</v>
      </c>
      <c r="AN162" s="2">
        <v>150.8125</v>
      </c>
      <c r="AO162" s="2">
        <v>155.25</v>
      </c>
      <c r="AP162" s="4">
        <f t="shared" si="23"/>
        <v>4.4375</v>
      </c>
      <c r="AQ162" s="13">
        <f t="shared" si="53"/>
        <v>1</v>
      </c>
      <c r="AR162" s="4">
        <f t="shared" si="25"/>
        <v>0</v>
      </c>
      <c r="AT162" s="2">
        <f t="shared" si="46"/>
        <v>54</v>
      </c>
      <c r="AU162" s="4">
        <f t="shared" si="26"/>
        <v>162</v>
      </c>
      <c r="AV162" s="4">
        <f t="shared" si="27"/>
        <v>-1.68</v>
      </c>
      <c r="AY162" s="4">
        <f t="shared" si="28"/>
        <v>0</v>
      </c>
      <c r="AZ162" s="13" t="str">
        <f t="shared" si="54"/>
        <v/>
      </c>
      <c r="BA162" s="4" t="str">
        <f t="shared" si="30"/>
        <v/>
      </c>
      <c r="BC162" s="2">
        <f t="shared" si="47"/>
        <v>54</v>
      </c>
      <c r="BD162" s="4">
        <f t="shared" si="31"/>
        <v>162</v>
      </c>
      <c r="BE162" s="4">
        <f t="shared" si="32"/>
        <v>-1.68</v>
      </c>
      <c r="BH162" s="4">
        <f t="shared" si="33"/>
        <v>0</v>
      </c>
      <c r="BI162" s="13" t="str">
        <f t="shared" si="55"/>
        <v/>
      </c>
      <c r="BJ162" s="4" t="str">
        <f t="shared" si="35"/>
        <v/>
      </c>
      <c r="BL162" s="2">
        <f t="shared" si="48"/>
        <v>54</v>
      </c>
      <c r="BM162" s="4">
        <f t="shared" si="36"/>
        <v>162</v>
      </c>
      <c r="BN162" s="4">
        <f t="shared" si="37"/>
        <v>-1.68</v>
      </c>
      <c r="BQ162" s="4">
        <f t="shared" si="38"/>
        <v>0</v>
      </c>
      <c r="BR162" s="13" t="str">
        <f t="shared" si="56"/>
        <v/>
      </c>
      <c r="BS162" s="4" t="str">
        <f t="shared" si="40"/>
        <v/>
      </c>
    </row>
    <row r="163">
      <c r="A163" s="2">
        <f t="shared" si="41"/>
        <v>54.5</v>
      </c>
      <c r="B163" s="4">
        <f t="shared" si="1"/>
        <v>163.5</v>
      </c>
      <c r="C163" s="4">
        <f t="shared" si="2"/>
        <v>-1.71</v>
      </c>
      <c r="F163" s="4">
        <f t="shared" si="3"/>
        <v>0</v>
      </c>
      <c r="G163" s="13" t="str">
        <f t="shared" si="49"/>
        <v/>
      </c>
      <c r="H163" s="4" t="str">
        <f t="shared" si="5"/>
        <v/>
      </c>
      <c r="J163" s="2">
        <f t="shared" si="42"/>
        <v>54.5</v>
      </c>
      <c r="K163" s="4">
        <f t="shared" si="6"/>
        <v>163.5</v>
      </c>
      <c r="L163" s="4">
        <f t="shared" si="7"/>
        <v>-1.71</v>
      </c>
      <c r="O163" s="4">
        <f t="shared" si="8"/>
        <v>0</v>
      </c>
      <c r="P163" s="13" t="str">
        <f t="shared" si="50"/>
        <v/>
      </c>
      <c r="Q163" s="4" t="str">
        <f t="shared" si="10"/>
        <v/>
      </c>
      <c r="S163" s="2">
        <f t="shared" si="43"/>
        <v>54.5</v>
      </c>
      <c r="T163" s="4">
        <f t="shared" si="11"/>
        <v>163.5</v>
      </c>
      <c r="U163" s="4">
        <f t="shared" si="12"/>
        <v>-1.83</v>
      </c>
      <c r="X163" s="4">
        <f t="shared" si="13"/>
        <v>0</v>
      </c>
      <c r="Y163" s="13" t="str">
        <f t="shared" si="51"/>
        <v/>
      </c>
      <c r="Z163" s="4" t="str">
        <f t="shared" si="15"/>
        <v/>
      </c>
      <c r="AB163" s="2">
        <f t="shared" si="44"/>
        <v>54.5</v>
      </c>
      <c r="AC163" s="4">
        <f t="shared" si="16"/>
        <v>163.5</v>
      </c>
      <c r="AD163" s="4">
        <f t="shared" si="17"/>
        <v>-1.71</v>
      </c>
      <c r="AG163" s="4">
        <f t="shared" si="18"/>
        <v>0</v>
      </c>
      <c r="AH163" s="13" t="str">
        <f t="shared" si="52"/>
        <v/>
      </c>
      <c r="AI163" s="4" t="str">
        <f t="shared" si="20"/>
        <v/>
      </c>
      <c r="AK163" s="2">
        <f t="shared" si="45"/>
        <v>54.5</v>
      </c>
      <c r="AL163" s="4">
        <f t="shared" si="21"/>
        <v>163.5</v>
      </c>
      <c r="AM163" s="4">
        <f t="shared" si="22"/>
        <v>-1.83</v>
      </c>
      <c r="AP163" s="4">
        <f t="shared" si="23"/>
        <v>0</v>
      </c>
      <c r="AQ163" s="13" t="str">
        <f t="shared" si="53"/>
        <v/>
      </c>
      <c r="AR163" s="4" t="str">
        <f t="shared" si="25"/>
        <v/>
      </c>
      <c r="AT163" s="2">
        <f t="shared" si="46"/>
        <v>54.5</v>
      </c>
      <c r="AU163" s="4">
        <f t="shared" si="26"/>
        <v>163.5</v>
      </c>
      <c r="AV163" s="4">
        <f t="shared" si="27"/>
        <v>-1.71</v>
      </c>
      <c r="AY163" s="4">
        <f t="shared" si="28"/>
        <v>0</v>
      </c>
      <c r="AZ163" s="13" t="str">
        <f t="shared" si="54"/>
        <v/>
      </c>
      <c r="BA163" s="4" t="str">
        <f t="shared" si="30"/>
        <v/>
      </c>
      <c r="BC163" s="2">
        <f t="shared" si="47"/>
        <v>54.5</v>
      </c>
      <c r="BD163" s="4">
        <f t="shared" si="31"/>
        <v>163.5</v>
      </c>
      <c r="BE163" s="4">
        <f t="shared" si="32"/>
        <v>-1.71</v>
      </c>
      <c r="BH163" s="4">
        <f t="shared" si="33"/>
        <v>0</v>
      </c>
      <c r="BI163" s="13" t="str">
        <f t="shared" si="55"/>
        <v/>
      </c>
      <c r="BJ163" s="4" t="str">
        <f t="shared" si="35"/>
        <v/>
      </c>
      <c r="BL163" s="2">
        <f t="shared" si="48"/>
        <v>54.5</v>
      </c>
      <c r="BM163" s="4">
        <f t="shared" si="36"/>
        <v>163.5</v>
      </c>
      <c r="BN163" s="4">
        <f t="shared" si="37"/>
        <v>-1.71</v>
      </c>
      <c r="BQ163" s="4">
        <f t="shared" si="38"/>
        <v>0</v>
      </c>
      <c r="BR163" s="13" t="str">
        <f t="shared" si="56"/>
        <v/>
      </c>
      <c r="BS163" s="4" t="str">
        <f t="shared" si="40"/>
        <v/>
      </c>
    </row>
    <row r="164">
      <c r="A164" s="2">
        <f t="shared" si="41"/>
        <v>55</v>
      </c>
      <c r="B164" s="4">
        <f t="shared" si="1"/>
        <v>165</v>
      </c>
      <c r="C164" s="4">
        <f t="shared" si="2"/>
        <v>-1.74</v>
      </c>
      <c r="F164" s="4">
        <f t="shared" si="3"/>
        <v>0</v>
      </c>
      <c r="G164" s="13" t="str">
        <f t="shared" si="49"/>
        <v/>
      </c>
      <c r="H164" s="4" t="str">
        <f t="shared" si="5"/>
        <v/>
      </c>
      <c r="J164" s="2">
        <f t="shared" si="42"/>
        <v>55</v>
      </c>
      <c r="K164" s="4">
        <f t="shared" si="6"/>
        <v>165</v>
      </c>
      <c r="L164" s="4">
        <f t="shared" si="7"/>
        <v>-1.74</v>
      </c>
      <c r="O164" s="4">
        <f t="shared" si="8"/>
        <v>0</v>
      </c>
      <c r="P164" s="13" t="str">
        <f t="shared" si="50"/>
        <v/>
      </c>
      <c r="Q164" s="4" t="str">
        <f t="shared" si="10"/>
        <v/>
      </c>
      <c r="S164" s="2">
        <f t="shared" si="43"/>
        <v>55</v>
      </c>
      <c r="T164" s="4">
        <f t="shared" si="11"/>
        <v>165</v>
      </c>
      <c r="U164" s="4">
        <f t="shared" si="12"/>
        <v>-1.86</v>
      </c>
      <c r="X164" s="4">
        <f t="shared" si="13"/>
        <v>0</v>
      </c>
      <c r="Y164" s="13" t="str">
        <f t="shared" si="51"/>
        <v/>
      </c>
      <c r="Z164" s="4" t="str">
        <f t="shared" si="15"/>
        <v/>
      </c>
      <c r="AB164" s="2">
        <f t="shared" si="44"/>
        <v>55</v>
      </c>
      <c r="AC164" s="4">
        <f t="shared" si="16"/>
        <v>165</v>
      </c>
      <c r="AD164" s="4">
        <f t="shared" si="17"/>
        <v>-1.74</v>
      </c>
      <c r="AG164" s="4">
        <f t="shared" si="18"/>
        <v>0</v>
      </c>
      <c r="AH164" s="13" t="str">
        <f t="shared" si="52"/>
        <v/>
      </c>
      <c r="AI164" s="4" t="str">
        <f t="shared" si="20"/>
        <v/>
      </c>
      <c r="AK164" s="2">
        <f t="shared" si="45"/>
        <v>55</v>
      </c>
      <c r="AL164" s="4">
        <f t="shared" si="21"/>
        <v>165</v>
      </c>
      <c r="AM164" s="4">
        <f t="shared" si="22"/>
        <v>-1.86</v>
      </c>
      <c r="AP164" s="4">
        <f t="shared" si="23"/>
        <v>0</v>
      </c>
      <c r="AQ164" s="13" t="str">
        <f t="shared" si="53"/>
        <v/>
      </c>
      <c r="AR164" s="4" t="str">
        <f t="shared" si="25"/>
        <v/>
      </c>
      <c r="AT164" s="2">
        <f t="shared" si="46"/>
        <v>55</v>
      </c>
      <c r="AU164" s="4">
        <f t="shared" si="26"/>
        <v>165</v>
      </c>
      <c r="AV164" s="4">
        <f t="shared" si="27"/>
        <v>-1.74</v>
      </c>
      <c r="AY164" s="4">
        <f t="shared" si="28"/>
        <v>0</v>
      </c>
      <c r="AZ164" s="13" t="str">
        <f t="shared" si="54"/>
        <v/>
      </c>
      <c r="BA164" s="4" t="str">
        <f t="shared" si="30"/>
        <v/>
      </c>
      <c r="BC164" s="2">
        <f t="shared" si="47"/>
        <v>55</v>
      </c>
      <c r="BD164" s="4">
        <f t="shared" si="31"/>
        <v>165</v>
      </c>
      <c r="BE164" s="4">
        <f t="shared" si="32"/>
        <v>-1.74</v>
      </c>
      <c r="BH164" s="4">
        <f t="shared" si="33"/>
        <v>0</v>
      </c>
      <c r="BI164" s="13" t="str">
        <f t="shared" si="55"/>
        <v/>
      </c>
      <c r="BJ164" s="4" t="str">
        <f t="shared" si="35"/>
        <v/>
      </c>
      <c r="BL164" s="2">
        <f t="shared" si="48"/>
        <v>55</v>
      </c>
      <c r="BM164" s="4">
        <f t="shared" si="36"/>
        <v>165</v>
      </c>
      <c r="BN164" s="4">
        <f t="shared" si="37"/>
        <v>-1.74</v>
      </c>
      <c r="BQ164" s="4">
        <f t="shared" si="38"/>
        <v>0</v>
      </c>
      <c r="BR164" s="13" t="str">
        <f t="shared" si="56"/>
        <v/>
      </c>
      <c r="BS164" s="4" t="str">
        <f t="shared" si="40"/>
        <v/>
      </c>
    </row>
    <row r="165">
      <c r="A165" s="2">
        <f t="shared" si="41"/>
        <v>55.5</v>
      </c>
      <c r="B165" s="4">
        <f t="shared" si="1"/>
        <v>166.5</v>
      </c>
      <c r="C165" s="4">
        <f t="shared" si="2"/>
        <v>-1.77</v>
      </c>
      <c r="F165" s="4">
        <f t="shared" si="3"/>
        <v>0</v>
      </c>
      <c r="G165" s="13" t="str">
        <f t="shared" si="49"/>
        <v/>
      </c>
      <c r="H165" s="4" t="str">
        <f t="shared" si="5"/>
        <v/>
      </c>
      <c r="J165" s="2">
        <f t="shared" si="42"/>
        <v>55.5</v>
      </c>
      <c r="K165" s="4">
        <f t="shared" si="6"/>
        <v>166.5</v>
      </c>
      <c r="L165" s="4">
        <f t="shared" si="7"/>
        <v>-1.77</v>
      </c>
      <c r="O165" s="4">
        <f t="shared" si="8"/>
        <v>0</v>
      </c>
      <c r="P165" s="13" t="str">
        <f t="shared" si="50"/>
        <v/>
      </c>
      <c r="Q165" s="4" t="str">
        <f t="shared" si="10"/>
        <v/>
      </c>
      <c r="S165" s="2">
        <f t="shared" si="43"/>
        <v>55.5</v>
      </c>
      <c r="T165" s="4">
        <f t="shared" si="11"/>
        <v>166.5</v>
      </c>
      <c r="U165" s="4">
        <f t="shared" si="12"/>
        <v>-1.89</v>
      </c>
      <c r="X165" s="4">
        <f t="shared" si="13"/>
        <v>0</v>
      </c>
      <c r="Y165" s="13" t="str">
        <f t="shared" si="51"/>
        <v/>
      </c>
      <c r="Z165" s="4" t="str">
        <f t="shared" si="15"/>
        <v/>
      </c>
      <c r="AB165" s="2">
        <f t="shared" si="44"/>
        <v>55.5</v>
      </c>
      <c r="AC165" s="4">
        <f t="shared" si="16"/>
        <v>166.5</v>
      </c>
      <c r="AD165" s="4">
        <f t="shared" si="17"/>
        <v>-1.77</v>
      </c>
      <c r="AG165" s="4">
        <f t="shared" si="18"/>
        <v>0</v>
      </c>
      <c r="AH165" s="13" t="str">
        <f t="shared" si="52"/>
        <v/>
      </c>
      <c r="AI165" s="4" t="str">
        <f t="shared" si="20"/>
        <v/>
      </c>
      <c r="AK165" s="2">
        <f t="shared" si="45"/>
        <v>55.5</v>
      </c>
      <c r="AL165" s="4">
        <f t="shared" si="21"/>
        <v>166.5</v>
      </c>
      <c r="AM165" s="4">
        <f t="shared" si="22"/>
        <v>-1.89</v>
      </c>
      <c r="AP165" s="4">
        <f t="shared" si="23"/>
        <v>0</v>
      </c>
      <c r="AQ165" s="13" t="str">
        <f t="shared" si="53"/>
        <v/>
      </c>
      <c r="AR165" s="4" t="str">
        <f t="shared" si="25"/>
        <v/>
      </c>
      <c r="AT165" s="2">
        <f t="shared" si="46"/>
        <v>55.5</v>
      </c>
      <c r="AU165" s="4">
        <f t="shared" si="26"/>
        <v>166.5</v>
      </c>
      <c r="AV165" s="4">
        <f t="shared" si="27"/>
        <v>-1.77</v>
      </c>
      <c r="AY165" s="4">
        <f t="shared" si="28"/>
        <v>0</v>
      </c>
      <c r="AZ165" s="13" t="str">
        <f t="shared" si="54"/>
        <v/>
      </c>
      <c r="BA165" s="4" t="str">
        <f t="shared" si="30"/>
        <v/>
      </c>
      <c r="BC165" s="2">
        <f t="shared" si="47"/>
        <v>55.5</v>
      </c>
      <c r="BD165" s="4">
        <f t="shared" si="31"/>
        <v>166.5</v>
      </c>
      <c r="BE165" s="4">
        <f t="shared" si="32"/>
        <v>-1.77</v>
      </c>
      <c r="BH165" s="4">
        <f t="shared" si="33"/>
        <v>0</v>
      </c>
      <c r="BI165" s="13" t="str">
        <f t="shared" si="55"/>
        <v/>
      </c>
      <c r="BJ165" s="4" t="str">
        <f t="shared" si="35"/>
        <v/>
      </c>
      <c r="BL165" s="2">
        <f t="shared" si="48"/>
        <v>55.5</v>
      </c>
      <c r="BM165" s="4">
        <f t="shared" si="36"/>
        <v>166.5</v>
      </c>
      <c r="BN165" s="4">
        <f t="shared" si="37"/>
        <v>-1.77</v>
      </c>
      <c r="BQ165" s="4">
        <f t="shared" si="38"/>
        <v>0</v>
      </c>
      <c r="BR165" s="13" t="str">
        <f t="shared" si="56"/>
        <v/>
      </c>
      <c r="BS165" s="4" t="str">
        <f t="shared" si="40"/>
        <v/>
      </c>
    </row>
    <row r="166">
      <c r="A166" s="2">
        <f t="shared" si="41"/>
        <v>56</v>
      </c>
      <c r="B166" s="4">
        <f t="shared" si="1"/>
        <v>168</v>
      </c>
      <c r="C166" s="4">
        <f t="shared" si="2"/>
        <v>-1.8</v>
      </c>
      <c r="F166" s="4">
        <f t="shared" si="3"/>
        <v>0</v>
      </c>
      <c r="G166" s="13" t="str">
        <f t="shared" si="49"/>
        <v/>
      </c>
      <c r="H166" s="4" t="str">
        <f t="shared" si="5"/>
        <v/>
      </c>
      <c r="J166" s="2">
        <f t="shared" si="42"/>
        <v>56</v>
      </c>
      <c r="K166" s="4">
        <f t="shared" si="6"/>
        <v>168</v>
      </c>
      <c r="L166" s="4">
        <f t="shared" si="7"/>
        <v>-1.8</v>
      </c>
      <c r="O166" s="4">
        <f t="shared" si="8"/>
        <v>0</v>
      </c>
      <c r="P166" s="13" t="str">
        <f t="shared" si="50"/>
        <v/>
      </c>
      <c r="Q166" s="4" t="str">
        <f t="shared" si="10"/>
        <v/>
      </c>
      <c r="S166" s="2">
        <f t="shared" si="43"/>
        <v>56</v>
      </c>
      <c r="T166" s="4">
        <f t="shared" si="11"/>
        <v>168</v>
      </c>
      <c r="U166" s="4">
        <f t="shared" si="12"/>
        <v>-1.92</v>
      </c>
      <c r="V166" s="4">
        <f>150.75+1/32</f>
        <v>150.78125</v>
      </c>
      <c r="W166" s="4">
        <f>155.25+1/32</f>
        <v>155.28125</v>
      </c>
      <c r="X166" s="4">
        <f t="shared" si="13"/>
        <v>4.5</v>
      </c>
      <c r="Y166" s="13">
        <f t="shared" si="51"/>
        <v>1</v>
      </c>
      <c r="Z166" s="4">
        <f t="shared" si="15"/>
        <v>0</v>
      </c>
      <c r="AB166" s="2">
        <f t="shared" si="44"/>
        <v>56</v>
      </c>
      <c r="AC166" s="4">
        <f t="shared" si="16"/>
        <v>168</v>
      </c>
      <c r="AD166" s="4">
        <f t="shared" si="17"/>
        <v>-1.8</v>
      </c>
      <c r="AE166" s="2">
        <v>150.75</v>
      </c>
      <c r="AF166" s="2">
        <v>155.25</v>
      </c>
      <c r="AG166" s="4">
        <f t="shared" si="18"/>
        <v>4.5</v>
      </c>
      <c r="AH166" s="13">
        <f t="shared" si="52"/>
        <v>0.9965457582</v>
      </c>
      <c r="AI166" s="4">
        <f t="shared" si="20"/>
        <v>0</v>
      </c>
      <c r="AK166" s="2">
        <f t="shared" si="45"/>
        <v>56</v>
      </c>
      <c r="AL166" s="4">
        <f t="shared" si="21"/>
        <v>168</v>
      </c>
      <c r="AM166" s="4">
        <f t="shared" si="22"/>
        <v>-1.92</v>
      </c>
      <c r="AN166" s="2">
        <v>150.8125</v>
      </c>
      <c r="AO166" s="2">
        <v>155.25</v>
      </c>
      <c r="AP166" s="4">
        <f t="shared" si="23"/>
        <v>4.4375</v>
      </c>
      <c r="AQ166" s="13">
        <f t="shared" si="53"/>
        <v>1</v>
      </c>
      <c r="AR166" s="4">
        <f t="shared" si="25"/>
        <v>0</v>
      </c>
      <c r="AT166" s="2">
        <f t="shared" si="46"/>
        <v>56</v>
      </c>
      <c r="AU166" s="4">
        <f t="shared" si="26"/>
        <v>168</v>
      </c>
      <c r="AV166" s="4">
        <f t="shared" si="27"/>
        <v>-1.8</v>
      </c>
      <c r="AY166" s="4">
        <f t="shared" si="28"/>
        <v>0</v>
      </c>
      <c r="AZ166" s="13" t="str">
        <f t="shared" si="54"/>
        <v/>
      </c>
      <c r="BA166" s="4" t="str">
        <f t="shared" si="30"/>
        <v/>
      </c>
      <c r="BC166" s="2">
        <f t="shared" si="47"/>
        <v>56</v>
      </c>
      <c r="BD166" s="4">
        <f t="shared" si="31"/>
        <v>168</v>
      </c>
      <c r="BE166" s="4">
        <f t="shared" si="32"/>
        <v>-1.8</v>
      </c>
      <c r="BH166" s="4">
        <f t="shared" si="33"/>
        <v>0</v>
      </c>
      <c r="BI166" s="13" t="str">
        <f t="shared" si="55"/>
        <v/>
      </c>
      <c r="BJ166" s="4" t="str">
        <f t="shared" si="35"/>
        <v/>
      </c>
      <c r="BL166" s="2">
        <f t="shared" si="48"/>
        <v>56</v>
      </c>
      <c r="BM166" s="4">
        <f t="shared" si="36"/>
        <v>168</v>
      </c>
      <c r="BN166" s="4">
        <f t="shared" si="37"/>
        <v>-1.8</v>
      </c>
      <c r="BQ166" s="4">
        <f t="shared" si="38"/>
        <v>0</v>
      </c>
      <c r="BR166" s="13" t="str">
        <f t="shared" si="56"/>
        <v/>
      </c>
      <c r="BS166" s="4" t="str">
        <f t="shared" si="40"/>
        <v/>
      </c>
    </row>
    <row r="167">
      <c r="A167" s="2">
        <f t="shared" si="41"/>
        <v>56.5</v>
      </c>
      <c r="B167" s="4">
        <f t="shared" si="1"/>
        <v>169.5</v>
      </c>
      <c r="C167" s="4">
        <f t="shared" si="2"/>
        <v>-1.83</v>
      </c>
      <c r="F167" s="4">
        <f t="shared" si="3"/>
        <v>0</v>
      </c>
      <c r="G167" s="13" t="str">
        <f t="shared" si="49"/>
        <v/>
      </c>
      <c r="H167" s="4" t="str">
        <f t="shared" si="5"/>
        <v/>
      </c>
      <c r="J167" s="2">
        <f t="shared" si="42"/>
        <v>56.5</v>
      </c>
      <c r="K167" s="4">
        <f t="shared" si="6"/>
        <v>169.5</v>
      </c>
      <c r="L167" s="4">
        <f t="shared" si="7"/>
        <v>-1.83</v>
      </c>
      <c r="O167" s="4">
        <f t="shared" si="8"/>
        <v>0</v>
      </c>
      <c r="P167" s="13" t="str">
        <f t="shared" si="50"/>
        <v/>
      </c>
      <c r="Q167" s="4" t="str">
        <f t="shared" si="10"/>
        <v/>
      </c>
      <c r="S167" s="2">
        <f t="shared" si="43"/>
        <v>56.5</v>
      </c>
      <c r="T167" s="4">
        <f t="shared" si="11"/>
        <v>169.5</v>
      </c>
      <c r="U167" s="4">
        <f t="shared" si="12"/>
        <v>-1.95</v>
      </c>
      <c r="X167" s="4">
        <f t="shared" si="13"/>
        <v>0</v>
      </c>
      <c r="Y167" s="13" t="str">
        <f t="shared" si="51"/>
        <v/>
      </c>
      <c r="Z167" s="4" t="str">
        <f t="shared" si="15"/>
        <v/>
      </c>
      <c r="AB167" s="2">
        <f t="shared" si="44"/>
        <v>56.5</v>
      </c>
      <c r="AC167" s="4">
        <f t="shared" si="16"/>
        <v>169.5</v>
      </c>
      <c r="AD167" s="4">
        <f t="shared" si="17"/>
        <v>-1.83</v>
      </c>
      <c r="AG167" s="4">
        <f t="shared" si="18"/>
        <v>0</v>
      </c>
      <c r="AH167" s="13" t="str">
        <f t="shared" si="52"/>
        <v/>
      </c>
      <c r="AI167" s="4" t="str">
        <f t="shared" si="20"/>
        <v/>
      </c>
      <c r="AK167" s="2">
        <f t="shared" si="45"/>
        <v>56.5</v>
      </c>
      <c r="AL167" s="4">
        <f t="shared" si="21"/>
        <v>169.5</v>
      </c>
      <c r="AM167" s="4">
        <f t="shared" si="22"/>
        <v>-1.95</v>
      </c>
      <c r="AP167" s="4">
        <f t="shared" si="23"/>
        <v>0</v>
      </c>
      <c r="AQ167" s="13" t="str">
        <f t="shared" si="53"/>
        <v/>
      </c>
      <c r="AR167" s="4" t="str">
        <f t="shared" si="25"/>
        <v/>
      </c>
      <c r="AT167" s="2">
        <f t="shared" si="46"/>
        <v>56.5</v>
      </c>
      <c r="AU167" s="4">
        <f t="shared" si="26"/>
        <v>169.5</v>
      </c>
      <c r="AV167" s="4">
        <f t="shared" si="27"/>
        <v>-1.83</v>
      </c>
      <c r="AY167" s="4">
        <f t="shared" si="28"/>
        <v>0</v>
      </c>
      <c r="AZ167" s="13" t="str">
        <f t="shared" si="54"/>
        <v/>
      </c>
      <c r="BA167" s="4" t="str">
        <f t="shared" si="30"/>
        <v/>
      </c>
      <c r="BC167" s="2">
        <f t="shared" si="47"/>
        <v>56.5</v>
      </c>
      <c r="BD167" s="4">
        <f t="shared" si="31"/>
        <v>169.5</v>
      </c>
      <c r="BE167" s="4">
        <f t="shared" si="32"/>
        <v>-1.83</v>
      </c>
      <c r="BH167" s="4">
        <f t="shared" si="33"/>
        <v>0</v>
      </c>
      <c r="BI167" s="13" t="str">
        <f t="shared" si="55"/>
        <v/>
      </c>
      <c r="BJ167" s="4" t="str">
        <f t="shared" si="35"/>
        <v/>
      </c>
      <c r="BL167" s="2">
        <f t="shared" si="48"/>
        <v>56.5</v>
      </c>
      <c r="BM167" s="4">
        <f t="shared" si="36"/>
        <v>169.5</v>
      </c>
      <c r="BN167" s="4">
        <f t="shared" si="37"/>
        <v>-1.83</v>
      </c>
      <c r="BQ167" s="4">
        <f t="shared" si="38"/>
        <v>0</v>
      </c>
      <c r="BR167" s="13" t="str">
        <f t="shared" si="56"/>
        <v/>
      </c>
      <c r="BS167" s="4" t="str">
        <f t="shared" si="40"/>
        <v/>
      </c>
    </row>
    <row r="168">
      <c r="A168" s="2">
        <f t="shared" si="41"/>
        <v>57</v>
      </c>
      <c r="B168" s="4">
        <f t="shared" si="1"/>
        <v>171</v>
      </c>
      <c r="C168" s="4">
        <f t="shared" si="2"/>
        <v>-1.86</v>
      </c>
      <c r="F168" s="4">
        <f t="shared" si="3"/>
        <v>0</v>
      </c>
      <c r="G168" s="13" t="str">
        <f t="shared" si="49"/>
        <v/>
      </c>
      <c r="H168" s="4" t="str">
        <f t="shared" si="5"/>
        <v/>
      </c>
      <c r="J168" s="2">
        <f t="shared" si="42"/>
        <v>57</v>
      </c>
      <c r="K168" s="4">
        <f t="shared" si="6"/>
        <v>171</v>
      </c>
      <c r="L168" s="4">
        <f t="shared" si="7"/>
        <v>-1.86</v>
      </c>
      <c r="O168" s="4">
        <f t="shared" si="8"/>
        <v>0</v>
      </c>
      <c r="P168" s="13" t="str">
        <f t="shared" si="50"/>
        <v/>
      </c>
      <c r="Q168" s="4" t="str">
        <f t="shared" si="10"/>
        <v/>
      </c>
      <c r="S168" s="2">
        <f t="shared" si="43"/>
        <v>57</v>
      </c>
      <c r="T168" s="4">
        <f t="shared" si="11"/>
        <v>171</v>
      </c>
      <c r="U168" s="4">
        <f t="shared" si="12"/>
        <v>-1.98</v>
      </c>
      <c r="X168" s="4">
        <f t="shared" si="13"/>
        <v>0</v>
      </c>
      <c r="Y168" s="13" t="str">
        <f t="shared" si="51"/>
        <v/>
      </c>
      <c r="Z168" s="4" t="str">
        <f t="shared" si="15"/>
        <v/>
      </c>
      <c r="AB168" s="2">
        <f t="shared" si="44"/>
        <v>57</v>
      </c>
      <c r="AC168" s="4">
        <f t="shared" si="16"/>
        <v>171</v>
      </c>
      <c r="AD168" s="4">
        <f t="shared" si="17"/>
        <v>-1.86</v>
      </c>
      <c r="AG168" s="4">
        <f t="shared" si="18"/>
        <v>0</v>
      </c>
      <c r="AH168" s="13" t="str">
        <f t="shared" si="52"/>
        <v/>
      </c>
      <c r="AI168" s="4" t="str">
        <f t="shared" si="20"/>
        <v/>
      </c>
      <c r="AK168" s="2">
        <f t="shared" si="45"/>
        <v>57</v>
      </c>
      <c r="AL168" s="4">
        <f t="shared" si="21"/>
        <v>171</v>
      </c>
      <c r="AM168" s="4">
        <f t="shared" si="22"/>
        <v>-1.98</v>
      </c>
      <c r="AP168" s="4">
        <f t="shared" si="23"/>
        <v>0</v>
      </c>
      <c r="AQ168" s="13" t="str">
        <f t="shared" si="53"/>
        <v/>
      </c>
      <c r="AR168" s="4" t="str">
        <f t="shared" si="25"/>
        <v/>
      </c>
      <c r="AT168" s="2">
        <f t="shared" si="46"/>
        <v>57</v>
      </c>
      <c r="AU168" s="4">
        <f t="shared" si="26"/>
        <v>171</v>
      </c>
      <c r="AV168" s="4">
        <f t="shared" si="27"/>
        <v>-1.86</v>
      </c>
      <c r="AY168" s="4">
        <f t="shared" si="28"/>
        <v>0</v>
      </c>
      <c r="AZ168" s="13" t="str">
        <f t="shared" si="54"/>
        <v/>
      </c>
      <c r="BA168" s="4" t="str">
        <f t="shared" si="30"/>
        <v/>
      </c>
      <c r="BC168" s="2">
        <f t="shared" si="47"/>
        <v>57</v>
      </c>
      <c r="BD168" s="4">
        <f t="shared" si="31"/>
        <v>171</v>
      </c>
      <c r="BE168" s="4">
        <f t="shared" si="32"/>
        <v>-1.86</v>
      </c>
      <c r="BH168" s="4">
        <f t="shared" si="33"/>
        <v>0</v>
      </c>
      <c r="BI168" s="13" t="str">
        <f t="shared" si="55"/>
        <v/>
      </c>
      <c r="BJ168" s="4" t="str">
        <f t="shared" si="35"/>
        <v/>
      </c>
      <c r="BL168" s="2">
        <f t="shared" si="48"/>
        <v>57</v>
      </c>
      <c r="BM168" s="4">
        <f t="shared" si="36"/>
        <v>171</v>
      </c>
      <c r="BN168" s="4">
        <f t="shared" si="37"/>
        <v>-1.86</v>
      </c>
      <c r="BQ168" s="4">
        <f t="shared" si="38"/>
        <v>0</v>
      </c>
      <c r="BR168" s="13" t="str">
        <f t="shared" si="56"/>
        <v/>
      </c>
      <c r="BS168" s="4" t="str">
        <f t="shared" si="40"/>
        <v/>
      </c>
    </row>
    <row r="169">
      <c r="A169" s="2">
        <f t="shared" si="41"/>
        <v>57.5</v>
      </c>
      <c r="B169" s="4">
        <f t="shared" si="1"/>
        <v>172.5</v>
      </c>
      <c r="C169" s="4">
        <f t="shared" si="2"/>
        <v>-1.89</v>
      </c>
      <c r="F169" s="4">
        <f t="shared" si="3"/>
        <v>0</v>
      </c>
      <c r="G169" s="13" t="str">
        <f t="shared" si="49"/>
        <v/>
      </c>
      <c r="H169" s="4" t="str">
        <f t="shared" si="5"/>
        <v/>
      </c>
      <c r="J169" s="2">
        <f t="shared" si="42"/>
        <v>57.5</v>
      </c>
      <c r="K169" s="4">
        <f t="shared" si="6"/>
        <v>172.5</v>
      </c>
      <c r="L169" s="4">
        <f t="shared" si="7"/>
        <v>-1.89</v>
      </c>
      <c r="O169" s="4">
        <f t="shared" si="8"/>
        <v>0</v>
      </c>
      <c r="P169" s="13" t="str">
        <f t="shared" si="50"/>
        <v/>
      </c>
      <c r="Q169" s="4" t="str">
        <f t="shared" si="10"/>
        <v/>
      </c>
      <c r="S169" s="2">
        <f t="shared" si="43"/>
        <v>57.5</v>
      </c>
      <c r="T169" s="4">
        <f t="shared" si="11"/>
        <v>172.5</v>
      </c>
      <c r="U169" s="4">
        <f t="shared" si="12"/>
        <v>-2.01</v>
      </c>
      <c r="X169" s="4">
        <f t="shared" si="13"/>
        <v>0</v>
      </c>
      <c r="Y169" s="13" t="str">
        <f t="shared" si="51"/>
        <v/>
      </c>
      <c r="Z169" s="4" t="str">
        <f t="shared" si="15"/>
        <v/>
      </c>
      <c r="AB169" s="2">
        <f t="shared" si="44"/>
        <v>57.5</v>
      </c>
      <c r="AC169" s="4">
        <f t="shared" si="16"/>
        <v>172.5</v>
      </c>
      <c r="AD169" s="4">
        <f t="shared" si="17"/>
        <v>-1.89</v>
      </c>
      <c r="AG169" s="4">
        <f t="shared" si="18"/>
        <v>0</v>
      </c>
      <c r="AH169" s="13" t="str">
        <f t="shared" si="52"/>
        <v/>
      </c>
      <c r="AI169" s="4" t="str">
        <f t="shared" si="20"/>
        <v/>
      </c>
      <c r="AK169" s="2">
        <f t="shared" si="45"/>
        <v>57.5</v>
      </c>
      <c r="AL169" s="4">
        <f t="shared" si="21"/>
        <v>172.5</v>
      </c>
      <c r="AM169" s="4">
        <f t="shared" si="22"/>
        <v>-2.01</v>
      </c>
      <c r="AP169" s="4">
        <f t="shared" si="23"/>
        <v>0</v>
      </c>
      <c r="AQ169" s="13" t="str">
        <f t="shared" si="53"/>
        <v/>
      </c>
      <c r="AR169" s="4" t="str">
        <f t="shared" si="25"/>
        <v/>
      </c>
      <c r="AT169" s="2">
        <f t="shared" si="46"/>
        <v>57.5</v>
      </c>
      <c r="AU169" s="4">
        <f t="shared" si="26"/>
        <v>172.5</v>
      </c>
      <c r="AV169" s="4">
        <f t="shared" si="27"/>
        <v>-1.89</v>
      </c>
      <c r="AY169" s="4">
        <f t="shared" si="28"/>
        <v>0</v>
      </c>
      <c r="AZ169" s="13" t="str">
        <f t="shared" si="54"/>
        <v/>
      </c>
      <c r="BA169" s="4" t="str">
        <f t="shared" si="30"/>
        <v/>
      </c>
      <c r="BC169" s="2">
        <f t="shared" si="47"/>
        <v>57.5</v>
      </c>
      <c r="BD169" s="4">
        <f t="shared" si="31"/>
        <v>172.5</v>
      </c>
      <c r="BE169" s="4">
        <f t="shared" si="32"/>
        <v>-1.89</v>
      </c>
      <c r="BH169" s="4">
        <f t="shared" si="33"/>
        <v>0</v>
      </c>
      <c r="BI169" s="13" t="str">
        <f t="shared" si="55"/>
        <v/>
      </c>
      <c r="BJ169" s="4" t="str">
        <f t="shared" si="35"/>
        <v/>
      </c>
      <c r="BL169" s="2">
        <f t="shared" si="48"/>
        <v>57.5</v>
      </c>
      <c r="BM169" s="4">
        <f t="shared" si="36"/>
        <v>172.5</v>
      </c>
      <c r="BN169" s="4">
        <f t="shared" si="37"/>
        <v>-1.89</v>
      </c>
      <c r="BQ169" s="4">
        <f t="shared" si="38"/>
        <v>0</v>
      </c>
      <c r="BR169" s="13" t="str">
        <f t="shared" si="56"/>
        <v/>
      </c>
      <c r="BS169" s="4" t="str">
        <f t="shared" si="40"/>
        <v/>
      </c>
    </row>
    <row r="170">
      <c r="A170" s="2">
        <f t="shared" si="41"/>
        <v>58</v>
      </c>
      <c r="B170" s="4">
        <f t="shared" si="1"/>
        <v>174</v>
      </c>
      <c r="C170" s="4">
        <f t="shared" si="2"/>
        <v>-1.92</v>
      </c>
      <c r="F170" s="4">
        <f t="shared" si="3"/>
        <v>0</v>
      </c>
      <c r="G170" s="13" t="str">
        <f t="shared" si="49"/>
        <v/>
      </c>
      <c r="H170" s="4" t="str">
        <f t="shared" si="5"/>
        <v/>
      </c>
      <c r="J170" s="2">
        <f t="shared" si="42"/>
        <v>58</v>
      </c>
      <c r="K170" s="4">
        <f t="shared" si="6"/>
        <v>174</v>
      </c>
      <c r="L170" s="4">
        <f t="shared" si="7"/>
        <v>-1.92</v>
      </c>
      <c r="O170" s="4">
        <f t="shared" si="8"/>
        <v>0</v>
      </c>
      <c r="P170" s="13" t="str">
        <f t="shared" si="50"/>
        <v/>
      </c>
      <c r="Q170" s="4" t="str">
        <f t="shared" si="10"/>
        <v/>
      </c>
      <c r="S170" s="2">
        <f t="shared" si="43"/>
        <v>58</v>
      </c>
      <c r="T170" s="4">
        <f t="shared" si="11"/>
        <v>174</v>
      </c>
      <c r="U170" s="4">
        <f t="shared" si="12"/>
        <v>-2.04</v>
      </c>
      <c r="V170" s="4">
        <f>150.75+1/32</f>
        <v>150.78125</v>
      </c>
      <c r="W170" s="4">
        <f>155.25+1/32</f>
        <v>155.28125</v>
      </c>
      <c r="X170" s="4">
        <f t="shared" si="13"/>
        <v>4.5</v>
      </c>
      <c r="Y170" s="13">
        <f t="shared" si="51"/>
        <v>1</v>
      </c>
      <c r="Z170" s="4">
        <f t="shared" si="15"/>
        <v>0</v>
      </c>
      <c r="AB170" s="2">
        <f t="shared" si="44"/>
        <v>58</v>
      </c>
      <c r="AC170" s="4">
        <f t="shared" si="16"/>
        <v>174</v>
      </c>
      <c r="AD170" s="4">
        <f t="shared" si="17"/>
        <v>-1.92</v>
      </c>
      <c r="AE170" s="2">
        <v>150.75</v>
      </c>
      <c r="AF170" s="4">
        <f>155.25+1/32</f>
        <v>155.28125</v>
      </c>
      <c r="AG170" s="4">
        <f t="shared" si="18"/>
        <v>4.53125</v>
      </c>
      <c r="AH170" s="13">
        <f t="shared" si="52"/>
        <v>1</v>
      </c>
      <c r="AI170" s="4">
        <f t="shared" si="20"/>
        <v>0</v>
      </c>
      <c r="AK170" s="2">
        <f t="shared" si="45"/>
        <v>58</v>
      </c>
      <c r="AL170" s="4">
        <f t="shared" si="21"/>
        <v>174</v>
      </c>
      <c r="AM170" s="4">
        <f t="shared" si="22"/>
        <v>-2.04</v>
      </c>
      <c r="AN170" s="2">
        <v>150.8125</v>
      </c>
      <c r="AO170" s="2">
        <v>155.25</v>
      </c>
      <c r="AP170" s="4">
        <f t="shared" si="23"/>
        <v>4.4375</v>
      </c>
      <c r="AQ170" s="13">
        <f t="shared" si="53"/>
        <v>1</v>
      </c>
      <c r="AR170" s="4">
        <f t="shared" si="25"/>
        <v>0</v>
      </c>
      <c r="AT170" s="2">
        <f t="shared" si="46"/>
        <v>58</v>
      </c>
      <c r="AU170" s="4">
        <f t="shared" si="26"/>
        <v>174</v>
      </c>
      <c r="AV170" s="4">
        <f t="shared" si="27"/>
        <v>-1.92</v>
      </c>
      <c r="AY170" s="4">
        <f t="shared" si="28"/>
        <v>0</v>
      </c>
      <c r="AZ170" s="13" t="str">
        <f t="shared" si="54"/>
        <v/>
      </c>
      <c r="BA170" s="4" t="str">
        <f t="shared" si="30"/>
        <v/>
      </c>
      <c r="BC170" s="2">
        <f t="shared" si="47"/>
        <v>58</v>
      </c>
      <c r="BD170" s="4">
        <f t="shared" si="31"/>
        <v>174</v>
      </c>
      <c r="BE170" s="4">
        <f t="shared" si="32"/>
        <v>-1.92</v>
      </c>
      <c r="BH170" s="4">
        <f t="shared" si="33"/>
        <v>0</v>
      </c>
      <c r="BI170" s="13" t="str">
        <f t="shared" si="55"/>
        <v/>
      </c>
      <c r="BJ170" s="4" t="str">
        <f t="shared" si="35"/>
        <v/>
      </c>
      <c r="BL170" s="2">
        <f t="shared" si="48"/>
        <v>58</v>
      </c>
      <c r="BM170" s="4">
        <f t="shared" si="36"/>
        <v>174</v>
      </c>
      <c r="BN170" s="4">
        <f t="shared" si="37"/>
        <v>-1.92</v>
      </c>
      <c r="BQ170" s="4">
        <f t="shared" si="38"/>
        <v>0</v>
      </c>
      <c r="BR170" s="13" t="str">
        <f t="shared" si="56"/>
        <v/>
      </c>
      <c r="BS170" s="4" t="str">
        <f t="shared" si="40"/>
        <v/>
      </c>
    </row>
    <row r="171">
      <c r="A171" s="2">
        <f t="shared" si="41"/>
        <v>58.5</v>
      </c>
      <c r="B171" s="4">
        <f t="shared" si="1"/>
        <v>175.5</v>
      </c>
      <c r="C171" s="4">
        <f t="shared" si="2"/>
        <v>-1.95</v>
      </c>
      <c r="F171" s="4">
        <f t="shared" si="3"/>
        <v>0</v>
      </c>
      <c r="G171" s="13" t="str">
        <f t="shared" si="49"/>
        <v/>
      </c>
      <c r="H171" s="4" t="str">
        <f t="shared" si="5"/>
        <v/>
      </c>
      <c r="J171" s="2">
        <f t="shared" si="42"/>
        <v>58.5</v>
      </c>
      <c r="K171" s="4">
        <f t="shared" si="6"/>
        <v>175.5</v>
      </c>
      <c r="L171" s="4">
        <f t="shared" si="7"/>
        <v>-1.95</v>
      </c>
      <c r="O171" s="4">
        <f t="shared" si="8"/>
        <v>0</v>
      </c>
      <c r="P171" s="13" t="str">
        <f t="shared" si="50"/>
        <v/>
      </c>
      <c r="Q171" s="4" t="str">
        <f t="shared" si="10"/>
        <v/>
      </c>
      <c r="S171" s="2">
        <f t="shared" si="43"/>
        <v>58.5</v>
      </c>
      <c r="T171" s="4">
        <f t="shared" si="11"/>
        <v>175.5</v>
      </c>
      <c r="U171" s="4">
        <f t="shared" si="12"/>
        <v>-2.07</v>
      </c>
      <c r="X171" s="4">
        <f t="shared" si="13"/>
        <v>0</v>
      </c>
      <c r="Y171" s="13" t="str">
        <f t="shared" si="51"/>
        <v/>
      </c>
      <c r="Z171" s="4" t="str">
        <f t="shared" si="15"/>
        <v/>
      </c>
      <c r="AB171" s="2">
        <f t="shared" si="44"/>
        <v>58.5</v>
      </c>
      <c r="AC171" s="4">
        <f t="shared" si="16"/>
        <v>175.5</v>
      </c>
      <c r="AD171" s="4">
        <f t="shared" si="17"/>
        <v>-1.95</v>
      </c>
      <c r="AG171" s="4">
        <f t="shared" si="18"/>
        <v>0</v>
      </c>
      <c r="AH171" s="13" t="str">
        <f t="shared" si="52"/>
        <v/>
      </c>
      <c r="AI171" s="4" t="str">
        <f t="shared" si="20"/>
        <v/>
      </c>
      <c r="AK171" s="2">
        <f t="shared" si="45"/>
        <v>58.5</v>
      </c>
      <c r="AL171" s="4">
        <f t="shared" si="21"/>
        <v>175.5</v>
      </c>
      <c r="AM171" s="4">
        <f t="shared" si="22"/>
        <v>-2.07</v>
      </c>
      <c r="AP171" s="4">
        <f t="shared" si="23"/>
        <v>0</v>
      </c>
      <c r="AQ171" s="13" t="str">
        <f t="shared" si="53"/>
        <v/>
      </c>
      <c r="AR171" s="4" t="str">
        <f t="shared" si="25"/>
        <v/>
      </c>
      <c r="AT171" s="2">
        <f t="shared" si="46"/>
        <v>58.5</v>
      </c>
      <c r="AU171" s="4">
        <f t="shared" si="26"/>
        <v>175.5</v>
      </c>
      <c r="AV171" s="4">
        <f t="shared" si="27"/>
        <v>-1.95</v>
      </c>
      <c r="AY171" s="4">
        <f t="shared" si="28"/>
        <v>0</v>
      </c>
      <c r="AZ171" s="13" t="str">
        <f t="shared" si="54"/>
        <v/>
      </c>
      <c r="BA171" s="4" t="str">
        <f t="shared" si="30"/>
        <v/>
      </c>
      <c r="BC171" s="2">
        <f t="shared" si="47"/>
        <v>58.5</v>
      </c>
      <c r="BD171" s="4">
        <f t="shared" si="31"/>
        <v>175.5</v>
      </c>
      <c r="BE171" s="4">
        <f t="shared" si="32"/>
        <v>-1.95</v>
      </c>
      <c r="BH171" s="4">
        <f t="shared" si="33"/>
        <v>0</v>
      </c>
      <c r="BI171" s="13" t="str">
        <f t="shared" si="55"/>
        <v/>
      </c>
      <c r="BJ171" s="4" t="str">
        <f t="shared" si="35"/>
        <v/>
      </c>
      <c r="BL171" s="2">
        <f t="shared" si="48"/>
        <v>58.5</v>
      </c>
      <c r="BM171" s="4">
        <f t="shared" si="36"/>
        <v>175.5</v>
      </c>
      <c r="BN171" s="4">
        <f t="shared" si="37"/>
        <v>-1.95</v>
      </c>
      <c r="BQ171" s="4">
        <f t="shared" si="38"/>
        <v>0</v>
      </c>
      <c r="BR171" s="13" t="str">
        <f t="shared" si="56"/>
        <v/>
      </c>
      <c r="BS171" s="4" t="str">
        <f t="shared" si="40"/>
        <v/>
      </c>
    </row>
    <row r="172">
      <c r="A172" s="2">
        <f t="shared" si="41"/>
        <v>59</v>
      </c>
      <c r="B172" s="4">
        <f t="shared" si="1"/>
        <v>177</v>
      </c>
      <c r="C172" s="4">
        <f t="shared" si="2"/>
        <v>-1.98</v>
      </c>
      <c r="F172" s="4">
        <f t="shared" si="3"/>
        <v>0</v>
      </c>
      <c r="G172" s="13" t="str">
        <f t="shared" si="49"/>
        <v/>
      </c>
      <c r="H172" s="4" t="str">
        <f t="shared" si="5"/>
        <v/>
      </c>
      <c r="J172" s="2">
        <f t="shared" si="42"/>
        <v>59</v>
      </c>
      <c r="K172" s="4">
        <f t="shared" si="6"/>
        <v>177</v>
      </c>
      <c r="L172" s="4">
        <f t="shared" si="7"/>
        <v>-1.98</v>
      </c>
      <c r="O172" s="4">
        <f t="shared" si="8"/>
        <v>0</v>
      </c>
      <c r="P172" s="13" t="str">
        <f t="shared" si="50"/>
        <v/>
      </c>
      <c r="Q172" s="4" t="str">
        <f t="shared" si="10"/>
        <v/>
      </c>
      <c r="S172" s="2">
        <f t="shared" si="43"/>
        <v>59</v>
      </c>
      <c r="T172" s="4">
        <f t="shared" si="11"/>
        <v>177</v>
      </c>
      <c r="U172" s="4">
        <f t="shared" si="12"/>
        <v>-2.1</v>
      </c>
      <c r="X172" s="4">
        <f t="shared" si="13"/>
        <v>0</v>
      </c>
      <c r="Y172" s="13" t="str">
        <f t="shared" si="51"/>
        <v/>
      </c>
      <c r="Z172" s="4" t="str">
        <f t="shared" si="15"/>
        <v/>
      </c>
      <c r="AB172" s="2">
        <f t="shared" si="44"/>
        <v>59</v>
      </c>
      <c r="AC172" s="4">
        <f t="shared" si="16"/>
        <v>177</v>
      </c>
      <c r="AD172" s="4">
        <f t="shared" si="17"/>
        <v>-1.98</v>
      </c>
      <c r="AG172" s="4">
        <f t="shared" si="18"/>
        <v>0</v>
      </c>
      <c r="AH172" s="13" t="str">
        <f t="shared" si="52"/>
        <v/>
      </c>
      <c r="AI172" s="4" t="str">
        <f t="shared" si="20"/>
        <v/>
      </c>
      <c r="AK172" s="2">
        <f t="shared" si="45"/>
        <v>59</v>
      </c>
      <c r="AL172" s="4">
        <f t="shared" si="21"/>
        <v>177</v>
      </c>
      <c r="AM172" s="4">
        <f t="shared" si="22"/>
        <v>-2.1</v>
      </c>
      <c r="AP172" s="4">
        <f t="shared" si="23"/>
        <v>0</v>
      </c>
      <c r="AQ172" s="13" t="str">
        <f t="shared" si="53"/>
        <v/>
      </c>
      <c r="AR172" s="4" t="str">
        <f t="shared" si="25"/>
        <v/>
      </c>
      <c r="AT172" s="2">
        <f t="shared" si="46"/>
        <v>59</v>
      </c>
      <c r="AU172" s="4">
        <f t="shared" si="26"/>
        <v>177</v>
      </c>
      <c r="AV172" s="4">
        <f t="shared" si="27"/>
        <v>-1.98</v>
      </c>
      <c r="AY172" s="4">
        <f t="shared" si="28"/>
        <v>0</v>
      </c>
      <c r="AZ172" s="13" t="str">
        <f t="shared" si="54"/>
        <v/>
      </c>
      <c r="BA172" s="4" t="str">
        <f t="shared" si="30"/>
        <v/>
      </c>
      <c r="BC172" s="2">
        <f t="shared" si="47"/>
        <v>59</v>
      </c>
      <c r="BD172" s="4">
        <f t="shared" si="31"/>
        <v>177</v>
      </c>
      <c r="BE172" s="4">
        <f t="shared" si="32"/>
        <v>-1.98</v>
      </c>
      <c r="BH172" s="4">
        <f t="shared" si="33"/>
        <v>0</v>
      </c>
      <c r="BI172" s="13" t="str">
        <f t="shared" si="55"/>
        <v/>
      </c>
      <c r="BJ172" s="4" t="str">
        <f t="shared" si="35"/>
        <v/>
      </c>
      <c r="BL172" s="2">
        <f t="shared" si="48"/>
        <v>59</v>
      </c>
      <c r="BM172" s="4">
        <f t="shared" si="36"/>
        <v>177</v>
      </c>
      <c r="BN172" s="4">
        <f t="shared" si="37"/>
        <v>-1.98</v>
      </c>
      <c r="BQ172" s="4">
        <f t="shared" si="38"/>
        <v>0</v>
      </c>
      <c r="BR172" s="13" t="str">
        <f t="shared" si="56"/>
        <v/>
      </c>
      <c r="BS172" s="4" t="str">
        <f t="shared" si="40"/>
        <v/>
      </c>
    </row>
    <row r="173">
      <c r="A173" s="2">
        <f t="shared" si="41"/>
        <v>59.5</v>
      </c>
      <c r="B173" s="4">
        <f t="shared" si="1"/>
        <v>178.5</v>
      </c>
      <c r="C173" s="4">
        <f t="shared" si="2"/>
        <v>-2.01</v>
      </c>
      <c r="F173" s="4">
        <f t="shared" si="3"/>
        <v>0</v>
      </c>
      <c r="G173" s="13" t="str">
        <f t="shared" si="49"/>
        <v/>
      </c>
      <c r="H173" s="4" t="str">
        <f t="shared" si="5"/>
        <v/>
      </c>
      <c r="J173" s="2">
        <f t="shared" si="42"/>
        <v>59.5</v>
      </c>
      <c r="K173" s="4">
        <f t="shared" si="6"/>
        <v>178.5</v>
      </c>
      <c r="L173" s="4">
        <f t="shared" si="7"/>
        <v>-2.01</v>
      </c>
      <c r="O173" s="4">
        <f t="shared" si="8"/>
        <v>0</v>
      </c>
      <c r="P173" s="13" t="str">
        <f t="shared" si="50"/>
        <v/>
      </c>
      <c r="Q173" s="4" t="str">
        <f t="shared" si="10"/>
        <v/>
      </c>
      <c r="S173" s="2">
        <f t="shared" si="43"/>
        <v>59.5</v>
      </c>
      <c r="T173" s="4">
        <f t="shared" si="11"/>
        <v>178.5</v>
      </c>
      <c r="U173" s="4">
        <f t="shared" si="12"/>
        <v>-2.13</v>
      </c>
      <c r="X173" s="4">
        <f t="shared" si="13"/>
        <v>0</v>
      </c>
      <c r="Y173" s="13" t="str">
        <f t="shared" si="51"/>
        <v/>
      </c>
      <c r="Z173" s="4" t="str">
        <f t="shared" si="15"/>
        <v/>
      </c>
      <c r="AB173" s="2">
        <f t="shared" si="44"/>
        <v>59.5</v>
      </c>
      <c r="AC173" s="4">
        <f t="shared" si="16"/>
        <v>178.5</v>
      </c>
      <c r="AD173" s="4">
        <f t="shared" si="17"/>
        <v>-2.01</v>
      </c>
      <c r="AG173" s="4">
        <f t="shared" si="18"/>
        <v>0</v>
      </c>
      <c r="AH173" s="13" t="str">
        <f t="shared" si="52"/>
        <v/>
      </c>
      <c r="AI173" s="4" t="str">
        <f t="shared" si="20"/>
        <v/>
      </c>
      <c r="AK173" s="2">
        <f t="shared" si="45"/>
        <v>59.5</v>
      </c>
      <c r="AL173" s="4">
        <f t="shared" si="21"/>
        <v>178.5</v>
      </c>
      <c r="AM173" s="4">
        <f t="shared" si="22"/>
        <v>-2.13</v>
      </c>
      <c r="AP173" s="4">
        <f t="shared" si="23"/>
        <v>0</v>
      </c>
      <c r="AQ173" s="13" t="str">
        <f t="shared" si="53"/>
        <v/>
      </c>
      <c r="AR173" s="4" t="str">
        <f t="shared" si="25"/>
        <v/>
      </c>
      <c r="AT173" s="2">
        <f t="shared" si="46"/>
        <v>59.5</v>
      </c>
      <c r="AU173" s="4">
        <f t="shared" si="26"/>
        <v>178.5</v>
      </c>
      <c r="AV173" s="4">
        <f t="shared" si="27"/>
        <v>-2.01</v>
      </c>
      <c r="AY173" s="4">
        <f t="shared" si="28"/>
        <v>0</v>
      </c>
      <c r="AZ173" s="13" t="str">
        <f t="shared" si="54"/>
        <v/>
      </c>
      <c r="BA173" s="4" t="str">
        <f t="shared" si="30"/>
        <v/>
      </c>
      <c r="BC173" s="2">
        <f t="shared" si="47"/>
        <v>59.5</v>
      </c>
      <c r="BD173" s="4">
        <f t="shared" si="31"/>
        <v>178.5</v>
      </c>
      <c r="BE173" s="4">
        <f t="shared" si="32"/>
        <v>-2.01</v>
      </c>
      <c r="BH173" s="4">
        <f t="shared" si="33"/>
        <v>0</v>
      </c>
      <c r="BI173" s="13" t="str">
        <f t="shared" si="55"/>
        <v/>
      </c>
      <c r="BJ173" s="4" t="str">
        <f t="shared" si="35"/>
        <v/>
      </c>
      <c r="BL173" s="2">
        <f t="shared" si="48"/>
        <v>59.5</v>
      </c>
      <c r="BM173" s="4">
        <f t="shared" si="36"/>
        <v>178.5</v>
      </c>
      <c r="BN173" s="4">
        <f t="shared" si="37"/>
        <v>-2.01</v>
      </c>
      <c r="BQ173" s="4">
        <f t="shared" si="38"/>
        <v>0</v>
      </c>
      <c r="BR173" s="13" t="str">
        <f t="shared" si="56"/>
        <v/>
      </c>
      <c r="BS173" s="4" t="str">
        <f t="shared" si="40"/>
        <v/>
      </c>
    </row>
    <row r="174">
      <c r="A174" s="2">
        <f t="shared" si="41"/>
        <v>60</v>
      </c>
      <c r="B174" s="4">
        <f t="shared" si="1"/>
        <v>180</v>
      </c>
      <c r="C174" s="4">
        <f t="shared" si="2"/>
        <v>-2.04</v>
      </c>
      <c r="F174" s="4">
        <f t="shared" si="3"/>
        <v>0</v>
      </c>
      <c r="G174" s="13" t="str">
        <f t="shared" si="49"/>
        <v/>
      </c>
      <c r="H174" s="4" t="str">
        <f t="shared" si="5"/>
        <v/>
      </c>
      <c r="J174" s="2">
        <f t="shared" si="42"/>
        <v>60</v>
      </c>
      <c r="K174" s="4">
        <f t="shared" si="6"/>
        <v>180</v>
      </c>
      <c r="L174" s="4">
        <f t="shared" si="7"/>
        <v>-2.04</v>
      </c>
      <c r="O174" s="4">
        <f t="shared" si="8"/>
        <v>0</v>
      </c>
      <c r="P174" s="13" t="str">
        <f t="shared" si="50"/>
        <v/>
      </c>
      <c r="Q174" s="4" t="str">
        <f t="shared" si="10"/>
        <v/>
      </c>
      <c r="S174" s="2">
        <f t="shared" si="43"/>
        <v>60</v>
      </c>
      <c r="T174" s="4">
        <f t="shared" si="11"/>
        <v>180</v>
      </c>
      <c r="U174" s="4">
        <f t="shared" si="12"/>
        <v>-2.16</v>
      </c>
      <c r="V174" s="4">
        <f>150.75+1/32</f>
        <v>150.78125</v>
      </c>
      <c r="W174" s="4">
        <f>155.25+1/32</f>
        <v>155.28125</v>
      </c>
      <c r="X174" s="4">
        <f t="shared" si="13"/>
        <v>4.5</v>
      </c>
      <c r="Y174" s="13">
        <f t="shared" si="51"/>
        <v>1</v>
      </c>
      <c r="Z174" s="4">
        <f t="shared" si="15"/>
        <v>0</v>
      </c>
      <c r="AB174" s="2">
        <f t="shared" si="44"/>
        <v>60</v>
      </c>
      <c r="AC174" s="4">
        <f t="shared" si="16"/>
        <v>180</v>
      </c>
      <c r="AD174" s="4">
        <f t="shared" si="17"/>
        <v>-2.04</v>
      </c>
      <c r="AE174" s="2">
        <v>150.75</v>
      </c>
      <c r="AF174" s="4">
        <f>155.25+1/32</f>
        <v>155.28125</v>
      </c>
      <c r="AG174" s="4">
        <f t="shared" si="18"/>
        <v>4.53125</v>
      </c>
      <c r="AH174" s="13">
        <f t="shared" si="52"/>
        <v>1</v>
      </c>
      <c r="AI174" s="4">
        <f t="shared" si="20"/>
        <v>0</v>
      </c>
      <c r="AK174" s="2">
        <f t="shared" si="45"/>
        <v>60</v>
      </c>
      <c r="AL174" s="4">
        <f t="shared" si="21"/>
        <v>180</v>
      </c>
      <c r="AM174" s="4">
        <f t="shared" si="22"/>
        <v>-2.16</v>
      </c>
      <c r="AN174" s="2">
        <v>150.8125</v>
      </c>
      <c r="AO174" s="2">
        <v>155.25</v>
      </c>
      <c r="AP174" s="4">
        <f t="shared" si="23"/>
        <v>4.4375</v>
      </c>
      <c r="AQ174" s="13">
        <f t="shared" si="53"/>
        <v>1</v>
      </c>
      <c r="AR174" s="4">
        <f t="shared" si="25"/>
        <v>0</v>
      </c>
      <c r="AT174" s="2">
        <f t="shared" si="46"/>
        <v>60</v>
      </c>
      <c r="AU174" s="4">
        <f t="shared" si="26"/>
        <v>180</v>
      </c>
      <c r="AV174" s="4">
        <f t="shared" si="27"/>
        <v>-2.04</v>
      </c>
      <c r="AY174" s="4">
        <f t="shared" si="28"/>
        <v>0</v>
      </c>
      <c r="AZ174" s="13" t="str">
        <f t="shared" si="54"/>
        <v/>
      </c>
      <c r="BA174" s="4" t="str">
        <f t="shared" si="30"/>
        <v/>
      </c>
      <c r="BC174" s="2">
        <f t="shared" si="47"/>
        <v>60</v>
      </c>
      <c r="BD174" s="4">
        <f t="shared" si="31"/>
        <v>180</v>
      </c>
      <c r="BE174" s="4">
        <f t="shared" si="32"/>
        <v>-2.04</v>
      </c>
      <c r="BH174" s="4">
        <f t="shared" si="33"/>
        <v>0</v>
      </c>
      <c r="BI174" s="13" t="str">
        <f t="shared" si="55"/>
        <v/>
      </c>
      <c r="BJ174" s="4" t="str">
        <f t="shared" si="35"/>
        <v/>
      </c>
      <c r="BL174" s="2">
        <f t="shared" si="48"/>
        <v>60</v>
      </c>
      <c r="BM174" s="4">
        <f t="shared" si="36"/>
        <v>180</v>
      </c>
      <c r="BN174" s="4">
        <f t="shared" si="37"/>
        <v>-2.04</v>
      </c>
      <c r="BQ174" s="4">
        <f t="shared" si="38"/>
        <v>0</v>
      </c>
      <c r="BR174" s="13" t="str">
        <f t="shared" si="56"/>
        <v/>
      </c>
      <c r="BS174" s="4" t="str">
        <f t="shared" si="40"/>
        <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2" t="s">
        <v>40</v>
      </c>
      <c r="B4" s="2">
        <v>2.5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43.22967731</v>
      </c>
    </row>
    <row r="12">
      <c r="A12" s="2" t="s">
        <v>19</v>
      </c>
      <c r="B12" s="7">
        <f>B11*(B3/100)/(0.000015)</f>
        <v>144098.9244</v>
      </c>
    </row>
    <row r="13">
      <c r="A13" s="9" t="s">
        <v>20</v>
      </c>
      <c r="B13" s="2">
        <v>2.99</v>
      </c>
    </row>
    <row r="14">
      <c r="A14" s="1"/>
      <c r="B14" s="8"/>
      <c r="E14" s="2"/>
    </row>
    <row r="15">
      <c r="A15" s="1" t="s">
        <v>21</v>
      </c>
      <c r="B15" s="8"/>
    </row>
    <row r="16">
      <c r="A16" s="2"/>
      <c r="AB16" s="2" t="s">
        <v>89</v>
      </c>
    </row>
    <row r="17">
      <c r="A17" s="1" t="s">
        <v>22</v>
      </c>
      <c r="B17" s="2" t="s">
        <v>46</v>
      </c>
      <c r="J17" s="1" t="s">
        <v>23</v>
      </c>
      <c r="K17" s="2" t="s">
        <v>46</v>
      </c>
      <c r="S17" s="1" t="s">
        <v>24</v>
      </c>
      <c r="T17" s="40">
        <v>45083.0</v>
      </c>
      <c r="AB17" s="1" t="s">
        <v>24</v>
      </c>
      <c r="AC17" s="40">
        <v>45083.0</v>
      </c>
      <c r="AK17" s="1" t="s">
        <v>84</v>
      </c>
      <c r="AL17" s="2" t="s">
        <v>46</v>
      </c>
      <c r="AT17" s="1" t="s">
        <v>85</v>
      </c>
      <c r="AU17" s="2" t="s">
        <v>46</v>
      </c>
      <c r="BC17" s="1" t="s">
        <v>86</v>
      </c>
      <c r="BD17" s="2" t="s">
        <v>46</v>
      </c>
      <c r="BL17" s="37" t="s">
        <v>87</v>
      </c>
      <c r="BM17" s="2" t="s">
        <v>46</v>
      </c>
      <c r="BN17" s="15"/>
      <c r="BO17" s="15"/>
      <c r="BP17" s="15"/>
      <c r="BQ17" s="15"/>
      <c r="BR17" s="15"/>
      <c r="BT17" s="15"/>
    </row>
    <row r="18">
      <c r="A18" s="9" t="s">
        <v>26</v>
      </c>
      <c r="B18" s="2">
        <v>4.5</v>
      </c>
      <c r="D18" s="2" t="s">
        <v>47</v>
      </c>
      <c r="E18" s="4">
        <f>pi()*((0.5)^2-((($B$3-2*$B$4)/$B$3)*0.5)^2)</f>
        <v>0.7853981634</v>
      </c>
      <c r="H18" s="2" t="s">
        <v>48</v>
      </c>
      <c r="J18" s="9" t="s">
        <v>26</v>
      </c>
      <c r="K18" s="2">
        <f>B18</f>
        <v>4.5</v>
      </c>
      <c r="M18" s="2" t="s">
        <v>47</v>
      </c>
      <c r="N18" s="4">
        <f>pi()*((0.5)^2-((($B$3-2*$B$4)/$B$3)*0.5)^2)</f>
        <v>0.7853981634</v>
      </c>
      <c r="Q18" s="2" t="s">
        <v>48</v>
      </c>
      <c r="S18" s="9" t="s">
        <v>26</v>
      </c>
      <c r="T18" s="2">
        <v>4.46875</v>
      </c>
      <c r="V18" s="2" t="s">
        <v>47</v>
      </c>
      <c r="W18" s="4">
        <f>pi()*((0.5)^2-((($B$3-2*$B$4)/$B$3)*0.5)^2)</f>
        <v>0.7853981634</v>
      </c>
      <c r="Z18" s="2" t="s">
        <v>48</v>
      </c>
      <c r="AB18" s="9" t="s">
        <v>26</v>
      </c>
      <c r="AC18" s="2">
        <v>4.4375</v>
      </c>
      <c r="AE18" s="2" t="s">
        <v>47</v>
      </c>
      <c r="AF18" s="4">
        <f>pi()*((0.5)^2-((($B$3-2*$B$4)/$B$3)*0.5)^2)</f>
        <v>0.7853981634</v>
      </c>
      <c r="AI18" s="2" t="s">
        <v>48</v>
      </c>
      <c r="AK18" s="9" t="s">
        <v>26</v>
      </c>
      <c r="AL18" s="2">
        <v>4.4375</v>
      </c>
      <c r="AN18" s="2" t="s">
        <v>47</v>
      </c>
      <c r="AO18" s="4">
        <f>pi()*((0.5)^2-((($B$3-2*$B$4)/$B$3)*0.5)^2)</f>
        <v>0.7853981634</v>
      </c>
      <c r="AR18" s="2" t="s">
        <v>48</v>
      </c>
      <c r="AT18" s="9" t="s">
        <v>26</v>
      </c>
      <c r="AU18" s="2">
        <v>4.5</v>
      </c>
      <c r="AW18" s="2" t="s">
        <v>47</v>
      </c>
      <c r="AX18" s="4">
        <f>pi()*((0.5)^2-((($B$3-2*$B$4)/$B$3)*0.5)^2)</f>
        <v>0.7853981634</v>
      </c>
      <c r="BA18" s="2" t="s">
        <v>48</v>
      </c>
      <c r="BC18" s="9" t="s">
        <v>26</v>
      </c>
      <c r="BD18" s="2">
        <v>4.5</v>
      </c>
      <c r="BF18" s="2" t="s">
        <v>47</v>
      </c>
      <c r="BG18" s="4">
        <f>pi()*((0.5)^2-((($B$3-2*$B$4)/$B$3)*0.5)^2)</f>
        <v>0.7853981634</v>
      </c>
      <c r="BJ18" s="2" t="s">
        <v>48</v>
      </c>
      <c r="BL18" s="16" t="s">
        <v>26</v>
      </c>
      <c r="BM18" s="19">
        <v>4.5</v>
      </c>
      <c r="BN18" s="17"/>
      <c r="BO18" s="2" t="s">
        <v>47</v>
      </c>
      <c r="BP18" s="4">
        <f>pi()*((0.5)^2-((($B$3-2*$B$4)/$B$3)*0.5)^2)</f>
        <v>0.7853981634</v>
      </c>
      <c r="BS18" s="2" t="s">
        <v>48</v>
      </c>
      <c r="BT18" s="17"/>
    </row>
    <row r="19">
      <c r="A19" s="9" t="s">
        <v>27</v>
      </c>
      <c r="B19" s="2">
        <v>9.5</v>
      </c>
      <c r="D19" s="2" t="s">
        <v>49</v>
      </c>
      <c r="E19" s="4">
        <f>0.5*sum(H24:H174)</f>
        <v>0</v>
      </c>
      <c r="H19" s="2">
        <v>0.98</v>
      </c>
      <c r="J19" s="9" t="s">
        <v>27</v>
      </c>
      <c r="K19" s="2">
        <v>14.3</v>
      </c>
      <c r="M19" s="2" t="s">
        <v>49</v>
      </c>
      <c r="N19" s="4">
        <f>0.5*sum(Q24:Q174)</f>
        <v>0</v>
      </c>
      <c r="Q19" s="2">
        <v>0.98</v>
      </c>
      <c r="S19" s="9" t="s">
        <v>27</v>
      </c>
      <c r="T19" s="2">
        <v>19.3</v>
      </c>
      <c r="V19" s="2" t="s">
        <v>49</v>
      </c>
      <c r="W19" s="4">
        <f>0.5*sum(Z24:Z174)</f>
        <v>0</v>
      </c>
      <c r="Z19" s="2">
        <v>0.98</v>
      </c>
      <c r="AB19" s="9" t="s">
        <v>27</v>
      </c>
      <c r="AC19" s="2">
        <v>19.3</v>
      </c>
      <c r="AE19" s="2" t="s">
        <v>49</v>
      </c>
      <c r="AF19" s="4">
        <f>0.5*sum(AI24:AI174)</f>
        <v>0</v>
      </c>
      <c r="AI19" s="2">
        <v>0.98</v>
      </c>
      <c r="AK19" s="9" t="s">
        <v>27</v>
      </c>
      <c r="AL19" s="2">
        <v>29.3</v>
      </c>
      <c r="AN19" s="2" t="s">
        <v>49</v>
      </c>
      <c r="AO19" s="4">
        <f>0.5*sum(AR24:AR174)</f>
        <v>0</v>
      </c>
      <c r="AR19" s="2">
        <v>0.98</v>
      </c>
      <c r="AT19" s="9" t="s">
        <v>27</v>
      </c>
      <c r="AU19" s="2">
        <v>34.3</v>
      </c>
      <c r="AW19" s="2" t="s">
        <v>49</v>
      </c>
      <c r="AX19" s="4">
        <f>0.5*sum(BA24:BA174)</f>
        <v>0</v>
      </c>
      <c r="BA19" s="2">
        <v>0.98</v>
      </c>
      <c r="BC19" s="9" t="s">
        <v>27</v>
      </c>
      <c r="BD19" s="2">
        <v>39.3</v>
      </c>
      <c r="BF19" s="2" t="s">
        <v>49</v>
      </c>
      <c r="BG19" s="4">
        <f>0.5*sum(BJ24:BJ174)</f>
        <v>0</v>
      </c>
      <c r="BJ19" s="2">
        <v>0.98</v>
      </c>
      <c r="BL19" s="16" t="s">
        <v>27</v>
      </c>
      <c r="BM19" s="38">
        <v>44.3</v>
      </c>
      <c r="BN19" s="17"/>
      <c r="BO19" s="2" t="s">
        <v>49</v>
      </c>
      <c r="BP19" s="4">
        <f>0.5*sum(BS24:BS174)</f>
        <v>0</v>
      </c>
      <c r="BS19" s="2">
        <v>0.98</v>
      </c>
      <c r="BT19" s="17"/>
    </row>
    <row r="20">
      <c r="A20" s="2" t="s">
        <v>28</v>
      </c>
      <c r="B20" s="12">
        <f>convert($B6,"in","cm")+B19-$B7-convert($B9,"in","cm")</f>
        <v>5.2625</v>
      </c>
      <c r="D20" s="2" t="s">
        <v>50</v>
      </c>
      <c r="E20" s="4">
        <f>E19/(0.5*E18)</f>
        <v>0</v>
      </c>
      <c r="J20" s="2" t="s">
        <v>28</v>
      </c>
      <c r="K20" s="12">
        <f>convert($B6,"in","cm")+K19-$B7-convert($B9,"in","cm")</f>
        <v>10.0625</v>
      </c>
      <c r="M20" s="2" t="s">
        <v>50</v>
      </c>
      <c r="N20" s="4">
        <f>N19/(0.5*N18)</f>
        <v>0</v>
      </c>
      <c r="S20" s="2" t="s">
        <v>28</v>
      </c>
      <c r="T20" s="12">
        <f>convert($B6,"in","cm")+T19-$B7-convert($B9,"in","cm")</f>
        <v>15.0625</v>
      </c>
      <c r="V20" s="2" t="s">
        <v>50</v>
      </c>
      <c r="W20" s="4">
        <f>W19/(0.5*W18)</f>
        <v>0</v>
      </c>
      <c r="AB20" s="2" t="s">
        <v>28</v>
      </c>
      <c r="AC20" s="12">
        <f>convert($B6,"in","cm")+AC19-$B7-convert($B9,"in","cm")</f>
        <v>15.0625</v>
      </c>
      <c r="AE20" s="2" t="s">
        <v>50</v>
      </c>
      <c r="AF20" s="4">
        <f>AF19/(0.5*AF18)</f>
        <v>0</v>
      </c>
      <c r="AK20" s="2" t="s">
        <v>28</v>
      </c>
      <c r="AL20" s="12">
        <f>convert($B6,"in","cm")+AL19-$B7-convert($B9,"in","cm")</f>
        <v>25.0625</v>
      </c>
      <c r="AN20" s="2" t="s">
        <v>50</v>
      </c>
      <c r="AO20" s="4">
        <f>AO19/(0.5*AO18)</f>
        <v>0</v>
      </c>
      <c r="AT20" s="2" t="s">
        <v>28</v>
      </c>
      <c r="AU20" s="12">
        <f>convert($B6,"in","cm")+AU19-$B7-convert($B9,"in","cm")</f>
        <v>30.0625</v>
      </c>
      <c r="AW20" s="2" t="s">
        <v>50</v>
      </c>
      <c r="AX20" s="4">
        <f>AX19/(0.5*AX18)</f>
        <v>0</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T20" s="15"/>
    </row>
    <row r="21">
      <c r="A21" s="2" t="s">
        <v>29</v>
      </c>
      <c r="B21" s="4">
        <f>B20/$B3</f>
        <v>1.0525</v>
      </c>
      <c r="H21" s="2" t="s">
        <v>51</v>
      </c>
      <c r="J21" s="2" t="s">
        <v>29</v>
      </c>
      <c r="K21" s="4">
        <f>K20/$B3</f>
        <v>2.0125</v>
      </c>
      <c r="Q21" s="2" t="s">
        <v>51</v>
      </c>
      <c r="S21" s="2" t="s">
        <v>29</v>
      </c>
      <c r="T21" s="4">
        <f>T20/$B3</f>
        <v>3.0125</v>
      </c>
      <c r="Z21" s="2" t="s">
        <v>51</v>
      </c>
      <c r="AB21" s="2" t="s">
        <v>29</v>
      </c>
      <c r="AC21" s="4">
        <f>AC20/$B3</f>
        <v>3.0125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v>72.0</v>
      </c>
      <c r="C22" s="2"/>
      <c r="H22" s="20" t="s">
        <v>52</v>
      </c>
      <c r="J22" s="9" t="s">
        <v>30</v>
      </c>
      <c r="K22" s="2">
        <v>72.0</v>
      </c>
      <c r="L22" s="2"/>
      <c r="Q22" s="20" t="s">
        <v>52</v>
      </c>
      <c r="S22" s="9" t="s">
        <v>30</v>
      </c>
      <c r="T22" s="2">
        <v>106.5</v>
      </c>
      <c r="U22" s="2"/>
      <c r="Z22" s="20" t="s">
        <v>52</v>
      </c>
      <c r="AB22" s="9" t="s">
        <v>30</v>
      </c>
      <c r="AC22" s="2">
        <v>106.5</v>
      </c>
      <c r="AD22" s="2"/>
      <c r="AI22" s="20" t="s">
        <v>52</v>
      </c>
      <c r="AK22" s="9" t="s">
        <v>30</v>
      </c>
      <c r="AL22" s="2">
        <v>106.5</v>
      </c>
      <c r="AM22" s="2"/>
      <c r="AR22" s="20" t="s">
        <v>52</v>
      </c>
      <c r="AT22" s="9" t="s">
        <v>30</v>
      </c>
      <c r="AU22" s="2">
        <v>72.0</v>
      </c>
      <c r="AV22" s="2"/>
      <c r="BA22" s="20" t="s">
        <v>52</v>
      </c>
      <c r="BC22" s="9" t="s">
        <v>30</v>
      </c>
      <c r="BD22" s="2">
        <v>72.0</v>
      </c>
      <c r="BE22" s="2"/>
      <c r="BJ22" s="20" t="s">
        <v>52</v>
      </c>
      <c r="BL22" s="16" t="s">
        <v>30</v>
      </c>
      <c r="BM22" s="2">
        <v>72.0</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2.34</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2.34</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3.03</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3.03</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3.03</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2.34</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2.34</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2.34</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2.31</v>
      </c>
      <c r="F25" s="4">
        <f t="shared" si="3"/>
        <v>0</v>
      </c>
      <c r="G25" s="13" t="str">
        <f t="shared" si="4"/>
        <v/>
      </c>
      <c r="H25" s="4" t="str">
        <f t="shared" si="5"/>
        <v/>
      </c>
      <c r="J25" s="2">
        <f t="shared" ref="J25:J174" si="42">J24+0.5</f>
        <v>-14.5</v>
      </c>
      <c r="K25" s="4">
        <f t="shared" si="6"/>
        <v>-43.5</v>
      </c>
      <c r="L25" s="4">
        <f t="shared" si="7"/>
        <v>2.31</v>
      </c>
      <c r="O25" s="4">
        <f t="shared" si="8"/>
        <v>0</v>
      </c>
      <c r="P25" s="13" t="str">
        <f t="shared" si="9"/>
        <v/>
      </c>
      <c r="Q25" s="4" t="str">
        <f t="shared" si="10"/>
        <v/>
      </c>
      <c r="S25" s="2">
        <f t="shared" ref="S25:S174" si="43">S24+0.5</f>
        <v>-14.5</v>
      </c>
      <c r="T25" s="4">
        <f t="shared" si="11"/>
        <v>-43.5</v>
      </c>
      <c r="U25" s="4">
        <f t="shared" si="12"/>
        <v>3</v>
      </c>
      <c r="X25" s="4">
        <f t="shared" si="13"/>
        <v>0</v>
      </c>
      <c r="Y25" s="13" t="str">
        <f t="shared" si="14"/>
        <v/>
      </c>
      <c r="Z25" s="4" t="str">
        <f t="shared" si="15"/>
        <v/>
      </c>
      <c r="AB25" s="2">
        <f t="shared" ref="AB25:AB174" si="44">AB24+0.5</f>
        <v>-14.5</v>
      </c>
      <c r="AC25" s="4">
        <f t="shared" si="16"/>
        <v>-43.5</v>
      </c>
      <c r="AD25" s="4">
        <f t="shared" si="17"/>
        <v>3</v>
      </c>
      <c r="AG25" s="4">
        <f t="shared" si="18"/>
        <v>0</v>
      </c>
      <c r="AH25" s="13" t="str">
        <f t="shared" si="19"/>
        <v/>
      </c>
      <c r="AI25" s="4" t="str">
        <f t="shared" si="20"/>
        <v/>
      </c>
      <c r="AJ25" s="13"/>
      <c r="AK25" s="2">
        <f t="shared" ref="AK25:AK174" si="45">AK24+0.5</f>
        <v>-14.5</v>
      </c>
      <c r="AL25" s="4">
        <f t="shared" si="21"/>
        <v>-43.5</v>
      </c>
      <c r="AM25" s="4">
        <f t="shared" si="22"/>
        <v>3</v>
      </c>
      <c r="AP25" s="4">
        <f t="shared" si="23"/>
        <v>0</v>
      </c>
      <c r="AQ25" s="13" t="str">
        <f t="shared" si="24"/>
        <v/>
      </c>
      <c r="AR25" s="4" t="str">
        <f t="shared" si="25"/>
        <v/>
      </c>
      <c r="AS25" s="13"/>
      <c r="AT25" s="2">
        <f t="shared" ref="AT25:AT174" si="46">AT24+0.5</f>
        <v>-14.5</v>
      </c>
      <c r="AU25" s="4">
        <f t="shared" si="26"/>
        <v>-43.5</v>
      </c>
      <c r="AV25" s="4">
        <f t="shared" si="27"/>
        <v>2.31</v>
      </c>
      <c r="AY25" s="4">
        <f t="shared" si="28"/>
        <v>0</v>
      </c>
      <c r="AZ25" s="13" t="str">
        <f t="shared" si="29"/>
        <v/>
      </c>
      <c r="BA25" s="4" t="str">
        <f t="shared" si="30"/>
        <v/>
      </c>
      <c r="BB25" s="13"/>
      <c r="BC25" s="2">
        <f t="shared" ref="BC25:BC174" si="47">BC24+0.5</f>
        <v>-14.5</v>
      </c>
      <c r="BD25" s="4">
        <f t="shared" si="31"/>
        <v>-43.5</v>
      </c>
      <c r="BE25" s="4">
        <f t="shared" si="32"/>
        <v>2.31</v>
      </c>
      <c r="BH25" s="4">
        <f t="shared" si="33"/>
        <v>0</v>
      </c>
      <c r="BI25" s="13" t="str">
        <f t="shared" si="34"/>
        <v/>
      </c>
      <c r="BJ25" s="4" t="str">
        <f t="shared" si="35"/>
        <v/>
      </c>
      <c r="BK25" s="13"/>
      <c r="BL25" s="2">
        <f t="shared" ref="BL25:BL174" si="48">BL24+0.5</f>
        <v>-14.5</v>
      </c>
      <c r="BM25" s="4">
        <f t="shared" si="36"/>
        <v>-43.5</v>
      </c>
      <c r="BN25" s="4">
        <f t="shared" si="37"/>
        <v>2.31</v>
      </c>
      <c r="BQ25" s="4">
        <f t="shared" si="38"/>
        <v>0</v>
      </c>
      <c r="BR25" s="13" t="str">
        <f t="shared" si="39"/>
        <v/>
      </c>
      <c r="BS25" s="4" t="str">
        <f t="shared" si="40"/>
        <v/>
      </c>
      <c r="BT25" s="25"/>
    </row>
    <row r="26">
      <c r="A26" s="2">
        <f t="shared" si="41"/>
        <v>-14</v>
      </c>
      <c r="B26" s="4">
        <f t="shared" si="1"/>
        <v>-42</v>
      </c>
      <c r="C26" s="4">
        <f t="shared" si="2"/>
        <v>2.28</v>
      </c>
      <c r="F26" s="4">
        <f t="shared" si="3"/>
        <v>0</v>
      </c>
      <c r="G26" s="13" t="str">
        <f t="shared" si="4"/>
        <v/>
      </c>
      <c r="H26" s="4" t="str">
        <f t="shared" si="5"/>
        <v/>
      </c>
      <c r="J26" s="2">
        <f t="shared" si="42"/>
        <v>-14</v>
      </c>
      <c r="K26" s="4">
        <f t="shared" si="6"/>
        <v>-42</v>
      </c>
      <c r="L26" s="4">
        <f t="shared" si="7"/>
        <v>2.28</v>
      </c>
      <c r="O26" s="4">
        <f t="shared" si="8"/>
        <v>0</v>
      </c>
      <c r="P26" s="13" t="str">
        <f t="shared" si="9"/>
        <v/>
      </c>
      <c r="Q26" s="4" t="str">
        <f t="shared" si="10"/>
        <v/>
      </c>
      <c r="S26" s="2">
        <f t="shared" si="43"/>
        <v>-14</v>
      </c>
      <c r="T26" s="4">
        <f t="shared" si="11"/>
        <v>-42</v>
      </c>
      <c r="U26" s="4">
        <f t="shared" si="12"/>
        <v>2.97</v>
      </c>
      <c r="X26" s="4">
        <f t="shared" si="13"/>
        <v>0</v>
      </c>
      <c r="Y26" s="13" t="str">
        <f t="shared" si="14"/>
        <v/>
      </c>
      <c r="Z26" s="4" t="str">
        <f t="shared" si="15"/>
        <v/>
      </c>
      <c r="AB26" s="2">
        <f t="shared" si="44"/>
        <v>-14</v>
      </c>
      <c r="AC26" s="4">
        <f t="shared" si="16"/>
        <v>-42</v>
      </c>
      <c r="AD26" s="4">
        <f t="shared" si="17"/>
        <v>2.97</v>
      </c>
      <c r="AG26" s="4">
        <f t="shared" si="18"/>
        <v>0</v>
      </c>
      <c r="AH26" s="13" t="str">
        <f t="shared" si="19"/>
        <v/>
      </c>
      <c r="AI26" s="4" t="str">
        <f t="shared" si="20"/>
        <v/>
      </c>
      <c r="AJ26" s="13"/>
      <c r="AK26" s="2">
        <f t="shared" si="45"/>
        <v>-14</v>
      </c>
      <c r="AL26" s="4">
        <f t="shared" si="21"/>
        <v>-42</v>
      </c>
      <c r="AM26" s="4">
        <f t="shared" si="22"/>
        <v>2.97</v>
      </c>
      <c r="AP26" s="4">
        <f t="shared" si="23"/>
        <v>0</v>
      </c>
      <c r="AQ26" s="13" t="str">
        <f t="shared" si="24"/>
        <v/>
      </c>
      <c r="AR26" s="4" t="str">
        <f t="shared" si="25"/>
        <v/>
      </c>
      <c r="AS26" s="13"/>
      <c r="AT26" s="2">
        <f t="shared" si="46"/>
        <v>-14</v>
      </c>
      <c r="AU26" s="4">
        <f t="shared" si="26"/>
        <v>-42</v>
      </c>
      <c r="AV26" s="4">
        <f t="shared" si="27"/>
        <v>2.28</v>
      </c>
      <c r="AY26" s="4">
        <f t="shared" si="28"/>
        <v>0</v>
      </c>
      <c r="AZ26" s="13" t="str">
        <f t="shared" si="29"/>
        <v/>
      </c>
      <c r="BA26" s="4" t="str">
        <f t="shared" si="30"/>
        <v/>
      </c>
      <c r="BB26" s="13"/>
      <c r="BC26" s="2">
        <f t="shared" si="47"/>
        <v>-14</v>
      </c>
      <c r="BD26" s="4">
        <f t="shared" si="31"/>
        <v>-42</v>
      </c>
      <c r="BE26" s="4">
        <f t="shared" si="32"/>
        <v>2.28</v>
      </c>
      <c r="BH26" s="4">
        <f t="shared" si="33"/>
        <v>0</v>
      </c>
      <c r="BI26" s="13" t="str">
        <f t="shared" si="34"/>
        <v/>
      </c>
      <c r="BJ26" s="4" t="str">
        <f t="shared" si="35"/>
        <v/>
      </c>
      <c r="BK26" s="13"/>
      <c r="BL26" s="2">
        <f t="shared" si="48"/>
        <v>-14</v>
      </c>
      <c r="BM26" s="4">
        <f t="shared" si="36"/>
        <v>-42</v>
      </c>
      <c r="BN26" s="4">
        <f t="shared" si="37"/>
        <v>2.28</v>
      </c>
      <c r="BQ26" s="4">
        <f t="shared" si="38"/>
        <v>0</v>
      </c>
      <c r="BR26" s="13" t="str">
        <f t="shared" si="39"/>
        <v/>
      </c>
      <c r="BS26" s="4" t="str">
        <f t="shared" si="40"/>
        <v/>
      </c>
      <c r="BT26" s="25"/>
    </row>
    <row r="27">
      <c r="A27" s="2">
        <f t="shared" si="41"/>
        <v>-13.5</v>
      </c>
      <c r="B27" s="4">
        <f t="shared" si="1"/>
        <v>-40.5</v>
      </c>
      <c r="C27" s="4">
        <f t="shared" si="2"/>
        <v>2.25</v>
      </c>
      <c r="F27" s="4">
        <f t="shared" si="3"/>
        <v>0</v>
      </c>
      <c r="G27" s="13" t="str">
        <f t="shared" si="4"/>
        <v/>
      </c>
      <c r="H27" s="4" t="str">
        <f t="shared" si="5"/>
        <v/>
      </c>
      <c r="J27" s="2">
        <f t="shared" si="42"/>
        <v>-13.5</v>
      </c>
      <c r="K27" s="4">
        <f t="shared" si="6"/>
        <v>-40.5</v>
      </c>
      <c r="L27" s="4">
        <f t="shared" si="7"/>
        <v>2.25</v>
      </c>
      <c r="O27" s="4">
        <f t="shared" si="8"/>
        <v>0</v>
      </c>
      <c r="P27" s="13" t="str">
        <f t="shared" si="9"/>
        <v/>
      </c>
      <c r="Q27" s="4" t="str">
        <f t="shared" si="10"/>
        <v/>
      </c>
      <c r="S27" s="2">
        <f t="shared" si="43"/>
        <v>-13.5</v>
      </c>
      <c r="T27" s="4">
        <f t="shared" si="11"/>
        <v>-40.5</v>
      </c>
      <c r="U27" s="4">
        <f t="shared" si="12"/>
        <v>2.94</v>
      </c>
      <c r="X27" s="4">
        <f t="shared" si="13"/>
        <v>0</v>
      </c>
      <c r="Y27" s="13" t="str">
        <f t="shared" si="14"/>
        <v/>
      </c>
      <c r="Z27" s="4" t="str">
        <f t="shared" si="15"/>
        <v/>
      </c>
      <c r="AB27" s="2">
        <f t="shared" si="44"/>
        <v>-13.5</v>
      </c>
      <c r="AC27" s="4">
        <f t="shared" si="16"/>
        <v>-40.5</v>
      </c>
      <c r="AD27" s="4">
        <f t="shared" si="17"/>
        <v>2.94</v>
      </c>
      <c r="AG27" s="4">
        <f t="shared" si="18"/>
        <v>0</v>
      </c>
      <c r="AH27" s="13" t="str">
        <f t="shared" si="19"/>
        <v/>
      </c>
      <c r="AI27" s="4" t="str">
        <f t="shared" si="20"/>
        <v/>
      </c>
      <c r="AJ27" s="13"/>
      <c r="AK27" s="2">
        <f t="shared" si="45"/>
        <v>-13.5</v>
      </c>
      <c r="AL27" s="4">
        <f t="shared" si="21"/>
        <v>-40.5</v>
      </c>
      <c r="AM27" s="4">
        <f t="shared" si="22"/>
        <v>2.94</v>
      </c>
      <c r="AP27" s="4">
        <f t="shared" si="23"/>
        <v>0</v>
      </c>
      <c r="AQ27" s="13" t="str">
        <f t="shared" si="24"/>
        <v/>
      </c>
      <c r="AR27" s="4" t="str">
        <f t="shared" si="25"/>
        <v/>
      </c>
      <c r="AS27" s="13"/>
      <c r="AT27" s="2">
        <f t="shared" si="46"/>
        <v>-13.5</v>
      </c>
      <c r="AU27" s="4">
        <f t="shared" si="26"/>
        <v>-40.5</v>
      </c>
      <c r="AV27" s="4">
        <f t="shared" si="27"/>
        <v>2.25</v>
      </c>
      <c r="AY27" s="4">
        <f t="shared" si="28"/>
        <v>0</v>
      </c>
      <c r="AZ27" s="13" t="str">
        <f t="shared" si="29"/>
        <v/>
      </c>
      <c r="BA27" s="4" t="str">
        <f t="shared" si="30"/>
        <v/>
      </c>
      <c r="BB27" s="13"/>
      <c r="BC27" s="2">
        <f t="shared" si="47"/>
        <v>-13.5</v>
      </c>
      <c r="BD27" s="4">
        <f t="shared" si="31"/>
        <v>-40.5</v>
      </c>
      <c r="BE27" s="4">
        <f t="shared" si="32"/>
        <v>2.25</v>
      </c>
      <c r="BH27" s="4">
        <f t="shared" si="33"/>
        <v>0</v>
      </c>
      <c r="BI27" s="13" t="str">
        <f t="shared" si="34"/>
        <v/>
      </c>
      <c r="BJ27" s="4" t="str">
        <f t="shared" si="35"/>
        <v/>
      </c>
      <c r="BK27" s="13"/>
      <c r="BL27" s="2">
        <f t="shared" si="48"/>
        <v>-13.5</v>
      </c>
      <c r="BM27" s="4">
        <f t="shared" si="36"/>
        <v>-40.5</v>
      </c>
      <c r="BN27" s="4">
        <f t="shared" si="37"/>
        <v>2.25</v>
      </c>
      <c r="BQ27" s="4">
        <f t="shared" si="38"/>
        <v>0</v>
      </c>
      <c r="BR27" s="13" t="str">
        <f t="shared" si="39"/>
        <v/>
      </c>
      <c r="BS27" s="4" t="str">
        <f t="shared" si="40"/>
        <v/>
      </c>
      <c r="BT27" s="25"/>
    </row>
    <row r="28">
      <c r="A28" s="2">
        <f t="shared" si="41"/>
        <v>-13</v>
      </c>
      <c r="B28" s="4">
        <f t="shared" si="1"/>
        <v>-39</v>
      </c>
      <c r="C28" s="4">
        <f t="shared" si="2"/>
        <v>2.22</v>
      </c>
      <c r="F28" s="4">
        <f t="shared" si="3"/>
        <v>0</v>
      </c>
      <c r="G28" s="13" t="str">
        <f t="shared" si="4"/>
        <v/>
      </c>
      <c r="H28" s="4" t="str">
        <f t="shared" si="5"/>
        <v/>
      </c>
      <c r="J28" s="2">
        <f t="shared" si="42"/>
        <v>-13</v>
      </c>
      <c r="K28" s="4">
        <f t="shared" si="6"/>
        <v>-39</v>
      </c>
      <c r="L28" s="4">
        <f t="shared" si="7"/>
        <v>2.22</v>
      </c>
      <c r="O28" s="4">
        <f t="shared" si="8"/>
        <v>0</v>
      </c>
      <c r="P28" s="13" t="str">
        <f t="shared" si="9"/>
        <v/>
      </c>
      <c r="Q28" s="4" t="str">
        <f t="shared" si="10"/>
        <v/>
      </c>
      <c r="S28" s="2">
        <f t="shared" si="43"/>
        <v>-13</v>
      </c>
      <c r="T28" s="4">
        <f t="shared" si="11"/>
        <v>-39</v>
      </c>
      <c r="U28" s="4">
        <f t="shared" si="12"/>
        <v>2.91</v>
      </c>
      <c r="X28" s="4">
        <f t="shared" si="13"/>
        <v>0</v>
      </c>
      <c r="Y28" s="13" t="str">
        <f t="shared" si="14"/>
        <v/>
      </c>
      <c r="Z28" s="4" t="str">
        <f t="shared" si="15"/>
        <v/>
      </c>
      <c r="AB28" s="2">
        <f t="shared" si="44"/>
        <v>-13</v>
      </c>
      <c r="AC28" s="4">
        <f t="shared" si="16"/>
        <v>-39</v>
      </c>
      <c r="AD28" s="4">
        <f t="shared" si="17"/>
        <v>2.91</v>
      </c>
      <c r="AG28" s="4">
        <f t="shared" si="18"/>
        <v>0</v>
      </c>
      <c r="AH28" s="13" t="str">
        <f t="shared" si="19"/>
        <v/>
      </c>
      <c r="AI28" s="4" t="str">
        <f t="shared" si="20"/>
        <v/>
      </c>
      <c r="AJ28" s="13"/>
      <c r="AK28" s="2">
        <f t="shared" si="45"/>
        <v>-13</v>
      </c>
      <c r="AL28" s="4">
        <f t="shared" si="21"/>
        <v>-39</v>
      </c>
      <c r="AM28" s="4">
        <f t="shared" si="22"/>
        <v>2.91</v>
      </c>
      <c r="AP28" s="4">
        <f t="shared" si="23"/>
        <v>0</v>
      </c>
      <c r="AQ28" s="13" t="str">
        <f t="shared" si="24"/>
        <v/>
      </c>
      <c r="AR28" s="4" t="str">
        <f t="shared" si="25"/>
        <v/>
      </c>
      <c r="AS28" s="13"/>
      <c r="AT28" s="2">
        <f t="shared" si="46"/>
        <v>-13</v>
      </c>
      <c r="AU28" s="4">
        <f t="shared" si="26"/>
        <v>-39</v>
      </c>
      <c r="AV28" s="4">
        <f t="shared" si="27"/>
        <v>2.22</v>
      </c>
      <c r="AY28" s="4">
        <f t="shared" si="28"/>
        <v>0</v>
      </c>
      <c r="AZ28" s="13" t="str">
        <f t="shared" si="29"/>
        <v/>
      </c>
      <c r="BA28" s="4" t="str">
        <f t="shared" si="30"/>
        <v/>
      </c>
      <c r="BB28" s="13"/>
      <c r="BC28" s="2">
        <f t="shared" si="47"/>
        <v>-13</v>
      </c>
      <c r="BD28" s="4">
        <f t="shared" si="31"/>
        <v>-39</v>
      </c>
      <c r="BE28" s="4">
        <f t="shared" si="32"/>
        <v>2.22</v>
      </c>
      <c r="BH28" s="4">
        <f t="shared" si="33"/>
        <v>0</v>
      </c>
      <c r="BI28" s="13" t="str">
        <f t="shared" si="34"/>
        <v/>
      </c>
      <c r="BJ28" s="4" t="str">
        <f t="shared" si="35"/>
        <v/>
      </c>
      <c r="BK28" s="13"/>
      <c r="BL28" s="2">
        <f t="shared" si="48"/>
        <v>-13</v>
      </c>
      <c r="BM28" s="4">
        <f t="shared" si="36"/>
        <v>-39</v>
      </c>
      <c r="BN28" s="4">
        <f t="shared" si="37"/>
        <v>2.22</v>
      </c>
      <c r="BQ28" s="4">
        <f t="shared" si="38"/>
        <v>0</v>
      </c>
      <c r="BR28" s="13" t="str">
        <f t="shared" si="39"/>
        <v/>
      </c>
      <c r="BS28" s="4" t="str">
        <f t="shared" si="40"/>
        <v/>
      </c>
      <c r="BT28" s="25"/>
    </row>
    <row r="29">
      <c r="A29" s="2">
        <f t="shared" si="41"/>
        <v>-12.5</v>
      </c>
      <c r="B29" s="4">
        <f t="shared" si="1"/>
        <v>-37.5</v>
      </c>
      <c r="C29" s="4">
        <f t="shared" si="2"/>
        <v>2.19</v>
      </c>
      <c r="F29" s="4">
        <f t="shared" si="3"/>
        <v>0</v>
      </c>
      <c r="G29" s="13" t="str">
        <f t="shared" si="4"/>
        <v/>
      </c>
      <c r="H29" s="4" t="str">
        <f t="shared" si="5"/>
        <v/>
      </c>
      <c r="J29" s="2">
        <f t="shared" si="42"/>
        <v>-12.5</v>
      </c>
      <c r="K29" s="4">
        <f t="shared" si="6"/>
        <v>-37.5</v>
      </c>
      <c r="L29" s="4">
        <f t="shared" si="7"/>
        <v>2.19</v>
      </c>
      <c r="O29" s="4">
        <f t="shared" si="8"/>
        <v>0</v>
      </c>
      <c r="P29" s="13" t="str">
        <f t="shared" si="9"/>
        <v/>
      </c>
      <c r="Q29" s="4" t="str">
        <f t="shared" si="10"/>
        <v/>
      </c>
      <c r="S29" s="2">
        <f t="shared" si="43"/>
        <v>-12.5</v>
      </c>
      <c r="T29" s="4">
        <f t="shared" si="11"/>
        <v>-37.5</v>
      </c>
      <c r="U29" s="4">
        <f t="shared" si="12"/>
        <v>2.88</v>
      </c>
      <c r="X29" s="4">
        <f t="shared" si="13"/>
        <v>0</v>
      </c>
      <c r="Y29" s="13" t="str">
        <f t="shared" si="14"/>
        <v/>
      </c>
      <c r="Z29" s="4" t="str">
        <f t="shared" si="15"/>
        <v/>
      </c>
      <c r="AB29" s="2">
        <f t="shared" si="44"/>
        <v>-12.5</v>
      </c>
      <c r="AC29" s="4">
        <f t="shared" si="16"/>
        <v>-37.5</v>
      </c>
      <c r="AD29" s="4">
        <f t="shared" si="17"/>
        <v>2.88</v>
      </c>
      <c r="AG29" s="4">
        <f t="shared" si="18"/>
        <v>0</v>
      </c>
      <c r="AH29" s="13" t="str">
        <f t="shared" si="19"/>
        <v/>
      </c>
      <c r="AI29" s="4" t="str">
        <f t="shared" si="20"/>
        <v/>
      </c>
      <c r="AJ29" s="13"/>
      <c r="AK29" s="2">
        <f t="shared" si="45"/>
        <v>-12.5</v>
      </c>
      <c r="AL29" s="4">
        <f t="shared" si="21"/>
        <v>-37.5</v>
      </c>
      <c r="AM29" s="4">
        <f t="shared" si="22"/>
        <v>2.88</v>
      </c>
      <c r="AP29" s="4">
        <f t="shared" si="23"/>
        <v>0</v>
      </c>
      <c r="AQ29" s="13" t="str">
        <f t="shared" si="24"/>
        <v/>
      </c>
      <c r="AR29" s="4" t="str">
        <f t="shared" si="25"/>
        <v/>
      </c>
      <c r="AS29" s="13"/>
      <c r="AT29" s="2">
        <f t="shared" si="46"/>
        <v>-12.5</v>
      </c>
      <c r="AU29" s="4">
        <f t="shared" si="26"/>
        <v>-37.5</v>
      </c>
      <c r="AV29" s="4">
        <f t="shared" si="27"/>
        <v>2.19</v>
      </c>
      <c r="AY29" s="4">
        <f t="shared" si="28"/>
        <v>0</v>
      </c>
      <c r="AZ29" s="13" t="str">
        <f t="shared" si="29"/>
        <v/>
      </c>
      <c r="BA29" s="4" t="str">
        <f t="shared" si="30"/>
        <v/>
      </c>
      <c r="BB29" s="13"/>
      <c r="BC29" s="2">
        <f t="shared" si="47"/>
        <v>-12.5</v>
      </c>
      <c r="BD29" s="4">
        <f t="shared" si="31"/>
        <v>-37.5</v>
      </c>
      <c r="BE29" s="4">
        <f t="shared" si="32"/>
        <v>2.19</v>
      </c>
      <c r="BH29" s="4">
        <f t="shared" si="33"/>
        <v>0</v>
      </c>
      <c r="BI29" s="13" t="str">
        <f t="shared" si="34"/>
        <v/>
      </c>
      <c r="BJ29" s="4" t="str">
        <f t="shared" si="35"/>
        <v/>
      </c>
      <c r="BK29" s="13"/>
      <c r="BL29" s="2">
        <f t="shared" si="48"/>
        <v>-12.5</v>
      </c>
      <c r="BM29" s="4">
        <f t="shared" si="36"/>
        <v>-37.5</v>
      </c>
      <c r="BN29" s="4">
        <f t="shared" si="37"/>
        <v>2.19</v>
      </c>
      <c r="BQ29" s="4">
        <f t="shared" si="38"/>
        <v>0</v>
      </c>
      <c r="BR29" s="13" t="str">
        <f t="shared" si="39"/>
        <v/>
      </c>
      <c r="BS29" s="4" t="str">
        <f t="shared" si="40"/>
        <v/>
      </c>
      <c r="BT29" s="25"/>
    </row>
    <row r="30">
      <c r="A30" s="2">
        <f t="shared" si="41"/>
        <v>-12</v>
      </c>
      <c r="B30" s="4">
        <f t="shared" si="1"/>
        <v>-36</v>
      </c>
      <c r="C30" s="4">
        <f t="shared" si="2"/>
        <v>2.16</v>
      </c>
      <c r="F30" s="4">
        <f t="shared" si="3"/>
        <v>0</v>
      </c>
      <c r="G30" s="13" t="str">
        <f t="shared" si="4"/>
        <v/>
      </c>
      <c r="H30" s="4" t="str">
        <f t="shared" si="5"/>
        <v/>
      </c>
      <c r="J30" s="2">
        <f t="shared" si="42"/>
        <v>-12</v>
      </c>
      <c r="K30" s="4">
        <f t="shared" si="6"/>
        <v>-36</v>
      </c>
      <c r="L30" s="4">
        <f t="shared" si="7"/>
        <v>2.16</v>
      </c>
      <c r="O30" s="4">
        <f t="shared" si="8"/>
        <v>0</v>
      </c>
      <c r="P30" s="13" t="str">
        <f t="shared" si="9"/>
        <v/>
      </c>
      <c r="Q30" s="4" t="str">
        <f t="shared" si="10"/>
        <v/>
      </c>
      <c r="S30" s="2">
        <f t="shared" si="43"/>
        <v>-12</v>
      </c>
      <c r="T30" s="4">
        <f t="shared" si="11"/>
        <v>-36</v>
      </c>
      <c r="U30" s="4">
        <f t="shared" si="12"/>
        <v>2.85</v>
      </c>
      <c r="X30" s="4">
        <f t="shared" si="13"/>
        <v>0</v>
      </c>
      <c r="Y30" s="13" t="str">
        <f t="shared" si="14"/>
        <v/>
      </c>
      <c r="Z30" s="4" t="str">
        <f t="shared" si="15"/>
        <v/>
      </c>
      <c r="AB30" s="2">
        <f t="shared" si="44"/>
        <v>-12</v>
      </c>
      <c r="AC30" s="4">
        <f t="shared" si="16"/>
        <v>-36</v>
      </c>
      <c r="AD30" s="4">
        <f t="shared" si="17"/>
        <v>2.85</v>
      </c>
      <c r="AG30" s="4">
        <f t="shared" si="18"/>
        <v>0</v>
      </c>
      <c r="AH30" s="13" t="str">
        <f t="shared" si="19"/>
        <v/>
      </c>
      <c r="AI30" s="4" t="str">
        <f t="shared" si="20"/>
        <v/>
      </c>
      <c r="AJ30" s="13"/>
      <c r="AK30" s="2">
        <f t="shared" si="45"/>
        <v>-12</v>
      </c>
      <c r="AL30" s="4">
        <f t="shared" si="21"/>
        <v>-36</v>
      </c>
      <c r="AM30" s="4">
        <f t="shared" si="22"/>
        <v>2.85</v>
      </c>
      <c r="AP30" s="4">
        <f t="shared" si="23"/>
        <v>0</v>
      </c>
      <c r="AQ30" s="13" t="str">
        <f t="shared" si="24"/>
        <v/>
      </c>
      <c r="AR30" s="4" t="str">
        <f t="shared" si="25"/>
        <v/>
      </c>
      <c r="AS30" s="13"/>
      <c r="AT30" s="2">
        <f t="shared" si="46"/>
        <v>-12</v>
      </c>
      <c r="AU30" s="4">
        <f t="shared" si="26"/>
        <v>-36</v>
      </c>
      <c r="AV30" s="4">
        <f t="shared" si="27"/>
        <v>2.16</v>
      </c>
      <c r="AY30" s="4">
        <f t="shared" si="28"/>
        <v>0</v>
      </c>
      <c r="AZ30" s="13" t="str">
        <f t="shared" si="29"/>
        <v/>
      </c>
      <c r="BA30" s="4" t="str">
        <f t="shared" si="30"/>
        <v/>
      </c>
      <c r="BB30" s="13"/>
      <c r="BC30" s="2">
        <f t="shared" si="47"/>
        <v>-12</v>
      </c>
      <c r="BD30" s="4">
        <f t="shared" si="31"/>
        <v>-36</v>
      </c>
      <c r="BE30" s="4">
        <f t="shared" si="32"/>
        <v>2.16</v>
      </c>
      <c r="BH30" s="4">
        <f t="shared" si="33"/>
        <v>0</v>
      </c>
      <c r="BI30" s="13" t="str">
        <f t="shared" si="34"/>
        <v/>
      </c>
      <c r="BJ30" s="4" t="str">
        <f t="shared" si="35"/>
        <v/>
      </c>
      <c r="BK30" s="13"/>
      <c r="BL30" s="2">
        <f t="shared" si="48"/>
        <v>-12</v>
      </c>
      <c r="BM30" s="4">
        <f t="shared" si="36"/>
        <v>-36</v>
      </c>
      <c r="BN30" s="4">
        <f t="shared" si="37"/>
        <v>2.16</v>
      </c>
      <c r="BQ30" s="4">
        <f t="shared" si="38"/>
        <v>0</v>
      </c>
      <c r="BR30" s="13" t="str">
        <f t="shared" si="39"/>
        <v/>
      </c>
      <c r="BS30" s="4" t="str">
        <f t="shared" si="40"/>
        <v/>
      </c>
      <c r="BT30" s="25"/>
    </row>
    <row r="31">
      <c r="A31" s="2">
        <f t="shared" si="41"/>
        <v>-11.5</v>
      </c>
      <c r="B31" s="4">
        <f t="shared" si="1"/>
        <v>-34.5</v>
      </c>
      <c r="C31" s="4">
        <f t="shared" si="2"/>
        <v>2.13</v>
      </c>
      <c r="F31" s="4">
        <f t="shared" si="3"/>
        <v>0</v>
      </c>
      <c r="G31" s="13" t="str">
        <f t="shared" si="4"/>
        <v/>
      </c>
      <c r="H31" s="4" t="str">
        <f t="shared" si="5"/>
        <v/>
      </c>
      <c r="J31" s="2">
        <f t="shared" si="42"/>
        <v>-11.5</v>
      </c>
      <c r="K31" s="4">
        <f t="shared" si="6"/>
        <v>-34.5</v>
      </c>
      <c r="L31" s="4">
        <f t="shared" si="7"/>
        <v>2.13</v>
      </c>
      <c r="O31" s="4">
        <f t="shared" si="8"/>
        <v>0</v>
      </c>
      <c r="P31" s="13" t="str">
        <f t="shared" si="9"/>
        <v/>
      </c>
      <c r="Q31" s="4" t="str">
        <f t="shared" si="10"/>
        <v/>
      </c>
      <c r="S31" s="2">
        <f t="shared" si="43"/>
        <v>-11.5</v>
      </c>
      <c r="T31" s="4">
        <f t="shared" si="11"/>
        <v>-34.5</v>
      </c>
      <c r="U31" s="4">
        <f t="shared" si="12"/>
        <v>2.82</v>
      </c>
      <c r="X31" s="4">
        <f t="shared" si="13"/>
        <v>0</v>
      </c>
      <c r="Y31" s="13" t="str">
        <f t="shared" si="14"/>
        <v/>
      </c>
      <c r="Z31" s="4" t="str">
        <f t="shared" si="15"/>
        <v/>
      </c>
      <c r="AB31" s="2">
        <f t="shared" si="44"/>
        <v>-11.5</v>
      </c>
      <c r="AC31" s="4">
        <f t="shared" si="16"/>
        <v>-34.5</v>
      </c>
      <c r="AD31" s="4">
        <f t="shared" si="17"/>
        <v>2.82</v>
      </c>
      <c r="AG31" s="4">
        <f t="shared" si="18"/>
        <v>0</v>
      </c>
      <c r="AH31" s="13" t="str">
        <f t="shared" si="19"/>
        <v/>
      </c>
      <c r="AI31" s="4" t="str">
        <f t="shared" si="20"/>
        <v/>
      </c>
      <c r="AJ31" s="13"/>
      <c r="AK31" s="2">
        <f t="shared" si="45"/>
        <v>-11.5</v>
      </c>
      <c r="AL31" s="4">
        <f t="shared" si="21"/>
        <v>-34.5</v>
      </c>
      <c r="AM31" s="4">
        <f t="shared" si="22"/>
        <v>2.82</v>
      </c>
      <c r="AP31" s="4">
        <f t="shared" si="23"/>
        <v>0</v>
      </c>
      <c r="AQ31" s="13" t="str">
        <f t="shared" si="24"/>
        <v/>
      </c>
      <c r="AR31" s="4" t="str">
        <f t="shared" si="25"/>
        <v/>
      </c>
      <c r="AS31" s="13"/>
      <c r="AT31" s="2">
        <f t="shared" si="46"/>
        <v>-11.5</v>
      </c>
      <c r="AU31" s="4">
        <f t="shared" si="26"/>
        <v>-34.5</v>
      </c>
      <c r="AV31" s="4">
        <f t="shared" si="27"/>
        <v>2.13</v>
      </c>
      <c r="AY31" s="4">
        <f t="shared" si="28"/>
        <v>0</v>
      </c>
      <c r="AZ31" s="13" t="str">
        <f t="shared" si="29"/>
        <v/>
      </c>
      <c r="BA31" s="4" t="str">
        <f t="shared" si="30"/>
        <v/>
      </c>
      <c r="BB31" s="13"/>
      <c r="BC31" s="2">
        <f t="shared" si="47"/>
        <v>-11.5</v>
      </c>
      <c r="BD31" s="4">
        <f t="shared" si="31"/>
        <v>-34.5</v>
      </c>
      <c r="BE31" s="4">
        <f t="shared" si="32"/>
        <v>2.13</v>
      </c>
      <c r="BH31" s="4">
        <f t="shared" si="33"/>
        <v>0</v>
      </c>
      <c r="BI31" s="13" t="str">
        <f t="shared" si="34"/>
        <v/>
      </c>
      <c r="BJ31" s="4" t="str">
        <f t="shared" si="35"/>
        <v/>
      </c>
      <c r="BK31" s="13"/>
      <c r="BL31" s="2">
        <f t="shared" si="48"/>
        <v>-11.5</v>
      </c>
      <c r="BM31" s="4">
        <f t="shared" si="36"/>
        <v>-34.5</v>
      </c>
      <c r="BN31" s="4">
        <f t="shared" si="37"/>
        <v>2.13</v>
      </c>
      <c r="BQ31" s="4">
        <f t="shared" si="38"/>
        <v>0</v>
      </c>
      <c r="BR31" s="13" t="str">
        <f t="shared" si="39"/>
        <v/>
      </c>
      <c r="BS31" s="4" t="str">
        <f t="shared" si="40"/>
        <v/>
      </c>
      <c r="BT31" s="25"/>
    </row>
    <row r="32">
      <c r="A32" s="2">
        <f t="shared" si="41"/>
        <v>-11</v>
      </c>
      <c r="B32" s="4">
        <f t="shared" si="1"/>
        <v>-33</v>
      </c>
      <c r="C32" s="4">
        <f t="shared" si="2"/>
        <v>2.1</v>
      </c>
      <c r="F32" s="4">
        <f t="shared" si="3"/>
        <v>0</v>
      </c>
      <c r="G32" s="13" t="str">
        <f t="shared" si="4"/>
        <v/>
      </c>
      <c r="H32" s="4" t="str">
        <f t="shared" si="5"/>
        <v/>
      </c>
      <c r="J32" s="2">
        <f t="shared" si="42"/>
        <v>-11</v>
      </c>
      <c r="K32" s="4">
        <f t="shared" si="6"/>
        <v>-33</v>
      </c>
      <c r="L32" s="4">
        <f t="shared" si="7"/>
        <v>2.1</v>
      </c>
      <c r="O32" s="4">
        <f t="shared" si="8"/>
        <v>0</v>
      </c>
      <c r="P32" s="13" t="str">
        <f t="shared" si="9"/>
        <v/>
      </c>
      <c r="Q32" s="4" t="str">
        <f t="shared" si="10"/>
        <v/>
      </c>
      <c r="S32" s="2">
        <f t="shared" si="43"/>
        <v>-11</v>
      </c>
      <c r="T32" s="4">
        <f t="shared" si="11"/>
        <v>-33</v>
      </c>
      <c r="U32" s="4">
        <f t="shared" si="12"/>
        <v>2.79</v>
      </c>
      <c r="X32" s="4">
        <f t="shared" si="13"/>
        <v>0</v>
      </c>
      <c r="Y32" s="13" t="str">
        <f t="shared" si="14"/>
        <v/>
      </c>
      <c r="Z32" s="4" t="str">
        <f t="shared" si="15"/>
        <v/>
      </c>
      <c r="AB32" s="2">
        <f t="shared" si="44"/>
        <v>-11</v>
      </c>
      <c r="AC32" s="4">
        <f t="shared" si="16"/>
        <v>-33</v>
      </c>
      <c r="AD32" s="4">
        <f t="shared" si="17"/>
        <v>2.79</v>
      </c>
      <c r="AG32" s="4">
        <f t="shared" si="18"/>
        <v>0</v>
      </c>
      <c r="AH32" s="13" t="str">
        <f t="shared" si="19"/>
        <v/>
      </c>
      <c r="AI32" s="4" t="str">
        <f t="shared" si="20"/>
        <v/>
      </c>
      <c r="AJ32" s="13"/>
      <c r="AK32" s="2">
        <f t="shared" si="45"/>
        <v>-11</v>
      </c>
      <c r="AL32" s="4">
        <f t="shared" si="21"/>
        <v>-33</v>
      </c>
      <c r="AM32" s="4">
        <f t="shared" si="22"/>
        <v>2.79</v>
      </c>
      <c r="AP32" s="4">
        <f t="shared" si="23"/>
        <v>0</v>
      </c>
      <c r="AQ32" s="13" t="str">
        <f t="shared" si="24"/>
        <v/>
      </c>
      <c r="AR32" s="4" t="str">
        <f t="shared" si="25"/>
        <v/>
      </c>
      <c r="AS32" s="13"/>
      <c r="AT32" s="2">
        <f t="shared" si="46"/>
        <v>-11</v>
      </c>
      <c r="AU32" s="4">
        <f t="shared" si="26"/>
        <v>-33</v>
      </c>
      <c r="AV32" s="4">
        <f t="shared" si="27"/>
        <v>2.1</v>
      </c>
      <c r="AY32" s="4">
        <f t="shared" si="28"/>
        <v>0</v>
      </c>
      <c r="AZ32" s="13" t="str">
        <f t="shared" si="29"/>
        <v/>
      </c>
      <c r="BA32" s="4" t="str">
        <f t="shared" si="30"/>
        <v/>
      </c>
      <c r="BB32" s="13"/>
      <c r="BC32" s="2">
        <f t="shared" si="47"/>
        <v>-11</v>
      </c>
      <c r="BD32" s="4">
        <f t="shared" si="31"/>
        <v>-33</v>
      </c>
      <c r="BE32" s="4">
        <f t="shared" si="32"/>
        <v>2.1</v>
      </c>
      <c r="BH32" s="4">
        <f t="shared" si="33"/>
        <v>0</v>
      </c>
      <c r="BI32" s="13" t="str">
        <f t="shared" si="34"/>
        <v/>
      </c>
      <c r="BJ32" s="4" t="str">
        <f t="shared" si="35"/>
        <v/>
      </c>
      <c r="BK32" s="13"/>
      <c r="BL32" s="2">
        <f t="shared" si="48"/>
        <v>-11</v>
      </c>
      <c r="BM32" s="4">
        <f t="shared" si="36"/>
        <v>-33</v>
      </c>
      <c r="BN32" s="4">
        <f t="shared" si="37"/>
        <v>2.1</v>
      </c>
      <c r="BQ32" s="4">
        <f t="shared" si="38"/>
        <v>0</v>
      </c>
      <c r="BR32" s="13" t="str">
        <f t="shared" si="39"/>
        <v/>
      </c>
      <c r="BS32" s="4" t="str">
        <f t="shared" si="40"/>
        <v/>
      </c>
      <c r="BT32" s="25"/>
    </row>
    <row r="33">
      <c r="A33" s="2">
        <f t="shared" si="41"/>
        <v>-10.5</v>
      </c>
      <c r="B33" s="4">
        <f t="shared" si="1"/>
        <v>-31.5</v>
      </c>
      <c r="C33" s="4">
        <f t="shared" si="2"/>
        <v>2.07</v>
      </c>
      <c r="F33" s="4">
        <f t="shared" si="3"/>
        <v>0</v>
      </c>
      <c r="G33" s="13" t="str">
        <f t="shared" si="4"/>
        <v/>
      </c>
      <c r="H33" s="4" t="str">
        <f t="shared" si="5"/>
        <v/>
      </c>
      <c r="J33" s="2">
        <f t="shared" si="42"/>
        <v>-10.5</v>
      </c>
      <c r="K33" s="4">
        <f t="shared" si="6"/>
        <v>-31.5</v>
      </c>
      <c r="L33" s="4">
        <f t="shared" si="7"/>
        <v>2.07</v>
      </c>
      <c r="O33" s="4">
        <f t="shared" si="8"/>
        <v>0</v>
      </c>
      <c r="P33" s="13" t="str">
        <f t="shared" si="9"/>
        <v/>
      </c>
      <c r="Q33" s="4" t="str">
        <f t="shared" si="10"/>
        <v/>
      </c>
      <c r="S33" s="2">
        <f t="shared" si="43"/>
        <v>-10.5</v>
      </c>
      <c r="T33" s="4">
        <f t="shared" si="11"/>
        <v>-31.5</v>
      </c>
      <c r="U33" s="4">
        <f t="shared" si="12"/>
        <v>2.76</v>
      </c>
      <c r="X33" s="4">
        <f t="shared" si="13"/>
        <v>0</v>
      </c>
      <c r="Y33" s="13" t="str">
        <f t="shared" si="14"/>
        <v/>
      </c>
      <c r="Z33" s="4" t="str">
        <f t="shared" si="15"/>
        <v/>
      </c>
      <c r="AB33" s="2">
        <f t="shared" si="44"/>
        <v>-10.5</v>
      </c>
      <c r="AC33" s="4">
        <f t="shared" si="16"/>
        <v>-31.5</v>
      </c>
      <c r="AD33" s="4">
        <f t="shared" si="17"/>
        <v>2.76</v>
      </c>
      <c r="AG33" s="4">
        <f t="shared" si="18"/>
        <v>0</v>
      </c>
      <c r="AH33" s="13" t="str">
        <f t="shared" si="19"/>
        <v/>
      </c>
      <c r="AI33" s="4" t="str">
        <f t="shared" si="20"/>
        <v/>
      </c>
      <c r="AJ33" s="13"/>
      <c r="AK33" s="2">
        <f t="shared" si="45"/>
        <v>-10.5</v>
      </c>
      <c r="AL33" s="4">
        <f t="shared" si="21"/>
        <v>-31.5</v>
      </c>
      <c r="AM33" s="4">
        <f t="shared" si="22"/>
        <v>2.76</v>
      </c>
      <c r="AP33" s="4">
        <f t="shared" si="23"/>
        <v>0</v>
      </c>
      <c r="AQ33" s="13" t="str">
        <f t="shared" si="24"/>
        <v/>
      </c>
      <c r="AR33" s="4" t="str">
        <f t="shared" si="25"/>
        <v/>
      </c>
      <c r="AS33" s="13"/>
      <c r="AT33" s="2">
        <f t="shared" si="46"/>
        <v>-10.5</v>
      </c>
      <c r="AU33" s="4">
        <f t="shared" si="26"/>
        <v>-31.5</v>
      </c>
      <c r="AV33" s="4">
        <f t="shared" si="27"/>
        <v>2.07</v>
      </c>
      <c r="AY33" s="4">
        <f t="shared" si="28"/>
        <v>0</v>
      </c>
      <c r="AZ33" s="13" t="str">
        <f t="shared" si="29"/>
        <v/>
      </c>
      <c r="BA33" s="4" t="str">
        <f t="shared" si="30"/>
        <v/>
      </c>
      <c r="BB33" s="13"/>
      <c r="BC33" s="2">
        <f t="shared" si="47"/>
        <v>-10.5</v>
      </c>
      <c r="BD33" s="4">
        <f t="shared" si="31"/>
        <v>-31.5</v>
      </c>
      <c r="BE33" s="4">
        <f t="shared" si="32"/>
        <v>2.07</v>
      </c>
      <c r="BH33" s="4">
        <f t="shared" si="33"/>
        <v>0</v>
      </c>
      <c r="BI33" s="13" t="str">
        <f t="shared" si="34"/>
        <v/>
      </c>
      <c r="BJ33" s="4" t="str">
        <f t="shared" si="35"/>
        <v/>
      </c>
      <c r="BK33" s="13"/>
      <c r="BL33" s="2">
        <f t="shared" si="48"/>
        <v>-10.5</v>
      </c>
      <c r="BM33" s="4">
        <f t="shared" si="36"/>
        <v>-31.5</v>
      </c>
      <c r="BN33" s="4">
        <f t="shared" si="37"/>
        <v>2.07</v>
      </c>
      <c r="BQ33" s="4">
        <f t="shared" si="38"/>
        <v>0</v>
      </c>
      <c r="BR33" s="13" t="str">
        <f t="shared" si="39"/>
        <v/>
      </c>
      <c r="BS33" s="4" t="str">
        <f t="shared" si="40"/>
        <v/>
      </c>
      <c r="BT33" s="25"/>
    </row>
    <row r="34">
      <c r="A34" s="2">
        <f t="shared" si="41"/>
        <v>-10</v>
      </c>
      <c r="B34" s="4">
        <f t="shared" si="1"/>
        <v>-30</v>
      </c>
      <c r="C34" s="4">
        <f t="shared" si="2"/>
        <v>2.04</v>
      </c>
      <c r="F34" s="4">
        <f t="shared" si="3"/>
        <v>0</v>
      </c>
      <c r="G34" s="13" t="str">
        <f t="shared" si="4"/>
        <v/>
      </c>
      <c r="H34" s="4" t="str">
        <f t="shared" si="5"/>
        <v/>
      </c>
      <c r="J34" s="2">
        <f t="shared" si="42"/>
        <v>-10</v>
      </c>
      <c r="K34" s="4">
        <f t="shared" si="6"/>
        <v>-30</v>
      </c>
      <c r="L34" s="4">
        <f t="shared" si="7"/>
        <v>2.04</v>
      </c>
      <c r="O34" s="4">
        <f t="shared" si="8"/>
        <v>0</v>
      </c>
      <c r="P34" s="13" t="str">
        <f t="shared" si="9"/>
        <v/>
      </c>
      <c r="Q34" s="4" t="str">
        <f t="shared" si="10"/>
        <v/>
      </c>
      <c r="S34" s="2">
        <f t="shared" si="43"/>
        <v>-10</v>
      </c>
      <c r="T34" s="4">
        <f t="shared" si="11"/>
        <v>-30</v>
      </c>
      <c r="U34" s="4">
        <f t="shared" si="12"/>
        <v>2.73</v>
      </c>
      <c r="V34" s="4">
        <f>150.75+1/32</f>
        <v>150.78125</v>
      </c>
      <c r="W34" s="2">
        <v>155.25</v>
      </c>
      <c r="X34" s="4">
        <f t="shared" si="13"/>
        <v>4.46875</v>
      </c>
      <c r="Y34" s="13">
        <f t="shared" si="14"/>
        <v>1</v>
      </c>
      <c r="Z34" s="4">
        <f t="shared" si="15"/>
        <v>0</v>
      </c>
      <c r="AB34" s="2">
        <f t="shared" si="44"/>
        <v>-10</v>
      </c>
      <c r="AC34" s="4">
        <f t="shared" si="16"/>
        <v>-30</v>
      </c>
      <c r="AD34" s="4">
        <f t="shared" si="17"/>
        <v>2.73</v>
      </c>
      <c r="AE34" s="4">
        <f>150+13/16</f>
        <v>150.8125</v>
      </c>
      <c r="AF34" s="2">
        <v>155.25</v>
      </c>
      <c r="AG34" s="4">
        <f t="shared" si="18"/>
        <v>4.4375</v>
      </c>
      <c r="AH34" s="13">
        <f t="shared" si="19"/>
        <v>1</v>
      </c>
      <c r="AI34" s="4">
        <f t="shared" si="20"/>
        <v>0</v>
      </c>
      <c r="AJ34" s="13"/>
      <c r="AK34" s="2">
        <f t="shared" si="45"/>
        <v>-10</v>
      </c>
      <c r="AL34" s="4">
        <f t="shared" si="21"/>
        <v>-30</v>
      </c>
      <c r="AM34" s="4">
        <f t="shared" si="22"/>
        <v>2.73</v>
      </c>
      <c r="AN34" s="2">
        <v>150.8125</v>
      </c>
      <c r="AO34" s="2">
        <v>155.25</v>
      </c>
      <c r="AP34" s="4">
        <f t="shared" si="23"/>
        <v>4.4375</v>
      </c>
      <c r="AQ34" s="13">
        <f t="shared" si="24"/>
        <v>1</v>
      </c>
      <c r="AR34" s="4">
        <f t="shared" si="25"/>
        <v>0</v>
      </c>
      <c r="AS34" s="13"/>
      <c r="AT34" s="2">
        <f t="shared" si="46"/>
        <v>-10</v>
      </c>
      <c r="AU34" s="4">
        <f t="shared" si="26"/>
        <v>-30</v>
      </c>
      <c r="AV34" s="4">
        <f t="shared" si="27"/>
        <v>2.04</v>
      </c>
      <c r="AY34" s="4">
        <f t="shared" si="28"/>
        <v>0</v>
      </c>
      <c r="AZ34" s="13" t="str">
        <f t="shared" si="29"/>
        <v/>
      </c>
      <c r="BA34" s="4" t="str">
        <f t="shared" si="30"/>
        <v/>
      </c>
      <c r="BB34" s="13"/>
      <c r="BC34" s="2">
        <f t="shared" si="47"/>
        <v>-10</v>
      </c>
      <c r="BD34" s="4">
        <f t="shared" si="31"/>
        <v>-30</v>
      </c>
      <c r="BE34" s="4">
        <f t="shared" si="32"/>
        <v>2.04</v>
      </c>
      <c r="BH34" s="4">
        <f t="shared" si="33"/>
        <v>0</v>
      </c>
      <c r="BI34" s="13" t="str">
        <f t="shared" si="34"/>
        <v/>
      </c>
      <c r="BJ34" s="4" t="str">
        <f t="shared" si="35"/>
        <v/>
      </c>
      <c r="BK34" s="13"/>
      <c r="BL34" s="2">
        <f t="shared" si="48"/>
        <v>-10</v>
      </c>
      <c r="BM34" s="4">
        <f t="shared" si="36"/>
        <v>-30</v>
      </c>
      <c r="BN34" s="4">
        <f t="shared" si="37"/>
        <v>2.04</v>
      </c>
      <c r="BQ34" s="4">
        <f t="shared" si="38"/>
        <v>0</v>
      </c>
      <c r="BR34" s="13" t="str">
        <f t="shared" si="39"/>
        <v/>
      </c>
      <c r="BS34" s="4" t="str">
        <f t="shared" si="40"/>
        <v/>
      </c>
      <c r="BT34" s="25"/>
    </row>
    <row r="35">
      <c r="A35" s="2">
        <f t="shared" si="41"/>
        <v>-9.5</v>
      </c>
      <c r="B35" s="4">
        <f t="shared" si="1"/>
        <v>-28.5</v>
      </c>
      <c r="C35" s="4">
        <f t="shared" si="2"/>
        <v>2.01</v>
      </c>
      <c r="F35" s="4">
        <f t="shared" si="3"/>
        <v>0</v>
      </c>
      <c r="G35" s="13" t="str">
        <f t="shared" si="4"/>
        <v/>
      </c>
      <c r="H35" s="4" t="str">
        <f t="shared" si="5"/>
        <v/>
      </c>
      <c r="J35" s="2">
        <f t="shared" si="42"/>
        <v>-9.5</v>
      </c>
      <c r="K35" s="4">
        <f t="shared" si="6"/>
        <v>-28.5</v>
      </c>
      <c r="L35" s="4">
        <f t="shared" si="7"/>
        <v>2.01</v>
      </c>
      <c r="O35" s="4">
        <f t="shared" si="8"/>
        <v>0</v>
      </c>
      <c r="P35" s="13" t="str">
        <f t="shared" si="9"/>
        <v/>
      </c>
      <c r="Q35" s="4" t="str">
        <f t="shared" si="10"/>
        <v/>
      </c>
      <c r="S35" s="2">
        <f t="shared" si="43"/>
        <v>-9.5</v>
      </c>
      <c r="T35" s="4">
        <f t="shared" si="11"/>
        <v>-28.5</v>
      </c>
      <c r="U35" s="4">
        <f t="shared" si="12"/>
        <v>2.7</v>
      </c>
      <c r="X35" s="4">
        <f t="shared" si="13"/>
        <v>0</v>
      </c>
      <c r="Y35" s="13" t="str">
        <f t="shared" si="14"/>
        <v/>
      </c>
      <c r="Z35" s="4" t="str">
        <f t="shared" si="15"/>
        <v/>
      </c>
      <c r="AB35" s="2">
        <f t="shared" si="44"/>
        <v>-9.5</v>
      </c>
      <c r="AC35" s="4">
        <f t="shared" si="16"/>
        <v>-28.5</v>
      </c>
      <c r="AD35" s="4">
        <f t="shared" si="17"/>
        <v>2.7</v>
      </c>
      <c r="AG35" s="4">
        <f t="shared" si="18"/>
        <v>0</v>
      </c>
      <c r="AH35" s="13" t="str">
        <f t="shared" si="19"/>
        <v/>
      </c>
      <c r="AI35" s="4" t="str">
        <f t="shared" si="20"/>
        <v/>
      </c>
      <c r="AJ35" s="13"/>
      <c r="AK35" s="2">
        <f t="shared" si="45"/>
        <v>-9.5</v>
      </c>
      <c r="AL35" s="4">
        <f t="shared" si="21"/>
        <v>-28.5</v>
      </c>
      <c r="AM35" s="4">
        <f t="shared" si="22"/>
        <v>2.7</v>
      </c>
      <c r="AP35" s="4">
        <f t="shared" si="23"/>
        <v>0</v>
      </c>
      <c r="AQ35" s="13" t="str">
        <f t="shared" si="24"/>
        <v/>
      </c>
      <c r="AR35" s="4" t="str">
        <f t="shared" si="25"/>
        <v/>
      </c>
      <c r="AS35" s="13"/>
      <c r="AT35" s="2">
        <f t="shared" si="46"/>
        <v>-9.5</v>
      </c>
      <c r="AU35" s="4">
        <f t="shared" si="26"/>
        <v>-28.5</v>
      </c>
      <c r="AV35" s="4">
        <f t="shared" si="27"/>
        <v>2.01</v>
      </c>
      <c r="AY35" s="4">
        <f t="shared" si="28"/>
        <v>0</v>
      </c>
      <c r="AZ35" s="13" t="str">
        <f t="shared" si="29"/>
        <v/>
      </c>
      <c r="BA35" s="4" t="str">
        <f t="shared" si="30"/>
        <v/>
      </c>
      <c r="BB35" s="13"/>
      <c r="BC35" s="2">
        <f t="shared" si="47"/>
        <v>-9.5</v>
      </c>
      <c r="BD35" s="4">
        <f t="shared" si="31"/>
        <v>-28.5</v>
      </c>
      <c r="BE35" s="4">
        <f t="shared" si="32"/>
        <v>2.01</v>
      </c>
      <c r="BH35" s="4">
        <f t="shared" si="33"/>
        <v>0</v>
      </c>
      <c r="BI35" s="13" t="str">
        <f t="shared" si="34"/>
        <v/>
      </c>
      <c r="BJ35" s="4" t="str">
        <f t="shared" si="35"/>
        <v/>
      </c>
      <c r="BK35" s="13"/>
      <c r="BL35" s="2">
        <f t="shared" si="48"/>
        <v>-9.5</v>
      </c>
      <c r="BM35" s="4">
        <f t="shared" si="36"/>
        <v>-28.5</v>
      </c>
      <c r="BN35" s="4">
        <f t="shared" si="37"/>
        <v>2.01</v>
      </c>
      <c r="BQ35" s="4">
        <f t="shared" si="38"/>
        <v>0</v>
      </c>
      <c r="BR35" s="13" t="str">
        <f t="shared" si="39"/>
        <v/>
      </c>
      <c r="BS35" s="4" t="str">
        <f t="shared" si="40"/>
        <v/>
      </c>
      <c r="BT35" s="25"/>
    </row>
    <row r="36">
      <c r="A36" s="2">
        <f t="shared" si="41"/>
        <v>-9</v>
      </c>
      <c r="B36" s="4">
        <f t="shared" si="1"/>
        <v>-27</v>
      </c>
      <c r="C36" s="4">
        <f t="shared" si="2"/>
        <v>1.98</v>
      </c>
      <c r="F36" s="4">
        <f t="shared" si="3"/>
        <v>0</v>
      </c>
      <c r="G36" s="13" t="str">
        <f t="shared" si="4"/>
        <v/>
      </c>
      <c r="H36" s="4" t="str">
        <f t="shared" si="5"/>
        <v/>
      </c>
      <c r="J36" s="2">
        <f t="shared" si="42"/>
        <v>-9</v>
      </c>
      <c r="K36" s="4">
        <f t="shared" si="6"/>
        <v>-27</v>
      </c>
      <c r="L36" s="4">
        <f t="shared" si="7"/>
        <v>1.98</v>
      </c>
      <c r="O36" s="4">
        <f t="shared" si="8"/>
        <v>0</v>
      </c>
      <c r="P36" s="13" t="str">
        <f t="shared" si="9"/>
        <v/>
      </c>
      <c r="Q36" s="4" t="str">
        <f t="shared" si="10"/>
        <v/>
      </c>
      <c r="S36" s="2">
        <f t="shared" si="43"/>
        <v>-9</v>
      </c>
      <c r="T36" s="4">
        <f t="shared" si="11"/>
        <v>-27</v>
      </c>
      <c r="U36" s="4">
        <f t="shared" si="12"/>
        <v>2.67</v>
      </c>
      <c r="X36" s="4">
        <f t="shared" si="13"/>
        <v>0</v>
      </c>
      <c r="Y36" s="13" t="str">
        <f t="shared" si="14"/>
        <v/>
      </c>
      <c r="Z36" s="4" t="str">
        <f t="shared" si="15"/>
        <v/>
      </c>
      <c r="AB36" s="2">
        <f t="shared" si="44"/>
        <v>-9</v>
      </c>
      <c r="AC36" s="4">
        <f t="shared" si="16"/>
        <v>-27</v>
      </c>
      <c r="AD36" s="4">
        <f t="shared" si="17"/>
        <v>2.67</v>
      </c>
      <c r="AG36" s="4">
        <f t="shared" si="18"/>
        <v>0</v>
      </c>
      <c r="AH36" s="13" t="str">
        <f t="shared" si="19"/>
        <v/>
      </c>
      <c r="AI36" s="4" t="str">
        <f t="shared" si="20"/>
        <v/>
      </c>
      <c r="AJ36" s="13"/>
      <c r="AK36" s="2">
        <f t="shared" si="45"/>
        <v>-9</v>
      </c>
      <c r="AL36" s="4">
        <f t="shared" si="21"/>
        <v>-27</v>
      </c>
      <c r="AM36" s="4">
        <f t="shared" si="22"/>
        <v>2.67</v>
      </c>
      <c r="AP36" s="4">
        <f t="shared" si="23"/>
        <v>0</v>
      </c>
      <c r="AQ36" s="13" t="str">
        <f t="shared" si="24"/>
        <v/>
      </c>
      <c r="AR36" s="4" t="str">
        <f t="shared" si="25"/>
        <v/>
      </c>
      <c r="AS36" s="13"/>
      <c r="AT36" s="2">
        <f t="shared" si="46"/>
        <v>-9</v>
      </c>
      <c r="AU36" s="4">
        <f t="shared" si="26"/>
        <v>-27</v>
      </c>
      <c r="AV36" s="4">
        <f t="shared" si="27"/>
        <v>1.98</v>
      </c>
      <c r="AY36" s="4">
        <f t="shared" si="28"/>
        <v>0</v>
      </c>
      <c r="AZ36" s="13" t="str">
        <f t="shared" si="29"/>
        <v/>
      </c>
      <c r="BA36" s="4" t="str">
        <f t="shared" si="30"/>
        <v/>
      </c>
      <c r="BB36" s="13"/>
      <c r="BC36" s="2">
        <f t="shared" si="47"/>
        <v>-9</v>
      </c>
      <c r="BD36" s="4">
        <f t="shared" si="31"/>
        <v>-27</v>
      </c>
      <c r="BE36" s="4">
        <f t="shared" si="32"/>
        <v>1.98</v>
      </c>
      <c r="BH36" s="4">
        <f t="shared" si="33"/>
        <v>0</v>
      </c>
      <c r="BI36" s="13" t="str">
        <f t="shared" si="34"/>
        <v/>
      </c>
      <c r="BJ36" s="4" t="str">
        <f t="shared" si="35"/>
        <v/>
      </c>
      <c r="BK36" s="13"/>
      <c r="BL36" s="2">
        <f t="shared" si="48"/>
        <v>-9</v>
      </c>
      <c r="BM36" s="4">
        <f t="shared" si="36"/>
        <v>-27</v>
      </c>
      <c r="BN36" s="4">
        <f t="shared" si="37"/>
        <v>1.98</v>
      </c>
      <c r="BQ36" s="4">
        <f t="shared" si="38"/>
        <v>0</v>
      </c>
      <c r="BR36" s="13" t="str">
        <f t="shared" si="39"/>
        <v/>
      </c>
      <c r="BS36" s="4" t="str">
        <f t="shared" si="40"/>
        <v/>
      </c>
      <c r="BT36" s="25"/>
    </row>
    <row r="37">
      <c r="A37" s="2">
        <f t="shared" si="41"/>
        <v>-8.5</v>
      </c>
      <c r="B37" s="4">
        <f t="shared" si="1"/>
        <v>-25.5</v>
      </c>
      <c r="C37" s="4">
        <f t="shared" si="2"/>
        <v>1.95</v>
      </c>
      <c r="F37" s="4">
        <f t="shared" si="3"/>
        <v>0</v>
      </c>
      <c r="G37" s="13" t="str">
        <f t="shared" si="4"/>
        <v/>
      </c>
      <c r="H37" s="4" t="str">
        <f t="shared" si="5"/>
        <v/>
      </c>
      <c r="J37" s="2">
        <f t="shared" si="42"/>
        <v>-8.5</v>
      </c>
      <c r="K37" s="4">
        <f t="shared" si="6"/>
        <v>-25.5</v>
      </c>
      <c r="L37" s="4">
        <f t="shared" si="7"/>
        <v>1.95</v>
      </c>
      <c r="O37" s="4">
        <f t="shared" si="8"/>
        <v>0</v>
      </c>
      <c r="P37" s="13" t="str">
        <f t="shared" si="9"/>
        <v/>
      </c>
      <c r="Q37" s="4" t="str">
        <f t="shared" si="10"/>
        <v/>
      </c>
      <c r="S37" s="2">
        <f t="shared" si="43"/>
        <v>-8.5</v>
      </c>
      <c r="T37" s="4">
        <f t="shared" si="11"/>
        <v>-25.5</v>
      </c>
      <c r="U37" s="4">
        <f t="shared" si="12"/>
        <v>2.64</v>
      </c>
      <c r="X37" s="4">
        <f t="shared" si="13"/>
        <v>0</v>
      </c>
      <c r="Y37" s="13" t="str">
        <f t="shared" si="14"/>
        <v/>
      </c>
      <c r="Z37" s="4" t="str">
        <f t="shared" si="15"/>
        <v/>
      </c>
      <c r="AB37" s="2">
        <f t="shared" si="44"/>
        <v>-8.5</v>
      </c>
      <c r="AC37" s="4">
        <f t="shared" si="16"/>
        <v>-25.5</v>
      </c>
      <c r="AD37" s="4">
        <f t="shared" si="17"/>
        <v>2.64</v>
      </c>
      <c r="AG37" s="4">
        <f t="shared" si="18"/>
        <v>0</v>
      </c>
      <c r="AH37" s="13" t="str">
        <f t="shared" si="19"/>
        <v/>
      </c>
      <c r="AI37" s="4" t="str">
        <f t="shared" si="20"/>
        <v/>
      </c>
      <c r="AJ37" s="13"/>
      <c r="AK37" s="2">
        <f t="shared" si="45"/>
        <v>-8.5</v>
      </c>
      <c r="AL37" s="4">
        <f t="shared" si="21"/>
        <v>-25.5</v>
      </c>
      <c r="AM37" s="4">
        <f t="shared" si="22"/>
        <v>2.64</v>
      </c>
      <c r="AP37" s="4">
        <f t="shared" si="23"/>
        <v>0</v>
      </c>
      <c r="AQ37" s="13" t="str">
        <f t="shared" si="24"/>
        <v/>
      </c>
      <c r="AR37" s="4" t="str">
        <f t="shared" si="25"/>
        <v/>
      </c>
      <c r="AS37" s="13"/>
      <c r="AT37" s="2">
        <f t="shared" si="46"/>
        <v>-8.5</v>
      </c>
      <c r="AU37" s="4">
        <f t="shared" si="26"/>
        <v>-25.5</v>
      </c>
      <c r="AV37" s="4">
        <f t="shared" si="27"/>
        <v>1.95</v>
      </c>
      <c r="AY37" s="4">
        <f t="shared" si="28"/>
        <v>0</v>
      </c>
      <c r="AZ37" s="13" t="str">
        <f t="shared" si="29"/>
        <v/>
      </c>
      <c r="BA37" s="4" t="str">
        <f t="shared" si="30"/>
        <v/>
      </c>
      <c r="BB37" s="13"/>
      <c r="BC37" s="2">
        <f t="shared" si="47"/>
        <v>-8.5</v>
      </c>
      <c r="BD37" s="4">
        <f t="shared" si="31"/>
        <v>-25.5</v>
      </c>
      <c r="BE37" s="4">
        <f t="shared" si="32"/>
        <v>1.95</v>
      </c>
      <c r="BH37" s="4">
        <f t="shared" si="33"/>
        <v>0</v>
      </c>
      <c r="BI37" s="13" t="str">
        <f t="shared" si="34"/>
        <v/>
      </c>
      <c r="BJ37" s="4" t="str">
        <f t="shared" si="35"/>
        <v/>
      </c>
      <c r="BK37" s="13"/>
      <c r="BL37" s="2">
        <f t="shared" si="48"/>
        <v>-8.5</v>
      </c>
      <c r="BM37" s="4">
        <f t="shared" si="36"/>
        <v>-25.5</v>
      </c>
      <c r="BN37" s="4">
        <f t="shared" si="37"/>
        <v>1.95</v>
      </c>
      <c r="BQ37" s="4">
        <f t="shared" si="38"/>
        <v>0</v>
      </c>
      <c r="BR37" s="13" t="str">
        <f t="shared" si="39"/>
        <v/>
      </c>
      <c r="BS37" s="4" t="str">
        <f t="shared" si="40"/>
        <v/>
      </c>
      <c r="BT37" s="25"/>
    </row>
    <row r="38">
      <c r="A38" s="2">
        <f t="shared" si="41"/>
        <v>-8</v>
      </c>
      <c r="B38" s="4">
        <f t="shared" si="1"/>
        <v>-24</v>
      </c>
      <c r="C38" s="4">
        <f t="shared" si="2"/>
        <v>1.92</v>
      </c>
      <c r="F38" s="4">
        <f t="shared" si="3"/>
        <v>0</v>
      </c>
      <c r="G38" s="13" t="str">
        <f t="shared" si="4"/>
        <v/>
      </c>
      <c r="H38" s="4" t="str">
        <f t="shared" si="5"/>
        <v/>
      </c>
      <c r="J38" s="2">
        <f t="shared" si="42"/>
        <v>-8</v>
      </c>
      <c r="K38" s="4">
        <f t="shared" si="6"/>
        <v>-24</v>
      </c>
      <c r="L38" s="4">
        <f t="shared" si="7"/>
        <v>1.92</v>
      </c>
      <c r="O38" s="4">
        <f t="shared" si="8"/>
        <v>0</v>
      </c>
      <c r="P38" s="13" t="str">
        <f t="shared" si="9"/>
        <v/>
      </c>
      <c r="Q38" s="4" t="str">
        <f t="shared" si="10"/>
        <v/>
      </c>
      <c r="S38" s="2">
        <f t="shared" si="43"/>
        <v>-8</v>
      </c>
      <c r="T38" s="4">
        <f t="shared" si="11"/>
        <v>-24</v>
      </c>
      <c r="U38" s="4">
        <f t="shared" si="12"/>
        <v>2.61</v>
      </c>
      <c r="X38" s="4">
        <f t="shared" si="13"/>
        <v>0</v>
      </c>
      <c r="Y38" s="13" t="str">
        <f t="shared" si="14"/>
        <v/>
      </c>
      <c r="Z38" s="4" t="str">
        <f t="shared" si="15"/>
        <v/>
      </c>
      <c r="AB38" s="2">
        <f t="shared" si="44"/>
        <v>-8</v>
      </c>
      <c r="AC38" s="4">
        <f t="shared" si="16"/>
        <v>-24</v>
      </c>
      <c r="AD38" s="4">
        <f t="shared" si="17"/>
        <v>2.61</v>
      </c>
      <c r="AG38" s="4">
        <f t="shared" si="18"/>
        <v>0</v>
      </c>
      <c r="AH38" s="13" t="str">
        <f t="shared" si="19"/>
        <v/>
      </c>
      <c r="AI38" s="4" t="str">
        <f t="shared" si="20"/>
        <v/>
      </c>
      <c r="AJ38" s="13"/>
      <c r="AK38" s="2">
        <f t="shared" si="45"/>
        <v>-8</v>
      </c>
      <c r="AL38" s="4">
        <f t="shared" si="21"/>
        <v>-24</v>
      </c>
      <c r="AM38" s="4">
        <f t="shared" si="22"/>
        <v>2.61</v>
      </c>
      <c r="AP38" s="4">
        <f t="shared" si="23"/>
        <v>0</v>
      </c>
      <c r="AQ38" s="13" t="str">
        <f t="shared" si="24"/>
        <v/>
      </c>
      <c r="AR38" s="4" t="str">
        <f t="shared" si="25"/>
        <v/>
      </c>
      <c r="AS38" s="13"/>
      <c r="AT38" s="2">
        <f t="shared" si="46"/>
        <v>-8</v>
      </c>
      <c r="AU38" s="4">
        <f t="shared" si="26"/>
        <v>-24</v>
      </c>
      <c r="AV38" s="4">
        <f t="shared" si="27"/>
        <v>1.92</v>
      </c>
      <c r="AY38" s="4">
        <f t="shared" si="28"/>
        <v>0</v>
      </c>
      <c r="AZ38" s="13" t="str">
        <f t="shared" si="29"/>
        <v/>
      </c>
      <c r="BA38" s="4" t="str">
        <f t="shared" si="30"/>
        <v/>
      </c>
      <c r="BB38" s="13"/>
      <c r="BC38" s="2">
        <f t="shared" si="47"/>
        <v>-8</v>
      </c>
      <c r="BD38" s="4">
        <f t="shared" si="31"/>
        <v>-24</v>
      </c>
      <c r="BE38" s="4">
        <f t="shared" si="32"/>
        <v>1.92</v>
      </c>
      <c r="BH38" s="4">
        <f t="shared" si="33"/>
        <v>0</v>
      </c>
      <c r="BI38" s="13" t="str">
        <f t="shared" si="34"/>
        <v/>
      </c>
      <c r="BJ38" s="4" t="str">
        <f t="shared" si="35"/>
        <v/>
      </c>
      <c r="BK38" s="13"/>
      <c r="BL38" s="2">
        <f t="shared" si="48"/>
        <v>-8</v>
      </c>
      <c r="BM38" s="4">
        <f t="shared" si="36"/>
        <v>-24</v>
      </c>
      <c r="BN38" s="4">
        <f t="shared" si="37"/>
        <v>1.92</v>
      </c>
      <c r="BQ38" s="4">
        <f t="shared" si="38"/>
        <v>0</v>
      </c>
      <c r="BR38" s="13" t="str">
        <f t="shared" si="39"/>
        <v/>
      </c>
      <c r="BS38" s="4" t="str">
        <f t="shared" si="40"/>
        <v/>
      </c>
      <c r="BT38" s="25"/>
    </row>
    <row r="39">
      <c r="A39" s="2">
        <f t="shared" si="41"/>
        <v>-7.5</v>
      </c>
      <c r="B39" s="4">
        <f t="shared" si="1"/>
        <v>-22.5</v>
      </c>
      <c r="C39" s="4">
        <f t="shared" si="2"/>
        <v>1.89</v>
      </c>
      <c r="F39" s="4">
        <f t="shared" si="3"/>
        <v>0</v>
      </c>
      <c r="G39" s="13" t="str">
        <f t="shared" si="4"/>
        <v/>
      </c>
      <c r="H39" s="4" t="str">
        <f t="shared" si="5"/>
        <v/>
      </c>
      <c r="J39" s="2">
        <f t="shared" si="42"/>
        <v>-7.5</v>
      </c>
      <c r="K39" s="4">
        <f t="shared" si="6"/>
        <v>-22.5</v>
      </c>
      <c r="L39" s="4">
        <f t="shared" si="7"/>
        <v>1.89</v>
      </c>
      <c r="O39" s="4">
        <f t="shared" si="8"/>
        <v>0</v>
      </c>
      <c r="P39" s="13" t="str">
        <f t="shared" si="9"/>
        <v/>
      </c>
      <c r="Q39" s="4" t="str">
        <f t="shared" si="10"/>
        <v/>
      </c>
      <c r="S39" s="2">
        <f t="shared" si="43"/>
        <v>-7.5</v>
      </c>
      <c r="T39" s="4">
        <f t="shared" si="11"/>
        <v>-22.5</v>
      </c>
      <c r="U39" s="4">
        <f t="shared" si="12"/>
        <v>2.58</v>
      </c>
      <c r="X39" s="4">
        <f t="shared" si="13"/>
        <v>0</v>
      </c>
      <c r="Y39" s="13" t="str">
        <f t="shared" si="14"/>
        <v/>
      </c>
      <c r="Z39" s="4" t="str">
        <f t="shared" si="15"/>
        <v/>
      </c>
      <c r="AB39" s="2">
        <f t="shared" si="44"/>
        <v>-7.5</v>
      </c>
      <c r="AC39" s="4">
        <f t="shared" si="16"/>
        <v>-22.5</v>
      </c>
      <c r="AD39" s="4">
        <f t="shared" si="17"/>
        <v>2.58</v>
      </c>
      <c r="AG39" s="4">
        <f t="shared" si="18"/>
        <v>0</v>
      </c>
      <c r="AH39" s="13" t="str">
        <f t="shared" si="19"/>
        <v/>
      </c>
      <c r="AI39" s="4" t="str">
        <f t="shared" si="20"/>
        <v/>
      </c>
      <c r="AJ39" s="13"/>
      <c r="AK39" s="2">
        <f t="shared" si="45"/>
        <v>-7.5</v>
      </c>
      <c r="AL39" s="4">
        <f t="shared" si="21"/>
        <v>-22.5</v>
      </c>
      <c r="AM39" s="4">
        <f t="shared" si="22"/>
        <v>2.58</v>
      </c>
      <c r="AP39" s="4">
        <f t="shared" si="23"/>
        <v>0</v>
      </c>
      <c r="AQ39" s="13" t="str">
        <f t="shared" si="24"/>
        <v/>
      </c>
      <c r="AR39" s="4" t="str">
        <f t="shared" si="25"/>
        <v/>
      </c>
      <c r="AS39" s="13"/>
      <c r="AT39" s="2">
        <f t="shared" si="46"/>
        <v>-7.5</v>
      </c>
      <c r="AU39" s="4">
        <f t="shared" si="26"/>
        <v>-22.5</v>
      </c>
      <c r="AV39" s="4">
        <f t="shared" si="27"/>
        <v>1.89</v>
      </c>
      <c r="AY39" s="4">
        <f t="shared" si="28"/>
        <v>0</v>
      </c>
      <c r="AZ39" s="13" t="str">
        <f t="shared" si="29"/>
        <v/>
      </c>
      <c r="BA39" s="4" t="str">
        <f t="shared" si="30"/>
        <v/>
      </c>
      <c r="BB39" s="13"/>
      <c r="BC39" s="2">
        <f t="shared" si="47"/>
        <v>-7.5</v>
      </c>
      <c r="BD39" s="4">
        <f t="shared" si="31"/>
        <v>-22.5</v>
      </c>
      <c r="BE39" s="4">
        <f t="shared" si="32"/>
        <v>1.89</v>
      </c>
      <c r="BH39" s="4">
        <f t="shared" si="33"/>
        <v>0</v>
      </c>
      <c r="BI39" s="13" t="str">
        <f t="shared" si="34"/>
        <v/>
      </c>
      <c r="BJ39" s="4" t="str">
        <f t="shared" si="35"/>
        <v/>
      </c>
      <c r="BK39" s="13"/>
      <c r="BL39" s="2">
        <f t="shared" si="48"/>
        <v>-7.5</v>
      </c>
      <c r="BM39" s="4">
        <f t="shared" si="36"/>
        <v>-22.5</v>
      </c>
      <c r="BN39" s="4">
        <f t="shared" si="37"/>
        <v>1.89</v>
      </c>
      <c r="BQ39" s="4">
        <f t="shared" si="38"/>
        <v>0</v>
      </c>
      <c r="BR39" s="13" t="str">
        <f t="shared" si="39"/>
        <v/>
      </c>
      <c r="BS39" s="4" t="str">
        <f t="shared" si="40"/>
        <v/>
      </c>
      <c r="BT39" s="25"/>
    </row>
    <row r="40">
      <c r="A40" s="2">
        <f t="shared" si="41"/>
        <v>-7</v>
      </c>
      <c r="B40" s="4">
        <f t="shared" si="1"/>
        <v>-21</v>
      </c>
      <c r="C40" s="4">
        <f t="shared" si="2"/>
        <v>1.86</v>
      </c>
      <c r="F40" s="4">
        <f t="shared" si="3"/>
        <v>0</v>
      </c>
      <c r="G40" s="13" t="str">
        <f t="shared" si="4"/>
        <v/>
      </c>
      <c r="H40" s="4" t="str">
        <f t="shared" si="5"/>
        <v/>
      </c>
      <c r="J40" s="2">
        <f t="shared" si="42"/>
        <v>-7</v>
      </c>
      <c r="K40" s="4">
        <f t="shared" si="6"/>
        <v>-21</v>
      </c>
      <c r="L40" s="4">
        <f t="shared" si="7"/>
        <v>1.86</v>
      </c>
      <c r="O40" s="4">
        <f t="shared" si="8"/>
        <v>0</v>
      </c>
      <c r="P40" s="13" t="str">
        <f t="shared" si="9"/>
        <v/>
      </c>
      <c r="Q40" s="4" t="str">
        <f t="shared" si="10"/>
        <v/>
      </c>
      <c r="S40" s="2">
        <f t="shared" si="43"/>
        <v>-7</v>
      </c>
      <c r="T40" s="4">
        <f t="shared" si="11"/>
        <v>-21</v>
      </c>
      <c r="U40" s="4">
        <f t="shared" si="12"/>
        <v>2.55</v>
      </c>
      <c r="X40" s="4">
        <f t="shared" si="13"/>
        <v>0</v>
      </c>
      <c r="Y40" s="13" t="str">
        <f t="shared" si="14"/>
        <v/>
      </c>
      <c r="Z40" s="4" t="str">
        <f t="shared" si="15"/>
        <v/>
      </c>
      <c r="AB40" s="2">
        <f t="shared" si="44"/>
        <v>-7</v>
      </c>
      <c r="AC40" s="4">
        <f t="shared" si="16"/>
        <v>-21</v>
      </c>
      <c r="AD40" s="4">
        <f t="shared" si="17"/>
        <v>2.55</v>
      </c>
      <c r="AG40" s="4">
        <f t="shared" si="18"/>
        <v>0</v>
      </c>
      <c r="AH40" s="13" t="str">
        <f t="shared" si="19"/>
        <v/>
      </c>
      <c r="AI40" s="4" t="str">
        <f t="shared" si="20"/>
        <v/>
      </c>
      <c r="AJ40" s="13"/>
      <c r="AK40" s="2">
        <f t="shared" si="45"/>
        <v>-7</v>
      </c>
      <c r="AL40" s="4">
        <f t="shared" si="21"/>
        <v>-21</v>
      </c>
      <c r="AM40" s="4">
        <f t="shared" si="22"/>
        <v>2.55</v>
      </c>
      <c r="AP40" s="4">
        <f t="shared" si="23"/>
        <v>0</v>
      </c>
      <c r="AQ40" s="13" t="str">
        <f t="shared" si="24"/>
        <v/>
      </c>
      <c r="AR40" s="4" t="str">
        <f t="shared" si="25"/>
        <v/>
      </c>
      <c r="AS40" s="13"/>
      <c r="AT40" s="2">
        <f t="shared" si="46"/>
        <v>-7</v>
      </c>
      <c r="AU40" s="4">
        <f t="shared" si="26"/>
        <v>-21</v>
      </c>
      <c r="AV40" s="4">
        <f t="shared" si="27"/>
        <v>1.86</v>
      </c>
      <c r="AY40" s="4">
        <f t="shared" si="28"/>
        <v>0</v>
      </c>
      <c r="AZ40" s="13" t="str">
        <f t="shared" si="29"/>
        <v/>
      </c>
      <c r="BA40" s="4" t="str">
        <f t="shared" si="30"/>
        <v/>
      </c>
      <c r="BB40" s="13"/>
      <c r="BC40" s="2">
        <f t="shared" si="47"/>
        <v>-7</v>
      </c>
      <c r="BD40" s="4">
        <f t="shared" si="31"/>
        <v>-21</v>
      </c>
      <c r="BE40" s="4">
        <f t="shared" si="32"/>
        <v>1.86</v>
      </c>
      <c r="BH40" s="4">
        <f t="shared" si="33"/>
        <v>0</v>
      </c>
      <c r="BI40" s="13" t="str">
        <f t="shared" si="34"/>
        <v/>
      </c>
      <c r="BJ40" s="4" t="str">
        <f t="shared" si="35"/>
        <v/>
      </c>
      <c r="BK40" s="13"/>
      <c r="BL40" s="2">
        <f t="shared" si="48"/>
        <v>-7</v>
      </c>
      <c r="BM40" s="4">
        <f t="shared" si="36"/>
        <v>-21</v>
      </c>
      <c r="BN40" s="4">
        <f t="shared" si="37"/>
        <v>1.86</v>
      </c>
      <c r="BQ40" s="4">
        <f t="shared" si="38"/>
        <v>0</v>
      </c>
      <c r="BR40" s="13" t="str">
        <f t="shared" si="39"/>
        <v/>
      </c>
      <c r="BS40" s="4" t="str">
        <f t="shared" si="40"/>
        <v/>
      </c>
      <c r="BT40" s="25"/>
    </row>
    <row r="41">
      <c r="A41" s="2">
        <f t="shared" si="41"/>
        <v>-6.5</v>
      </c>
      <c r="B41" s="4">
        <f t="shared" si="1"/>
        <v>-19.5</v>
      </c>
      <c r="C41" s="4">
        <f t="shared" si="2"/>
        <v>1.83</v>
      </c>
      <c r="F41" s="4">
        <f t="shared" si="3"/>
        <v>0</v>
      </c>
      <c r="G41" s="13" t="str">
        <f t="shared" si="4"/>
        <v/>
      </c>
      <c r="H41" s="4" t="str">
        <f t="shared" si="5"/>
        <v/>
      </c>
      <c r="J41" s="2">
        <f t="shared" si="42"/>
        <v>-6.5</v>
      </c>
      <c r="K41" s="4">
        <f t="shared" si="6"/>
        <v>-19.5</v>
      </c>
      <c r="L41" s="4">
        <f t="shared" si="7"/>
        <v>1.83</v>
      </c>
      <c r="O41" s="4">
        <f t="shared" si="8"/>
        <v>0</v>
      </c>
      <c r="P41" s="13" t="str">
        <f t="shared" si="9"/>
        <v/>
      </c>
      <c r="Q41" s="4" t="str">
        <f t="shared" si="10"/>
        <v/>
      </c>
      <c r="S41" s="2">
        <f t="shared" si="43"/>
        <v>-6.5</v>
      </c>
      <c r="T41" s="4">
        <f t="shared" si="11"/>
        <v>-19.5</v>
      </c>
      <c r="U41" s="4">
        <f t="shared" si="12"/>
        <v>2.52</v>
      </c>
      <c r="X41" s="4">
        <f t="shared" si="13"/>
        <v>0</v>
      </c>
      <c r="Y41" s="13" t="str">
        <f t="shared" si="14"/>
        <v/>
      </c>
      <c r="Z41" s="4" t="str">
        <f t="shared" si="15"/>
        <v/>
      </c>
      <c r="AB41" s="2">
        <f t="shared" si="44"/>
        <v>-6.5</v>
      </c>
      <c r="AC41" s="4">
        <f t="shared" si="16"/>
        <v>-19.5</v>
      </c>
      <c r="AD41" s="4">
        <f t="shared" si="17"/>
        <v>2.52</v>
      </c>
      <c r="AG41" s="4">
        <f t="shared" si="18"/>
        <v>0</v>
      </c>
      <c r="AH41" s="13" t="str">
        <f t="shared" si="19"/>
        <v/>
      </c>
      <c r="AI41" s="4" t="str">
        <f t="shared" si="20"/>
        <v/>
      </c>
      <c r="AJ41" s="13"/>
      <c r="AK41" s="2">
        <f t="shared" si="45"/>
        <v>-6.5</v>
      </c>
      <c r="AL41" s="4">
        <f t="shared" si="21"/>
        <v>-19.5</v>
      </c>
      <c r="AM41" s="4">
        <f t="shared" si="22"/>
        <v>2.52</v>
      </c>
      <c r="AP41" s="4">
        <f t="shared" si="23"/>
        <v>0</v>
      </c>
      <c r="AQ41" s="13" t="str">
        <f t="shared" si="24"/>
        <v/>
      </c>
      <c r="AR41" s="4" t="str">
        <f t="shared" si="25"/>
        <v/>
      </c>
      <c r="AS41" s="13"/>
      <c r="AT41" s="2">
        <f t="shared" si="46"/>
        <v>-6.5</v>
      </c>
      <c r="AU41" s="4">
        <f t="shared" si="26"/>
        <v>-19.5</v>
      </c>
      <c r="AV41" s="4">
        <f t="shared" si="27"/>
        <v>1.83</v>
      </c>
      <c r="AY41" s="4">
        <f t="shared" si="28"/>
        <v>0</v>
      </c>
      <c r="AZ41" s="13" t="str">
        <f t="shared" si="29"/>
        <v/>
      </c>
      <c r="BA41" s="4" t="str">
        <f t="shared" si="30"/>
        <v/>
      </c>
      <c r="BB41" s="13"/>
      <c r="BC41" s="2">
        <f t="shared" si="47"/>
        <v>-6.5</v>
      </c>
      <c r="BD41" s="4">
        <f t="shared" si="31"/>
        <v>-19.5</v>
      </c>
      <c r="BE41" s="4">
        <f t="shared" si="32"/>
        <v>1.83</v>
      </c>
      <c r="BH41" s="4">
        <f t="shared" si="33"/>
        <v>0</v>
      </c>
      <c r="BI41" s="13" t="str">
        <f t="shared" si="34"/>
        <v/>
      </c>
      <c r="BJ41" s="4" t="str">
        <f t="shared" si="35"/>
        <v/>
      </c>
      <c r="BK41" s="13"/>
      <c r="BL41" s="2">
        <f t="shared" si="48"/>
        <v>-6.5</v>
      </c>
      <c r="BM41" s="4">
        <f t="shared" si="36"/>
        <v>-19.5</v>
      </c>
      <c r="BN41" s="4">
        <f t="shared" si="37"/>
        <v>1.83</v>
      </c>
      <c r="BQ41" s="4">
        <f t="shared" si="38"/>
        <v>0</v>
      </c>
      <c r="BR41" s="13" t="str">
        <f t="shared" si="39"/>
        <v/>
      </c>
      <c r="BS41" s="4" t="str">
        <f t="shared" si="40"/>
        <v/>
      </c>
      <c r="BT41" s="25"/>
    </row>
    <row r="42">
      <c r="A42" s="2">
        <f t="shared" si="41"/>
        <v>-6</v>
      </c>
      <c r="B42" s="4">
        <f t="shared" si="1"/>
        <v>-18</v>
      </c>
      <c r="C42" s="4">
        <f t="shared" si="2"/>
        <v>1.8</v>
      </c>
      <c r="F42" s="4">
        <f t="shared" si="3"/>
        <v>0</v>
      </c>
      <c r="G42" s="13" t="str">
        <f t="shared" si="4"/>
        <v/>
      </c>
      <c r="H42" s="4" t="str">
        <f t="shared" si="5"/>
        <v/>
      </c>
      <c r="J42" s="2">
        <f t="shared" si="42"/>
        <v>-6</v>
      </c>
      <c r="K42" s="4">
        <f t="shared" si="6"/>
        <v>-18</v>
      </c>
      <c r="L42" s="4">
        <f t="shared" si="7"/>
        <v>1.8</v>
      </c>
      <c r="O42" s="4">
        <f t="shared" si="8"/>
        <v>0</v>
      </c>
      <c r="P42" s="13" t="str">
        <f t="shared" si="9"/>
        <v/>
      </c>
      <c r="Q42" s="4" t="str">
        <f t="shared" si="10"/>
        <v/>
      </c>
      <c r="S42" s="2">
        <f t="shared" si="43"/>
        <v>-6</v>
      </c>
      <c r="T42" s="4">
        <f t="shared" si="11"/>
        <v>-18</v>
      </c>
      <c r="U42" s="4">
        <f t="shared" si="12"/>
        <v>2.49</v>
      </c>
      <c r="X42" s="4">
        <f t="shared" si="13"/>
        <v>0</v>
      </c>
      <c r="Y42" s="13" t="str">
        <f t="shared" si="14"/>
        <v/>
      </c>
      <c r="Z42" s="4" t="str">
        <f t="shared" si="15"/>
        <v/>
      </c>
      <c r="AB42" s="2">
        <f t="shared" si="44"/>
        <v>-6</v>
      </c>
      <c r="AC42" s="4">
        <f t="shared" si="16"/>
        <v>-18</v>
      </c>
      <c r="AD42" s="4">
        <f t="shared" si="17"/>
        <v>2.49</v>
      </c>
      <c r="AG42" s="4">
        <f t="shared" si="18"/>
        <v>0</v>
      </c>
      <c r="AH42" s="13" t="str">
        <f t="shared" si="19"/>
        <v/>
      </c>
      <c r="AI42" s="4" t="str">
        <f t="shared" si="20"/>
        <v/>
      </c>
      <c r="AJ42" s="13"/>
      <c r="AK42" s="2">
        <f t="shared" si="45"/>
        <v>-6</v>
      </c>
      <c r="AL42" s="4">
        <f t="shared" si="21"/>
        <v>-18</v>
      </c>
      <c r="AM42" s="4">
        <f t="shared" si="22"/>
        <v>2.49</v>
      </c>
      <c r="AP42" s="4">
        <f t="shared" si="23"/>
        <v>0</v>
      </c>
      <c r="AQ42" s="13" t="str">
        <f t="shared" si="24"/>
        <v/>
      </c>
      <c r="AR42" s="4" t="str">
        <f t="shared" si="25"/>
        <v/>
      </c>
      <c r="AS42" s="13"/>
      <c r="AT42" s="2">
        <f t="shared" si="46"/>
        <v>-6</v>
      </c>
      <c r="AU42" s="4">
        <f t="shared" si="26"/>
        <v>-18</v>
      </c>
      <c r="AV42" s="4">
        <f t="shared" si="27"/>
        <v>1.8</v>
      </c>
      <c r="AY42" s="4">
        <f t="shared" si="28"/>
        <v>0</v>
      </c>
      <c r="AZ42" s="13" t="str">
        <f t="shared" si="29"/>
        <v/>
      </c>
      <c r="BA42" s="4" t="str">
        <f t="shared" si="30"/>
        <v/>
      </c>
      <c r="BB42" s="13"/>
      <c r="BC42" s="2">
        <f t="shared" si="47"/>
        <v>-6</v>
      </c>
      <c r="BD42" s="4">
        <f t="shared" si="31"/>
        <v>-18</v>
      </c>
      <c r="BE42" s="4">
        <f t="shared" si="32"/>
        <v>1.8</v>
      </c>
      <c r="BH42" s="4">
        <f t="shared" si="33"/>
        <v>0</v>
      </c>
      <c r="BI42" s="13" t="str">
        <f t="shared" si="34"/>
        <v/>
      </c>
      <c r="BJ42" s="4" t="str">
        <f t="shared" si="35"/>
        <v/>
      </c>
      <c r="BK42" s="13"/>
      <c r="BL42" s="2">
        <f t="shared" si="48"/>
        <v>-6</v>
      </c>
      <c r="BM42" s="4">
        <f t="shared" si="36"/>
        <v>-18</v>
      </c>
      <c r="BN42" s="4">
        <f t="shared" si="37"/>
        <v>1.8</v>
      </c>
      <c r="BQ42" s="4">
        <f t="shared" si="38"/>
        <v>0</v>
      </c>
      <c r="BR42" s="13" t="str">
        <f t="shared" si="39"/>
        <v/>
      </c>
      <c r="BS42" s="4" t="str">
        <f t="shared" si="40"/>
        <v/>
      </c>
      <c r="BT42" s="25"/>
    </row>
    <row r="43">
      <c r="A43" s="2">
        <f t="shared" si="41"/>
        <v>-5.5</v>
      </c>
      <c r="B43" s="4">
        <f t="shared" si="1"/>
        <v>-16.5</v>
      </c>
      <c r="C43" s="4">
        <f t="shared" si="2"/>
        <v>1.77</v>
      </c>
      <c r="F43" s="4">
        <f t="shared" si="3"/>
        <v>0</v>
      </c>
      <c r="G43" s="13" t="str">
        <f t="shared" si="4"/>
        <v/>
      </c>
      <c r="H43" s="4" t="str">
        <f t="shared" si="5"/>
        <v/>
      </c>
      <c r="J43" s="2">
        <f t="shared" si="42"/>
        <v>-5.5</v>
      </c>
      <c r="K43" s="4">
        <f t="shared" si="6"/>
        <v>-16.5</v>
      </c>
      <c r="L43" s="4">
        <f t="shared" si="7"/>
        <v>1.77</v>
      </c>
      <c r="O43" s="4">
        <f t="shared" si="8"/>
        <v>0</v>
      </c>
      <c r="P43" s="13" t="str">
        <f t="shared" si="9"/>
        <v/>
      </c>
      <c r="Q43" s="4" t="str">
        <f t="shared" si="10"/>
        <v/>
      </c>
      <c r="S43" s="2">
        <f t="shared" si="43"/>
        <v>-5.5</v>
      </c>
      <c r="T43" s="4">
        <f t="shared" si="11"/>
        <v>-16.5</v>
      </c>
      <c r="U43" s="4">
        <f t="shared" si="12"/>
        <v>2.46</v>
      </c>
      <c r="X43" s="4">
        <f t="shared" si="13"/>
        <v>0</v>
      </c>
      <c r="Y43" s="13" t="str">
        <f t="shared" si="14"/>
        <v/>
      </c>
      <c r="Z43" s="4" t="str">
        <f t="shared" si="15"/>
        <v/>
      </c>
      <c r="AB43" s="2">
        <f t="shared" si="44"/>
        <v>-5.5</v>
      </c>
      <c r="AC43" s="4">
        <f t="shared" si="16"/>
        <v>-16.5</v>
      </c>
      <c r="AD43" s="4">
        <f t="shared" si="17"/>
        <v>2.46</v>
      </c>
      <c r="AG43" s="4">
        <f t="shared" si="18"/>
        <v>0</v>
      </c>
      <c r="AH43" s="13" t="str">
        <f t="shared" si="19"/>
        <v/>
      </c>
      <c r="AI43" s="4" t="str">
        <f t="shared" si="20"/>
        <v/>
      </c>
      <c r="AJ43" s="13"/>
      <c r="AK43" s="2">
        <f t="shared" si="45"/>
        <v>-5.5</v>
      </c>
      <c r="AL43" s="4">
        <f t="shared" si="21"/>
        <v>-16.5</v>
      </c>
      <c r="AM43" s="4">
        <f t="shared" si="22"/>
        <v>2.46</v>
      </c>
      <c r="AP43" s="4">
        <f t="shared" si="23"/>
        <v>0</v>
      </c>
      <c r="AQ43" s="13" t="str">
        <f t="shared" si="24"/>
        <v/>
      </c>
      <c r="AR43" s="4" t="str">
        <f t="shared" si="25"/>
        <v/>
      </c>
      <c r="AS43" s="13"/>
      <c r="AT43" s="2">
        <f t="shared" si="46"/>
        <v>-5.5</v>
      </c>
      <c r="AU43" s="4">
        <f t="shared" si="26"/>
        <v>-16.5</v>
      </c>
      <c r="AV43" s="4">
        <f t="shared" si="27"/>
        <v>1.77</v>
      </c>
      <c r="AY43" s="4">
        <f t="shared" si="28"/>
        <v>0</v>
      </c>
      <c r="AZ43" s="13" t="str">
        <f t="shared" si="29"/>
        <v/>
      </c>
      <c r="BA43" s="4" t="str">
        <f t="shared" si="30"/>
        <v/>
      </c>
      <c r="BB43" s="13"/>
      <c r="BC43" s="2">
        <f t="shared" si="47"/>
        <v>-5.5</v>
      </c>
      <c r="BD43" s="4">
        <f t="shared" si="31"/>
        <v>-16.5</v>
      </c>
      <c r="BE43" s="4">
        <f t="shared" si="32"/>
        <v>1.77</v>
      </c>
      <c r="BH43" s="4">
        <f t="shared" si="33"/>
        <v>0</v>
      </c>
      <c r="BI43" s="13" t="str">
        <f t="shared" si="34"/>
        <v/>
      </c>
      <c r="BJ43" s="4" t="str">
        <f t="shared" si="35"/>
        <v/>
      </c>
      <c r="BK43" s="13"/>
      <c r="BL43" s="2">
        <f t="shared" si="48"/>
        <v>-5.5</v>
      </c>
      <c r="BM43" s="4">
        <f t="shared" si="36"/>
        <v>-16.5</v>
      </c>
      <c r="BN43" s="4">
        <f t="shared" si="37"/>
        <v>1.77</v>
      </c>
      <c r="BQ43" s="4">
        <f t="shared" si="38"/>
        <v>0</v>
      </c>
      <c r="BR43" s="13" t="str">
        <f t="shared" si="39"/>
        <v/>
      </c>
      <c r="BS43" s="4" t="str">
        <f t="shared" si="40"/>
        <v/>
      </c>
      <c r="BT43" s="25"/>
    </row>
    <row r="44">
      <c r="A44" s="2">
        <f t="shared" si="41"/>
        <v>-5</v>
      </c>
      <c r="B44" s="4">
        <f t="shared" si="1"/>
        <v>-15</v>
      </c>
      <c r="C44" s="4">
        <f t="shared" si="2"/>
        <v>1.74</v>
      </c>
      <c r="F44" s="4">
        <f t="shared" si="3"/>
        <v>0</v>
      </c>
      <c r="G44" s="13" t="str">
        <f t="shared" si="4"/>
        <v/>
      </c>
      <c r="H44" s="4" t="str">
        <f t="shared" si="5"/>
        <v/>
      </c>
      <c r="J44" s="2">
        <f t="shared" si="42"/>
        <v>-5</v>
      </c>
      <c r="K44" s="4">
        <f t="shared" si="6"/>
        <v>-15</v>
      </c>
      <c r="L44" s="4">
        <f t="shared" si="7"/>
        <v>1.74</v>
      </c>
      <c r="O44" s="4">
        <f t="shared" si="8"/>
        <v>0</v>
      </c>
      <c r="P44" s="13" t="str">
        <f t="shared" si="9"/>
        <v/>
      </c>
      <c r="Q44" s="4" t="str">
        <f t="shared" si="10"/>
        <v/>
      </c>
      <c r="S44" s="2">
        <f t="shared" si="43"/>
        <v>-5</v>
      </c>
      <c r="T44" s="4">
        <f t="shared" si="11"/>
        <v>-15</v>
      </c>
      <c r="U44" s="4">
        <f t="shared" si="12"/>
        <v>2.43</v>
      </c>
      <c r="V44" s="2">
        <v>150.8125</v>
      </c>
      <c r="W44" s="2">
        <v>155.25</v>
      </c>
      <c r="X44" s="4">
        <f t="shared" si="13"/>
        <v>4.4375</v>
      </c>
      <c r="Y44" s="13">
        <f t="shared" si="14"/>
        <v>0.9964973623</v>
      </c>
      <c r="Z44" s="4">
        <f t="shared" si="15"/>
        <v>0</v>
      </c>
      <c r="AB44" s="2">
        <f t="shared" si="44"/>
        <v>-5</v>
      </c>
      <c r="AC44" s="4">
        <f t="shared" si="16"/>
        <v>-15</v>
      </c>
      <c r="AD44" s="4">
        <f t="shared" si="17"/>
        <v>2.43</v>
      </c>
      <c r="AE44" s="4">
        <f>150+13/16</f>
        <v>150.8125</v>
      </c>
      <c r="AF44" s="2">
        <v>155.25</v>
      </c>
      <c r="AG44" s="4">
        <f t="shared" si="18"/>
        <v>4.4375</v>
      </c>
      <c r="AH44" s="13">
        <f t="shared" si="19"/>
        <v>1</v>
      </c>
      <c r="AI44" s="4">
        <f t="shared" si="20"/>
        <v>0</v>
      </c>
      <c r="AJ44" s="13"/>
      <c r="AK44" s="2">
        <f t="shared" si="45"/>
        <v>-5</v>
      </c>
      <c r="AL44" s="4">
        <f t="shared" si="21"/>
        <v>-15</v>
      </c>
      <c r="AM44" s="4">
        <f t="shared" si="22"/>
        <v>2.43</v>
      </c>
      <c r="AN44" s="2">
        <v>150.8125</v>
      </c>
      <c r="AO44" s="2">
        <v>155.25</v>
      </c>
      <c r="AP44" s="4">
        <f t="shared" si="23"/>
        <v>4.4375</v>
      </c>
      <c r="AQ44" s="13">
        <f t="shared" si="24"/>
        <v>1</v>
      </c>
      <c r="AR44" s="4">
        <f t="shared" si="25"/>
        <v>0</v>
      </c>
      <c r="AS44" s="13"/>
      <c r="AT44" s="2">
        <f t="shared" si="46"/>
        <v>-5</v>
      </c>
      <c r="AU44" s="4">
        <f t="shared" si="26"/>
        <v>-15</v>
      </c>
      <c r="AV44" s="4">
        <f t="shared" si="27"/>
        <v>1.74</v>
      </c>
      <c r="AY44" s="4">
        <f t="shared" si="28"/>
        <v>0</v>
      </c>
      <c r="AZ44" s="13" t="str">
        <f t="shared" si="29"/>
        <v/>
      </c>
      <c r="BA44" s="4" t="str">
        <f t="shared" si="30"/>
        <v/>
      </c>
      <c r="BB44" s="13"/>
      <c r="BC44" s="2">
        <f t="shared" si="47"/>
        <v>-5</v>
      </c>
      <c r="BD44" s="4">
        <f t="shared" si="31"/>
        <v>-15</v>
      </c>
      <c r="BE44" s="4">
        <f t="shared" si="32"/>
        <v>1.74</v>
      </c>
      <c r="BH44" s="4">
        <f t="shared" si="33"/>
        <v>0</v>
      </c>
      <c r="BI44" s="13" t="str">
        <f t="shared" si="34"/>
        <v/>
      </c>
      <c r="BJ44" s="4" t="str">
        <f t="shared" si="35"/>
        <v/>
      </c>
      <c r="BK44" s="13"/>
      <c r="BL44" s="2">
        <f t="shared" si="48"/>
        <v>-5</v>
      </c>
      <c r="BM44" s="4">
        <f t="shared" si="36"/>
        <v>-15</v>
      </c>
      <c r="BN44" s="4">
        <f t="shared" si="37"/>
        <v>1.74</v>
      </c>
      <c r="BQ44" s="4">
        <f t="shared" si="38"/>
        <v>0</v>
      </c>
      <c r="BR44" s="13" t="str">
        <f t="shared" si="39"/>
        <v/>
      </c>
      <c r="BS44" s="4" t="str">
        <f t="shared" si="40"/>
        <v/>
      </c>
      <c r="BT44" s="25"/>
    </row>
    <row r="45">
      <c r="A45" s="2">
        <f t="shared" si="41"/>
        <v>-4.5</v>
      </c>
      <c r="B45" s="4">
        <f t="shared" si="1"/>
        <v>-13.5</v>
      </c>
      <c r="C45" s="4">
        <f t="shared" si="2"/>
        <v>1.71</v>
      </c>
      <c r="F45" s="4">
        <f t="shared" si="3"/>
        <v>0</v>
      </c>
      <c r="G45" s="13" t="str">
        <f t="shared" si="4"/>
        <v/>
      </c>
      <c r="H45" s="4" t="str">
        <f t="shared" si="5"/>
        <v/>
      </c>
      <c r="J45" s="2">
        <f t="shared" si="42"/>
        <v>-4.5</v>
      </c>
      <c r="K45" s="4">
        <f t="shared" si="6"/>
        <v>-13.5</v>
      </c>
      <c r="L45" s="4">
        <f t="shared" si="7"/>
        <v>1.71</v>
      </c>
      <c r="O45" s="4">
        <f t="shared" si="8"/>
        <v>0</v>
      </c>
      <c r="P45" s="13" t="str">
        <f t="shared" si="9"/>
        <v/>
      </c>
      <c r="Q45" s="4" t="str">
        <f t="shared" si="10"/>
        <v/>
      </c>
      <c r="S45" s="2">
        <f t="shared" si="43"/>
        <v>-4.5</v>
      </c>
      <c r="T45" s="4">
        <f t="shared" si="11"/>
        <v>-13.5</v>
      </c>
      <c r="U45" s="4">
        <f t="shared" si="12"/>
        <v>2.4</v>
      </c>
      <c r="X45" s="4">
        <f t="shared" si="13"/>
        <v>0</v>
      </c>
      <c r="Y45" s="13" t="str">
        <f t="shared" si="14"/>
        <v/>
      </c>
      <c r="Z45" s="4" t="str">
        <f t="shared" si="15"/>
        <v/>
      </c>
      <c r="AB45" s="2">
        <f t="shared" si="44"/>
        <v>-4.5</v>
      </c>
      <c r="AC45" s="4">
        <f t="shared" si="16"/>
        <v>-13.5</v>
      </c>
      <c r="AD45" s="4">
        <f t="shared" si="17"/>
        <v>2.4</v>
      </c>
      <c r="AG45" s="4">
        <f t="shared" si="18"/>
        <v>0</v>
      </c>
      <c r="AH45" s="13" t="str">
        <f t="shared" si="19"/>
        <v/>
      </c>
      <c r="AI45" s="4" t="str">
        <f t="shared" si="20"/>
        <v/>
      </c>
      <c r="AJ45" s="13"/>
      <c r="AK45" s="2">
        <f t="shared" si="45"/>
        <v>-4.5</v>
      </c>
      <c r="AL45" s="4">
        <f t="shared" si="21"/>
        <v>-13.5</v>
      </c>
      <c r="AM45" s="4">
        <f t="shared" si="22"/>
        <v>2.4</v>
      </c>
      <c r="AP45" s="4">
        <f t="shared" si="23"/>
        <v>0</v>
      </c>
      <c r="AQ45" s="13" t="str">
        <f t="shared" si="24"/>
        <v/>
      </c>
      <c r="AR45" s="4" t="str">
        <f t="shared" si="25"/>
        <v/>
      </c>
      <c r="AS45" s="13"/>
      <c r="AT45" s="2">
        <f t="shared" si="46"/>
        <v>-4.5</v>
      </c>
      <c r="AU45" s="4">
        <f t="shared" si="26"/>
        <v>-13.5</v>
      </c>
      <c r="AV45" s="4">
        <f t="shared" si="27"/>
        <v>1.71</v>
      </c>
      <c r="AY45" s="4">
        <f t="shared" si="28"/>
        <v>0</v>
      </c>
      <c r="AZ45" s="13" t="str">
        <f t="shared" si="29"/>
        <v/>
      </c>
      <c r="BA45" s="4" t="str">
        <f t="shared" si="30"/>
        <v/>
      </c>
      <c r="BB45" s="13"/>
      <c r="BC45" s="2">
        <f t="shared" si="47"/>
        <v>-4.5</v>
      </c>
      <c r="BD45" s="4">
        <f t="shared" si="31"/>
        <v>-13.5</v>
      </c>
      <c r="BE45" s="4">
        <f t="shared" si="32"/>
        <v>1.71</v>
      </c>
      <c r="BH45" s="4">
        <f t="shared" si="33"/>
        <v>0</v>
      </c>
      <c r="BI45" s="13" t="str">
        <f t="shared" si="34"/>
        <v/>
      </c>
      <c r="BJ45" s="4" t="str">
        <f t="shared" si="35"/>
        <v/>
      </c>
      <c r="BK45" s="13"/>
      <c r="BL45" s="2">
        <f t="shared" si="48"/>
        <v>-4.5</v>
      </c>
      <c r="BM45" s="4">
        <f t="shared" si="36"/>
        <v>-13.5</v>
      </c>
      <c r="BN45" s="4">
        <f t="shared" si="37"/>
        <v>1.71</v>
      </c>
      <c r="BQ45" s="4">
        <f t="shared" si="38"/>
        <v>0</v>
      </c>
      <c r="BR45" s="13" t="str">
        <f t="shared" si="39"/>
        <v/>
      </c>
      <c r="BS45" s="4" t="str">
        <f t="shared" si="40"/>
        <v/>
      </c>
      <c r="BT45" s="25"/>
    </row>
    <row r="46">
      <c r="A46" s="2">
        <f t="shared" si="41"/>
        <v>-4</v>
      </c>
      <c r="B46" s="4">
        <f t="shared" si="1"/>
        <v>-12</v>
      </c>
      <c r="C46" s="4">
        <f t="shared" si="2"/>
        <v>1.68</v>
      </c>
      <c r="F46" s="4">
        <f t="shared" si="3"/>
        <v>0</v>
      </c>
      <c r="G46" s="13" t="str">
        <f t="shared" si="4"/>
        <v/>
      </c>
      <c r="H46" s="4" t="str">
        <f t="shared" si="5"/>
        <v/>
      </c>
      <c r="J46" s="2">
        <f t="shared" si="42"/>
        <v>-4</v>
      </c>
      <c r="K46" s="4">
        <f t="shared" si="6"/>
        <v>-12</v>
      </c>
      <c r="L46" s="4">
        <f t="shared" si="7"/>
        <v>1.68</v>
      </c>
      <c r="O46" s="4">
        <f t="shared" si="8"/>
        <v>0</v>
      </c>
      <c r="P46" s="13" t="str">
        <f t="shared" si="9"/>
        <v/>
      </c>
      <c r="Q46" s="4" t="str">
        <f t="shared" si="10"/>
        <v/>
      </c>
      <c r="S46" s="2">
        <f t="shared" si="43"/>
        <v>-4</v>
      </c>
      <c r="T46" s="4">
        <f t="shared" si="11"/>
        <v>-12</v>
      </c>
      <c r="U46" s="4">
        <f t="shared" si="12"/>
        <v>2.37</v>
      </c>
      <c r="X46" s="4">
        <f t="shared" si="13"/>
        <v>0</v>
      </c>
      <c r="Y46" s="13" t="str">
        <f t="shared" si="14"/>
        <v/>
      </c>
      <c r="Z46" s="4" t="str">
        <f t="shared" si="15"/>
        <v/>
      </c>
      <c r="AB46" s="2">
        <f t="shared" si="44"/>
        <v>-4</v>
      </c>
      <c r="AC46" s="4">
        <f t="shared" si="16"/>
        <v>-12</v>
      </c>
      <c r="AD46" s="4">
        <f t="shared" si="17"/>
        <v>2.37</v>
      </c>
      <c r="AG46" s="4">
        <f t="shared" si="18"/>
        <v>0</v>
      </c>
      <c r="AH46" s="13" t="str">
        <f t="shared" si="19"/>
        <v/>
      </c>
      <c r="AI46" s="4" t="str">
        <f t="shared" si="20"/>
        <v/>
      </c>
      <c r="AJ46" s="13"/>
      <c r="AK46" s="2">
        <f t="shared" si="45"/>
        <v>-4</v>
      </c>
      <c r="AL46" s="4">
        <f t="shared" si="21"/>
        <v>-12</v>
      </c>
      <c r="AM46" s="4">
        <f t="shared" si="22"/>
        <v>2.37</v>
      </c>
      <c r="AP46" s="4">
        <f t="shared" si="23"/>
        <v>0</v>
      </c>
      <c r="AQ46" s="13" t="str">
        <f t="shared" si="24"/>
        <v/>
      </c>
      <c r="AR46" s="4" t="str">
        <f t="shared" si="25"/>
        <v/>
      </c>
      <c r="AS46" s="13"/>
      <c r="AT46" s="2">
        <f t="shared" si="46"/>
        <v>-4</v>
      </c>
      <c r="AU46" s="4">
        <f t="shared" si="26"/>
        <v>-12</v>
      </c>
      <c r="AV46" s="4">
        <f t="shared" si="27"/>
        <v>1.68</v>
      </c>
      <c r="AY46" s="4">
        <f t="shared" si="28"/>
        <v>0</v>
      </c>
      <c r="AZ46" s="13" t="str">
        <f t="shared" si="29"/>
        <v/>
      </c>
      <c r="BA46" s="4" t="str">
        <f t="shared" si="30"/>
        <v/>
      </c>
      <c r="BB46" s="13"/>
      <c r="BC46" s="2">
        <f t="shared" si="47"/>
        <v>-4</v>
      </c>
      <c r="BD46" s="4">
        <f t="shared" si="31"/>
        <v>-12</v>
      </c>
      <c r="BE46" s="4">
        <f t="shared" si="32"/>
        <v>1.68</v>
      </c>
      <c r="BH46" s="4">
        <f t="shared" si="33"/>
        <v>0</v>
      </c>
      <c r="BI46" s="13" t="str">
        <f t="shared" si="34"/>
        <v/>
      </c>
      <c r="BJ46" s="4" t="str">
        <f t="shared" si="35"/>
        <v/>
      </c>
      <c r="BK46" s="13"/>
      <c r="BL46" s="2">
        <f t="shared" si="48"/>
        <v>-4</v>
      </c>
      <c r="BM46" s="4">
        <f t="shared" si="36"/>
        <v>-12</v>
      </c>
      <c r="BN46" s="4">
        <f t="shared" si="37"/>
        <v>1.68</v>
      </c>
      <c r="BQ46" s="4">
        <f t="shared" si="38"/>
        <v>0</v>
      </c>
      <c r="BR46" s="13" t="str">
        <f t="shared" si="39"/>
        <v/>
      </c>
      <c r="BS46" s="4" t="str">
        <f t="shared" si="40"/>
        <v/>
      </c>
      <c r="BT46" s="25"/>
    </row>
    <row r="47">
      <c r="A47" s="2">
        <f t="shared" si="41"/>
        <v>-3.5</v>
      </c>
      <c r="B47" s="4">
        <f t="shared" si="1"/>
        <v>-10.5</v>
      </c>
      <c r="C47" s="4">
        <f t="shared" si="2"/>
        <v>1.65</v>
      </c>
      <c r="F47" s="4">
        <f t="shared" si="3"/>
        <v>0</v>
      </c>
      <c r="G47" s="13" t="str">
        <f t="shared" si="4"/>
        <v/>
      </c>
      <c r="H47" s="4" t="str">
        <f t="shared" si="5"/>
        <v/>
      </c>
      <c r="J47" s="2">
        <f t="shared" si="42"/>
        <v>-3.5</v>
      </c>
      <c r="K47" s="4">
        <f t="shared" si="6"/>
        <v>-10.5</v>
      </c>
      <c r="L47" s="4">
        <f t="shared" si="7"/>
        <v>1.65</v>
      </c>
      <c r="O47" s="4">
        <f t="shared" si="8"/>
        <v>0</v>
      </c>
      <c r="P47" s="13" t="str">
        <f t="shared" si="9"/>
        <v/>
      </c>
      <c r="Q47" s="4" t="str">
        <f t="shared" si="10"/>
        <v/>
      </c>
      <c r="S47" s="2">
        <f t="shared" si="43"/>
        <v>-3.5</v>
      </c>
      <c r="T47" s="4">
        <f t="shared" si="11"/>
        <v>-10.5</v>
      </c>
      <c r="U47" s="4">
        <f t="shared" si="12"/>
        <v>2.34</v>
      </c>
      <c r="X47" s="4">
        <f t="shared" si="13"/>
        <v>0</v>
      </c>
      <c r="Y47" s="13" t="str">
        <f t="shared" si="14"/>
        <v/>
      </c>
      <c r="Z47" s="4" t="str">
        <f t="shared" si="15"/>
        <v/>
      </c>
      <c r="AB47" s="2">
        <f t="shared" si="44"/>
        <v>-3.5</v>
      </c>
      <c r="AC47" s="4">
        <f t="shared" si="16"/>
        <v>-10.5</v>
      </c>
      <c r="AD47" s="4">
        <f t="shared" si="17"/>
        <v>2.34</v>
      </c>
      <c r="AG47" s="4">
        <f t="shared" si="18"/>
        <v>0</v>
      </c>
      <c r="AH47" s="13" t="str">
        <f t="shared" si="19"/>
        <v/>
      </c>
      <c r="AI47" s="4" t="str">
        <f t="shared" si="20"/>
        <v/>
      </c>
      <c r="AJ47" s="13"/>
      <c r="AK47" s="2">
        <f t="shared" si="45"/>
        <v>-3.5</v>
      </c>
      <c r="AL47" s="4">
        <f t="shared" si="21"/>
        <v>-10.5</v>
      </c>
      <c r="AM47" s="4">
        <f t="shared" si="22"/>
        <v>2.34</v>
      </c>
      <c r="AP47" s="4">
        <f t="shared" si="23"/>
        <v>0</v>
      </c>
      <c r="AQ47" s="13" t="str">
        <f t="shared" si="24"/>
        <v/>
      </c>
      <c r="AR47" s="4" t="str">
        <f t="shared" si="25"/>
        <v/>
      </c>
      <c r="AS47" s="13"/>
      <c r="AT47" s="2">
        <f t="shared" si="46"/>
        <v>-3.5</v>
      </c>
      <c r="AU47" s="4">
        <f t="shared" si="26"/>
        <v>-10.5</v>
      </c>
      <c r="AV47" s="4">
        <f t="shared" si="27"/>
        <v>1.65</v>
      </c>
      <c r="AY47" s="4">
        <f t="shared" si="28"/>
        <v>0</v>
      </c>
      <c r="AZ47" s="13" t="str">
        <f t="shared" si="29"/>
        <v/>
      </c>
      <c r="BA47" s="4" t="str">
        <f t="shared" si="30"/>
        <v/>
      </c>
      <c r="BB47" s="13"/>
      <c r="BC47" s="2">
        <f t="shared" si="47"/>
        <v>-3.5</v>
      </c>
      <c r="BD47" s="4">
        <f t="shared" si="31"/>
        <v>-10.5</v>
      </c>
      <c r="BE47" s="4">
        <f t="shared" si="32"/>
        <v>1.65</v>
      </c>
      <c r="BH47" s="4">
        <f t="shared" si="33"/>
        <v>0</v>
      </c>
      <c r="BI47" s="13" t="str">
        <f t="shared" si="34"/>
        <v/>
      </c>
      <c r="BJ47" s="4" t="str">
        <f t="shared" si="35"/>
        <v/>
      </c>
      <c r="BK47" s="13"/>
      <c r="BL47" s="2">
        <f t="shared" si="48"/>
        <v>-3.5</v>
      </c>
      <c r="BM47" s="4">
        <f t="shared" si="36"/>
        <v>-10.5</v>
      </c>
      <c r="BN47" s="4">
        <f t="shared" si="37"/>
        <v>1.65</v>
      </c>
      <c r="BQ47" s="4">
        <f t="shared" si="38"/>
        <v>0</v>
      </c>
      <c r="BR47" s="13" t="str">
        <f t="shared" si="39"/>
        <v/>
      </c>
      <c r="BS47" s="4" t="str">
        <f t="shared" si="40"/>
        <v/>
      </c>
      <c r="BT47" s="25"/>
    </row>
    <row r="48">
      <c r="A48" s="2">
        <f t="shared" si="41"/>
        <v>-3</v>
      </c>
      <c r="B48" s="4">
        <f t="shared" si="1"/>
        <v>-9</v>
      </c>
      <c r="C48" s="4">
        <f t="shared" si="2"/>
        <v>1.62</v>
      </c>
      <c r="F48" s="4">
        <f t="shared" si="3"/>
        <v>0</v>
      </c>
      <c r="G48" s="13" t="str">
        <f t="shared" si="4"/>
        <v/>
      </c>
      <c r="H48" s="4" t="str">
        <f t="shared" si="5"/>
        <v/>
      </c>
      <c r="J48" s="2">
        <f t="shared" si="42"/>
        <v>-3</v>
      </c>
      <c r="K48" s="4">
        <f t="shared" si="6"/>
        <v>-9</v>
      </c>
      <c r="L48" s="4">
        <f t="shared" si="7"/>
        <v>1.62</v>
      </c>
      <c r="O48" s="4">
        <f t="shared" si="8"/>
        <v>0</v>
      </c>
      <c r="P48" s="13" t="str">
        <f t="shared" si="9"/>
        <v/>
      </c>
      <c r="Q48" s="4" t="str">
        <f t="shared" si="10"/>
        <v/>
      </c>
      <c r="S48" s="2">
        <f t="shared" si="43"/>
        <v>-3</v>
      </c>
      <c r="T48" s="4">
        <f t="shared" si="11"/>
        <v>-9</v>
      </c>
      <c r="U48" s="4">
        <f t="shared" si="12"/>
        <v>2.31</v>
      </c>
      <c r="X48" s="4">
        <f t="shared" si="13"/>
        <v>0</v>
      </c>
      <c r="Y48" s="13" t="str">
        <f t="shared" si="14"/>
        <v/>
      </c>
      <c r="Z48" s="4" t="str">
        <f t="shared" si="15"/>
        <v/>
      </c>
      <c r="AB48" s="2">
        <f t="shared" si="44"/>
        <v>-3</v>
      </c>
      <c r="AC48" s="4">
        <f t="shared" si="16"/>
        <v>-9</v>
      </c>
      <c r="AD48" s="4">
        <f t="shared" si="17"/>
        <v>2.31</v>
      </c>
      <c r="AG48" s="4">
        <f t="shared" si="18"/>
        <v>0</v>
      </c>
      <c r="AH48" s="13" t="str">
        <f t="shared" si="19"/>
        <v/>
      </c>
      <c r="AI48" s="4" t="str">
        <f t="shared" si="20"/>
        <v/>
      </c>
      <c r="AJ48" s="13"/>
      <c r="AK48" s="2">
        <f t="shared" si="45"/>
        <v>-3</v>
      </c>
      <c r="AL48" s="4">
        <f t="shared" si="21"/>
        <v>-9</v>
      </c>
      <c r="AM48" s="4">
        <f t="shared" si="22"/>
        <v>2.31</v>
      </c>
      <c r="AP48" s="4">
        <f t="shared" si="23"/>
        <v>0</v>
      </c>
      <c r="AQ48" s="13" t="str">
        <f t="shared" si="24"/>
        <v/>
      </c>
      <c r="AR48" s="4" t="str">
        <f t="shared" si="25"/>
        <v/>
      </c>
      <c r="AS48" s="13"/>
      <c r="AT48" s="2">
        <f t="shared" si="46"/>
        <v>-3</v>
      </c>
      <c r="AU48" s="4">
        <f t="shared" si="26"/>
        <v>-9</v>
      </c>
      <c r="AV48" s="4">
        <f t="shared" si="27"/>
        <v>1.62</v>
      </c>
      <c r="AY48" s="4">
        <f t="shared" si="28"/>
        <v>0</v>
      </c>
      <c r="AZ48" s="13" t="str">
        <f t="shared" si="29"/>
        <v/>
      </c>
      <c r="BA48" s="4" t="str">
        <f t="shared" si="30"/>
        <v/>
      </c>
      <c r="BB48" s="13"/>
      <c r="BC48" s="2">
        <f t="shared" si="47"/>
        <v>-3</v>
      </c>
      <c r="BD48" s="4">
        <f t="shared" si="31"/>
        <v>-9</v>
      </c>
      <c r="BE48" s="4">
        <f t="shared" si="32"/>
        <v>1.62</v>
      </c>
      <c r="BH48" s="4">
        <f t="shared" si="33"/>
        <v>0</v>
      </c>
      <c r="BI48" s="13" t="str">
        <f t="shared" si="34"/>
        <v/>
      </c>
      <c r="BJ48" s="4" t="str">
        <f t="shared" si="35"/>
        <v/>
      </c>
      <c r="BK48" s="13"/>
      <c r="BL48" s="2">
        <f t="shared" si="48"/>
        <v>-3</v>
      </c>
      <c r="BM48" s="4">
        <f t="shared" si="36"/>
        <v>-9</v>
      </c>
      <c r="BN48" s="4">
        <f t="shared" si="37"/>
        <v>1.62</v>
      </c>
      <c r="BQ48" s="4">
        <f t="shared" si="38"/>
        <v>0</v>
      </c>
      <c r="BR48" s="13" t="str">
        <f t="shared" si="39"/>
        <v/>
      </c>
      <c r="BS48" s="4" t="str">
        <f t="shared" si="40"/>
        <v/>
      </c>
      <c r="BT48" s="25"/>
    </row>
    <row r="49">
      <c r="A49" s="2">
        <f t="shared" si="41"/>
        <v>-2.5</v>
      </c>
      <c r="B49" s="4">
        <f t="shared" si="1"/>
        <v>-7.5</v>
      </c>
      <c r="C49" s="4">
        <f t="shared" si="2"/>
        <v>1.59</v>
      </c>
      <c r="F49" s="4">
        <f t="shared" si="3"/>
        <v>0</v>
      </c>
      <c r="G49" s="13" t="str">
        <f t="shared" si="4"/>
        <v/>
      </c>
      <c r="H49" s="4" t="str">
        <f t="shared" si="5"/>
        <v/>
      </c>
      <c r="J49" s="2">
        <f t="shared" si="42"/>
        <v>-2.5</v>
      </c>
      <c r="K49" s="4">
        <f t="shared" si="6"/>
        <v>-7.5</v>
      </c>
      <c r="L49" s="4">
        <f t="shared" si="7"/>
        <v>1.59</v>
      </c>
      <c r="O49" s="4">
        <f t="shared" si="8"/>
        <v>0</v>
      </c>
      <c r="P49" s="13" t="str">
        <f t="shared" si="9"/>
        <v/>
      </c>
      <c r="Q49" s="4" t="str">
        <f t="shared" si="10"/>
        <v/>
      </c>
      <c r="S49" s="2">
        <f t="shared" si="43"/>
        <v>-2.5</v>
      </c>
      <c r="T49" s="4">
        <f t="shared" si="11"/>
        <v>-7.5</v>
      </c>
      <c r="U49" s="4">
        <f t="shared" si="12"/>
        <v>2.28</v>
      </c>
      <c r="X49" s="4">
        <f t="shared" si="13"/>
        <v>0</v>
      </c>
      <c r="Y49" s="13" t="str">
        <f t="shared" si="14"/>
        <v/>
      </c>
      <c r="Z49" s="4" t="str">
        <f t="shared" si="15"/>
        <v/>
      </c>
      <c r="AB49" s="2">
        <f t="shared" si="44"/>
        <v>-2.5</v>
      </c>
      <c r="AC49" s="4">
        <f t="shared" si="16"/>
        <v>-7.5</v>
      </c>
      <c r="AD49" s="4">
        <f t="shared" si="17"/>
        <v>2.28</v>
      </c>
      <c r="AG49" s="4">
        <f t="shared" si="18"/>
        <v>0</v>
      </c>
      <c r="AH49" s="13" t="str">
        <f t="shared" si="19"/>
        <v/>
      </c>
      <c r="AI49" s="4" t="str">
        <f t="shared" si="20"/>
        <v/>
      </c>
      <c r="AJ49" s="13"/>
      <c r="AK49" s="2">
        <f t="shared" si="45"/>
        <v>-2.5</v>
      </c>
      <c r="AL49" s="4">
        <f t="shared" si="21"/>
        <v>-7.5</v>
      </c>
      <c r="AM49" s="4">
        <f t="shared" si="22"/>
        <v>2.28</v>
      </c>
      <c r="AP49" s="4">
        <f t="shared" si="23"/>
        <v>0</v>
      </c>
      <c r="AQ49" s="13" t="str">
        <f t="shared" si="24"/>
        <v/>
      </c>
      <c r="AR49" s="4" t="str">
        <f t="shared" si="25"/>
        <v/>
      </c>
      <c r="AS49" s="13"/>
      <c r="AT49" s="2">
        <f t="shared" si="46"/>
        <v>-2.5</v>
      </c>
      <c r="AU49" s="4">
        <f t="shared" si="26"/>
        <v>-7.5</v>
      </c>
      <c r="AV49" s="4">
        <f t="shared" si="27"/>
        <v>1.59</v>
      </c>
      <c r="AY49" s="4">
        <f t="shared" si="28"/>
        <v>0</v>
      </c>
      <c r="AZ49" s="13" t="str">
        <f t="shared" si="29"/>
        <v/>
      </c>
      <c r="BA49" s="4" t="str">
        <f t="shared" si="30"/>
        <v/>
      </c>
      <c r="BB49" s="13"/>
      <c r="BC49" s="2">
        <f t="shared" si="47"/>
        <v>-2.5</v>
      </c>
      <c r="BD49" s="4">
        <f t="shared" si="31"/>
        <v>-7.5</v>
      </c>
      <c r="BE49" s="4">
        <f t="shared" si="32"/>
        <v>1.59</v>
      </c>
      <c r="BH49" s="4">
        <f t="shared" si="33"/>
        <v>0</v>
      </c>
      <c r="BI49" s="13" t="str">
        <f t="shared" si="34"/>
        <v/>
      </c>
      <c r="BJ49" s="4" t="str">
        <f t="shared" si="35"/>
        <v/>
      </c>
      <c r="BK49" s="13"/>
      <c r="BL49" s="2">
        <f t="shared" si="48"/>
        <v>-2.5</v>
      </c>
      <c r="BM49" s="4">
        <f t="shared" si="36"/>
        <v>-7.5</v>
      </c>
      <c r="BN49" s="4">
        <f t="shared" si="37"/>
        <v>1.59</v>
      </c>
      <c r="BQ49" s="4">
        <f t="shared" si="38"/>
        <v>0</v>
      </c>
      <c r="BR49" s="13" t="str">
        <f t="shared" si="39"/>
        <v/>
      </c>
      <c r="BS49" s="4" t="str">
        <f t="shared" si="40"/>
        <v/>
      </c>
      <c r="BT49" s="25"/>
    </row>
    <row r="50">
      <c r="A50" s="2">
        <f t="shared" si="41"/>
        <v>-2</v>
      </c>
      <c r="B50" s="4">
        <f t="shared" si="1"/>
        <v>-6</v>
      </c>
      <c r="C50" s="4">
        <f t="shared" si="2"/>
        <v>1.56</v>
      </c>
      <c r="F50" s="4">
        <f t="shared" si="3"/>
        <v>0</v>
      </c>
      <c r="G50" s="13" t="str">
        <f t="shared" si="4"/>
        <v/>
      </c>
      <c r="H50" s="4" t="str">
        <f t="shared" si="5"/>
        <v/>
      </c>
      <c r="J50" s="2">
        <f t="shared" si="42"/>
        <v>-2</v>
      </c>
      <c r="K50" s="4">
        <f t="shared" si="6"/>
        <v>-6</v>
      </c>
      <c r="L50" s="4">
        <f t="shared" si="7"/>
        <v>1.56</v>
      </c>
      <c r="O50" s="4">
        <f t="shared" si="8"/>
        <v>0</v>
      </c>
      <c r="P50" s="13" t="str">
        <f t="shared" si="9"/>
        <v/>
      </c>
      <c r="Q50" s="4" t="str">
        <f t="shared" si="10"/>
        <v/>
      </c>
      <c r="S50" s="2">
        <f t="shared" si="43"/>
        <v>-2</v>
      </c>
      <c r="T50" s="4">
        <f t="shared" si="11"/>
        <v>-6</v>
      </c>
      <c r="U50" s="4">
        <f t="shared" si="12"/>
        <v>2.25</v>
      </c>
      <c r="X50" s="4">
        <f t="shared" si="13"/>
        <v>0</v>
      </c>
      <c r="Y50" s="13" t="str">
        <f t="shared" si="14"/>
        <v/>
      </c>
      <c r="Z50" s="4" t="str">
        <f t="shared" si="15"/>
        <v/>
      </c>
      <c r="AB50" s="2">
        <f t="shared" si="44"/>
        <v>-2</v>
      </c>
      <c r="AC50" s="4">
        <f t="shared" si="16"/>
        <v>-6</v>
      </c>
      <c r="AD50" s="4">
        <f t="shared" si="17"/>
        <v>2.25</v>
      </c>
      <c r="AG50" s="4">
        <f t="shared" si="18"/>
        <v>0</v>
      </c>
      <c r="AH50" s="13" t="str">
        <f t="shared" si="19"/>
        <v/>
      </c>
      <c r="AI50" s="4" t="str">
        <f t="shared" si="20"/>
        <v/>
      </c>
      <c r="AJ50" s="13"/>
      <c r="AK50" s="2">
        <f t="shared" si="45"/>
        <v>-2</v>
      </c>
      <c r="AL50" s="4">
        <f t="shared" si="21"/>
        <v>-6</v>
      </c>
      <c r="AM50" s="4">
        <f t="shared" si="22"/>
        <v>2.25</v>
      </c>
      <c r="AP50" s="4">
        <f t="shared" si="23"/>
        <v>0</v>
      </c>
      <c r="AQ50" s="13" t="str">
        <f t="shared" si="24"/>
        <v/>
      </c>
      <c r="AR50" s="4" t="str">
        <f t="shared" si="25"/>
        <v/>
      </c>
      <c r="AS50" s="13"/>
      <c r="AT50" s="2">
        <f t="shared" si="46"/>
        <v>-2</v>
      </c>
      <c r="AU50" s="4">
        <f t="shared" si="26"/>
        <v>-6</v>
      </c>
      <c r="AV50" s="4">
        <f t="shared" si="27"/>
        <v>1.56</v>
      </c>
      <c r="AY50" s="4">
        <f t="shared" si="28"/>
        <v>0</v>
      </c>
      <c r="AZ50" s="13" t="str">
        <f t="shared" si="29"/>
        <v/>
      </c>
      <c r="BA50" s="4" t="str">
        <f t="shared" si="30"/>
        <v/>
      </c>
      <c r="BB50" s="13"/>
      <c r="BC50" s="2">
        <f t="shared" si="47"/>
        <v>-2</v>
      </c>
      <c r="BD50" s="4">
        <f t="shared" si="31"/>
        <v>-6</v>
      </c>
      <c r="BE50" s="4">
        <f t="shared" si="32"/>
        <v>1.56</v>
      </c>
      <c r="BH50" s="4">
        <f t="shared" si="33"/>
        <v>0</v>
      </c>
      <c r="BI50" s="13" t="str">
        <f t="shared" si="34"/>
        <v/>
      </c>
      <c r="BJ50" s="4" t="str">
        <f t="shared" si="35"/>
        <v/>
      </c>
      <c r="BK50" s="13"/>
      <c r="BL50" s="2">
        <f t="shared" si="48"/>
        <v>-2</v>
      </c>
      <c r="BM50" s="4">
        <f t="shared" si="36"/>
        <v>-6</v>
      </c>
      <c r="BN50" s="4">
        <f t="shared" si="37"/>
        <v>1.56</v>
      </c>
      <c r="BQ50" s="4">
        <f t="shared" si="38"/>
        <v>0</v>
      </c>
      <c r="BR50" s="13" t="str">
        <f t="shared" si="39"/>
        <v/>
      </c>
      <c r="BS50" s="4" t="str">
        <f t="shared" si="40"/>
        <v/>
      </c>
      <c r="BT50" s="25"/>
    </row>
    <row r="51">
      <c r="A51" s="2">
        <f t="shared" si="41"/>
        <v>-1.5</v>
      </c>
      <c r="B51" s="4">
        <f t="shared" si="1"/>
        <v>-4.5</v>
      </c>
      <c r="C51" s="4">
        <f t="shared" si="2"/>
        <v>1.53</v>
      </c>
      <c r="F51" s="4">
        <f t="shared" si="3"/>
        <v>0</v>
      </c>
      <c r="G51" s="13" t="str">
        <f t="shared" si="4"/>
        <v/>
      </c>
      <c r="H51" s="4" t="str">
        <f t="shared" si="5"/>
        <v/>
      </c>
      <c r="J51" s="2">
        <f t="shared" si="42"/>
        <v>-1.5</v>
      </c>
      <c r="K51" s="4">
        <f t="shared" si="6"/>
        <v>-4.5</v>
      </c>
      <c r="L51" s="4">
        <f t="shared" si="7"/>
        <v>1.53</v>
      </c>
      <c r="O51" s="4">
        <f t="shared" si="8"/>
        <v>0</v>
      </c>
      <c r="P51" s="13" t="str">
        <f t="shared" si="9"/>
        <v/>
      </c>
      <c r="Q51" s="4" t="str">
        <f t="shared" si="10"/>
        <v/>
      </c>
      <c r="S51" s="2">
        <f t="shared" si="43"/>
        <v>-1.5</v>
      </c>
      <c r="T51" s="4">
        <f t="shared" si="11"/>
        <v>-4.5</v>
      </c>
      <c r="U51" s="4">
        <f t="shared" si="12"/>
        <v>2.22</v>
      </c>
      <c r="X51" s="4">
        <f t="shared" si="13"/>
        <v>0</v>
      </c>
      <c r="Y51" s="13" t="str">
        <f t="shared" si="14"/>
        <v/>
      </c>
      <c r="Z51" s="4" t="str">
        <f t="shared" si="15"/>
        <v/>
      </c>
      <c r="AB51" s="2">
        <f t="shared" si="44"/>
        <v>-1.5</v>
      </c>
      <c r="AC51" s="4">
        <f t="shared" si="16"/>
        <v>-4.5</v>
      </c>
      <c r="AD51" s="4">
        <f t="shared" si="17"/>
        <v>2.22</v>
      </c>
      <c r="AG51" s="4">
        <f t="shared" si="18"/>
        <v>0</v>
      </c>
      <c r="AH51" s="13" t="str">
        <f t="shared" si="19"/>
        <v/>
      </c>
      <c r="AI51" s="4" t="str">
        <f t="shared" si="20"/>
        <v/>
      </c>
      <c r="AJ51" s="13"/>
      <c r="AK51" s="2">
        <f t="shared" si="45"/>
        <v>-1.5</v>
      </c>
      <c r="AL51" s="4">
        <f t="shared" si="21"/>
        <v>-4.5</v>
      </c>
      <c r="AM51" s="4">
        <f t="shared" si="22"/>
        <v>2.22</v>
      </c>
      <c r="AP51" s="4">
        <f t="shared" si="23"/>
        <v>0</v>
      </c>
      <c r="AQ51" s="13" t="str">
        <f t="shared" si="24"/>
        <v/>
      </c>
      <c r="AR51" s="4" t="str">
        <f t="shared" si="25"/>
        <v/>
      </c>
      <c r="AS51" s="13"/>
      <c r="AT51" s="2">
        <f t="shared" si="46"/>
        <v>-1.5</v>
      </c>
      <c r="AU51" s="4">
        <f t="shared" si="26"/>
        <v>-4.5</v>
      </c>
      <c r="AV51" s="4">
        <f t="shared" si="27"/>
        <v>1.53</v>
      </c>
      <c r="AY51" s="4">
        <f t="shared" si="28"/>
        <v>0</v>
      </c>
      <c r="AZ51" s="13" t="str">
        <f t="shared" si="29"/>
        <v/>
      </c>
      <c r="BA51" s="4" t="str">
        <f t="shared" si="30"/>
        <v/>
      </c>
      <c r="BB51" s="13"/>
      <c r="BC51" s="2">
        <f t="shared" si="47"/>
        <v>-1.5</v>
      </c>
      <c r="BD51" s="4">
        <f t="shared" si="31"/>
        <v>-4.5</v>
      </c>
      <c r="BE51" s="4">
        <f t="shared" si="32"/>
        <v>1.53</v>
      </c>
      <c r="BH51" s="4">
        <f t="shared" si="33"/>
        <v>0</v>
      </c>
      <c r="BI51" s="13" t="str">
        <f t="shared" si="34"/>
        <v/>
      </c>
      <c r="BJ51" s="4" t="str">
        <f t="shared" si="35"/>
        <v/>
      </c>
      <c r="BK51" s="13"/>
      <c r="BL51" s="2">
        <f t="shared" si="48"/>
        <v>-1.5</v>
      </c>
      <c r="BM51" s="4">
        <f t="shared" si="36"/>
        <v>-4.5</v>
      </c>
      <c r="BN51" s="4">
        <f t="shared" si="37"/>
        <v>1.53</v>
      </c>
      <c r="BQ51" s="4">
        <f t="shared" si="38"/>
        <v>0</v>
      </c>
      <c r="BR51" s="13" t="str">
        <f t="shared" si="39"/>
        <v/>
      </c>
      <c r="BS51" s="4" t="str">
        <f t="shared" si="40"/>
        <v/>
      </c>
      <c r="BT51" s="25"/>
    </row>
    <row r="52">
      <c r="A52" s="2">
        <f t="shared" si="41"/>
        <v>-1</v>
      </c>
      <c r="B52" s="4">
        <f t="shared" si="1"/>
        <v>-3</v>
      </c>
      <c r="C52" s="4">
        <f t="shared" si="2"/>
        <v>1.5</v>
      </c>
      <c r="F52" s="4">
        <f t="shared" si="3"/>
        <v>0</v>
      </c>
      <c r="G52" s="13" t="str">
        <f t="shared" si="4"/>
        <v/>
      </c>
      <c r="H52" s="4" t="str">
        <f t="shared" si="5"/>
        <v/>
      </c>
      <c r="J52" s="2">
        <f t="shared" si="42"/>
        <v>-1</v>
      </c>
      <c r="K52" s="4">
        <f t="shared" si="6"/>
        <v>-3</v>
      </c>
      <c r="L52" s="4">
        <f t="shared" si="7"/>
        <v>1.5</v>
      </c>
      <c r="O52" s="4">
        <f t="shared" si="8"/>
        <v>0</v>
      </c>
      <c r="P52" s="13" t="str">
        <f t="shared" si="9"/>
        <v/>
      </c>
      <c r="Q52" s="4" t="str">
        <f t="shared" si="10"/>
        <v/>
      </c>
      <c r="S52" s="2">
        <f t="shared" si="43"/>
        <v>-1</v>
      </c>
      <c r="T52" s="4">
        <f t="shared" si="11"/>
        <v>-3</v>
      </c>
      <c r="U52" s="4">
        <f t="shared" si="12"/>
        <v>2.19</v>
      </c>
      <c r="X52" s="4">
        <f t="shared" si="13"/>
        <v>0</v>
      </c>
      <c r="Y52" s="13" t="str">
        <f t="shared" si="14"/>
        <v/>
      </c>
      <c r="Z52" s="4" t="str">
        <f t="shared" si="15"/>
        <v/>
      </c>
      <c r="AB52" s="2">
        <f t="shared" si="44"/>
        <v>-1</v>
      </c>
      <c r="AC52" s="4">
        <f t="shared" si="16"/>
        <v>-3</v>
      </c>
      <c r="AD52" s="4">
        <f t="shared" si="17"/>
        <v>2.19</v>
      </c>
      <c r="AG52" s="4">
        <f t="shared" si="18"/>
        <v>0</v>
      </c>
      <c r="AH52" s="13" t="str">
        <f t="shared" si="19"/>
        <v/>
      </c>
      <c r="AI52" s="4" t="str">
        <f t="shared" si="20"/>
        <v/>
      </c>
      <c r="AJ52" s="13"/>
      <c r="AK52" s="2">
        <f t="shared" si="45"/>
        <v>-1</v>
      </c>
      <c r="AL52" s="4">
        <f t="shared" si="21"/>
        <v>-3</v>
      </c>
      <c r="AM52" s="4">
        <f t="shared" si="22"/>
        <v>2.19</v>
      </c>
      <c r="AP52" s="4">
        <f t="shared" si="23"/>
        <v>0</v>
      </c>
      <c r="AQ52" s="13" t="str">
        <f t="shared" si="24"/>
        <v/>
      </c>
      <c r="AR52" s="4" t="str">
        <f t="shared" si="25"/>
        <v/>
      </c>
      <c r="AS52" s="13"/>
      <c r="AT52" s="2">
        <f t="shared" si="46"/>
        <v>-1</v>
      </c>
      <c r="AU52" s="4">
        <f t="shared" si="26"/>
        <v>-3</v>
      </c>
      <c r="AV52" s="4">
        <f t="shared" si="27"/>
        <v>1.5</v>
      </c>
      <c r="AY52" s="4">
        <f t="shared" si="28"/>
        <v>0</v>
      </c>
      <c r="AZ52" s="13" t="str">
        <f t="shared" si="29"/>
        <v/>
      </c>
      <c r="BA52" s="4" t="str">
        <f t="shared" si="30"/>
        <v/>
      </c>
      <c r="BB52" s="13"/>
      <c r="BC52" s="2">
        <f t="shared" si="47"/>
        <v>-1</v>
      </c>
      <c r="BD52" s="4">
        <f t="shared" si="31"/>
        <v>-3</v>
      </c>
      <c r="BE52" s="4">
        <f t="shared" si="32"/>
        <v>1.5</v>
      </c>
      <c r="BH52" s="4">
        <f t="shared" si="33"/>
        <v>0</v>
      </c>
      <c r="BI52" s="13" t="str">
        <f t="shared" si="34"/>
        <v/>
      </c>
      <c r="BJ52" s="4" t="str">
        <f t="shared" si="35"/>
        <v/>
      </c>
      <c r="BK52" s="13"/>
      <c r="BL52" s="2">
        <f t="shared" si="48"/>
        <v>-1</v>
      </c>
      <c r="BM52" s="4">
        <f t="shared" si="36"/>
        <v>-3</v>
      </c>
      <c r="BN52" s="4">
        <f t="shared" si="37"/>
        <v>1.5</v>
      </c>
      <c r="BQ52" s="4">
        <f t="shared" si="38"/>
        <v>0</v>
      </c>
      <c r="BR52" s="13" t="str">
        <f t="shared" si="39"/>
        <v/>
      </c>
      <c r="BS52" s="4" t="str">
        <f t="shared" si="40"/>
        <v/>
      </c>
      <c r="BT52" s="25"/>
    </row>
    <row r="53">
      <c r="A53" s="2">
        <f t="shared" si="41"/>
        <v>-0.5</v>
      </c>
      <c r="B53" s="4">
        <f t="shared" si="1"/>
        <v>-1.5</v>
      </c>
      <c r="C53" s="4">
        <f t="shared" si="2"/>
        <v>1.47</v>
      </c>
      <c r="F53" s="4">
        <f t="shared" si="3"/>
        <v>0</v>
      </c>
      <c r="G53" s="13" t="str">
        <f t="shared" si="4"/>
        <v/>
      </c>
      <c r="H53" s="4" t="str">
        <f t="shared" si="5"/>
        <v/>
      </c>
      <c r="J53" s="2">
        <f t="shared" si="42"/>
        <v>-0.5</v>
      </c>
      <c r="K53" s="4">
        <f t="shared" si="6"/>
        <v>-1.5</v>
      </c>
      <c r="L53" s="4">
        <f t="shared" si="7"/>
        <v>1.47</v>
      </c>
      <c r="O53" s="4">
        <f t="shared" si="8"/>
        <v>0</v>
      </c>
      <c r="P53" s="13" t="str">
        <f t="shared" si="9"/>
        <v/>
      </c>
      <c r="Q53" s="4" t="str">
        <f t="shared" si="10"/>
        <v/>
      </c>
      <c r="S53" s="2">
        <f t="shared" si="43"/>
        <v>-0.5</v>
      </c>
      <c r="T53" s="4">
        <f t="shared" si="11"/>
        <v>-1.5</v>
      </c>
      <c r="U53" s="4">
        <f t="shared" si="12"/>
        <v>2.16</v>
      </c>
      <c r="X53" s="4">
        <f t="shared" si="13"/>
        <v>0</v>
      </c>
      <c r="Y53" s="13" t="str">
        <f t="shared" si="14"/>
        <v/>
      </c>
      <c r="Z53" s="4" t="str">
        <f t="shared" si="15"/>
        <v/>
      </c>
      <c r="AB53" s="2">
        <f t="shared" si="44"/>
        <v>-0.5</v>
      </c>
      <c r="AC53" s="4">
        <f t="shared" si="16"/>
        <v>-1.5</v>
      </c>
      <c r="AD53" s="4">
        <f t="shared" si="17"/>
        <v>2.16</v>
      </c>
      <c r="AG53" s="4">
        <f t="shared" si="18"/>
        <v>0</v>
      </c>
      <c r="AH53" s="13" t="str">
        <f t="shared" si="19"/>
        <v/>
      </c>
      <c r="AI53" s="4" t="str">
        <f t="shared" si="20"/>
        <v/>
      </c>
      <c r="AJ53" s="13"/>
      <c r="AK53" s="2">
        <f t="shared" si="45"/>
        <v>-0.5</v>
      </c>
      <c r="AL53" s="4">
        <f t="shared" si="21"/>
        <v>-1.5</v>
      </c>
      <c r="AM53" s="4">
        <f t="shared" si="22"/>
        <v>2.16</v>
      </c>
      <c r="AP53" s="4">
        <f t="shared" si="23"/>
        <v>0</v>
      </c>
      <c r="AQ53" s="13" t="str">
        <f t="shared" si="24"/>
        <v/>
      </c>
      <c r="AR53" s="4" t="str">
        <f t="shared" si="25"/>
        <v/>
      </c>
      <c r="AS53" s="13"/>
      <c r="AT53" s="2">
        <f t="shared" si="46"/>
        <v>-0.5</v>
      </c>
      <c r="AU53" s="4">
        <f t="shared" si="26"/>
        <v>-1.5</v>
      </c>
      <c r="AV53" s="4">
        <f t="shared" si="27"/>
        <v>1.47</v>
      </c>
      <c r="AY53" s="4">
        <f t="shared" si="28"/>
        <v>0</v>
      </c>
      <c r="AZ53" s="13" t="str">
        <f t="shared" si="29"/>
        <v/>
      </c>
      <c r="BA53" s="4" t="str">
        <f t="shared" si="30"/>
        <v/>
      </c>
      <c r="BB53" s="13"/>
      <c r="BC53" s="2">
        <f t="shared" si="47"/>
        <v>-0.5</v>
      </c>
      <c r="BD53" s="4">
        <f t="shared" si="31"/>
        <v>-1.5</v>
      </c>
      <c r="BE53" s="4">
        <f t="shared" si="32"/>
        <v>1.47</v>
      </c>
      <c r="BH53" s="4">
        <f t="shared" si="33"/>
        <v>0</v>
      </c>
      <c r="BI53" s="13" t="str">
        <f t="shared" si="34"/>
        <v/>
      </c>
      <c r="BJ53" s="4" t="str">
        <f t="shared" si="35"/>
        <v/>
      </c>
      <c r="BK53" s="13"/>
      <c r="BL53" s="2">
        <f t="shared" si="48"/>
        <v>-0.5</v>
      </c>
      <c r="BM53" s="4">
        <f t="shared" si="36"/>
        <v>-1.5</v>
      </c>
      <c r="BN53" s="4">
        <f t="shared" si="37"/>
        <v>1.47</v>
      </c>
      <c r="BQ53" s="4">
        <f t="shared" si="38"/>
        <v>0</v>
      </c>
      <c r="BR53" s="13" t="str">
        <f t="shared" si="39"/>
        <v/>
      </c>
      <c r="BS53" s="4" t="str">
        <f t="shared" si="40"/>
        <v/>
      </c>
      <c r="BT53" s="25"/>
    </row>
    <row r="54">
      <c r="A54" s="2">
        <f t="shared" si="41"/>
        <v>0</v>
      </c>
      <c r="B54" s="4">
        <f t="shared" si="1"/>
        <v>0</v>
      </c>
      <c r="C54" s="4">
        <f t="shared" si="2"/>
        <v>1.44</v>
      </c>
      <c r="F54" s="4">
        <f t="shared" si="3"/>
        <v>0</v>
      </c>
      <c r="G54" s="13" t="str">
        <f t="shared" si="4"/>
        <v/>
      </c>
      <c r="H54" s="4" t="str">
        <f t="shared" si="5"/>
        <v/>
      </c>
      <c r="J54" s="2">
        <f t="shared" si="42"/>
        <v>0</v>
      </c>
      <c r="K54" s="4">
        <f t="shared" si="6"/>
        <v>0</v>
      </c>
      <c r="L54" s="4">
        <f t="shared" si="7"/>
        <v>1.44</v>
      </c>
      <c r="O54" s="4">
        <f t="shared" si="8"/>
        <v>0</v>
      </c>
      <c r="P54" s="13" t="str">
        <f t="shared" si="9"/>
        <v/>
      </c>
      <c r="Q54" s="4" t="str">
        <f t="shared" si="10"/>
        <v/>
      </c>
      <c r="S54" s="2">
        <f t="shared" si="43"/>
        <v>0</v>
      </c>
      <c r="T54" s="4">
        <f t="shared" si="11"/>
        <v>0</v>
      </c>
      <c r="U54" s="4">
        <f t="shared" si="12"/>
        <v>2.13</v>
      </c>
      <c r="V54" s="4">
        <f>150+13/16</f>
        <v>150.8125</v>
      </c>
      <c r="W54" s="4">
        <f>155.25-1/32</f>
        <v>155.21875</v>
      </c>
      <c r="X54" s="4">
        <f t="shared" si="13"/>
        <v>4.40625</v>
      </c>
      <c r="Y54" s="13">
        <f t="shared" si="14"/>
        <v>0.9929823694</v>
      </c>
      <c r="Z54" s="4">
        <f t="shared" si="15"/>
        <v>0</v>
      </c>
      <c r="AB54" s="2">
        <f t="shared" si="44"/>
        <v>0</v>
      </c>
      <c r="AC54" s="4">
        <f t="shared" si="16"/>
        <v>0</v>
      </c>
      <c r="AD54" s="4">
        <f t="shared" si="17"/>
        <v>2.13</v>
      </c>
      <c r="AE54" s="4">
        <f>150+13/16</f>
        <v>150.8125</v>
      </c>
      <c r="AF54" s="2">
        <v>155.25</v>
      </c>
      <c r="AG54" s="4">
        <f t="shared" si="18"/>
        <v>4.4375</v>
      </c>
      <c r="AH54" s="13">
        <f t="shared" si="19"/>
        <v>1</v>
      </c>
      <c r="AI54" s="4">
        <f t="shared" si="20"/>
        <v>0</v>
      </c>
      <c r="AJ54" s="13"/>
      <c r="AK54" s="2">
        <f t="shared" si="45"/>
        <v>0</v>
      </c>
      <c r="AL54" s="4">
        <f t="shared" si="21"/>
        <v>0</v>
      </c>
      <c r="AM54" s="4">
        <f t="shared" si="22"/>
        <v>2.13</v>
      </c>
      <c r="AN54" s="2">
        <v>150.8125</v>
      </c>
      <c r="AO54" s="2">
        <v>155.25</v>
      </c>
      <c r="AP54" s="4">
        <f t="shared" si="23"/>
        <v>4.4375</v>
      </c>
      <c r="AQ54" s="13">
        <f t="shared" si="24"/>
        <v>1</v>
      </c>
      <c r="AR54" s="4">
        <f t="shared" si="25"/>
        <v>0</v>
      </c>
      <c r="AS54" s="13"/>
      <c r="AT54" s="2">
        <f t="shared" si="46"/>
        <v>0</v>
      </c>
      <c r="AU54" s="4">
        <f t="shared" si="26"/>
        <v>0</v>
      </c>
      <c r="AV54" s="4">
        <f t="shared" si="27"/>
        <v>1.44</v>
      </c>
      <c r="AY54" s="4">
        <f t="shared" si="28"/>
        <v>0</v>
      </c>
      <c r="AZ54" s="13" t="str">
        <f t="shared" si="29"/>
        <v/>
      </c>
      <c r="BA54" s="4" t="str">
        <f t="shared" si="30"/>
        <v/>
      </c>
      <c r="BB54" s="13"/>
      <c r="BC54" s="2">
        <f t="shared" si="47"/>
        <v>0</v>
      </c>
      <c r="BD54" s="4">
        <f t="shared" si="31"/>
        <v>0</v>
      </c>
      <c r="BE54" s="4">
        <f t="shared" si="32"/>
        <v>1.44</v>
      </c>
      <c r="BH54" s="4">
        <f t="shared" si="33"/>
        <v>0</v>
      </c>
      <c r="BI54" s="13" t="str">
        <f t="shared" si="34"/>
        <v/>
      </c>
      <c r="BJ54" s="4" t="str">
        <f t="shared" si="35"/>
        <v/>
      </c>
      <c r="BK54" s="13"/>
      <c r="BL54" s="2">
        <f t="shared" si="48"/>
        <v>0</v>
      </c>
      <c r="BM54" s="4">
        <f t="shared" si="36"/>
        <v>0</v>
      </c>
      <c r="BN54" s="4">
        <f t="shared" si="37"/>
        <v>1.44</v>
      </c>
      <c r="BQ54" s="4">
        <f t="shared" si="38"/>
        <v>0</v>
      </c>
      <c r="BR54" s="13" t="str">
        <f t="shared" si="39"/>
        <v/>
      </c>
      <c r="BS54" s="4" t="str">
        <f t="shared" si="40"/>
        <v/>
      </c>
      <c r="BT54" s="25"/>
    </row>
    <row r="55">
      <c r="A55" s="2">
        <f t="shared" si="41"/>
        <v>0.5</v>
      </c>
      <c r="B55" s="4">
        <f t="shared" si="1"/>
        <v>1.5</v>
      </c>
      <c r="C55" s="4">
        <f t="shared" si="2"/>
        <v>1.41</v>
      </c>
      <c r="F55" s="4">
        <f t="shared" si="3"/>
        <v>0</v>
      </c>
      <c r="G55" s="13" t="str">
        <f t="shared" si="4"/>
        <v/>
      </c>
      <c r="H55" s="4" t="str">
        <f t="shared" si="5"/>
        <v/>
      </c>
      <c r="J55" s="2">
        <f t="shared" si="42"/>
        <v>0.5</v>
      </c>
      <c r="K55" s="4">
        <f t="shared" si="6"/>
        <v>1.5</v>
      </c>
      <c r="L55" s="4">
        <f t="shared" si="7"/>
        <v>1.41</v>
      </c>
      <c r="O55" s="4">
        <f t="shared" si="8"/>
        <v>0</v>
      </c>
      <c r="P55" s="13" t="str">
        <f t="shared" si="9"/>
        <v/>
      </c>
      <c r="Q55" s="4" t="str">
        <f t="shared" si="10"/>
        <v/>
      </c>
      <c r="S55" s="2">
        <f t="shared" si="43"/>
        <v>0.5</v>
      </c>
      <c r="T55" s="4">
        <f t="shared" si="11"/>
        <v>1.5</v>
      </c>
      <c r="U55" s="4">
        <f t="shared" si="12"/>
        <v>2.1</v>
      </c>
      <c r="X55" s="4">
        <f t="shared" si="13"/>
        <v>0</v>
      </c>
      <c r="Y55" s="13" t="str">
        <f t="shared" si="14"/>
        <v/>
      </c>
      <c r="Z55" s="4" t="str">
        <f t="shared" si="15"/>
        <v/>
      </c>
      <c r="AB55" s="2">
        <f t="shared" si="44"/>
        <v>0.5</v>
      </c>
      <c r="AC55" s="4">
        <f t="shared" si="16"/>
        <v>1.5</v>
      </c>
      <c r="AD55" s="4">
        <f t="shared" si="17"/>
        <v>2.1</v>
      </c>
      <c r="AG55" s="4">
        <f t="shared" si="18"/>
        <v>0</v>
      </c>
      <c r="AH55" s="13" t="str">
        <f t="shared" si="19"/>
        <v/>
      </c>
      <c r="AI55" s="4" t="str">
        <f t="shared" si="20"/>
        <v/>
      </c>
      <c r="AJ55" s="13"/>
      <c r="AK55" s="2">
        <f t="shared" si="45"/>
        <v>0.5</v>
      </c>
      <c r="AL55" s="4">
        <f t="shared" si="21"/>
        <v>1.5</v>
      </c>
      <c r="AM55" s="4">
        <f t="shared" si="22"/>
        <v>2.1</v>
      </c>
      <c r="AP55" s="4">
        <f t="shared" si="23"/>
        <v>0</v>
      </c>
      <c r="AQ55" s="13" t="str">
        <f t="shared" si="24"/>
        <v/>
      </c>
      <c r="AR55" s="4" t="str">
        <f t="shared" si="25"/>
        <v/>
      </c>
      <c r="AS55" s="13"/>
      <c r="AT55" s="2">
        <f t="shared" si="46"/>
        <v>0.5</v>
      </c>
      <c r="AU55" s="4">
        <f t="shared" si="26"/>
        <v>1.5</v>
      </c>
      <c r="AV55" s="4">
        <f t="shared" si="27"/>
        <v>1.41</v>
      </c>
      <c r="AY55" s="4">
        <f t="shared" si="28"/>
        <v>0</v>
      </c>
      <c r="AZ55" s="13" t="str">
        <f t="shared" si="29"/>
        <v/>
      </c>
      <c r="BA55" s="4" t="str">
        <f t="shared" si="30"/>
        <v/>
      </c>
      <c r="BB55" s="13"/>
      <c r="BC55" s="2">
        <f t="shared" si="47"/>
        <v>0.5</v>
      </c>
      <c r="BD55" s="4">
        <f t="shared" si="31"/>
        <v>1.5</v>
      </c>
      <c r="BE55" s="4">
        <f t="shared" si="32"/>
        <v>1.41</v>
      </c>
      <c r="BH55" s="4">
        <f t="shared" si="33"/>
        <v>0</v>
      </c>
      <c r="BI55" s="13" t="str">
        <f t="shared" si="34"/>
        <v/>
      </c>
      <c r="BJ55" s="4" t="str">
        <f t="shared" si="35"/>
        <v/>
      </c>
      <c r="BK55" s="13"/>
      <c r="BL55" s="2">
        <f t="shared" si="48"/>
        <v>0.5</v>
      </c>
      <c r="BM55" s="4">
        <f t="shared" si="36"/>
        <v>1.5</v>
      </c>
      <c r="BN55" s="4">
        <f t="shared" si="37"/>
        <v>1.41</v>
      </c>
      <c r="BQ55" s="4">
        <f t="shared" si="38"/>
        <v>0</v>
      </c>
      <c r="BR55" s="13" t="str">
        <f t="shared" si="39"/>
        <v/>
      </c>
      <c r="BS55" s="4" t="str">
        <f t="shared" si="40"/>
        <v/>
      </c>
      <c r="BT55" s="25"/>
    </row>
    <row r="56">
      <c r="A56" s="2">
        <f t="shared" si="41"/>
        <v>1</v>
      </c>
      <c r="B56" s="4">
        <f t="shared" si="1"/>
        <v>3</v>
      </c>
      <c r="C56" s="4">
        <f t="shared" si="2"/>
        <v>1.38</v>
      </c>
      <c r="F56" s="4">
        <f t="shared" si="3"/>
        <v>0</v>
      </c>
      <c r="G56" s="13" t="str">
        <f t="shared" si="4"/>
        <v/>
      </c>
      <c r="H56" s="4" t="str">
        <f t="shared" si="5"/>
        <v/>
      </c>
      <c r="J56" s="2">
        <f t="shared" si="42"/>
        <v>1</v>
      </c>
      <c r="K56" s="4">
        <f t="shared" si="6"/>
        <v>3</v>
      </c>
      <c r="L56" s="4">
        <f t="shared" si="7"/>
        <v>1.38</v>
      </c>
      <c r="O56" s="4">
        <f t="shared" si="8"/>
        <v>0</v>
      </c>
      <c r="P56" s="13" t="str">
        <f t="shared" si="9"/>
        <v/>
      </c>
      <c r="Q56" s="4" t="str">
        <f t="shared" si="10"/>
        <v/>
      </c>
      <c r="S56" s="2">
        <f t="shared" si="43"/>
        <v>1</v>
      </c>
      <c r="T56" s="4">
        <f t="shared" si="11"/>
        <v>3</v>
      </c>
      <c r="U56" s="4">
        <f t="shared" si="12"/>
        <v>2.07</v>
      </c>
      <c r="X56" s="4">
        <f t="shared" si="13"/>
        <v>0</v>
      </c>
      <c r="Y56" s="13" t="str">
        <f t="shared" si="14"/>
        <v/>
      </c>
      <c r="Z56" s="4" t="str">
        <f t="shared" si="15"/>
        <v/>
      </c>
      <c r="AB56" s="2">
        <f t="shared" si="44"/>
        <v>1</v>
      </c>
      <c r="AC56" s="4">
        <f t="shared" si="16"/>
        <v>3</v>
      </c>
      <c r="AD56" s="4">
        <f t="shared" si="17"/>
        <v>2.07</v>
      </c>
      <c r="AG56" s="4">
        <f t="shared" si="18"/>
        <v>0</v>
      </c>
      <c r="AH56" s="13" t="str">
        <f t="shared" si="19"/>
        <v/>
      </c>
      <c r="AI56" s="4" t="str">
        <f t="shared" si="20"/>
        <v/>
      </c>
      <c r="AJ56" s="13"/>
      <c r="AK56" s="2">
        <f t="shared" si="45"/>
        <v>1</v>
      </c>
      <c r="AL56" s="4">
        <f t="shared" si="21"/>
        <v>3</v>
      </c>
      <c r="AM56" s="4">
        <f t="shared" si="22"/>
        <v>2.07</v>
      </c>
      <c r="AP56" s="4">
        <f t="shared" si="23"/>
        <v>0</v>
      </c>
      <c r="AQ56" s="13" t="str">
        <f t="shared" si="24"/>
        <v/>
      </c>
      <c r="AR56" s="4" t="str">
        <f t="shared" si="25"/>
        <v/>
      </c>
      <c r="AS56" s="13"/>
      <c r="AT56" s="2">
        <f t="shared" si="46"/>
        <v>1</v>
      </c>
      <c r="AU56" s="4">
        <f t="shared" si="26"/>
        <v>3</v>
      </c>
      <c r="AV56" s="4">
        <f t="shared" si="27"/>
        <v>1.38</v>
      </c>
      <c r="AY56" s="4">
        <f t="shared" si="28"/>
        <v>0</v>
      </c>
      <c r="AZ56" s="13" t="str">
        <f t="shared" si="29"/>
        <v/>
      </c>
      <c r="BA56" s="4" t="str">
        <f t="shared" si="30"/>
        <v/>
      </c>
      <c r="BB56" s="13"/>
      <c r="BC56" s="2">
        <f t="shared" si="47"/>
        <v>1</v>
      </c>
      <c r="BD56" s="4">
        <f t="shared" si="31"/>
        <v>3</v>
      </c>
      <c r="BE56" s="4">
        <f t="shared" si="32"/>
        <v>1.38</v>
      </c>
      <c r="BH56" s="4">
        <f t="shared" si="33"/>
        <v>0</v>
      </c>
      <c r="BI56" s="13" t="str">
        <f t="shared" si="34"/>
        <v/>
      </c>
      <c r="BJ56" s="4" t="str">
        <f t="shared" si="35"/>
        <v/>
      </c>
      <c r="BK56" s="13"/>
      <c r="BL56" s="2">
        <f t="shared" si="48"/>
        <v>1</v>
      </c>
      <c r="BM56" s="4">
        <f t="shared" si="36"/>
        <v>3</v>
      </c>
      <c r="BN56" s="4">
        <f t="shared" si="37"/>
        <v>1.38</v>
      </c>
      <c r="BQ56" s="4">
        <f t="shared" si="38"/>
        <v>0</v>
      </c>
      <c r="BR56" s="13" t="str">
        <f t="shared" si="39"/>
        <v/>
      </c>
      <c r="BS56" s="4" t="str">
        <f t="shared" si="40"/>
        <v/>
      </c>
      <c r="BT56" s="25"/>
    </row>
    <row r="57">
      <c r="A57" s="2">
        <f t="shared" si="41"/>
        <v>1.5</v>
      </c>
      <c r="B57" s="4">
        <f t="shared" si="1"/>
        <v>4.5</v>
      </c>
      <c r="C57" s="4">
        <f t="shared" si="2"/>
        <v>1.35</v>
      </c>
      <c r="F57" s="4">
        <f t="shared" si="3"/>
        <v>0</v>
      </c>
      <c r="G57" s="13" t="str">
        <f t="shared" si="4"/>
        <v/>
      </c>
      <c r="H57" s="4" t="str">
        <f t="shared" si="5"/>
        <v/>
      </c>
      <c r="J57" s="2">
        <f t="shared" si="42"/>
        <v>1.5</v>
      </c>
      <c r="K57" s="4">
        <f t="shared" si="6"/>
        <v>4.5</v>
      </c>
      <c r="L57" s="4">
        <f t="shared" si="7"/>
        <v>1.35</v>
      </c>
      <c r="O57" s="4">
        <f t="shared" si="8"/>
        <v>0</v>
      </c>
      <c r="P57" s="13" t="str">
        <f t="shared" si="9"/>
        <v/>
      </c>
      <c r="Q57" s="4" t="str">
        <f t="shared" si="10"/>
        <v/>
      </c>
      <c r="S57" s="2">
        <f t="shared" si="43"/>
        <v>1.5</v>
      </c>
      <c r="T57" s="4">
        <f t="shared" si="11"/>
        <v>4.5</v>
      </c>
      <c r="U57" s="4">
        <f t="shared" si="12"/>
        <v>2.04</v>
      </c>
      <c r="X57" s="4">
        <f t="shared" si="13"/>
        <v>0</v>
      </c>
      <c r="Y57" s="13" t="str">
        <f t="shared" si="14"/>
        <v/>
      </c>
      <c r="Z57" s="4" t="str">
        <f t="shared" si="15"/>
        <v/>
      </c>
      <c r="AB57" s="2">
        <f t="shared" si="44"/>
        <v>1.5</v>
      </c>
      <c r="AC57" s="4">
        <f t="shared" si="16"/>
        <v>4.5</v>
      </c>
      <c r="AD57" s="4">
        <f t="shared" si="17"/>
        <v>2.04</v>
      </c>
      <c r="AG57" s="4">
        <f t="shared" si="18"/>
        <v>0</v>
      </c>
      <c r="AH57" s="13" t="str">
        <f t="shared" si="19"/>
        <v/>
      </c>
      <c r="AI57" s="4" t="str">
        <f t="shared" si="20"/>
        <v/>
      </c>
      <c r="AJ57" s="13"/>
      <c r="AK57" s="2">
        <f t="shared" si="45"/>
        <v>1.5</v>
      </c>
      <c r="AL57" s="4">
        <f t="shared" si="21"/>
        <v>4.5</v>
      </c>
      <c r="AM57" s="4">
        <f t="shared" si="22"/>
        <v>2.04</v>
      </c>
      <c r="AP57" s="4">
        <f t="shared" si="23"/>
        <v>0</v>
      </c>
      <c r="AQ57" s="13" t="str">
        <f t="shared" si="24"/>
        <v/>
      </c>
      <c r="AR57" s="4" t="str">
        <f t="shared" si="25"/>
        <v/>
      </c>
      <c r="AS57" s="13"/>
      <c r="AT57" s="2">
        <f t="shared" si="46"/>
        <v>1.5</v>
      </c>
      <c r="AU57" s="4">
        <f t="shared" si="26"/>
        <v>4.5</v>
      </c>
      <c r="AV57" s="4">
        <f t="shared" si="27"/>
        <v>1.35</v>
      </c>
      <c r="AY57" s="4">
        <f t="shared" si="28"/>
        <v>0</v>
      </c>
      <c r="AZ57" s="13" t="str">
        <f t="shared" si="29"/>
        <v/>
      </c>
      <c r="BA57" s="4" t="str">
        <f t="shared" si="30"/>
        <v/>
      </c>
      <c r="BB57" s="13"/>
      <c r="BC57" s="2">
        <f t="shared" si="47"/>
        <v>1.5</v>
      </c>
      <c r="BD57" s="4">
        <f t="shared" si="31"/>
        <v>4.5</v>
      </c>
      <c r="BE57" s="4">
        <f t="shared" si="32"/>
        <v>1.35</v>
      </c>
      <c r="BH57" s="4">
        <f t="shared" si="33"/>
        <v>0</v>
      </c>
      <c r="BI57" s="13" t="str">
        <f t="shared" si="34"/>
        <v/>
      </c>
      <c r="BJ57" s="4" t="str">
        <f t="shared" si="35"/>
        <v/>
      </c>
      <c r="BK57" s="13"/>
      <c r="BL57" s="2">
        <f t="shared" si="48"/>
        <v>1.5</v>
      </c>
      <c r="BM57" s="4">
        <f t="shared" si="36"/>
        <v>4.5</v>
      </c>
      <c r="BN57" s="4">
        <f t="shared" si="37"/>
        <v>1.35</v>
      </c>
      <c r="BQ57" s="4">
        <f t="shared" si="38"/>
        <v>0</v>
      </c>
      <c r="BR57" s="13" t="str">
        <f t="shared" si="39"/>
        <v/>
      </c>
      <c r="BS57" s="4" t="str">
        <f t="shared" si="40"/>
        <v/>
      </c>
      <c r="BT57" s="25"/>
    </row>
    <row r="58">
      <c r="A58" s="2">
        <f t="shared" si="41"/>
        <v>2</v>
      </c>
      <c r="B58" s="4">
        <f t="shared" si="1"/>
        <v>6</v>
      </c>
      <c r="C58" s="4">
        <f t="shared" si="2"/>
        <v>1.32</v>
      </c>
      <c r="F58" s="4">
        <f t="shared" si="3"/>
        <v>0</v>
      </c>
      <c r="G58" s="13" t="str">
        <f t="shared" si="4"/>
        <v/>
      </c>
      <c r="H58" s="4" t="str">
        <f t="shared" si="5"/>
        <v/>
      </c>
      <c r="J58" s="2">
        <f t="shared" si="42"/>
        <v>2</v>
      </c>
      <c r="K58" s="4">
        <f t="shared" si="6"/>
        <v>6</v>
      </c>
      <c r="L58" s="4">
        <f t="shared" si="7"/>
        <v>1.32</v>
      </c>
      <c r="O58" s="4">
        <f t="shared" si="8"/>
        <v>0</v>
      </c>
      <c r="P58" s="13" t="str">
        <f t="shared" si="9"/>
        <v/>
      </c>
      <c r="Q58" s="4" t="str">
        <f t="shared" si="10"/>
        <v/>
      </c>
      <c r="S58" s="2">
        <f t="shared" si="43"/>
        <v>2</v>
      </c>
      <c r="T58" s="4">
        <f t="shared" si="11"/>
        <v>6</v>
      </c>
      <c r="U58" s="4">
        <f t="shared" si="12"/>
        <v>2.01</v>
      </c>
      <c r="X58" s="4">
        <f t="shared" si="13"/>
        <v>0</v>
      </c>
      <c r="Y58" s="13" t="str">
        <f t="shared" si="14"/>
        <v/>
      </c>
      <c r="Z58" s="4" t="str">
        <f t="shared" si="15"/>
        <v/>
      </c>
      <c r="AB58" s="2">
        <f t="shared" si="44"/>
        <v>2</v>
      </c>
      <c r="AC58" s="4">
        <f t="shared" si="16"/>
        <v>6</v>
      </c>
      <c r="AD58" s="4">
        <f t="shared" si="17"/>
        <v>2.01</v>
      </c>
      <c r="AG58" s="4">
        <f t="shared" si="18"/>
        <v>0</v>
      </c>
      <c r="AH58" s="13" t="str">
        <f t="shared" si="19"/>
        <v/>
      </c>
      <c r="AI58" s="4" t="str">
        <f t="shared" si="20"/>
        <v/>
      </c>
      <c r="AJ58" s="13"/>
      <c r="AK58" s="2">
        <f t="shared" si="45"/>
        <v>2</v>
      </c>
      <c r="AL58" s="4">
        <f t="shared" si="21"/>
        <v>6</v>
      </c>
      <c r="AM58" s="4">
        <f t="shared" si="22"/>
        <v>2.01</v>
      </c>
      <c r="AP58" s="4">
        <f t="shared" si="23"/>
        <v>0</v>
      </c>
      <c r="AQ58" s="13" t="str">
        <f t="shared" si="24"/>
        <v/>
      </c>
      <c r="AR58" s="4" t="str">
        <f t="shared" si="25"/>
        <v/>
      </c>
      <c r="AS58" s="13"/>
      <c r="AT58" s="2">
        <f t="shared" si="46"/>
        <v>2</v>
      </c>
      <c r="AU58" s="4">
        <f t="shared" si="26"/>
        <v>6</v>
      </c>
      <c r="AV58" s="4">
        <f t="shared" si="27"/>
        <v>1.32</v>
      </c>
      <c r="AY58" s="4">
        <f t="shared" si="28"/>
        <v>0</v>
      </c>
      <c r="AZ58" s="13" t="str">
        <f t="shared" si="29"/>
        <v/>
      </c>
      <c r="BA58" s="4" t="str">
        <f t="shared" si="30"/>
        <v/>
      </c>
      <c r="BB58" s="13"/>
      <c r="BC58" s="2">
        <f t="shared" si="47"/>
        <v>2</v>
      </c>
      <c r="BD58" s="4">
        <f t="shared" si="31"/>
        <v>6</v>
      </c>
      <c r="BE58" s="4">
        <f t="shared" si="32"/>
        <v>1.32</v>
      </c>
      <c r="BH58" s="4">
        <f t="shared" si="33"/>
        <v>0</v>
      </c>
      <c r="BI58" s="13" t="str">
        <f t="shared" si="34"/>
        <v/>
      </c>
      <c r="BJ58" s="4" t="str">
        <f t="shared" si="35"/>
        <v/>
      </c>
      <c r="BK58" s="13"/>
      <c r="BL58" s="2">
        <f t="shared" si="48"/>
        <v>2</v>
      </c>
      <c r="BM58" s="4">
        <f t="shared" si="36"/>
        <v>6</v>
      </c>
      <c r="BN58" s="4">
        <f t="shared" si="37"/>
        <v>1.32</v>
      </c>
      <c r="BQ58" s="4">
        <f t="shared" si="38"/>
        <v>0</v>
      </c>
      <c r="BR58" s="13" t="str">
        <f t="shared" si="39"/>
        <v/>
      </c>
      <c r="BS58" s="4" t="str">
        <f t="shared" si="40"/>
        <v/>
      </c>
      <c r="BT58" s="25"/>
    </row>
    <row r="59">
      <c r="A59" s="2">
        <f t="shared" si="41"/>
        <v>2.5</v>
      </c>
      <c r="B59" s="4">
        <f t="shared" si="1"/>
        <v>7.5</v>
      </c>
      <c r="C59" s="4">
        <f t="shared" si="2"/>
        <v>1.29</v>
      </c>
      <c r="F59" s="4">
        <f t="shared" si="3"/>
        <v>0</v>
      </c>
      <c r="G59" s="13" t="str">
        <f t="shared" si="4"/>
        <v/>
      </c>
      <c r="H59" s="4" t="str">
        <f t="shared" si="5"/>
        <v/>
      </c>
      <c r="J59" s="2">
        <f t="shared" si="42"/>
        <v>2.5</v>
      </c>
      <c r="K59" s="4">
        <f t="shared" si="6"/>
        <v>7.5</v>
      </c>
      <c r="L59" s="4">
        <f t="shared" si="7"/>
        <v>1.29</v>
      </c>
      <c r="O59" s="4">
        <f t="shared" si="8"/>
        <v>0</v>
      </c>
      <c r="P59" s="13" t="str">
        <f t="shared" si="9"/>
        <v/>
      </c>
      <c r="Q59" s="4" t="str">
        <f t="shared" si="10"/>
        <v/>
      </c>
      <c r="S59" s="2">
        <f t="shared" si="43"/>
        <v>2.5</v>
      </c>
      <c r="T59" s="4">
        <f t="shared" si="11"/>
        <v>7.5</v>
      </c>
      <c r="U59" s="4">
        <f t="shared" si="12"/>
        <v>1.98</v>
      </c>
      <c r="X59" s="4">
        <f t="shared" si="13"/>
        <v>0</v>
      </c>
      <c r="Y59" s="13" t="str">
        <f t="shared" si="14"/>
        <v/>
      </c>
      <c r="Z59" s="4" t="str">
        <f t="shared" si="15"/>
        <v/>
      </c>
      <c r="AB59" s="2">
        <f t="shared" si="44"/>
        <v>2.5</v>
      </c>
      <c r="AC59" s="4">
        <f t="shared" si="16"/>
        <v>7.5</v>
      </c>
      <c r="AD59" s="4">
        <f t="shared" si="17"/>
        <v>1.98</v>
      </c>
      <c r="AG59" s="4">
        <f t="shared" si="18"/>
        <v>0</v>
      </c>
      <c r="AH59" s="13" t="str">
        <f t="shared" si="19"/>
        <v/>
      </c>
      <c r="AI59" s="4" t="str">
        <f t="shared" si="20"/>
        <v/>
      </c>
      <c r="AJ59" s="13"/>
      <c r="AK59" s="2">
        <f t="shared" si="45"/>
        <v>2.5</v>
      </c>
      <c r="AL59" s="4">
        <f t="shared" si="21"/>
        <v>7.5</v>
      </c>
      <c r="AM59" s="4">
        <f t="shared" si="22"/>
        <v>1.98</v>
      </c>
      <c r="AP59" s="4">
        <f t="shared" si="23"/>
        <v>0</v>
      </c>
      <c r="AQ59" s="13" t="str">
        <f t="shared" si="24"/>
        <v/>
      </c>
      <c r="AR59" s="4" t="str">
        <f t="shared" si="25"/>
        <v/>
      </c>
      <c r="AS59" s="13"/>
      <c r="AT59" s="2">
        <f t="shared" si="46"/>
        <v>2.5</v>
      </c>
      <c r="AU59" s="4">
        <f t="shared" si="26"/>
        <v>7.5</v>
      </c>
      <c r="AV59" s="4">
        <f t="shared" si="27"/>
        <v>1.29</v>
      </c>
      <c r="AY59" s="4">
        <f t="shared" si="28"/>
        <v>0</v>
      </c>
      <c r="AZ59" s="13" t="str">
        <f t="shared" si="29"/>
        <v/>
      </c>
      <c r="BA59" s="4" t="str">
        <f t="shared" si="30"/>
        <v/>
      </c>
      <c r="BB59" s="13"/>
      <c r="BC59" s="2">
        <f t="shared" si="47"/>
        <v>2.5</v>
      </c>
      <c r="BD59" s="4">
        <f t="shared" si="31"/>
        <v>7.5</v>
      </c>
      <c r="BE59" s="4">
        <f t="shared" si="32"/>
        <v>1.29</v>
      </c>
      <c r="BH59" s="4">
        <f t="shared" si="33"/>
        <v>0</v>
      </c>
      <c r="BI59" s="13" t="str">
        <f t="shared" si="34"/>
        <v/>
      </c>
      <c r="BJ59" s="4" t="str">
        <f t="shared" si="35"/>
        <v/>
      </c>
      <c r="BK59" s="13"/>
      <c r="BL59" s="2">
        <f t="shared" si="48"/>
        <v>2.5</v>
      </c>
      <c r="BM59" s="4">
        <f t="shared" si="36"/>
        <v>7.5</v>
      </c>
      <c r="BN59" s="4">
        <f t="shared" si="37"/>
        <v>1.29</v>
      </c>
      <c r="BQ59" s="4">
        <f t="shared" si="38"/>
        <v>0</v>
      </c>
      <c r="BR59" s="13" t="str">
        <f t="shared" si="39"/>
        <v/>
      </c>
      <c r="BS59" s="4" t="str">
        <f t="shared" si="40"/>
        <v/>
      </c>
      <c r="BT59" s="25"/>
    </row>
    <row r="60">
      <c r="A60" s="2">
        <f t="shared" si="41"/>
        <v>3</v>
      </c>
      <c r="B60" s="4">
        <f t="shared" si="1"/>
        <v>9</v>
      </c>
      <c r="C60" s="4">
        <f t="shared" si="2"/>
        <v>1.26</v>
      </c>
      <c r="F60" s="4">
        <f t="shared" si="3"/>
        <v>0</v>
      </c>
      <c r="G60" s="13" t="str">
        <f t="shared" si="4"/>
        <v/>
      </c>
      <c r="H60" s="4" t="str">
        <f t="shared" si="5"/>
        <v/>
      </c>
      <c r="J60" s="2">
        <f t="shared" si="42"/>
        <v>3</v>
      </c>
      <c r="K60" s="4">
        <f t="shared" si="6"/>
        <v>9</v>
      </c>
      <c r="L60" s="4">
        <f t="shared" si="7"/>
        <v>1.26</v>
      </c>
      <c r="O60" s="4">
        <f t="shared" si="8"/>
        <v>0</v>
      </c>
      <c r="P60" s="13" t="str">
        <f t="shared" si="9"/>
        <v/>
      </c>
      <c r="Q60" s="4" t="str">
        <f t="shared" si="10"/>
        <v/>
      </c>
      <c r="S60" s="2">
        <f t="shared" si="43"/>
        <v>3</v>
      </c>
      <c r="T60" s="4">
        <f t="shared" si="11"/>
        <v>9</v>
      </c>
      <c r="U60" s="4">
        <f t="shared" si="12"/>
        <v>1.95</v>
      </c>
      <c r="X60" s="4">
        <f t="shared" si="13"/>
        <v>0</v>
      </c>
      <c r="Y60" s="13" t="str">
        <f t="shared" si="14"/>
        <v/>
      </c>
      <c r="Z60" s="4" t="str">
        <f t="shared" si="15"/>
        <v/>
      </c>
      <c r="AB60" s="2">
        <f t="shared" si="44"/>
        <v>3</v>
      </c>
      <c r="AC60" s="4">
        <f t="shared" si="16"/>
        <v>9</v>
      </c>
      <c r="AD60" s="4">
        <f t="shared" si="17"/>
        <v>1.95</v>
      </c>
      <c r="AG60" s="4">
        <f t="shared" si="18"/>
        <v>0</v>
      </c>
      <c r="AH60" s="13" t="str">
        <f t="shared" si="19"/>
        <v/>
      </c>
      <c r="AI60" s="4" t="str">
        <f t="shared" si="20"/>
        <v/>
      </c>
      <c r="AJ60" s="13"/>
      <c r="AK60" s="2">
        <f t="shared" si="45"/>
        <v>3</v>
      </c>
      <c r="AL60" s="4">
        <f t="shared" si="21"/>
        <v>9</v>
      </c>
      <c r="AM60" s="4">
        <f t="shared" si="22"/>
        <v>1.95</v>
      </c>
      <c r="AP60" s="4">
        <f t="shared" si="23"/>
        <v>0</v>
      </c>
      <c r="AQ60" s="13" t="str">
        <f t="shared" si="24"/>
        <v/>
      </c>
      <c r="AR60" s="4" t="str">
        <f t="shared" si="25"/>
        <v/>
      </c>
      <c r="AS60" s="13"/>
      <c r="AT60" s="2">
        <f t="shared" si="46"/>
        <v>3</v>
      </c>
      <c r="AU60" s="4">
        <f t="shared" si="26"/>
        <v>9</v>
      </c>
      <c r="AV60" s="4">
        <f t="shared" si="27"/>
        <v>1.26</v>
      </c>
      <c r="AY60" s="4">
        <f t="shared" si="28"/>
        <v>0</v>
      </c>
      <c r="AZ60" s="13" t="str">
        <f t="shared" si="29"/>
        <v/>
      </c>
      <c r="BA60" s="4" t="str">
        <f t="shared" si="30"/>
        <v/>
      </c>
      <c r="BB60" s="13"/>
      <c r="BC60" s="2">
        <f t="shared" si="47"/>
        <v>3</v>
      </c>
      <c r="BD60" s="4">
        <f t="shared" si="31"/>
        <v>9</v>
      </c>
      <c r="BE60" s="4">
        <f t="shared" si="32"/>
        <v>1.26</v>
      </c>
      <c r="BH60" s="4">
        <f t="shared" si="33"/>
        <v>0</v>
      </c>
      <c r="BI60" s="13" t="str">
        <f t="shared" si="34"/>
        <v/>
      </c>
      <c r="BJ60" s="4" t="str">
        <f t="shared" si="35"/>
        <v/>
      </c>
      <c r="BK60" s="13"/>
      <c r="BL60" s="2">
        <f t="shared" si="48"/>
        <v>3</v>
      </c>
      <c r="BM60" s="4">
        <f t="shared" si="36"/>
        <v>9</v>
      </c>
      <c r="BN60" s="4">
        <f t="shared" si="37"/>
        <v>1.26</v>
      </c>
      <c r="BQ60" s="4">
        <f t="shared" si="38"/>
        <v>0</v>
      </c>
      <c r="BR60" s="13" t="str">
        <f t="shared" si="39"/>
        <v/>
      </c>
      <c r="BS60" s="4" t="str">
        <f t="shared" si="40"/>
        <v/>
      </c>
      <c r="BT60" s="25"/>
    </row>
    <row r="61">
      <c r="A61" s="2">
        <f t="shared" si="41"/>
        <v>3.5</v>
      </c>
      <c r="B61" s="4">
        <f t="shared" si="1"/>
        <v>10.5</v>
      </c>
      <c r="C61" s="4">
        <f t="shared" si="2"/>
        <v>1.23</v>
      </c>
      <c r="F61" s="4">
        <f t="shared" si="3"/>
        <v>0</v>
      </c>
      <c r="G61" s="13" t="str">
        <f t="shared" si="4"/>
        <v/>
      </c>
      <c r="H61" s="4" t="str">
        <f t="shared" si="5"/>
        <v/>
      </c>
      <c r="J61" s="2">
        <f t="shared" si="42"/>
        <v>3.5</v>
      </c>
      <c r="K61" s="4">
        <f t="shared" si="6"/>
        <v>10.5</v>
      </c>
      <c r="L61" s="4">
        <f t="shared" si="7"/>
        <v>1.23</v>
      </c>
      <c r="O61" s="4">
        <f t="shared" si="8"/>
        <v>0</v>
      </c>
      <c r="P61" s="13" t="str">
        <f t="shared" si="9"/>
        <v/>
      </c>
      <c r="Q61" s="4" t="str">
        <f t="shared" si="10"/>
        <v/>
      </c>
      <c r="S61" s="2">
        <f t="shared" si="43"/>
        <v>3.5</v>
      </c>
      <c r="T61" s="4">
        <f t="shared" si="11"/>
        <v>10.5</v>
      </c>
      <c r="U61" s="4">
        <f t="shared" si="12"/>
        <v>1.92</v>
      </c>
      <c r="X61" s="4">
        <f t="shared" si="13"/>
        <v>0</v>
      </c>
      <c r="Y61" s="13" t="str">
        <f t="shared" si="14"/>
        <v/>
      </c>
      <c r="Z61" s="4" t="str">
        <f t="shared" si="15"/>
        <v/>
      </c>
      <c r="AB61" s="2">
        <f t="shared" si="44"/>
        <v>3.5</v>
      </c>
      <c r="AC61" s="4">
        <f t="shared" si="16"/>
        <v>10.5</v>
      </c>
      <c r="AD61" s="4">
        <f t="shared" si="17"/>
        <v>1.92</v>
      </c>
      <c r="AG61" s="4">
        <f t="shared" si="18"/>
        <v>0</v>
      </c>
      <c r="AH61" s="13" t="str">
        <f t="shared" si="19"/>
        <v/>
      </c>
      <c r="AI61" s="4" t="str">
        <f t="shared" si="20"/>
        <v/>
      </c>
      <c r="AJ61" s="13"/>
      <c r="AK61" s="2">
        <f t="shared" si="45"/>
        <v>3.5</v>
      </c>
      <c r="AL61" s="4">
        <f t="shared" si="21"/>
        <v>10.5</v>
      </c>
      <c r="AM61" s="4">
        <f t="shared" si="22"/>
        <v>1.92</v>
      </c>
      <c r="AP61" s="4">
        <f t="shared" si="23"/>
        <v>0</v>
      </c>
      <c r="AQ61" s="13" t="str">
        <f t="shared" si="24"/>
        <v/>
      </c>
      <c r="AR61" s="4" t="str">
        <f t="shared" si="25"/>
        <v/>
      </c>
      <c r="AS61" s="13"/>
      <c r="AT61" s="2">
        <f t="shared" si="46"/>
        <v>3.5</v>
      </c>
      <c r="AU61" s="4">
        <f t="shared" si="26"/>
        <v>10.5</v>
      </c>
      <c r="AV61" s="4">
        <f t="shared" si="27"/>
        <v>1.23</v>
      </c>
      <c r="AY61" s="4">
        <f t="shared" si="28"/>
        <v>0</v>
      </c>
      <c r="AZ61" s="13" t="str">
        <f t="shared" si="29"/>
        <v/>
      </c>
      <c r="BA61" s="4" t="str">
        <f t="shared" si="30"/>
        <v/>
      </c>
      <c r="BB61" s="13"/>
      <c r="BC61" s="2">
        <f t="shared" si="47"/>
        <v>3.5</v>
      </c>
      <c r="BD61" s="4">
        <f t="shared" si="31"/>
        <v>10.5</v>
      </c>
      <c r="BE61" s="4">
        <f t="shared" si="32"/>
        <v>1.23</v>
      </c>
      <c r="BH61" s="4">
        <f t="shared" si="33"/>
        <v>0</v>
      </c>
      <c r="BI61" s="13" t="str">
        <f t="shared" si="34"/>
        <v/>
      </c>
      <c r="BJ61" s="4" t="str">
        <f t="shared" si="35"/>
        <v/>
      </c>
      <c r="BK61" s="13"/>
      <c r="BL61" s="2">
        <f t="shared" si="48"/>
        <v>3.5</v>
      </c>
      <c r="BM61" s="4">
        <f t="shared" si="36"/>
        <v>10.5</v>
      </c>
      <c r="BN61" s="4">
        <f t="shared" si="37"/>
        <v>1.23</v>
      </c>
      <c r="BQ61" s="4">
        <f t="shared" si="38"/>
        <v>0</v>
      </c>
      <c r="BR61" s="13" t="str">
        <f t="shared" si="39"/>
        <v/>
      </c>
      <c r="BS61" s="4" t="str">
        <f t="shared" si="40"/>
        <v/>
      </c>
      <c r="BT61" s="25"/>
    </row>
    <row r="62">
      <c r="A62" s="2">
        <f t="shared" si="41"/>
        <v>4</v>
      </c>
      <c r="B62" s="4">
        <f t="shared" si="1"/>
        <v>12</v>
      </c>
      <c r="C62" s="4">
        <f t="shared" si="2"/>
        <v>1.2</v>
      </c>
      <c r="F62" s="4">
        <f t="shared" si="3"/>
        <v>0</v>
      </c>
      <c r="G62" s="13" t="str">
        <f t="shared" si="4"/>
        <v/>
      </c>
      <c r="H62" s="4" t="str">
        <f t="shared" si="5"/>
        <v/>
      </c>
      <c r="J62" s="2">
        <f t="shared" si="42"/>
        <v>4</v>
      </c>
      <c r="K62" s="4">
        <f t="shared" si="6"/>
        <v>12</v>
      </c>
      <c r="L62" s="4">
        <f t="shared" si="7"/>
        <v>1.2</v>
      </c>
      <c r="O62" s="4">
        <f t="shared" si="8"/>
        <v>0</v>
      </c>
      <c r="P62" s="13" t="str">
        <f t="shared" si="9"/>
        <v/>
      </c>
      <c r="Q62" s="4" t="str">
        <f t="shared" si="10"/>
        <v/>
      </c>
      <c r="S62" s="2">
        <f t="shared" si="43"/>
        <v>4</v>
      </c>
      <c r="T62" s="4">
        <f t="shared" si="11"/>
        <v>12</v>
      </c>
      <c r="U62" s="4">
        <f t="shared" si="12"/>
        <v>1.89</v>
      </c>
      <c r="X62" s="4">
        <f t="shared" si="13"/>
        <v>0</v>
      </c>
      <c r="Y62" s="13" t="str">
        <f t="shared" si="14"/>
        <v/>
      </c>
      <c r="Z62" s="4" t="str">
        <f t="shared" si="15"/>
        <v/>
      </c>
      <c r="AB62" s="2">
        <f t="shared" si="44"/>
        <v>4</v>
      </c>
      <c r="AC62" s="4">
        <f t="shared" si="16"/>
        <v>12</v>
      </c>
      <c r="AD62" s="4">
        <f t="shared" si="17"/>
        <v>1.89</v>
      </c>
      <c r="AG62" s="4">
        <f t="shared" si="18"/>
        <v>0</v>
      </c>
      <c r="AH62" s="13" t="str">
        <f t="shared" si="19"/>
        <v/>
      </c>
      <c r="AI62" s="4" t="str">
        <f t="shared" si="20"/>
        <v/>
      </c>
      <c r="AJ62" s="13"/>
      <c r="AK62" s="2">
        <f t="shared" si="45"/>
        <v>4</v>
      </c>
      <c r="AL62" s="4">
        <f t="shared" si="21"/>
        <v>12</v>
      </c>
      <c r="AM62" s="4">
        <f t="shared" si="22"/>
        <v>1.89</v>
      </c>
      <c r="AP62" s="4">
        <f t="shared" si="23"/>
        <v>0</v>
      </c>
      <c r="AQ62" s="13" t="str">
        <f t="shared" si="24"/>
        <v/>
      </c>
      <c r="AR62" s="4" t="str">
        <f t="shared" si="25"/>
        <v/>
      </c>
      <c r="AS62" s="13"/>
      <c r="AT62" s="2">
        <f t="shared" si="46"/>
        <v>4</v>
      </c>
      <c r="AU62" s="4">
        <f t="shared" si="26"/>
        <v>12</v>
      </c>
      <c r="AV62" s="4">
        <f t="shared" si="27"/>
        <v>1.2</v>
      </c>
      <c r="AY62" s="4">
        <f t="shared" si="28"/>
        <v>0</v>
      </c>
      <c r="AZ62" s="13" t="str">
        <f t="shared" si="29"/>
        <v/>
      </c>
      <c r="BA62" s="4" t="str">
        <f t="shared" si="30"/>
        <v/>
      </c>
      <c r="BB62" s="13"/>
      <c r="BC62" s="2">
        <f t="shared" si="47"/>
        <v>4</v>
      </c>
      <c r="BD62" s="4">
        <f t="shared" si="31"/>
        <v>12</v>
      </c>
      <c r="BE62" s="4">
        <f t="shared" si="32"/>
        <v>1.2</v>
      </c>
      <c r="BH62" s="4">
        <f t="shared" si="33"/>
        <v>0</v>
      </c>
      <c r="BI62" s="13" t="str">
        <f t="shared" si="34"/>
        <v/>
      </c>
      <c r="BJ62" s="4" t="str">
        <f t="shared" si="35"/>
        <v/>
      </c>
      <c r="BK62" s="13"/>
      <c r="BL62" s="2">
        <f t="shared" si="48"/>
        <v>4</v>
      </c>
      <c r="BM62" s="4">
        <f t="shared" si="36"/>
        <v>12</v>
      </c>
      <c r="BN62" s="4">
        <f t="shared" si="37"/>
        <v>1.2</v>
      </c>
      <c r="BQ62" s="4">
        <f t="shared" si="38"/>
        <v>0</v>
      </c>
      <c r="BR62" s="13" t="str">
        <f t="shared" si="39"/>
        <v/>
      </c>
      <c r="BS62" s="4" t="str">
        <f t="shared" si="40"/>
        <v/>
      </c>
      <c r="BT62" s="25"/>
    </row>
    <row r="63">
      <c r="A63" s="2">
        <f t="shared" si="41"/>
        <v>4.5</v>
      </c>
      <c r="B63" s="4">
        <f t="shared" si="1"/>
        <v>13.5</v>
      </c>
      <c r="C63" s="4">
        <f t="shared" si="2"/>
        <v>1.17</v>
      </c>
      <c r="F63" s="4">
        <f t="shared" si="3"/>
        <v>0</v>
      </c>
      <c r="G63" s="13" t="str">
        <f t="shared" si="4"/>
        <v/>
      </c>
      <c r="H63" s="4" t="str">
        <f t="shared" si="5"/>
        <v/>
      </c>
      <c r="J63" s="2">
        <f t="shared" si="42"/>
        <v>4.5</v>
      </c>
      <c r="K63" s="4">
        <f t="shared" si="6"/>
        <v>13.5</v>
      </c>
      <c r="L63" s="4">
        <f t="shared" si="7"/>
        <v>1.17</v>
      </c>
      <c r="O63" s="4">
        <f t="shared" si="8"/>
        <v>0</v>
      </c>
      <c r="P63" s="13" t="str">
        <f t="shared" si="9"/>
        <v/>
      </c>
      <c r="Q63" s="4" t="str">
        <f t="shared" si="10"/>
        <v/>
      </c>
      <c r="S63" s="2">
        <f t="shared" si="43"/>
        <v>4.5</v>
      </c>
      <c r="T63" s="4">
        <f t="shared" si="11"/>
        <v>13.5</v>
      </c>
      <c r="U63" s="4">
        <f t="shared" si="12"/>
        <v>1.86</v>
      </c>
      <c r="X63" s="4">
        <f t="shared" si="13"/>
        <v>0</v>
      </c>
      <c r="Y63" s="13" t="str">
        <f t="shared" si="14"/>
        <v/>
      </c>
      <c r="Z63" s="4" t="str">
        <f t="shared" si="15"/>
        <v/>
      </c>
      <c r="AB63" s="2">
        <f t="shared" si="44"/>
        <v>4.5</v>
      </c>
      <c r="AC63" s="4">
        <f t="shared" si="16"/>
        <v>13.5</v>
      </c>
      <c r="AD63" s="4">
        <f t="shared" si="17"/>
        <v>1.86</v>
      </c>
      <c r="AG63" s="4">
        <f t="shared" si="18"/>
        <v>0</v>
      </c>
      <c r="AH63" s="13" t="str">
        <f t="shared" si="19"/>
        <v/>
      </c>
      <c r="AI63" s="4" t="str">
        <f t="shared" si="20"/>
        <v/>
      </c>
      <c r="AJ63" s="13"/>
      <c r="AK63" s="2">
        <f t="shared" si="45"/>
        <v>4.5</v>
      </c>
      <c r="AL63" s="4">
        <f t="shared" si="21"/>
        <v>13.5</v>
      </c>
      <c r="AM63" s="4">
        <f t="shared" si="22"/>
        <v>1.86</v>
      </c>
      <c r="AP63" s="4">
        <f t="shared" si="23"/>
        <v>0</v>
      </c>
      <c r="AQ63" s="13" t="str">
        <f t="shared" si="24"/>
        <v/>
      </c>
      <c r="AR63" s="4" t="str">
        <f t="shared" si="25"/>
        <v/>
      </c>
      <c r="AS63" s="13"/>
      <c r="AT63" s="2">
        <f t="shared" si="46"/>
        <v>4.5</v>
      </c>
      <c r="AU63" s="4">
        <f t="shared" si="26"/>
        <v>13.5</v>
      </c>
      <c r="AV63" s="4">
        <f t="shared" si="27"/>
        <v>1.17</v>
      </c>
      <c r="AY63" s="4">
        <f t="shared" si="28"/>
        <v>0</v>
      </c>
      <c r="AZ63" s="13" t="str">
        <f t="shared" si="29"/>
        <v/>
      </c>
      <c r="BA63" s="4" t="str">
        <f t="shared" si="30"/>
        <v/>
      </c>
      <c r="BB63" s="13"/>
      <c r="BC63" s="2">
        <f t="shared" si="47"/>
        <v>4.5</v>
      </c>
      <c r="BD63" s="4">
        <f t="shared" si="31"/>
        <v>13.5</v>
      </c>
      <c r="BE63" s="4">
        <f t="shared" si="32"/>
        <v>1.17</v>
      </c>
      <c r="BH63" s="4">
        <f t="shared" si="33"/>
        <v>0</v>
      </c>
      <c r="BI63" s="13" t="str">
        <f t="shared" si="34"/>
        <v/>
      </c>
      <c r="BJ63" s="4" t="str">
        <f t="shared" si="35"/>
        <v/>
      </c>
      <c r="BK63" s="13"/>
      <c r="BL63" s="2">
        <f t="shared" si="48"/>
        <v>4.5</v>
      </c>
      <c r="BM63" s="4">
        <f t="shared" si="36"/>
        <v>13.5</v>
      </c>
      <c r="BN63" s="4">
        <f t="shared" si="37"/>
        <v>1.17</v>
      </c>
      <c r="BQ63" s="4">
        <f t="shared" si="38"/>
        <v>0</v>
      </c>
      <c r="BR63" s="13" t="str">
        <f t="shared" si="39"/>
        <v/>
      </c>
      <c r="BS63" s="4" t="str">
        <f t="shared" si="40"/>
        <v/>
      </c>
      <c r="BT63" s="25"/>
    </row>
    <row r="64">
      <c r="A64" s="2">
        <f t="shared" si="41"/>
        <v>5</v>
      </c>
      <c r="B64" s="4">
        <f t="shared" si="1"/>
        <v>15</v>
      </c>
      <c r="C64" s="4">
        <f t="shared" si="2"/>
        <v>1.14</v>
      </c>
      <c r="F64" s="4">
        <f t="shared" si="3"/>
        <v>0</v>
      </c>
      <c r="G64" s="13" t="str">
        <f t="shared" si="4"/>
        <v/>
      </c>
      <c r="H64" s="4" t="str">
        <f t="shared" si="5"/>
        <v/>
      </c>
      <c r="J64" s="2">
        <f t="shared" si="42"/>
        <v>5</v>
      </c>
      <c r="K64" s="4">
        <f t="shared" si="6"/>
        <v>15</v>
      </c>
      <c r="L64" s="4">
        <f t="shared" si="7"/>
        <v>1.14</v>
      </c>
      <c r="O64" s="4">
        <f t="shared" si="8"/>
        <v>0</v>
      </c>
      <c r="P64" s="13" t="str">
        <f t="shared" si="9"/>
        <v/>
      </c>
      <c r="Q64" s="4" t="str">
        <f t="shared" si="10"/>
        <v/>
      </c>
      <c r="S64" s="2">
        <f t="shared" si="43"/>
        <v>5</v>
      </c>
      <c r="T64" s="4">
        <f t="shared" si="11"/>
        <v>15</v>
      </c>
      <c r="U64" s="4">
        <f t="shared" si="12"/>
        <v>1.83</v>
      </c>
      <c r="V64" s="2">
        <v>150.8125</v>
      </c>
      <c r="W64" s="2">
        <v>155.25</v>
      </c>
      <c r="X64" s="4">
        <f t="shared" si="13"/>
        <v>4.4375</v>
      </c>
      <c r="Y64" s="13">
        <f t="shared" si="14"/>
        <v>0.9964973623</v>
      </c>
      <c r="Z64" s="4">
        <f t="shared" si="15"/>
        <v>0</v>
      </c>
      <c r="AB64" s="2">
        <f t="shared" si="44"/>
        <v>5</v>
      </c>
      <c r="AC64" s="4">
        <f t="shared" si="16"/>
        <v>15</v>
      </c>
      <c r="AD64" s="4">
        <f t="shared" si="17"/>
        <v>1.83</v>
      </c>
      <c r="AE64" s="4">
        <f>150.875-1/32</f>
        <v>150.84375</v>
      </c>
      <c r="AF64" s="4">
        <f>155.25-1/32</f>
        <v>155.21875</v>
      </c>
      <c r="AG64" s="4">
        <f t="shared" si="18"/>
        <v>4.375</v>
      </c>
      <c r="AH64" s="13">
        <f t="shared" si="19"/>
        <v>0.9929327736</v>
      </c>
      <c r="AI64" s="4">
        <f t="shared" si="20"/>
        <v>0</v>
      </c>
      <c r="AJ64" s="13"/>
      <c r="AK64" s="2">
        <f t="shared" si="45"/>
        <v>5</v>
      </c>
      <c r="AL64" s="4">
        <f t="shared" si="21"/>
        <v>15</v>
      </c>
      <c r="AM64" s="4">
        <f t="shared" si="22"/>
        <v>1.83</v>
      </c>
      <c r="AN64" s="4">
        <f>150.875-1/32</f>
        <v>150.84375</v>
      </c>
      <c r="AO64" s="2">
        <v>155.25</v>
      </c>
      <c r="AP64" s="4">
        <f t="shared" si="23"/>
        <v>4.40625</v>
      </c>
      <c r="AQ64" s="13">
        <f t="shared" si="24"/>
        <v>0.9964726521</v>
      </c>
      <c r="AR64" s="4">
        <f t="shared" si="25"/>
        <v>0</v>
      </c>
      <c r="AS64" s="13"/>
      <c r="AT64" s="2">
        <f t="shared" si="46"/>
        <v>5</v>
      </c>
      <c r="AU64" s="4">
        <f t="shared" si="26"/>
        <v>15</v>
      </c>
      <c r="AV64" s="4">
        <f t="shared" si="27"/>
        <v>1.14</v>
      </c>
      <c r="AY64" s="4">
        <f t="shared" si="28"/>
        <v>0</v>
      </c>
      <c r="AZ64" s="13" t="str">
        <f t="shared" si="29"/>
        <v/>
      </c>
      <c r="BA64" s="4" t="str">
        <f t="shared" si="30"/>
        <v/>
      </c>
      <c r="BB64" s="13"/>
      <c r="BC64" s="2">
        <f t="shared" si="47"/>
        <v>5</v>
      </c>
      <c r="BD64" s="4">
        <f t="shared" si="31"/>
        <v>15</v>
      </c>
      <c r="BE64" s="4">
        <f t="shared" si="32"/>
        <v>1.14</v>
      </c>
      <c r="BH64" s="4">
        <f t="shared" si="33"/>
        <v>0</v>
      </c>
      <c r="BI64" s="13" t="str">
        <f t="shared" si="34"/>
        <v/>
      </c>
      <c r="BJ64" s="4" t="str">
        <f t="shared" si="35"/>
        <v/>
      </c>
      <c r="BK64" s="13"/>
      <c r="BL64" s="2">
        <f t="shared" si="48"/>
        <v>5</v>
      </c>
      <c r="BM64" s="4">
        <f t="shared" si="36"/>
        <v>15</v>
      </c>
      <c r="BN64" s="4">
        <f t="shared" si="37"/>
        <v>1.14</v>
      </c>
      <c r="BQ64" s="4">
        <f t="shared" si="38"/>
        <v>0</v>
      </c>
      <c r="BR64" s="13" t="str">
        <f t="shared" si="39"/>
        <v/>
      </c>
      <c r="BS64" s="4" t="str">
        <f t="shared" si="40"/>
        <v/>
      </c>
      <c r="BT64" s="25"/>
    </row>
    <row r="65">
      <c r="A65" s="2">
        <f t="shared" si="41"/>
        <v>5.5</v>
      </c>
      <c r="B65" s="4">
        <f t="shared" si="1"/>
        <v>16.5</v>
      </c>
      <c r="C65" s="4">
        <f t="shared" si="2"/>
        <v>1.11</v>
      </c>
      <c r="F65" s="4">
        <f t="shared" si="3"/>
        <v>0</v>
      </c>
      <c r="G65" s="13" t="str">
        <f t="shared" si="4"/>
        <v/>
      </c>
      <c r="H65" s="4" t="str">
        <f t="shared" si="5"/>
        <v/>
      </c>
      <c r="J65" s="2">
        <f t="shared" si="42"/>
        <v>5.5</v>
      </c>
      <c r="K65" s="4">
        <f t="shared" si="6"/>
        <v>16.5</v>
      </c>
      <c r="L65" s="4">
        <f t="shared" si="7"/>
        <v>1.11</v>
      </c>
      <c r="O65" s="4">
        <f t="shared" si="8"/>
        <v>0</v>
      </c>
      <c r="P65" s="13" t="str">
        <f t="shared" si="9"/>
        <v/>
      </c>
      <c r="Q65" s="4" t="str">
        <f t="shared" si="10"/>
        <v/>
      </c>
      <c r="S65" s="2">
        <f t="shared" si="43"/>
        <v>5.5</v>
      </c>
      <c r="T65" s="4">
        <f t="shared" si="11"/>
        <v>16.5</v>
      </c>
      <c r="U65" s="4">
        <f t="shared" si="12"/>
        <v>1.8</v>
      </c>
      <c r="X65" s="4">
        <f t="shared" si="13"/>
        <v>0</v>
      </c>
      <c r="Y65" s="13" t="str">
        <f t="shared" si="14"/>
        <v/>
      </c>
      <c r="Z65" s="4" t="str">
        <f t="shared" si="15"/>
        <v/>
      </c>
      <c r="AB65" s="2">
        <f t="shared" si="44"/>
        <v>5.5</v>
      </c>
      <c r="AC65" s="4">
        <f t="shared" si="16"/>
        <v>16.5</v>
      </c>
      <c r="AD65" s="4">
        <f t="shared" si="17"/>
        <v>1.8</v>
      </c>
      <c r="AG65" s="4">
        <f t="shared" si="18"/>
        <v>0</v>
      </c>
      <c r="AH65" s="13" t="str">
        <f t="shared" si="19"/>
        <v/>
      </c>
      <c r="AI65" s="4" t="str">
        <f t="shared" si="20"/>
        <v/>
      </c>
      <c r="AJ65" s="13"/>
      <c r="AK65" s="2">
        <f t="shared" si="45"/>
        <v>5.5</v>
      </c>
      <c r="AL65" s="4">
        <f t="shared" si="21"/>
        <v>16.5</v>
      </c>
      <c r="AM65" s="4">
        <f t="shared" si="22"/>
        <v>1.8</v>
      </c>
      <c r="AP65" s="4">
        <f t="shared" si="23"/>
        <v>0</v>
      </c>
      <c r="AQ65" s="13" t="str">
        <f t="shared" si="24"/>
        <v/>
      </c>
      <c r="AR65" s="4" t="str">
        <f t="shared" si="25"/>
        <v/>
      </c>
      <c r="AS65" s="13"/>
      <c r="AT65" s="2">
        <f t="shared" si="46"/>
        <v>5.5</v>
      </c>
      <c r="AU65" s="4">
        <f t="shared" si="26"/>
        <v>16.5</v>
      </c>
      <c r="AV65" s="4">
        <f t="shared" si="27"/>
        <v>1.11</v>
      </c>
      <c r="AY65" s="4">
        <f t="shared" si="28"/>
        <v>0</v>
      </c>
      <c r="AZ65" s="13" t="str">
        <f t="shared" si="29"/>
        <v/>
      </c>
      <c r="BA65" s="4" t="str">
        <f t="shared" si="30"/>
        <v/>
      </c>
      <c r="BB65" s="13"/>
      <c r="BC65" s="2">
        <f t="shared" si="47"/>
        <v>5.5</v>
      </c>
      <c r="BD65" s="4">
        <f t="shared" si="31"/>
        <v>16.5</v>
      </c>
      <c r="BE65" s="4">
        <f t="shared" si="32"/>
        <v>1.11</v>
      </c>
      <c r="BH65" s="4">
        <f t="shared" si="33"/>
        <v>0</v>
      </c>
      <c r="BI65" s="13" t="str">
        <f t="shared" si="34"/>
        <v/>
      </c>
      <c r="BJ65" s="4" t="str">
        <f t="shared" si="35"/>
        <v/>
      </c>
      <c r="BK65" s="13"/>
      <c r="BL65" s="2">
        <f t="shared" si="48"/>
        <v>5.5</v>
      </c>
      <c r="BM65" s="4">
        <f t="shared" si="36"/>
        <v>16.5</v>
      </c>
      <c r="BN65" s="4">
        <f t="shared" si="37"/>
        <v>1.11</v>
      </c>
      <c r="BQ65" s="4">
        <f t="shared" si="38"/>
        <v>0</v>
      </c>
      <c r="BR65" s="13" t="str">
        <f t="shared" si="39"/>
        <v/>
      </c>
      <c r="BS65" s="4" t="str">
        <f t="shared" si="40"/>
        <v/>
      </c>
      <c r="BT65" s="25"/>
    </row>
    <row r="66">
      <c r="A66" s="2">
        <f t="shared" si="41"/>
        <v>6</v>
      </c>
      <c r="B66" s="4">
        <f t="shared" si="1"/>
        <v>18</v>
      </c>
      <c r="C66" s="4">
        <f t="shared" si="2"/>
        <v>1.08</v>
      </c>
      <c r="F66" s="4">
        <f t="shared" si="3"/>
        <v>0</v>
      </c>
      <c r="G66" s="13" t="str">
        <f t="shared" si="4"/>
        <v/>
      </c>
      <c r="H66" s="4" t="str">
        <f t="shared" si="5"/>
        <v/>
      </c>
      <c r="J66" s="2">
        <f t="shared" si="42"/>
        <v>6</v>
      </c>
      <c r="K66" s="4">
        <f t="shared" si="6"/>
        <v>18</v>
      </c>
      <c r="L66" s="4">
        <f t="shared" si="7"/>
        <v>1.08</v>
      </c>
      <c r="O66" s="4">
        <f t="shared" si="8"/>
        <v>0</v>
      </c>
      <c r="P66" s="13" t="str">
        <f t="shared" si="9"/>
        <v/>
      </c>
      <c r="Q66" s="4" t="str">
        <f t="shared" si="10"/>
        <v/>
      </c>
      <c r="S66" s="2">
        <f t="shared" si="43"/>
        <v>6</v>
      </c>
      <c r="T66" s="4">
        <f t="shared" si="11"/>
        <v>18</v>
      </c>
      <c r="U66" s="4">
        <f t="shared" si="12"/>
        <v>1.77</v>
      </c>
      <c r="X66" s="4">
        <f t="shared" si="13"/>
        <v>0</v>
      </c>
      <c r="Y66" s="13" t="str">
        <f t="shared" si="14"/>
        <v/>
      </c>
      <c r="Z66" s="4" t="str">
        <f t="shared" si="15"/>
        <v/>
      </c>
      <c r="AB66" s="2">
        <f t="shared" si="44"/>
        <v>6</v>
      </c>
      <c r="AC66" s="4">
        <f t="shared" si="16"/>
        <v>18</v>
      </c>
      <c r="AD66" s="4">
        <f t="shared" si="17"/>
        <v>1.77</v>
      </c>
      <c r="AG66" s="4">
        <f t="shared" si="18"/>
        <v>0</v>
      </c>
      <c r="AH66" s="13" t="str">
        <f t="shared" si="19"/>
        <v/>
      </c>
      <c r="AI66" s="4" t="str">
        <f t="shared" si="20"/>
        <v/>
      </c>
      <c r="AJ66" s="13"/>
      <c r="AK66" s="2">
        <f t="shared" si="45"/>
        <v>6</v>
      </c>
      <c r="AL66" s="4">
        <f t="shared" si="21"/>
        <v>18</v>
      </c>
      <c r="AM66" s="4">
        <f t="shared" si="22"/>
        <v>1.77</v>
      </c>
      <c r="AP66" s="4">
        <f t="shared" si="23"/>
        <v>0</v>
      </c>
      <c r="AQ66" s="13" t="str">
        <f t="shared" si="24"/>
        <v/>
      </c>
      <c r="AR66" s="4" t="str">
        <f t="shared" si="25"/>
        <v/>
      </c>
      <c r="AS66" s="13"/>
      <c r="AT66" s="2">
        <f t="shared" si="46"/>
        <v>6</v>
      </c>
      <c r="AU66" s="4">
        <f t="shared" si="26"/>
        <v>18</v>
      </c>
      <c r="AV66" s="4">
        <f t="shared" si="27"/>
        <v>1.08</v>
      </c>
      <c r="AY66" s="4">
        <f t="shared" si="28"/>
        <v>0</v>
      </c>
      <c r="AZ66" s="13" t="str">
        <f t="shared" si="29"/>
        <v/>
      </c>
      <c r="BA66" s="4" t="str">
        <f t="shared" si="30"/>
        <v/>
      </c>
      <c r="BB66" s="13"/>
      <c r="BC66" s="2">
        <f t="shared" si="47"/>
        <v>6</v>
      </c>
      <c r="BD66" s="4">
        <f t="shared" si="31"/>
        <v>18</v>
      </c>
      <c r="BE66" s="4">
        <f t="shared" si="32"/>
        <v>1.08</v>
      </c>
      <c r="BH66" s="4">
        <f t="shared" si="33"/>
        <v>0</v>
      </c>
      <c r="BI66" s="13" t="str">
        <f t="shared" si="34"/>
        <v/>
      </c>
      <c r="BJ66" s="4" t="str">
        <f t="shared" si="35"/>
        <v/>
      </c>
      <c r="BK66" s="13"/>
      <c r="BL66" s="2">
        <f t="shared" si="48"/>
        <v>6</v>
      </c>
      <c r="BM66" s="4">
        <f t="shared" si="36"/>
        <v>18</v>
      </c>
      <c r="BN66" s="4">
        <f t="shared" si="37"/>
        <v>1.08</v>
      </c>
      <c r="BQ66" s="4">
        <f t="shared" si="38"/>
        <v>0</v>
      </c>
      <c r="BR66" s="13" t="str">
        <f t="shared" si="39"/>
        <v/>
      </c>
      <c r="BS66" s="4" t="str">
        <f t="shared" si="40"/>
        <v/>
      </c>
      <c r="BT66" s="25"/>
    </row>
    <row r="67">
      <c r="A67" s="2">
        <f t="shared" si="41"/>
        <v>6.5</v>
      </c>
      <c r="B67" s="4">
        <f t="shared" si="1"/>
        <v>19.5</v>
      </c>
      <c r="C67" s="4">
        <f t="shared" si="2"/>
        <v>1.05</v>
      </c>
      <c r="F67" s="4">
        <f t="shared" si="3"/>
        <v>0</v>
      </c>
      <c r="G67" s="13" t="str">
        <f t="shared" si="4"/>
        <v/>
      </c>
      <c r="H67" s="4" t="str">
        <f t="shared" si="5"/>
        <v/>
      </c>
      <c r="J67" s="2">
        <f t="shared" si="42"/>
        <v>6.5</v>
      </c>
      <c r="K67" s="4">
        <f t="shared" si="6"/>
        <v>19.5</v>
      </c>
      <c r="L67" s="4">
        <f t="shared" si="7"/>
        <v>1.05</v>
      </c>
      <c r="O67" s="4">
        <f t="shared" si="8"/>
        <v>0</v>
      </c>
      <c r="P67" s="13" t="str">
        <f t="shared" si="9"/>
        <v/>
      </c>
      <c r="Q67" s="4" t="str">
        <f t="shared" si="10"/>
        <v/>
      </c>
      <c r="S67" s="2">
        <f t="shared" si="43"/>
        <v>6.5</v>
      </c>
      <c r="T67" s="4">
        <f t="shared" si="11"/>
        <v>19.5</v>
      </c>
      <c r="U67" s="4">
        <f t="shared" si="12"/>
        <v>1.74</v>
      </c>
      <c r="X67" s="4">
        <f t="shared" si="13"/>
        <v>0</v>
      </c>
      <c r="Y67" s="13" t="str">
        <f t="shared" si="14"/>
        <v/>
      </c>
      <c r="Z67" s="4" t="str">
        <f t="shared" si="15"/>
        <v/>
      </c>
      <c r="AB67" s="2">
        <f t="shared" si="44"/>
        <v>6.5</v>
      </c>
      <c r="AC67" s="4">
        <f t="shared" si="16"/>
        <v>19.5</v>
      </c>
      <c r="AD67" s="4">
        <f t="shared" si="17"/>
        <v>1.74</v>
      </c>
      <c r="AG67" s="4">
        <f t="shared" si="18"/>
        <v>0</v>
      </c>
      <c r="AH67" s="13" t="str">
        <f t="shared" si="19"/>
        <v/>
      </c>
      <c r="AI67" s="4" t="str">
        <f t="shared" si="20"/>
        <v/>
      </c>
      <c r="AJ67" s="13"/>
      <c r="AK67" s="2">
        <f t="shared" si="45"/>
        <v>6.5</v>
      </c>
      <c r="AL67" s="4">
        <f t="shared" si="21"/>
        <v>19.5</v>
      </c>
      <c r="AM67" s="4">
        <f t="shared" si="22"/>
        <v>1.74</v>
      </c>
      <c r="AP67" s="4">
        <f t="shared" si="23"/>
        <v>0</v>
      </c>
      <c r="AQ67" s="13" t="str">
        <f t="shared" si="24"/>
        <v/>
      </c>
      <c r="AR67" s="4" t="str">
        <f t="shared" si="25"/>
        <v/>
      </c>
      <c r="AS67" s="13"/>
      <c r="AT67" s="2">
        <f t="shared" si="46"/>
        <v>6.5</v>
      </c>
      <c r="AU67" s="4">
        <f t="shared" si="26"/>
        <v>19.5</v>
      </c>
      <c r="AV67" s="4">
        <f t="shared" si="27"/>
        <v>1.05</v>
      </c>
      <c r="AY67" s="4">
        <f t="shared" si="28"/>
        <v>0</v>
      </c>
      <c r="AZ67" s="13" t="str">
        <f t="shared" si="29"/>
        <v/>
      </c>
      <c r="BA67" s="4" t="str">
        <f t="shared" si="30"/>
        <v/>
      </c>
      <c r="BB67" s="13"/>
      <c r="BC67" s="2">
        <f t="shared" si="47"/>
        <v>6.5</v>
      </c>
      <c r="BD67" s="4">
        <f t="shared" si="31"/>
        <v>19.5</v>
      </c>
      <c r="BE67" s="4">
        <f t="shared" si="32"/>
        <v>1.05</v>
      </c>
      <c r="BH67" s="4">
        <f t="shared" si="33"/>
        <v>0</v>
      </c>
      <c r="BI67" s="13" t="str">
        <f t="shared" si="34"/>
        <v/>
      </c>
      <c r="BJ67" s="4" t="str">
        <f t="shared" si="35"/>
        <v/>
      </c>
      <c r="BK67" s="13"/>
      <c r="BL67" s="2">
        <f t="shared" si="48"/>
        <v>6.5</v>
      </c>
      <c r="BM67" s="4">
        <f t="shared" si="36"/>
        <v>19.5</v>
      </c>
      <c r="BN67" s="4">
        <f t="shared" si="37"/>
        <v>1.05</v>
      </c>
      <c r="BQ67" s="4">
        <f t="shared" si="38"/>
        <v>0</v>
      </c>
      <c r="BR67" s="13" t="str">
        <f t="shared" si="39"/>
        <v/>
      </c>
      <c r="BS67" s="4" t="str">
        <f t="shared" si="40"/>
        <v/>
      </c>
      <c r="BT67" s="25"/>
    </row>
    <row r="68">
      <c r="A68" s="2">
        <f t="shared" si="41"/>
        <v>7</v>
      </c>
      <c r="B68" s="4">
        <f t="shared" si="1"/>
        <v>21</v>
      </c>
      <c r="C68" s="4">
        <f t="shared" si="2"/>
        <v>1.02</v>
      </c>
      <c r="F68" s="4">
        <f t="shared" si="3"/>
        <v>0</v>
      </c>
      <c r="G68" s="13" t="str">
        <f t="shared" si="4"/>
        <v/>
      </c>
      <c r="H68" s="4" t="str">
        <f t="shared" si="5"/>
        <v/>
      </c>
      <c r="J68" s="2">
        <f t="shared" si="42"/>
        <v>7</v>
      </c>
      <c r="K68" s="4">
        <f t="shared" si="6"/>
        <v>21</v>
      </c>
      <c r="L68" s="4">
        <f t="shared" si="7"/>
        <v>1.02</v>
      </c>
      <c r="O68" s="4">
        <f t="shared" si="8"/>
        <v>0</v>
      </c>
      <c r="P68" s="13" t="str">
        <f t="shared" si="9"/>
        <v/>
      </c>
      <c r="Q68" s="4" t="str">
        <f t="shared" si="10"/>
        <v/>
      </c>
      <c r="S68" s="2">
        <f t="shared" si="43"/>
        <v>7</v>
      </c>
      <c r="T68" s="4">
        <f t="shared" si="11"/>
        <v>21</v>
      </c>
      <c r="U68" s="4">
        <f t="shared" si="12"/>
        <v>1.71</v>
      </c>
      <c r="X68" s="4">
        <f t="shared" si="13"/>
        <v>0</v>
      </c>
      <c r="Y68" s="13" t="str">
        <f t="shared" si="14"/>
        <v/>
      </c>
      <c r="Z68" s="4" t="str">
        <f t="shared" si="15"/>
        <v/>
      </c>
      <c r="AB68" s="2">
        <f t="shared" si="44"/>
        <v>7</v>
      </c>
      <c r="AC68" s="4">
        <f t="shared" si="16"/>
        <v>21</v>
      </c>
      <c r="AD68" s="4">
        <f t="shared" si="17"/>
        <v>1.71</v>
      </c>
      <c r="AG68" s="4">
        <f t="shared" si="18"/>
        <v>0</v>
      </c>
      <c r="AH68" s="13" t="str">
        <f t="shared" si="19"/>
        <v/>
      </c>
      <c r="AI68" s="4" t="str">
        <f t="shared" si="20"/>
        <v/>
      </c>
      <c r="AJ68" s="13"/>
      <c r="AK68" s="2">
        <f t="shared" si="45"/>
        <v>7</v>
      </c>
      <c r="AL68" s="4">
        <f t="shared" si="21"/>
        <v>21</v>
      </c>
      <c r="AM68" s="4">
        <f t="shared" si="22"/>
        <v>1.71</v>
      </c>
      <c r="AP68" s="4">
        <f t="shared" si="23"/>
        <v>0</v>
      </c>
      <c r="AQ68" s="13" t="str">
        <f t="shared" si="24"/>
        <v/>
      </c>
      <c r="AR68" s="4" t="str">
        <f t="shared" si="25"/>
        <v/>
      </c>
      <c r="AS68" s="13"/>
      <c r="AT68" s="2">
        <f t="shared" si="46"/>
        <v>7</v>
      </c>
      <c r="AU68" s="4">
        <f t="shared" si="26"/>
        <v>21</v>
      </c>
      <c r="AV68" s="4">
        <f t="shared" si="27"/>
        <v>1.02</v>
      </c>
      <c r="AY68" s="4">
        <f t="shared" si="28"/>
        <v>0</v>
      </c>
      <c r="AZ68" s="13" t="str">
        <f t="shared" si="29"/>
        <v/>
      </c>
      <c r="BA68" s="4" t="str">
        <f t="shared" si="30"/>
        <v/>
      </c>
      <c r="BB68" s="13"/>
      <c r="BC68" s="2">
        <f t="shared" si="47"/>
        <v>7</v>
      </c>
      <c r="BD68" s="4">
        <f t="shared" si="31"/>
        <v>21</v>
      </c>
      <c r="BE68" s="4">
        <f t="shared" si="32"/>
        <v>1.02</v>
      </c>
      <c r="BH68" s="4">
        <f t="shared" si="33"/>
        <v>0</v>
      </c>
      <c r="BI68" s="13" t="str">
        <f t="shared" si="34"/>
        <v/>
      </c>
      <c r="BJ68" s="4" t="str">
        <f t="shared" si="35"/>
        <v/>
      </c>
      <c r="BK68" s="13"/>
      <c r="BL68" s="2">
        <f t="shared" si="48"/>
        <v>7</v>
      </c>
      <c r="BM68" s="4">
        <f t="shared" si="36"/>
        <v>21</v>
      </c>
      <c r="BN68" s="4">
        <f t="shared" si="37"/>
        <v>1.02</v>
      </c>
      <c r="BQ68" s="4">
        <f t="shared" si="38"/>
        <v>0</v>
      </c>
      <c r="BR68" s="13" t="str">
        <f t="shared" si="39"/>
        <v/>
      </c>
      <c r="BS68" s="4" t="str">
        <f t="shared" si="40"/>
        <v/>
      </c>
      <c r="BT68" s="25"/>
    </row>
    <row r="69">
      <c r="A69" s="2">
        <f t="shared" si="41"/>
        <v>7.5</v>
      </c>
      <c r="B69" s="4">
        <f t="shared" si="1"/>
        <v>22.5</v>
      </c>
      <c r="C69" s="4">
        <f t="shared" si="2"/>
        <v>0.99</v>
      </c>
      <c r="F69" s="4">
        <f t="shared" si="3"/>
        <v>0</v>
      </c>
      <c r="G69" s="13" t="str">
        <f t="shared" si="4"/>
        <v/>
      </c>
      <c r="H69" s="4" t="str">
        <f t="shared" si="5"/>
        <v/>
      </c>
      <c r="J69" s="2">
        <f t="shared" si="42"/>
        <v>7.5</v>
      </c>
      <c r="K69" s="4">
        <f t="shared" si="6"/>
        <v>22.5</v>
      </c>
      <c r="L69" s="4">
        <f t="shared" si="7"/>
        <v>0.99</v>
      </c>
      <c r="O69" s="4">
        <f t="shared" si="8"/>
        <v>0</v>
      </c>
      <c r="P69" s="13" t="str">
        <f t="shared" si="9"/>
        <v/>
      </c>
      <c r="Q69" s="4" t="str">
        <f t="shared" si="10"/>
        <v/>
      </c>
      <c r="S69" s="2">
        <f t="shared" si="43"/>
        <v>7.5</v>
      </c>
      <c r="T69" s="4">
        <f t="shared" si="11"/>
        <v>22.5</v>
      </c>
      <c r="U69" s="4">
        <f t="shared" si="12"/>
        <v>1.68</v>
      </c>
      <c r="X69" s="4">
        <f t="shared" si="13"/>
        <v>0</v>
      </c>
      <c r="Y69" s="13" t="str">
        <f t="shared" si="14"/>
        <v/>
      </c>
      <c r="Z69" s="4" t="str">
        <f t="shared" si="15"/>
        <v/>
      </c>
      <c r="AB69" s="2">
        <f t="shared" si="44"/>
        <v>7.5</v>
      </c>
      <c r="AC69" s="4">
        <f t="shared" si="16"/>
        <v>22.5</v>
      </c>
      <c r="AD69" s="4">
        <f t="shared" si="17"/>
        <v>1.68</v>
      </c>
      <c r="AG69" s="4">
        <f t="shared" si="18"/>
        <v>0</v>
      </c>
      <c r="AH69" s="13" t="str">
        <f t="shared" si="19"/>
        <v/>
      </c>
      <c r="AI69" s="4" t="str">
        <f t="shared" si="20"/>
        <v/>
      </c>
      <c r="AJ69" s="13"/>
      <c r="AK69" s="2">
        <f t="shared" si="45"/>
        <v>7.5</v>
      </c>
      <c r="AL69" s="4">
        <f t="shared" si="21"/>
        <v>22.5</v>
      </c>
      <c r="AM69" s="4">
        <f t="shared" si="22"/>
        <v>1.68</v>
      </c>
      <c r="AP69" s="4">
        <f t="shared" si="23"/>
        <v>0</v>
      </c>
      <c r="AQ69" s="13" t="str">
        <f t="shared" si="24"/>
        <v/>
      </c>
      <c r="AR69" s="4" t="str">
        <f t="shared" si="25"/>
        <v/>
      </c>
      <c r="AS69" s="13"/>
      <c r="AT69" s="2">
        <f t="shared" si="46"/>
        <v>7.5</v>
      </c>
      <c r="AU69" s="4">
        <f t="shared" si="26"/>
        <v>22.5</v>
      </c>
      <c r="AV69" s="4">
        <f t="shared" si="27"/>
        <v>0.99</v>
      </c>
      <c r="AY69" s="4">
        <f t="shared" si="28"/>
        <v>0</v>
      </c>
      <c r="AZ69" s="13" t="str">
        <f t="shared" si="29"/>
        <v/>
      </c>
      <c r="BA69" s="4" t="str">
        <f t="shared" si="30"/>
        <v/>
      </c>
      <c r="BB69" s="13"/>
      <c r="BC69" s="2">
        <f t="shared" si="47"/>
        <v>7.5</v>
      </c>
      <c r="BD69" s="4">
        <f t="shared" si="31"/>
        <v>22.5</v>
      </c>
      <c r="BE69" s="4">
        <f t="shared" si="32"/>
        <v>0.99</v>
      </c>
      <c r="BH69" s="4">
        <f t="shared" si="33"/>
        <v>0</v>
      </c>
      <c r="BI69" s="13" t="str">
        <f t="shared" si="34"/>
        <v/>
      </c>
      <c r="BJ69" s="4" t="str">
        <f t="shared" si="35"/>
        <v/>
      </c>
      <c r="BK69" s="13"/>
      <c r="BL69" s="2">
        <f t="shared" si="48"/>
        <v>7.5</v>
      </c>
      <c r="BM69" s="4">
        <f t="shared" si="36"/>
        <v>22.5</v>
      </c>
      <c r="BN69" s="4">
        <f t="shared" si="37"/>
        <v>0.99</v>
      </c>
      <c r="BQ69" s="4">
        <f t="shared" si="38"/>
        <v>0</v>
      </c>
      <c r="BR69" s="13" t="str">
        <f t="shared" si="39"/>
        <v/>
      </c>
      <c r="BS69" s="4" t="str">
        <f t="shared" si="40"/>
        <v/>
      </c>
      <c r="BT69" s="25"/>
    </row>
    <row r="70">
      <c r="A70" s="2">
        <f t="shared" si="41"/>
        <v>8</v>
      </c>
      <c r="B70" s="4">
        <f t="shared" si="1"/>
        <v>24</v>
      </c>
      <c r="C70" s="4">
        <f t="shared" si="2"/>
        <v>0.96</v>
      </c>
      <c r="F70" s="4">
        <f t="shared" si="3"/>
        <v>0</v>
      </c>
      <c r="G70" s="13" t="str">
        <f t="shared" si="4"/>
        <v/>
      </c>
      <c r="H70" s="4" t="str">
        <f t="shared" si="5"/>
        <v/>
      </c>
      <c r="J70" s="2">
        <f t="shared" si="42"/>
        <v>8</v>
      </c>
      <c r="K70" s="4">
        <f t="shared" si="6"/>
        <v>24</v>
      </c>
      <c r="L70" s="4">
        <f t="shared" si="7"/>
        <v>0.96</v>
      </c>
      <c r="O70" s="4">
        <f t="shared" si="8"/>
        <v>0</v>
      </c>
      <c r="P70" s="13" t="str">
        <f t="shared" si="9"/>
        <v/>
      </c>
      <c r="Q70" s="4" t="str">
        <f t="shared" si="10"/>
        <v/>
      </c>
      <c r="S70" s="2">
        <f t="shared" si="43"/>
        <v>8</v>
      </c>
      <c r="T70" s="4">
        <f t="shared" si="11"/>
        <v>24</v>
      </c>
      <c r="U70" s="4">
        <f t="shared" si="12"/>
        <v>1.65</v>
      </c>
      <c r="X70" s="4">
        <f t="shared" si="13"/>
        <v>0</v>
      </c>
      <c r="Y70" s="13" t="str">
        <f t="shared" si="14"/>
        <v/>
      </c>
      <c r="Z70" s="4" t="str">
        <f t="shared" si="15"/>
        <v/>
      </c>
      <c r="AB70" s="2">
        <f t="shared" si="44"/>
        <v>8</v>
      </c>
      <c r="AC70" s="4">
        <f t="shared" si="16"/>
        <v>24</v>
      </c>
      <c r="AD70" s="4">
        <f t="shared" si="17"/>
        <v>1.65</v>
      </c>
      <c r="AG70" s="4">
        <f t="shared" si="18"/>
        <v>0</v>
      </c>
      <c r="AH70" s="13" t="str">
        <f t="shared" si="19"/>
        <v/>
      </c>
      <c r="AI70" s="4" t="str">
        <f t="shared" si="20"/>
        <v/>
      </c>
      <c r="AJ70" s="13"/>
      <c r="AK70" s="2">
        <f t="shared" si="45"/>
        <v>8</v>
      </c>
      <c r="AL70" s="4">
        <f t="shared" si="21"/>
        <v>24</v>
      </c>
      <c r="AM70" s="4">
        <f t="shared" si="22"/>
        <v>1.65</v>
      </c>
      <c r="AP70" s="4">
        <f t="shared" si="23"/>
        <v>0</v>
      </c>
      <c r="AQ70" s="13" t="str">
        <f t="shared" si="24"/>
        <v/>
      </c>
      <c r="AR70" s="4" t="str">
        <f t="shared" si="25"/>
        <v/>
      </c>
      <c r="AS70" s="13"/>
      <c r="AT70" s="2">
        <f t="shared" si="46"/>
        <v>8</v>
      </c>
      <c r="AU70" s="4">
        <f t="shared" si="26"/>
        <v>24</v>
      </c>
      <c r="AV70" s="4">
        <f t="shared" si="27"/>
        <v>0.96</v>
      </c>
      <c r="AY70" s="4">
        <f t="shared" si="28"/>
        <v>0</v>
      </c>
      <c r="AZ70" s="13" t="str">
        <f t="shared" si="29"/>
        <v/>
      </c>
      <c r="BA70" s="4" t="str">
        <f t="shared" si="30"/>
        <v/>
      </c>
      <c r="BB70" s="13"/>
      <c r="BC70" s="2">
        <f t="shared" si="47"/>
        <v>8</v>
      </c>
      <c r="BD70" s="4">
        <f t="shared" si="31"/>
        <v>24</v>
      </c>
      <c r="BE70" s="4">
        <f t="shared" si="32"/>
        <v>0.96</v>
      </c>
      <c r="BH70" s="4">
        <f t="shared" si="33"/>
        <v>0</v>
      </c>
      <c r="BI70" s="13" t="str">
        <f t="shared" si="34"/>
        <v/>
      </c>
      <c r="BJ70" s="4" t="str">
        <f t="shared" si="35"/>
        <v/>
      </c>
      <c r="BK70" s="13"/>
      <c r="BL70" s="2">
        <f t="shared" si="48"/>
        <v>8</v>
      </c>
      <c r="BM70" s="4">
        <f t="shared" si="36"/>
        <v>24</v>
      </c>
      <c r="BN70" s="4">
        <f t="shared" si="37"/>
        <v>0.96</v>
      </c>
      <c r="BQ70" s="4">
        <f t="shared" si="38"/>
        <v>0</v>
      </c>
      <c r="BR70" s="13" t="str">
        <f t="shared" si="39"/>
        <v/>
      </c>
      <c r="BS70" s="4" t="str">
        <f t="shared" si="40"/>
        <v/>
      </c>
      <c r="BT70" s="25"/>
    </row>
    <row r="71">
      <c r="A71" s="2">
        <f t="shared" si="41"/>
        <v>8.5</v>
      </c>
      <c r="B71" s="4">
        <f t="shared" si="1"/>
        <v>25.5</v>
      </c>
      <c r="C71" s="4">
        <f t="shared" si="2"/>
        <v>0.93</v>
      </c>
      <c r="F71" s="4">
        <f t="shared" si="3"/>
        <v>0</v>
      </c>
      <c r="G71" s="26"/>
      <c r="H71" s="4" t="str">
        <f t="shared" si="5"/>
        <v/>
      </c>
      <c r="J71" s="2">
        <f t="shared" si="42"/>
        <v>8.5</v>
      </c>
      <c r="K71" s="4">
        <f t="shared" si="6"/>
        <v>25.5</v>
      </c>
      <c r="L71" s="4">
        <f t="shared" si="7"/>
        <v>0.93</v>
      </c>
      <c r="O71" s="4">
        <f t="shared" si="8"/>
        <v>0</v>
      </c>
      <c r="P71" s="26"/>
      <c r="Q71" s="4" t="str">
        <f t="shared" si="10"/>
        <v/>
      </c>
      <c r="S71" s="2">
        <f t="shared" si="43"/>
        <v>8.5</v>
      </c>
      <c r="T71" s="4">
        <f t="shared" si="11"/>
        <v>25.5</v>
      </c>
      <c r="U71" s="4">
        <f t="shared" si="12"/>
        <v>1.62</v>
      </c>
      <c r="X71" s="4">
        <f t="shared" si="13"/>
        <v>0</v>
      </c>
      <c r="Y71" s="26"/>
      <c r="Z71" s="4" t="str">
        <f t="shared" si="15"/>
        <v/>
      </c>
      <c r="AB71" s="2">
        <f t="shared" si="44"/>
        <v>8.5</v>
      </c>
      <c r="AC71" s="4">
        <f t="shared" si="16"/>
        <v>25.5</v>
      </c>
      <c r="AD71" s="4">
        <f t="shared" si="17"/>
        <v>1.62</v>
      </c>
      <c r="AG71" s="4">
        <f t="shared" si="18"/>
        <v>0</v>
      </c>
      <c r="AH71" s="26"/>
      <c r="AI71" s="4" t="str">
        <f t="shared" si="20"/>
        <v/>
      </c>
      <c r="AJ71" s="13"/>
      <c r="AK71" s="2">
        <f t="shared" si="45"/>
        <v>8.5</v>
      </c>
      <c r="AL71" s="4">
        <f t="shared" si="21"/>
        <v>25.5</v>
      </c>
      <c r="AM71" s="4">
        <f t="shared" si="22"/>
        <v>1.62</v>
      </c>
      <c r="AP71" s="4">
        <f t="shared" si="23"/>
        <v>0</v>
      </c>
      <c r="AQ71" s="26"/>
      <c r="AR71" s="4" t="str">
        <f t="shared" si="25"/>
        <v/>
      </c>
      <c r="AS71" s="13"/>
      <c r="AT71" s="2">
        <f t="shared" si="46"/>
        <v>8.5</v>
      </c>
      <c r="AU71" s="4">
        <f t="shared" si="26"/>
        <v>25.5</v>
      </c>
      <c r="AV71" s="4">
        <f t="shared" si="27"/>
        <v>0.93</v>
      </c>
      <c r="AY71" s="4">
        <f t="shared" si="28"/>
        <v>0</v>
      </c>
      <c r="AZ71" s="26"/>
      <c r="BA71" s="4" t="str">
        <f t="shared" si="30"/>
        <v/>
      </c>
      <c r="BB71" s="13"/>
      <c r="BC71" s="2">
        <f t="shared" si="47"/>
        <v>8.5</v>
      </c>
      <c r="BD71" s="4">
        <f t="shared" si="31"/>
        <v>25.5</v>
      </c>
      <c r="BE71" s="4">
        <f t="shared" si="32"/>
        <v>0.93</v>
      </c>
      <c r="BH71" s="4">
        <f t="shared" si="33"/>
        <v>0</v>
      </c>
      <c r="BI71" s="26"/>
      <c r="BJ71" s="4" t="str">
        <f t="shared" si="35"/>
        <v/>
      </c>
      <c r="BK71" s="13"/>
      <c r="BL71" s="2">
        <f t="shared" si="48"/>
        <v>8.5</v>
      </c>
      <c r="BM71" s="4">
        <f t="shared" si="36"/>
        <v>25.5</v>
      </c>
      <c r="BN71" s="4">
        <f t="shared" si="37"/>
        <v>0.93</v>
      </c>
      <c r="BQ71" s="4">
        <f t="shared" si="38"/>
        <v>0</v>
      </c>
      <c r="BR71" s="26"/>
      <c r="BS71" s="4" t="str">
        <f t="shared" si="40"/>
        <v/>
      </c>
      <c r="BT71" s="25"/>
    </row>
    <row r="72">
      <c r="A72" s="2">
        <f t="shared" si="41"/>
        <v>9</v>
      </c>
      <c r="B72" s="4">
        <f t="shared" si="1"/>
        <v>27</v>
      </c>
      <c r="C72" s="4">
        <f t="shared" si="2"/>
        <v>0.9</v>
      </c>
      <c r="F72" s="4">
        <f t="shared" si="3"/>
        <v>0</v>
      </c>
      <c r="G72" s="13" t="str">
        <f t="shared" ref="G72:G174" si="49">if(ISBLANK(E72), , if(E72&lt;D72,-sqrt(-F72/B$18), sqrt(F72/B$18)))</f>
        <v/>
      </c>
      <c r="H72" s="4" t="str">
        <f t="shared" si="5"/>
        <v/>
      </c>
      <c r="J72" s="2">
        <f t="shared" si="42"/>
        <v>9</v>
      </c>
      <c r="K72" s="4">
        <f t="shared" si="6"/>
        <v>27</v>
      </c>
      <c r="L72" s="4">
        <f t="shared" si="7"/>
        <v>0.9</v>
      </c>
      <c r="O72" s="4">
        <f t="shared" si="8"/>
        <v>0</v>
      </c>
      <c r="P72" s="13" t="str">
        <f t="shared" ref="P72:P174" si="50">if(ISBLANK(N72), , if(N72&lt;M72,-sqrt(-O72/K$18), sqrt(O72/K$18)))</f>
        <v/>
      </c>
      <c r="Q72" s="4" t="str">
        <f t="shared" si="10"/>
        <v/>
      </c>
      <c r="S72" s="2">
        <f t="shared" si="43"/>
        <v>9</v>
      </c>
      <c r="T72" s="4">
        <f t="shared" si="11"/>
        <v>27</v>
      </c>
      <c r="U72" s="4">
        <f t="shared" si="12"/>
        <v>1.59</v>
      </c>
      <c r="X72" s="4">
        <f t="shared" si="13"/>
        <v>0</v>
      </c>
      <c r="Y72" s="13" t="str">
        <f t="shared" ref="Y72:Y174" si="51">if(ISBLANK(W72), , if(W72&lt;V72,-sqrt(-X72/T$18), sqrt(X72/T$18)))</f>
        <v/>
      </c>
      <c r="Z72" s="4" t="str">
        <f t="shared" si="15"/>
        <v/>
      </c>
      <c r="AB72" s="2">
        <f t="shared" si="44"/>
        <v>9</v>
      </c>
      <c r="AC72" s="4">
        <f t="shared" si="16"/>
        <v>27</v>
      </c>
      <c r="AD72" s="4">
        <f t="shared" si="17"/>
        <v>1.59</v>
      </c>
      <c r="AG72" s="4">
        <f t="shared" si="18"/>
        <v>0</v>
      </c>
      <c r="AH72" s="13" t="str">
        <f t="shared" ref="AH72:AH174" si="52">if(ISBLANK(AF72), , if(AF72&lt;AE72,-sqrt(-AG72/AC$18), sqrt(AG72/AC$18)))</f>
        <v/>
      </c>
      <c r="AI72" s="4" t="str">
        <f t="shared" si="20"/>
        <v/>
      </c>
      <c r="AJ72" s="13"/>
      <c r="AK72" s="2">
        <f t="shared" si="45"/>
        <v>9</v>
      </c>
      <c r="AL72" s="4">
        <f t="shared" si="21"/>
        <v>27</v>
      </c>
      <c r="AM72" s="4">
        <f t="shared" si="22"/>
        <v>1.59</v>
      </c>
      <c r="AP72" s="4">
        <f t="shared" si="23"/>
        <v>0</v>
      </c>
      <c r="AQ72" s="13" t="str">
        <f t="shared" ref="AQ72:AQ174" si="53">if(ISBLANK(AO72), , if(AO72&lt;AN72,-sqrt(-AP72/AL$18), sqrt(AP72/AL$18)))</f>
        <v/>
      </c>
      <c r="AR72" s="4" t="str">
        <f t="shared" si="25"/>
        <v/>
      </c>
      <c r="AS72" s="13"/>
      <c r="AT72" s="2">
        <f t="shared" si="46"/>
        <v>9</v>
      </c>
      <c r="AU72" s="4">
        <f t="shared" si="26"/>
        <v>27</v>
      </c>
      <c r="AV72" s="4">
        <f t="shared" si="27"/>
        <v>0.9</v>
      </c>
      <c r="AY72" s="4">
        <f t="shared" si="28"/>
        <v>0</v>
      </c>
      <c r="AZ72" s="13" t="str">
        <f t="shared" ref="AZ72:AZ174" si="54">if(ISBLANK(AX72), , if(AX72&lt;AW72,-sqrt(-AY72/AU$18), sqrt(AY72/AU$18)))</f>
        <v/>
      </c>
      <c r="BA72" s="4" t="str">
        <f t="shared" si="30"/>
        <v/>
      </c>
      <c r="BB72" s="13"/>
      <c r="BC72" s="2">
        <f t="shared" si="47"/>
        <v>9</v>
      </c>
      <c r="BD72" s="4">
        <f t="shared" si="31"/>
        <v>27</v>
      </c>
      <c r="BE72" s="4">
        <f t="shared" si="32"/>
        <v>0.9</v>
      </c>
      <c r="BH72" s="4">
        <f t="shared" si="33"/>
        <v>0</v>
      </c>
      <c r="BI72" s="13" t="str">
        <f t="shared" ref="BI72:BI174" si="55">if(ISBLANK(BG72), , if(BG72&lt;BF72,-sqrt(-BH72/BD$18), sqrt(BH72/BD$18)))</f>
        <v/>
      </c>
      <c r="BJ72" s="4" t="str">
        <f t="shared" si="35"/>
        <v/>
      </c>
      <c r="BK72" s="13"/>
      <c r="BL72" s="2">
        <f t="shared" si="48"/>
        <v>9</v>
      </c>
      <c r="BM72" s="4">
        <f t="shared" si="36"/>
        <v>27</v>
      </c>
      <c r="BN72" s="4">
        <f t="shared" si="37"/>
        <v>0.9</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0.87</v>
      </c>
      <c r="F73" s="4">
        <f t="shared" si="3"/>
        <v>0</v>
      </c>
      <c r="G73" s="13" t="str">
        <f t="shared" si="49"/>
        <v/>
      </c>
      <c r="H73" s="4" t="str">
        <f t="shared" si="5"/>
        <v/>
      </c>
      <c r="J73" s="2">
        <f t="shared" si="42"/>
        <v>9.5</v>
      </c>
      <c r="K73" s="4">
        <f t="shared" si="6"/>
        <v>28.5</v>
      </c>
      <c r="L73" s="4">
        <f t="shared" si="7"/>
        <v>0.87</v>
      </c>
      <c r="O73" s="4">
        <f t="shared" si="8"/>
        <v>0</v>
      </c>
      <c r="P73" s="13" t="str">
        <f t="shared" si="50"/>
        <v/>
      </c>
      <c r="Q73" s="4" t="str">
        <f t="shared" si="10"/>
        <v/>
      </c>
      <c r="S73" s="2">
        <f t="shared" si="43"/>
        <v>9.5</v>
      </c>
      <c r="T73" s="4">
        <f t="shared" si="11"/>
        <v>28.5</v>
      </c>
      <c r="U73" s="4">
        <f t="shared" si="12"/>
        <v>1.56</v>
      </c>
      <c r="X73" s="4">
        <f t="shared" si="13"/>
        <v>0</v>
      </c>
      <c r="Y73" s="13" t="str">
        <f t="shared" si="51"/>
        <v/>
      </c>
      <c r="Z73" s="4" t="str">
        <f t="shared" si="15"/>
        <v/>
      </c>
      <c r="AB73" s="2">
        <f t="shared" si="44"/>
        <v>9.5</v>
      </c>
      <c r="AC73" s="4">
        <f t="shared" si="16"/>
        <v>28.5</v>
      </c>
      <c r="AD73" s="4">
        <f t="shared" si="17"/>
        <v>1.56</v>
      </c>
      <c r="AG73" s="4">
        <f t="shared" si="18"/>
        <v>0</v>
      </c>
      <c r="AH73" s="13" t="str">
        <f t="shared" si="52"/>
        <v/>
      </c>
      <c r="AI73" s="4" t="str">
        <f t="shared" si="20"/>
        <v/>
      </c>
      <c r="AJ73" s="13"/>
      <c r="AK73" s="2">
        <f t="shared" si="45"/>
        <v>9.5</v>
      </c>
      <c r="AL73" s="4">
        <f t="shared" si="21"/>
        <v>28.5</v>
      </c>
      <c r="AM73" s="4">
        <f t="shared" si="22"/>
        <v>1.56</v>
      </c>
      <c r="AP73" s="4">
        <f t="shared" si="23"/>
        <v>0</v>
      </c>
      <c r="AQ73" s="13" t="str">
        <f t="shared" si="53"/>
        <v/>
      </c>
      <c r="AR73" s="4" t="str">
        <f t="shared" si="25"/>
        <v/>
      </c>
      <c r="AS73" s="13"/>
      <c r="AT73" s="2">
        <f t="shared" si="46"/>
        <v>9.5</v>
      </c>
      <c r="AU73" s="4">
        <f t="shared" si="26"/>
        <v>28.5</v>
      </c>
      <c r="AV73" s="4">
        <f t="shared" si="27"/>
        <v>0.87</v>
      </c>
      <c r="AY73" s="4">
        <f t="shared" si="28"/>
        <v>0</v>
      </c>
      <c r="AZ73" s="13" t="str">
        <f t="shared" si="54"/>
        <v/>
      </c>
      <c r="BA73" s="4" t="str">
        <f t="shared" si="30"/>
        <v/>
      </c>
      <c r="BB73" s="13"/>
      <c r="BC73" s="2">
        <f t="shared" si="47"/>
        <v>9.5</v>
      </c>
      <c r="BD73" s="4">
        <f t="shared" si="31"/>
        <v>28.5</v>
      </c>
      <c r="BE73" s="4">
        <f t="shared" si="32"/>
        <v>0.87</v>
      </c>
      <c r="BH73" s="4">
        <f t="shared" si="33"/>
        <v>0</v>
      </c>
      <c r="BI73" s="13" t="str">
        <f t="shared" si="55"/>
        <v/>
      </c>
      <c r="BJ73" s="4" t="str">
        <f t="shared" si="35"/>
        <v/>
      </c>
      <c r="BK73" s="13"/>
      <c r="BL73" s="2">
        <f t="shared" si="48"/>
        <v>9.5</v>
      </c>
      <c r="BM73" s="4">
        <f t="shared" si="36"/>
        <v>28.5</v>
      </c>
      <c r="BN73" s="4">
        <f t="shared" si="37"/>
        <v>0.87</v>
      </c>
      <c r="BQ73" s="4">
        <f t="shared" si="38"/>
        <v>0</v>
      </c>
      <c r="BR73" s="13" t="str">
        <f t="shared" si="56"/>
        <v/>
      </c>
      <c r="BS73" s="4" t="str">
        <f t="shared" si="40"/>
        <v/>
      </c>
      <c r="BT73" s="25"/>
    </row>
    <row r="74">
      <c r="A74" s="2">
        <f t="shared" si="41"/>
        <v>10</v>
      </c>
      <c r="B74" s="4">
        <f t="shared" si="1"/>
        <v>30</v>
      </c>
      <c r="C74" s="4">
        <f t="shared" si="2"/>
        <v>0.84</v>
      </c>
      <c r="F74" s="4">
        <f t="shared" si="3"/>
        <v>0</v>
      </c>
      <c r="G74" s="13" t="str">
        <f t="shared" si="49"/>
        <v/>
      </c>
      <c r="H74" s="4" t="str">
        <f t="shared" si="5"/>
        <v/>
      </c>
      <c r="J74" s="2">
        <f t="shared" si="42"/>
        <v>10</v>
      </c>
      <c r="K74" s="4">
        <f t="shared" si="6"/>
        <v>30</v>
      </c>
      <c r="L74" s="4">
        <f t="shared" si="7"/>
        <v>0.84</v>
      </c>
      <c r="O74" s="4">
        <f t="shared" si="8"/>
        <v>0</v>
      </c>
      <c r="P74" s="13" t="str">
        <f t="shared" si="50"/>
        <v/>
      </c>
      <c r="Q74" s="4" t="str">
        <f t="shared" si="10"/>
        <v/>
      </c>
      <c r="S74" s="2">
        <f t="shared" si="43"/>
        <v>10</v>
      </c>
      <c r="T74" s="4">
        <f t="shared" si="11"/>
        <v>30</v>
      </c>
      <c r="U74" s="4">
        <f t="shared" si="12"/>
        <v>1.53</v>
      </c>
      <c r="V74" s="4">
        <f>150+13/16</f>
        <v>150.8125</v>
      </c>
      <c r="W74" s="4">
        <f>155.25-1/32</f>
        <v>155.21875</v>
      </c>
      <c r="X74" s="4">
        <f t="shared" si="13"/>
        <v>4.40625</v>
      </c>
      <c r="Y74" s="13">
        <f t="shared" si="51"/>
        <v>0.9929823694</v>
      </c>
      <c r="Z74" s="4">
        <f t="shared" si="15"/>
        <v>0</v>
      </c>
      <c r="AB74" s="2">
        <f t="shared" si="44"/>
        <v>10</v>
      </c>
      <c r="AC74" s="4">
        <f t="shared" si="16"/>
        <v>30</v>
      </c>
      <c r="AD74" s="4">
        <f t="shared" si="17"/>
        <v>1.53</v>
      </c>
      <c r="AE74" s="4">
        <f>150.875-1/32</f>
        <v>150.84375</v>
      </c>
      <c r="AF74" s="4">
        <f>155.25-1/32</f>
        <v>155.21875</v>
      </c>
      <c r="AG74" s="4">
        <f t="shared" si="18"/>
        <v>4.375</v>
      </c>
      <c r="AH74" s="13">
        <f t="shared" si="52"/>
        <v>0.9929327736</v>
      </c>
      <c r="AI74" s="4">
        <f t="shared" si="20"/>
        <v>0</v>
      </c>
      <c r="AJ74" s="13"/>
      <c r="AK74" s="2">
        <f t="shared" si="45"/>
        <v>10</v>
      </c>
      <c r="AL74" s="4">
        <f t="shared" si="21"/>
        <v>30</v>
      </c>
      <c r="AM74" s="4">
        <f t="shared" si="22"/>
        <v>1.53</v>
      </c>
      <c r="AN74" s="4">
        <f>150.875-1/32</f>
        <v>150.84375</v>
      </c>
      <c r="AO74" s="2">
        <f>155.25-1/32</f>
        <v>155.21875</v>
      </c>
      <c r="AP74" s="4">
        <f t="shared" si="23"/>
        <v>4.375</v>
      </c>
      <c r="AQ74" s="13">
        <f t="shared" si="53"/>
        <v>0.9929327736</v>
      </c>
      <c r="AR74" s="4">
        <f t="shared" si="25"/>
        <v>0</v>
      </c>
      <c r="AS74" s="13"/>
      <c r="AT74" s="2">
        <f t="shared" si="46"/>
        <v>10</v>
      </c>
      <c r="AU74" s="4">
        <f t="shared" si="26"/>
        <v>30</v>
      </c>
      <c r="AV74" s="4">
        <f t="shared" si="27"/>
        <v>0.84</v>
      </c>
      <c r="AY74" s="4">
        <f t="shared" si="28"/>
        <v>0</v>
      </c>
      <c r="AZ74" s="13" t="str">
        <f t="shared" si="54"/>
        <v/>
      </c>
      <c r="BA74" s="4" t="str">
        <f t="shared" si="30"/>
        <v/>
      </c>
      <c r="BB74" s="13"/>
      <c r="BC74" s="2">
        <f t="shared" si="47"/>
        <v>10</v>
      </c>
      <c r="BD74" s="4">
        <f t="shared" si="31"/>
        <v>30</v>
      </c>
      <c r="BE74" s="4">
        <f t="shared" si="32"/>
        <v>0.84</v>
      </c>
      <c r="BH74" s="4">
        <f t="shared" si="33"/>
        <v>0</v>
      </c>
      <c r="BI74" s="13" t="str">
        <f t="shared" si="55"/>
        <v/>
      </c>
      <c r="BJ74" s="4" t="str">
        <f t="shared" si="35"/>
        <v/>
      </c>
      <c r="BK74" s="13"/>
      <c r="BL74" s="2">
        <f t="shared" si="48"/>
        <v>10</v>
      </c>
      <c r="BM74" s="4">
        <f t="shared" si="36"/>
        <v>30</v>
      </c>
      <c r="BN74" s="4">
        <f t="shared" si="37"/>
        <v>0.84</v>
      </c>
      <c r="BQ74" s="4">
        <f t="shared" si="38"/>
        <v>0</v>
      </c>
      <c r="BR74" s="13" t="str">
        <f t="shared" si="56"/>
        <v/>
      </c>
      <c r="BS74" s="4" t="str">
        <f t="shared" si="40"/>
        <v/>
      </c>
      <c r="BT74" s="25"/>
    </row>
    <row r="75">
      <c r="A75" s="2">
        <f t="shared" si="41"/>
        <v>10.5</v>
      </c>
      <c r="B75" s="4">
        <f t="shared" si="1"/>
        <v>31.5</v>
      </c>
      <c r="C75" s="4">
        <f t="shared" si="2"/>
        <v>0.81</v>
      </c>
      <c r="F75" s="4">
        <f t="shared" si="3"/>
        <v>0</v>
      </c>
      <c r="G75" s="13" t="str">
        <f t="shared" si="49"/>
        <v/>
      </c>
      <c r="H75" s="4" t="str">
        <f t="shared" si="5"/>
        <v/>
      </c>
      <c r="J75" s="2">
        <f t="shared" si="42"/>
        <v>10.5</v>
      </c>
      <c r="K75" s="4">
        <f t="shared" si="6"/>
        <v>31.5</v>
      </c>
      <c r="L75" s="4">
        <f t="shared" si="7"/>
        <v>0.81</v>
      </c>
      <c r="O75" s="4">
        <f t="shared" si="8"/>
        <v>0</v>
      </c>
      <c r="P75" s="13" t="str">
        <f t="shared" si="50"/>
        <v/>
      </c>
      <c r="Q75" s="4" t="str">
        <f t="shared" si="10"/>
        <v/>
      </c>
      <c r="S75" s="2">
        <f t="shared" si="43"/>
        <v>10.5</v>
      </c>
      <c r="T75" s="4">
        <f t="shared" si="11"/>
        <v>31.5</v>
      </c>
      <c r="U75" s="4">
        <f t="shared" si="12"/>
        <v>1.5</v>
      </c>
      <c r="X75" s="4">
        <f t="shared" si="13"/>
        <v>0</v>
      </c>
      <c r="Y75" s="13" t="str">
        <f t="shared" si="51"/>
        <v/>
      </c>
      <c r="Z75" s="4" t="str">
        <f t="shared" si="15"/>
        <v/>
      </c>
      <c r="AB75" s="2">
        <f t="shared" si="44"/>
        <v>10.5</v>
      </c>
      <c r="AC75" s="4">
        <f t="shared" si="16"/>
        <v>31.5</v>
      </c>
      <c r="AD75" s="4">
        <f t="shared" si="17"/>
        <v>1.5</v>
      </c>
      <c r="AG75" s="4">
        <f t="shared" si="18"/>
        <v>0</v>
      </c>
      <c r="AH75" s="13" t="str">
        <f t="shared" si="52"/>
        <v/>
      </c>
      <c r="AI75" s="4" t="str">
        <f t="shared" si="20"/>
        <v/>
      </c>
      <c r="AJ75" s="13"/>
      <c r="AK75" s="2">
        <f t="shared" si="45"/>
        <v>10.5</v>
      </c>
      <c r="AL75" s="4">
        <f t="shared" si="21"/>
        <v>31.5</v>
      </c>
      <c r="AM75" s="4">
        <f t="shared" si="22"/>
        <v>1.5</v>
      </c>
      <c r="AP75" s="4">
        <f t="shared" si="23"/>
        <v>0</v>
      </c>
      <c r="AQ75" s="13" t="str">
        <f t="shared" si="53"/>
        <v/>
      </c>
      <c r="AR75" s="4" t="str">
        <f t="shared" si="25"/>
        <v/>
      </c>
      <c r="AS75" s="13"/>
      <c r="AT75" s="2">
        <f t="shared" si="46"/>
        <v>10.5</v>
      </c>
      <c r="AU75" s="4">
        <f t="shared" si="26"/>
        <v>31.5</v>
      </c>
      <c r="AV75" s="4">
        <f t="shared" si="27"/>
        <v>0.81</v>
      </c>
      <c r="AY75" s="4">
        <f t="shared" si="28"/>
        <v>0</v>
      </c>
      <c r="AZ75" s="13" t="str">
        <f t="shared" si="54"/>
        <v/>
      </c>
      <c r="BA75" s="4" t="str">
        <f t="shared" si="30"/>
        <v/>
      </c>
      <c r="BB75" s="13"/>
      <c r="BC75" s="2">
        <f t="shared" si="47"/>
        <v>10.5</v>
      </c>
      <c r="BD75" s="4">
        <f t="shared" si="31"/>
        <v>31.5</v>
      </c>
      <c r="BE75" s="4">
        <f t="shared" si="32"/>
        <v>0.81</v>
      </c>
      <c r="BH75" s="4">
        <f t="shared" si="33"/>
        <v>0</v>
      </c>
      <c r="BI75" s="13" t="str">
        <f t="shared" si="55"/>
        <v/>
      </c>
      <c r="BJ75" s="4" t="str">
        <f t="shared" si="35"/>
        <v/>
      </c>
      <c r="BK75" s="13"/>
      <c r="BL75" s="2">
        <f t="shared" si="48"/>
        <v>10.5</v>
      </c>
      <c r="BM75" s="4">
        <f t="shared" si="36"/>
        <v>31.5</v>
      </c>
      <c r="BN75" s="4">
        <f t="shared" si="37"/>
        <v>0.81</v>
      </c>
      <c r="BQ75" s="4">
        <f t="shared" si="38"/>
        <v>0</v>
      </c>
      <c r="BR75" s="13" t="str">
        <f t="shared" si="56"/>
        <v/>
      </c>
      <c r="BS75" s="4" t="str">
        <f t="shared" si="40"/>
        <v/>
      </c>
      <c r="BT75" s="25"/>
    </row>
    <row r="76">
      <c r="A76" s="2">
        <f t="shared" si="41"/>
        <v>11</v>
      </c>
      <c r="B76" s="4">
        <f t="shared" si="1"/>
        <v>33</v>
      </c>
      <c r="C76" s="4">
        <f t="shared" si="2"/>
        <v>0.78</v>
      </c>
      <c r="F76" s="4">
        <f t="shared" si="3"/>
        <v>0</v>
      </c>
      <c r="G76" s="13" t="str">
        <f t="shared" si="49"/>
        <v/>
      </c>
      <c r="H76" s="4" t="str">
        <f t="shared" si="5"/>
        <v/>
      </c>
      <c r="J76" s="2">
        <f t="shared" si="42"/>
        <v>11</v>
      </c>
      <c r="K76" s="4">
        <f t="shared" si="6"/>
        <v>33</v>
      </c>
      <c r="L76" s="4">
        <f t="shared" si="7"/>
        <v>0.78</v>
      </c>
      <c r="O76" s="4">
        <f t="shared" si="8"/>
        <v>0</v>
      </c>
      <c r="P76" s="13" t="str">
        <f t="shared" si="50"/>
        <v/>
      </c>
      <c r="Q76" s="4" t="str">
        <f t="shared" si="10"/>
        <v/>
      </c>
      <c r="S76" s="2">
        <f t="shared" si="43"/>
        <v>11</v>
      </c>
      <c r="T76" s="4">
        <f t="shared" si="11"/>
        <v>33</v>
      </c>
      <c r="U76" s="4">
        <f t="shared" si="12"/>
        <v>1.47</v>
      </c>
      <c r="X76" s="4">
        <f t="shared" si="13"/>
        <v>0</v>
      </c>
      <c r="Y76" s="13" t="str">
        <f t="shared" si="51"/>
        <v/>
      </c>
      <c r="Z76" s="4" t="str">
        <f t="shared" si="15"/>
        <v/>
      </c>
      <c r="AB76" s="2">
        <f t="shared" si="44"/>
        <v>11</v>
      </c>
      <c r="AC76" s="4">
        <f t="shared" si="16"/>
        <v>33</v>
      </c>
      <c r="AD76" s="4">
        <f t="shared" si="17"/>
        <v>1.47</v>
      </c>
      <c r="AG76" s="4">
        <f t="shared" si="18"/>
        <v>0</v>
      </c>
      <c r="AH76" s="13" t="str">
        <f t="shared" si="52"/>
        <v/>
      </c>
      <c r="AI76" s="4" t="str">
        <f t="shared" si="20"/>
        <v/>
      </c>
      <c r="AJ76" s="13"/>
      <c r="AK76" s="2">
        <f t="shared" si="45"/>
        <v>11</v>
      </c>
      <c r="AL76" s="4">
        <f t="shared" si="21"/>
        <v>33</v>
      </c>
      <c r="AM76" s="4">
        <f t="shared" si="22"/>
        <v>1.47</v>
      </c>
      <c r="AN76" s="4">
        <f>150.875-1/32</f>
        <v>150.84375</v>
      </c>
      <c r="AO76" s="2">
        <f>155.25-1/32</f>
        <v>155.21875</v>
      </c>
      <c r="AP76" s="4">
        <f t="shared" si="23"/>
        <v>4.375</v>
      </c>
      <c r="AQ76" s="13">
        <f t="shared" si="53"/>
        <v>0.9929327736</v>
      </c>
      <c r="AR76" s="4">
        <f t="shared" si="25"/>
        <v>0</v>
      </c>
      <c r="AS76" s="13"/>
      <c r="AT76" s="2">
        <f t="shared" si="46"/>
        <v>11</v>
      </c>
      <c r="AU76" s="4">
        <f t="shared" si="26"/>
        <v>33</v>
      </c>
      <c r="AV76" s="4">
        <f t="shared" si="27"/>
        <v>0.78</v>
      </c>
      <c r="AY76" s="4">
        <f t="shared" si="28"/>
        <v>0</v>
      </c>
      <c r="AZ76" s="13" t="str">
        <f t="shared" si="54"/>
        <v/>
      </c>
      <c r="BA76" s="4" t="str">
        <f t="shared" si="30"/>
        <v/>
      </c>
      <c r="BB76" s="13"/>
      <c r="BC76" s="2">
        <f t="shared" si="47"/>
        <v>11</v>
      </c>
      <c r="BD76" s="4">
        <f t="shared" si="31"/>
        <v>33</v>
      </c>
      <c r="BE76" s="4">
        <f t="shared" si="32"/>
        <v>0.78</v>
      </c>
      <c r="BH76" s="4">
        <f t="shared" si="33"/>
        <v>0</v>
      </c>
      <c r="BI76" s="13" t="str">
        <f t="shared" si="55"/>
        <v/>
      </c>
      <c r="BJ76" s="4" t="str">
        <f t="shared" si="35"/>
        <v/>
      </c>
      <c r="BK76" s="13"/>
      <c r="BL76" s="2">
        <f t="shared" si="48"/>
        <v>11</v>
      </c>
      <c r="BM76" s="4">
        <f t="shared" si="36"/>
        <v>33</v>
      </c>
      <c r="BN76" s="4">
        <f t="shared" si="37"/>
        <v>0.78</v>
      </c>
      <c r="BQ76" s="4">
        <f t="shared" si="38"/>
        <v>0</v>
      </c>
      <c r="BR76" s="13" t="str">
        <f t="shared" si="56"/>
        <v/>
      </c>
      <c r="BS76" s="4" t="str">
        <f t="shared" si="40"/>
        <v/>
      </c>
      <c r="BT76" s="25"/>
    </row>
    <row r="77">
      <c r="A77" s="2">
        <f t="shared" si="41"/>
        <v>11.5</v>
      </c>
      <c r="B77" s="4">
        <f t="shared" si="1"/>
        <v>34.5</v>
      </c>
      <c r="C77" s="4">
        <f t="shared" si="2"/>
        <v>0.75</v>
      </c>
      <c r="F77" s="4">
        <f t="shared" si="3"/>
        <v>0</v>
      </c>
      <c r="G77" s="13" t="str">
        <f t="shared" si="49"/>
        <v/>
      </c>
      <c r="H77" s="4" t="str">
        <f t="shared" si="5"/>
        <v/>
      </c>
      <c r="J77" s="2">
        <f t="shared" si="42"/>
        <v>11.5</v>
      </c>
      <c r="K77" s="4">
        <f t="shared" si="6"/>
        <v>34.5</v>
      </c>
      <c r="L77" s="4">
        <f t="shared" si="7"/>
        <v>0.75</v>
      </c>
      <c r="O77" s="4">
        <f t="shared" si="8"/>
        <v>0</v>
      </c>
      <c r="P77" s="13" t="str">
        <f t="shared" si="50"/>
        <v/>
      </c>
      <c r="Q77" s="4" t="str">
        <f t="shared" si="10"/>
        <v/>
      </c>
      <c r="S77" s="2">
        <f t="shared" si="43"/>
        <v>11.5</v>
      </c>
      <c r="T77" s="4">
        <f t="shared" si="11"/>
        <v>34.5</v>
      </c>
      <c r="U77" s="4">
        <f t="shared" si="12"/>
        <v>1.44</v>
      </c>
      <c r="X77" s="4">
        <f t="shared" si="13"/>
        <v>0</v>
      </c>
      <c r="Y77" s="13" t="str">
        <f t="shared" si="51"/>
        <v/>
      </c>
      <c r="Z77" s="4" t="str">
        <f t="shared" si="15"/>
        <v/>
      </c>
      <c r="AB77" s="2">
        <f t="shared" si="44"/>
        <v>11.5</v>
      </c>
      <c r="AC77" s="4">
        <f t="shared" si="16"/>
        <v>34.5</v>
      </c>
      <c r="AD77" s="4">
        <f t="shared" si="17"/>
        <v>1.44</v>
      </c>
      <c r="AG77" s="4">
        <f t="shared" si="18"/>
        <v>0</v>
      </c>
      <c r="AH77" s="13" t="str">
        <f t="shared" si="52"/>
        <v/>
      </c>
      <c r="AI77" s="4" t="str">
        <f t="shared" si="20"/>
        <v/>
      </c>
      <c r="AJ77" s="13"/>
      <c r="AK77" s="2">
        <f t="shared" si="45"/>
        <v>11.5</v>
      </c>
      <c r="AL77" s="4">
        <f t="shared" si="21"/>
        <v>34.5</v>
      </c>
      <c r="AM77" s="4">
        <f t="shared" si="22"/>
        <v>1.44</v>
      </c>
      <c r="AP77" s="4">
        <f t="shared" si="23"/>
        <v>0</v>
      </c>
      <c r="AQ77" s="13" t="str">
        <f t="shared" si="53"/>
        <v/>
      </c>
      <c r="AR77" s="4" t="str">
        <f t="shared" si="25"/>
        <v/>
      </c>
      <c r="AS77" s="13"/>
      <c r="AT77" s="2">
        <f t="shared" si="46"/>
        <v>11.5</v>
      </c>
      <c r="AU77" s="4">
        <f t="shared" si="26"/>
        <v>34.5</v>
      </c>
      <c r="AV77" s="4">
        <f t="shared" si="27"/>
        <v>0.75</v>
      </c>
      <c r="AY77" s="4">
        <f t="shared" si="28"/>
        <v>0</v>
      </c>
      <c r="AZ77" s="13" t="str">
        <f t="shared" si="54"/>
        <v/>
      </c>
      <c r="BA77" s="4" t="str">
        <f t="shared" si="30"/>
        <v/>
      </c>
      <c r="BB77" s="13"/>
      <c r="BC77" s="2">
        <f t="shared" si="47"/>
        <v>11.5</v>
      </c>
      <c r="BD77" s="4">
        <f t="shared" si="31"/>
        <v>34.5</v>
      </c>
      <c r="BE77" s="4">
        <f t="shared" si="32"/>
        <v>0.75</v>
      </c>
      <c r="BH77" s="4">
        <f t="shared" si="33"/>
        <v>0</v>
      </c>
      <c r="BI77" s="13" t="str">
        <f t="shared" si="55"/>
        <v/>
      </c>
      <c r="BJ77" s="4" t="str">
        <f t="shared" si="35"/>
        <v/>
      </c>
      <c r="BK77" s="13"/>
      <c r="BL77" s="2">
        <f t="shared" si="48"/>
        <v>11.5</v>
      </c>
      <c r="BM77" s="4">
        <f t="shared" si="36"/>
        <v>34.5</v>
      </c>
      <c r="BN77" s="4">
        <f t="shared" si="37"/>
        <v>0.75</v>
      </c>
      <c r="BQ77" s="4">
        <f t="shared" si="38"/>
        <v>0</v>
      </c>
      <c r="BR77" s="13" t="str">
        <f t="shared" si="56"/>
        <v/>
      </c>
      <c r="BS77" s="4" t="str">
        <f t="shared" si="40"/>
        <v/>
      </c>
      <c r="BT77" s="25"/>
    </row>
    <row r="78">
      <c r="A78" s="2">
        <f t="shared" si="41"/>
        <v>12</v>
      </c>
      <c r="B78" s="4">
        <f t="shared" si="1"/>
        <v>36</v>
      </c>
      <c r="C78" s="4">
        <f t="shared" si="2"/>
        <v>0.72</v>
      </c>
      <c r="F78" s="4">
        <f t="shared" si="3"/>
        <v>0</v>
      </c>
      <c r="G78" s="13" t="str">
        <f t="shared" si="49"/>
        <v/>
      </c>
      <c r="H78" s="4" t="str">
        <f t="shared" si="5"/>
        <v/>
      </c>
      <c r="J78" s="2">
        <f t="shared" si="42"/>
        <v>12</v>
      </c>
      <c r="K78" s="4">
        <f t="shared" si="6"/>
        <v>36</v>
      </c>
      <c r="L78" s="4">
        <f t="shared" si="7"/>
        <v>0.72</v>
      </c>
      <c r="O78" s="4">
        <f t="shared" si="8"/>
        <v>0</v>
      </c>
      <c r="P78" s="13" t="str">
        <f t="shared" si="50"/>
        <v/>
      </c>
      <c r="Q78" s="4" t="str">
        <f t="shared" si="10"/>
        <v/>
      </c>
      <c r="S78" s="2">
        <f t="shared" si="43"/>
        <v>12</v>
      </c>
      <c r="T78" s="4">
        <f t="shared" si="11"/>
        <v>36</v>
      </c>
      <c r="U78" s="4">
        <f t="shared" si="12"/>
        <v>1.41</v>
      </c>
      <c r="X78" s="4">
        <f t="shared" si="13"/>
        <v>0</v>
      </c>
      <c r="Y78" s="13" t="str">
        <f t="shared" si="51"/>
        <v/>
      </c>
      <c r="Z78" s="4" t="str">
        <f t="shared" si="15"/>
        <v/>
      </c>
      <c r="AB78" s="2">
        <f t="shared" si="44"/>
        <v>12</v>
      </c>
      <c r="AC78" s="4">
        <f t="shared" si="16"/>
        <v>36</v>
      </c>
      <c r="AD78" s="4">
        <f t="shared" si="17"/>
        <v>1.41</v>
      </c>
      <c r="AG78" s="4">
        <f t="shared" si="18"/>
        <v>0</v>
      </c>
      <c r="AH78" s="13" t="str">
        <f t="shared" si="52"/>
        <v/>
      </c>
      <c r="AI78" s="4" t="str">
        <f t="shared" si="20"/>
        <v/>
      </c>
      <c r="AJ78" s="13"/>
      <c r="AK78" s="2">
        <f t="shared" si="45"/>
        <v>12</v>
      </c>
      <c r="AL78" s="4">
        <f t="shared" si="21"/>
        <v>36</v>
      </c>
      <c r="AM78" s="4">
        <f t="shared" si="22"/>
        <v>1.41</v>
      </c>
      <c r="AN78" s="4">
        <f>150.875-1/32</f>
        <v>150.84375</v>
      </c>
      <c r="AO78" s="2">
        <f>155.25-1/32</f>
        <v>155.21875</v>
      </c>
      <c r="AP78" s="4">
        <f t="shared" si="23"/>
        <v>4.375</v>
      </c>
      <c r="AQ78" s="13">
        <f t="shared" si="53"/>
        <v>0.9929327736</v>
      </c>
      <c r="AR78" s="4">
        <f t="shared" si="25"/>
        <v>0</v>
      </c>
      <c r="AS78" s="13"/>
      <c r="AT78" s="2">
        <f t="shared" si="46"/>
        <v>12</v>
      </c>
      <c r="AU78" s="4">
        <f t="shared" si="26"/>
        <v>36</v>
      </c>
      <c r="AV78" s="4">
        <f t="shared" si="27"/>
        <v>0.72</v>
      </c>
      <c r="AY78" s="4">
        <f t="shared" si="28"/>
        <v>0</v>
      </c>
      <c r="AZ78" s="13" t="str">
        <f t="shared" si="54"/>
        <v/>
      </c>
      <c r="BA78" s="4" t="str">
        <f t="shared" si="30"/>
        <v/>
      </c>
      <c r="BB78" s="13"/>
      <c r="BC78" s="2">
        <f t="shared" si="47"/>
        <v>12</v>
      </c>
      <c r="BD78" s="4">
        <f t="shared" si="31"/>
        <v>36</v>
      </c>
      <c r="BE78" s="4">
        <f t="shared" si="32"/>
        <v>0.72</v>
      </c>
      <c r="BH78" s="4">
        <f t="shared" si="33"/>
        <v>0</v>
      </c>
      <c r="BI78" s="13" t="str">
        <f t="shared" si="55"/>
        <v/>
      </c>
      <c r="BJ78" s="4" t="str">
        <f t="shared" si="35"/>
        <v/>
      </c>
      <c r="BK78" s="13"/>
      <c r="BL78" s="2">
        <f t="shared" si="48"/>
        <v>12</v>
      </c>
      <c r="BM78" s="4">
        <f t="shared" si="36"/>
        <v>36</v>
      </c>
      <c r="BN78" s="4">
        <f t="shared" si="37"/>
        <v>0.72</v>
      </c>
      <c r="BQ78" s="4">
        <f t="shared" si="38"/>
        <v>0</v>
      </c>
      <c r="BR78" s="13" t="str">
        <f t="shared" si="56"/>
        <v/>
      </c>
      <c r="BS78" s="4" t="str">
        <f t="shared" si="40"/>
        <v/>
      </c>
      <c r="BT78" s="25"/>
    </row>
    <row r="79">
      <c r="A79" s="2">
        <f t="shared" si="41"/>
        <v>12.5</v>
      </c>
      <c r="B79" s="4">
        <f t="shared" si="1"/>
        <v>37.5</v>
      </c>
      <c r="C79" s="4">
        <f t="shared" si="2"/>
        <v>0.69</v>
      </c>
      <c r="F79" s="4">
        <f t="shared" si="3"/>
        <v>0</v>
      </c>
      <c r="G79" s="13" t="str">
        <f t="shared" si="49"/>
        <v/>
      </c>
      <c r="H79" s="4" t="str">
        <f t="shared" si="5"/>
        <v/>
      </c>
      <c r="J79" s="2">
        <f t="shared" si="42"/>
        <v>12.5</v>
      </c>
      <c r="K79" s="4">
        <f t="shared" si="6"/>
        <v>37.5</v>
      </c>
      <c r="L79" s="4">
        <f t="shared" si="7"/>
        <v>0.69</v>
      </c>
      <c r="O79" s="4">
        <f t="shared" si="8"/>
        <v>0</v>
      </c>
      <c r="P79" s="13" t="str">
        <f t="shared" si="50"/>
        <v/>
      </c>
      <c r="Q79" s="4" t="str">
        <f t="shared" si="10"/>
        <v/>
      </c>
      <c r="S79" s="2">
        <f t="shared" si="43"/>
        <v>12.5</v>
      </c>
      <c r="T79" s="4">
        <f t="shared" si="11"/>
        <v>37.5</v>
      </c>
      <c r="U79" s="4">
        <f t="shared" si="12"/>
        <v>1.38</v>
      </c>
      <c r="X79" s="4">
        <f t="shared" si="13"/>
        <v>0</v>
      </c>
      <c r="Y79" s="13" t="str">
        <f t="shared" si="51"/>
        <v/>
      </c>
      <c r="Z79" s="4" t="str">
        <f t="shared" si="15"/>
        <v/>
      </c>
      <c r="AB79" s="2">
        <f t="shared" si="44"/>
        <v>12.5</v>
      </c>
      <c r="AC79" s="4">
        <f t="shared" si="16"/>
        <v>37.5</v>
      </c>
      <c r="AD79" s="4">
        <f t="shared" si="17"/>
        <v>1.38</v>
      </c>
      <c r="AG79" s="4">
        <f t="shared" si="18"/>
        <v>0</v>
      </c>
      <c r="AH79" s="13" t="str">
        <f t="shared" si="52"/>
        <v/>
      </c>
      <c r="AI79" s="4" t="str">
        <f t="shared" si="20"/>
        <v/>
      </c>
      <c r="AJ79" s="13"/>
      <c r="AK79" s="2">
        <f t="shared" si="45"/>
        <v>12.5</v>
      </c>
      <c r="AL79" s="4">
        <f t="shared" si="21"/>
        <v>37.5</v>
      </c>
      <c r="AM79" s="4">
        <f t="shared" si="22"/>
        <v>1.38</v>
      </c>
      <c r="AP79" s="4">
        <f t="shared" si="23"/>
        <v>0</v>
      </c>
      <c r="AQ79" s="13" t="str">
        <f t="shared" si="53"/>
        <v/>
      </c>
      <c r="AR79" s="4" t="str">
        <f t="shared" si="25"/>
        <v/>
      </c>
      <c r="AS79" s="13"/>
      <c r="AT79" s="2">
        <f t="shared" si="46"/>
        <v>12.5</v>
      </c>
      <c r="AU79" s="4">
        <f t="shared" si="26"/>
        <v>37.5</v>
      </c>
      <c r="AV79" s="4">
        <f t="shared" si="27"/>
        <v>0.69</v>
      </c>
      <c r="AY79" s="4">
        <f t="shared" si="28"/>
        <v>0</v>
      </c>
      <c r="AZ79" s="13" t="str">
        <f t="shared" si="54"/>
        <v/>
      </c>
      <c r="BA79" s="4" t="str">
        <f t="shared" si="30"/>
        <v/>
      </c>
      <c r="BB79" s="13"/>
      <c r="BC79" s="2">
        <f t="shared" si="47"/>
        <v>12.5</v>
      </c>
      <c r="BD79" s="4">
        <f t="shared" si="31"/>
        <v>37.5</v>
      </c>
      <c r="BE79" s="4">
        <f t="shared" si="32"/>
        <v>0.69</v>
      </c>
      <c r="BH79" s="4">
        <f t="shared" si="33"/>
        <v>0</v>
      </c>
      <c r="BI79" s="13" t="str">
        <f t="shared" si="55"/>
        <v/>
      </c>
      <c r="BJ79" s="4" t="str">
        <f t="shared" si="35"/>
        <v/>
      </c>
      <c r="BK79" s="13"/>
      <c r="BL79" s="2">
        <f t="shared" si="48"/>
        <v>12.5</v>
      </c>
      <c r="BM79" s="4">
        <f t="shared" si="36"/>
        <v>37.5</v>
      </c>
      <c r="BN79" s="4">
        <f t="shared" si="37"/>
        <v>0.69</v>
      </c>
      <c r="BQ79" s="4">
        <f t="shared" si="38"/>
        <v>0</v>
      </c>
      <c r="BR79" s="13" t="str">
        <f t="shared" si="56"/>
        <v/>
      </c>
      <c r="BS79" s="4" t="str">
        <f t="shared" si="40"/>
        <v/>
      </c>
      <c r="BT79" s="25"/>
    </row>
    <row r="80">
      <c r="A80" s="2">
        <f t="shared" si="41"/>
        <v>13</v>
      </c>
      <c r="B80" s="4">
        <f t="shared" si="1"/>
        <v>39</v>
      </c>
      <c r="C80" s="4">
        <f t="shared" si="2"/>
        <v>0.66</v>
      </c>
      <c r="F80" s="4">
        <f t="shared" si="3"/>
        <v>0</v>
      </c>
      <c r="G80" s="13" t="str">
        <f t="shared" si="49"/>
        <v/>
      </c>
      <c r="H80" s="4" t="str">
        <f t="shared" si="5"/>
        <v/>
      </c>
      <c r="J80" s="2">
        <f t="shared" si="42"/>
        <v>13</v>
      </c>
      <c r="K80" s="4">
        <f t="shared" si="6"/>
        <v>39</v>
      </c>
      <c r="L80" s="4">
        <f t="shared" si="7"/>
        <v>0.66</v>
      </c>
      <c r="O80" s="4">
        <f t="shared" si="8"/>
        <v>0</v>
      </c>
      <c r="P80" s="13" t="str">
        <f t="shared" si="50"/>
        <v/>
      </c>
      <c r="Q80" s="4" t="str">
        <f t="shared" si="10"/>
        <v/>
      </c>
      <c r="S80" s="2">
        <f t="shared" si="43"/>
        <v>13</v>
      </c>
      <c r="T80" s="4">
        <f t="shared" si="11"/>
        <v>39</v>
      </c>
      <c r="U80" s="4">
        <f t="shared" si="12"/>
        <v>1.35</v>
      </c>
      <c r="X80" s="4">
        <f t="shared" si="13"/>
        <v>0</v>
      </c>
      <c r="Y80" s="13" t="str">
        <f t="shared" si="51"/>
        <v/>
      </c>
      <c r="Z80" s="4" t="str">
        <f t="shared" si="15"/>
        <v/>
      </c>
      <c r="AB80" s="2">
        <f t="shared" si="44"/>
        <v>13</v>
      </c>
      <c r="AC80" s="4">
        <f t="shared" si="16"/>
        <v>39</v>
      </c>
      <c r="AD80" s="4">
        <f t="shared" si="17"/>
        <v>1.35</v>
      </c>
      <c r="AG80" s="4">
        <f t="shared" si="18"/>
        <v>0</v>
      </c>
      <c r="AH80" s="13" t="str">
        <f t="shared" si="52"/>
        <v/>
      </c>
      <c r="AI80" s="4" t="str">
        <f t="shared" si="20"/>
        <v/>
      </c>
      <c r="AJ80" s="13"/>
      <c r="AK80" s="2">
        <f t="shared" si="45"/>
        <v>13</v>
      </c>
      <c r="AL80" s="4">
        <f t="shared" si="21"/>
        <v>39</v>
      </c>
      <c r="AM80" s="4">
        <f t="shared" si="22"/>
        <v>1.35</v>
      </c>
      <c r="AN80" s="4">
        <f>150.875-1/32</f>
        <v>150.84375</v>
      </c>
      <c r="AO80" s="2">
        <f>155.25-1/32</f>
        <v>155.21875</v>
      </c>
      <c r="AP80" s="4">
        <f t="shared" si="23"/>
        <v>4.375</v>
      </c>
      <c r="AQ80" s="13">
        <f t="shared" si="53"/>
        <v>0.9929327736</v>
      </c>
      <c r="AR80" s="4">
        <f t="shared" si="25"/>
        <v>0</v>
      </c>
      <c r="AS80" s="13"/>
      <c r="AT80" s="2">
        <f t="shared" si="46"/>
        <v>13</v>
      </c>
      <c r="AU80" s="4">
        <f t="shared" si="26"/>
        <v>39</v>
      </c>
      <c r="AV80" s="4">
        <f t="shared" si="27"/>
        <v>0.66</v>
      </c>
      <c r="AY80" s="4">
        <f t="shared" si="28"/>
        <v>0</v>
      </c>
      <c r="AZ80" s="13" t="str">
        <f t="shared" si="54"/>
        <v/>
      </c>
      <c r="BA80" s="4" t="str">
        <f t="shared" si="30"/>
        <v/>
      </c>
      <c r="BB80" s="13"/>
      <c r="BC80" s="2">
        <f t="shared" si="47"/>
        <v>13</v>
      </c>
      <c r="BD80" s="4">
        <f t="shared" si="31"/>
        <v>39</v>
      </c>
      <c r="BE80" s="4">
        <f t="shared" si="32"/>
        <v>0.66</v>
      </c>
      <c r="BH80" s="4">
        <f t="shared" si="33"/>
        <v>0</v>
      </c>
      <c r="BI80" s="13" t="str">
        <f t="shared" si="55"/>
        <v/>
      </c>
      <c r="BJ80" s="4" t="str">
        <f t="shared" si="35"/>
        <v/>
      </c>
      <c r="BK80" s="13"/>
      <c r="BL80" s="2">
        <f t="shared" si="48"/>
        <v>13</v>
      </c>
      <c r="BM80" s="4">
        <f t="shared" si="36"/>
        <v>39</v>
      </c>
      <c r="BN80" s="4">
        <f t="shared" si="37"/>
        <v>0.66</v>
      </c>
      <c r="BQ80" s="4">
        <f t="shared" si="38"/>
        <v>0</v>
      </c>
      <c r="BR80" s="13" t="str">
        <f t="shared" si="56"/>
        <v/>
      </c>
      <c r="BS80" s="4" t="str">
        <f t="shared" si="40"/>
        <v/>
      </c>
      <c r="BT80" s="25"/>
    </row>
    <row r="81">
      <c r="A81" s="2">
        <f t="shared" si="41"/>
        <v>13.5</v>
      </c>
      <c r="B81" s="4">
        <f t="shared" si="1"/>
        <v>40.5</v>
      </c>
      <c r="C81" s="4">
        <f t="shared" si="2"/>
        <v>0.63</v>
      </c>
      <c r="F81" s="4">
        <f t="shared" si="3"/>
        <v>0</v>
      </c>
      <c r="G81" s="13" t="str">
        <f t="shared" si="49"/>
        <v/>
      </c>
      <c r="H81" s="4" t="str">
        <f t="shared" si="5"/>
        <v/>
      </c>
      <c r="J81" s="2">
        <f t="shared" si="42"/>
        <v>13.5</v>
      </c>
      <c r="K81" s="4">
        <f t="shared" si="6"/>
        <v>40.5</v>
      </c>
      <c r="L81" s="4">
        <f t="shared" si="7"/>
        <v>0.63</v>
      </c>
      <c r="O81" s="4">
        <f t="shared" si="8"/>
        <v>0</v>
      </c>
      <c r="P81" s="13" t="str">
        <f t="shared" si="50"/>
        <v/>
      </c>
      <c r="Q81" s="4" t="str">
        <f t="shared" si="10"/>
        <v/>
      </c>
      <c r="S81" s="2">
        <f t="shared" si="43"/>
        <v>13.5</v>
      </c>
      <c r="T81" s="4">
        <f t="shared" si="11"/>
        <v>40.5</v>
      </c>
      <c r="U81" s="4">
        <f t="shared" si="12"/>
        <v>1.32</v>
      </c>
      <c r="X81" s="4">
        <f t="shared" si="13"/>
        <v>0</v>
      </c>
      <c r="Y81" s="13" t="str">
        <f t="shared" si="51"/>
        <v/>
      </c>
      <c r="Z81" s="4" t="str">
        <f t="shared" si="15"/>
        <v/>
      </c>
      <c r="AB81" s="2">
        <f t="shared" si="44"/>
        <v>13.5</v>
      </c>
      <c r="AC81" s="4">
        <f t="shared" si="16"/>
        <v>40.5</v>
      </c>
      <c r="AD81" s="4">
        <f t="shared" si="17"/>
        <v>1.32</v>
      </c>
      <c r="AG81" s="4">
        <f t="shared" si="18"/>
        <v>0</v>
      </c>
      <c r="AH81" s="13" t="str">
        <f t="shared" si="52"/>
        <v/>
      </c>
      <c r="AI81" s="4" t="str">
        <f t="shared" si="20"/>
        <v/>
      </c>
      <c r="AJ81" s="13"/>
      <c r="AK81" s="2">
        <f t="shared" si="45"/>
        <v>13.5</v>
      </c>
      <c r="AL81" s="4">
        <f t="shared" si="21"/>
        <v>40.5</v>
      </c>
      <c r="AM81" s="4">
        <f t="shared" si="22"/>
        <v>1.32</v>
      </c>
      <c r="AP81" s="4">
        <f t="shared" si="23"/>
        <v>0</v>
      </c>
      <c r="AQ81" s="13" t="str">
        <f t="shared" si="53"/>
        <v/>
      </c>
      <c r="AR81" s="4" t="str">
        <f t="shared" si="25"/>
        <v/>
      </c>
      <c r="AS81" s="13"/>
      <c r="AT81" s="2">
        <f t="shared" si="46"/>
        <v>13.5</v>
      </c>
      <c r="AU81" s="4">
        <f t="shared" si="26"/>
        <v>40.5</v>
      </c>
      <c r="AV81" s="4">
        <f t="shared" si="27"/>
        <v>0.63</v>
      </c>
      <c r="AY81" s="4">
        <f t="shared" si="28"/>
        <v>0</v>
      </c>
      <c r="AZ81" s="13" t="str">
        <f t="shared" si="54"/>
        <v/>
      </c>
      <c r="BA81" s="4" t="str">
        <f t="shared" si="30"/>
        <v/>
      </c>
      <c r="BB81" s="13"/>
      <c r="BC81" s="2">
        <f t="shared" si="47"/>
        <v>13.5</v>
      </c>
      <c r="BD81" s="4">
        <f t="shared" si="31"/>
        <v>40.5</v>
      </c>
      <c r="BE81" s="4">
        <f t="shared" si="32"/>
        <v>0.63</v>
      </c>
      <c r="BH81" s="4">
        <f t="shared" si="33"/>
        <v>0</v>
      </c>
      <c r="BI81" s="13" t="str">
        <f t="shared" si="55"/>
        <v/>
      </c>
      <c r="BJ81" s="4" t="str">
        <f t="shared" si="35"/>
        <v/>
      </c>
      <c r="BK81" s="13"/>
      <c r="BL81" s="2">
        <f t="shared" si="48"/>
        <v>13.5</v>
      </c>
      <c r="BM81" s="4">
        <f t="shared" si="36"/>
        <v>40.5</v>
      </c>
      <c r="BN81" s="4">
        <f t="shared" si="37"/>
        <v>0.63</v>
      </c>
      <c r="BQ81" s="4">
        <f t="shared" si="38"/>
        <v>0</v>
      </c>
      <c r="BR81" s="13" t="str">
        <f t="shared" si="56"/>
        <v/>
      </c>
      <c r="BS81" s="4" t="str">
        <f t="shared" si="40"/>
        <v/>
      </c>
      <c r="BT81" s="25"/>
    </row>
    <row r="82">
      <c r="A82" s="2">
        <f t="shared" si="41"/>
        <v>14</v>
      </c>
      <c r="B82" s="4">
        <f t="shared" si="1"/>
        <v>42</v>
      </c>
      <c r="C82" s="4">
        <f t="shared" si="2"/>
        <v>0.6</v>
      </c>
      <c r="F82" s="4">
        <f t="shared" si="3"/>
        <v>0</v>
      </c>
      <c r="G82" s="13" t="str">
        <f t="shared" si="49"/>
        <v/>
      </c>
      <c r="H82" s="4" t="str">
        <f t="shared" si="5"/>
        <v/>
      </c>
      <c r="J82" s="2">
        <f t="shared" si="42"/>
        <v>14</v>
      </c>
      <c r="K82" s="4">
        <f t="shared" si="6"/>
        <v>42</v>
      </c>
      <c r="L82" s="4">
        <f t="shared" si="7"/>
        <v>0.6</v>
      </c>
      <c r="O82" s="4">
        <f t="shared" si="8"/>
        <v>0</v>
      </c>
      <c r="P82" s="13" t="str">
        <f t="shared" si="50"/>
        <v/>
      </c>
      <c r="Q82" s="4" t="str">
        <f t="shared" si="10"/>
        <v/>
      </c>
      <c r="S82" s="2">
        <f t="shared" si="43"/>
        <v>14</v>
      </c>
      <c r="T82" s="4">
        <f t="shared" si="11"/>
        <v>42</v>
      </c>
      <c r="U82" s="4">
        <f t="shared" si="12"/>
        <v>1.29</v>
      </c>
      <c r="X82" s="4">
        <f t="shared" si="13"/>
        <v>0</v>
      </c>
      <c r="Y82" s="13" t="str">
        <f t="shared" si="51"/>
        <v/>
      </c>
      <c r="Z82" s="4" t="str">
        <f t="shared" si="15"/>
        <v/>
      </c>
      <c r="AB82" s="2">
        <f t="shared" si="44"/>
        <v>14</v>
      </c>
      <c r="AC82" s="4">
        <f t="shared" si="16"/>
        <v>42</v>
      </c>
      <c r="AD82" s="4">
        <f t="shared" si="17"/>
        <v>1.29</v>
      </c>
      <c r="AG82" s="4">
        <f t="shared" si="18"/>
        <v>0</v>
      </c>
      <c r="AH82" s="13" t="str">
        <f t="shared" si="52"/>
        <v/>
      </c>
      <c r="AI82" s="4" t="str">
        <f t="shared" si="20"/>
        <v/>
      </c>
      <c r="AJ82" s="13"/>
      <c r="AK82" s="2">
        <f t="shared" si="45"/>
        <v>14</v>
      </c>
      <c r="AL82" s="4">
        <f t="shared" si="21"/>
        <v>42</v>
      </c>
      <c r="AM82" s="4">
        <f t="shared" si="22"/>
        <v>1.29</v>
      </c>
      <c r="AN82" s="4">
        <f>150.875-1/32</f>
        <v>150.84375</v>
      </c>
      <c r="AO82" s="2">
        <f>155.25-1/32</f>
        <v>155.21875</v>
      </c>
      <c r="AP82" s="4">
        <f t="shared" si="23"/>
        <v>4.375</v>
      </c>
      <c r="AQ82" s="13">
        <f t="shared" si="53"/>
        <v>0.9929327736</v>
      </c>
      <c r="AR82" s="4">
        <f t="shared" si="25"/>
        <v>0</v>
      </c>
      <c r="AS82" s="13"/>
      <c r="AT82" s="2">
        <f t="shared" si="46"/>
        <v>14</v>
      </c>
      <c r="AU82" s="4">
        <f t="shared" si="26"/>
        <v>42</v>
      </c>
      <c r="AV82" s="4">
        <f t="shared" si="27"/>
        <v>0.6</v>
      </c>
      <c r="AY82" s="4">
        <f t="shared" si="28"/>
        <v>0</v>
      </c>
      <c r="AZ82" s="13" t="str">
        <f t="shared" si="54"/>
        <v/>
      </c>
      <c r="BA82" s="4" t="str">
        <f t="shared" si="30"/>
        <v/>
      </c>
      <c r="BB82" s="13"/>
      <c r="BC82" s="2">
        <f t="shared" si="47"/>
        <v>14</v>
      </c>
      <c r="BD82" s="4">
        <f t="shared" si="31"/>
        <v>42</v>
      </c>
      <c r="BE82" s="4">
        <f t="shared" si="32"/>
        <v>0.6</v>
      </c>
      <c r="BH82" s="4">
        <f t="shared" si="33"/>
        <v>0</v>
      </c>
      <c r="BI82" s="13" t="str">
        <f t="shared" si="55"/>
        <v/>
      </c>
      <c r="BJ82" s="4" t="str">
        <f t="shared" si="35"/>
        <v/>
      </c>
      <c r="BK82" s="13"/>
      <c r="BL82" s="2">
        <f t="shared" si="48"/>
        <v>14</v>
      </c>
      <c r="BM82" s="4">
        <f t="shared" si="36"/>
        <v>42</v>
      </c>
      <c r="BN82" s="4">
        <f t="shared" si="37"/>
        <v>0.6</v>
      </c>
      <c r="BQ82" s="4">
        <f t="shared" si="38"/>
        <v>0</v>
      </c>
      <c r="BR82" s="13" t="str">
        <f t="shared" si="56"/>
        <v/>
      </c>
      <c r="BS82" s="4" t="str">
        <f t="shared" si="40"/>
        <v/>
      </c>
      <c r="BT82" s="25"/>
    </row>
    <row r="83">
      <c r="A83" s="2">
        <f t="shared" si="41"/>
        <v>14.5</v>
      </c>
      <c r="B83" s="4">
        <f t="shared" si="1"/>
        <v>43.5</v>
      </c>
      <c r="C83" s="4">
        <f t="shared" si="2"/>
        <v>0.57</v>
      </c>
      <c r="F83" s="4">
        <f t="shared" si="3"/>
        <v>0</v>
      </c>
      <c r="G83" s="13" t="str">
        <f t="shared" si="49"/>
        <v/>
      </c>
      <c r="H83" s="4" t="str">
        <f t="shared" si="5"/>
        <v/>
      </c>
      <c r="J83" s="2">
        <f t="shared" si="42"/>
        <v>14.5</v>
      </c>
      <c r="K83" s="4">
        <f t="shared" si="6"/>
        <v>43.5</v>
      </c>
      <c r="L83" s="4">
        <f t="shared" si="7"/>
        <v>0.57</v>
      </c>
      <c r="O83" s="4">
        <f t="shared" si="8"/>
        <v>0</v>
      </c>
      <c r="P83" s="13" t="str">
        <f t="shared" si="50"/>
        <v/>
      </c>
      <c r="Q83" s="4" t="str">
        <f t="shared" si="10"/>
        <v/>
      </c>
      <c r="S83" s="2">
        <f t="shared" si="43"/>
        <v>14.5</v>
      </c>
      <c r="T83" s="4">
        <f t="shared" si="11"/>
        <v>43.5</v>
      </c>
      <c r="U83" s="4">
        <f t="shared" si="12"/>
        <v>1.26</v>
      </c>
      <c r="X83" s="4">
        <f t="shared" si="13"/>
        <v>0</v>
      </c>
      <c r="Y83" s="13" t="str">
        <f t="shared" si="51"/>
        <v/>
      </c>
      <c r="Z83" s="4" t="str">
        <f t="shared" si="15"/>
        <v/>
      </c>
      <c r="AB83" s="2">
        <f t="shared" si="44"/>
        <v>14.5</v>
      </c>
      <c r="AC83" s="4">
        <f t="shared" si="16"/>
        <v>43.5</v>
      </c>
      <c r="AD83" s="4">
        <f t="shared" si="17"/>
        <v>1.26</v>
      </c>
      <c r="AG83" s="4">
        <f t="shared" si="18"/>
        <v>0</v>
      </c>
      <c r="AH83" s="13" t="str">
        <f t="shared" si="52"/>
        <v/>
      </c>
      <c r="AI83" s="4" t="str">
        <f t="shared" si="20"/>
        <v/>
      </c>
      <c r="AJ83" s="13"/>
      <c r="AK83" s="2">
        <f t="shared" si="45"/>
        <v>14.5</v>
      </c>
      <c r="AL83" s="4">
        <f t="shared" si="21"/>
        <v>43.5</v>
      </c>
      <c r="AM83" s="4">
        <f t="shared" si="22"/>
        <v>1.26</v>
      </c>
      <c r="AP83" s="4">
        <f t="shared" si="23"/>
        <v>0</v>
      </c>
      <c r="AQ83" s="13" t="str">
        <f t="shared" si="53"/>
        <v/>
      </c>
      <c r="AR83" s="4" t="str">
        <f t="shared" si="25"/>
        <v/>
      </c>
      <c r="AS83" s="13"/>
      <c r="AT83" s="2">
        <f t="shared" si="46"/>
        <v>14.5</v>
      </c>
      <c r="AU83" s="4">
        <f t="shared" si="26"/>
        <v>43.5</v>
      </c>
      <c r="AV83" s="4">
        <f t="shared" si="27"/>
        <v>0.57</v>
      </c>
      <c r="AY83" s="4">
        <f t="shared" si="28"/>
        <v>0</v>
      </c>
      <c r="AZ83" s="13" t="str">
        <f t="shared" si="54"/>
        <v/>
      </c>
      <c r="BA83" s="4" t="str">
        <f t="shared" si="30"/>
        <v/>
      </c>
      <c r="BB83" s="13"/>
      <c r="BC83" s="2">
        <f t="shared" si="47"/>
        <v>14.5</v>
      </c>
      <c r="BD83" s="4">
        <f t="shared" si="31"/>
        <v>43.5</v>
      </c>
      <c r="BE83" s="4">
        <f t="shared" si="32"/>
        <v>0.57</v>
      </c>
      <c r="BH83" s="4">
        <f t="shared" si="33"/>
        <v>0</v>
      </c>
      <c r="BI83" s="13" t="str">
        <f t="shared" si="55"/>
        <v/>
      </c>
      <c r="BJ83" s="4" t="str">
        <f t="shared" si="35"/>
        <v/>
      </c>
      <c r="BK83" s="13"/>
      <c r="BL83" s="2">
        <f t="shared" si="48"/>
        <v>14.5</v>
      </c>
      <c r="BM83" s="4">
        <f t="shared" si="36"/>
        <v>43.5</v>
      </c>
      <c r="BN83" s="4">
        <f t="shared" si="37"/>
        <v>0.57</v>
      </c>
      <c r="BQ83" s="4">
        <f t="shared" si="38"/>
        <v>0</v>
      </c>
      <c r="BR83" s="13" t="str">
        <f t="shared" si="56"/>
        <v/>
      </c>
      <c r="BS83" s="4" t="str">
        <f t="shared" si="40"/>
        <v/>
      </c>
      <c r="BT83" s="25"/>
    </row>
    <row r="84">
      <c r="A84" s="2">
        <f t="shared" si="41"/>
        <v>15</v>
      </c>
      <c r="B84" s="4">
        <f t="shared" si="1"/>
        <v>45</v>
      </c>
      <c r="C84" s="4">
        <f t="shared" si="2"/>
        <v>0.54</v>
      </c>
      <c r="F84" s="4">
        <f t="shared" si="3"/>
        <v>0</v>
      </c>
      <c r="G84" s="13" t="str">
        <f t="shared" si="49"/>
        <v/>
      </c>
      <c r="H84" s="4" t="str">
        <f t="shared" si="5"/>
        <v/>
      </c>
      <c r="J84" s="2">
        <f t="shared" si="42"/>
        <v>15</v>
      </c>
      <c r="K84" s="4">
        <f t="shared" si="6"/>
        <v>45</v>
      </c>
      <c r="L84" s="4">
        <f t="shared" si="7"/>
        <v>0.54</v>
      </c>
      <c r="O84" s="4">
        <f t="shared" si="8"/>
        <v>0</v>
      </c>
      <c r="P84" s="13" t="str">
        <f t="shared" si="50"/>
        <v/>
      </c>
      <c r="Q84" s="4" t="str">
        <f t="shared" si="10"/>
        <v/>
      </c>
      <c r="S84" s="2">
        <f t="shared" si="43"/>
        <v>15</v>
      </c>
      <c r="T84" s="4">
        <f t="shared" si="11"/>
        <v>45</v>
      </c>
      <c r="U84" s="4">
        <f t="shared" si="12"/>
        <v>1.23</v>
      </c>
      <c r="V84" s="4">
        <f>150.875-1/32</f>
        <v>150.84375</v>
      </c>
      <c r="W84" s="2">
        <f>155.25-1/32</f>
        <v>155.21875</v>
      </c>
      <c r="X84" s="4">
        <f t="shared" si="13"/>
        <v>4.375</v>
      </c>
      <c r="Y84" s="13">
        <f t="shared" si="51"/>
        <v>0.9894548898</v>
      </c>
      <c r="Z84" s="4">
        <f t="shared" si="15"/>
        <v>0</v>
      </c>
      <c r="AB84" s="2">
        <f t="shared" si="44"/>
        <v>15</v>
      </c>
      <c r="AC84" s="4">
        <f t="shared" si="16"/>
        <v>45</v>
      </c>
      <c r="AD84" s="4">
        <f t="shared" si="17"/>
        <v>1.23</v>
      </c>
      <c r="AE84" s="4">
        <f>150.875-1/32</f>
        <v>150.84375</v>
      </c>
      <c r="AF84" s="4">
        <f>155+3/16</f>
        <v>155.1875</v>
      </c>
      <c r="AG84" s="4">
        <f t="shared" si="18"/>
        <v>4.34375</v>
      </c>
      <c r="AH84" s="13">
        <f t="shared" si="52"/>
        <v>0.98938023</v>
      </c>
      <c r="AI84" s="4">
        <f t="shared" si="20"/>
        <v>0</v>
      </c>
      <c r="AJ84" s="13"/>
      <c r="AK84" s="2">
        <f t="shared" si="45"/>
        <v>15</v>
      </c>
      <c r="AL84" s="4">
        <f t="shared" si="21"/>
        <v>45</v>
      </c>
      <c r="AM84" s="4">
        <f t="shared" si="22"/>
        <v>1.23</v>
      </c>
      <c r="AN84" s="4">
        <f>150.875-1/32</f>
        <v>150.84375</v>
      </c>
      <c r="AO84" s="2">
        <f>155.25-1/32</f>
        <v>155.21875</v>
      </c>
      <c r="AP84" s="4">
        <f t="shared" si="23"/>
        <v>4.375</v>
      </c>
      <c r="AQ84" s="13">
        <f t="shared" si="53"/>
        <v>0.9929327736</v>
      </c>
      <c r="AR84" s="4">
        <f t="shared" si="25"/>
        <v>0</v>
      </c>
      <c r="AS84" s="13"/>
      <c r="AT84" s="2">
        <f t="shared" si="46"/>
        <v>15</v>
      </c>
      <c r="AU84" s="4">
        <f t="shared" si="26"/>
        <v>45</v>
      </c>
      <c r="AV84" s="4">
        <f t="shared" si="27"/>
        <v>0.54</v>
      </c>
      <c r="AY84" s="4">
        <f t="shared" si="28"/>
        <v>0</v>
      </c>
      <c r="AZ84" s="13" t="str">
        <f t="shared" si="54"/>
        <v/>
      </c>
      <c r="BA84" s="4" t="str">
        <f t="shared" si="30"/>
        <v/>
      </c>
      <c r="BB84" s="13"/>
      <c r="BC84" s="2">
        <f t="shared" si="47"/>
        <v>15</v>
      </c>
      <c r="BD84" s="4">
        <f t="shared" si="31"/>
        <v>45</v>
      </c>
      <c r="BE84" s="4">
        <f t="shared" si="32"/>
        <v>0.54</v>
      </c>
      <c r="BH84" s="4">
        <f t="shared" si="33"/>
        <v>0</v>
      </c>
      <c r="BI84" s="13" t="str">
        <f t="shared" si="55"/>
        <v/>
      </c>
      <c r="BJ84" s="4" t="str">
        <f t="shared" si="35"/>
        <v/>
      </c>
      <c r="BK84" s="13"/>
      <c r="BL84" s="2">
        <f t="shared" si="48"/>
        <v>15</v>
      </c>
      <c r="BM84" s="4">
        <f t="shared" si="36"/>
        <v>45</v>
      </c>
      <c r="BN84" s="4">
        <f t="shared" si="37"/>
        <v>0.54</v>
      </c>
      <c r="BQ84" s="4">
        <f t="shared" si="38"/>
        <v>0</v>
      </c>
      <c r="BR84" s="13" t="str">
        <f t="shared" si="56"/>
        <v/>
      </c>
      <c r="BS84" s="4" t="str">
        <f t="shared" si="40"/>
        <v/>
      </c>
      <c r="BT84" s="25"/>
    </row>
    <row r="85">
      <c r="A85" s="2">
        <f t="shared" si="41"/>
        <v>15.5</v>
      </c>
      <c r="B85" s="4">
        <f t="shared" si="1"/>
        <v>46.5</v>
      </c>
      <c r="C85" s="4">
        <f t="shared" si="2"/>
        <v>0.51</v>
      </c>
      <c r="F85" s="4">
        <f t="shared" si="3"/>
        <v>0</v>
      </c>
      <c r="G85" s="13" t="str">
        <f t="shared" si="49"/>
        <v/>
      </c>
      <c r="H85" s="4" t="str">
        <f t="shared" si="5"/>
        <v/>
      </c>
      <c r="J85" s="2">
        <f t="shared" si="42"/>
        <v>15.5</v>
      </c>
      <c r="K85" s="4">
        <f t="shared" si="6"/>
        <v>46.5</v>
      </c>
      <c r="L85" s="4">
        <f t="shared" si="7"/>
        <v>0.51</v>
      </c>
      <c r="O85" s="4">
        <f t="shared" si="8"/>
        <v>0</v>
      </c>
      <c r="P85" s="13" t="str">
        <f t="shared" si="50"/>
        <v/>
      </c>
      <c r="Q85" s="4" t="str">
        <f t="shared" si="10"/>
        <v/>
      </c>
      <c r="S85" s="2">
        <f t="shared" si="43"/>
        <v>15.5</v>
      </c>
      <c r="T85" s="4">
        <f t="shared" si="11"/>
        <v>46.5</v>
      </c>
      <c r="U85" s="4">
        <f t="shared" si="12"/>
        <v>1.2</v>
      </c>
      <c r="X85" s="4">
        <f t="shared" si="13"/>
        <v>0</v>
      </c>
      <c r="Y85" s="13" t="str">
        <f t="shared" si="51"/>
        <v/>
      </c>
      <c r="Z85" s="4" t="str">
        <f t="shared" si="15"/>
        <v/>
      </c>
      <c r="AB85" s="2">
        <f t="shared" si="44"/>
        <v>15.5</v>
      </c>
      <c r="AC85" s="4">
        <f t="shared" si="16"/>
        <v>46.5</v>
      </c>
      <c r="AD85" s="4">
        <f t="shared" si="17"/>
        <v>1.2</v>
      </c>
      <c r="AG85" s="4">
        <f t="shared" si="18"/>
        <v>0</v>
      </c>
      <c r="AH85" s="13" t="str">
        <f t="shared" si="52"/>
        <v/>
      </c>
      <c r="AI85" s="4" t="str">
        <f t="shared" si="20"/>
        <v/>
      </c>
      <c r="AJ85" s="13"/>
      <c r="AK85" s="2">
        <f t="shared" si="45"/>
        <v>15.5</v>
      </c>
      <c r="AL85" s="4">
        <f t="shared" si="21"/>
        <v>46.5</v>
      </c>
      <c r="AM85" s="4">
        <f t="shared" si="22"/>
        <v>1.2</v>
      </c>
      <c r="AP85" s="4">
        <f t="shared" si="23"/>
        <v>0</v>
      </c>
      <c r="AQ85" s="13" t="str">
        <f t="shared" si="53"/>
        <v/>
      </c>
      <c r="AR85" s="4" t="str">
        <f t="shared" si="25"/>
        <v/>
      </c>
      <c r="AS85" s="13"/>
      <c r="AT85" s="2">
        <f t="shared" si="46"/>
        <v>15.5</v>
      </c>
      <c r="AU85" s="4">
        <f t="shared" si="26"/>
        <v>46.5</v>
      </c>
      <c r="AV85" s="4">
        <f t="shared" si="27"/>
        <v>0.51</v>
      </c>
      <c r="AY85" s="4">
        <f t="shared" si="28"/>
        <v>0</v>
      </c>
      <c r="AZ85" s="13" t="str">
        <f t="shared" si="54"/>
        <v/>
      </c>
      <c r="BA85" s="4" t="str">
        <f t="shared" si="30"/>
        <v/>
      </c>
      <c r="BB85" s="13"/>
      <c r="BC85" s="2">
        <f t="shared" si="47"/>
        <v>15.5</v>
      </c>
      <c r="BD85" s="4">
        <f t="shared" si="31"/>
        <v>46.5</v>
      </c>
      <c r="BE85" s="4">
        <f t="shared" si="32"/>
        <v>0.51</v>
      </c>
      <c r="BH85" s="4">
        <f t="shared" si="33"/>
        <v>0</v>
      </c>
      <c r="BI85" s="13" t="str">
        <f t="shared" si="55"/>
        <v/>
      </c>
      <c r="BJ85" s="4" t="str">
        <f t="shared" si="35"/>
        <v/>
      </c>
      <c r="BK85" s="13"/>
      <c r="BL85" s="2">
        <f t="shared" si="48"/>
        <v>15.5</v>
      </c>
      <c r="BM85" s="4">
        <f t="shared" si="36"/>
        <v>46.5</v>
      </c>
      <c r="BN85" s="4">
        <f t="shared" si="37"/>
        <v>0.51</v>
      </c>
      <c r="BQ85" s="4">
        <f t="shared" si="38"/>
        <v>0</v>
      </c>
      <c r="BR85" s="13" t="str">
        <f t="shared" si="56"/>
        <v/>
      </c>
      <c r="BS85" s="4" t="str">
        <f t="shared" si="40"/>
        <v/>
      </c>
      <c r="BT85" s="25"/>
    </row>
    <row r="86">
      <c r="A86" s="2">
        <f t="shared" si="41"/>
        <v>16</v>
      </c>
      <c r="B86" s="4">
        <f t="shared" si="1"/>
        <v>48</v>
      </c>
      <c r="C86" s="4">
        <f t="shared" si="2"/>
        <v>0.48</v>
      </c>
      <c r="F86" s="4">
        <f t="shared" si="3"/>
        <v>0</v>
      </c>
      <c r="G86" s="13" t="str">
        <f t="shared" si="49"/>
        <v/>
      </c>
      <c r="H86" s="4" t="str">
        <f t="shared" si="5"/>
        <v/>
      </c>
      <c r="J86" s="2">
        <f t="shared" si="42"/>
        <v>16</v>
      </c>
      <c r="K86" s="4">
        <f t="shared" si="6"/>
        <v>48</v>
      </c>
      <c r="L86" s="4">
        <f t="shared" si="7"/>
        <v>0.48</v>
      </c>
      <c r="O86" s="4">
        <f t="shared" si="8"/>
        <v>0</v>
      </c>
      <c r="P86" s="13" t="str">
        <f t="shared" si="50"/>
        <v/>
      </c>
      <c r="Q86" s="4" t="str">
        <f t="shared" si="10"/>
        <v/>
      </c>
      <c r="S86" s="2">
        <f t="shared" si="43"/>
        <v>16</v>
      </c>
      <c r="T86" s="4">
        <f t="shared" si="11"/>
        <v>48</v>
      </c>
      <c r="U86" s="4">
        <f t="shared" si="12"/>
        <v>1.17</v>
      </c>
      <c r="V86" s="4">
        <f>150.875-1/32</f>
        <v>150.84375</v>
      </c>
      <c r="W86" s="2">
        <f>155.25-1/32</f>
        <v>155.21875</v>
      </c>
      <c r="X86" s="4">
        <f t="shared" si="13"/>
        <v>4.375</v>
      </c>
      <c r="Y86" s="13">
        <f t="shared" si="51"/>
        <v>0.9894548898</v>
      </c>
      <c r="Z86" s="4">
        <f t="shared" si="15"/>
        <v>0</v>
      </c>
      <c r="AB86" s="2">
        <f t="shared" si="44"/>
        <v>16</v>
      </c>
      <c r="AC86" s="4">
        <f t="shared" si="16"/>
        <v>48</v>
      </c>
      <c r="AD86" s="4">
        <f t="shared" si="17"/>
        <v>1.17</v>
      </c>
      <c r="AE86" s="4">
        <f>150.875-1/32</f>
        <v>150.84375</v>
      </c>
      <c r="AF86" s="4">
        <f>155+3/16</f>
        <v>155.1875</v>
      </c>
      <c r="AG86" s="4">
        <f t="shared" si="18"/>
        <v>4.34375</v>
      </c>
      <c r="AH86" s="13">
        <f t="shared" si="52"/>
        <v>0.98938023</v>
      </c>
      <c r="AI86" s="4">
        <f t="shared" si="20"/>
        <v>0</v>
      </c>
      <c r="AJ86" s="13"/>
      <c r="AK86" s="2">
        <f t="shared" si="45"/>
        <v>16</v>
      </c>
      <c r="AL86" s="4">
        <f t="shared" si="21"/>
        <v>48</v>
      </c>
      <c r="AM86" s="4">
        <f t="shared" si="22"/>
        <v>1.17</v>
      </c>
      <c r="AN86" s="4">
        <f>150.875-1/32</f>
        <v>150.84375</v>
      </c>
      <c r="AO86" s="2">
        <f>155.25-1/32</f>
        <v>155.21875</v>
      </c>
      <c r="AP86" s="4">
        <f t="shared" si="23"/>
        <v>4.375</v>
      </c>
      <c r="AQ86" s="13">
        <f t="shared" si="53"/>
        <v>0.9929327736</v>
      </c>
      <c r="AR86" s="4">
        <f t="shared" si="25"/>
        <v>0</v>
      </c>
      <c r="AS86" s="13"/>
      <c r="AT86" s="2">
        <f t="shared" si="46"/>
        <v>16</v>
      </c>
      <c r="AU86" s="4">
        <f t="shared" si="26"/>
        <v>48</v>
      </c>
      <c r="AV86" s="4">
        <f t="shared" si="27"/>
        <v>0.48</v>
      </c>
      <c r="AY86" s="4">
        <f t="shared" si="28"/>
        <v>0</v>
      </c>
      <c r="AZ86" s="13" t="str">
        <f t="shared" si="54"/>
        <v/>
      </c>
      <c r="BA86" s="4" t="str">
        <f t="shared" si="30"/>
        <v/>
      </c>
      <c r="BB86" s="13"/>
      <c r="BC86" s="2">
        <f t="shared" si="47"/>
        <v>16</v>
      </c>
      <c r="BD86" s="4">
        <f t="shared" si="31"/>
        <v>48</v>
      </c>
      <c r="BE86" s="4">
        <f t="shared" si="32"/>
        <v>0.48</v>
      </c>
      <c r="BH86" s="4">
        <f t="shared" si="33"/>
        <v>0</v>
      </c>
      <c r="BI86" s="13" t="str">
        <f t="shared" si="55"/>
        <v/>
      </c>
      <c r="BJ86" s="4" t="str">
        <f t="shared" si="35"/>
        <v/>
      </c>
      <c r="BK86" s="13"/>
      <c r="BL86" s="2">
        <f t="shared" si="48"/>
        <v>16</v>
      </c>
      <c r="BM86" s="4">
        <f t="shared" si="36"/>
        <v>48</v>
      </c>
      <c r="BN86" s="4">
        <f t="shared" si="37"/>
        <v>0.48</v>
      </c>
      <c r="BQ86" s="4">
        <f t="shared" si="38"/>
        <v>0</v>
      </c>
      <c r="BR86" s="13" t="str">
        <f t="shared" si="56"/>
        <v/>
      </c>
      <c r="BS86" s="4" t="str">
        <f t="shared" si="40"/>
        <v/>
      </c>
      <c r="BT86" s="25"/>
    </row>
    <row r="87">
      <c r="A87" s="2">
        <f t="shared" si="41"/>
        <v>16.5</v>
      </c>
      <c r="B87" s="4">
        <f t="shared" si="1"/>
        <v>49.5</v>
      </c>
      <c r="C87" s="4">
        <f t="shared" si="2"/>
        <v>0.45</v>
      </c>
      <c r="F87" s="4">
        <f t="shared" si="3"/>
        <v>0</v>
      </c>
      <c r="G87" s="13" t="str">
        <f t="shared" si="49"/>
        <v/>
      </c>
      <c r="H87" s="4" t="str">
        <f t="shared" si="5"/>
        <v/>
      </c>
      <c r="J87" s="2">
        <f t="shared" si="42"/>
        <v>16.5</v>
      </c>
      <c r="K87" s="4">
        <f t="shared" si="6"/>
        <v>49.5</v>
      </c>
      <c r="L87" s="4">
        <f t="shared" si="7"/>
        <v>0.45</v>
      </c>
      <c r="O87" s="4">
        <f t="shared" si="8"/>
        <v>0</v>
      </c>
      <c r="P87" s="13" t="str">
        <f t="shared" si="50"/>
        <v/>
      </c>
      <c r="Q87" s="4" t="str">
        <f t="shared" si="10"/>
        <v/>
      </c>
      <c r="S87" s="2">
        <f t="shared" si="43"/>
        <v>16.5</v>
      </c>
      <c r="T87" s="4">
        <f t="shared" si="11"/>
        <v>49.5</v>
      </c>
      <c r="U87" s="4">
        <f t="shared" si="12"/>
        <v>1.14</v>
      </c>
      <c r="X87" s="4">
        <f t="shared" si="13"/>
        <v>0</v>
      </c>
      <c r="Y87" s="13" t="str">
        <f t="shared" si="51"/>
        <v/>
      </c>
      <c r="Z87" s="4" t="str">
        <f t="shared" si="15"/>
        <v/>
      </c>
      <c r="AB87" s="2">
        <f t="shared" si="44"/>
        <v>16.5</v>
      </c>
      <c r="AC87" s="4">
        <f t="shared" si="16"/>
        <v>49.5</v>
      </c>
      <c r="AD87" s="4">
        <f t="shared" si="17"/>
        <v>1.14</v>
      </c>
      <c r="AG87" s="4">
        <f t="shared" si="18"/>
        <v>0</v>
      </c>
      <c r="AH87" s="13" t="str">
        <f t="shared" si="52"/>
        <v/>
      </c>
      <c r="AI87" s="4" t="str">
        <f t="shared" si="20"/>
        <v/>
      </c>
      <c r="AJ87" s="13"/>
      <c r="AK87" s="2">
        <f t="shared" si="45"/>
        <v>16.5</v>
      </c>
      <c r="AL87" s="4">
        <f t="shared" si="21"/>
        <v>49.5</v>
      </c>
      <c r="AM87" s="4">
        <f t="shared" si="22"/>
        <v>1.14</v>
      </c>
      <c r="AP87" s="4">
        <f t="shared" si="23"/>
        <v>0</v>
      </c>
      <c r="AQ87" s="13" t="str">
        <f t="shared" si="53"/>
        <v/>
      </c>
      <c r="AR87" s="4" t="str">
        <f t="shared" si="25"/>
        <v/>
      </c>
      <c r="AS87" s="13"/>
      <c r="AT87" s="2">
        <f t="shared" si="46"/>
        <v>16.5</v>
      </c>
      <c r="AU87" s="4">
        <f t="shared" si="26"/>
        <v>49.5</v>
      </c>
      <c r="AV87" s="4">
        <f t="shared" si="27"/>
        <v>0.45</v>
      </c>
      <c r="AY87" s="4">
        <f t="shared" si="28"/>
        <v>0</v>
      </c>
      <c r="AZ87" s="13" t="str">
        <f t="shared" si="54"/>
        <v/>
      </c>
      <c r="BA87" s="4" t="str">
        <f t="shared" si="30"/>
        <v/>
      </c>
      <c r="BB87" s="13"/>
      <c r="BC87" s="2">
        <f t="shared" si="47"/>
        <v>16.5</v>
      </c>
      <c r="BD87" s="4">
        <f t="shared" si="31"/>
        <v>49.5</v>
      </c>
      <c r="BE87" s="4">
        <f t="shared" si="32"/>
        <v>0.45</v>
      </c>
      <c r="BH87" s="4">
        <f t="shared" si="33"/>
        <v>0</v>
      </c>
      <c r="BI87" s="13" t="str">
        <f t="shared" si="55"/>
        <v/>
      </c>
      <c r="BJ87" s="4" t="str">
        <f t="shared" si="35"/>
        <v/>
      </c>
      <c r="BK87" s="13"/>
      <c r="BL87" s="2">
        <f t="shared" si="48"/>
        <v>16.5</v>
      </c>
      <c r="BM87" s="4">
        <f t="shared" si="36"/>
        <v>49.5</v>
      </c>
      <c r="BN87" s="4">
        <f t="shared" si="37"/>
        <v>0.45</v>
      </c>
      <c r="BQ87" s="4">
        <f t="shared" si="38"/>
        <v>0</v>
      </c>
      <c r="BR87" s="13" t="str">
        <f t="shared" si="56"/>
        <v/>
      </c>
      <c r="BS87" s="4" t="str">
        <f t="shared" si="40"/>
        <v/>
      </c>
      <c r="BT87" s="25"/>
    </row>
    <row r="88">
      <c r="A88" s="2">
        <f t="shared" si="41"/>
        <v>17</v>
      </c>
      <c r="B88" s="4">
        <f t="shared" si="1"/>
        <v>51</v>
      </c>
      <c r="C88" s="4">
        <f t="shared" si="2"/>
        <v>0.42</v>
      </c>
      <c r="F88" s="4">
        <f t="shared" si="3"/>
        <v>0</v>
      </c>
      <c r="G88" s="13" t="str">
        <f t="shared" si="49"/>
        <v/>
      </c>
      <c r="H88" s="4" t="str">
        <f t="shared" si="5"/>
        <v/>
      </c>
      <c r="J88" s="2">
        <f t="shared" si="42"/>
        <v>17</v>
      </c>
      <c r="K88" s="4">
        <f t="shared" si="6"/>
        <v>51</v>
      </c>
      <c r="L88" s="4">
        <f t="shared" si="7"/>
        <v>0.42</v>
      </c>
      <c r="O88" s="4">
        <f t="shared" si="8"/>
        <v>0</v>
      </c>
      <c r="P88" s="13" t="str">
        <f t="shared" si="50"/>
        <v/>
      </c>
      <c r="Q88" s="4" t="str">
        <f t="shared" si="10"/>
        <v/>
      </c>
      <c r="S88" s="2">
        <f t="shared" si="43"/>
        <v>17</v>
      </c>
      <c r="T88" s="4">
        <f t="shared" si="11"/>
        <v>51</v>
      </c>
      <c r="U88" s="4">
        <f t="shared" si="12"/>
        <v>1.11</v>
      </c>
      <c r="V88" s="4">
        <f>150.875-1/32</f>
        <v>150.84375</v>
      </c>
      <c r="W88" s="2">
        <f>155.25-1/32</f>
        <v>155.21875</v>
      </c>
      <c r="X88" s="4">
        <f t="shared" si="13"/>
        <v>4.375</v>
      </c>
      <c r="Y88" s="13">
        <f t="shared" si="51"/>
        <v>0.9894548898</v>
      </c>
      <c r="Z88" s="4">
        <f t="shared" si="15"/>
        <v>0</v>
      </c>
      <c r="AB88" s="2">
        <f t="shared" si="44"/>
        <v>17</v>
      </c>
      <c r="AC88" s="4">
        <f t="shared" si="16"/>
        <v>51</v>
      </c>
      <c r="AD88" s="4">
        <f t="shared" si="17"/>
        <v>1.11</v>
      </c>
      <c r="AE88" s="4">
        <f>150.875-1/32</f>
        <v>150.84375</v>
      </c>
      <c r="AF88" s="4">
        <f>155+3/16</f>
        <v>155.1875</v>
      </c>
      <c r="AG88" s="4">
        <f t="shared" si="18"/>
        <v>4.34375</v>
      </c>
      <c r="AH88" s="13">
        <f t="shared" si="52"/>
        <v>0.98938023</v>
      </c>
      <c r="AI88" s="4">
        <f t="shared" si="20"/>
        <v>0</v>
      </c>
      <c r="AJ88" s="13"/>
      <c r="AK88" s="2">
        <f t="shared" si="45"/>
        <v>17</v>
      </c>
      <c r="AL88" s="4">
        <f t="shared" si="21"/>
        <v>51</v>
      </c>
      <c r="AM88" s="4">
        <f t="shared" si="22"/>
        <v>1.11</v>
      </c>
      <c r="AN88" s="4">
        <f>150.875-1/32</f>
        <v>150.84375</v>
      </c>
      <c r="AO88" s="2">
        <f>155.25-1/32</f>
        <v>155.21875</v>
      </c>
      <c r="AP88" s="4">
        <f t="shared" si="23"/>
        <v>4.375</v>
      </c>
      <c r="AQ88" s="13">
        <f t="shared" si="53"/>
        <v>0.9929327736</v>
      </c>
      <c r="AR88" s="4">
        <f t="shared" si="25"/>
        <v>0</v>
      </c>
      <c r="AS88" s="13"/>
      <c r="AT88" s="2">
        <f t="shared" si="46"/>
        <v>17</v>
      </c>
      <c r="AU88" s="4">
        <f t="shared" si="26"/>
        <v>51</v>
      </c>
      <c r="AV88" s="4">
        <f t="shared" si="27"/>
        <v>0.42</v>
      </c>
      <c r="AY88" s="4">
        <f t="shared" si="28"/>
        <v>0</v>
      </c>
      <c r="AZ88" s="13" t="str">
        <f t="shared" si="54"/>
        <v/>
      </c>
      <c r="BA88" s="4" t="str">
        <f t="shared" si="30"/>
        <v/>
      </c>
      <c r="BB88" s="13"/>
      <c r="BC88" s="2">
        <f t="shared" si="47"/>
        <v>17</v>
      </c>
      <c r="BD88" s="4">
        <f t="shared" si="31"/>
        <v>51</v>
      </c>
      <c r="BE88" s="4">
        <f t="shared" si="32"/>
        <v>0.42</v>
      </c>
      <c r="BH88" s="4">
        <f t="shared" si="33"/>
        <v>0</v>
      </c>
      <c r="BI88" s="13" t="str">
        <f t="shared" si="55"/>
        <v/>
      </c>
      <c r="BJ88" s="4" t="str">
        <f t="shared" si="35"/>
        <v/>
      </c>
      <c r="BK88" s="13"/>
      <c r="BL88" s="2">
        <f t="shared" si="48"/>
        <v>17</v>
      </c>
      <c r="BM88" s="4">
        <f t="shared" si="36"/>
        <v>51</v>
      </c>
      <c r="BN88" s="4">
        <f t="shared" si="37"/>
        <v>0.42</v>
      </c>
      <c r="BQ88" s="4">
        <f t="shared" si="38"/>
        <v>0</v>
      </c>
      <c r="BR88" s="13" t="str">
        <f t="shared" si="56"/>
        <v/>
      </c>
      <c r="BS88" s="4" t="str">
        <f t="shared" si="40"/>
        <v/>
      </c>
      <c r="BT88" s="25"/>
    </row>
    <row r="89">
      <c r="A89" s="2">
        <f t="shared" si="41"/>
        <v>17.5</v>
      </c>
      <c r="B89" s="4">
        <f t="shared" si="1"/>
        <v>52.5</v>
      </c>
      <c r="C89" s="4">
        <f t="shared" si="2"/>
        <v>0.39</v>
      </c>
      <c r="F89" s="4">
        <f t="shared" si="3"/>
        <v>0</v>
      </c>
      <c r="G89" s="13" t="str">
        <f t="shared" si="49"/>
        <v/>
      </c>
      <c r="H89" s="4" t="str">
        <f t="shared" si="5"/>
        <v/>
      </c>
      <c r="J89" s="2">
        <f t="shared" si="42"/>
        <v>17.5</v>
      </c>
      <c r="K89" s="4">
        <f t="shared" si="6"/>
        <v>52.5</v>
      </c>
      <c r="L89" s="4">
        <f t="shared" si="7"/>
        <v>0.39</v>
      </c>
      <c r="O89" s="4">
        <f t="shared" si="8"/>
        <v>0</v>
      </c>
      <c r="P89" s="13" t="str">
        <f t="shared" si="50"/>
        <v/>
      </c>
      <c r="Q89" s="4" t="str">
        <f t="shared" si="10"/>
        <v/>
      </c>
      <c r="S89" s="2">
        <f t="shared" si="43"/>
        <v>17.5</v>
      </c>
      <c r="T89" s="4">
        <f t="shared" si="11"/>
        <v>52.5</v>
      </c>
      <c r="U89" s="4">
        <f t="shared" si="12"/>
        <v>1.08</v>
      </c>
      <c r="X89" s="4">
        <f t="shared" si="13"/>
        <v>0</v>
      </c>
      <c r="Y89" s="13" t="str">
        <f t="shared" si="51"/>
        <v/>
      </c>
      <c r="Z89" s="4" t="str">
        <f t="shared" si="15"/>
        <v/>
      </c>
      <c r="AB89" s="2">
        <f t="shared" si="44"/>
        <v>17.5</v>
      </c>
      <c r="AC89" s="4">
        <f t="shared" si="16"/>
        <v>52.5</v>
      </c>
      <c r="AD89" s="4">
        <f t="shared" si="17"/>
        <v>1.08</v>
      </c>
      <c r="AG89" s="4">
        <f t="shared" si="18"/>
        <v>0</v>
      </c>
      <c r="AH89" s="13" t="str">
        <f t="shared" si="52"/>
        <v/>
      </c>
      <c r="AI89" s="4" t="str">
        <f t="shared" si="20"/>
        <v/>
      </c>
      <c r="AJ89" s="13"/>
      <c r="AK89" s="2">
        <f t="shared" si="45"/>
        <v>17.5</v>
      </c>
      <c r="AL89" s="4">
        <f t="shared" si="21"/>
        <v>52.5</v>
      </c>
      <c r="AM89" s="4">
        <f t="shared" si="22"/>
        <v>1.08</v>
      </c>
      <c r="AP89" s="4">
        <f t="shared" si="23"/>
        <v>0</v>
      </c>
      <c r="AQ89" s="13" t="str">
        <f t="shared" si="53"/>
        <v/>
      </c>
      <c r="AR89" s="4" t="str">
        <f t="shared" si="25"/>
        <v/>
      </c>
      <c r="AS89" s="13"/>
      <c r="AT89" s="2">
        <f t="shared" si="46"/>
        <v>17.5</v>
      </c>
      <c r="AU89" s="4">
        <f t="shared" si="26"/>
        <v>52.5</v>
      </c>
      <c r="AV89" s="4">
        <f t="shared" si="27"/>
        <v>0.39</v>
      </c>
      <c r="AY89" s="4">
        <f t="shared" si="28"/>
        <v>0</v>
      </c>
      <c r="AZ89" s="13" t="str">
        <f t="shared" si="54"/>
        <v/>
      </c>
      <c r="BA89" s="4" t="str">
        <f t="shared" si="30"/>
        <v/>
      </c>
      <c r="BB89" s="13"/>
      <c r="BC89" s="2">
        <f t="shared" si="47"/>
        <v>17.5</v>
      </c>
      <c r="BD89" s="4">
        <f t="shared" si="31"/>
        <v>52.5</v>
      </c>
      <c r="BE89" s="4">
        <f t="shared" si="32"/>
        <v>0.39</v>
      </c>
      <c r="BH89" s="4">
        <f t="shared" si="33"/>
        <v>0</v>
      </c>
      <c r="BI89" s="13" t="str">
        <f t="shared" si="55"/>
        <v/>
      </c>
      <c r="BJ89" s="4" t="str">
        <f t="shared" si="35"/>
        <v/>
      </c>
      <c r="BK89" s="13"/>
      <c r="BL89" s="2">
        <f t="shared" si="48"/>
        <v>17.5</v>
      </c>
      <c r="BM89" s="4">
        <f t="shared" si="36"/>
        <v>52.5</v>
      </c>
      <c r="BN89" s="4">
        <f t="shared" si="37"/>
        <v>0.39</v>
      </c>
      <c r="BQ89" s="4">
        <f t="shared" si="38"/>
        <v>0</v>
      </c>
      <c r="BR89" s="13" t="str">
        <f t="shared" si="56"/>
        <v/>
      </c>
      <c r="BS89" s="4" t="str">
        <f t="shared" si="40"/>
        <v/>
      </c>
      <c r="BT89" s="25"/>
    </row>
    <row r="90">
      <c r="A90" s="2">
        <f t="shared" si="41"/>
        <v>18</v>
      </c>
      <c r="B90" s="4">
        <f t="shared" si="1"/>
        <v>54</v>
      </c>
      <c r="C90" s="4">
        <f t="shared" si="2"/>
        <v>0.36</v>
      </c>
      <c r="F90" s="4">
        <f t="shared" si="3"/>
        <v>0</v>
      </c>
      <c r="G90" s="13" t="str">
        <f t="shared" si="49"/>
        <v/>
      </c>
      <c r="H90" s="4" t="str">
        <f t="shared" si="5"/>
        <v/>
      </c>
      <c r="J90" s="2">
        <f t="shared" si="42"/>
        <v>18</v>
      </c>
      <c r="K90" s="4">
        <f t="shared" si="6"/>
        <v>54</v>
      </c>
      <c r="L90" s="4">
        <f t="shared" si="7"/>
        <v>0.36</v>
      </c>
      <c r="O90" s="4">
        <f t="shared" si="8"/>
        <v>0</v>
      </c>
      <c r="P90" s="13" t="str">
        <f t="shared" si="50"/>
        <v/>
      </c>
      <c r="Q90" s="4" t="str">
        <f t="shared" si="10"/>
        <v/>
      </c>
      <c r="S90" s="2">
        <f t="shared" si="43"/>
        <v>18</v>
      </c>
      <c r="T90" s="4">
        <f t="shared" si="11"/>
        <v>54</v>
      </c>
      <c r="U90" s="4">
        <f t="shared" si="12"/>
        <v>1.05</v>
      </c>
      <c r="V90" s="4">
        <f>150.875-1/32</f>
        <v>150.84375</v>
      </c>
      <c r="W90" s="4">
        <f>155+3/16</f>
        <v>155.1875</v>
      </c>
      <c r="X90" s="4">
        <f t="shared" si="13"/>
        <v>4.34375</v>
      </c>
      <c r="Y90" s="13">
        <f t="shared" si="51"/>
        <v>0.9859147894</v>
      </c>
      <c r="Z90" s="4">
        <f t="shared" si="15"/>
        <v>0</v>
      </c>
      <c r="AB90" s="2">
        <f t="shared" si="44"/>
        <v>18</v>
      </c>
      <c r="AC90" s="4">
        <f t="shared" si="16"/>
        <v>54</v>
      </c>
      <c r="AD90" s="4">
        <f t="shared" si="17"/>
        <v>1.05</v>
      </c>
      <c r="AE90" s="4">
        <f>150.875-1/32</f>
        <v>150.84375</v>
      </c>
      <c r="AF90" s="4">
        <f>155+3/16</f>
        <v>155.1875</v>
      </c>
      <c r="AG90" s="4">
        <f t="shared" si="18"/>
        <v>4.34375</v>
      </c>
      <c r="AH90" s="13">
        <f t="shared" si="52"/>
        <v>0.98938023</v>
      </c>
      <c r="AI90" s="4">
        <f t="shared" si="20"/>
        <v>0</v>
      </c>
      <c r="AJ90" s="13"/>
      <c r="AK90" s="2">
        <f t="shared" si="45"/>
        <v>18</v>
      </c>
      <c r="AL90" s="4">
        <f t="shared" si="21"/>
        <v>54</v>
      </c>
      <c r="AM90" s="4">
        <f t="shared" si="22"/>
        <v>1.05</v>
      </c>
      <c r="AN90" s="4">
        <f>150.875-1/32</f>
        <v>150.84375</v>
      </c>
      <c r="AO90" s="2">
        <v>155.1875</v>
      </c>
      <c r="AP90" s="4">
        <f t="shared" si="23"/>
        <v>4.34375</v>
      </c>
      <c r="AQ90" s="13">
        <f t="shared" si="53"/>
        <v>0.98938023</v>
      </c>
      <c r="AR90" s="4">
        <f t="shared" si="25"/>
        <v>0</v>
      </c>
      <c r="AS90" s="13"/>
      <c r="AT90" s="2">
        <f t="shared" si="46"/>
        <v>18</v>
      </c>
      <c r="AU90" s="4">
        <f t="shared" si="26"/>
        <v>54</v>
      </c>
      <c r="AV90" s="4">
        <f t="shared" si="27"/>
        <v>0.36</v>
      </c>
      <c r="AY90" s="4">
        <f t="shared" si="28"/>
        <v>0</v>
      </c>
      <c r="AZ90" s="13" t="str">
        <f t="shared" si="54"/>
        <v/>
      </c>
      <c r="BA90" s="4" t="str">
        <f t="shared" si="30"/>
        <v/>
      </c>
      <c r="BB90" s="13"/>
      <c r="BC90" s="2">
        <f t="shared" si="47"/>
        <v>18</v>
      </c>
      <c r="BD90" s="4">
        <f t="shared" si="31"/>
        <v>54</v>
      </c>
      <c r="BE90" s="4">
        <f t="shared" si="32"/>
        <v>0.36</v>
      </c>
      <c r="BH90" s="4">
        <f t="shared" si="33"/>
        <v>0</v>
      </c>
      <c r="BI90" s="13" t="str">
        <f t="shared" si="55"/>
        <v/>
      </c>
      <c r="BJ90" s="4" t="str">
        <f t="shared" si="35"/>
        <v/>
      </c>
      <c r="BK90" s="13"/>
      <c r="BL90" s="2">
        <f t="shared" si="48"/>
        <v>18</v>
      </c>
      <c r="BM90" s="4">
        <f t="shared" si="36"/>
        <v>54</v>
      </c>
      <c r="BN90" s="4">
        <f t="shared" si="37"/>
        <v>0.36</v>
      </c>
      <c r="BQ90" s="4">
        <f t="shared" si="38"/>
        <v>0</v>
      </c>
      <c r="BR90" s="13" t="str">
        <f t="shared" si="56"/>
        <v/>
      </c>
      <c r="BS90" s="4" t="str">
        <f t="shared" si="40"/>
        <v/>
      </c>
      <c r="BT90" s="25"/>
    </row>
    <row r="91">
      <c r="A91" s="2">
        <f t="shared" si="41"/>
        <v>18.5</v>
      </c>
      <c r="B91" s="4">
        <f t="shared" si="1"/>
        <v>55.5</v>
      </c>
      <c r="C91" s="4">
        <f t="shared" si="2"/>
        <v>0.33</v>
      </c>
      <c r="F91" s="4">
        <f t="shared" si="3"/>
        <v>0</v>
      </c>
      <c r="G91" s="13" t="str">
        <f t="shared" si="49"/>
        <v/>
      </c>
      <c r="H91" s="4" t="str">
        <f t="shared" si="5"/>
        <v/>
      </c>
      <c r="J91" s="2">
        <f t="shared" si="42"/>
        <v>18.5</v>
      </c>
      <c r="K91" s="4">
        <f t="shared" si="6"/>
        <v>55.5</v>
      </c>
      <c r="L91" s="4">
        <f t="shared" si="7"/>
        <v>0.33</v>
      </c>
      <c r="O91" s="4">
        <f t="shared" si="8"/>
        <v>0</v>
      </c>
      <c r="P91" s="13" t="str">
        <f t="shared" si="50"/>
        <v/>
      </c>
      <c r="Q91" s="4" t="str">
        <f t="shared" si="10"/>
        <v/>
      </c>
      <c r="S91" s="2">
        <f t="shared" si="43"/>
        <v>18.5</v>
      </c>
      <c r="T91" s="4">
        <f t="shared" si="11"/>
        <v>55.5</v>
      </c>
      <c r="U91" s="4">
        <f t="shared" si="12"/>
        <v>1.02</v>
      </c>
      <c r="X91" s="4">
        <f t="shared" si="13"/>
        <v>0</v>
      </c>
      <c r="Y91" s="13" t="str">
        <f t="shared" si="51"/>
        <v/>
      </c>
      <c r="Z91" s="4" t="str">
        <f t="shared" si="15"/>
        <v/>
      </c>
      <c r="AB91" s="2">
        <f t="shared" si="44"/>
        <v>18.5</v>
      </c>
      <c r="AC91" s="4">
        <f t="shared" si="16"/>
        <v>55.5</v>
      </c>
      <c r="AD91" s="4">
        <f t="shared" si="17"/>
        <v>1.02</v>
      </c>
      <c r="AG91" s="4">
        <f t="shared" si="18"/>
        <v>0</v>
      </c>
      <c r="AH91" s="13" t="str">
        <f t="shared" si="52"/>
        <v/>
      </c>
      <c r="AI91" s="4" t="str">
        <f t="shared" si="20"/>
        <v/>
      </c>
      <c r="AJ91" s="13"/>
      <c r="AK91" s="2">
        <f t="shared" si="45"/>
        <v>18.5</v>
      </c>
      <c r="AL91" s="4">
        <f t="shared" si="21"/>
        <v>55.5</v>
      </c>
      <c r="AM91" s="4">
        <f t="shared" si="22"/>
        <v>1.02</v>
      </c>
      <c r="AP91" s="4">
        <f t="shared" si="23"/>
        <v>0</v>
      </c>
      <c r="AQ91" s="13" t="str">
        <f t="shared" si="53"/>
        <v/>
      </c>
      <c r="AR91" s="4" t="str">
        <f t="shared" si="25"/>
        <v/>
      </c>
      <c r="AS91" s="13"/>
      <c r="AT91" s="2">
        <f t="shared" si="46"/>
        <v>18.5</v>
      </c>
      <c r="AU91" s="4">
        <f t="shared" si="26"/>
        <v>55.5</v>
      </c>
      <c r="AV91" s="4">
        <f t="shared" si="27"/>
        <v>0.33</v>
      </c>
      <c r="AY91" s="4">
        <f t="shared" si="28"/>
        <v>0</v>
      </c>
      <c r="AZ91" s="13" t="str">
        <f t="shared" si="54"/>
        <v/>
      </c>
      <c r="BA91" s="4" t="str">
        <f t="shared" si="30"/>
        <v/>
      </c>
      <c r="BB91" s="13"/>
      <c r="BC91" s="2">
        <f t="shared" si="47"/>
        <v>18.5</v>
      </c>
      <c r="BD91" s="4">
        <f t="shared" si="31"/>
        <v>55.5</v>
      </c>
      <c r="BE91" s="4">
        <f t="shared" si="32"/>
        <v>0.33</v>
      </c>
      <c r="BH91" s="4">
        <f t="shared" si="33"/>
        <v>0</v>
      </c>
      <c r="BI91" s="13" t="str">
        <f t="shared" si="55"/>
        <v/>
      </c>
      <c r="BJ91" s="4" t="str">
        <f t="shared" si="35"/>
        <v/>
      </c>
      <c r="BK91" s="13"/>
      <c r="BL91" s="2">
        <f t="shared" si="48"/>
        <v>18.5</v>
      </c>
      <c r="BM91" s="4">
        <f t="shared" si="36"/>
        <v>55.5</v>
      </c>
      <c r="BN91" s="4">
        <f t="shared" si="37"/>
        <v>0.33</v>
      </c>
      <c r="BQ91" s="4">
        <f t="shared" si="38"/>
        <v>0</v>
      </c>
      <c r="BR91" s="13" t="str">
        <f t="shared" si="56"/>
        <v/>
      </c>
      <c r="BS91" s="4" t="str">
        <f t="shared" si="40"/>
        <v/>
      </c>
      <c r="BT91" s="25"/>
    </row>
    <row r="92">
      <c r="A92" s="2">
        <f t="shared" si="41"/>
        <v>19</v>
      </c>
      <c r="B92" s="4">
        <f t="shared" si="1"/>
        <v>57</v>
      </c>
      <c r="C92" s="4">
        <f t="shared" si="2"/>
        <v>0.3</v>
      </c>
      <c r="F92" s="4">
        <f t="shared" si="3"/>
        <v>0</v>
      </c>
      <c r="G92" s="13" t="str">
        <f t="shared" si="49"/>
        <v/>
      </c>
      <c r="H92" s="4" t="str">
        <f t="shared" si="5"/>
        <v/>
      </c>
      <c r="J92" s="2">
        <f t="shared" si="42"/>
        <v>19</v>
      </c>
      <c r="K92" s="4">
        <f t="shared" si="6"/>
        <v>57</v>
      </c>
      <c r="L92" s="4">
        <f t="shared" si="7"/>
        <v>0.3</v>
      </c>
      <c r="O92" s="4">
        <f t="shared" si="8"/>
        <v>0</v>
      </c>
      <c r="P92" s="13" t="str">
        <f t="shared" si="50"/>
        <v/>
      </c>
      <c r="Q92" s="4" t="str">
        <f t="shared" si="10"/>
        <v/>
      </c>
      <c r="S92" s="2">
        <f t="shared" si="43"/>
        <v>19</v>
      </c>
      <c r="T92" s="4">
        <f t="shared" si="11"/>
        <v>57</v>
      </c>
      <c r="U92" s="4">
        <f t="shared" si="12"/>
        <v>0.99</v>
      </c>
      <c r="V92" s="4">
        <f>150.875-1/32</f>
        <v>150.84375</v>
      </c>
      <c r="W92" s="4">
        <f>155+3/16</f>
        <v>155.1875</v>
      </c>
      <c r="X92" s="4">
        <f t="shared" si="13"/>
        <v>4.34375</v>
      </c>
      <c r="Y92" s="13">
        <f t="shared" si="51"/>
        <v>0.9859147894</v>
      </c>
      <c r="Z92" s="4">
        <f t="shared" si="15"/>
        <v>0</v>
      </c>
      <c r="AB92" s="2">
        <f t="shared" si="44"/>
        <v>19</v>
      </c>
      <c r="AC92" s="4">
        <f t="shared" si="16"/>
        <v>57</v>
      </c>
      <c r="AD92" s="4">
        <f t="shared" si="17"/>
        <v>0.99</v>
      </c>
      <c r="AE92" s="2">
        <v>150.875</v>
      </c>
      <c r="AF92" s="4">
        <f>155+3/16</f>
        <v>155.1875</v>
      </c>
      <c r="AG92" s="4">
        <f t="shared" si="18"/>
        <v>4.3125</v>
      </c>
      <c r="AH92" s="13">
        <f t="shared" si="52"/>
        <v>0.9858148842</v>
      </c>
      <c r="AI92" s="4">
        <f t="shared" si="20"/>
        <v>0</v>
      </c>
      <c r="AJ92" s="13"/>
      <c r="AK92" s="2">
        <f t="shared" si="45"/>
        <v>19</v>
      </c>
      <c r="AL92" s="4">
        <f t="shared" si="21"/>
        <v>57</v>
      </c>
      <c r="AM92" s="4">
        <f t="shared" si="22"/>
        <v>0.99</v>
      </c>
      <c r="AN92" s="4">
        <f>150.875-1/32</f>
        <v>150.84375</v>
      </c>
      <c r="AO92" s="2">
        <v>155.1875</v>
      </c>
      <c r="AP92" s="4">
        <f t="shared" si="23"/>
        <v>4.34375</v>
      </c>
      <c r="AQ92" s="13">
        <f t="shared" si="53"/>
        <v>0.98938023</v>
      </c>
      <c r="AR92" s="4">
        <f t="shared" si="25"/>
        <v>0</v>
      </c>
      <c r="AS92" s="13"/>
      <c r="AT92" s="2">
        <f t="shared" si="46"/>
        <v>19</v>
      </c>
      <c r="AU92" s="4">
        <f t="shared" si="26"/>
        <v>57</v>
      </c>
      <c r="AV92" s="4">
        <f t="shared" si="27"/>
        <v>0.3</v>
      </c>
      <c r="AY92" s="4">
        <f t="shared" si="28"/>
        <v>0</v>
      </c>
      <c r="AZ92" s="13" t="str">
        <f t="shared" si="54"/>
        <v/>
      </c>
      <c r="BA92" s="4" t="str">
        <f t="shared" si="30"/>
        <v/>
      </c>
      <c r="BB92" s="13"/>
      <c r="BC92" s="2">
        <f t="shared" si="47"/>
        <v>19</v>
      </c>
      <c r="BD92" s="4">
        <f t="shared" si="31"/>
        <v>57</v>
      </c>
      <c r="BE92" s="4">
        <f t="shared" si="32"/>
        <v>0.3</v>
      </c>
      <c r="BH92" s="4">
        <f t="shared" si="33"/>
        <v>0</v>
      </c>
      <c r="BI92" s="13" t="str">
        <f t="shared" si="55"/>
        <v/>
      </c>
      <c r="BJ92" s="4" t="str">
        <f t="shared" si="35"/>
        <v/>
      </c>
      <c r="BK92" s="13"/>
      <c r="BL92" s="2">
        <f t="shared" si="48"/>
        <v>19</v>
      </c>
      <c r="BM92" s="4">
        <f t="shared" si="36"/>
        <v>57</v>
      </c>
      <c r="BN92" s="4">
        <f t="shared" si="37"/>
        <v>0.3</v>
      </c>
      <c r="BQ92" s="4">
        <f t="shared" si="38"/>
        <v>0</v>
      </c>
      <c r="BR92" s="13" t="str">
        <f t="shared" si="56"/>
        <v/>
      </c>
      <c r="BS92" s="4" t="str">
        <f t="shared" si="40"/>
        <v/>
      </c>
      <c r="BT92" s="25"/>
    </row>
    <row r="93">
      <c r="A93" s="2">
        <f t="shared" si="41"/>
        <v>19.5</v>
      </c>
      <c r="B93" s="4">
        <f t="shared" si="1"/>
        <v>58.5</v>
      </c>
      <c r="C93" s="4">
        <f t="shared" si="2"/>
        <v>0.27</v>
      </c>
      <c r="F93" s="4">
        <f t="shared" si="3"/>
        <v>0</v>
      </c>
      <c r="G93" s="13" t="str">
        <f t="shared" si="49"/>
        <v/>
      </c>
      <c r="H93" s="4" t="str">
        <f t="shared" si="5"/>
        <v/>
      </c>
      <c r="J93" s="2">
        <f t="shared" si="42"/>
        <v>19.5</v>
      </c>
      <c r="K93" s="4">
        <f t="shared" si="6"/>
        <v>58.5</v>
      </c>
      <c r="L93" s="4">
        <f t="shared" si="7"/>
        <v>0.27</v>
      </c>
      <c r="O93" s="4">
        <f t="shared" si="8"/>
        <v>0</v>
      </c>
      <c r="P93" s="13" t="str">
        <f t="shared" si="50"/>
        <v/>
      </c>
      <c r="Q93" s="4" t="str">
        <f t="shared" si="10"/>
        <v/>
      </c>
      <c r="S93" s="2">
        <f t="shared" si="43"/>
        <v>19.5</v>
      </c>
      <c r="T93" s="4">
        <f t="shared" si="11"/>
        <v>58.5</v>
      </c>
      <c r="U93" s="4">
        <f t="shared" si="12"/>
        <v>0.96</v>
      </c>
      <c r="X93" s="4">
        <f t="shared" si="13"/>
        <v>0</v>
      </c>
      <c r="Y93" s="13" t="str">
        <f t="shared" si="51"/>
        <v/>
      </c>
      <c r="Z93" s="4" t="str">
        <f t="shared" si="15"/>
        <v/>
      </c>
      <c r="AB93" s="2">
        <f t="shared" si="44"/>
        <v>19.5</v>
      </c>
      <c r="AC93" s="4">
        <f t="shared" si="16"/>
        <v>58.5</v>
      </c>
      <c r="AD93" s="4">
        <f t="shared" si="17"/>
        <v>0.96</v>
      </c>
      <c r="AG93" s="4">
        <f t="shared" si="18"/>
        <v>0</v>
      </c>
      <c r="AH93" s="13" t="str">
        <f t="shared" si="52"/>
        <v/>
      </c>
      <c r="AI93" s="4" t="str">
        <f t="shared" si="20"/>
        <v/>
      </c>
      <c r="AJ93" s="13"/>
      <c r="AK93" s="2">
        <f t="shared" si="45"/>
        <v>19.5</v>
      </c>
      <c r="AL93" s="4">
        <f t="shared" si="21"/>
        <v>58.5</v>
      </c>
      <c r="AM93" s="4">
        <f t="shared" si="22"/>
        <v>0.96</v>
      </c>
      <c r="AP93" s="4">
        <f t="shared" si="23"/>
        <v>0</v>
      </c>
      <c r="AQ93" s="13" t="str">
        <f t="shared" si="53"/>
        <v/>
      </c>
      <c r="AR93" s="4" t="str">
        <f t="shared" si="25"/>
        <v/>
      </c>
      <c r="AS93" s="13"/>
      <c r="AT93" s="2">
        <f t="shared" si="46"/>
        <v>19.5</v>
      </c>
      <c r="AU93" s="4">
        <f t="shared" si="26"/>
        <v>58.5</v>
      </c>
      <c r="AV93" s="4">
        <f t="shared" si="27"/>
        <v>0.27</v>
      </c>
      <c r="AY93" s="4">
        <f t="shared" si="28"/>
        <v>0</v>
      </c>
      <c r="AZ93" s="13" t="str">
        <f t="shared" si="54"/>
        <v/>
      </c>
      <c r="BA93" s="4" t="str">
        <f t="shared" si="30"/>
        <v/>
      </c>
      <c r="BB93" s="13"/>
      <c r="BC93" s="2">
        <f t="shared" si="47"/>
        <v>19.5</v>
      </c>
      <c r="BD93" s="4">
        <f t="shared" si="31"/>
        <v>58.5</v>
      </c>
      <c r="BE93" s="4">
        <f t="shared" si="32"/>
        <v>0.27</v>
      </c>
      <c r="BH93" s="4">
        <f t="shared" si="33"/>
        <v>0</v>
      </c>
      <c r="BI93" s="13" t="str">
        <f t="shared" si="55"/>
        <v/>
      </c>
      <c r="BJ93" s="4" t="str">
        <f t="shared" si="35"/>
        <v/>
      </c>
      <c r="BK93" s="13"/>
      <c r="BL93" s="2">
        <f t="shared" si="48"/>
        <v>19.5</v>
      </c>
      <c r="BM93" s="4">
        <f t="shared" si="36"/>
        <v>58.5</v>
      </c>
      <c r="BN93" s="4">
        <f t="shared" si="37"/>
        <v>0.27</v>
      </c>
      <c r="BQ93" s="4">
        <f t="shared" si="38"/>
        <v>0</v>
      </c>
      <c r="BR93" s="13" t="str">
        <f t="shared" si="56"/>
        <v/>
      </c>
      <c r="BS93" s="4" t="str">
        <f t="shared" si="40"/>
        <v/>
      </c>
      <c r="BT93" s="25"/>
    </row>
    <row r="94">
      <c r="A94" s="2">
        <f t="shared" si="41"/>
        <v>20</v>
      </c>
      <c r="B94" s="4">
        <f t="shared" si="1"/>
        <v>60</v>
      </c>
      <c r="C94" s="4">
        <f t="shared" si="2"/>
        <v>0.24</v>
      </c>
      <c r="F94" s="4">
        <f t="shared" si="3"/>
        <v>0</v>
      </c>
      <c r="G94" s="13" t="str">
        <f t="shared" si="49"/>
        <v/>
      </c>
      <c r="H94" s="4" t="str">
        <f t="shared" si="5"/>
        <v/>
      </c>
      <c r="J94" s="2">
        <f t="shared" si="42"/>
        <v>20</v>
      </c>
      <c r="K94" s="4">
        <f t="shared" si="6"/>
        <v>60</v>
      </c>
      <c r="L94" s="4">
        <f t="shared" si="7"/>
        <v>0.24</v>
      </c>
      <c r="O94" s="4">
        <f t="shared" si="8"/>
        <v>0</v>
      </c>
      <c r="P94" s="13" t="str">
        <f t="shared" si="50"/>
        <v/>
      </c>
      <c r="Q94" s="4" t="str">
        <f t="shared" si="10"/>
        <v/>
      </c>
      <c r="S94" s="2">
        <f t="shared" si="43"/>
        <v>20</v>
      </c>
      <c r="T94" s="4">
        <f t="shared" si="11"/>
        <v>60</v>
      </c>
      <c r="U94" s="4">
        <f t="shared" si="12"/>
        <v>0.93</v>
      </c>
      <c r="V94" s="4">
        <f>150.875-1/32</f>
        <v>150.84375</v>
      </c>
      <c r="W94" s="4">
        <f>155+3/16</f>
        <v>155.1875</v>
      </c>
      <c r="X94" s="4">
        <f t="shared" si="13"/>
        <v>4.34375</v>
      </c>
      <c r="Y94" s="13">
        <f t="shared" si="51"/>
        <v>0.9859147894</v>
      </c>
      <c r="Z94" s="4">
        <f t="shared" si="15"/>
        <v>0</v>
      </c>
      <c r="AB94" s="2">
        <f t="shared" si="44"/>
        <v>20</v>
      </c>
      <c r="AC94" s="4">
        <f t="shared" si="16"/>
        <v>60</v>
      </c>
      <c r="AD94" s="4">
        <f t="shared" si="17"/>
        <v>0.93</v>
      </c>
      <c r="AE94" s="2">
        <v>150.875</v>
      </c>
      <c r="AF94" s="4">
        <f>155+3/16</f>
        <v>155.1875</v>
      </c>
      <c r="AG94" s="4">
        <f t="shared" si="18"/>
        <v>4.3125</v>
      </c>
      <c r="AH94" s="13">
        <f t="shared" si="52"/>
        <v>0.9858148842</v>
      </c>
      <c r="AI94" s="4">
        <f t="shared" si="20"/>
        <v>0</v>
      </c>
      <c r="AJ94" s="13"/>
      <c r="AK94" s="2">
        <f t="shared" si="45"/>
        <v>20</v>
      </c>
      <c r="AL94" s="4">
        <f t="shared" si="21"/>
        <v>60</v>
      </c>
      <c r="AM94" s="4">
        <f t="shared" si="22"/>
        <v>0.93</v>
      </c>
      <c r="AN94" s="4">
        <f>150.875-1/32</f>
        <v>150.84375</v>
      </c>
      <c r="AO94" s="2">
        <v>155.1875</v>
      </c>
      <c r="AP94" s="4">
        <f t="shared" si="23"/>
        <v>4.34375</v>
      </c>
      <c r="AQ94" s="13">
        <f t="shared" si="53"/>
        <v>0.98938023</v>
      </c>
      <c r="AR94" s="4">
        <f t="shared" si="25"/>
        <v>0</v>
      </c>
      <c r="AS94" s="13"/>
      <c r="AT94" s="2">
        <f t="shared" si="46"/>
        <v>20</v>
      </c>
      <c r="AU94" s="4">
        <f t="shared" si="26"/>
        <v>60</v>
      </c>
      <c r="AV94" s="4">
        <f t="shared" si="27"/>
        <v>0.24</v>
      </c>
      <c r="AY94" s="4">
        <f t="shared" si="28"/>
        <v>0</v>
      </c>
      <c r="AZ94" s="13" t="str">
        <f t="shared" si="54"/>
        <v/>
      </c>
      <c r="BA94" s="4" t="str">
        <f t="shared" si="30"/>
        <v/>
      </c>
      <c r="BB94" s="13"/>
      <c r="BC94" s="2">
        <f t="shared" si="47"/>
        <v>20</v>
      </c>
      <c r="BD94" s="4">
        <f t="shared" si="31"/>
        <v>60</v>
      </c>
      <c r="BE94" s="4">
        <f t="shared" si="32"/>
        <v>0.24</v>
      </c>
      <c r="BH94" s="4">
        <f t="shared" si="33"/>
        <v>0</v>
      </c>
      <c r="BI94" s="13" t="str">
        <f t="shared" si="55"/>
        <v/>
      </c>
      <c r="BJ94" s="4" t="str">
        <f t="shared" si="35"/>
        <v/>
      </c>
      <c r="BK94" s="13"/>
      <c r="BL94" s="2">
        <f t="shared" si="48"/>
        <v>20</v>
      </c>
      <c r="BM94" s="4">
        <f t="shared" si="36"/>
        <v>60</v>
      </c>
      <c r="BN94" s="4">
        <f t="shared" si="37"/>
        <v>0.24</v>
      </c>
      <c r="BQ94" s="4">
        <f t="shared" si="38"/>
        <v>0</v>
      </c>
      <c r="BR94" s="13" t="str">
        <f t="shared" si="56"/>
        <v/>
      </c>
      <c r="BS94" s="4" t="str">
        <f t="shared" si="40"/>
        <v/>
      </c>
      <c r="BT94" s="25"/>
    </row>
    <row r="95">
      <c r="A95" s="2">
        <f t="shared" si="41"/>
        <v>20.5</v>
      </c>
      <c r="B95" s="4">
        <f t="shared" si="1"/>
        <v>61.5</v>
      </c>
      <c r="C95" s="4">
        <f t="shared" si="2"/>
        <v>0.21</v>
      </c>
      <c r="F95" s="4">
        <f t="shared" si="3"/>
        <v>0</v>
      </c>
      <c r="G95" s="13" t="str">
        <f t="shared" si="49"/>
        <v/>
      </c>
      <c r="H95" s="4" t="str">
        <f t="shared" si="5"/>
        <v/>
      </c>
      <c r="J95" s="2">
        <f t="shared" si="42"/>
        <v>20.5</v>
      </c>
      <c r="K95" s="4">
        <f t="shared" si="6"/>
        <v>61.5</v>
      </c>
      <c r="L95" s="4">
        <f t="shared" si="7"/>
        <v>0.21</v>
      </c>
      <c r="O95" s="4">
        <f t="shared" si="8"/>
        <v>0</v>
      </c>
      <c r="P95" s="13" t="str">
        <f t="shared" si="50"/>
        <v/>
      </c>
      <c r="Q95" s="4" t="str">
        <f t="shared" si="10"/>
        <v/>
      </c>
      <c r="S95" s="2">
        <f t="shared" si="43"/>
        <v>20.5</v>
      </c>
      <c r="T95" s="4">
        <f t="shared" si="11"/>
        <v>61.5</v>
      </c>
      <c r="U95" s="4">
        <f t="shared" si="12"/>
        <v>0.9</v>
      </c>
      <c r="X95" s="4">
        <f t="shared" si="13"/>
        <v>0</v>
      </c>
      <c r="Y95" s="13" t="str">
        <f t="shared" si="51"/>
        <v/>
      </c>
      <c r="Z95" s="4" t="str">
        <f t="shared" si="15"/>
        <v/>
      </c>
      <c r="AB95" s="2">
        <f t="shared" si="44"/>
        <v>20.5</v>
      </c>
      <c r="AC95" s="4">
        <f t="shared" si="16"/>
        <v>61.5</v>
      </c>
      <c r="AD95" s="4">
        <f t="shared" si="17"/>
        <v>0.9</v>
      </c>
      <c r="AG95" s="4">
        <f t="shared" si="18"/>
        <v>0</v>
      </c>
      <c r="AH95" s="13" t="str">
        <f t="shared" si="52"/>
        <v/>
      </c>
      <c r="AI95" s="4" t="str">
        <f t="shared" si="20"/>
        <v/>
      </c>
      <c r="AJ95" s="13"/>
      <c r="AK95" s="2">
        <f t="shared" si="45"/>
        <v>20.5</v>
      </c>
      <c r="AL95" s="4">
        <f t="shared" si="21"/>
        <v>61.5</v>
      </c>
      <c r="AM95" s="4">
        <f t="shared" si="22"/>
        <v>0.9</v>
      </c>
      <c r="AP95" s="4">
        <f t="shared" si="23"/>
        <v>0</v>
      </c>
      <c r="AQ95" s="13" t="str">
        <f t="shared" si="53"/>
        <v/>
      </c>
      <c r="AR95" s="4" t="str">
        <f t="shared" si="25"/>
        <v/>
      </c>
      <c r="AS95" s="13"/>
      <c r="AT95" s="2">
        <f t="shared" si="46"/>
        <v>20.5</v>
      </c>
      <c r="AU95" s="4">
        <f t="shared" si="26"/>
        <v>61.5</v>
      </c>
      <c r="AV95" s="4">
        <f t="shared" si="27"/>
        <v>0.21</v>
      </c>
      <c r="AY95" s="4">
        <f t="shared" si="28"/>
        <v>0</v>
      </c>
      <c r="AZ95" s="13" t="str">
        <f t="shared" si="54"/>
        <v/>
      </c>
      <c r="BA95" s="4" t="str">
        <f t="shared" si="30"/>
        <v/>
      </c>
      <c r="BB95" s="13"/>
      <c r="BC95" s="2">
        <f t="shared" si="47"/>
        <v>20.5</v>
      </c>
      <c r="BD95" s="4">
        <f t="shared" si="31"/>
        <v>61.5</v>
      </c>
      <c r="BE95" s="4">
        <f t="shared" si="32"/>
        <v>0.21</v>
      </c>
      <c r="BH95" s="4">
        <f t="shared" si="33"/>
        <v>0</v>
      </c>
      <c r="BI95" s="13" t="str">
        <f t="shared" si="55"/>
        <v/>
      </c>
      <c r="BJ95" s="4" t="str">
        <f t="shared" si="35"/>
        <v/>
      </c>
      <c r="BK95" s="13"/>
      <c r="BL95" s="2">
        <f t="shared" si="48"/>
        <v>20.5</v>
      </c>
      <c r="BM95" s="4">
        <f t="shared" si="36"/>
        <v>61.5</v>
      </c>
      <c r="BN95" s="4">
        <f t="shared" si="37"/>
        <v>0.21</v>
      </c>
      <c r="BQ95" s="4">
        <f t="shared" si="38"/>
        <v>0</v>
      </c>
      <c r="BR95" s="13" t="str">
        <f t="shared" si="56"/>
        <v/>
      </c>
      <c r="BS95" s="4" t="str">
        <f t="shared" si="40"/>
        <v/>
      </c>
      <c r="BT95" s="25"/>
    </row>
    <row r="96">
      <c r="A96" s="2">
        <f t="shared" si="41"/>
        <v>21</v>
      </c>
      <c r="B96" s="4">
        <f t="shared" si="1"/>
        <v>63</v>
      </c>
      <c r="C96" s="4">
        <f t="shared" si="2"/>
        <v>0.18</v>
      </c>
      <c r="F96" s="4">
        <f t="shared" si="3"/>
        <v>0</v>
      </c>
      <c r="G96" s="13" t="str">
        <f t="shared" si="49"/>
        <v/>
      </c>
      <c r="H96" s="4" t="str">
        <f t="shared" si="5"/>
        <v/>
      </c>
      <c r="J96" s="2">
        <f t="shared" si="42"/>
        <v>21</v>
      </c>
      <c r="K96" s="4">
        <f t="shared" si="6"/>
        <v>63</v>
      </c>
      <c r="L96" s="4">
        <f t="shared" si="7"/>
        <v>0.18</v>
      </c>
      <c r="O96" s="4">
        <f t="shared" si="8"/>
        <v>0</v>
      </c>
      <c r="P96" s="13" t="str">
        <f t="shared" si="50"/>
        <v/>
      </c>
      <c r="Q96" s="4" t="str">
        <f t="shared" si="10"/>
        <v/>
      </c>
      <c r="S96" s="2">
        <f t="shared" si="43"/>
        <v>21</v>
      </c>
      <c r="T96" s="4">
        <f t="shared" si="11"/>
        <v>63</v>
      </c>
      <c r="U96" s="4">
        <f t="shared" si="12"/>
        <v>0.87</v>
      </c>
      <c r="V96" s="4">
        <f>150.875-1/32</f>
        <v>150.84375</v>
      </c>
      <c r="W96" s="4">
        <f>155+3/16</f>
        <v>155.1875</v>
      </c>
      <c r="X96" s="4">
        <f t="shared" si="13"/>
        <v>4.34375</v>
      </c>
      <c r="Y96" s="13">
        <f t="shared" si="51"/>
        <v>0.9859147894</v>
      </c>
      <c r="Z96" s="4">
        <f t="shared" si="15"/>
        <v>0</v>
      </c>
      <c r="AB96" s="2">
        <f t="shared" si="44"/>
        <v>21</v>
      </c>
      <c r="AC96" s="4">
        <f t="shared" si="16"/>
        <v>63</v>
      </c>
      <c r="AD96" s="4">
        <f t="shared" si="17"/>
        <v>0.87</v>
      </c>
      <c r="AE96" s="2">
        <v>150.875</v>
      </c>
      <c r="AF96" s="4">
        <f>155+3/16</f>
        <v>155.1875</v>
      </c>
      <c r="AG96" s="4">
        <f t="shared" si="18"/>
        <v>4.3125</v>
      </c>
      <c r="AH96" s="13">
        <f t="shared" si="52"/>
        <v>0.9858148842</v>
      </c>
      <c r="AI96" s="4">
        <f t="shared" si="20"/>
        <v>0</v>
      </c>
      <c r="AJ96" s="13"/>
      <c r="AK96" s="2">
        <f t="shared" si="45"/>
        <v>21</v>
      </c>
      <c r="AL96" s="4">
        <f t="shared" si="21"/>
        <v>63</v>
      </c>
      <c r="AM96" s="4">
        <f t="shared" si="22"/>
        <v>0.87</v>
      </c>
      <c r="AN96" s="4">
        <f>150.875-1/32</f>
        <v>150.84375</v>
      </c>
      <c r="AO96" s="2">
        <v>155.1875</v>
      </c>
      <c r="AP96" s="4">
        <f t="shared" si="23"/>
        <v>4.34375</v>
      </c>
      <c r="AQ96" s="13">
        <f t="shared" si="53"/>
        <v>0.98938023</v>
      </c>
      <c r="AR96" s="4">
        <f t="shared" si="25"/>
        <v>0</v>
      </c>
      <c r="AS96" s="13"/>
      <c r="AT96" s="2">
        <f t="shared" si="46"/>
        <v>21</v>
      </c>
      <c r="AU96" s="4">
        <f t="shared" si="26"/>
        <v>63</v>
      </c>
      <c r="AV96" s="4">
        <f t="shared" si="27"/>
        <v>0.18</v>
      </c>
      <c r="AY96" s="4">
        <f t="shared" si="28"/>
        <v>0</v>
      </c>
      <c r="AZ96" s="13" t="str">
        <f t="shared" si="54"/>
        <v/>
      </c>
      <c r="BA96" s="4" t="str">
        <f t="shared" si="30"/>
        <v/>
      </c>
      <c r="BB96" s="13"/>
      <c r="BC96" s="2">
        <f t="shared" si="47"/>
        <v>21</v>
      </c>
      <c r="BD96" s="4">
        <f t="shared" si="31"/>
        <v>63</v>
      </c>
      <c r="BE96" s="4">
        <f t="shared" si="32"/>
        <v>0.18</v>
      </c>
      <c r="BH96" s="4">
        <f t="shared" si="33"/>
        <v>0</v>
      </c>
      <c r="BI96" s="13" t="str">
        <f t="shared" si="55"/>
        <v/>
      </c>
      <c r="BJ96" s="4" t="str">
        <f t="shared" si="35"/>
        <v/>
      </c>
      <c r="BK96" s="13"/>
      <c r="BL96" s="2">
        <f t="shared" si="48"/>
        <v>21</v>
      </c>
      <c r="BM96" s="4">
        <f t="shared" si="36"/>
        <v>63</v>
      </c>
      <c r="BN96" s="4">
        <f t="shared" si="37"/>
        <v>0.18</v>
      </c>
      <c r="BQ96" s="4">
        <f t="shared" si="38"/>
        <v>0</v>
      </c>
      <c r="BR96" s="13" t="str">
        <f t="shared" si="56"/>
        <v/>
      </c>
      <c r="BS96" s="4" t="str">
        <f t="shared" si="40"/>
        <v/>
      </c>
      <c r="BT96" s="25"/>
    </row>
    <row r="97">
      <c r="A97" s="2">
        <f t="shared" si="41"/>
        <v>21.5</v>
      </c>
      <c r="B97" s="4">
        <f t="shared" si="1"/>
        <v>64.5</v>
      </c>
      <c r="C97" s="4">
        <f t="shared" si="2"/>
        <v>0.15</v>
      </c>
      <c r="F97" s="4">
        <f t="shared" si="3"/>
        <v>0</v>
      </c>
      <c r="G97" s="13" t="str">
        <f t="shared" si="49"/>
        <v/>
      </c>
      <c r="H97" s="4" t="str">
        <f t="shared" si="5"/>
        <v/>
      </c>
      <c r="J97" s="2">
        <f t="shared" si="42"/>
        <v>21.5</v>
      </c>
      <c r="K97" s="4">
        <f t="shared" si="6"/>
        <v>64.5</v>
      </c>
      <c r="L97" s="4">
        <f t="shared" si="7"/>
        <v>0.15</v>
      </c>
      <c r="O97" s="4">
        <f t="shared" si="8"/>
        <v>0</v>
      </c>
      <c r="P97" s="13" t="str">
        <f t="shared" si="50"/>
        <v/>
      </c>
      <c r="Q97" s="4" t="str">
        <f t="shared" si="10"/>
        <v/>
      </c>
      <c r="S97" s="2">
        <f t="shared" si="43"/>
        <v>21.5</v>
      </c>
      <c r="T97" s="4">
        <f t="shared" si="11"/>
        <v>64.5</v>
      </c>
      <c r="U97" s="4">
        <f t="shared" si="12"/>
        <v>0.84</v>
      </c>
      <c r="X97" s="4">
        <f t="shared" si="13"/>
        <v>0</v>
      </c>
      <c r="Y97" s="13" t="str">
        <f t="shared" si="51"/>
        <v/>
      </c>
      <c r="Z97" s="4" t="str">
        <f t="shared" si="15"/>
        <v/>
      </c>
      <c r="AB97" s="2">
        <f t="shared" si="44"/>
        <v>21.5</v>
      </c>
      <c r="AC97" s="4">
        <f t="shared" si="16"/>
        <v>64.5</v>
      </c>
      <c r="AD97" s="4">
        <f t="shared" si="17"/>
        <v>0.84</v>
      </c>
      <c r="AG97" s="4">
        <f t="shared" si="18"/>
        <v>0</v>
      </c>
      <c r="AH97" s="13" t="str">
        <f t="shared" si="52"/>
        <v/>
      </c>
      <c r="AI97" s="4" t="str">
        <f t="shared" si="20"/>
        <v/>
      </c>
      <c r="AJ97" s="13"/>
      <c r="AK97" s="2">
        <f t="shared" si="45"/>
        <v>21.5</v>
      </c>
      <c r="AL97" s="4">
        <f t="shared" si="21"/>
        <v>64.5</v>
      </c>
      <c r="AM97" s="4">
        <f t="shared" si="22"/>
        <v>0.84</v>
      </c>
      <c r="AP97" s="4">
        <f t="shared" si="23"/>
        <v>0</v>
      </c>
      <c r="AQ97" s="13" t="str">
        <f t="shared" si="53"/>
        <v/>
      </c>
      <c r="AR97" s="4" t="str">
        <f t="shared" si="25"/>
        <v/>
      </c>
      <c r="AS97" s="13"/>
      <c r="AT97" s="2">
        <f t="shared" si="46"/>
        <v>21.5</v>
      </c>
      <c r="AU97" s="4">
        <f t="shared" si="26"/>
        <v>64.5</v>
      </c>
      <c r="AV97" s="4">
        <f t="shared" si="27"/>
        <v>0.15</v>
      </c>
      <c r="AY97" s="4">
        <f t="shared" si="28"/>
        <v>0</v>
      </c>
      <c r="AZ97" s="13" t="str">
        <f t="shared" si="54"/>
        <v/>
      </c>
      <c r="BA97" s="4" t="str">
        <f t="shared" si="30"/>
        <v/>
      </c>
      <c r="BB97" s="13"/>
      <c r="BC97" s="2">
        <f t="shared" si="47"/>
        <v>21.5</v>
      </c>
      <c r="BD97" s="4">
        <f t="shared" si="31"/>
        <v>64.5</v>
      </c>
      <c r="BE97" s="4">
        <f t="shared" si="32"/>
        <v>0.15</v>
      </c>
      <c r="BH97" s="4">
        <f t="shared" si="33"/>
        <v>0</v>
      </c>
      <c r="BI97" s="13" t="str">
        <f t="shared" si="55"/>
        <v/>
      </c>
      <c r="BJ97" s="4" t="str">
        <f t="shared" si="35"/>
        <v/>
      </c>
      <c r="BK97" s="13"/>
      <c r="BL97" s="2">
        <f t="shared" si="48"/>
        <v>21.5</v>
      </c>
      <c r="BM97" s="4">
        <f t="shared" si="36"/>
        <v>64.5</v>
      </c>
      <c r="BN97" s="4">
        <f t="shared" si="37"/>
        <v>0.15</v>
      </c>
      <c r="BQ97" s="4">
        <f t="shared" si="38"/>
        <v>0</v>
      </c>
      <c r="BR97" s="13" t="str">
        <f t="shared" si="56"/>
        <v/>
      </c>
      <c r="BS97" s="4" t="str">
        <f t="shared" si="40"/>
        <v/>
      </c>
      <c r="BT97" s="25"/>
    </row>
    <row r="98">
      <c r="A98" s="2">
        <f t="shared" si="41"/>
        <v>22</v>
      </c>
      <c r="B98" s="4">
        <f t="shared" si="1"/>
        <v>66</v>
      </c>
      <c r="C98" s="4">
        <f t="shared" si="2"/>
        <v>0.12</v>
      </c>
      <c r="F98" s="4">
        <f t="shared" si="3"/>
        <v>0</v>
      </c>
      <c r="G98" s="13" t="str">
        <f t="shared" si="49"/>
        <v/>
      </c>
      <c r="H98" s="4" t="str">
        <f t="shared" si="5"/>
        <v/>
      </c>
      <c r="J98" s="2">
        <f t="shared" si="42"/>
        <v>22</v>
      </c>
      <c r="K98" s="4">
        <f t="shared" si="6"/>
        <v>66</v>
      </c>
      <c r="L98" s="4">
        <f t="shared" si="7"/>
        <v>0.12</v>
      </c>
      <c r="O98" s="4">
        <f t="shared" si="8"/>
        <v>0</v>
      </c>
      <c r="P98" s="13" t="str">
        <f t="shared" si="50"/>
        <v/>
      </c>
      <c r="Q98" s="4" t="str">
        <f t="shared" si="10"/>
        <v/>
      </c>
      <c r="S98" s="2">
        <f t="shared" si="43"/>
        <v>22</v>
      </c>
      <c r="T98" s="4">
        <f t="shared" si="11"/>
        <v>66</v>
      </c>
      <c r="U98" s="4">
        <f t="shared" si="12"/>
        <v>0.81</v>
      </c>
      <c r="V98" s="4">
        <f>150.875-1/32</f>
        <v>150.84375</v>
      </c>
      <c r="W98" s="4">
        <f>155+3/16</f>
        <v>155.1875</v>
      </c>
      <c r="X98" s="4">
        <f t="shared" si="13"/>
        <v>4.34375</v>
      </c>
      <c r="Y98" s="13">
        <f t="shared" si="51"/>
        <v>0.9859147894</v>
      </c>
      <c r="Z98" s="4">
        <f t="shared" si="15"/>
        <v>0</v>
      </c>
      <c r="AB98" s="2">
        <f t="shared" si="44"/>
        <v>22</v>
      </c>
      <c r="AC98" s="4">
        <f t="shared" si="16"/>
        <v>66</v>
      </c>
      <c r="AD98" s="4">
        <f t="shared" si="17"/>
        <v>0.81</v>
      </c>
      <c r="AE98" s="2">
        <v>150.875</v>
      </c>
      <c r="AF98" s="4">
        <f>155+3/16</f>
        <v>155.1875</v>
      </c>
      <c r="AG98" s="4">
        <f t="shared" si="18"/>
        <v>4.3125</v>
      </c>
      <c r="AH98" s="13">
        <f t="shared" si="52"/>
        <v>0.9858148842</v>
      </c>
      <c r="AI98" s="4">
        <f t="shared" si="20"/>
        <v>0</v>
      </c>
      <c r="AJ98" s="13"/>
      <c r="AK98" s="2">
        <f t="shared" si="45"/>
        <v>22</v>
      </c>
      <c r="AL98" s="4">
        <f t="shared" si="21"/>
        <v>66</v>
      </c>
      <c r="AM98" s="4">
        <f t="shared" si="22"/>
        <v>0.81</v>
      </c>
      <c r="AN98" s="4">
        <f>150.875-1/32</f>
        <v>150.84375</v>
      </c>
      <c r="AO98" s="2">
        <v>155.1875</v>
      </c>
      <c r="AP98" s="4">
        <f t="shared" si="23"/>
        <v>4.34375</v>
      </c>
      <c r="AQ98" s="13">
        <f t="shared" si="53"/>
        <v>0.98938023</v>
      </c>
      <c r="AR98" s="4">
        <f t="shared" si="25"/>
        <v>0</v>
      </c>
      <c r="AS98" s="13"/>
      <c r="AT98" s="2">
        <f t="shared" si="46"/>
        <v>22</v>
      </c>
      <c r="AU98" s="4">
        <f t="shared" si="26"/>
        <v>66</v>
      </c>
      <c r="AV98" s="4">
        <f t="shared" si="27"/>
        <v>0.12</v>
      </c>
      <c r="AY98" s="4">
        <f t="shared" si="28"/>
        <v>0</v>
      </c>
      <c r="AZ98" s="13" t="str">
        <f t="shared" si="54"/>
        <v/>
      </c>
      <c r="BA98" s="4" t="str">
        <f t="shared" si="30"/>
        <v/>
      </c>
      <c r="BB98" s="13"/>
      <c r="BC98" s="2">
        <f t="shared" si="47"/>
        <v>22</v>
      </c>
      <c r="BD98" s="4">
        <f t="shared" si="31"/>
        <v>66</v>
      </c>
      <c r="BE98" s="4">
        <f t="shared" si="32"/>
        <v>0.12</v>
      </c>
      <c r="BH98" s="4">
        <f t="shared" si="33"/>
        <v>0</v>
      </c>
      <c r="BI98" s="13" t="str">
        <f t="shared" si="55"/>
        <v/>
      </c>
      <c r="BJ98" s="4" t="str">
        <f t="shared" si="35"/>
        <v/>
      </c>
      <c r="BK98" s="13"/>
      <c r="BL98" s="2">
        <f t="shared" si="48"/>
        <v>22</v>
      </c>
      <c r="BM98" s="4">
        <f t="shared" si="36"/>
        <v>66</v>
      </c>
      <c r="BN98" s="4">
        <f t="shared" si="37"/>
        <v>0.12</v>
      </c>
      <c r="BQ98" s="4">
        <f t="shared" si="38"/>
        <v>0</v>
      </c>
      <c r="BR98" s="13" t="str">
        <f t="shared" si="56"/>
        <v/>
      </c>
      <c r="BS98" s="4" t="str">
        <f t="shared" si="40"/>
        <v/>
      </c>
      <c r="BT98" s="25"/>
    </row>
    <row r="99">
      <c r="A99" s="2">
        <f t="shared" si="41"/>
        <v>22.5</v>
      </c>
      <c r="B99" s="4">
        <f t="shared" si="1"/>
        <v>67.5</v>
      </c>
      <c r="C99" s="4">
        <f t="shared" si="2"/>
        <v>0.09</v>
      </c>
      <c r="F99" s="4">
        <f t="shared" si="3"/>
        <v>0</v>
      </c>
      <c r="G99" s="13" t="str">
        <f t="shared" si="49"/>
        <v/>
      </c>
      <c r="H99" s="4" t="str">
        <f t="shared" si="5"/>
        <v/>
      </c>
      <c r="J99" s="2">
        <f t="shared" si="42"/>
        <v>22.5</v>
      </c>
      <c r="K99" s="4">
        <f t="shared" si="6"/>
        <v>67.5</v>
      </c>
      <c r="L99" s="4">
        <f t="shared" si="7"/>
        <v>0.09</v>
      </c>
      <c r="O99" s="4">
        <f t="shared" si="8"/>
        <v>0</v>
      </c>
      <c r="P99" s="13" t="str">
        <f t="shared" si="50"/>
        <v/>
      </c>
      <c r="Q99" s="4" t="str">
        <f t="shared" si="10"/>
        <v/>
      </c>
      <c r="S99" s="2">
        <f t="shared" si="43"/>
        <v>22.5</v>
      </c>
      <c r="T99" s="4">
        <f t="shared" si="11"/>
        <v>67.5</v>
      </c>
      <c r="U99" s="4">
        <f t="shared" si="12"/>
        <v>0.78</v>
      </c>
      <c r="X99" s="4">
        <f t="shared" si="13"/>
        <v>0</v>
      </c>
      <c r="Y99" s="13" t="str">
        <f t="shared" si="51"/>
        <v/>
      </c>
      <c r="Z99" s="4" t="str">
        <f t="shared" si="15"/>
        <v/>
      </c>
      <c r="AB99" s="2">
        <f t="shared" si="44"/>
        <v>22.5</v>
      </c>
      <c r="AC99" s="4">
        <f t="shared" si="16"/>
        <v>67.5</v>
      </c>
      <c r="AD99" s="4">
        <f t="shared" si="17"/>
        <v>0.78</v>
      </c>
      <c r="AG99" s="4">
        <f t="shared" si="18"/>
        <v>0</v>
      </c>
      <c r="AH99" s="13" t="str">
        <f t="shared" si="52"/>
        <v/>
      </c>
      <c r="AI99" s="4" t="str">
        <f t="shared" si="20"/>
        <v/>
      </c>
      <c r="AJ99" s="13"/>
      <c r="AK99" s="2">
        <f t="shared" si="45"/>
        <v>22.5</v>
      </c>
      <c r="AL99" s="4">
        <f t="shared" si="21"/>
        <v>67.5</v>
      </c>
      <c r="AM99" s="4">
        <f t="shared" si="22"/>
        <v>0.78</v>
      </c>
      <c r="AP99" s="4">
        <f t="shared" si="23"/>
        <v>0</v>
      </c>
      <c r="AQ99" s="13" t="str">
        <f t="shared" si="53"/>
        <v/>
      </c>
      <c r="AR99" s="4" t="str">
        <f t="shared" si="25"/>
        <v/>
      </c>
      <c r="AS99" s="13"/>
      <c r="AT99" s="2">
        <f t="shared" si="46"/>
        <v>22.5</v>
      </c>
      <c r="AU99" s="4">
        <f t="shared" si="26"/>
        <v>67.5</v>
      </c>
      <c r="AV99" s="4">
        <f t="shared" si="27"/>
        <v>0.09</v>
      </c>
      <c r="AY99" s="4">
        <f t="shared" si="28"/>
        <v>0</v>
      </c>
      <c r="AZ99" s="13" t="str">
        <f t="shared" si="54"/>
        <v/>
      </c>
      <c r="BA99" s="4" t="str">
        <f t="shared" si="30"/>
        <v/>
      </c>
      <c r="BB99" s="13"/>
      <c r="BC99" s="2">
        <f t="shared" si="47"/>
        <v>22.5</v>
      </c>
      <c r="BD99" s="4">
        <f t="shared" si="31"/>
        <v>67.5</v>
      </c>
      <c r="BE99" s="4">
        <f t="shared" si="32"/>
        <v>0.09</v>
      </c>
      <c r="BH99" s="4">
        <f t="shared" si="33"/>
        <v>0</v>
      </c>
      <c r="BI99" s="13" t="str">
        <f t="shared" si="55"/>
        <v/>
      </c>
      <c r="BJ99" s="4" t="str">
        <f t="shared" si="35"/>
        <v/>
      </c>
      <c r="BK99" s="13"/>
      <c r="BL99" s="2">
        <f t="shared" si="48"/>
        <v>22.5</v>
      </c>
      <c r="BM99" s="4">
        <f t="shared" si="36"/>
        <v>67.5</v>
      </c>
      <c r="BN99" s="4">
        <f t="shared" si="37"/>
        <v>0.09</v>
      </c>
      <c r="BQ99" s="4">
        <f t="shared" si="38"/>
        <v>0</v>
      </c>
      <c r="BR99" s="13" t="str">
        <f t="shared" si="56"/>
        <v/>
      </c>
      <c r="BS99" s="4" t="str">
        <f t="shared" si="40"/>
        <v/>
      </c>
      <c r="BT99" s="25"/>
    </row>
    <row r="100">
      <c r="A100" s="2">
        <f t="shared" si="41"/>
        <v>23</v>
      </c>
      <c r="B100" s="4">
        <f t="shared" si="1"/>
        <v>69</v>
      </c>
      <c r="C100" s="4">
        <f t="shared" si="2"/>
        <v>0.06</v>
      </c>
      <c r="F100" s="4">
        <f t="shared" si="3"/>
        <v>0</v>
      </c>
      <c r="G100" s="13" t="str">
        <f t="shared" si="49"/>
        <v/>
      </c>
      <c r="H100" s="4" t="str">
        <f t="shared" si="5"/>
        <v/>
      </c>
      <c r="J100" s="2">
        <f t="shared" si="42"/>
        <v>23</v>
      </c>
      <c r="K100" s="4">
        <f t="shared" si="6"/>
        <v>69</v>
      </c>
      <c r="L100" s="4">
        <f t="shared" si="7"/>
        <v>0.06</v>
      </c>
      <c r="O100" s="4">
        <f t="shared" si="8"/>
        <v>0</v>
      </c>
      <c r="P100" s="13" t="str">
        <f t="shared" si="50"/>
        <v/>
      </c>
      <c r="Q100" s="4" t="str">
        <f t="shared" si="10"/>
        <v/>
      </c>
      <c r="S100" s="2">
        <f t="shared" si="43"/>
        <v>23</v>
      </c>
      <c r="T100" s="4">
        <f t="shared" si="11"/>
        <v>69</v>
      </c>
      <c r="U100" s="4">
        <f t="shared" si="12"/>
        <v>0.75</v>
      </c>
      <c r="V100" s="4">
        <f>150.875-1/32</f>
        <v>150.84375</v>
      </c>
      <c r="W100" s="4">
        <f>155+3/16</f>
        <v>155.1875</v>
      </c>
      <c r="X100" s="4">
        <f t="shared" si="13"/>
        <v>4.34375</v>
      </c>
      <c r="Y100" s="13">
        <f t="shared" si="51"/>
        <v>0.9859147894</v>
      </c>
      <c r="Z100" s="4">
        <f t="shared" si="15"/>
        <v>0</v>
      </c>
      <c r="AB100" s="2">
        <f t="shared" si="44"/>
        <v>23</v>
      </c>
      <c r="AC100" s="4">
        <f t="shared" si="16"/>
        <v>69</v>
      </c>
      <c r="AD100" s="4">
        <f t="shared" si="17"/>
        <v>0.75</v>
      </c>
      <c r="AE100" s="2">
        <v>150.875</v>
      </c>
      <c r="AF100" s="4">
        <f>155+3/16</f>
        <v>155.1875</v>
      </c>
      <c r="AG100" s="4">
        <f t="shared" si="18"/>
        <v>4.3125</v>
      </c>
      <c r="AH100" s="13">
        <f t="shared" si="52"/>
        <v>0.9858148842</v>
      </c>
      <c r="AI100" s="4">
        <f t="shared" si="20"/>
        <v>0</v>
      </c>
      <c r="AJ100" s="13"/>
      <c r="AK100" s="2">
        <f t="shared" si="45"/>
        <v>23</v>
      </c>
      <c r="AL100" s="4">
        <f t="shared" si="21"/>
        <v>69</v>
      </c>
      <c r="AM100" s="4">
        <f t="shared" si="22"/>
        <v>0.75</v>
      </c>
      <c r="AN100" s="4">
        <f>150.875-1/32</f>
        <v>150.84375</v>
      </c>
      <c r="AO100" s="2">
        <v>155.1875</v>
      </c>
      <c r="AP100" s="4">
        <f t="shared" si="23"/>
        <v>4.34375</v>
      </c>
      <c r="AQ100" s="13">
        <f t="shared" si="53"/>
        <v>0.98938023</v>
      </c>
      <c r="AR100" s="4">
        <f t="shared" si="25"/>
        <v>0</v>
      </c>
      <c r="AS100" s="13"/>
      <c r="AT100" s="2">
        <f t="shared" si="46"/>
        <v>23</v>
      </c>
      <c r="AU100" s="4">
        <f t="shared" si="26"/>
        <v>69</v>
      </c>
      <c r="AV100" s="4">
        <f t="shared" si="27"/>
        <v>0.06</v>
      </c>
      <c r="AY100" s="4">
        <f t="shared" si="28"/>
        <v>0</v>
      </c>
      <c r="AZ100" s="13" t="str">
        <f t="shared" si="54"/>
        <v/>
      </c>
      <c r="BA100" s="4" t="str">
        <f t="shared" si="30"/>
        <v/>
      </c>
      <c r="BB100" s="13"/>
      <c r="BC100" s="2">
        <f t="shared" si="47"/>
        <v>23</v>
      </c>
      <c r="BD100" s="4">
        <f t="shared" si="31"/>
        <v>69</v>
      </c>
      <c r="BE100" s="4">
        <f t="shared" si="32"/>
        <v>0.06</v>
      </c>
      <c r="BH100" s="4">
        <f t="shared" si="33"/>
        <v>0</v>
      </c>
      <c r="BI100" s="13" t="str">
        <f t="shared" si="55"/>
        <v/>
      </c>
      <c r="BJ100" s="4" t="str">
        <f t="shared" si="35"/>
        <v/>
      </c>
      <c r="BK100" s="13"/>
      <c r="BL100" s="2">
        <f t="shared" si="48"/>
        <v>23</v>
      </c>
      <c r="BM100" s="4">
        <f t="shared" si="36"/>
        <v>69</v>
      </c>
      <c r="BN100" s="4">
        <f t="shared" si="37"/>
        <v>0.06</v>
      </c>
      <c r="BQ100" s="4">
        <f t="shared" si="38"/>
        <v>0</v>
      </c>
      <c r="BR100" s="13" t="str">
        <f t="shared" si="56"/>
        <v/>
      </c>
      <c r="BS100" s="4" t="str">
        <f t="shared" si="40"/>
        <v/>
      </c>
      <c r="BT100" s="25"/>
    </row>
    <row r="101">
      <c r="A101" s="2">
        <f t="shared" si="41"/>
        <v>23.5</v>
      </c>
      <c r="B101" s="4">
        <f t="shared" si="1"/>
        <v>70.5</v>
      </c>
      <c r="C101" s="4">
        <f t="shared" si="2"/>
        <v>0.03</v>
      </c>
      <c r="F101" s="4">
        <f t="shared" si="3"/>
        <v>0</v>
      </c>
      <c r="G101" s="13" t="str">
        <f t="shared" si="49"/>
        <v/>
      </c>
      <c r="H101" s="4" t="str">
        <f t="shared" si="5"/>
        <v/>
      </c>
      <c r="J101" s="2">
        <f t="shared" si="42"/>
        <v>23.5</v>
      </c>
      <c r="K101" s="4">
        <f t="shared" si="6"/>
        <v>70.5</v>
      </c>
      <c r="L101" s="4">
        <f t="shared" si="7"/>
        <v>0.03</v>
      </c>
      <c r="O101" s="4">
        <f t="shared" si="8"/>
        <v>0</v>
      </c>
      <c r="P101" s="13" t="str">
        <f t="shared" si="50"/>
        <v/>
      </c>
      <c r="Q101" s="4" t="str">
        <f t="shared" si="10"/>
        <v/>
      </c>
      <c r="S101" s="2">
        <f t="shared" si="43"/>
        <v>23.5</v>
      </c>
      <c r="T101" s="4">
        <f t="shared" si="11"/>
        <v>70.5</v>
      </c>
      <c r="U101" s="4">
        <f t="shared" si="12"/>
        <v>0.72</v>
      </c>
      <c r="X101" s="4">
        <f t="shared" si="13"/>
        <v>0</v>
      </c>
      <c r="Y101" s="13" t="str">
        <f t="shared" si="51"/>
        <v/>
      </c>
      <c r="Z101" s="4" t="str">
        <f t="shared" si="15"/>
        <v/>
      </c>
      <c r="AB101" s="2">
        <f t="shared" si="44"/>
        <v>23.5</v>
      </c>
      <c r="AC101" s="4">
        <f t="shared" si="16"/>
        <v>70.5</v>
      </c>
      <c r="AD101" s="4">
        <f t="shared" si="17"/>
        <v>0.72</v>
      </c>
      <c r="AG101" s="4">
        <f t="shared" si="18"/>
        <v>0</v>
      </c>
      <c r="AH101" s="13" t="str">
        <f t="shared" si="52"/>
        <v/>
      </c>
      <c r="AI101" s="4" t="str">
        <f t="shared" si="20"/>
        <v/>
      </c>
      <c r="AJ101" s="13"/>
      <c r="AK101" s="2">
        <f t="shared" si="45"/>
        <v>23.5</v>
      </c>
      <c r="AL101" s="4">
        <f t="shared" si="21"/>
        <v>70.5</v>
      </c>
      <c r="AM101" s="4">
        <f t="shared" si="22"/>
        <v>0.72</v>
      </c>
      <c r="AP101" s="4">
        <f t="shared" si="23"/>
        <v>0</v>
      </c>
      <c r="AQ101" s="13" t="str">
        <f t="shared" si="53"/>
        <v/>
      </c>
      <c r="AR101" s="4" t="str">
        <f t="shared" si="25"/>
        <v/>
      </c>
      <c r="AS101" s="13"/>
      <c r="AT101" s="2">
        <f t="shared" si="46"/>
        <v>23.5</v>
      </c>
      <c r="AU101" s="4">
        <f t="shared" si="26"/>
        <v>70.5</v>
      </c>
      <c r="AV101" s="4">
        <f t="shared" si="27"/>
        <v>0.03</v>
      </c>
      <c r="AY101" s="4">
        <f t="shared" si="28"/>
        <v>0</v>
      </c>
      <c r="AZ101" s="13" t="str">
        <f t="shared" si="54"/>
        <v/>
      </c>
      <c r="BA101" s="4" t="str">
        <f t="shared" si="30"/>
        <v/>
      </c>
      <c r="BB101" s="13"/>
      <c r="BC101" s="2">
        <f t="shared" si="47"/>
        <v>23.5</v>
      </c>
      <c r="BD101" s="4">
        <f t="shared" si="31"/>
        <v>70.5</v>
      </c>
      <c r="BE101" s="4">
        <f t="shared" si="32"/>
        <v>0.03</v>
      </c>
      <c r="BH101" s="4">
        <f t="shared" si="33"/>
        <v>0</v>
      </c>
      <c r="BI101" s="13" t="str">
        <f t="shared" si="55"/>
        <v/>
      </c>
      <c r="BJ101" s="4" t="str">
        <f t="shared" si="35"/>
        <v/>
      </c>
      <c r="BK101" s="13"/>
      <c r="BL101" s="2">
        <f t="shared" si="48"/>
        <v>23.5</v>
      </c>
      <c r="BM101" s="4">
        <f t="shared" si="36"/>
        <v>70.5</v>
      </c>
      <c r="BN101" s="4">
        <f t="shared" si="37"/>
        <v>0.03</v>
      </c>
      <c r="BQ101" s="4">
        <f t="shared" si="38"/>
        <v>0</v>
      </c>
      <c r="BR101" s="13" t="str">
        <f t="shared" si="56"/>
        <v/>
      </c>
      <c r="BS101" s="4" t="str">
        <f t="shared" si="40"/>
        <v/>
      </c>
      <c r="BT101" s="25"/>
    </row>
    <row r="102">
      <c r="A102" s="2">
        <f t="shared" si="41"/>
        <v>24</v>
      </c>
      <c r="B102" s="4">
        <f t="shared" si="1"/>
        <v>72</v>
      </c>
      <c r="C102" s="4">
        <f t="shared" si="2"/>
        <v>0</v>
      </c>
      <c r="F102" s="4">
        <f t="shared" si="3"/>
        <v>0</v>
      </c>
      <c r="G102" s="13" t="str">
        <f t="shared" si="49"/>
        <v/>
      </c>
      <c r="H102" s="4">
        <f t="shared" si="5"/>
        <v>0</v>
      </c>
      <c r="J102" s="2">
        <f t="shared" si="42"/>
        <v>24</v>
      </c>
      <c r="K102" s="4">
        <f t="shared" si="6"/>
        <v>72</v>
      </c>
      <c r="L102" s="4">
        <f t="shared" si="7"/>
        <v>0</v>
      </c>
      <c r="O102" s="4">
        <f t="shared" si="8"/>
        <v>0</v>
      </c>
      <c r="P102" s="13" t="str">
        <f t="shared" si="50"/>
        <v/>
      </c>
      <c r="Q102" s="4">
        <f t="shared" si="10"/>
        <v>0</v>
      </c>
      <c r="S102" s="2">
        <f t="shared" si="43"/>
        <v>24</v>
      </c>
      <c r="T102" s="4">
        <f t="shared" si="11"/>
        <v>72</v>
      </c>
      <c r="U102" s="4">
        <f t="shared" si="12"/>
        <v>0.69</v>
      </c>
      <c r="V102" s="4">
        <f>150.875-1/32</f>
        <v>150.84375</v>
      </c>
      <c r="W102" s="4">
        <f>155+3/16</f>
        <v>155.1875</v>
      </c>
      <c r="X102" s="4">
        <f t="shared" si="13"/>
        <v>4.34375</v>
      </c>
      <c r="Y102" s="13">
        <f t="shared" si="51"/>
        <v>0.9859147894</v>
      </c>
      <c r="Z102" s="4">
        <f t="shared" si="15"/>
        <v>0</v>
      </c>
      <c r="AB102" s="2">
        <f t="shared" si="44"/>
        <v>24</v>
      </c>
      <c r="AC102" s="4">
        <f t="shared" si="16"/>
        <v>72</v>
      </c>
      <c r="AD102" s="4">
        <f t="shared" si="17"/>
        <v>0.69</v>
      </c>
      <c r="AE102" s="2">
        <v>150.875</v>
      </c>
      <c r="AF102" s="4">
        <f>155+3/16</f>
        <v>155.1875</v>
      </c>
      <c r="AG102" s="4">
        <f t="shared" si="18"/>
        <v>4.3125</v>
      </c>
      <c r="AH102" s="13">
        <f t="shared" si="52"/>
        <v>0.9858148842</v>
      </c>
      <c r="AI102" s="4">
        <f t="shared" si="20"/>
        <v>0</v>
      </c>
      <c r="AJ102" s="13"/>
      <c r="AK102" s="2">
        <f t="shared" si="45"/>
        <v>24</v>
      </c>
      <c r="AL102" s="4">
        <f t="shared" si="21"/>
        <v>72</v>
      </c>
      <c r="AM102" s="4">
        <f t="shared" si="22"/>
        <v>0.69</v>
      </c>
      <c r="AN102" s="4">
        <f>150.875-1/32</f>
        <v>150.84375</v>
      </c>
      <c r="AO102" s="2">
        <v>155.1875</v>
      </c>
      <c r="AP102" s="4">
        <f t="shared" si="23"/>
        <v>4.34375</v>
      </c>
      <c r="AQ102" s="13">
        <f t="shared" si="53"/>
        <v>0.98938023</v>
      </c>
      <c r="AR102" s="4">
        <f t="shared" si="25"/>
        <v>0</v>
      </c>
      <c r="AS102" s="13"/>
      <c r="AT102" s="2">
        <f t="shared" si="46"/>
        <v>24</v>
      </c>
      <c r="AU102" s="4">
        <f t="shared" si="26"/>
        <v>72</v>
      </c>
      <c r="AV102" s="4">
        <f t="shared" si="27"/>
        <v>0</v>
      </c>
      <c r="AY102" s="4">
        <f t="shared" si="28"/>
        <v>0</v>
      </c>
      <c r="AZ102" s="13" t="str">
        <f t="shared" si="54"/>
        <v/>
      </c>
      <c r="BA102" s="4">
        <f t="shared" si="30"/>
        <v>0</v>
      </c>
      <c r="BB102" s="13"/>
      <c r="BC102" s="2">
        <f t="shared" si="47"/>
        <v>24</v>
      </c>
      <c r="BD102" s="4">
        <f t="shared" si="31"/>
        <v>72</v>
      </c>
      <c r="BE102" s="4">
        <f t="shared" si="32"/>
        <v>0</v>
      </c>
      <c r="BH102" s="4">
        <f t="shared" si="33"/>
        <v>0</v>
      </c>
      <c r="BI102" s="13" t="str">
        <f t="shared" si="55"/>
        <v/>
      </c>
      <c r="BJ102" s="4">
        <f t="shared" si="35"/>
        <v>0</v>
      </c>
      <c r="BK102" s="13"/>
      <c r="BL102" s="2">
        <f t="shared" si="48"/>
        <v>24</v>
      </c>
      <c r="BM102" s="4">
        <f t="shared" si="36"/>
        <v>72</v>
      </c>
      <c r="BN102" s="4">
        <f t="shared" si="37"/>
        <v>0</v>
      </c>
      <c r="BQ102" s="4">
        <f t="shared" si="38"/>
        <v>0</v>
      </c>
      <c r="BR102" s="13" t="str">
        <f t="shared" si="56"/>
        <v/>
      </c>
      <c r="BS102" s="4">
        <f t="shared" si="40"/>
        <v>0</v>
      </c>
      <c r="BT102" s="25"/>
    </row>
    <row r="103">
      <c r="A103" s="2">
        <f t="shared" si="41"/>
        <v>24.5</v>
      </c>
      <c r="B103" s="4">
        <f t="shared" si="1"/>
        <v>73.5</v>
      </c>
      <c r="C103" s="4">
        <f t="shared" si="2"/>
        <v>-0.03</v>
      </c>
      <c r="F103" s="4">
        <f t="shared" si="3"/>
        <v>0</v>
      </c>
      <c r="G103" s="13" t="str">
        <f t="shared" si="49"/>
        <v/>
      </c>
      <c r="H103" s="4" t="str">
        <f t="shared" si="5"/>
        <v/>
      </c>
      <c r="J103" s="2">
        <f t="shared" si="42"/>
        <v>24.5</v>
      </c>
      <c r="K103" s="4">
        <f t="shared" si="6"/>
        <v>73.5</v>
      </c>
      <c r="L103" s="4">
        <f t="shared" si="7"/>
        <v>-0.03</v>
      </c>
      <c r="O103" s="4">
        <f t="shared" si="8"/>
        <v>0</v>
      </c>
      <c r="P103" s="13" t="str">
        <f t="shared" si="50"/>
        <v/>
      </c>
      <c r="Q103" s="4" t="str">
        <f t="shared" si="10"/>
        <v/>
      </c>
      <c r="S103" s="2">
        <f t="shared" si="43"/>
        <v>24.5</v>
      </c>
      <c r="T103" s="4">
        <f t="shared" si="11"/>
        <v>73.5</v>
      </c>
      <c r="U103" s="4">
        <f t="shared" si="12"/>
        <v>0.66</v>
      </c>
      <c r="X103" s="4">
        <f t="shared" si="13"/>
        <v>0</v>
      </c>
      <c r="Y103" s="13" t="str">
        <f t="shared" si="51"/>
        <v/>
      </c>
      <c r="Z103" s="4" t="str">
        <f t="shared" si="15"/>
        <v/>
      </c>
      <c r="AB103" s="2">
        <f t="shared" si="44"/>
        <v>24.5</v>
      </c>
      <c r="AC103" s="4">
        <f t="shared" si="16"/>
        <v>73.5</v>
      </c>
      <c r="AD103" s="4">
        <f t="shared" si="17"/>
        <v>0.66</v>
      </c>
      <c r="AG103" s="4">
        <f t="shared" si="18"/>
        <v>0</v>
      </c>
      <c r="AH103" s="13" t="str">
        <f t="shared" si="52"/>
        <v/>
      </c>
      <c r="AI103" s="4" t="str">
        <f t="shared" si="20"/>
        <v/>
      </c>
      <c r="AJ103" s="13"/>
      <c r="AK103" s="2">
        <f t="shared" si="45"/>
        <v>24.5</v>
      </c>
      <c r="AL103" s="4">
        <f t="shared" si="21"/>
        <v>73.5</v>
      </c>
      <c r="AM103" s="4">
        <f t="shared" si="22"/>
        <v>0.66</v>
      </c>
      <c r="AP103" s="4">
        <f t="shared" si="23"/>
        <v>0</v>
      </c>
      <c r="AQ103" s="13" t="str">
        <f t="shared" si="53"/>
        <v/>
      </c>
      <c r="AR103" s="4" t="str">
        <f t="shared" si="25"/>
        <v/>
      </c>
      <c r="AS103" s="13"/>
      <c r="AT103" s="2">
        <f t="shared" si="46"/>
        <v>24.5</v>
      </c>
      <c r="AU103" s="4">
        <f t="shared" si="26"/>
        <v>73.5</v>
      </c>
      <c r="AV103" s="4">
        <f t="shared" si="27"/>
        <v>-0.03</v>
      </c>
      <c r="AY103" s="4">
        <f t="shared" si="28"/>
        <v>0</v>
      </c>
      <c r="AZ103" s="13" t="str">
        <f t="shared" si="54"/>
        <v/>
      </c>
      <c r="BA103" s="4" t="str">
        <f t="shared" si="30"/>
        <v/>
      </c>
      <c r="BB103" s="13"/>
      <c r="BC103" s="2">
        <f t="shared" si="47"/>
        <v>24.5</v>
      </c>
      <c r="BD103" s="4">
        <f t="shared" si="31"/>
        <v>73.5</v>
      </c>
      <c r="BE103" s="4">
        <f t="shared" si="32"/>
        <v>-0.03</v>
      </c>
      <c r="BH103" s="4">
        <f t="shared" si="33"/>
        <v>0</v>
      </c>
      <c r="BI103" s="13" t="str">
        <f t="shared" si="55"/>
        <v/>
      </c>
      <c r="BJ103" s="4" t="str">
        <f t="shared" si="35"/>
        <v/>
      </c>
      <c r="BK103" s="13"/>
      <c r="BL103" s="2">
        <f t="shared" si="48"/>
        <v>24.5</v>
      </c>
      <c r="BM103" s="4">
        <f t="shared" si="36"/>
        <v>73.5</v>
      </c>
      <c r="BN103" s="4">
        <f t="shared" si="37"/>
        <v>-0.03</v>
      </c>
      <c r="BQ103" s="4">
        <f t="shared" si="38"/>
        <v>0</v>
      </c>
      <c r="BR103" s="13" t="str">
        <f t="shared" si="56"/>
        <v/>
      </c>
      <c r="BS103" s="4" t="str">
        <f t="shared" si="40"/>
        <v/>
      </c>
      <c r="BT103" s="25"/>
    </row>
    <row r="104">
      <c r="A104" s="2">
        <f t="shared" si="41"/>
        <v>25</v>
      </c>
      <c r="B104" s="4">
        <f t="shared" si="1"/>
        <v>75</v>
      </c>
      <c r="C104" s="4">
        <f t="shared" si="2"/>
        <v>-0.06</v>
      </c>
      <c r="F104" s="4">
        <f t="shared" si="3"/>
        <v>0</v>
      </c>
      <c r="G104" s="13" t="str">
        <f t="shared" si="49"/>
        <v/>
      </c>
      <c r="H104" s="4" t="str">
        <f t="shared" si="5"/>
        <v/>
      </c>
      <c r="J104" s="2">
        <f t="shared" si="42"/>
        <v>25</v>
      </c>
      <c r="K104" s="4">
        <f t="shared" si="6"/>
        <v>75</v>
      </c>
      <c r="L104" s="4">
        <f t="shared" si="7"/>
        <v>-0.06</v>
      </c>
      <c r="O104" s="4">
        <f t="shared" si="8"/>
        <v>0</v>
      </c>
      <c r="P104" s="13" t="str">
        <f t="shared" si="50"/>
        <v/>
      </c>
      <c r="Q104" s="4" t="str">
        <f t="shared" si="10"/>
        <v/>
      </c>
      <c r="S104" s="2">
        <f t="shared" si="43"/>
        <v>25</v>
      </c>
      <c r="T104" s="4">
        <f t="shared" si="11"/>
        <v>75</v>
      </c>
      <c r="U104" s="4">
        <f t="shared" si="12"/>
        <v>0.63</v>
      </c>
      <c r="V104" s="4">
        <f>150.875-1/32</f>
        <v>150.84375</v>
      </c>
      <c r="W104" s="4">
        <f>155+3/16</f>
        <v>155.1875</v>
      </c>
      <c r="X104" s="4">
        <f t="shared" si="13"/>
        <v>4.34375</v>
      </c>
      <c r="Y104" s="13">
        <f t="shared" si="51"/>
        <v>0.9859147894</v>
      </c>
      <c r="Z104" s="4">
        <f t="shared" si="15"/>
        <v>0</v>
      </c>
      <c r="AB104" s="2">
        <f t="shared" si="44"/>
        <v>25</v>
      </c>
      <c r="AC104" s="4">
        <f t="shared" si="16"/>
        <v>75</v>
      </c>
      <c r="AD104" s="4">
        <f t="shared" si="17"/>
        <v>0.63</v>
      </c>
      <c r="AE104" s="2">
        <v>150.875</v>
      </c>
      <c r="AF104" s="4">
        <f>155+3/16</f>
        <v>155.1875</v>
      </c>
      <c r="AG104" s="4">
        <f t="shared" si="18"/>
        <v>4.3125</v>
      </c>
      <c r="AH104" s="13">
        <f t="shared" si="52"/>
        <v>0.9858148842</v>
      </c>
      <c r="AI104" s="4">
        <f t="shared" si="20"/>
        <v>0</v>
      </c>
      <c r="AJ104" s="13"/>
      <c r="AK104" s="2">
        <f t="shared" si="45"/>
        <v>25</v>
      </c>
      <c r="AL104" s="4">
        <f t="shared" si="21"/>
        <v>75</v>
      </c>
      <c r="AM104" s="4">
        <f t="shared" si="22"/>
        <v>0.63</v>
      </c>
      <c r="AN104" s="4">
        <f>150.875-1/32</f>
        <v>150.84375</v>
      </c>
      <c r="AO104" s="2">
        <v>155.1875</v>
      </c>
      <c r="AP104" s="4">
        <f t="shared" si="23"/>
        <v>4.34375</v>
      </c>
      <c r="AQ104" s="13">
        <f t="shared" si="53"/>
        <v>0.98938023</v>
      </c>
      <c r="AR104" s="4">
        <f t="shared" si="25"/>
        <v>0</v>
      </c>
      <c r="AS104" s="13"/>
      <c r="AT104" s="2">
        <f t="shared" si="46"/>
        <v>25</v>
      </c>
      <c r="AU104" s="4">
        <f t="shared" si="26"/>
        <v>75</v>
      </c>
      <c r="AV104" s="4">
        <f t="shared" si="27"/>
        <v>-0.06</v>
      </c>
      <c r="AY104" s="4">
        <f t="shared" si="28"/>
        <v>0</v>
      </c>
      <c r="AZ104" s="13" t="str">
        <f t="shared" si="54"/>
        <v/>
      </c>
      <c r="BA104" s="4" t="str">
        <f t="shared" si="30"/>
        <v/>
      </c>
      <c r="BB104" s="13"/>
      <c r="BC104" s="2">
        <f t="shared" si="47"/>
        <v>25</v>
      </c>
      <c r="BD104" s="4">
        <f t="shared" si="31"/>
        <v>75</v>
      </c>
      <c r="BE104" s="4">
        <f t="shared" si="32"/>
        <v>-0.06</v>
      </c>
      <c r="BH104" s="4">
        <f t="shared" si="33"/>
        <v>0</v>
      </c>
      <c r="BI104" s="13" t="str">
        <f t="shared" si="55"/>
        <v/>
      </c>
      <c r="BJ104" s="4" t="str">
        <f t="shared" si="35"/>
        <v/>
      </c>
      <c r="BK104" s="13"/>
      <c r="BL104" s="2">
        <f t="shared" si="48"/>
        <v>25</v>
      </c>
      <c r="BM104" s="4">
        <f t="shared" si="36"/>
        <v>75</v>
      </c>
      <c r="BN104" s="4">
        <f t="shared" si="37"/>
        <v>-0.06</v>
      </c>
      <c r="BQ104" s="4">
        <f t="shared" si="38"/>
        <v>0</v>
      </c>
      <c r="BR104" s="13" t="str">
        <f t="shared" si="56"/>
        <v/>
      </c>
      <c r="BS104" s="4" t="str">
        <f t="shared" si="40"/>
        <v/>
      </c>
      <c r="BT104" s="25"/>
    </row>
    <row r="105">
      <c r="A105" s="2">
        <f t="shared" si="41"/>
        <v>25.5</v>
      </c>
      <c r="B105" s="4">
        <f t="shared" si="1"/>
        <v>76.5</v>
      </c>
      <c r="C105" s="4">
        <f t="shared" si="2"/>
        <v>-0.09</v>
      </c>
      <c r="F105" s="4">
        <f t="shared" si="3"/>
        <v>0</v>
      </c>
      <c r="G105" s="13" t="str">
        <f t="shared" si="49"/>
        <v/>
      </c>
      <c r="H105" s="4" t="str">
        <f t="shared" si="5"/>
        <v/>
      </c>
      <c r="J105" s="2">
        <f t="shared" si="42"/>
        <v>25.5</v>
      </c>
      <c r="K105" s="4">
        <f t="shared" si="6"/>
        <v>76.5</v>
      </c>
      <c r="L105" s="4">
        <f t="shared" si="7"/>
        <v>-0.09</v>
      </c>
      <c r="O105" s="4">
        <f t="shared" si="8"/>
        <v>0</v>
      </c>
      <c r="P105" s="13" t="str">
        <f t="shared" si="50"/>
        <v/>
      </c>
      <c r="Q105" s="4" t="str">
        <f t="shared" si="10"/>
        <v/>
      </c>
      <c r="S105" s="2">
        <f t="shared" si="43"/>
        <v>25.5</v>
      </c>
      <c r="T105" s="4">
        <f t="shared" si="11"/>
        <v>76.5</v>
      </c>
      <c r="U105" s="4">
        <f t="shared" si="12"/>
        <v>0.6</v>
      </c>
      <c r="X105" s="4">
        <f t="shared" si="13"/>
        <v>0</v>
      </c>
      <c r="Y105" s="13" t="str">
        <f t="shared" si="51"/>
        <v/>
      </c>
      <c r="Z105" s="4" t="str">
        <f t="shared" si="15"/>
        <v/>
      </c>
      <c r="AB105" s="2">
        <f t="shared" si="44"/>
        <v>25.5</v>
      </c>
      <c r="AC105" s="4">
        <f t="shared" si="16"/>
        <v>76.5</v>
      </c>
      <c r="AD105" s="4">
        <f t="shared" si="17"/>
        <v>0.6</v>
      </c>
      <c r="AG105" s="4">
        <f t="shared" si="18"/>
        <v>0</v>
      </c>
      <c r="AH105" s="13" t="str">
        <f t="shared" si="52"/>
        <v/>
      </c>
      <c r="AI105" s="4" t="str">
        <f t="shared" si="20"/>
        <v/>
      </c>
      <c r="AJ105" s="13"/>
      <c r="AK105" s="2">
        <f t="shared" si="45"/>
        <v>25.5</v>
      </c>
      <c r="AL105" s="4">
        <f t="shared" si="21"/>
        <v>76.5</v>
      </c>
      <c r="AM105" s="4">
        <f t="shared" si="22"/>
        <v>0.6</v>
      </c>
      <c r="AP105" s="4">
        <f t="shared" si="23"/>
        <v>0</v>
      </c>
      <c r="AQ105" s="13" t="str">
        <f t="shared" si="53"/>
        <v/>
      </c>
      <c r="AR105" s="4" t="str">
        <f t="shared" si="25"/>
        <v/>
      </c>
      <c r="AS105" s="13"/>
      <c r="AT105" s="2">
        <f t="shared" si="46"/>
        <v>25.5</v>
      </c>
      <c r="AU105" s="4">
        <f t="shared" si="26"/>
        <v>76.5</v>
      </c>
      <c r="AV105" s="4">
        <f t="shared" si="27"/>
        <v>-0.09</v>
      </c>
      <c r="AY105" s="4">
        <f t="shared" si="28"/>
        <v>0</v>
      </c>
      <c r="AZ105" s="13" t="str">
        <f t="shared" si="54"/>
        <v/>
      </c>
      <c r="BA105" s="4" t="str">
        <f t="shared" si="30"/>
        <v/>
      </c>
      <c r="BB105" s="13"/>
      <c r="BC105" s="2">
        <f t="shared" si="47"/>
        <v>25.5</v>
      </c>
      <c r="BD105" s="4">
        <f t="shared" si="31"/>
        <v>76.5</v>
      </c>
      <c r="BE105" s="4">
        <f t="shared" si="32"/>
        <v>-0.09</v>
      </c>
      <c r="BH105" s="4">
        <f t="shared" si="33"/>
        <v>0</v>
      </c>
      <c r="BI105" s="13" t="str">
        <f t="shared" si="55"/>
        <v/>
      </c>
      <c r="BJ105" s="4" t="str">
        <f t="shared" si="35"/>
        <v/>
      </c>
      <c r="BK105" s="13"/>
      <c r="BL105" s="2">
        <f t="shared" si="48"/>
        <v>25.5</v>
      </c>
      <c r="BM105" s="4">
        <f t="shared" si="36"/>
        <v>76.5</v>
      </c>
      <c r="BN105" s="4">
        <f t="shared" si="37"/>
        <v>-0.09</v>
      </c>
      <c r="BQ105" s="4">
        <f t="shared" si="38"/>
        <v>0</v>
      </c>
      <c r="BR105" s="13" t="str">
        <f t="shared" si="56"/>
        <v/>
      </c>
      <c r="BS105" s="4" t="str">
        <f t="shared" si="40"/>
        <v/>
      </c>
      <c r="BT105" s="25"/>
    </row>
    <row r="106">
      <c r="A106" s="2">
        <f t="shared" si="41"/>
        <v>26</v>
      </c>
      <c r="B106" s="4">
        <f t="shared" si="1"/>
        <v>78</v>
      </c>
      <c r="C106" s="4">
        <f t="shared" si="2"/>
        <v>-0.12</v>
      </c>
      <c r="F106" s="4">
        <f t="shared" si="3"/>
        <v>0</v>
      </c>
      <c r="G106" s="13" t="str">
        <f t="shared" si="49"/>
        <v/>
      </c>
      <c r="H106" s="4" t="str">
        <f t="shared" si="5"/>
        <v/>
      </c>
      <c r="J106" s="2">
        <f t="shared" si="42"/>
        <v>26</v>
      </c>
      <c r="K106" s="4">
        <f t="shared" si="6"/>
        <v>78</v>
      </c>
      <c r="L106" s="4">
        <f t="shared" si="7"/>
        <v>-0.12</v>
      </c>
      <c r="O106" s="4">
        <f t="shared" si="8"/>
        <v>0</v>
      </c>
      <c r="P106" s="13" t="str">
        <f t="shared" si="50"/>
        <v/>
      </c>
      <c r="Q106" s="4" t="str">
        <f t="shared" si="10"/>
        <v/>
      </c>
      <c r="S106" s="2">
        <f t="shared" si="43"/>
        <v>26</v>
      </c>
      <c r="T106" s="4">
        <f t="shared" si="11"/>
        <v>78</v>
      </c>
      <c r="U106" s="4">
        <f t="shared" si="12"/>
        <v>0.57</v>
      </c>
      <c r="V106" s="4">
        <f>150.875-1/32</f>
        <v>150.84375</v>
      </c>
      <c r="W106" s="4">
        <f>155+3/16</f>
        <v>155.1875</v>
      </c>
      <c r="X106" s="4">
        <f t="shared" si="13"/>
        <v>4.34375</v>
      </c>
      <c r="Y106" s="13">
        <f t="shared" si="51"/>
        <v>0.9859147894</v>
      </c>
      <c r="Z106" s="4">
        <f t="shared" si="15"/>
        <v>0</v>
      </c>
      <c r="AB106" s="2">
        <f t="shared" si="44"/>
        <v>26</v>
      </c>
      <c r="AC106" s="4">
        <f t="shared" si="16"/>
        <v>78</v>
      </c>
      <c r="AD106" s="4">
        <f t="shared" si="17"/>
        <v>0.57</v>
      </c>
      <c r="AE106" s="2">
        <v>150.875</v>
      </c>
      <c r="AF106" s="4">
        <f>155+3/16</f>
        <v>155.1875</v>
      </c>
      <c r="AG106" s="4">
        <f t="shared" si="18"/>
        <v>4.3125</v>
      </c>
      <c r="AH106" s="13">
        <f t="shared" si="52"/>
        <v>0.9858148842</v>
      </c>
      <c r="AI106" s="4">
        <f t="shared" si="20"/>
        <v>0</v>
      </c>
      <c r="AJ106" s="13"/>
      <c r="AK106" s="2">
        <f t="shared" si="45"/>
        <v>26</v>
      </c>
      <c r="AL106" s="4">
        <f t="shared" si="21"/>
        <v>78</v>
      </c>
      <c r="AM106" s="4">
        <f t="shared" si="22"/>
        <v>0.57</v>
      </c>
      <c r="AN106" s="4">
        <f>150.875-1/32</f>
        <v>150.84375</v>
      </c>
      <c r="AO106" s="2">
        <v>155.1875</v>
      </c>
      <c r="AP106" s="4">
        <f t="shared" si="23"/>
        <v>4.34375</v>
      </c>
      <c r="AQ106" s="13">
        <f t="shared" si="53"/>
        <v>0.98938023</v>
      </c>
      <c r="AR106" s="4">
        <f t="shared" si="25"/>
        <v>0</v>
      </c>
      <c r="AS106" s="13"/>
      <c r="AT106" s="2">
        <f t="shared" si="46"/>
        <v>26</v>
      </c>
      <c r="AU106" s="4">
        <f t="shared" si="26"/>
        <v>78</v>
      </c>
      <c r="AV106" s="4">
        <f t="shared" si="27"/>
        <v>-0.12</v>
      </c>
      <c r="AY106" s="4">
        <f t="shared" si="28"/>
        <v>0</v>
      </c>
      <c r="AZ106" s="13" t="str">
        <f t="shared" si="54"/>
        <v/>
      </c>
      <c r="BA106" s="4" t="str">
        <f t="shared" si="30"/>
        <v/>
      </c>
      <c r="BB106" s="13"/>
      <c r="BC106" s="2">
        <f t="shared" si="47"/>
        <v>26</v>
      </c>
      <c r="BD106" s="4">
        <f t="shared" si="31"/>
        <v>78</v>
      </c>
      <c r="BE106" s="4">
        <f t="shared" si="32"/>
        <v>-0.12</v>
      </c>
      <c r="BH106" s="4">
        <f t="shared" si="33"/>
        <v>0</v>
      </c>
      <c r="BI106" s="13" t="str">
        <f t="shared" si="55"/>
        <v/>
      </c>
      <c r="BJ106" s="4" t="str">
        <f t="shared" si="35"/>
        <v/>
      </c>
      <c r="BK106" s="13"/>
      <c r="BL106" s="2">
        <f t="shared" si="48"/>
        <v>26</v>
      </c>
      <c r="BM106" s="4">
        <f t="shared" si="36"/>
        <v>78</v>
      </c>
      <c r="BN106" s="4">
        <f t="shared" si="37"/>
        <v>-0.12</v>
      </c>
      <c r="BQ106" s="4">
        <f t="shared" si="38"/>
        <v>0</v>
      </c>
      <c r="BR106" s="13" t="str">
        <f t="shared" si="56"/>
        <v/>
      </c>
      <c r="BS106" s="4" t="str">
        <f t="shared" si="40"/>
        <v/>
      </c>
      <c r="BT106" s="25"/>
    </row>
    <row r="107">
      <c r="A107" s="2">
        <f t="shared" si="41"/>
        <v>26.5</v>
      </c>
      <c r="B107" s="4">
        <f t="shared" si="1"/>
        <v>79.5</v>
      </c>
      <c r="C107" s="4">
        <f t="shared" si="2"/>
        <v>-0.15</v>
      </c>
      <c r="F107" s="4">
        <f t="shared" si="3"/>
        <v>0</v>
      </c>
      <c r="G107" s="13" t="str">
        <f t="shared" si="49"/>
        <v/>
      </c>
      <c r="H107" s="4" t="str">
        <f t="shared" si="5"/>
        <v/>
      </c>
      <c r="J107" s="2">
        <f t="shared" si="42"/>
        <v>26.5</v>
      </c>
      <c r="K107" s="4">
        <f t="shared" si="6"/>
        <v>79.5</v>
      </c>
      <c r="L107" s="4">
        <f t="shared" si="7"/>
        <v>-0.15</v>
      </c>
      <c r="O107" s="4">
        <f t="shared" si="8"/>
        <v>0</v>
      </c>
      <c r="P107" s="13" t="str">
        <f t="shared" si="50"/>
        <v/>
      </c>
      <c r="Q107" s="4" t="str">
        <f t="shared" si="10"/>
        <v/>
      </c>
      <c r="S107" s="2">
        <f t="shared" si="43"/>
        <v>26.5</v>
      </c>
      <c r="T107" s="4">
        <f t="shared" si="11"/>
        <v>79.5</v>
      </c>
      <c r="U107" s="4">
        <f t="shared" si="12"/>
        <v>0.54</v>
      </c>
      <c r="X107" s="4">
        <f t="shared" si="13"/>
        <v>0</v>
      </c>
      <c r="Y107" s="13" t="str">
        <f t="shared" si="51"/>
        <v/>
      </c>
      <c r="Z107" s="4" t="str">
        <f t="shared" si="15"/>
        <v/>
      </c>
      <c r="AB107" s="2">
        <f t="shared" si="44"/>
        <v>26.5</v>
      </c>
      <c r="AC107" s="4">
        <f t="shared" si="16"/>
        <v>79.5</v>
      </c>
      <c r="AD107" s="4">
        <f t="shared" si="17"/>
        <v>0.54</v>
      </c>
      <c r="AG107" s="4">
        <f t="shared" si="18"/>
        <v>0</v>
      </c>
      <c r="AH107" s="13" t="str">
        <f t="shared" si="52"/>
        <v/>
      </c>
      <c r="AI107" s="4" t="str">
        <f t="shared" si="20"/>
        <v/>
      </c>
      <c r="AJ107" s="13"/>
      <c r="AK107" s="2">
        <f t="shared" si="45"/>
        <v>26.5</v>
      </c>
      <c r="AL107" s="4">
        <f t="shared" si="21"/>
        <v>79.5</v>
      </c>
      <c r="AM107" s="4">
        <f t="shared" si="22"/>
        <v>0.54</v>
      </c>
      <c r="AP107" s="4">
        <f t="shared" si="23"/>
        <v>0</v>
      </c>
      <c r="AQ107" s="13" t="str">
        <f t="shared" si="53"/>
        <v/>
      </c>
      <c r="AR107" s="4" t="str">
        <f t="shared" si="25"/>
        <v/>
      </c>
      <c r="AS107" s="13"/>
      <c r="AT107" s="2">
        <f t="shared" si="46"/>
        <v>26.5</v>
      </c>
      <c r="AU107" s="4">
        <f t="shared" si="26"/>
        <v>79.5</v>
      </c>
      <c r="AV107" s="4">
        <f t="shared" si="27"/>
        <v>-0.15</v>
      </c>
      <c r="AY107" s="4">
        <f t="shared" si="28"/>
        <v>0</v>
      </c>
      <c r="AZ107" s="13" t="str">
        <f t="shared" si="54"/>
        <v/>
      </c>
      <c r="BA107" s="4" t="str">
        <f t="shared" si="30"/>
        <v/>
      </c>
      <c r="BB107" s="13"/>
      <c r="BC107" s="2">
        <f t="shared" si="47"/>
        <v>26.5</v>
      </c>
      <c r="BD107" s="4">
        <f t="shared" si="31"/>
        <v>79.5</v>
      </c>
      <c r="BE107" s="4">
        <f t="shared" si="32"/>
        <v>-0.15</v>
      </c>
      <c r="BH107" s="4">
        <f t="shared" si="33"/>
        <v>0</v>
      </c>
      <c r="BI107" s="13" t="str">
        <f t="shared" si="55"/>
        <v/>
      </c>
      <c r="BJ107" s="4" t="str">
        <f t="shared" si="35"/>
        <v/>
      </c>
      <c r="BK107" s="13"/>
      <c r="BL107" s="2">
        <f t="shared" si="48"/>
        <v>26.5</v>
      </c>
      <c r="BM107" s="4">
        <f t="shared" si="36"/>
        <v>79.5</v>
      </c>
      <c r="BN107" s="4">
        <f t="shared" si="37"/>
        <v>-0.15</v>
      </c>
      <c r="BQ107" s="4">
        <f t="shared" si="38"/>
        <v>0</v>
      </c>
      <c r="BR107" s="13" t="str">
        <f t="shared" si="56"/>
        <v/>
      </c>
      <c r="BS107" s="4" t="str">
        <f t="shared" si="40"/>
        <v/>
      </c>
      <c r="BT107" s="25"/>
    </row>
    <row r="108">
      <c r="A108" s="2">
        <f t="shared" si="41"/>
        <v>27</v>
      </c>
      <c r="B108" s="4">
        <f t="shared" si="1"/>
        <v>81</v>
      </c>
      <c r="C108" s="4">
        <f t="shared" si="2"/>
        <v>-0.18</v>
      </c>
      <c r="F108" s="4">
        <f t="shared" si="3"/>
        <v>0</v>
      </c>
      <c r="G108" s="13" t="str">
        <f t="shared" si="49"/>
        <v/>
      </c>
      <c r="H108" s="4" t="str">
        <f t="shared" si="5"/>
        <v/>
      </c>
      <c r="J108" s="2">
        <f t="shared" si="42"/>
        <v>27</v>
      </c>
      <c r="K108" s="4">
        <f t="shared" si="6"/>
        <v>81</v>
      </c>
      <c r="L108" s="4">
        <f t="shared" si="7"/>
        <v>-0.18</v>
      </c>
      <c r="O108" s="4">
        <f t="shared" si="8"/>
        <v>0</v>
      </c>
      <c r="P108" s="13" t="str">
        <f t="shared" si="50"/>
        <v/>
      </c>
      <c r="Q108" s="4" t="str">
        <f t="shared" si="10"/>
        <v/>
      </c>
      <c r="S108" s="2">
        <f t="shared" si="43"/>
        <v>27</v>
      </c>
      <c r="T108" s="4">
        <f t="shared" si="11"/>
        <v>81</v>
      </c>
      <c r="U108" s="4">
        <f t="shared" si="12"/>
        <v>0.51</v>
      </c>
      <c r="V108" s="4">
        <f>150.875-1/32</f>
        <v>150.84375</v>
      </c>
      <c r="W108" s="4">
        <f>155+3/16</f>
        <v>155.1875</v>
      </c>
      <c r="X108" s="4">
        <f t="shared" si="13"/>
        <v>4.34375</v>
      </c>
      <c r="Y108" s="13">
        <f t="shared" si="51"/>
        <v>0.9859147894</v>
      </c>
      <c r="Z108" s="4">
        <f t="shared" si="15"/>
        <v>0</v>
      </c>
      <c r="AB108" s="2">
        <f t="shared" si="44"/>
        <v>27</v>
      </c>
      <c r="AC108" s="4">
        <f t="shared" si="16"/>
        <v>81</v>
      </c>
      <c r="AD108" s="4">
        <f t="shared" si="17"/>
        <v>0.51</v>
      </c>
      <c r="AE108" s="2">
        <v>150.875</v>
      </c>
      <c r="AF108" s="4">
        <f>155+3/16</f>
        <v>155.1875</v>
      </c>
      <c r="AG108" s="4">
        <f t="shared" si="18"/>
        <v>4.3125</v>
      </c>
      <c r="AH108" s="13">
        <f t="shared" si="52"/>
        <v>0.9858148842</v>
      </c>
      <c r="AI108" s="4">
        <f t="shared" si="20"/>
        <v>0</v>
      </c>
      <c r="AJ108" s="13"/>
      <c r="AK108" s="2">
        <f t="shared" si="45"/>
        <v>27</v>
      </c>
      <c r="AL108" s="4">
        <f t="shared" si="21"/>
        <v>81</v>
      </c>
      <c r="AM108" s="4">
        <f t="shared" si="22"/>
        <v>0.51</v>
      </c>
      <c r="AN108" s="2">
        <v>150.875</v>
      </c>
      <c r="AO108" s="4">
        <f>155+3/16</f>
        <v>155.1875</v>
      </c>
      <c r="AP108" s="4">
        <f t="shared" si="23"/>
        <v>4.3125</v>
      </c>
      <c r="AQ108" s="13">
        <f t="shared" si="53"/>
        <v>0.9858148842</v>
      </c>
      <c r="AR108" s="4">
        <f t="shared" si="25"/>
        <v>0</v>
      </c>
      <c r="AS108" s="13"/>
      <c r="AT108" s="2">
        <f t="shared" si="46"/>
        <v>27</v>
      </c>
      <c r="AU108" s="4">
        <f t="shared" si="26"/>
        <v>81</v>
      </c>
      <c r="AV108" s="4">
        <f t="shared" si="27"/>
        <v>-0.18</v>
      </c>
      <c r="AY108" s="4">
        <f t="shared" si="28"/>
        <v>0</v>
      </c>
      <c r="AZ108" s="13" t="str">
        <f t="shared" si="54"/>
        <v/>
      </c>
      <c r="BA108" s="4" t="str">
        <f t="shared" si="30"/>
        <v/>
      </c>
      <c r="BB108" s="13"/>
      <c r="BC108" s="2">
        <f t="shared" si="47"/>
        <v>27</v>
      </c>
      <c r="BD108" s="4">
        <f t="shared" si="31"/>
        <v>81</v>
      </c>
      <c r="BE108" s="4">
        <f t="shared" si="32"/>
        <v>-0.18</v>
      </c>
      <c r="BH108" s="4">
        <f t="shared" si="33"/>
        <v>0</v>
      </c>
      <c r="BI108" s="13" t="str">
        <f t="shared" si="55"/>
        <v/>
      </c>
      <c r="BJ108" s="4" t="str">
        <f t="shared" si="35"/>
        <v/>
      </c>
      <c r="BK108" s="13"/>
      <c r="BL108" s="2">
        <f t="shared" si="48"/>
        <v>27</v>
      </c>
      <c r="BM108" s="4">
        <f t="shared" si="36"/>
        <v>81</v>
      </c>
      <c r="BN108" s="4">
        <f t="shared" si="37"/>
        <v>-0.18</v>
      </c>
      <c r="BQ108" s="4">
        <f t="shared" si="38"/>
        <v>0</v>
      </c>
      <c r="BR108" s="13" t="str">
        <f t="shared" si="56"/>
        <v/>
      </c>
      <c r="BS108" s="4" t="str">
        <f t="shared" si="40"/>
        <v/>
      </c>
      <c r="BT108" s="25"/>
    </row>
    <row r="109">
      <c r="A109" s="2">
        <f t="shared" si="41"/>
        <v>27.5</v>
      </c>
      <c r="B109" s="4">
        <f t="shared" si="1"/>
        <v>82.5</v>
      </c>
      <c r="C109" s="4">
        <f t="shared" si="2"/>
        <v>-0.21</v>
      </c>
      <c r="F109" s="4">
        <f t="shared" si="3"/>
        <v>0</v>
      </c>
      <c r="G109" s="13" t="str">
        <f t="shared" si="49"/>
        <v/>
      </c>
      <c r="H109" s="4" t="str">
        <f t="shared" si="5"/>
        <v/>
      </c>
      <c r="J109" s="2">
        <f t="shared" si="42"/>
        <v>27.5</v>
      </c>
      <c r="K109" s="4">
        <f t="shared" si="6"/>
        <v>82.5</v>
      </c>
      <c r="L109" s="4">
        <f t="shared" si="7"/>
        <v>-0.21</v>
      </c>
      <c r="O109" s="4">
        <f t="shared" si="8"/>
        <v>0</v>
      </c>
      <c r="P109" s="13" t="str">
        <f t="shared" si="50"/>
        <v/>
      </c>
      <c r="Q109" s="4" t="str">
        <f t="shared" si="10"/>
        <v/>
      </c>
      <c r="S109" s="2">
        <f t="shared" si="43"/>
        <v>27.5</v>
      </c>
      <c r="T109" s="4">
        <f t="shared" si="11"/>
        <v>82.5</v>
      </c>
      <c r="U109" s="4">
        <f t="shared" si="12"/>
        <v>0.48</v>
      </c>
      <c r="X109" s="4">
        <f t="shared" si="13"/>
        <v>0</v>
      </c>
      <c r="Y109" s="13" t="str">
        <f t="shared" si="51"/>
        <v/>
      </c>
      <c r="Z109" s="4" t="str">
        <f t="shared" si="15"/>
        <v/>
      </c>
      <c r="AB109" s="2">
        <f t="shared" si="44"/>
        <v>27.5</v>
      </c>
      <c r="AC109" s="4">
        <f t="shared" si="16"/>
        <v>82.5</v>
      </c>
      <c r="AD109" s="4">
        <f t="shared" si="17"/>
        <v>0.48</v>
      </c>
      <c r="AG109" s="4">
        <f t="shared" si="18"/>
        <v>0</v>
      </c>
      <c r="AH109" s="13" t="str">
        <f t="shared" si="52"/>
        <v/>
      </c>
      <c r="AI109" s="4" t="str">
        <f t="shared" si="20"/>
        <v/>
      </c>
      <c r="AJ109" s="13"/>
      <c r="AK109" s="2">
        <f t="shared" si="45"/>
        <v>27.5</v>
      </c>
      <c r="AL109" s="4">
        <f t="shared" si="21"/>
        <v>82.5</v>
      </c>
      <c r="AM109" s="4">
        <f t="shared" si="22"/>
        <v>0.48</v>
      </c>
      <c r="AP109" s="4">
        <f t="shared" si="23"/>
        <v>0</v>
      </c>
      <c r="AQ109" s="13" t="str">
        <f t="shared" si="53"/>
        <v/>
      </c>
      <c r="AR109" s="4" t="str">
        <f t="shared" si="25"/>
        <v/>
      </c>
      <c r="AS109" s="13"/>
      <c r="AT109" s="2">
        <f t="shared" si="46"/>
        <v>27.5</v>
      </c>
      <c r="AU109" s="4">
        <f t="shared" si="26"/>
        <v>82.5</v>
      </c>
      <c r="AV109" s="4">
        <f t="shared" si="27"/>
        <v>-0.21</v>
      </c>
      <c r="AY109" s="4">
        <f t="shared" si="28"/>
        <v>0</v>
      </c>
      <c r="AZ109" s="13" t="str">
        <f t="shared" si="54"/>
        <v/>
      </c>
      <c r="BA109" s="4" t="str">
        <f t="shared" si="30"/>
        <v/>
      </c>
      <c r="BB109" s="13"/>
      <c r="BC109" s="2">
        <f t="shared" si="47"/>
        <v>27.5</v>
      </c>
      <c r="BD109" s="4">
        <f t="shared" si="31"/>
        <v>82.5</v>
      </c>
      <c r="BE109" s="4">
        <f t="shared" si="32"/>
        <v>-0.21</v>
      </c>
      <c r="BH109" s="4">
        <f t="shared" si="33"/>
        <v>0</v>
      </c>
      <c r="BI109" s="13" t="str">
        <f t="shared" si="55"/>
        <v/>
      </c>
      <c r="BJ109" s="4" t="str">
        <f t="shared" si="35"/>
        <v/>
      </c>
      <c r="BK109" s="13"/>
      <c r="BL109" s="2">
        <f t="shared" si="48"/>
        <v>27.5</v>
      </c>
      <c r="BM109" s="4">
        <f t="shared" si="36"/>
        <v>82.5</v>
      </c>
      <c r="BN109" s="4">
        <f t="shared" si="37"/>
        <v>-0.21</v>
      </c>
      <c r="BQ109" s="4">
        <f t="shared" si="38"/>
        <v>0</v>
      </c>
      <c r="BR109" s="13" t="str">
        <f t="shared" si="56"/>
        <v/>
      </c>
      <c r="BS109" s="4" t="str">
        <f t="shared" si="40"/>
        <v/>
      </c>
      <c r="BT109" s="25"/>
    </row>
    <row r="110">
      <c r="A110" s="2">
        <f t="shared" si="41"/>
        <v>28</v>
      </c>
      <c r="B110" s="4">
        <f t="shared" si="1"/>
        <v>84</v>
      </c>
      <c r="C110" s="4">
        <f t="shared" si="2"/>
        <v>-0.24</v>
      </c>
      <c r="F110" s="4">
        <f t="shared" si="3"/>
        <v>0</v>
      </c>
      <c r="G110" s="13" t="str">
        <f t="shared" si="49"/>
        <v/>
      </c>
      <c r="H110" s="4" t="str">
        <f t="shared" si="5"/>
        <v/>
      </c>
      <c r="J110" s="2">
        <f t="shared" si="42"/>
        <v>28</v>
      </c>
      <c r="K110" s="4">
        <f t="shared" si="6"/>
        <v>84</v>
      </c>
      <c r="L110" s="4">
        <f t="shared" si="7"/>
        <v>-0.24</v>
      </c>
      <c r="O110" s="4">
        <f t="shared" si="8"/>
        <v>0</v>
      </c>
      <c r="P110" s="13" t="str">
        <f t="shared" si="50"/>
        <v/>
      </c>
      <c r="Q110" s="4" t="str">
        <f t="shared" si="10"/>
        <v/>
      </c>
      <c r="S110" s="2">
        <f t="shared" si="43"/>
        <v>28</v>
      </c>
      <c r="T110" s="4">
        <f t="shared" si="11"/>
        <v>84</v>
      </c>
      <c r="U110" s="4">
        <f t="shared" si="12"/>
        <v>0.45</v>
      </c>
      <c r="V110" s="4">
        <f>150.875-1/32</f>
        <v>150.84375</v>
      </c>
      <c r="W110" s="4">
        <f>155+3/16</f>
        <v>155.1875</v>
      </c>
      <c r="X110" s="4">
        <f t="shared" si="13"/>
        <v>4.34375</v>
      </c>
      <c r="Y110" s="13">
        <f t="shared" si="51"/>
        <v>0.9859147894</v>
      </c>
      <c r="Z110" s="4">
        <f t="shared" si="15"/>
        <v>0</v>
      </c>
      <c r="AB110" s="2">
        <f t="shared" si="44"/>
        <v>28</v>
      </c>
      <c r="AC110" s="4">
        <f t="shared" si="16"/>
        <v>84</v>
      </c>
      <c r="AD110" s="4">
        <f t="shared" si="17"/>
        <v>0.45</v>
      </c>
      <c r="AE110" s="2">
        <v>150.875</v>
      </c>
      <c r="AF110" s="4">
        <f>155+3/16</f>
        <v>155.1875</v>
      </c>
      <c r="AG110" s="4">
        <f t="shared" si="18"/>
        <v>4.3125</v>
      </c>
      <c r="AH110" s="13">
        <f t="shared" si="52"/>
        <v>0.9858148842</v>
      </c>
      <c r="AI110" s="4">
        <f t="shared" si="20"/>
        <v>0</v>
      </c>
      <c r="AJ110" s="13"/>
      <c r="AK110" s="2">
        <f t="shared" si="45"/>
        <v>28</v>
      </c>
      <c r="AL110" s="4">
        <f t="shared" si="21"/>
        <v>84</v>
      </c>
      <c r="AM110" s="4">
        <f t="shared" si="22"/>
        <v>0.45</v>
      </c>
      <c r="AN110" s="2">
        <v>150.875</v>
      </c>
      <c r="AO110" s="4">
        <f>155+3/16</f>
        <v>155.1875</v>
      </c>
      <c r="AP110" s="4">
        <f t="shared" si="23"/>
        <v>4.3125</v>
      </c>
      <c r="AQ110" s="13">
        <f t="shared" si="53"/>
        <v>0.9858148842</v>
      </c>
      <c r="AR110" s="4">
        <f t="shared" si="25"/>
        <v>0</v>
      </c>
      <c r="AS110" s="13"/>
      <c r="AT110" s="2">
        <f t="shared" si="46"/>
        <v>28</v>
      </c>
      <c r="AU110" s="4">
        <f t="shared" si="26"/>
        <v>84</v>
      </c>
      <c r="AV110" s="4">
        <f t="shared" si="27"/>
        <v>-0.24</v>
      </c>
      <c r="AY110" s="4">
        <f t="shared" si="28"/>
        <v>0</v>
      </c>
      <c r="AZ110" s="13" t="str">
        <f t="shared" si="54"/>
        <v/>
      </c>
      <c r="BA110" s="4" t="str">
        <f t="shared" si="30"/>
        <v/>
      </c>
      <c r="BB110" s="13"/>
      <c r="BC110" s="2">
        <f t="shared" si="47"/>
        <v>28</v>
      </c>
      <c r="BD110" s="4">
        <f t="shared" si="31"/>
        <v>84</v>
      </c>
      <c r="BE110" s="4">
        <f t="shared" si="32"/>
        <v>-0.24</v>
      </c>
      <c r="BH110" s="4">
        <f t="shared" si="33"/>
        <v>0</v>
      </c>
      <c r="BI110" s="13" t="str">
        <f t="shared" si="55"/>
        <v/>
      </c>
      <c r="BJ110" s="4" t="str">
        <f t="shared" si="35"/>
        <v/>
      </c>
      <c r="BK110" s="13"/>
      <c r="BL110" s="2">
        <f t="shared" si="48"/>
        <v>28</v>
      </c>
      <c r="BM110" s="4">
        <f t="shared" si="36"/>
        <v>84</v>
      </c>
      <c r="BN110" s="4">
        <f t="shared" si="37"/>
        <v>-0.24</v>
      </c>
      <c r="BQ110" s="4">
        <f t="shared" si="38"/>
        <v>0</v>
      </c>
      <c r="BR110" s="13" t="str">
        <f t="shared" si="56"/>
        <v/>
      </c>
      <c r="BS110" s="4" t="str">
        <f t="shared" si="40"/>
        <v/>
      </c>
      <c r="BT110" s="25"/>
    </row>
    <row r="111">
      <c r="A111" s="2">
        <f t="shared" si="41"/>
        <v>28.5</v>
      </c>
      <c r="B111" s="4">
        <f t="shared" si="1"/>
        <v>85.5</v>
      </c>
      <c r="C111" s="4">
        <f t="shared" si="2"/>
        <v>-0.27</v>
      </c>
      <c r="F111" s="4">
        <f t="shared" si="3"/>
        <v>0</v>
      </c>
      <c r="G111" s="13" t="str">
        <f t="shared" si="49"/>
        <v/>
      </c>
      <c r="H111" s="4" t="str">
        <f t="shared" si="5"/>
        <v/>
      </c>
      <c r="J111" s="2">
        <f t="shared" si="42"/>
        <v>28.5</v>
      </c>
      <c r="K111" s="4">
        <f t="shared" si="6"/>
        <v>85.5</v>
      </c>
      <c r="L111" s="4">
        <f t="shared" si="7"/>
        <v>-0.27</v>
      </c>
      <c r="O111" s="4">
        <f t="shared" si="8"/>
        <v>0</v>
      </c>
      <c r="P111" s="13" t="str">
        <f t="shared" si="50"/>
        <v/>
      </c>
      <c r="Q111" s="4" t="str">
        <f t="shared" si="10"/>
        <v/>
      </c>
      <c r="S111" s="2">
        <f t="shared" si="43"/>
        <v>28.5</v>
      </c>
      <c r="T111" s="4">
        <f t="shared" si="11"/>
        <v>85.5</v>
      </c>
      <c r="U111" s="4">
        <f t="shared" si="12"/>
        <v>0.42</v>
      </c>
      <c r="X111" s="4">
        <f t="shared" si="13"/>
        <v>0</v>
      </c>
      <c r="Y111" s="13" t="str">
        <f t="shared" si="51"/>
        <v/>
      </c>
      <c r="Z111" s="4" t="str">
        <f t="shared" si="15"/>
        <v/>
      </c>
      <c r="AB111" s="2">
        <f t="shared" si="44"/>
        <v>28.5</v>
      </c>
      <c r="AC111" s="4">
        <f t="shared" si="16"/>
        <v>85.5</v>
      </c>
      <c r="AD111" s="4">
        <f t="shared" si="17"/>
        <v>0.42</v>
      </c>
      <c r="AG111" s="4">
        <f t="shared" si="18"/>
        <v>0</v>
      </c>
      <c r="AH111" s="13" t="str">
        <f t="shared" si="52"/>
        <v/>
      </c>
      <c r="AI111" s="4" t="str">
        <f t="shared" si="20"/>
        <v/>
      </c>
      <c r="AJ111" s="13"/>
      <c r="AK111" s="2">
        <f t="shared" si="45"/>
        <v>28.5</v>
      </c>
      <c r="AL111" s="4">
        <f t="shared" si="21"/>
        <v>85.5</v>
      </c>
      <c r="AM111" s="4">
        <f t="shared" si="22"/>
        <v>0.42</v>
      </c>
      <c r="AP111" s="4">
        <f t="shared" si="23"/>
        <v>0</v>
      </c>
      <c r="AQ111" s="13" t="str">
        <f t="shared" si="53"/>
        <v/>
      </c>
      <c r="AR111" s="4" t="str">
        <f t="shared" si="25"/>
        <v/>
      </c>
      <c r="AS111" s="13"/>
      <c r="AT111" s="2">
        <f t="shared" si="46"/>
        <v>28.5</v>
      </c>
      <c r="AU111" s="4">
        <f t="shared" si="26"/>
        <v>85.5</v>
      </c>
      <c r="AV111" s="4">
        <f t="shared" si="27"/>
        <v>-0.27</v>
      </c>
      <c r="AY111" s="4">
        <f t="shared" si="28"/>
        <v>0</v>
      </c>
      <c r="AZ111" s="13" t="str">
        <f t="shared" si="54"/>
        <v/>
      </c>
      <c r="BA111" s="4" t="str">
        <f t="shared" si="30"/>
        <v/>
      </c>
      <c r="BB111" s="13"/>
      <c r="BC111" s="2">
        <f t="shared" si="47"/>
        <v>28.5</v>
      </c>
      <c r="BD111" s="4">
        <f t="shared" si="31"/>
        <v>85.5</v>
      </c>
      <c r="BE111" s="4">
        <f t="shared" si="32"/>
        <v>-0.27</v>
      </c>
      <c r="BH111" s="4">
        <f t="shared" si="33"/>
        <v>0</v>
      </c>
      <c r="BI111" s="13" t="str">
        <f t="shared" si="55"/>
        <v/>
      </c>
      <c r="BJ111" s="4" t="str">
        <f t="shared" si="35"/>
        <v/>
      </c>
      <c r="BK111" s="13"/>
      <c r="BL111" s="2">
        <f t="shared" si="48"/>
        <v>28.5</v>
      </c>
      <c r="BM111" s="4">
        <f t="shared" si="36"/>
        <v>85.5</v>
      </c>
      <c r="BN111" s="4">
        <f t="shared" si="37"/>
        <v>-0.27</v>
      </c>
      <c r="BQ111" s="4">
        <f t="shared" si="38"/>
        <v>0</v>
      </c>
      <c r="BR111" s="13" t="str">
        <f t="shared" si="56"/>
        <v/>
      </c>
      <c r="BS111" s="4" t="str">
        <f t="shared" si="40"/>
        <v/>
      </c>
      <c r="BT111" s="25"/>
    </row>
    <row r="112">
      <c r="A112" s="2">
        <f t="shared" si="41"/>
        <v>29</v>
      </c>
      <c r="B112" s="4">
        <f t="shared" si="1"/>
        <v>87</v>
      </c>
      <c r="C112" s="4">
        <f t="shared" si="2"/>
        <v>-0.3</v>
      </c>
      <c r="F112" s="4">
        <f t="shared" si="3"/>
        <v>0</v>
      </c>
      <c r="G112" s="13" t="str">
        <f t="shared" si="49"/>
        <v/>
      </c>
      <c r="H112" s="4" t="str">
        <f t="shared" si="5"/>
        <v/>
      </c>
      <c r="J112" s="2">
        <f t="shared" si="42"/>
        <v>29</v>
      </c>
      <c r="K112" s="4">
        <f t="shared" si="6"/>
        <v>87</v>
      </c>
      <c r="L112" s="4">
        <f t="shared" si="7"/>
        <v>-0.3</v>
      </c>
      <c r="O112" s="4">
        <f t="shared" si="8"/>
        <v>0</v>
      </c>
      <c r="P112" s="13" t="str">
        <f t="shared" si="50"/>
        <v/>
      </c>
      <c r="Q112" s="4" t="str">
        <f t="shared" si="10"/>
        <v/>
      </c>
      <c r="S112" s="2">
        <f t="shared" si="43"/>
        <v>29</v>
      </c>
      <c r="T112" s="4">
        <f t="shared" si="11"/>
        <v>87</v>
      </c>
      <c r="U112" s="4">
        <f t="shared" si="12"/>
        <v>0.39</v>
      </c>
      <c r="V112" s="4">
        <f>150.875-1/32</f>
        <v>150.84375</v>
      </c>
      <c r="W112" s="4">
        <f>155+3/16</f>
        <v>155.1875</v>
      </c>
      <c r="X112" s="4">
        <f t="shared" si="13"/>
        <v>4.34375</v>
      </c>
      <c r="Y112" s="13">
        <f t="shared" si="51"/>
        <v>0.9859147894</v>
      </c>
      <c r="Z112" s="4">
        <f t="shared" si="15"/>
        <v>0</v>
      </c>
      <c r="AB112" s="2">
        <f t="shared" si="44"/>
        <v>29</v>
      </c>
      <c r="AC112" s="4">
        <f t="shared" si="16"/>
        <v>87</v>
      </c>
      <c r="AD112" s="4">
        <f t="shared" si="17"/>
        <v>0.39</v>
      </c>
      <c r="AE112" s="2">
        <v>150.875</v>
      </c>
      <c r="AF112" s="4">
        <f>155+3/16</f>
        <v>155.1875</v>
      </c>
      <c r="AG112" s="4">
        <f t="shared" si="18"/>
        <v>4.3125</v>
      </c>
      <c r="AH112" s="13">
        <f t="shared" si="52"/>
        <v>0.9858148842</v>
      </c>
      <c r="AI112" s="4">
        <f t="shared" si="20"/>
        <v>0</v>
      </c>
      <c r="AJ112" s="13"/>
      <c r="AK112" s="2">
        <f t="shared" si="45"/>
        <v>29</v>
      </c>
      <c r="AL112" s="4">
        <f t="shared" si="21"/>
        <v>87</v>
      </c>
      <c r="AM112" s="4">
        <f t="shared" si="22"/>
        <v>0.39</v>
      </c>
      <c r="AN112" s="4">
        <f>150.875-1/32</f>
        <v>150.84375</v>
      </c>
      <c r="AO112" s="4">
        <f>155+3/16</f>
        <v>155.1875</v>
      </c>
      <c r="AP112" s="4">
        <f t="shared" si="23"/>
        <v>4.34375</v>
      </c>
      <c r="AQ112" s="13">
        <f t="shared" si="53"/>
        <v>0.98938023</v>
      </c>
      <c r="AR112" s="4">
        <f t="shared" si="25"/>
        <v>0</v>
      </c>
      <c r="AS112" s="13"/>
      <c r="AT112" s="2">
        <f t="shared" si="46"/>
        <v>29</v>
      </c>
      <c r="AU112" s="4">
        <f t="shared" si="26"/>
        <v>87</v>
      </c>
      <c r="AV112" s="4">
        <f t="shared" si="27"/>
        <v>-0.3</v>
      </c>
      <c r="AY112" s="4">
        <f t="shared" si="28"/>
        <v>0</v>
      </c>
      <c r="AZ112" s="13" t="str">
        <f t="shared" si="54"/>
        <v/>
      </c>
      <c r="BA112" s="4" t="str">
        <f t="shared" si="30"/>
        <v/>
      </c>
      <c r="BB112" s="13"/>
      <c r="BC112" s="2">
        <f t="shared" si="47"/>
        <v>29</v>
      </c>
      <c r="BD112" s="4">
        <f t="shared" si="31"/>
        <v>87</v>
      </c>
      <c r="BE112" s="4">
        <f t="shared" si="32"/>
        <v>-0.3</v>
      </c>
      <c r="BH112" s="4">
        <f t="shared" si="33"/>
        <v>0</v>
      </c>
      <c r="BI112" s="13" t="str">
        <f t="shared" si="55"/>
        <v/>
      </c>
      <c r="BJ112" s="4" t="str">
        <f t="shared" si="35"/>
        <v/>
      </c>
      <c r="BK112" s="13"/>
      <c r="BL112" s="2">
        <f t="shared" si="48"/>
        <v>29</v>
      </c>
      <c r="BM112" s="4">
        <f t="shared" si="36"/>
        <v>87</v>
      </c>
      <c r="BN112" s="4">
        <f t="shared" si="37"/>
        <v>-0.3</v>
      </c>
      <c r="BQ112" s="4">
        <f t="shared" si="38"/>
        <v>0</v>
      </c>
      <c r="BR112" s="13" t="str">
        <f t="shared" si="56"/>
        <v/>
      </c>
      <c r="BS112" s="4" t="str">
        <f t="shared" si="40"/>
        <v/>
      </c>
      <c r="BT112" s="25"/>
    </row>
    <row r="113">
      <c r="A113" s="2">
        <f t="shared" si="41"/>
        <v>29.5</v>
      </c>
      <c r="B113" s="4">
        <f t="shared" si="1"/>
        <v>88.5</v>
      </c>
      <c r="C113" s="4">
        <f t="shared" si="2"/>
        <v>-0.33</v>
      </c>
      <c r="F113" s="4">
        <f t="shared" si="3"/>
        <v>0</v>
      </c>
      <c r="G113" s="13" t="str">
        <f t="shared" si="49"/>
        <v/>
      </c>
      <c r="H113" s="4" t="str">
        <f t="shared" si="5"/>
        <v/>
      </c>
      <c r="J113" s="2">
        <f t="shared" si="42"/>
        <v>29.5</v>
      </c>
      <c r="K113" s="4">
        <f t="shared" si="6"/>
        <v>88.5</v>
      </c>
      <c r="L113" s="4">
        <f t="shared" si="7"/>
        <v>-0.33</v>
      </c>
      <c r="O113" s="4">
        <f t="shared" si="8"/>
        <v>0</v>
      </c>
      <c r="P113" s="13" t="str">
        <f t="shared" si="50"/>
        <v/>
      </c>
      <c r="Q113" s="4" t="str">
        <f t="shared" si="10"/>
        <v/>
      </c>
      <c r="S113" s="2">
        <f t="shared" si="43"/>
        <v>29.5</v>
      </c>
      <c r="T113" s="4">
        <f t="shared" si="11"/>
        <v>88.5</v>
      </c>
      <c r="U113" s="4">
        <f t="shared" si="12"/>
        <v>0.36</v>
      </c>
      <c r="X113" s="4">
        <f t="shared" si="13"/>
        <v>0</v>
      </c>
      <c r="Y113" s="13" t="str">
        <f t="shared" si="51"/>
        <v/>
      </c>
      <c r="Z113" s="4" t="str">
        <f t="shared" si="15"/>
        <v/>
      </c>
      <c r="AB113" s="2">
        <f t="shared" si="44"/>
        <v>29.5</v>
      </c>
      <c r="AC113" s="4">
        <f t="shared" si="16"/>
        <v>88.5</v>
      </c>
      <c r="AD113" s="4">
        <f t="shared" si="17"/>
        <v>0.36</v>
      </c>
      <c r="AG113" s="4">
        <f t="shared" si="18"/>
        <v>0</v>
      </c>
      <c r="AH113" s="13" t="str">
        <f t="shared" si="52"/>
        <v/>
      </c>
      <c r="AI113" s="4" t="str">
        <f t="shared" si="20"/>
        <v/>
      </c>
      <c r="AJ113" s="13"/>
      <c r="AK113" s="2">
        <f t="shared" si="45"/>
        <v>29.5</v>
      </c>
      <c r="AL113" s="4">
        <f t="shared" si="21"/>
        <v>88.5</v>
      </c>
      <c r="AM113" s="4">
        <f t="shared" si="22"/>
        <v>0.36</v>
      </c>
      <c r="AP113" s="4">
        <f t="shared" si="23"/>
        <v>0</v>
      </c>
      <c r="AQ113" s="13" t="str">
        <f t="shared" si="53"/>
        <v/>
      </c>
      <c r="AR113" s="4" t="str">
        <f t="shared" si="25"/>
        <v/>
      </c>
      <c r="AS113" s="13"/>
      <c r="AT113" s="2">
        <f t="shared" si="46"/>
        <v>29.5</v>
      </c>
      <c r="AU113" s="4">
        <f t="shared" si="26"/>
        <v>88.5</v>
      </c>
      <c r="AV113" s="4">
        <f t="shared" si="27"/>
        <v>-0.33</v>
      </c>
      <c r="AY113" s="4">
        <f t="shared" si="28"/>
        <v>0</v>
      </c>
      <c r="AZ113" s="13" t="str">
        <f t="shared" si="54"/>
        <v/>
      </c>
      <c r="BA113" s="4" t="str">
        <f t="shared" si="30"/>
        <v/>
      </c>
      <c r="BB113" s="13"/>
      <c r="BC113" s="2">
        <f t="shared" si="47"/>
        <v>29.5</v>
      </c>
      <c r="BD113" s="4">
        <f t="shared" si="31"/>
        <v>88.5</v>
      </c>
      <c r="BE113" s="4">
        <f t="shared" si="32"/>
        <v>-0.33</v>
      </c>
      <c r="BH113" s="4">
        <f t="shared" si="33"/>
        <v>0</v>
      </c>
      <c r="BI113" s="13" t="str">
        <f t="shared" si="55"/>
        <v/>
      </c>
      <c r="BJ113" s="4" t="str">
        <f t="shared" si="35"/>
        <v/>
      </c>
      <c r="BK113" s="13"/>
      <c r="BL113" s="2">
        <f t="shared" si="48"/>
        <v>29.5</v>
      </c>
      <c r="BM113" s="4">
        <f t="shared" si="36"/>
        <v>88.5</v>
      </c>
      <c r="BN113" s="4">
        <f t="shared" si="37"/>
        <v>-0.33</v>
      </c>
      <c r="BQ113" s="4">
        <f t="shared" si="38"/>
        <v>0</v>
      </c>
      <c r="BR113" s="13" t="str">
        <f t="shared" si="56"/>
        <v/>
      </c>
      <c r="BS113" s="4" t="str">
        <f t="shared" si="40"/>
        <v/>
      </c>
      <c r="BT113" s="25"/>
    </row>
    <row r="114">
      <c r="A114" s="2">
        <f t="shared" si="41"/>
        <v>30</v>
      </c>
      <c r="B114" s="4">
        <f t="shared" si="1"/>
        <v>90</v>
      </c>
      <c r="C114" s="4">
        <f t="shared" si="2"/>
        <v>-0.36</v>
      </c>
      <c r="F114" s="4">
        <f t="shared" si="3"/>
        <v>0</v>
      </c>
      <c r="G114" s="13" t="str">
        <f t="shared" si="49"/>
        <v/>
      </c>
      <c r="H114" s="4" t="str">
        <f t="shared" si="5"/>
        <v/>
      </c>
      <c r="J114" s="2">
        <f t="shared" si="42"/>
        <v>30</v>
      </c>
      <c r="K114" s="4">
        <f t="shared" si="6"/>
        <v>90</v>
      </c>
      <c r="L114" s="4">
        <f t="shared" si="7"/>
        <v>-0.36</v>
      </c>
      <c r="O114" s="4">
        <f t="shared" si="8"/>
        <v>0</v>
      </c>
      <c r="P114" s="13" t="str">
        <f t="shared" si="50"/>
        <v/>
      </c>
      <c r="Q114" s="4" t="str">
        <f t="shared" si="10"/>
        <v/>
      </c>
      <c r="S114" s="2">
        <f t="shared" si="43"/>
        <v>30</v>
      </c>
      <c r="T114" s="4">
        <f t="shared" si="11"/>
        <v>90</v>
      </c>
      <c r="U114" s="4">
        <f t="shared" si="12"/>
        <v>0.33</v>
      </c>
      <c r="V114" s="4">
        <f>150.875-1/32</f>
        <v>150.84375</v>
      </c>
      <c r="W114" s="4">
        <f>155+3/16</f>
        <v>155.1875</v>
      </c>
      <c r="X114" s="4">
        <f t="shared" si="13"/>
        <v>4.34375</v>
      </c>
      <c r="Y114" s="13">
        <f t="shared" si="51"/>
        <v>0.9859147894</v>
      </c>
      <c r="Z114" s="4">
        <f t="shared" si="15"/>
        <v>0</v>
      </c>
      <c r="AB114" s="2">
        <f t="shared" si="44"/>
        <v>30</v>
      </c>
      <c r="AC114" s="4">
        <f t="shared" si="16"/>
        <v>90</v>
      </c>
      <c r="AD114" s="4">
        <f t="shared" si="17"/>
        <v>0.33</v>
      </c>
      <c r="AE114" s="2">
        <v>150.875</v>
      </c>
      <c r="AF114" s="4">
        <f>155+3/16</f>
        <v>155.1875</v>
      </c>
      <c r="AG114" s="4">
        <f t="shared" si="18"/>
        <v>4.3125</v>
      </c>
      <c r="AH114" s="13">
        <f t="shared" si="52"/>
        <v>0.9858148842</v>
      </c>
      <c r="AI114" s="4">
        <f t="shared" si="20"/>
        <v>0</v>
      </c>
      <c r="AJ114" s="13"/>
      <c r="AK114" s="2">
        <f t="shared" si="45"/>
        <v>30</v>
      </c>
      <c r="AL114" s="4">
        <f t="shared" si="21"/>
        <v>90</v>
      </c>
      <c r="AM114" s="4">
        <f t="shared" si="22"/>
        <v>0.33</v>
      </c>
      <c r="AN114" s="4">
        <f>150.875-1/32</f>
        <v>150.84375</v>
      </c>
      <c r="AO114" s="4">
        <f>155+3/16</f>
        <v>155.1875</v>
      </c>
      <c r="AP114" s="4">
        <f t="shared" si="23"/>
        <v>4.34375</v>
      </c>
      <c r="AQ114" s="13">
        <f t="shared" si="53"/>
        <v>0.98938023</v>
      </c>
      <c r="AR114" s="4">
        <f t="shared" si="25"/>
        <v>0</v>
      </c>
      <c r="AS114" s="13"/>
      <c r="AT114" s="2">
        <f t="shared" si="46"/>
        <v>30</v>
      </c>
      <c r="AU114" s="4">
        <f t="shared" si="26"/>
        <v>90</v>
      </c>
      <c r="AV114" s="4">
        <f t="shared" si="27"/>
        <v>-0.36</v>
      </c>
      <c r="AY114" s="4">
        <f t="shared" si="28"/>
        <v>0</v>
      </c>
      <c r="AZ114" s="13" t="str">
        <f t="shared" si="54"/>
        <v/>
      </c>
      <c r="BA114" s="4" t="str">
        <f t="shared" si="30"/>
        <v/>
      </c>
      <c r="BB114" s="13"/>
      <c r="BC114" s="2">
        <f t="shared" si="47"/>
        <v>30</v>
      </c>
      <c r="BD114" s="4">
        <f t="shared" si="31"/>
        <v>90</v>
      </c>
      <c r="BE114" s="4">
        <f t="shared" si="32"/>
        <v>-0.36</v>
      </c>
      <c r="BH114" s="4">
        <f t="shared" si="33"/>
        <v>0</v>
      </c>
      <c r="BI114" s="13" t="str">
        <f t="shared" si="55"/>
        <v/>
      </c>
      <c r="BJ114" s="4" t="str">
        <f t="shared" si="35"/>
        <v/>
      </c>
      <c r="BK114" s="13"/>
      <c r="BL114" s="2">
        <f t="shared" si="48"/>
        <v>30</v>
      </c>
      <c r="BM114" s="4">
        <f t="shared" si="36"/>
        <v>90</v>
      </c>
      <c r="BN114" s="4">
        <f t="shared" si="37"/>
        <v>-0.36</v>
      </c>
      <c r="BQ114" s="4">
        <f t="shared" si="38"/>
        <v>0</v>
      </c>
      <c r="BR114" s="13" t="str">
        <f t="shared" si="56"/>
        <v/>
      </c>
      <c r="BS114" s="4" t="str">
        <f t="shared" si="40"/>
        <v/>
      </c>
      <c r="BT114" s="27"/>
    </row>
    <row r="115">
      <c r="A115" s="2">
        <f t="shared" si="41"/>
        <v>30.5</v>
      </c>
      <c r="B115" s="4">
        <f t="shared" si="1"/>
        <v>91.5</v>
      </c>
      <c r="C115" s="4">
        <f t="shared" si="2"/>
        <v>-0.39</v>
      </c>
      <c r="F115" s="4">
        <f t="shared" si="3"/>
        <v>0</v>
      </c>
      <c r="G115" s="13" t="str">
        <f t="shared" si="49"/>
        <v/>
      </c>
      <c r="H115" s="4" t="str">
        <f t="shared" si="5"/>
        <v/>
      </c>
      <c r="J115" s="2">
        <f t="shared" si="42"/>
        <v>30.5</v>
      </c>
      <c r="K115" s="4">
        <f t="shared" si="6"/>
        <v>91.5</v>
      </c>
      <c r="L115" s="4">
        <f t="shared" si="7"/>
        <v>-0.39</v>
      </c>
      <c r="O115" s="4">
        <f t="shared" si="8"/>
        <v>0</v>
      </c>
      <c r="P115" s="13" t="str">
        <f t="shared" si="50"/>
        <v/>
      </c>
      <c r="Q115" s="4" t="str">
        <f t="shared" si="10"/>
        <v/>
      </c>
      <c r="S115" s="2">
        <f t="shared" si="43"/>
        <v>30.5</v>
      </c>
      <c r="T115" s="4">
        <f t="shared" si="11"/>
        <v>91.5</v>
      </c>
      <c r="U115" s="4">
        <f t="shared" si="12"/>
        <v>0.3</v>
      </c>
      <c r="X115" s="4">
        <f t="shared" si="13"/>
        <v>0</v>
      </c>
      <c r="Y115" s="13" t="str">
        <f t="shared" si="51"/>
        <v/>
      </c>
      <c r="Z115" s="4" t="str">
        <f t="shared" si="15"/>
        <v/>
      </c>
      <c r="AB115" s="2">
        <f t="shared" si="44"/>
        <v>30.5</v>
      </c>
      <c r="AC115" s="4">
        <f t="shared" si="16"/>
        <v>91.5</v>
      </c>
      <c r="AD115" s="4">
        <f t="shared" si="17"/>
        <v>0.3</v>
      </c>
      <c r="AG115" s="4">
        <f t="shared" si="18"/>
        <v>0</v>
      </c>
      <c r="AH115" s="13" t="str">
        <f t="shared" si="52"/>
        <v/>
      </c>
      <c r="AI115" s="4" t="str">
        <f t="shared" si="20"/>
        <v/>
      </c>
      <c r="AJ115" s="13"/>
      <c r="AK115" s="2">
        <f t="shared" si="45"/>
        <v>30.5</v>
      </c>
      <c r="AL115" s="4">
        <f t="shared" si="21"/>
        <v>91.5</v>
      </c>
      <c r="AM115" s="4">
        <f t="shared" si="22"/>
        <v>0.3</v>
      </c>
      <c r="AP115" s="4">
        <f t="shared" si="23"/>
        <v>0</v>
      </c>
      <c r="AQ115" s="13" t="str">
        <f t="shared" si="53"/>
        <v/>
      </c>
      <c r="AR115" s="4" t="str">
        <f t="shared" si="25"/>
        <v/>
      </c>
      <c r="AS115" s="13"/>
      <c r="AT115" s="2">
        <f t="shared" si="46"/>
        <v>30.5</v>
      </c>
      <c r="AU115" s="4">
        <f t="shared" si="26"/>
        <v>91.5</v>
      </c>
      <c r="AV115" s="4">
        <f t="shared" si="27"/>
        <v>-0.39</v>
      </c>
      <c r="AY115" s="4">
        <f t="shared" si="28"/>
        <v>0</v>
      </c>
      <c r="AZ115" s="13" t="str">
        <f t="shared" si="54"/>
        <v/>
      </c>
      <c r="BA115" s="4" t="str">
        <f t="shared" si="30"/>
        <v/>
      </c>
      <c r="BB115" s="13"/>
      <c r="BC115" s="2">
        <f t="shared" si="47"/>
        <v>30.5</v>
      </c>
      <c r="BD115" s="4">
        <f t="shared" si="31"/>
        <v>91.5</v>
      </c>
      <c r="BE115" s="4">
        <f t="shared" si="32"/>
        <v>-0.39</v>
      </c>
      <c r="BH115" s="4">
        <f t="shared" si="33"/>
        <v>0</v>
      </c>
      <c r="BI115" s="13" t="str">
        <f t="shared" si="55"/>
        <v/>
      </c>
      <c r="BJ115" s="4" t="str">
        <f t="shared" si="35"/>
        <v/>
      </c>
      <c r="BK115" s="13"/>
      <c r="BL115" s="2">
        <f t="shared" si="48"/>
        <v>30.5</v>
      </c>
      <c r="BM115" s="4">
        <f t="shared" si="36"/>
        <v>91.5</v>
      </c>
      <c r="BN115" s="4">
        <f t="shared" si="37"/>
        <v>-0.39</v>
      </c>
      <c r="BQ115" s="4">
        <f t="shared" si="38"/>
        <v>0</v>
      </c>
      <c r="BR115" s="13" t="str">
        <f t="shared" si="56"/>
        <v/>
      </c>
      <c r="BS115" s="4" t="str">
        <f t="shared" si="40"/>
        <v/>
      </c>
      <c r="BT115" s="25"/>
    </row>
    <row r="116">
      <c r="A116" s="2">
        <f t="shared" si="41"/>
        <v>31</v>
      </c>
      <c r="B116" s="4">
        <f t="shared" si="1"/>
        <v>93</v>
      </c>
      <c r="C116" s="4">
        <f t="shared" si="2"/>
        <v>-0.42</v>
      </c>
      <c r="F116" s="4">
        <f t="shared" si="3"/>
        <v>0</v>
      </c>
      <c r="G116" s="13" t="str">
        <f t="shared" si="49"/>
        <v/>
      </c>
      <c r="H116" s="4" t="str">
        <f t="shared" si="5"/>
        <v/>
      </c>
      <c r="J116" s="2">
        <f t="shared" si="42"/>
        <v>31</v>
      </c>
      <c r="K116" s="4">
        <f t="shared" si="6"/>
        <v>93</v>
      </c>
      <c r="L116" s="4">
        <f t="shared" si="7"/>
        <v>-0.42</v>
      </c>
      <c r="O116" s="4">
        <f t="shared" si="8"/>
        <v>0</v>
      </c>
      <c r="P116" s="13" t="str">
        <f t="shared" si="50"/>
        <v/>
      </c>
      <c r="Q116" s="4" t="str">
        <f t="shared" si="10"/>
        <v/>
      </c>
      <c r="S116" s="2">
        <f t="shared" si="43"/>
        <v>31</v>
      </c>
      <c r="T116" s="4">
        <f t="shared" si="11"/>
        <v>93</v>
      </c>
      <c r="U116" s="4">
        <f t="shared" si="12"/>
        <v>0.27</v>
      </c>
      <c r="V116" s="4">
        <f>150.875-1/32</f>
        <v>150.84375</v>
      </c>
      <c r="W116" s="4">
        <f>155+3/16</f>
        <v>155.1875</v>
      </c>
      <c r="X116" s="4">
        <f t="shared" si="13"/>
        <v>4.34375</v>
      </c>
      <c r="Y116" s="13">
        <f t="shared" si="51"/>
        <v>0.9859147894</v>
      </c>
      <c r="Z116" s="4">
        <f t="shared" si="15"/>
        <v>0</v>
      </c>
      <c r="AB116" s="2">
        <f t="shared" si="44"/>
        <v>31</v>
      </c>
      <c r="AC116" s="4">
        <f t="shared" si="16"/>
        <v>93</v>
      </c>
      <c r="AD116" s="4">
        <f t="shared" si="17"/>
        <v>0.27</v>
      </c>
      <c r="AE116" s="2">
        <v>150.875</v>
      </c>
      <c r="AF116" s="4">
        <f>155+3/16</f>
        <v>155.1875</v>
      </c>
      <c r="AG116" s="4">
        <f t="shared" si="18"/>
        <v>4.3125</v>
      </c>
      <c r="AH116" s="13">
        <f t="shared" si="52"/>
        <v>0.9858148842</v>
      </c>
      <c r="AI116" s="4">
        <f t="shared" si="20"/>
        <v>0</v>
      </c>
      <c r="AJ116" s="13"/>
      <c r="AK116" s="2">
        <f t="shared" si="45"/>
        <v>31</v>
      </c>
      <c r="AL116" s="4">
        <f t="shared" si="21"/>
        <v>93</v>
      </c>
      <c r="AM116" s="4">
        <f t="shared" si="22"/>
        <v>0.27</v>
      </c>
      <c r="AN116" s="4">
        <f>150.875-1/32</f>
        <v>150.84375</v>
      </c>
      <c r="AO116" s="4">
        <f>155+3/16</f>
        <v>155.1875</v>
      </c>
      <c r="AP116" s="4">
        <f t="shared" si="23"/>
        <v>4.34375</v>
      </c>
      <c r="AQ116" s="13">
        <f t="shared" si="53"/>
        <v>0.98938023</v>
      </c>
      <c r="AR116" s="4">
        <f t="shared" si="25"/>
        <v>0</v>
      </c>
      <c r="AS116" s="13"/>
      <c r="AT116" s="2">
        <f t="shared" si="46"/>
        <v>31</v>
      </c>
      <c r="AU116" s="4">
        <f t="shared" si="26"/>
        <v>93</v>
      </c>
      <c r="AV116" s="4">
        <f t="shared" si="27"/>
        <v>-0.42</v>
      </c>
      <c r="AY116" s="4">
        <f t="shared" si="28"/>
        <v>0</v>
      </c>
      <c r="AZ116" s="13" t="str">
        <f t="shared" si="54"/>
        <v/>
      </c>
      <c r="BA116" s="4" t="str">
        <f t="shared" si="30"/>
        <v/>
      </c>
      <c r="BB116" s="13"/>
      <c r="BC116" s="2">
        <f t="shared" si="47"/>
        <v>31</v>
      </c>
      <c r="BD116" s="4">
        <f t="shared" si="31"/>
        <v>93</v>
      </c>
      <c r="BE116" s="4">
        <f t="shared" si="32"/>
        <v>-0.42</v>
      </c>
      <c r="BH116" s="4">
        <f t="shared" si="33"/>
        <v>0</v>
      </c>
      <c r="BI116" s="13" t="str">
        <f t="shared" si="55"/>
        <v/>
      </c>
      <c r="BJ116" s="4" t="str">
        <f t="shared" si="35"/>
        <v/>
      </c>
      <c r="BK116" s="13"/>
      <c r="BL116" s="2">
        <f t="shared" si="48"/>
        <v>31</v>
      </c>
      <c r="BM116" s="4">
        <f t="shared" si="36"/>
        <v>93</v>
      </c>
      <c r="BN116" s="4">
        <f t="shared" si="37"/>
        <v>-0.42</v>
      </c>
      <c r="BQ116" s="4">
        <f t="shared" si="38"/>
        <v>0</v>
      </c>
      <c r="BR116" s="13" t="str">
        <f t="shared" si="56"/>
        <v/>
      </c>
      <c r="BS116" s="4" t="str">
        <f t="shared" si="40"/>
        <v/>
      </c>
      <c r="BT116" s="25"/>
    </row>
    <row r="117">
      <c r="A117" s="2">
        <f t="shared" si="41"/>
        <v>31.5</v>
      </c>
      <c r="B117" s="4">
        <f t="shared" si="1"/>
        <v>94.5</v>
      </c>
      <c r="C117" s="4">
        <f t="shared" si="2"/>
        <v>-0.45</v>
      </c>
      <c r="F117" s="4">
        <f t="shared" si="3"/>
        <v>0</v>
      </c>
      <c r="G117" s="13" t="str">
        <f t="shared" si="49"/>
        <v/>
      </c>
      <c r="H117" s="4" t="str">
        <f t="shared" si="5"/>
        <v/>
      </c>
      <c r="J117" s="2">
        <f t="shared" si="42"/>
        <v>31.5</v>
      </c>
      <c r="K117" s="4">
        <f t="shared" si="6"/>
        <v>94.5</v>
      </c>
      <c r="L117" s="4">
        <f t="shared" si="7"/>
        <v>-0.45</v>
      </c>
      <c r="O117" s="4">
        <f t="shared" si="8"/>
        <v>0</v>
      </c>
      <c r="P117" s="13" t="str">
        <f t="shared" si="50"/>
        <v/>
      </c>
      <c r="Q117" s="4" t="str">
        <f t="shared" si="10"/>
        <v/>
      </c>
      <c r="S117" s="2">
        <f t="shared" si="43"/>
        <v>31.5</v>
      </c>
      <c r="T117" s="4">
        <f t="shared" si="11"/>
        <v>94.5</v>
      </c>
      <c r="U117" s="4">
        <f t="shared" si="12"/>
        <v>0.24</v>
      </c>
      <c r="X117" s="4">
        <f t="shared" si="13"/>
        <v>0</v>
      </c>
      <c r="Y117" s="13" t="str">
        <f t="shared" si="51"/>
        <v/>
      </c>
      <c r="Z117" s="4" t="str">
        <f t="shared" si="15"/>
        <v/>
      </c>
      <c r="AB117" s="2">
        <f t="shared" si="44"/>
        <v>31.5</v>
      </c>
      <c r="AC117" s="4">
        <f t="shared" si="16"/>
        <v>94.5</v>
      </c>
      <c r="AD117" s="4">
        <f t="shared" si="17"/>
        <v>0.24</v>
      </c>
      <c r="AG117" s="4">
        <f t="shared" si="18"/>
        <v>0</v>
      </c>
      <c r="AH117" s="13" t="str">
        <f t="shared" si="52"/>
        <v/>
      </c>
      <c r="AI117" s="4" t="str">
        <f t="shared" si="20"/>
        <v/>
      </c>
      <c r="AJ117" s="13"/>
      <c r="AK117" s="2">
        <f t="shared" si="45"/>
        <v>31.5</v>
      </c>
      <c r="AL117" s="4">
        <f t="shared" si="21"/>
        <v>94.5</v>
      </c>
      <c r="AM117" s="4">
        <f t="shared" si="22"/>
        <v>0.24</v>
      </c>
      <c r="AP117" s="4">
        <f t="shared" si="23"/>
        <v>0</v>
      </c>
      <c r="AQ117" s="13" t="str">
        <f t="shared" si="53"/>
        <v/>
      </c>
      <c r="AR117" s="4" t="str">
        <f t="shared" si="25"/>
        <v/>
      </c>
      <c r="AS117" s="13"/>
      <c r="AT117" s="2">
        <f t="shared" si="46"/>
        <v>31.5</v>
      </c>
      <c r="AU117" s="4">
        <f t="shared" si="26"/>
        <v>94.5</v>
      </c>
      <c r="AV117" s="4">
        <f t="shared" si="27"/>
        <v>-0.45</v>
      </c>
      <c r="AY117" s="4">
        <f t="shared" si="28"/>
        <v>0</v>
      </c>
      <c r="AZ117" s="13" t="str">
        <f t="shared" si="54"/>
        <v/>
      </c>
      <c r="BA117" s="4" t="str">
        <f t="shared" si="30"/>
        <v/>
      </c>
      <c r="BB117" s="13"/>
      <c r="BC117" s="2">
        <f t="shared" si="47"/>
        <v>31.5</v>
      </c>
      <c r="BD117" s="4">
        <f t="shared" si="31"/>
        <v>94.5</v>
      </c>
      <c r="BE117" s="4">
        <f t="shared" si="32"/>
        <v>-0.45</v>
      </c>
      <c r="BH117" s="4">
        <f t="shared" si="33"/>
        <v>0</v>
      </c>
      <c r="BI117" s="13" t="str">
        <f t="shared" si="55"/>
        <v/>
      </c>
      <c r="BJ117" s="4" t="str">
        <f t="shared" si="35"/>
        <v/>
      </c>
      <c r="BK117" s="13"/>
      <c r="BL117" s="2">
        <f t="shared" si="48"/>
        <v>31.5</v>
      </c>
      <c r="BM117" s="4">
        <f t="shared" si="36"/>
        <v>94.5</v>
      </c>
      <c r="BN117" s="4">
        <f t="shared" si="37"/>
        <v>-0.45</v>
      </c>
      <c r="BQ117" s="4">
        <f t="shared" si="38"/>
        <v>0</v>
      </c>
      <c r="BR117" s="13" t="str">
        <f t="shared" si="56"/>
        <v/>
      </c>
      <c r="BS117" s="4" t="str">
        <f t="shared" si="40"/>
        <v/>
      </c>
      <c r="BT117" s="25"/>
    </row>
    <row r="118">
      <c r="A118" s="2">
        <f t="shared" si="41"/>
        <v>32</v>
      </c>
      <c r="B118" s="4">
        <f t="shared" si="1"/>
        <v>96</v>
      </c>
      <c r="C118" s="4">
        <f t="shared" si="2"/>
        <v>-0.48</v>
      </c>
      <c r="F118" s="4">
        <f t="shared" si="3"/>
        <v>0</v>
      </c>
      <c r="G118" s="13" t="str">
        <f t="shared" si="49"/>
        <v/>
      </c>
      <c r="H118" s="4" t="str">
        <f t="shared" si="5"/>
        <v/>
      </c>
      <c r="J118" s="2">
        <f t="shared" si="42"/>
        <v>32</v>
      </c>
      <c r="K118" s="4">
        <f t="shared" si="6"/>
        <v>96</v>
      </c>
      <c r="L118" s="4">
        <f t="shared" si="7"/>
        <v>-0.48</v>
      </c>
      <c r="O118" s="4">
        <f t="shared" si="8"/>
        <v>0</v>
      </c>
      <c r="P118" s="13" t="str">
        <f t="shared" si="50"/>
        <v/>
      </c>
      <c r="Q118" s="4" t="str">
        <f t="shared" si="10"/>
        <v/>
      </c>
      <c r="S118" s="2">
        <f t="shared" si="43"/>
        <v>32</v>
      </c>
      <c r="T118" s="4">
        <f t="shared" si="11"/>
        <v>96</v>
      </c>
      <c r="U118" s="4">
        <f t="shared" si="12"/>
        <v>0.21</v>
      </c>
      <c r="V118" s="4">
        <f>150.875-1/32</f>
        <v>150.84375</v>
      </c>
      <c r="W118" s="4">
        <f>155+3/16</f>
        <v>155.1875</v>
      </c>
      <c r="X118" s="4">
        <f t="shared" si="13"/>
        <v>4.34375</v>
      </c>
      <c r="Y118" s="13">
        <f t="shared" si="51"/>
        <v>0.9859147894</v>
      </c>
      <c r="Z118" s="4">
        <f t="shared" si="15"/>
        <v>0</v>
      </c>
      <c r="AB118" s="2">
        <f t="shared" si="44"/>
        <v>32</v>
      </c>
      <c r="AC118" s="4">
        <f t="shared" si="16"/>
        <v>96</v>
      </c>
      <c r="AD118" s="4">
        <f t="shared" si="17"/>
        <v>0.21</v>
      </c>
      <c r="AE118" s="2">
        <v>150.875</v>
      </c>
      <c r="AF118" s="4">
        <f>155+3/16</f>
        <v>155.1875</v>
      </c>
      <c r="AG118" s="4">
        <f t="shared" si="18"/>
        <v>4.3125</v>
      </c>
      <c r="AH118" s="13">
        <f t="shared" si="52"/>
        <v>0.9858148842</v>
      </c>
      <c r="AI118" s="4">
        <f t="shared" si="20"/>
        <v>0</v>
      </c>
      <c r="AJ118" s="13"/>
      <c r="AK118" s="2">
        <f t="shared" si="45"/>
        <v>32</v>
      </c>
      <c r="AL118" s="4">
        <f t="shared" si="21"/>
        <v>96</v>
      </c>
      <c r="AM118" s="4">
        <f t="shared" si="22"/>
        <v>0.21</v>
      </c>
      <c r="AN118" s="4">
        <f>150.875-1/32</f>
        <v>150.84375</v>
      </c>
      <c r="AO118" s="4">
        <f>155+3/16</f>
        <v>155.1875</v>
      </c>
      <c r="AP118" s="4">
        <f t="shared" si="23"/>
        <v>4.34375</v>
      </c>
      <c r="AQ118" s="13">
        <f t="shared" si="53"/>
        <v>0.98938023</v>
      </c>
      <c r="AR118" s="4">
        <f t="shared" si="25"/>
        <v>0</v>
      </c>
      <c r="AS118" s="13"/>
      <c r="AT118" s="2">
        <f t="shared" si="46"/>
        <v>32</v>
      </c>
      <c r="AU118" s="4">
        <f t="shared" si="26"/>
        <v>96</v>
      </c>
      <c r="AV118" s="4">
        <f t="shared" si="27"/>
        <v>-0.48</v>
      </c>
      <c r="AY118" s="4">
        <f t="shared" si="28"/>
        <v>0</v>
      </c>
      <c r="AZ118" s="13" t="str">
        <f t="shared" si="54"/>
        <v/>
      </c>
      <c r="BA118" s="4" t="str">
        <f t="shared" si="30"/>
        <v/>
      </c>
      <c r="BB118" s="13"/>
      <c r="BC118" s="2">
        <f t="shared" si="47"/>
        <v>32</v>
      </c>
      <c r="BD118" s="4">
        <f t="shared" si="31"/>
        <v>96</v>
      </c>
      <c r="BE118" s="4">
        <f t="shared" si="32"/>
        <v>-0.48</v>
      </c>
      <c r="BH118" s="4">
        <f t="shared" si="33"/>
        <v>0</v>
      </c>
      <c r="BI118" s="13" t="str">
        <f t="shared" si="55"/>
        <v/>
      </c>
      <c r="BJ118" s="4" t="str">
        <f t="shared" si="35"/>
        <v/>
      </c>
      <c r="BK118" s="13"/>
      <c r="BL118" s="2">
        <f t="shared" si="48"/>
        <v>32</v>
      </c>
      <c r="BM118" s="4">
        <f t="shared" si="36"/>
        <v>96</v>
      </c>
      <c r="BN118" s="4">
        <f t="shared" si="37"/>
        <v>-0.48</v>
      </c>
      <c r="BQ118" s="4">
        <f t="shared" si="38"/>
        <v>0</v>
      </c>
      <c r="BR118" s="13" t="str">
        <f t="shared" si="56"/>
        <v/>
      </c>
      <c r="BS118" s="4" t="str">
        <f t="shared" si="40"/>
        <v/>
      </c>
      <c r="BT118" s="25"/>
    </row>
    <row r="119">
      <c r="A119" s="2">
        <f t="shared" si="41"/>
        <v>32.5</v>
      </c>
      <c r="B119" s="4">
        <f t="shared" si="1"/>
        <v>97.5</v>
      </c>
      <c r="C119" s="4">
        <f t="shared" si="2"/>
        <v>-0.51</v>
      </c>
      <c r="F119" s="4">
        <f t="shared" si="3"/>
        <v>0</v>
      </c>
      <c r="G119" s="13" t="str">
        <f t="shared" si="49"/>
        <v/>
      </c>
      <c r="H119" s="4" t="str">
        <f t="shared" si="5"/>
        <v/>
      </c>
      <c r="J119" s="2">
        <f t="shared" si="42"/>
        <v>32.5</v>
      </c>
      <c r="K119" s="4">
        <f t="shared" si="6"/>
        <v>97.5</v>
      </c>
      <c r="L119" s="4">
        <f t="shared" si="7"/>
        <v>-0.51</v>
      </c>
      <c r="O119" s="4">
        <f t="shared" si="8"/>
        <v>0</v>
      </c>
      <c r="P119" s="13" t="str">
        <f t="shared" si="50"/>
        <v/>
      </c>
      <c r="Q119" s="4" t="str">
        <f t="shared" si="10"/>
        <v/>
      </c>
      <c r="S119" s="2">
        <f t="shared" si="43"/>
        <v>32.5</v>
      </c>
      <c r="T119" s="4">
        <f t="shared" si="11"/>
        <v>97.5</v>
      </c>
      <c r="U119" s="4">
        <f t="shared" si="12"/>
        <v>0.18</v>
      </c>
      <c r="X119" s="4">
        <f t="shared" si="13"/>
        <v>0</v>
      </c>
      <c r="Y119" s="13" t="str">
        <f t="shared" si="51"/>
        <v/>
      </c>
      <c r="Z119" s="4" t="str">
        <f t="shared" si="15"/>
        <v/>
      </c>
      <c r="AB119" s="2">
        <f t="shared" si="44"/>
        <v>32.5</v>
      </c>
      <c r="AC119" s="4">
        <f t="shared" si="16"/>
        <v>97.5</v>
      </c>
      <c r="AD119" s="4">
        <f t="shared" si="17"/>
        <v>0.18</v>
      </c>
      <c r="AG119" s="4">
        <f t="shared" si="18"/>
        <v>0</v>
      </c>
      <c r="AH119" s="13" t="str">
        <f t="shared" si="52"/>
        <v/>
      </c>
      <c r="AI119" s="4" t="str">
        <f t="shared" si="20"/>
        <v/>
      </c>
      <c r="AJ119" s="13"/>
      <c r="AK119" s="2">
        <f t="shared" si="45"/>
        <v>32.5</v>
      </c>
      <c r="AL119" s="4">
        <f t="shared" si="21"/>
        <v>97.5</v>
      </c>
      <c r="AM119" s="4">
        <f t="shared" si="22"/>
        <v>0.18</v>
      </c>
      <c r="AP119" s="4">
        <f t="shared" si="23"/>
        <v>0</v>
      </c>
      <c r="AQ119" s="13" t="str">
        <f t="shared" si="53"/>
        <v/>
      </c>
      <c r="AR119" s="4" t="str">
        <f t="shared" si="25"/>
        <v/>
      </c>
      <c r="AS119" s="13"/>
      <c r="AT119" s="2">
        <f t="shared" si="46"/>
        <v>32.5</v>
      </c>
      <c r="AU119" s="4">
        <f t="shared" si="26"/>
        <v>97.5</v>
      </c>
      <c r="AV119" s="4">
        <f t="shared" si="27"/>
        <v>-0.51</v>
      </c>
      <c r="AY119" s="4">
        <f t="shared" si="28"/>
        <v>0</v>
      </c>
      <c r="AZ119" s="13" t="str">
        <f t="shared" si="54"/>
        <v/>
      </c>
      <c r="BA119" s="4" t="str">
        <f t="shared" si="30"/>
        <v/>
      </c>
      <c r="BB119" s="13"/>
      <c r="BC119" s="2">
        <f t="shared" si="47"/>
        <v>32.5</v>
      </c>
      <c r="BD119" s="4">
        <f t="shared" si="31"/>
        <v>97.5</v>
      </c>
      <c r="BE119" s="4">
        <f t="shared" si="32"/>
        <v>-0.51</v>
      </c>
      <c r="BH119" s="4">
        <f t="shared" si="33"/>
        <v>0</v>
      </c>
      <c r="BI119" s="13" t="str">
        <f t="shared" si="55"/>
        <v/>
      </c>
      <c r="BJ119" s="4" t="str">
        <f t="shared" si="35"/>
        <v/>
      </c>
      <c r="BK119" s="13"/>
      <c r="BL119" s="2">
        <f t="shared" si="48"/>
        <v>32.5</v>
      </c>
      <c r="BM119" s="4">
        <f t="shared" si="36"/>
        <v>97.5</v>
      </c>
      <c r="BN119" s="4">
        <f t="shared" si="37"/>
        <v>-0.51</v>
      </c>
      <c r="BQ119" s="4">
        <f t="shared" si="38"/>
        <v>0</v>
      </c>
      <c r="BR119" s="13" t="str">
        <f t="shared" si="56"/>
        <v/>
      </c>
      <c r="BS119" s="4" t="str">
        <f t="shared" si="40"/>
        <v/>
      </c>
      <c r="BT119" s="25"/>
    </row>
    <row r="120">
      <c r="A120" s="2">
        <f t="shared" si="41"/>
        <v>33</v>
      </c>
      <c r="B120" s="4">
        <f t="shared" si="1"/>
        <v>99</v>
      </c>
      <c r="C120" s="4">
        <f t="shared" si="2"/>
        <v>-0.54</v>
      </c>
      <c r="F120" s="4">
        <f t="shared" si="3"/>
        <v>0</v>
      </c>
      <c r="G120" s="13" t="str">
        <f t="shared" si="49"/>
        <v/>
      </c>
      <c r="H120" s="4" t="str">
        <f t="shared" si="5"/>
        <v/>
      </c>
      <c r="J120" s="2">
        <f t="shared" si="42"/>
        <v>33</v>
      </c>
      <c r="K120" s="4">
        <f t="shared" si="6"/>
        <v>99</v>
      </c>
      <c r="L120" s="4">
        <f t="shared" si="7"/>
        <v>-0.54</v>
      </c>
      <c r="O120" s="4">
        <f t="shared" si="8"/>
        <v>0</v>
      </c>
      <c r="P120" s="13" t="str">
        <f t="shared" si="50"/>
        <v/>
      </c>
      <c r="Q120" s="4" t="str">
        <f t="shared" si="10"/>
        <v/>
      </c>
      <c r="S120" s="2">
        <f t="shared" si="43"/>
        <v>33</v>
      </c>
      <c r="T120" s="4">
        <f t="shared" si="11"/>
        <v>99</v>
      </c>
      <c r="U120" s="4">
        <f t="shared" si="12"/>
        <v>0.15</v>
      </c>
      <c r="V120" s="4">
        <f>150.875-1/32</f>
        <v>150.84375</v>
      </c>
      <c r="W120" s="4">
        <f>155+3/16</f>
        <v>155.1875</v>
      </c>
      <c r="X120" s="4">
        <f t="shared" si="13"/>
        <v>4.34375</v>
      </c>
      <c r="Y120" s="13">
        <f t="shared" si="51"/>
        <v>0.9859147894</v>
      </c>
      <c r="Z120" s="4">
        <f t="shared" si="15"/>
        <v>0</v>
      </c>
      <c r="AB120" s="2">
        <f t="shared" si="44"/>
        <v>33</v>
      </c>
      <c r="AC120" s="4">
        <f t="shared" si="16"/>
        <v>99</v>
      </c>
      <c r="AD120" s="4">
        <f t="shared" si="17"/>
        <v>0.15</v>
      </c>
      <c r="AE120" s="2">
        <v>150.875</v>
      </c>
      <c r="AF120" s="4">
        <f>155+3/16</f>
        <v>155.1875</v>
      </c>
      <c r="AG120" s="4">
        <f t="shared" si="18"/>
        <v>4.3125</v>
      </c>
      <c r="AH120" s="13">
        <f t="shared" si="52"/>
        <v>0.9858148842</v>
      </c>
      <c r="AI120" s="4">
        <f t="shared" si="20"/>
        <v>0</v>
      </c>
      <c r="AJ120" s="13"/>
      <c r="AK120" s="2">
        <f t="shared" si="45"/>
        <v>33</v>
      </c>
      <c r="AL120" s="4">
        <f t="shared" si="21"/>
        <v>99</v>
      </c>
      <c r="AM120" s="4">
        <f t="shared" si="22"/>
        <v>0.15</v>
      </c>
      <c r="AN120" s="4">
        <f>150.875-1/32</f>
        <v>150.84375</v>
      </c>
      <c r="AO120" s="4">
        <f>155.25-1/32</f>
        <v>155.21875</v>
      </c>
      <c r="AP120" s="4">
        <f t="shared" si="23"/>
        <v>4.375</v>
      </c>
      <c r="AQ120" s="13">
        <f t="shared" si="53"/>
        <v>0.9929327736</v>
      </c>
      <c r="AR120" s="4">
        <f t="shared" si="25"/>
        <v>0</v>
      </c>
      <c r="AS120" s="13"/>
      <c r="AT120" s="2">
        <f t="shared" si="46"/>
        <v>33</v>
      </c>
      <c r="AU120" s="4">
        <f t="shared" si="26"/>
        <v>99</v>
      </c>
      <c r="AV120" s="4">
        <f t="shared" si="27"/>
        <v>-0.54</v>
      </c>
      <c r="AY120" s="4">
        <f t="shared" si="28"/>
        <v>0</v>
      </c>
      <c r="AZ120" s="13" t="str">
        <f t="shared" si="54"/>
        <v/>
      </c>
      <c r="BA120" s="4" t="str">
        <f t="shared" si="30"/>
        <v/>
      </c>
      <c r="BB120" s="13"/>
      <c r="BC120" s="2">
        <f t="shared" si="47"/>
        <v>33</v>
      </c>
      <c r="BD120" s="4">
        <f t="shared" si="31"/>
        <v>99</v>
      </c>
      <c r="BE120" s="4">
        <f t="shared" si="32"/>
        <v>-0.54</v>
      </c>
      <c r="BH120" s="4">
        <f t="shared" si="33"/>
        <v>0</v>
      </c>
      <c r="BI120" s="13" t="str">
        <f t="shared" si="55"/>
        <v/>
      </c>
      <c r="BJ120" s="4" t="str">
        <f t="shared" si="35"/>
        <v/>
      </c>
      <c r="BK120" s="13"/>
      <c r="BL120" s="2">
        <f t="shared" si="48"/>
        <v>33</v>
      </c>
      <c r="BM120" s="4">
        <f t="shared" si="36"/>
        <v>99</v>
      </c>
      <c r="BN120" s="4">
        <f t="shared" si="37"/>
        <v>-0.54</v>
      </c>
      <c r="BQ120" s="4">
        <f t="shared" si="38"/>
        <v>0</v>
      </c>
      <c r="BR120" s="13" t="str">
        <f t="shared" si="56"/>
        <v/>
      </c>
      <c r="BS120" s="4" t="str">
        <f t="shared" si="40"/>
        <v/>
      </c>
      <c r="BT120" s="25"/>
    </row>
    <row r="121">
      <c r="A121" s="2">
        <f t="shared" si="41"/>
        <v>33.5</v>
      </c>
      <c r="B121" s="4">
        <f t="shared" si="1"/>
        <v>100.5</v>
      </c>
      <c r="C121" s="4">
        <f t="shared" si="2"/>
        <v>-0.57</v>
      </c>
      <c r="F121" s="4">
        <f t="shared" si="3"/>
        <v>0</v>
      </c>
      <c r="G121" s="13" t="str">
        <f t="shared" si="49"/>
        <v/>
      </c>
      <c r="H121" s="4" t="str">
        <f t="shared" si="5"/>
        <v/>
      </c>
      <c r="J121" s="2">
        <f t="shared" si="42"/>
        <v>33.5</v>
      </c>
      <c r="K121" s="4">
        <f t="shared" si="6"/>
        <v>100.5</v>
      </c>
      <c r="L121" s="4">
        <f t="shared" si="7"/>
        <v>-0.57</v>
      </c>
      <c r="O121" s="4">
        <f t="shared" si="8"/>
        <v>0</v>
      </c>
      <c r="P121" s="13" t="str">
        <f t="shared" si="50"/>
        <v/>
      </c>
      <c r="Q121" s="4" t="str">
        <f t="shared" si="10"/>
        <v/>
      </c>
      <c r="S121" s="2">
        <f t="shared" si="43"/>
        <v>33.5</v>
      </c>
      <c r="T121" s="4">
        <f t="shared" si="11"/>
        <v>100.5</v>
      </c>
      <c r="U121" s="4">
        <f t="shared" si="12"/>
        <v>0.12</v>
      </c>
      <c r="X121" s="4">
        <f t="shared" si="13"/>
        <v>0</v>
      </c>
      <c r="Y121" s="13" t="str">
        <f t="shared" si="51"/>
        <v/>
      </c>
      <c r="Z121" s="4" t="str">
        <f t="shared" si="15"/>
        <v/>
      </c>
      <c r="AB121" s="2">
        <f t="shared" si="44"/>
        <v>33.5</v>
      </c>
      <c r="AC121" s="4">
        <f t="shared" si="16"/>
        <v>100.5</v>
      </c>
      <c r="AD121" s="4">
        <f t="shared" si="17"/>
        <v>0.12</v>
      </c>
      <c r="AG121" s="4">
        <f t="shared" si="18"/>
        <v>0</v>
      </c>
      <c r="AH121" s="13" t="str">
        <f t="shared" si="52"/>
        <v/>
      </c>
      <c r="AI121" s="4" t="str">
        <f t="shared" si="20"/>
        <v/>
      </c>
      <c r="AJ121" s="13"/>
      <c r="AK121" s="2">
        <f t="shared" si="45"/>
        <v>33.5</v>
      </c>
      <c r="AL121" s="4">
        <f t="shared" si="21"/>
        <v>100.5</v>
      </c>
      <c r="AM121" s="4">
        <f t="shared" si="22"/>
        <v>0.12</v>
      </c>
      <c r="AP121" s="4">
        <f t="shared" si="23"/>
        <v>0</v>
      </c>
      <c r="AQ121" s="13" t="str">
        <f t="shared" si="53"/>
        <v/>
      </c>
      <c r="AR121" s="4" t="str">
        <f t="shared" si="25"/>
        <v/>
      </c>
      <c r="AS121" s="13"/>
      <c r="AT121" s="2">
        <f t="shared" si="46"/>
        <v>33.5</v>
      </c>
      <c r="AU121" s="4">
        <f t="shared" si="26"/>
        <v>100.5</v>
      </c>
      <c r="AV121" s="4">
        <f t="shared" si="27"/>
        <v>-0.57</v>
      </c>
      <c r="AY121" s="4">
        <f t="shared" si="28"/>
        <v>0</v>
      </c>
      <c r="AZ121" s="13" t="str">
        <f t="shared" si="54"/>
        <v/>
      </c>
      <c r="BA121" s="4" t="str">
        <f t="shared" si="30"/>
        <v/>
      </c>
      <c r="BB121" s="13"/>
      <c r="BC121" s="2">
        <f t="shared" si="47"/>
        <v>33.5</v>
      </c>
      <c r="BD121" s="4">
        <f t="shared" si="31"/>
        <v>100.5</v>
      </c>
      <c r="BE121" s="4">
        <f t="shared" si="32"/>
        <v>-0.57</v>
      </c>
      <c r="BH121" s="4">
        <f t="shared" si="33"/>
        <v>0</v>
      </c>
      <c r="BI121" s="13" t="str">
        <f t="shared" si="55"/>
        <v/>
      </c>
      <c r="BJ121" s="4" t="str">
        <f t="shared" si="35"/>
        <v/>
      </c>
      <c r="BK121" s="13"/>
      <c r="BL121" s="2">
        <f t="shared" si="48"/>
        <v>33.5</v>
      </c>
      <c r="BM121" s="4">
        <f t="shared" si="36"/>
        <v>100.5</v>
      </c>
      <c r="BN121" s="4">
        <f t="shared" si="37"/>
        <v>-0.57</v>
      </c>
      <c r="BQ121" s="4">
        <f t="shared" si="38"/>
        <v>0</v>
      </c>
      <c r="BR121" s="13" t="str">
        <f t="shared" si="56"/>
        <v/>
      </c>
      <c r="BS121" s="4" t="str">
        <f t="shared" si="40"/>
        <v/>
      </c>
      <c r="BT121" s="25"/>
    </row>
    <row r="122">
      <c r="A122" s="2">
        <f t="shared" si="41"/>
        <v>34</v>
      </c>
      <c r="B122" s="4">
        <f t="shared" si="1"/>
        <v>102</v>
      </c>
      <c r="C122" s="4">
        <f t="shared" si="2"/>
        <v>-0.6</v>
      </c>
      <c r="F122" s="4">
        <f t="shared" si="3"/>
        <v>0</v>
      </c>
      <c r="G122" s="13" t="str">
        <f t="shared" si="49"/>
        <v/>
      </c>
      <c r="H122" s="4" t="str">
        <f t="shared" si="5"/>
        <v/>
      </c>
      <c r="J122" s="2">
        <f t="shared" si="42"/>
        <v>34</v>
      </c>
      <c r="K122" s="4">
        <f t="shared" si="6"/>
        <v>102</v>
      </c>
      <c r="L122" s="4">
        <f t="shared" si="7"/>
        <v>-0.6</v>
      </c>
      <c r="O122" s="4">
        <f t="shared" si="8"/>
        <v>0</v>
      </c>
      <c r="P122" s="13" t="str">
        <f t="shared" si="50"/>
        <v/>
      </c>
      <c r="Q122" s="4" t="str">
        <f t="shared" si="10"/>
        <v/>
      </c>
      <c r="S122" s="2">
        <f t="shared" si="43"/>
        <v>34</v>
      </c>
      <c r="T122" s="4">
        <f t="shared" si="11"/>
        <v>102</v>
      </c>
      <c r="U122" s="4">
        <f t="shared" si="12"/>
        <v>0.09</v>
      </c>
      <c r="V122" s="4">
        <f>150.875-1/32</f>
        <v>150.84375</v>
      </c>
      <c r="W122" s="4">
        <f>155+3/16</f>
        <v>155.1875</v>
      </c>
      <c r="X122" s="4">
        <f t="shared" si="13"/>
        <v>4.34375</v>
      </c>
      <c r="Y122" s="13">
        <f t="shared" si="51"/>
        <v>0.9859147894</v>
      </c>
      <c r="Z122" s="4">
        <f t="shared" si="15"/>
        <v>0</v>
      </c>
      <c r="AB122" s="2">
        <f t="shared" si="44"/>
        <v>34</v>
      </c>
      <c r="AC122" s="4">
        <f t="shared" si="16"/>
        <v>102</v>
      </c>
      <c r="AD122" s="4">
        <f t="shared" si="17"/>
        <v>0.09</v>
      </c>
      <c r="AE122" s="2">
        <v>150.875</v>
      </c>
      <c r="AF122" s="4">
        <f>155+3/16</f>
        <v>155.1875</v>
      </c>
      <c r="AG122" s="4">
        <f t="shared" si="18"/>
        <v>4.3125</v>
      </c>
      <c r="AH122" s="13">
        <f t="shared" si="52"/>
        <v>0.9858148842</v>
      </c>
      <c r="AI122" s="4">
        <f t="shared" si="20"/>
        <v>0</v>
      </c>
      <c r="AJ122" s="13"/>
      <c r="AK122" s="2">
        <f t="shared" si="45"/>
        <v>34</v>
      </c>
      <c r="AL122" s="4">
        <f t="shared" si="21"/>
        <v>102</v>
      </c>
      <c r="AM122" s="4">
        <f t="shared" si="22"/>
        <v>0.09</v>
      </c>
      <c r="AN122" s="4">
        <f>150.875-1/32</f>
        <v>150.84375</v>
      </c>
      <c r="AO122" s="4">
        <f>155.25-1/32</f>
        <v>155.21875</v>
      </c>
      <c r="AP122" s="4">
        <f t="shared" si="23"/>
        <v>4.375</v>
      </c>
      <c r="AQ122" s="13">
        <f t="shared" si="53"/>
        <v>0.9929327736</v>
      </c>
      <c r="AR122" s="4">
        <f t="shared" si="25"/>
        <v>0</v>
      </c>
      <c r="AS122" s="13"/>
      <c r="AT122" s="2">
        <f t="shared" si="46"/>
        <v>34</v>
      </c>
      <c r="AU122" s="4">
        <f t="shared" si="26"/>
        <v>102</v>
      </c>
      <c r="AV122" s="4">
        <f t="shared" si="27"/>
        <v>-0.6</v>
      </c>
      <c r="AY122" s="4">
        <f t="shared" si="28"/>
        <v>0</v>
      </c>
      <c r="AZ122" s="13" t="str">
        <f t="shared" si="54"/>
        <v/>
      </c>
      <c r="BA122" s="4" t="str">
        <f t="shared" si="30"/>
        <v/>
      </c>
      <c r="BB122" s="13"/>
      <c r="BC122" s="2">
        <f t="shared" si="47"/>
        <v>34</v>
      </c>
      <c r="BD122" s="4">
        <f t="shared" si="31"/>
        <v>102</v>
      </c>
      <c r="BE122" s="4">
        <f t="shared" si="32"/>
        <v>-0.6</v>
      </c>
      <c r="BH122" s="4">
        <f t="shared" si="33"/>
        <v>0</v>
      </c>
      <c r="BI122" s="13" t="str">
        <f t="shared" si="55"/>
        <v/>
      </c>
      <c r="BJ122" s="4" t="str">
        <f t="shared" si="35"/>
        <v/>
      </c>
      <c r="BK122" s="13"/>
      <c r="BL122" s="2">
        <f t="shared" si="48"/>
        <v>34</v>
      </c>
      <c r="BM122" s="4">
        <f t="shared" si="36"/>
        <v>102</v>
      </c>
      <c r="BN122" s="4">
        <f t="shared" si="37"/>
        <v>-0.6</v>
      </c>
      <c r="BQ122" s="4">
        <f t="shared" si="38"/>
        <v>0</v>
      </c>
      <c r="BR122" s="13" t="str">
        <f t="shared" si="56"/>
        <v/>
      </c>
      <c r="BS122" s="4" t="str">
        <f t="shared" si="40"/>
        <v/>
      </c>
      <c r="BT122" s="25"/>
    </row>
    <row r="123">
      <c r="A123" s="2">
        <f t="shared" si="41"/>
        <v>34.5</v>
      </c>
      <c r="B123" s="4">
        <f t="shared" si="1"/>
        <v>103.5</v>
      </c>
      <c r="C123" s="4">
        <f t="shared" si="2"/>
        <v>-0.63</v>
      </c>
      <c r="F123" s="4">
        <f t="shared" si="3"/>
        <v>0</v>
      </c>
      <c r="G123" s="13" t="str">
        <f t="shared" si="49"/>
        <v/>
      </c>
      <c r="H123" s="4" t="str">
        <f t="shared" si="5"/>
        <v/>
      </c>
      <c r="J123" s="2">
        <f t="shared" si="42"/>
        <v>34.5</v>
      </c>
      <c r="K123" s="4">
        <f t="shared" si="6"/>
        <v>103.5</v>
      </c>
      <c r="L123" s="4">
        <f t="shared" si="7"/>
        <v>-0.63</v>
      </c>
      <c r="O123" s="4">
        <f t="shared" si="8"/>
        <v>0</v>
      </c>
      <c r="P123" s="13" t="str">
        <f t="shared" si="50"/>
        <v/>
      </c>
      <c r="Q123" s="4" t="str">
        <f t="shared" si="10"/>
        <v/>
      </c>
      <c r="S123" s="2">
        <f t="shared" si="43"/>
        <v>34.5</v>
      </c>
      <c r="T123" s="4">
        <f t="shared" si="11"/>
        <v>103.5</v>
      </c>
      <c r="U123" s="4">
        <f t="shared" si="12"/>
        <v>0.06</v>
      </c>
      <c r="X123" s="4">
        <f t="shared" si="13"/>
        <v>0</v>
      </c>
      <c r="Y123" s="13" t="str">
        <f t="shared" si="51"/>
        <v/>
      </c>
      <c r="Z123" s="4" t="str">
        <f t="shared" si="15"/>
        <v/>
      </c>
      <c r="AB123" s="2">
        <f t="shared" si="44"/>
        <v>34.5</v>
      </c>
      <c r="AC123" s="4">
        <f t="shared" si="16"/>
        <v>103.5</v>
      </c>
      <c r="AD123" s="4">
        <f t="shared" si="17"/>
        <v>0.06</v>
      </c>
      <c r="AG123" s="4">
        <f t="shared" si="18"/>
        <v>0</v>
      </c>
      <c r="AH123" s="13" t="str">
        <f t="shared" si="52"/>
        <v/>
      </c>
      <c r="AI123" s="4" t="str">
        <f t="shared" si="20"/>
        <v/>
      </c>
      <c r="AJ123" s="13"/>
      <c r="AK123" s="2">
        <f t="shared" si="45"/>
        <v>34.5</v>
      </c>
      <c r="AL123" s="4">
        <f t="shared" si="21"/>
        <v>103.5</v>
      </c>
      <c r="AM123" s="4">
        <f t="shared" si="22"/>
        <v>0.06</v>
      </c>
      <c r="AP123" s="4">
        <f t="shared" si="23"/>
        <v>0</v>
      </c>
      <c r="AQ123" s="13" t="str">
        <f t="shared" si="53"/>
        <v/>
      </c>
      <c r="AR123" s="4" t="str">
        <f t="shared" si="25"/>
        <v/>
      </c>
      <c r="AS123" s="13"/>
      <c r="AT123" s="2">
        <f t="shared" si="46"/>
        <v>34.5</v>
      </c>
      <c r="AU123" s="4">
        <f t="shared" si="26"/>
        <v>103.5</v>
      </c>
      <c r="AV123" s="4">
        <f t="shared" si="27"/>
        <v>-0.63</v>
      </c>
      <c r="AY123" s="4">
        <f t="shared" si="28"/>
        <v>0</v>
      </c>
      <c r="AZ123" s="13" t="str">
        <f t="shared" si="54"/>
        <v/>
      </c>
      <c r="BA123" s="4" t="str">
        <f t="shared" si="30"/>
        <v/>
      </c>
      <c r="BB123" s="13"/>
      <c r="BC123" s="2">
        <f t="shared" si="47"/>
        <v>34.5</v>
      </c>
      <c r="BD123" s="4">
        <f t="shared" si="31"/>
        <v>103.5</v>
      </c>
      <c r="BE123" s="4">
        <f t="shared" si="32"/>
        <v>-0.63</v>
      </c>
      <c r="BH123" s="4">
        <f t="shared" si="33"/>
        <v>0</v>
      </c>
      <c r="BI123" s="13" t="str">
        <f t="shared" si="55"/>
        <v/>
      </c>
      <c r="BJ123" s="4" t="str">
        <f t="shared" si="35"/>
        <v/>
      </c>
      <c r="BK123" s="13"/>
      <c r="BL123" s="2">
        <f t="shared" si="48"/>
        <v>34.5</v>
      </c>
      <c r="BM123" s="4">
        <f t="shared" si="36"/>
        <v>103.5</v>
      </c>
      <c r="BN123" s="4">
        <f t="shared" si="37"/>
        <v>-0.63</v>
      </c>
      <c r="BQ123" s="4">
        <f t="shared" si="38"/>
        <v>0</v>
      </c>
      <c r="BR123" s="13" t="str">
        <f t="shared" si="56"/>
        <v/>
      </c>
      <c r="BS123" s="4" t="str">
        <f t="shared" si="40"/>
        <v/>
      </c>
      <c r="BT123" s="25"/>
    </row>
    <row r="124">
      <c r="A124" s="2">
        <f t="shared" si="41"/>
        <v>35</v>
      </c>
      <c r="B124" s="4">
        <f t="shared" si="1"/>
        <v>105</v>
      </c>
      <c r="C124" s="4">
        <f t="shared" si="2"/>
        <v>-0.66</v>
      </c>
      <c r="F124" s="4">
        <f t="shared" si="3"/>
        <v>0</v>
      </c>
      <c r="G124" s="13" t="str">
        <f t="shared" si="49"/>
        <v/>
      </c>
      <c r="H124" s="4" t="str">
        <f t="shared" si="5"/>
        <v/>
      </c>
      <c r="J124" s="2">
        <f t="shared" si="42"/>
        <v>35</v>
      </c>
      <c r="K124" s="4">
        <f t="shared" si="6"/>
        <v>105</v>
      </c>
      <c r="L124" s="4">
        <f t="shared" si="7"/>
        <v>-0.66</v>
      </c>
      <c r="O124" s="4">
        <f t="shared" si="8"/>
        <v>0</v>
      </c>
      <c r="P124" s="13" t="str">
        <f t="shared" si="50"/>
        <v/>
      </c>
      <c r="Q124" s="4" t="str">
        <f t="shared" si="10"/>
        <v/>
      </c>
      <c r="S124" s="2">
        <f t="shared" si="43"/>
        <v>35</v>
      </c>
      <c r="T124" s="4">
        <f t="shared" si="11"/>
        <v>105</v>
      </c>
      <c r="U124" s="4">
        <f t="shared" si="12"/>
        <v>0.03</v>
      </c>
      <c r="V124" s="4">
        <f>150.875-1/32</f>
        <v>150.84375</v>
      </c>
      <c r="W124" s="4">
        <f>155+3/16</f>
        <v>155.1875</v>
      </c>
      <c r="X124" s="4">
        <f t="shared" si="13"/>
        <v>4.34375</v>
      </c>
      <c r="Y124" s="13">
        <f t="shared" si="51"/>
        <v>0.9859147894</v>
      </c>
      <c r="Z124" s="4">
        <f t="shared" si="15"/>
        <v>0</v>
      </c>
      <c r="AB124" s="2">
        <f t="shared" si="44"/>
        <v>35</v>
      </c>
      <c r="AC124" s="4">
        <f t="shared" si="16"/>
        <v>105</v>
      </c>
      <c r="AD124" s="4">
        <f t="shared" si="17"/>
        <v>0.03</v>
      </c>
      <c r="AE124" s="2">
        <v>150.875</v>
      </c>
      <c r="AF124" s="4">
        <f>155+3/16</f>
        <v>155.1875</v>
      </c>
      <c r="AG124" s="4">
        <f t="shared" si="18"/>
        <v>4.3125</v>
      </c>
      <c r="AH124" s="13">
        <f t="shared" si="52"/>
        <v>0.9858148842</v>
      </c>
      <c r="AI124" s="4">
        <f t="shared" si="20"/>
        <v>0</v>
      </c>
      <c r="AJ124" s="13"/>
      <c r="AK124" s="2">
        <f t="shared" si="45"/>
        <v>35</v>
      </c>
      <c r="AL124" s="4">
        <f t="shared" si="21"/>
        <v>105</v>
      </c>
      <c r="AM124" s="4">
        <f t="shared" si="22"/>
        <v>0.03</v>
      </c>
      <c r="AN124" s="4">
        <f>150.875-1/32</f>
        <v>150.84375</v>
      </c>
      <c r="AO124" s="4">
        <f>155.25-1/32</f>
        <v>155.21875</v>
      </c>
      <c r="AP124" s="4">
        <f t="shared" si="23"/>
        <v>4.375</v>
      </c>
      <c r="AQ124" s="13">
        <f t="shared" si="53"/>
        <v>0.9929327736</v>
      </c>
      <c r="AR124" s="4">
        <f t="shared" si="25"/>
        <v>0</v>
      </c>
      <c r="AS124" s="13"/>
      <c r="AT124" s="2">
        <f t="shared" si="46"/>
        <v>35</v>
      </c>
      <c r="AU124" s="4">
        <f t="shared" si="26"/>
        <v>105</v>
      </c>
      <c r="AV124" s="4">
        <f t="shared" si="27"/>
        <v>-0.66</v>
      </c>
      <c r="AY124" s="4">
        <f t="shared" si="28"/>
        <v>0</v>
      </c>
      <c r="AZ124" s="13" t="str">
        <f t="shared" si="54"/>
        <v/>
      </c>
      <c r="BA124" s="4" t="str">
        <f t="shared" si="30"/>
        <v/>
      </c>
      <c r="BB124" s="13"/>
      <c r="BC124" s="2">
        <f t="shared" si="47"/>
        <v>35</v>
      </c>
      <c r="BD124" s="4">
        <f t="shared" si="31"/>
        <v>105</v>
      </c>
      <c r="BE124" s="4">
        <f t="shared" si="32"/>
        <v>-0.66</v>
      </c>
      <c r="BH124" s="4">
        <f t="shared" si="33"/>
        <v>0</v>
      </c>
      <c r="BI124" s="13" t="str">
        <f t="shared" si="55"/>
        <v/>
      </c>
      <c r="BJ124" s="4" t="str">
        <f t="shared" si="35"/>
        <v/>
      </c>
      <c r="BK124" s="13"/>
      <c r="BL124" s="2">
        <f t="shared" si="48"/>
        <v>35</v>
      </c>
      <c r="BM124" s="4">
        <f t="shared" si="36"/>
        <v>105</v>
      </c>
      <c r="BN124" s="4">
        <f t="shared" si="37"/>
        <v>-0.66</v>
      </c>
      <c r="BQ124" s="4">
        <f t="shared" si="38"/>
        <v>0</v>
      </c>
      <c r="BR124" s="13" t="str">
        <f t="shared" si="56"/>
        <v/>
      </c>
      <c r="BS124" s="4" t="str">
        <f t="shared" si="40"/>
        <v/>
      </c>
      <c r="BT124" s="25"/>
    </row>
    <row r="125">
      <c r="A125" s="2">
        <f t="shared" si="41"/>
        <v>35.5</v>
      </c>
      <c r="B125" s="4">
        <f t="shared" si="1"/>
        <v>106.5</v>
      </c>
      <c r="C125" s="4">
        <f t="shared" si="2"/>
        <v>-0.69</v>
      </c>
      <c r="F125" s="4">
        <f t="shared" si="3"/>
        <v>0</v>
      </c>
      <c r="G125" s="13" t="str">
        <f t="shared" si="49"/>
        <v/>
      </c>
      <c r="H125" s="4" t="str">
        <f t="shared" si="5"/>
        <v/>
      </c>
      <c r="J125" s="2">
        <f t="shared" si="42"/>
        <v>35.5</v>
      </c>
      <c r="K125" s="4">
        <f t="shared" si="6"/>
        <v>106.5</v>
      </c>
      <c r="L125" s="4">
        <f t="shared" si="7"/>
        <v>-0.69</v>
      </c>
      <c r="O125" s="4">
        <f t="shared" si="8"/>
        <v>0</v>
      </c>
      <c r="P125" s="13" t="str">
        <f t="shared" si="50"/>
        <v/>
      </c>
      <c r="Q125" s="4" t="str">
        <f t="shared" si="10"/>
        <v/>
      </c>
      <c r="S125" s="2">
        <f t="shared" si="43"/>
        <v>35.5</v>
      </c>
      <c r="T125" s="4">
        <f t="shared" si="11"/>
        <v>106.5</v>
      </c>
      <c r="U125" s="4">
        <f t="shared" si="12"/>
        <v>0</v>
      </c>
      <c r="X125" s="4">
        <f t="shared" si="13"/>
        <v>0</v>
      </c>
      <c r="Y125" s="13" t="str">
        <f t="shared" si="51"/>
        <v/>
      </c>
      <c r="Z125" s="4">
        <f t="shared" si="15"/>
        <v>0</v>
      </c>
      <c r="AB125" s="2">
        <f t="shared" si="44"/>
        <v>35.5</v>
      </c>
      <c r="AC125" s="4">
        <f t="shared" si="16"/>
        <v>106.5</v>
      </c>
      <c r="AD125" s="4">
        <f t="shared" si="17"/>
        <v>0</v>
      </c>
      <c r="AG125" s="4">
        <f t="shared" si="18"/>
        <v>0</v>
      </c>
      <c r="AH125" s="13" t="str">
        <f t="shared" si="52"/>
        <v/>
      </c>
      <c r="AI125" s="4">
        <f t="shared" si="20"/>
        <v>0</v>
      </c>
      <c r="AJ125" s="13"/>
      <c r="AK125" s="2">
        <f t="shared" si="45"/>
        <v>35.5</v>
      </c>
      <c r="AL125" s="4">
        <f t="shared" si="21"/>
        <v>106.5</v>
      </c>
      <c r="AM125" s="4">
        <f t="shared" si="22"/>
        <v>0</v>
      </c>
      <c r="AP125" s="4">
        <f t="shared" si="23"/>
        <v>0</v>
      </c>
      <c r="AQ125" s="13" t="str">
        <f t="shared" si="53"/>
        <v/>
      </c>
      <c r="AR125" s="4">
        <f t="shared" si="25"/>
        <v>0</v>
      </c>
      <c r="AS125" s="13"/>
      <c r="AT125" s="2">
        <f t="shared" si="46"/>
        <v>35.5</v>
      </c>
      <c r="AU125" s="4">
        <f t="shared" si="26"/>
        <v>106.5</v>
      </c>
      <c r="AV125" s="4">
        <f t="shared" si="27"/>
        <v>-0.69</v>
      </c>
      <c r="AY125" s="4">
        <f t="shared" si="28"/>
        <v>0</v>
      </c>
      <c r="AZ125" s="13" t="str">
        <f t="shared" si="54"/>
        <v/>
      </c>
      <c r="BA125" s="4" t="str">
        <f t="shared" si="30"/>
        <v/>
      </c>
      <c r="BB125" s="13"/>
      <c r="BC125" s="2">
        <f t="shared" si="47"/>
        <v>35.5</v>
      </c>
      <c r="BD125" s="4">
        <f t="shared" si="31"/>
        <v>106.5</v>
      </c>
      <c r="BE125" s="4">
        <f t="shared" si="32"/>
        <v>-0.69</v>
      </c>
      <c r="BH125" s="4">
        <f t="shared" si="33"/>
        <v>0</v>
      </c>
      <c r="BI125" s="13" t="str">
        <f t="shared" si="55"/>
        <v/>
      </c>
      <c r="BJ125" s="4" t="str">
        <f t="shared" si="35"/>
        <v/>
      </c>
      <c r="BK125" s="13"/>
      <c r="BL125" s="2">
        <f t="shared" si="48"/>
        <v>35.5</v>
      </c>
      <c r="BM125" s="4">
        <f t="shared" si="36"/>
        <v>106.5</v>
      </c>
      <c r="BN125" s="4">
        <f t="shared" si="37"/>
        <v>-0.69</v>
      </c>
      <c r="BQ125" s="4">
        <f t="shared" si="38"/>
        <v>0</v>
      </c>
      <c r="BR125" s="13" t="str">
        <f t="shared" si="56"/>
        <v/>
      </c>
      <c r="BS125" s="4" t="str">
        <f t="shared" si="40"/>
        <v/>
      </c>
      <c r="BT125" s="25"/>
    </row>
    <row r="126">
      <c r="A126" s="2">
        <f t="shared" si="41"/>
        <v>36</v>
      </c>
      <c r="B126" s="4">
        <f t="shared" si="1"/>
        <v>108</v>
      </c>
      <c r="C126" s="4">
        <f t="shared" si="2"/>
        <v>-0.72</v>
      </c>
      <c r="F126" s="4">
        <f t="shared" si="3"/>
        <v>0</v>
      </c>
      <c r="G126" s="13" t="str">
        <f t="shared" si="49"/>
        <v/>
      </c>
      <c r="H126" s="4" t="str">
        <f t="shared" si="5"/>
        <v/>
      </c>
      <c r="J126" s="2">
        <f t="shared" si="42"/>
        <v>36</v>
      </c>
      <c r="K126" s="4">
        <f t="shared" si="6"/>
        <v>108</v>
      </c>
      <c r="L126" s="4">
        <f t="shared" si="7"/>
        <v>-0.72</v>
      </c>
      <c r="O126" s="4">
        <f t="shared" si="8"/>
        <v>0</v>
      </c>
      <c r="P126" s="13" t="str">
        <f t="shared" si="50"/>
        <v/>
      </c>
      <c r="Q126" s="4" t="str">
        <f t="shared" si="10"/>
        <v/>
      </c>
      <c r="S126" s="2">
        <f t="shared" si="43"/>
        <v>36</v>
      </c>
      <c r="T126" s="4">
        <f t="shared" si="11"/>
        <v>108</v>
      </c>
      <c r="U126" s="4">
        <f t="shared" si="12"/>
        <v>-0.03</v>
      </c>
      <c r="X126" s="4">
        <f t="shared" si="13"/>
        <v>0</v>
      </c>
      <c r="Y126" s="13" t="str">
        <f t="shared" si="51"/>
        <v/>
      </c>
      <c r="Z126" s="4" t="str">
        <f t="shared" si="15"/>
        <v/>
      </c>
      <c r="AB126" s="2">
        <f t="shared" si="44"/>
        <v>36</v>
      </c>
      <c r="AC126" s="4">
        <f t="shared" si="16"/>
        <v>108</v>
      </c>
      <c r="AD126" s="4">
        <f t="shared" si="17"/>
        <v>-0.03</v>
      </c>
      <c r="AG126" s="4">
        <f t="shared" si="18"/>
        <v>0</v>
      </c>
      <c r="AH126" s="13" t="str">
        <f t="shared" si="52"/>
        <v/>
      </c>
      <c r="AI126" s="4" t="str">
        <f t="shared" si="20"/>
        <v/>
      </c>
      <c r="AJ126" s="13"/>
      <c r="AK126" s="2">
        <f t="shared" si="45"/>
        <v>36</v>
      </c>
      <c r="AL126" s="4">
        <f t="shared" si="21"/>
        <v>108</v>
      </c>
      <c r="AM126" s="4">
        <f t="shared" si="22"/>
        <v>-0.03</v>
      </c>
      <c r="AN126" s="4">
        <f>150.875-1/32</f>
        <v>150.84375</v>
      </c>
      <c r="AO126" s="4">
        <f>155.25-1/32</f>
        <v>155.21875</v>
      </c>
      <c r="AP126" s="4">
        <f t="shared" si="23"/>
        <v>4.375</v>
      </c>
      <c r="AQ126" s="13">
        <f t="shared" si="53"/>
        <v>0.9929327736</v>
      </c>
      <c r="AR126" s="4">
        <f t="shared" si="25"/>
        <v>0</v>
      </c>
      <c r="AS126" s="13"/>
      <c r="AT126" s="2">
        <f t="shared" si="46"/>
        <v>36</v>
      </c>
      <c r="AU126" s="4">
        <f t="shared" si="26"/>
        <v>108</v>
      </c>
      <c r="AV126" s="4">
        <f t="shared" si="27"/>
        <v>-0.72</v>
      </c>
      <c r="AY126" s="4">
        <f t="shared" si="28"/>
        <v>0</v>
      </c>
      <c r="AZ126" s="13" t="str">
        <f t="shared" si="54"/>
        <v/>
      </c>
      <c r="BA126" s="4" t="str">
        <f t="shared" si="30"/>
        <v/>
      </c>
      <c r="BB126" s="13"/>
      <c r="BC126" s="2">
        <f t="shared" si="47"/>
        <v>36</v>
      </c>
      <c r="BD126" s="4">
        <f t="shared" si="31"/>
        <v>108</v>
      </c>
      <c r="BE126" s="4">
        <f t="shared" si="32"/>
        <v>-0.72</v>
      </c>
      <c r="BH126" s="4">
        <f t="shared" si="33"/>
        <v>0</v>
      </c>
      <c r="BI126" s="13" t="str">
        <f t="shared" si="55"/>
        <v/>
      </c>
      <c r="BJ126" s="4" t="str">
        <f t="shared" si="35"/>
        <v/>
      </c>
      <c r="BK126" s="13"/>
      <c r="BL126" s="2">
        <f t="shared" si="48"/>
        <v>36</v>
      </c>
      <c r="BM126" s="4">
        <f t="shared" si="36"/>
        <v>108</v>
      </c>
      <c r="BN126" s="4">
        <f t="shared" si="37"/>
        <v>-0.72</v>
      </c>
      <c r="BQ126" s="4">
        <f t="shared" si="38"/>
        <v>0</v>
      </c>
      <c r="BR126" s="13" t="str">
        <f t="shared" si="56"/>
        <v/>
      </c>
      <c r="BS126" s="4" t="str">
        <f t="shared" si="40"/>
        <v/>
      </c>
      <c r="BT126" s="25"/>
    </row>
    <row r="127">
      <c r="A127" s="2">
        <f t="shared" si="41"/>
        <v>36.5</v>
      </c>
      <c r="B127" s="4">
        <f t="shared" si="1"/>
        <v>109.5</v>
      </c>
      <c r="C127" s="4">
        <f t="shared" si="2"/>
        <v>-0.75</v>
      </c>
      <c r="F127" s="4">
        <f t="shared" si="3"/>
        <v>0</v>
      </c>
      <c r="G127" s="13" t="str">
        <f t="shared" si="49"/>
        <v/>
      </c>
      <c r="H127" s="4" t="str">
        <f t="shared" si="5"/>
        <v/>
      </c>
      <c r="J127" s="2">
        <f t="shared" si="42"/>
        <v>36.5</v>
      </c>
      <c r="K127" s="4">
        <f t="shared" si="6"/>
        <v>109.5</v>
      </c>
      <c r="L127" s="4">
        <f t="shared" si="7"/>
        <v>-0.75</v>
      </c>
      <c r="O127" s="4">
        <f t="shared" si="8"/>
        <v>0</v>
      </c>
      <c r="P127" s="13" t="str">
        <f t="shared" si="50"/>
        <v/>
      </c>
      <c r="Q127" s="4" t="str">
        <f t="shared" si="10"/>
        <v/>
      </c>
      <c r="S127" s="2">
        <f t="shared" si="43"/>
        <v>36.5</v>
      </c>
      <c r="T127" s="4">
        <f t="shared" si="11"/>
        <v>109.5</v>
      </c>
      <c r="U127" s="4">
        <f t="shared" si="12"/>
        <v>-0.06</v>
      </c>
      <c r="X127" s="4">
        <f t="shared" si="13"/>
        <v>0</v>
      </c>
      <c r="Y127" s="13" t="str">
        <f t="shared" si="51"/>
        <v/>
      </c>
      <c r="Z127" s="4" t="str">
        <f t="shared" si="15"/>
        <v/>
      </c>
      <c r="AB127" s="2">
        <f t="shared" si="44"/>
        <v>36.5</v>
      </c>
      <c r="AC127" s="4">
        <f t="shared" si="16"/>
        <v>109.5</v>
      </c>
      <c r="AD127" s="4">
        <f t="shared" si="17"/>
        <v>-0.06</v>
      </c>
      <c r="AG127" s="4">
        <f t="shared" si="18"/>
        <v>0</v>
      </c>
      <c r="AH127" s="13" t="str">
        <f t="shared" si="52"/>
        <v/>
      </c>
      <c r="AI127" s="4" t="str">
        <f t="shared" si="20"/>
        <v/>
      </c>
      <c r="AJ127" s="13"/>
      <c r="AK127" s="2">
        <f t="shared" si="45"/>
        <v>36.5</v>
      </c>
      <c r="AL127" s="4">
        <f t="shared" si="21"/>
        <v>109.5</v>
      </c>
      <c r="AM127" s="4">
        <f t="shared" si="22"/>
        <v>-0.06</v>
      </c>
      <c r="AP127" s="4">
        <f t="shared" si="23"/>
        <v>0</v>
      </c>
      <c r="AQ127" s="13" t="str">
        <f t="shared" si="53"/>
        <v/>
      </c>
      <c r="AR127" s="4" t="str">
        <f t="shared" si="25"/>
        <v/>
      </c>
      <c r="AS127" s="13"/>
      <c r="AT127" s="2">
        <f t="shared" si="46"/>
        <v>36.5</v>
      </c>
      <c r="AU127" s="4">
        <f t="shared" si="26"/>
        <v>109.5</v>
      </c>
      <c r="AV127" s="4">
        <f t="shared" si="27"/>
        <v>-0.75</v>
      </c>
      <c r="AY127" s="4">
        <f t="shared" si="28"/>
        <v>0</v>
      </c>
      <c r="AZ127" s="13" t="str">
        <f t="shared" si="54"/>
        <v/>
      </c>
      <c r="BA127" s="4" t="str">
        <f t="shared" si="30"/>
        <v/>
      </c>
      <c r="BB127" s="13"/>
      <c r="BC127" s="2">
        <f t="shared" si="47"/>
        <v>36.5</v>
      </c>
      <c r="BD127" s="4">
        <f t="shared" si="31"/>
        <v>109.5</v>
      </c>
      <c r="BE127" s="4">
        <f t="shared" si="32"/>
        <v>-0.75</v>
      </c>
      <c r="BH127" s="4">
        <f t="shared" si="33"/>
        <v>0</v>
      </c>
      <c r="BI127" s="13" t="str">
        <f t="shared" si="55"/>
        <v/>
      </c>
      <c r="BJ127" s="4" t="str">
        <f t="shared" si="35"/>
        <v/>
      </c>
      <c r="BK127" s="13"/>
      <c r="BL127" s="2">
        <f t="shared" si="48"/>
        <v>36.5</v>
      </c>
      <c r="BM127" s="4">
        <f t="shared" si="36"/>
        <v>109.5</v>
      </c>
      <c r="BN127" s="4">
        <f t="shared" si="37"/>
        <v>-0.75</v>
      </c>
      <c r="BQ127" s="4">
        <f t="shared" si="38"/>
        <v>0</v>
      </c>
      <c r="BR127" s="13" t="str">
        <f t="shared" si="56"/>
        <v/>
      </c>
      <c r="BS127" s="4" t="str">
        <f t="shared" si="40"/>
        <v/>
      </c>
      <c r="BT127" s="25"/>
    </row>
    <row r="128">
      <c r="A128" s="2">
        <f t="shared" si="41"/>
        <v>37</v>
      </c>
      <c r="B128" s="4">
        <f t="shared" si="1"/>
        <v>111</v>
      </c>
      <c r="C128" s="4">
        <f t="shared" si="2"/>
        <v>-0.78</v>
      </c>
      <c r="F128" s="4">
        <f t="shared" si="3"/>
        <v>0</v>
      </c>
      <c r="G128" s="13" t="str">
        <f t="shared" si="49"/>
        <v/>
      </c>
      <c r="H128" s="4" t="str">
        <f t="shared" si="5"/>
        <v/>
      </c>
      <c r="I128" s="2"/>
      <c r="J128" s="2">
        <f t="shared" si="42"/>
        <v>37</v>
      </c>
      <c r="K128" s="4">
        <f t="shared" si="6"/>
        <v>111</v>
      </c>
      <c r="L128" s="4">
        <f t="shared" si="7"/>
        <v>-0.78</v>
      </c>
      <c r="O128" s="4">
        <f t="shared" si="8"/>
        <v>0</v>
      </c>
      <c r="P128" s="13" t="str">
        <f t="shared" si="50"/>
        <v/>
      </c>
      <c r="Q128" s="4" t="str">
        <f t="shared" si="10"/>
        <v/>
      </c>
      <c r="S128" s="2">
        <f t="shared" si="43"/>
        <v>37</v>
      </c>
      <c r="T128" s="4">
        <f t="shared" si="11"/>
        <v>111</v>
      </c>
      <c r="U128" s="4">
        <f t="shared" si="12"/>
        <v>-0.09</v>
      </c>
      <c r="X128" s="4">
        <f t="shared" si="13"/>
        <v>0</v>
      </c>
      <c r="Y128" s="13" t="str">
        <f t="shared" si="51"/>
        <v/>
      </c>
      <c r="Z128" s="4" t="str">
        <f t="shared" si="15"/>
        <v/>
      </c>
      <c r="AB128" s="2">
        <f t="shared" si="44"/>
        <v>37</v>
      </c>
      <c r="AC128" s="4">
        <f t="shared" si="16"/>
        <v>111</v>
      </c>
      <c r="AD128" s="4">
        <f t="shared" si="17"/>
        <v>-0.09</v>
      </c>
      <c r="AG128" s="4">
        <f t="shared" si="18"/>
        <v>0</v>
      </c>
      <c r="AH128" s="13" t="str">
        <f t="shared" si="52"/>
        <v/>
      </c>
      <c r="AI128" s="4" t="str">
        <f t="shared" si="20"/>
        <v/>
      </c>
      <c r="AJ128" s="13"/>
      <c r="AK128" s="2">
        <f t="shared" si="45"/>
        <v>37</v>
      </c>
      <c r="AL128" s="4">
        <f t="shared" si="21"/>
        <v>111</v>
      </c>
      <c r="AM128" s="4">
        <f t="shared" si="22"/>
        <v>-0.09</v>
      </c>
      <c r="AN128" s="4">
        <f>150.875-1/32</f>
        <v>150.84375</v>
      </c>
      <c r="AO128" s="4">
        <f>155.25-1/32</f>
        <v>155.21875</v>
      </c>
      <c r="AP128" s="4">
        <f t="shared" si="23"/>
        <v>4.375</v>
      </c>
      <c r="AQ128" s="13">
        <f t="shared" si="53"/>
        <v>0.9929327736</v>
      </c>
      <c r="AR128" s="4">
        <f t="shared" si="25"/>
        <v>0</v>
      </c>
      <c r="AS128" s="13"/>
      <c r="AT128" s="2">
        <f t="shared" si="46"/>
        <v>37</v>
      </c>
      <c r="AU128" s="4">
        <f t="shared" si="26"/>
        <v>111</v>
      </c>
      <c r="AV128" s="4">
        <f t="shared" si="27"/>
        <v>-0.78</v>
      </c>
      <c r="AY128" s="4">
        <f t="shared" si="28"/>
        <v>0</v>
      </c>
      <c r="AZ128" s="13" t="str">
        <f t="shared" si="54"/>
        <v/>
      </c>
      <c r="BA128" s="4" t="str">
        <f t="shared" si="30"/>
        <v/>
      </c>
      <c r="BB128" s="13"/>
      <c r="BC128" s="2">
        <f t="shared" si="47"/>
        <v>37</v>
      </c>
      <c r="BD128" s="4">
        <f t="shared" si="31"/>
        <v>111</v>
      </c>
      <c r="BE128" s="4">
        <f t="shared" si="32"/>
        <v>-0.78</v>
      </c>
      <c r="BH128" s="4">
        <f t="shared" si="33"/>
        <v>0</v>
      </c>
      <c r="BI128" s="13" t="str">
        <f t="shared" si="55"/>
        <v/>
      </c>
      <c r="BJ128" s="4" t="str">
        <f t="shared" si="35"/>
        <v/>
      </c>
      <c r="BK128" s="13"/>
      <c r="BL128" s="2">
        <f t="shared" si="48"/>
        <v>37</v>
      </c>
      <c r="BM128" s="4">
        <f t="shared" si="36"/>
        <v>111</v>
      </c>
      <c r="BN128" s="4">
        <f t="shared" si="37"/>
        <v>-0.78</v>
      </c>
      <c r="BQ128" s="4">
        <f t="shared" si="38"/>
        <v>0</v>
      </c>
      <c r="BR128" s="13" t="str">
        <f t="shared" si="56"/>
        <v/>
      </c>
      <c r="BS128" s="4" t="str">
        <f t="shared" si="40"/>
        <v/>
      </c>
      <c r="BT128" s="25"/>
    </row>
    <row r="129">
      <c r="A129" s="2">
        <f t="shared" si="41"/>
        <v>37.5</v>
      </c>
      <c r="B129" s="4">
        <f t="shared" si="1"/>
        <v>112.5</v>
      </c>
      <c r="C129" s="4">
        <f t="shared" si="2"/>
        <v>-0.81</v>
      </c>
      <c r="F129" s="4">
        <f t="shared" si="3"/>
        <v>0</v>
      </c>
      <c r="G129" s="13" t="str">
        <f t="shared" si="49"/>
        <v/>
      </c>
      <c r="H129" s="4" t="str">
        <f t="shared" si="5"/>
        <v/>
      </c>
      <c r="J129" s="2">
        <f t="shared" si="42"/>
        <v>37.5</v>
      </c>
      <c r="K129" s="4">
        <f t="shared" si="6"/>
        <v>112.5</v>
      </c>
      <c r="L129" s="4">
        <f t="shared" si="7"/>
        <v>-0.81</v>
      </c>
      <c r="O129" s="4">
        <f t="shared" si="8"/>
        <v>0</v>
      </c>
      <c r="P129" s="13" t="str">
        <f t="shared" si="50"/>
        <v/>
      </c>
      <c r="Q129" s="4" t="str">
        <f t="shared" si="10"/>
        <v/>
      </c>
      <c r="S129" s="2">
        <f t="shared" si="43"/>
        <v>37.5</v>
      </c>
      <c r="T129" s="4">
        <f t="shared" si="11"/>
        <v>112.5</v>
      </c>
      <c r="U129" s="4">
        <f t="shared" si="12"/>
        <v>-0.12</v>
      </c>
      <c r="X129" s="4">
        <f t="shared" si="13"/>
        <v>0</v>
      </c>
      <c r="Y129" s="13" t="str">
        <f t="shared" si="51"/>
        <v/>
      </c>
      <c r="Z129" s="4" t="str">
        <f t="shared" si="15"/>
        <v/>
      </c>
      <c r="AB129" s="2">
        <f t="shared" si="44"/>
        <v>37.5</v>
      </c>
      <c r="AC129" s="4">
        <f t="shared" si="16"/>
        <v>112.5</v>
      </c>
      <c r="AD129" s="4">
        <f t="shared" si="17"/>
        <v>-0.12</v>
      </c>
      <c r="AG129" s="4">
        <f t="shared" si="18"/>
        <v>0</v>
      </c>
      <c r="AH129" s="13" t="str">
        <f t="shared" si="52"/>
        <v/>
      </c>
      <c r="AI129" s="4" t="str">
        <f t="shared" si="20"/>
        <v/>
      </c>
      <c r="AJ129" s="13"/>
      <c r="AK129" s="2">
        <f t="shared" si="45"/>
        <v>37.5</v>
      </c>
      <c r="AL129" s="4">
        <f t="shared" si="21"/>
        <v>112.5</v>
      </c>
      <c r="AM129" s="4">
        <f t="shared" si="22"/>
        <v>-0.12</v>
      </c>
      <c r="AP129" s="4">
        <f t="shared" si="23"/>
        <v>0</v>
      </c>
      <c r="AQ129" s="13" t="str">
        <f t="shared" si="53"/>
        <v/>
      </c>
      <c r="AR129" s="4" t="str">
        <f t="shared" si="25"/>
        <v/>
      </c>
      <c r="AS129" s="13"/>
      <c r="AT129" s="2">
        <f t="shared" si="46"/>
        <v>37.5</v>
      </c>
      <c r="AU129" s="4">
        <f t="shared" si="26"/>
        <v>112.5</v>
      </c>
      <c r="AV129" s="4">
        <f t="shared" si="27"/>
        <v>-0.81</v>
      </c>
      <c r="AY129" s="4">
        <f t="shared" si="28"/>
        <v>0</v>
      </c>
      <c r="AZ129" s="13" t="str">
        <f t="shared" si="54"/>
        <v/>
      </c>
      <c r="BA129" s="4" t="str">
        <f t="shared" si="30"/>
        <v/>
      </c>
      <c r="BB129" s="13"/>
      <c r="BC129" s="2">
        <f t="shared" si="47"/>
        <v>37.5</v>
      </c>
      <c r="BD129" s="4">
        <f t="shared" si="31"/>
        <v>112.5</v>
      </c>
      <c r="BE129" s="4">
        <f t="shared" si="32"/>
        <v>-0.81</v>
      </c>
      <c r="BH129" s="4">
        <f t="shared" si="33"/>
        <v>0</v>
      </c>
      <c r="BI129" s="13" t="str">
        <f t="shared" si="55"/>
        <v/>
      </c>
      <c r="BJ129" s="4" t="str">
        <f t="shared" si="35"/>
        <v/>
      </c>
      <c r="BK129" s="13"/>
      <c r="BL129" s="2">
        <f t="shared" si="48"/>
        <v>37.5</v>
      </c>
      <c r="BM129" s="4">
        <f t="shared" si="36"/>
        <v>112.5</v>
      </c>
      <c r="BN129" s="4">
        <f t="shared" si="37"/>
        <v>-0.81</v>
      </c>
      <c r="BQ129" s="4">
        <f t="shared" si="38"/>
        <v>0</v>
      </c>
      <c r="BR129" s="13" t="str">
        <f t="shared" si="56"/>
        <v/>
      </c>
      <c r="BS129" s="4" t="str">
        <f t="shared" si="40"/>
        <v/>
      </c>
      <c r="BT129" s="25"/>
    </row>
    <row r="130">
      <c r="A130" s="2">
        <f t="shared" si="41"/>
        <v>38</v>
      </c>
      <c r="B130" s="4">
        <f t="shared" si="1"/>
        <v>114</v>
      </c>
      <c r="C130" s="4">
        <f t="shared" si="2"/>
        <v>-0.84</v>
      </c>
      <c r="F130" s="4">
        <f t="shared" si="3"/>
        <v>0</v>
      </c>
      <c r="G130" s="13" t="str">
        <f t="shared" si="49"/>
        <v/>
      </c>
      <c r="H130" s="4" t="str">
        <f t="shared" si="5"/>
        <v/>
      </c>
      <c r="J130" s="2">
        <f t="shared" si="42"/>
        <v>38</v>
      </c>
      <c r="K130" s="4">
        <f t="shared" si="6"/>
        <v>114</v>
      </c>
      <c r="L130" s="4">
        <f t="shared" si="7"/>
        <v>-0.84</v>
      </c>
      <c r="O130" s="4">
        <f t="shared" si="8"/>
        <v>0</v>
      </c>
      <c r="P130" s="13" t="str">
        <f t="shared" si="50"/>
        <v/>
      </c>
      <c r="Q130" s="4" t="str">
        <f t="shared" si="10"/>
        <v/>
      </c>
      <c r="S130" s="2">
        <f t="shared" si="43"/>
        <v>38</v>
      </c>
      <c r="T130" s="4">
        <f t="shared" si="11"/>
        <v>114</v>
      </c>
      <c r="U130" s="4">
        <f t="shared" si="12"/>
        <v>-0.15</v>
      </c>
      <c r="X130" s="4">
        <f t="shared" si="13"/>
        <v>0</v>
      </c>
      <c r="Y130" s="13" t="str">
        <f t="shared" si="51"/>
        <v/>
      </c>
      <c r="Z130" s="4" t="str">
        <f t="shared" si="15"/>
        <v/>
      </c>
      <c r="AB130" s="2">
        <f t="shared" si="44"/>
        <v>38</v>
      </c>
      <c r="AC130" s="4">
        <f t="shared" si="16"/>
        <v>114</v>
      </c>
      <c r="AD130" s="4">
        <f t="shared" si="17"/>
        <v>-0.15</v>
      </c>
      <c r="AG130" s="4">
        <f t="shared" si="18"/>
        <v>0</v>
      </c>
      <c r="AH130" s="13" t="str">
        <f t="shared" si="52"/>
        <v/>
      </c>
      <c r="AI130" s="4" t="str">
        <f t="shared" si="20"/>
        <v/>
      </c>
      <c r="AJ130" s="13"/>
      <c r="AK130" s="2">
        <f t="shared" si="45"/>
        <v>38</v>
      </c>
      <c r="AL130" s="4">
        <f t="shared" si="21"/>
        <v>114</v>
      </c>
      <c r="AM130" s="4">
        <f t="shared" si="22"/>
        <v>-0.15</v>
      </c>
      <c r="AN130" s="4">
        <f>150.875-1/32</f>
        <v>150.84375</v>
      </c>
      <c r="AO130" s="4">
        <f>155.25-1/32</f>
        <v>155.21875</v>
      </c>
      <c r="AP130" s="4">
        <f t="shared" si="23"/>
        <v>4.375</v>
      </c>
      <c r="AQ130" s="13">
        <f t="shared" si="53"/>
        <v>0.9929327736</v>
      </c>
      <c r="AR130" s="4">
        <f t="shared" si="25"/>
        <v>0</v>
      </c>
      <c r="AS130" s="13"/>
      <c r="AT130" s="2">
        <f t="shared" si="46"/>
        <v>38</v>
      </c>
      <c r="AU130" s="4">
        <f t="shared" si="26"/>
        <v>114</v>
      </c>
      <c r="AV130" s="4">
        <f t="shared" si="27"/>
        <v>-0.84</v>
      </c>
      <c r="AY130" s="4">
        <f t="shared" si="28"/>
        <v>0</v>
      </c>
      <c r="AZ130" s="13" t="str">
        <f t="shared" si="54"/>
        <v/>
      </c>
      <c r="BA130" s="4" t="str">
        <f t="shared" si="30"/>
        <v/>
      </c>
      <c r="BB130" s="13"/>
      <c r="BC130" s="2">
        <f t="shared" si="47"/>
        <v>38</v>
      </c>
      <c r="BD130" s="4">
        <f t="shared" si="31"/>
        <v>114</v>
      </c>
      <c r="BE130" s="4">
        <f t="shared" si="32"/>
        <v>-0.84</v>
      </c>
      <c r="BH130" s="4">
        <f t="shared" si="33"/>
        <v>0</v>
      </c>
      <c r="BI130" s="13" t="str">
        <f t="shared" si="55"/>
        <v/>
      </c>
      <c r="BJ130" s="4" t="str">
        <f t="shared" si="35"/>
        <v/>
      </c>
      <c r="BK130" s="13"/>
      <c r="BL130" s="2">
        <f t="shared" si="48"/>
        <v>38</v>
      </c>
      <c r="BM130" s="4">
        <f t="shared" si="36"/>
        <v>114</v>
      </c>
      <c r="BN130" s="4">
        <f t="shared" si="37"/>
        <v>-0.84</v>
      </c>
      <c r="BQ130" s="4">
        <f t="shared" si="38"/>
        <v>0</v>
      </c>
      <c r="BR130" s="13" t="str">
        <f t="shared" si="56"/>
        <v/>
      </c>
      <c r="BS130" s="4" t="str">
        <f t="shared" si="40"/>
        <v/>
      </c>
      <c r="BT130" s="25"/>
    </row>
    <row r="131">
      <c r="A131" s="2">
        <f t="shared" si="41"/>
        <v>38.5</v>
      </c>
      <c r="B131" s="4">
        <f t="shared" si="1"/>
        <v>115.5</v>
      </c>
      <c r="C131" s="4">
        <f t="shared" si="2"/>
        <v>-0.87</v>
      </c>
      <c r="F131" s="4">
        <f t="shared" si="3"/>
        <v>0</v>
      </c>
      <c r="G131" s="13" t="str">
        <f t="shared" si="49"/>
        <v/>
      </c>
      <c r="H131" s="4" t="str">
        <f t="shared" si="5"/>
        <v/>
      </c>
      <c r="J131" s="2">
        <f t="shared" si="42"/>
        <v>38.5</v>
      </c>
      <c r="K131" s="4">
        <f t="shared" si="6"/>
        <v>115.5</v>
      </c>
      <c r="L131" s="4">
        <f t="shared" si="7"/>
        <v>-0.87</v>
      </c>
      <c r="O131" s="4">
        <f t="shared" si="8"/>
        <v>0</v>
      </c>
      <c r="P131" s="13" t="str">
        <f t="shared" si="50"/>
        <v/>
      </c>
      <c r="Q131" s="4" t="str">
        <f t="shared" si="10"/>
        <v/>
      </c>
      <c r="S131" s="2">
        <f t="shared" si="43"/>
        <v>38.5</v>
      </c>
      <c r="T131" s="4">
        <f t="shared" si="11"/>
        <v>115.5</v>
      </c>
      <c r="U131" s="4">
        <f t="shared" si="12"/>
        <v>-0.18</v>
      </c>
      <c r="X131" s="4">
        <f t="shared" si="13"/>
        <v>0</v>
      </c>
      <c r="Y131" s="13" t="str">
        <f t="shared" si="51"/>
        <v/>
      </c>
      <c r="Z131" s="4" t="str">
        <f t="shared" si="15"/>
        <v/>
      </c>
      <c r="AB131" s="2">
        <f t="shared" si="44"/>
        <v>38.5</v>
      </c>
      <c r="AC131" s="4">
        <f t="shared" si="16"/>
        <v>115.5</v>
      </c>
      <c r="AD131" s="4">
        <f t="shared" si="17"/>
        <v>-0.18</v>
      </c>
      <c r="AG131" s="4">
        <f t="shared" si="18"/>
        <v>0</v>
      </c>
      <c r="AH131" s="13" t="str">
        <f t="shared" si="52"/>
        <v/>
      </c>
      <c r="AI131" s="4" t="str">
        <f t="shared" si="20"/>
        <v/>
      </c>
      <c r="AJ131" s="13"/>
      <c r="AK131" s="2">
        <f t="shared" si="45"/>
        <v>38.5</v>
      </c>
      <c r="AL131" s="4">
        <f t="shared" si="21"/>
        <v>115.5</v>
      </c>
      <c r="AM131" s="4">
        <f t="shared" si="22"/>
        <v>-0.18</v>
      </c>
      <c r="AP131" s="4">
        <f t="shared" si="23"/>
        <v>0</v>
      </c>
      <c r="AQ131" s="13" t="str">
        <f t="shared" si="53"/>
        <v/>
      </c>
      <c r="AR131" s="4" t="str">
        <f t="shared" si="25"/>
        <v/>
      </c>
      <c r="AS131" s="13"/>
      <c r="AT131" s="2">
        <f t="shared" si="46"/>
        <v>38.5</v>
      </c>
      <c r="AU131" s="4">
        <f t="shared" si="26"/>
        <v>115.5</v>
      </c>
      <c r="AV131" s="4">
        <f t="shared" si="27"/>
        <v>-0.87</v>
      </c>
      <c r="AY131" s="4">
        <f t="shared" si="28"/>
        <v>0</v>
      </c>
      <c r="AZ131" s="13" t="str">
        <f t="shared" si="54"/>
        <v/>
      </c>
      <c r="BA131" s="4" t="str">
        <f t="shared" si="30"/>
        <v/>
      </c>
      <c r="BB131" s="13"/>
      <c r="BC131" s="2">
        <f t="shared" si="47"/>
        <v>38.5</v>
      </c>
      <c r="BD131" s="4">
        <f t="shared" si="31"/>
        <v>115.5</v>
      </c>
      <c r="BE131" s="4">
        <f t="shared" si="32"/>
        <v>-0.87</v>
      </c>
      <c r="BH131" s="4">
        <f t="shared" si="33"/>
        <v>0</v>
      </c>
      <c r="BI131" s="13" t="str">
        <f t="shared" si="55"/>
        <v/>
      </c>
      <c r="BJ131" s="4" t="str">
        <f t="shared" si="35"/>
        <v/>
      </c>
      <c r="BK131" s="13"/>
      <c r="BL131" s="2">
        <f t="shared" si="48"/>
        <v>38.5</v>
      </c>
      <c r="BM131" s="4">
        <f t="shared" si="36"/>
        <v>115.5</v>
      </c>
      <c r="BN131" s="4">
        <f t="shared" si="37"/>
        <v>-0.87</v>
      </c>
      <c r="BQ131" s="4">
        <f t="shared" si="38"/>
        <v>0</v>
      </c>
      <c r="BR131" s="13" t="str">
        <f t="shared" si="56"/>
        <v/>
      </c>
      <c r="BS131" s="4" t="str">
        <f t="shared" si="40"/>
        <v/>
      </c>
      <c r="BT131" s="25"/>
    </row>
    <row r="132">
      <c r="A132" s="2">
        <f t="shared" si="41"/>
        <v>39</v>
      </c>
      <c r="B132" s="4">
        <f t="shared" si="1"/>
        <v>117</v>
      </c>
      <c r="C132" s="4">
        <f t="shared" si="2"/>
        <v>-0.9</v>
      </c>
      <c r="F132" s="4">
        <f t="shared" si="3"/>
        <v>0</v>
      </c>
      <c r="G132" s="13" t="str">
        <f t="shared" si="49"/>
        <v/>
      </c>
      <c r="H132" s="4" t="str">
        <f t="shared" si="5"/>
        <v/>
      </c>
      <c r="J132" s="2">
        <f t="shared" si="42"/>
        <v>39</v>
      </c>
      <c r="K132" s="4">
        <f t="shared" si="6"/>
        <v>117</v>
      </c>
      <c r="L132" s="4">
        <f t="shared" si="7"/>
        <v>-0.9</v>
      </c>
      <c r="O132" s="4">
        <f t="shared" si="8"/>
        <v>0</v>
      </c>
      <c r="P132" s="13" t="str">
        <f t="shared" si="50"/>
        <v/>
      </c>
      <c r="Q132" s="4" t="str">
        <f t="shared" si="10"/>
        <v/>
      </c>
      <c r="S132" s="2">
        <f t="shared" si="43"/>
        <v>39</v>
      </c>
      <c r="T132" s="4">
        <f t="shared" si="11"/>
        <v>117</v>
      </c>
      <c r="U132" s="4">
        <f t="shared" si="12"/>
        <v>-0.21</v>
      </c>
      <c r="X132" s="4">
        <f t="shared" si="13"/>
        <v>0</v>
      </c>
      <c r="Y132" s="13" t="str">
        <f t="shared" si="51"/>
        <v/>
      </c>
      <c r="Z132" s="4" t="str">
        <f t="shared" si="15"/>
        <v/>
      </c>
      <c r="AB132" s="2">
        <f t="shared" si="44"/>
        <v>39</v>
      </c>
      <c r="AC132" s="4">
        <f t="shared" si="16"/>
        <v>117</v>
      </c>
      <c r="AD132" s="4">
        <f t="shared" si="17"/>
        <v>-0.21</v>
      </c>
      <c r="AG132" s="4">
        <f t="shared" si="18"/>
        <v>0</v>
      </c>
      <c r="AH132" s="13" t="str">
        <f t="shared" si="52"/>
        <v/>
      </c>
      <c r="AI132" s="4" t="str">
        <f t="shared" si="20"/>
        <v/>
      </c>
      <c r="AJ132" s="13"/>
      <c r="AK132" s="2">
        <f t="shared" si="45"/>
        <v>39</v>
      </c>
      <c r="AL132" s="4">
        <f t="shared" si="21"/>
        <v>117</v>
      </c>
      <c r="AM132" s="4">
        <f t="shared" si="22"/>
        <v>-0.21</v>
      </c>
      <c r="AN132" s="2">
        <v>150.8125</v>
      </c>
      <c r="AO132" s="4">
        <f>155.25-1/32</f>
        <v>155.21875</v>
      </c>
      <c r="AP132" s="4">
        <f t="shared" si="23"/>
        <v>4.40625</v>
      </c>
      <c r="AQ132" s="13">
        <f t="shared" si="53"/>
        <v>0.9964726521</v>
      </c>
      <c r="AR132" s="4">
        <f t="shared" si="25"/>
        <v>0</v>
      </c>
      <c r="AS132" s="13"/>
      <c r="AT132" s="2">
        <f t="shared" si="46"/>
        <v>39</v>
      </c>
      <c r="AU132" s="4">
        <f t="shared" si="26"/>
        <v>117</v>
      </c>
      <c r="AV132" s="4">
        <f t="shared" si="27"/>
        <v>-0.9</v>
      </c>
      <c r="AY132" s="4">
        <f t="shared" si="28"/>
        <v>0</v>
      </c>
      <c r="AZ132" s="13" t="str">
        <f t="shared" si="54"/>
        <v/>
      </c>
      <c r="BA132" s="4" t="str">
        <f t="shared" si="30"/>
        <v/>
      </c>
      <c r="BB132" s="13"/>
      <c r="BC132" s="2">
        <f t="shared" si="47"/>
        <v>39</v>
      </c>
      <c r="BD132" s="4">
        <f t="shared" si="31"/>
        <v>117</v>
      </c>
      <c r="BE132" s="4">
        <f t="shared" si="32"/>
        <v>-0.9</v>
      </c>
      <c r="BH132" s="4">
        <f t="shared" si="33"/>
        <v>0</v>
      </c>
      <c r="BI132" s="13" t="str">
        <f t="shared" si="55"/>
        <v/>
      </c>
      <c r="BJ132" s="4" t="str">
        <f t="shared" si="35"/>
        <v/>
      </c>
      <c r="BK132" s="13"/>
      <c r="BL132" s="2">
        <f t="shared" si="48"/>
        <v>39</v>
      </c>
      <c r="BM132" s="4">
        <f t="shared" si="36"/>
        <v>117</v>
      </c>
      <c r="BN132" s="4">
        <f t="shared" si="37"/>
        <v>-0.9</v>
      </c>
      <c r="BQ132" s="4">
        <f t="shared" si="38"/>
        <v>0</v>
      </c>
      <c r="BR132" s="13" t="str">
        <f t="shared" si="56"/>
        <v/>
      </c>
      <c r="BS132" s="4" t="str">
        <f t="shared" si="40"/>
        <v/>
      </c>
      <c r="BT132" s="25"/>
    </row>
    <row r="133">
      <c r="A133" s="2">
        <f t="shared" si="41"/>
        <v>39.5</v>
      </c>
      <c r="B133" s="4">
        <f t="shared" si="1"/>
        <v>118.5</v>
      </c>
      <c r="C133" s="4">
        <f t="shared" si="2"/>
        <v>-0.93</v>
      </c>
      <c r="F133" s="4">
        <f t="shared" si="3"/>
        <v>0</v>
      </c>
      <c r="G133" s="13" t="str">
        <f t="shared" si="49"/>
        <v/>
      </c>
      <c r="H133" s="4" t="str">
        <f t="shared" si="5"/>
        <v/>
      </c>
      <c r="J133" s="2">
        <f t="shared" si="42"/>
        <v>39.5</v>
      </c>
      <c r="K133" s="4">
        <f t="shared" si="6"/>
        <v>118.5</v>
      </c>
      <c r="L133" s="4">
        <f t="shared" si="7"/>
        <v>-0.93</v>
      </c>
      <c r="O133" s="4">
        <f t="shared" si="8"/>
        <v>0</v>
      </c>
      <c r="P133" s="13" t="str">
        <f t="shared" si="50"/>
        <v/>
      </c>
      <c r="Q133" s="4" t="str">
        <f t="shared" si="10"/>
        <v/>
      </c>
      <c r="S133" s="2">
        <f t="shared" si="43"/>
        <v>39.5</v>
      </c>
      <c r="T133" s="4">
        <f t="shared" si="11"/>
        <v>118.5</v>
      </c>
      <c r="U133" s="4">
        <f t="shared" si="12"/>
        <v>-0.24</v>
      </c>
      <c r="X133" s="4">
        <f t="shared" si="13"/>
        <v>0</v>
      </c>
      <c r="Y133" s="13" t="str">
        <f t="shared" si="51"/>
        <v/>
      </c>
      <c r="Z133" s="4" t="str">
        <f t="shared" si="15"/>
        <v/>
      </c>
      <c r="AB133" s="2">
        <f t="shared" si="44"/>
        <v>39.5</v>
      </c>
      <c r="AC133" s="4">
        <f t="shared" si="16"/>
        <v>118.5</v>
      </c>
      <c r="AD133" s="4">
        <f t="shared" si="17"/>
        <v>-0.24</v>
      </c>
      <c r="AG133" s="4">
        <f t="shared" si="18"/>
        <v>0</v>
      </c>
      <c r="AH133" s="13" t="str">
        <f t="shared" si="52"/>
        <v/>
      </c>
      <c r="AI133" s="4" t="str">
        <f t="shared" si="20"/>
        <v/>
      </c>
      <c r="AJ133" s="13"/>
      <c r="AK133" s="2">
        <f t="shared" si="45"/>
        <v>39.5</v>
      </c>
      <c r="AL133" s="4">
        <f t="shared" si="21"/>
        <v>118.5</v>
      </c>
      <c r="AM133" s="4">
        <f t="shared" si="22"/>
        <v>-0.24</v>
      </c>
      <c r="AP133" s="4">
        <f t="shared" si="23"/>
        <v>0</v>
      </c>
      <c r="AQ133" s="13" t="str">
        <f t="shared" si="53"/>
        <v/>
      </c>
      <c r="AR133" s="4" t="str">
        <f t="shared" si="25"/>
        <v/>
      </c>
      <c r="AS133" s="13"/>
      <c r="AT133" s="2">
        <f t="shared" si="46"/>
        <v>39.5</v>
      </c>
      <c r="AU133" s="4">
        <f t="shared" si="26"/>
        <v>118.5</v>
      </c>
      <c r="AV133" s="4">
        <f t="shared" si="27"/>
        <v>-0.93</v>
      </c>
      <c r="AY133" s="4">
        <f t="shared" si="28"/>
        <v>0</v>
      </c>
      <c r="AZ133" s="13" t="str">
        <f t="shared" si="54"/>
        <v/>
      </c>
      <c r="BA133" s="4" t="str">
        <f t="shared" si="30"/>
        <v/>
      </c>
      <c r="BB133" s="13"/>
      <c r="BC133" s="2">
        <f t="shared" si="47"/>
        <v>39.5</v>
      </c>
      <c r="BD133" s="4">
        <f t="shared" si="31"/>
        <v>118.5</v>
      </c>
      <c r="BE133" s="4">
        <f t="shared" si="32"/>
        <v>-0.93</v>
      </c>
      <c r="BH133" s="4">
        <f t="shared" si="33"/>
        <v>0</v>
      </c>
      <c r="BI133" s="13" t="str">
        <f t="shared" si="55"/>
        <v/>
      </c>
      <c r="BJ133" s="4" t="str">
        <f t="shared" si="35"/>
        <v/>
      </c>
      <c r="BK133" s="13"/>
      <c r="BL133" s="2">
        <f t="shared" si="48"/>
        <v>39.5</v>
      </c>
      <c r="BM133" s="4">
        <f t="shared" si="36"/>
        <v>118.5</v>
      </c>
      <c r="BN133" s="4">
        <f t="shared" si="37"/>
        <v>-0.93</v>
      </c>
      <c r="BQ133" s="4">
        <f t="shared" si="38"/>
        <v>0</v>
      </c>
      <c r="BR133" s="13" t="str">
        <f t="shared" si="56"/>
        <v/>
      </c>
      <c r="BS133" s="4" t="str">
        <f t="shared" si="40"/>
        <v/>
      </c>
      <c r="BT133" s="25"/>
    </row>
    <row r="134">
      <c r="A134" s="2">
        <f t="shared" si="41"/>
        <v>40</v>
      </c>
      <c r="B134" s="4">
        <f t="shared" si="1"/>
        <v>120</v>
      </c>
      <c r="C134" s="4">
        <f t="shared" si="2"/>
        <v>-0.96</v>
      </c>
      <c r="F134" s="4">
        <f t="shared" si="3"/>
        <v>0</v>
      </c>
      <c r="G134" s="13" t="str">
        <f t="shared" si="49"/>
        <v/>
      </c>
      <c r="H134" s="4" t="str">
        <f t="shared" si="5"/>
        <v/>
      </c>
      <c r="J134" s="2">
        <f t="shared" si="42"/>
        <v>40</v>
      </c>
      <c r="K134" s="4">
        <f t="shared" si="6"/>
        <v>120</v>
      </c>
      <c r="L134" s="4">
        <f t="shared" si="7"/>
        <v>-0.96</v>
      </c>
      <c r="O134" s="4">
        <f t="shared" si="8"/>
        <v>0</v>
      </c>
      <c r="P134" s="13" t="str">
        <f t="shared" si="50"/>
        <v/>
      </c>
      <c r="Q134" s="4" t="str">
        <f t="shared" si="10"/>
        <v/>
      </c>
      <c r="S134" s="2">
        <f t="shared" si="43"/>
        <v>40</v>
      </c>
      <c r="T134" s="4">
        <f t="shared" si="11"/>
        <v>120</v>
      </c>
      <c r="U134" s="4">
        <f t="shared" si="12"/>
        <v>-0.27</v>
      </c>
      <c r="V134" s="2">
        <v>150.8125</v>
      </c>
      <c r="W134" s="2">
        <f>155.25-1/32</f>
        <v>155.21875</v>
      </c>
      <c r="X134" s="4">
        <f t="shared" si="13"/>
        <v>4.40625</v>
      </c>
      <c r="Y134" s="13">
        <f t="shared" si="51"/>
        <v>0.9929823694</v>
      </c>
      <c r="Z134" s="4">
        <f t="shared" si="15"/>
        <v>0</v>
      </c>
      <c r="AB134" s="2">
        <f t="shared" si="44"/>
        <v>40</v>
      </c>
      <c r="AC134" s="4">
        <f t="shared" si="16"/>
        <v>120</v>
      </c>
      <c r="AD134" s="4">
        <f t="shared" si="17"/>
        <v>-0.27</v>
      </c>
      <c r="AE134" s="4">
        <f>150.875-1/32</f>
        <v>150.84375</v>
      </c>
      <c r="AF134" s="4">
        <f>155.25-1/32</f>
        <v>155.21875</v>
      </c>
      <c r="AG134" s="4">
        <f t="shared" si="18"/>
        <v>4.375</v>
      </c>
      <c r="AH134" s="13">
        <f t="shared" si="52"/>
        <v>0.9929327736</v>
      </c>
      <c r="AI134" s="4">
        <f t="shared" si="20"/>
        <v>0</v>
      </c>
      <c r="AJ134" s="13"/>
      <c r="AK134" s="2">
        <f t="shared" si="45"/>
        <v>40</v>
      </c>
      <c r="AL134" s="4">
        <f t="shared" si="21"/>
        <v>120</v>
      </c>
      <c r="AM134" s="4">
        <f t="shared" si="22"/>
        <v>-0.27</v>
      </c>
      <c r="AN134" s="2">
        <v>150.8125</v>
      </c>
      <c r="AO134" s="4">
        <f>155.25-1/32</f>
        <v>155.21875</v>
      </c>
      <c r="AP134" s="4">
        <f t="shared" si="23"/>
        <v>4.40625</v>
      </c>
      <c r="AQ134" s="13">
        <f t="shared" si="53"/>
        <v>0.9964726521</v>
      </c>
      <c r="AR134" s="4">
        <f t="shared" si="25"/>
        <v>0</v>
      </c>
      <c r="AS134" s="13"/>
      <c r="AT134" s="2">
        <f t="shared" si="46"/>
        <v>40</v>
      </c>
      <c r="AU134" s="4">
        <f t="shared" si="26"/>
        <v>120</v>
      </c>
      <c r="AV134" s="4">
        <f t="shared" si="27"/>
        <v>-0.96</v>
      </c>
      <c r="AY134" s="4">
        <f t="shared" si="28"/>
        <v>0</v>
      </c>
      <c r="AZ134" s="13" t="str">
        <f t="shared" si="54"/>
        <v/>
      </c>
      <c r="BA134" s="4" t="str">
        <f t="shared" si="30"/>
        <v/>
      </c>
      <c r="BB134" s="13"/>
      <c r="BC134" s="2">
        <f t="shared" si="47"/>
        <v>40</v>
      </c>
      <c r="BD134" s="4">
        <f t="shared" si="31"/>
        <v>120</v>
      </c>
      <c r="BE134" s="4">
        <f t="shared" si="32"/>
        <v>-0.96</v>
      </c>
      <c r="BH134" s="4">
        <f t="shared" si="33"/>
        <v>0</v>
      </c>
      <c r="BI134" s="13" t="str">
        <f t="shared" si="55"/>
        <v/>
      </c>
      <c r="BJ134" s="4" t="str">
        <f t="shared" si="35"/>
        <v/>
      </c>
      <c r="BK134" s="13"/>
      <c r="BL134" s="2">
        <f t="shared" si="48"/>
        <v>40</v>
      </c>
      <c r="BM134" s="4">
        <f t="shared" si="36"/>
        <v>120</v>
      </c>
      <c r="BN134" s="4">
        <f t="shared" si="37"/>
        <v>-0.96</v>
      </c>
      <c r="BQ134" s="4">
        <f t="shared" si="38"/>
        <v>0</v>
      </c>
      <c r="BR134" s="13" t="str">
        <f t="shared" si="56"/>
        <v/>
      </c>
      <c r="BS134" s="4" t="str">
        <f t="shared" si="40"/>
        <v/>
      </c>
      <c r="BT134" s="25"/>
    </row>
    <row r="135">
      <c r="A135" s="2">
        <f t="shared" si="41"/>
        <v>40.5</v>
      </c>
      <c r="B135" s="4">
        <f t="shared" si="1"/>
        <v>121.5</v>
      </c>
      <c r="C135" s="4">
        <f t="shared" si="2"/>
        <v>-0.99</v>
      </c>
      <c r="F135" s="4">
        <f t="shared" si="3"/>
        <v>0</v>
      </c>
      <c r="G135" s="13" t="str">
        <f t="shared" si="49"/>
        <v/>
      </c>
      <c r="H135" s="4" t="str">
        <f t="shared" si="5"/>
        <v/>
      </c>
      <c r="J135" s="2">
        <f t="shared" si="42"/>
        <v>40.5</v>
      </c>
      <c r="K135" s="4">
        <f t="shared" si="6"/>
        <v>121.5</v>
      </c>
      <c r="L135" s="4">
        <f t="shared" si="7"/>
        <v>-0.99</v>
      </c>
      <c r="O135" s="4">
        <f t="shared" si="8"/>
        <v>0</v>
      </c>
      <c r="P135" s="13" t="str">
        <f t="shared" si="50"/>
        <v/>
      </c>
      <c r="Q135" s="4" t="str">
        <f t="shared" si="10"/>
        <v/>
      </c>
      <c r="S135" s="2">
        <f t="shared" si="43"/>
        <v>40.5</v>
      </c>
      <c r="T135" s="4">
        <f t="shared" si="11"/>
        <v>121.5</v>
      </c>
      <c r="U135" s="4">
        <f t="shared" si="12"/>
        <v>-0.3</v>
      </c>
      <c r="X135" s="4">
        <f t="shared" si="13"/>
        <v>0</v>
      </c>
      <c r="Y135" s="13" t="str">
        <f t="shared" si="51"/>
        <v/>
      </c>
      <c r="Z135" s="4" t="str">
        <f t="shared" si="15"/>
        <v/>
      </c>
      <c r="AB135" s="2">
        <f t="shared" si="44"/>
        <v>40.5</v>
      </c>
      <c r="AC135" s="4">
        <f t="shared" si="16"/>
        <v>121.5</v>
      </c>
      <c r="AD135" s="4">
        <f t="shared" si="17"/>
        <v>-0.3</v>
      </c>
      <c r="AG135" s="4">
        <f t="shared" si="18"/>
        <v>0</v>
      </c>
      <c r="AH135" s="13" t="str">
        <f t="shared" si="52"/>
        <v/>
      </c>
      <c r="AI135" s="4" t="str">
        <f t="shared" si="20"/>
        <v/>
      </c>
      <c r="AJ135" s="13"/>
      <c r="AK135" s="2">
        <f t="shared" si="45"/>
        <v>40.5</v>
      </c>
      <c r="AL135" s="4">
        <f t="shared" si="21"/>
        <v>121.5</v>
      </c>
      <c r="AM135" s="4">
        <f t="shared" si="22"/>
        <v>-0.3</v>
      </c>
      <c r="AP135" s="4">
        <f t="shared" si="23"/>
        <v>0</v>
      </c>
      <c r="AQ135" s="13" t="str">
        <f t="shared" si="53"/>
        <v/>
      </c>
      <c r="AR135" s="4" t="str">
        <f t="shared" si="25"/>
        <v/>
      </c>
      <c r="AS135" s="13"/>
      <c r="AT135" s="2">
        <f t="shared" si="46"/>
        <v>40.5</v>
      </c>
      <c r="AU135" s="4">
        <f t="shared" si="26"/>
        <v>121.5</v>
      </c>
      <c r="AV135" s="4">
        <f t="shared" si="27"/>
        <v>-0.99</v>
      </c>
      <c r="AY135" s="4">
        <f t="shared" si="28"/>
        <v>0</v>
      </c>
      <c r="AZ135" s="13" t="str">
        <f t="shared" si="54"/>
        <v/>
      </c>
      <c r="BA135" s="4" t="str">
        <f t="shared" si="30"/>
        <v/>
      </c>
      <c r="BB135" s="13"/>
      <c r="BC135" s="2">
        <f t="shared" si="47"/>
        <v>40.5</v>
      </c>
      <c r="BD135" s="4">
        <f t="shared" si="31"/>
        <v>121.5</v>
      </c>
      <c r="BE135" s="4">
        <f t="shared" si="32"/>
        <v>-0.99</v>
      </c>
      <c r="BH135" s="4">
        <f t="shared" si="33"/>
        <v>0</v>
      </c>
      <c r="BI135" s="13" t="str">
        <f t="shared" si="55"/>
        <v/>
      </c>
      <c r="BJ135" s="4" t="str">
        <f t="shared" si="35"/>
        <v/>
      </c>
      <c r="BK135" s="13"/>
      <c r="BL135" s="2">
        <f t="shared" si="48"/>
        <v>40.5</v>
      </c>
      <c r="BM135" s="4">
        <f t="shared" si="36"/>
        <v>121.5</v>
      </c>
      <c r="BN135" s="4">
        <f t="shared" si="37"/>
        <v>-0.99</v>
      </c>
      <c r="BQ135" s="4">
        <f t="shared" si="38"/>
        <v>0</v>
      </c>
      <c r="BR135" s="13" t="str">
        <f t="shared" si="56"/>
        <v/>
      </c>
      <c r="BS135" s="4" t="str">
        <f t="shared" si="40"/>
        <v/>
      </c>
      <c r="BT135" s="25"/>
    </row>
    <row r="136">
      <c r="A136" s="2">
        <f t="shared" si="41"/>
        <v>41</v>
      </c>
      <c r="B136" s="4">
        <f t="shared" si="1"/>
        <v>123</v>
      </c>
      <c r="C136" s="4">
        <f t="shared" si="2"/>
        <v>-1.02</v>
      </c>
      <c r="F136" s="4">
        <f t="shared" si="3"/>
        <v>0</v>
      </c>
      <c r="G136" s="13" t="str">
        <f t="shared" si="49"/>
        <v/>
      </c>
      <c r="H136" s="4" t="str">
        <f t="shared" si="5"/>
        <v/>
      </c>
      <c r="J136" s="2">
        <f t="shared" si="42"/>
        <v>41</v>
      </c>
      <c r="K136" s="4">
        <f t="shared" si="6"/>
        <v>123</v>
      </c>
      <c r="L136" s="4">
        <f t="shared" si="7"/>
        <v>-1.02</v>
      </c>
      <c r="O136" s="4">
        <f t="shared" si="8"/>
        <v>0</v>
      </c>
      <c r="P136" s="13" t="str">
        <f t="shared" si="50"/>
        <v/>
      </c>
      <c r="Q136" s="4" t="str">
        <f t="shared" si="10"/>
        <v/>
      </c>
      <c r="S136" s="2">
        <f t="shared" si="43"/>
        <v>41</v>
      </c>
      <c r="T136" s="4">
        <f t="shared" si="11"/>
        <v>123</v>
      </c>
      <c r="U136" s="4">
        <f t="shared" si="12"/>
        <v>-0.33</v>
      </c>
      <c r="X136" s="4">
        <f t="shared" si="13"/>
        <v>0</v>
      </c>
      <c r="Y136" s="13" t="str">
        <f t="shared" si="51"/>
        <v/>
      </c>
      <c r="Z136" s="4" t="str">
        <f t="shared" si="15"/>
        <v/>
      </c>
      <c r="AB136" s="2">
        <f t="shared" si="44"/>
        <v>41</v>
      </c>
      <c r="AC136" s="4">
        <f t="shared" si="16"/>
        <v>123</v>
      </c>
      <c r="AD136" s="4">
        <f t="shared" si="17"/>
        <v>-0.33</v>
      </c>
      <c r="AG136" s="4">
        <f t="shared" si="18"/>
        <v>0</v>
      </c>
      <c r="AH136" s="13" t="str">
        <f t="shared" si="52"/>
        <v/>
      </c>
      <c r="AI136" s="4" t="str">
        <f t="shared" si="20"/>
        <v/>
      </c>
      <c r="AJ136" s="13"/>
      <c r="AK136" s="2">
        <f t="shared" si="45"/>
        <v>41</v>
      </c>
      <c r="AL136" s="4">
        <f t="shared" si="21"/>
        <v>123</v>
      </c>
      <c r="AM136" s="4">
        <f t="shared" si="22"/>
        <v>-0.33</v>
      </c>
      <c r="AP136" s="4">
        <f t="shared" si="23"/>
        <v>0</v>
      </c>
      <c r="AQ136" s="13" t="str">
        <f t="shared" si="53"/>
        <v/>
      </c>
      <c r="AR136" s="4" t="str">
        <f t="shared" si="25"/>
        <v/>
      </c>
      <c r="AS136" s="13"/>
      <c r="AT136" s="2">
        <f t="shared" si="46"/>
        <v>41</v>
      </c>
      <c r="AU136" s="4">
        <f t="shared" si="26"/>
        <v>123</v>
      </c>
      <c r="AV136" s="4">
        <f t="shared" si="27"/>
        <v>-1.02</v>
      </c>
      <c r="AY136" s="4">
        <f t="shared" si="28"/>
        <v>0</v>
      </c>
      <c r="AZ136" s="13" t="str">
        <f t="shared" si="54"/>
        <v/>
      </c>
      <c r="BA136" s="4" t="str">
        <f t="shared" si="30"/>
        <v/>
      </c>
      <c r="BB136" s="13"/>
      <c r="BC136" s="2">
        <f t="shared" si="47"/>
        <v>41</v>
      </c>
      <c r="BD136" s="4">
        <f t="shared" si="31"/>
        <v>123</v>
      </c>
      <c r="BE136" s="4">
        <f t="shared" si="32"/>
        <v>-1.02</v>
      </c>
      <c r="BH136" s="4">
        <f t="shared" si="33"/>
        <v>0</v>
      </c>
      <c r="BI136" s="13" t="str">
        <f t="shared" si="55"/>
        <v/>
      </c>
      <c r="BJ136" s="4" t="str">
        <f t="shared" si="35"/>
        <v/>
      </c>
      <c r="BK136" s="13"/>
      <c r="BL136" s="2">
        <f t="shared" si="48"/>
        <v>41</v>
      </c>
      <c r="BM136" s="4">
        <f t="shared" si="36"/>
        <v>123</v>
      </c>
      <c r="BN136" s="4">
        <f t="shared" si="37"/>
        <v>-1.02</v>
      </c>
      <c r="BQ136" s="4">
        <f t="shared" si="38"/>
        <v>0</v>
      </c>
      <c r="BR136" s="13" t="str">
        <f t="shared" si="56"/>
        <v/>
      </c>
      <c r="BS136" s="4" t="str">
        <f t="shared" si="40"/>
        <v/>
      </c>
      <c r="BT136" s="25"/>
    </row>
    <row r="137">
      <c r="A137" s="2">
        <f t="shared" si="41"/>
        <v>41.5</v>
      </c>
      <c r="B137" s="4">
        <f t="shared" si="1"/>
        <v>124.5</v>
      </c>
      <c r="C137" s="4">
        <f t="shared" si="2"/>
        <v>-1.05</v>
      </c>
      <c r="F137" s="4">
        <f t="shared" si="3"/>
        <v>0</v>
      </c>
      <c r="G137" s="13" t="str">
        <f t="shared" si="49"/>
        <v/>
      </c>
      <c r="H137" s="4" t="str">
        <f t="shared" si="5"/>
        <v/>
      </c>
      <c r="J137" s="2">
        <f t="shared" si="42"/>
        <v>41.5</v>
      </c>
      <c r="K137" s="4">
        <f t="shared" si="6"/>
        <v>124.5</v>
      </c>
      <c r="L137" s="4">
        <f t="shared" si="7"/>
        <v>-1.05</v>
      </c>
      <c r="O137" s="4">
        <f t="shared" si="8"/>
        <v>0</v>
      </c>
      <c r="P137" s="13" t="str">
        <f t="shared" si="50"/>
        <v/>
      </c>
      <c r="Q137" s="4" t="str">
        <f t="shared" si="10"/>
        <v/>
      </c>
      <c r="S137" s="2">
        <f t="shared" si="43"/>
        <v>41.5</v>
      </c>
      <c r="T137" s="4">
        <f t="shared" si="11"/>
        <v>124.5</v>
      </c>
      <c r="U137" s="4">
        <f t="shared" si="12"/>
        <v>-0.36</v>
      </c>
      <c r="X137" s="4">
        <f t="shared" si="13"/>
        <v>0</v>
      </c>
      <c r="Y137" s="13" t="str">
        <f t="shared" si="51"/>
        <v/>
      </c>
      <c r="Z137" s="4" t="str">
        <f t="shared" si="15"/>
        <v/>
      </c>
      <c r="AB137" s="2">
        <f t="shared" si="44"/>
        <v>41.5</v>
      </c>
      <c r="AC137" s="4">
        <f t="shared" si="16"/>
        <v>124.5</v>
      </c>
      <c r="AD137" s="4">
        <f t="shared" si="17"/>
        <v>-0.36</v>
      </c>
      <c r="AG137" s="4">
        <f t="shared" si="18"/>
        <v>0</v>
      </c>
      <c r="AH137" s="13" t="str">
        <f t="shared" si="52"/>
        <v/>
      </c>
      <c r="AI137" s="4" t="str">
        <f t="shared" si="20"/>
        <v/>
      </c>
      <c r="AJ137" s="13"/>
      <c r="AK137" s="2">
        <f t="shared" si="45"/>
        <v>41.5</v>
      </c>
      <c r="AL137" s="4">
        <f t="shared" si="21"/>
        <v>124.5</v>
      </c>
      <c r="AM137" s="4">
        <f t="shared" si="22"/>
        <v>-0.36</v>
      </c>
      <c r="AP137" s="4">
        <f t="shared" si="23"/>
        <v>0</v>
      </c>
      <c r="AQ137" s="13" t="str">
        <f t="shared" si="53"/>
        <v/>
      </c>
      <c r="AR137" s="4" t="str">
        <f t="shared" si="25"/>
        <v/>
      </c>
      <c r="AS137" s="13"/>
      <c r="AT137" s="2">
        <f t="shared" si="46"/>
        <v>41.5</v>
      </c>
      <c r="AU137" s="4">
        <f t="shared" si="26"/>
        <v>124.5</v>
      </c>
      <c r="AV137" s="4">
        <f t="shared" si="27"/>
        <v>-1.05</v>
      </c>
      <c r="AY137" s="4">
        <f t="shared" si="28"/>
        <v>0</v>
      </c>
      <c r="AZ137" s="13" t="str">
        <f t="shared" si="54"/>
        <v/>
      </c>
      <c r="BA137" s="4" t="str">
        <f t="shared" si="30"/>
        <v/>
      </c>
      <c r="BB137" s="13"/>
      <c r="BC137" s="2">
        <f t="shared" si="47"/>
        <v>41.5</v>
      </c>
      <c r="BD137" s="4">
        <f t="shared" si="31"/>
        <v>124.5</v>
      </c>
      <c r="BE137" s="4">
        <f t="shared" si="32"/>
        <v>-1.05</v>
      </c>
      <c r="BH137" s="4">
        <f t="shared" si="33"/>
        <v>0</v>
      </c>
      <c r="BI137" s="13" t="str">
        <f t="shared" si="55"/>
        <v/>
      </c>
      <c r="BJ137" s="4" t="str">
        <f t="shared" si="35"/>
        <v/>
      </c>
      <c r="BK137" s="13"/>
      <c r="BL137" s="2">
        <f t="shared" si="48"/>
        <v>41.5</v>
      </c>
      <c r="BM137" s="4">
        <f t="shared" si="36"/>
        <v>124.5</v>
      </c>
      <c r="BN137" s="4">
        <f t="shared" si="37"/>
        <v>-1.05</v>
      </c>
      <c r="BQ137" s="4">
        <f t="shared" si="38"/>
        <v>0</v>
      </c>
      <c r="BR137" s="13" t="str">
        <f t="shared" si="56"/>
        <v/>
      </c>
      <c r="BS137" s="4" t="str">
        <f t="shared" si="40"/>
        <v/>
      </c>
      <c r="BT137" s="25"/>
    </row>
    <row r="138">
      <c r="A138" s="2">
        <f t="shared" si="41"/>
        <v>42</v>
      </c>
      <c r="B138" s="4">
        <f t="shared" si="1"/>
        <v>126</v>
      </c>
      <c r="C138" s="4">
        <f t="shared" si="2"/>
        <v>-1.08</v>
      </c>
      <c r="F138" s="4">
        <f t="shared" si="3"/>
        <v>0</v>
      </c>
      <c r="G138" s="13" t="str">
        <f t="shared" si="49"/>
        <v/>
      </c>
      <c r="H138" s="4" t="str">
        <f t="shared" si="5"/>
        <v/>
      </c>
      <c r="J138" s="2">
        <f t="shared" si="42"/>
        <v>42</v>
      </c>
      <c r="K138" s="4">
        <f t="shared" si="6"/>
        <v>126</v>
      </c>
      <c r="L138" s="4">
        <f t="shared" si="7"/>
        <v>-1.08</v>
      </c>
      <c r="O138" s="4">
        <f t="shared" si="8"/>
        <v>0</v>
      </c>
      <c r="P138" s="13" t="str">
        <f t="shared" si="50"/>
        <v/>
      </c>
      <c r="Q138" s="4" t="str">
        <f t="shared" si="10"/>
        <v/>
      </c>
      <c r="S138" s="2">
        <f t="shared" si="43"/>
        <v>42</v>
      </c>
      <c r="T138" s="4">
        <f t="shared" si="11"/>
        <v>126</v>
      </c>
      <c r="U138" s="4">
        <f t="shared" si="12"/>
        <v>-0.39</v>
      </c>
      <c r="X138" s="4">
        <f t="shared" si="13"/>
        <v>0</v>
      </c>
      <c r="Y138" s="13" t="str">
        <f t="shared" si="51"/>
        <v/>
      </c>
      <c r="Z138" s="4" t="str">
        <f t="shared" si="15"/>
        <v/>
      </c>
      <c r="AB138" s="2">
        <f t="shared" si="44"/>
        <v>42</v>
      </c>
      <c r="AC138" s="4">
        <f t="shared" si="16"/>
        <v>126</v>
      </c>
      <c r="AD138" s="4">
        <f t="shared" si="17"/>
        <v>-0.39</v>
      </c>
      <c r="AG138" s="4">
        <f t="shared" si="18"/>
        <v>0</v>
      </c>
      <c r="AH138" s="13" t="str">
        <f t="shared" si="52"/>
        <v/>
      </c>
      <c r="AI138" s="4" t="str">
        <f t="shared" si="20"/>
        <v/>
      </c>
      <c r="AJ138" s="13"/>
      <c r="AK138" s="2">
        <f t="shared" si="45"/>
        <v>42</v>
      </c>
      <c r="AL138" s="4">
        <f t="shared" si="21"/>
        <v>126</v>
      </c>
      <c r="AM138" s="4">
        <f t="shared" si="22"/>
        <v>-0.39</v>
      </c>
      <c r="AP138" s="4">
        <f t="shared" si="23"/>
        <v>0</v>
      </c>
      <c r="AQ138" s="13" t="str">
        <f t="shared" si="53"/>
        <v/>
      </c>
      <c r="AR138" s="4" t="str">
        <f t="shared" si="25"/>
        <v/>
      </c>
      <c r="AS138" s="13"/>
      <c r="AT138" s="2">
        <f t="shared" si="46"/>
        <v>42</v>
      </c>
      <c r="AU138" s="4">
        <f t="shared" si="26"/>
        <v>126</v>
      </c>
      <c r="AV138" s="4">
        <f t="shared" si="27"/>
        <v>-1.08</v>
      </c>
      <c r="AY138" s="4">
        <f t="shared" si="28"/>
        <v>0</v>
      </c>
      <c r="AZ138" s="13" t="str">
        <f t="shared" si="54"/>
        <v/>
      </c>
      <c r="BA138" s="4" t="str">
        <f t="shared" si="30"/>
        <v/>
      </c>
      <c r="BB138" s="13"/>
      <c r="BC138" s="2">
        <f t="shared" si="47"/>
        <v>42</v>
      </c>
      <c r="BD138" s="4">
        <f t="shared" si="31"/>
        <v>126</v>
      </c>
      <c r="BE138" s="4">
        <f t="shared" si="32"/>
        <v>-1.08</v>
      </c>
      <c r="BH138" s="4">
        <f t="shared" si="33"/>
        <v>0</v>
      </c>
      <c r="BI138" s="13" t="str">
        <f t="shared" si="55"/>
        <v/>
      </c>
      <c r="BJ138" s="4" t="str">
        <f t="shared" si="35"/>
        <v/>
      </c>
      <c r="BK138" s="13"/>
      <c r="BL138" s="2">
        <f t="shared" si="48"/>
        <v>42</v>
      </c>
      <c r="BM138" s="4">
        <f t="shared" si="36"/>
        <v>126</v>
      </c>
      <c r="BN138" s="4">
        <f t="shared" si="37"/>
        <v>-1.08</v>
      </c>
      <c r="BQ138" s="4">
        <f t="shared" si="38"/>
        <v>0</v>
      </c>
      <c r="BR138" s="13" t="str">
        <f t="shared" si="56"/>
        <v/>
      </c>
      <c r="BS138" s="4" t="str">
        <f t="shared" si="40"/>
        <v/>
      </c>
      <c r="BT138" s="25"/>
    </row>
    <row r="139">
      <c r="A139" s="2">
        <f t="shared" si="41"/>
        <v>42.5</v>
      </c>
      <c r="B139" s="4">
        <f t="shared" si="1"/>
        <v>127.5</v>
      </c>
      <c r="C139" s="4">
        <f t="shared" si="2"/>
        <v>-1.11</v>
      </c>
      <c r="F139" s="4">
        <f t="shared" si="3"/>
        <v>0</v>
      </c>
      <c r="G139" s="13" t="str">
        <f t="shared" si="49"/>
        <v/>
      </c>
      <c r="H139" s="4" t="str">
        <f t="shared" si="5"/>
        <v/>
      </c>
      <c r="J139" s="2">
        <f t="shared" si="42"/>
        <v>42.5</v>
      </c>
      <c r="K139" s="4">
        <f t="shared" si="6"/>
        <v>127.5</v>
      </c>
      <c r="L139" s="4">
        <f t="shared" si="7"/>
        <v>-1.11</v>
      </c>
      <c r="O139" s="4">
        <f t="shared" si="8"/>
        <v>0</v>
      </c>
      <c r="P139" s="13" t="str">
        <f t="shared" si="50"/>
        <v/>
      </c>
      <c r="Q139" s="4" t="str">
        <f t="shared" si="10"/>
        <v/>
      </c>
      <c r="S139" s="2">
        <f t="shared" si="43"/>
        <v>42.5</v>
      </c>
      <c r="T139" s="4">
        <f t="shared" si="11"/>
        <v>127.5</v>
      </c>
      <c r="U139" s="4">
        <f t="shared" si="12"/>
        <v>-0.42</v>
      </c>
      <c r="X139" s="4">
        <f t="shared" si="13"/>
        <v>0</v>
      </c>
      <c r="Y139" s="13" t="str">
        <f t="shared" si="51"/>
        <v/>
      </c>
      <c r="Z139" s="4" t="str">
        <f t="shared" si="15"/>
        <v/>
      </c>
      <c r="AB139" s="2">
        <f t="shared" si="44"/>
        <v>42.5</v>
      </c>
      <c r="AC139" s="4">
        <f t="shared" si="16"/>
        <v>127.5</v>
      </c>
      <c r="AD139" s="4">
        <f t="shared" si="17"/>
        <v>-0.42</v>
      </c>
      <c r="AG139" s="4">
        <f t="shared" si="18"/>
        <v>0</v>
      </c>
      <c r="AH139" s="13" t="str">
        <f t="shared" si="52"/>
        <v/>
      </c>
      <c r="AI139" s="4" t="str">
        <f t="shared" si="20"/>
        <v/>
      </c>
      <c r="AJ139" s="13"/>
      <c r="AK139" s="2">
        <f t="shared" si="45"/>
        <v>42.5</v>
      </c>
      <c r="AL139" s="4">
        <f t="shared" si="21"/>
        <v>127.5</v>
      </c>
      <c r="AM139" s="4">
        <f t="shared" si="22"/>
        <v>-0.42</v>
      </c>
      <c r="AP139" s="4">
        <f t="shared" si="23"/>
        <v>0</v>
      </c>
      <c r="AQ139" s="13" t="str">
        <f t="shared" si="53"/>
        <v/>
      </c>
      <c r="AR139" s="4" t="str">
        <f t="shared" si="25"/>
        <v/>
      </c>
      <c r="AS139" s="13"/>
      <c r="AT139" s="2">
        <f t="shared" si="46"/>
        <v>42.5</v>
      </c>
      <c r="AU139" s="4">
        <f t="shared" si="26"/>
        <v>127.5</v>
      </c>
      <c r="AV139" s="4">
        <f t="shared" si="27"/>
        <v>-1.11</v>
      </c>
      <c r="AY139" s="4">
        <f t="shared" si="28"/>
        <v>0</v>
      </c>
      <c r="AZ139" s="13" t="str">
        <f t="shared" si="54"/>
        <v/>
      </c>
      <c r="BA139" s="4" t="str">
        <f t="shared" si="30"/>
        <v/>
      </c>
      <c r="BB139" s="13"/>
      <c r="BC139" s="2">
        <f t="shared" si="47"/>
        <v>42.5</v>
      </c>
      <c r="BD139" s="4">
        <f t="shared" si="31"/>
        <v>127.5</v>
      </c>
      <c r="BE139" s="4">
        <f t="shared" si="32"/>
        <v>-1.11</v>
      </c>
      <c r="BH139" s="4">
        <f t="shared" si="33"/>
        <v>0</v>
      </c>
      <c r="BI139" s="13" t="str">
        <f t="shared" si="55"/>
        <v/>
      </c>
      <c r="BJ139" s="4" t="str">
        <f t="shared" si="35"/>
        <v/>
      </c>
      <c r="BK139" s="13"/>
      <c r="BL139" s="2">
        <f t="shared" si="48"/>
        <v>42.5</v>
      </c>
      <c r="BM139" s="4">
        <f t="shared" si="36"/>
        <v>127.5</v>
      </c>
      <c r="BN139" s="4">
        <f t="shared" si="37"/>
        <v>-1.11</v>
      </c>
      <c r="BQ139" s="4">
        <f t="shared" si="38"/>
        <v>0</v>
      </c>
      <c r="BR139" s="13" t="str">
        <f t="shared" si="56"/>
        <v/>
      </c>
      <c r="BS139" s="4" t="str">
        <f t="shared" si="40"/>
        <v/>
      </c>
      <c r="BT139" s="25"/>
    </row>
    <row r="140">
      <c r="A140" s="2">
        <f t="shared" si="41"/>
        <v>43</v>
      </c>
      <c r="B140" s="4">
        <f t="shared" si="1"/>
        <v>129</v>
      </c>
      <c r="C140" s="4">
        <f t="shared" si="2"/>
        <v>-1.14</v>
      </c>
      <c r="F140" s="4">
        <f t="shared" si="3"/>
        <v>0</v>
      </c>
      <c r="G140" s="13" t="str">
        <f t="shared" si="49"/>
        <v/>
      </c>
      <c r="H140" s="4" t="str">
        <f t="shared" si="5"/>
        <v/>
      </c>
      <c r="J140" s="2">
        <f t="shared" si="42"/>
        <v>43</v>
      </c>
      <c r="K140" s="4">
        <f t="shared" si="6"/>
        <v>129</v>
      </c>
      <c r="L140" s="4">
        <f t="shared" si="7"/>
        <v>-1.14</v>
      </c>
      <c r="O140" s="4">
        <f t="shared" si="8"/>
        <v>0</v>
      </c>
      <c r="P140" s="13" t="str">
        <f t="shared" si="50"/>
        <v/>
      </c>
      <c r="Q140" s="4" t="str">
        <f t="shared" si="10"/>
        <v/>
      </c>
      <c r="S140" s="2">
        <f t="shared" si="43"/>
        <v>43</v>
      </c>
      <c r="T140" s="4">
        <f t="shared" si="11"/>
        <v>129</v>
      </c>
      <c r="U140" s="4">
        <f t="shared" si="12"/>
        <v>-0.45</v>
      </c>
      <c r="X140" s="4">
        <f t="shared" si="13"/>
        <v>0</v>
      </c>
      <c r="Y140" s="13" t="str">
        <f t="shared" si="51"/>
        <v/>
      </c>
      <c r="Z140" s="4" t="str">
        <f t="shared" si="15"/>
        <v/>
      </c>
      <c r="AB140" s="2">
        <f t="shared" si="44"/>
        <v>43</v>
      </c>
      <c r="AC140" s="4">
        <f t="shared" si="16"/>
        <v>129</v>
      </c>
      <c r="AD140" s="4">
        <f t="shared" si="17"/>
        <v>-0.45</v>
      </c>
      <c r="AG140" s="4">
        <f t="shared" si="18"/>
        <v>0</v>
      </c>
      <c r="AH140" s="13" t="str">
        <f t="shared" si="52"/>
        <v/>
      </c>
      <c r="AI140" s="4" t="str">
        <f t="shared" si="20"/>
        <v/>
      </c>
      <c r="AJ140" s="13"/>
      <c r="AK140" s="2">
        <f t="shared" si="45"/>
        <v>43</v>
      </c>
      <c r="AL140" s="4">
        <f t="shared" si="21"/>
        <v>129</v>
      </c>
      <c r="AM140" s="4">
        <f t="shared" si="22"/>
        <v>-0.45</v>
      </c>
      <c r="AP140" s="4">
        <f t="shared" si="23"/>
        <v>0</v>
      </c>
      <c r="AQ140" s="13" t="str">
        <f t="shared" si="53"/>
        <v/>
      </c>
      <c r="AR140" s="4" t="str">
        <f t="shared" si="25"/>
        <v/>
      </c>
      <c r="AS140" s="13"/>
      <c r="AT140" s="2">
        <f t="shared" si="46"/>
        <v>43</v>
      </c>
      <c r="AU140" s="4">
        <f t="shared" si="26"/>
        <v>129</v>
      </c>
      <c r="AV140" s="4">
        <f t="shared" si="27"/>
        <v>-1.14</v>
      </c>
      <c r="AY140" s="4">
        <f t="shared" si="28"/>
        <v>0</v>
      </c>
      <c r="AZ140" s="13" t="str">
        <f t="shared" si="54"/>
        <v/>
      </c>
      <c r="BA140" s="4" t="str">
        <f t="shared" si="30"/>
        <v/>
      </c>
      <c r="BB140" s="13"/>
      <c r="BC140" s="2">
        <f t="shared" si="47"/>
        <v>43</v>
      </c>
      <c r="BD140" s="4">
        <f t="shared" si="31"/>
        <v>129</v>
      </c>
      <c r="BE140" s="4">
        <f t="shared" si="32"/>
        <v>-1.14</v>
      </c>
      <c r="BH140" s="4">
        <f t="shared" si="33"/>
        <v>0</v>
      </c>
      <c r="BI140" s="13" t="str">
        <f t="shared" si="55"/>
        <v/>
      </c>
      <c r="BJ140" s="4" t="str">
        <f t="shared" si="35"/>
        <v/>
      </c>
      <c r="BK140" s="13"/>
      <c r="BL140" s="2">
        <f t="shared" si="48"/>
        <v>43</v>
      </c>
      <c r="BM140" s="4">
        <f t="shared" si="36"/>
        <v>129</v>
      </c>
      <c r="BN140" s="4">
        <f t="shared" si="37"/>
        <v>-1.14</v>
      </c>
      <c r="BQ140" s="4">
        <f t="shared" si="38"/>
        <v>0</v>
      </c>
      <c r="BR140" s="13" t="str">
        <f t="shared" si="56"/>
        <v/>
      </c>
      <c r="BS140" s="4" t="str">
        <f t="shared" si="40"/>
        <v/>
      </c>
      <c r="BT140" s="25"/>
    </row>
    <row r="141">
      <c r="A141" s="2">
        <f t="shared" si="41"/>
        <v>43.5</v>
      </c>
      <c r="B141" s="4">
        <f t="shared" si="1"/>
        <v>130.5</v>
      </c>
      <c r="C141" s="4">
        <f t="shared" si="2"/>
        <v>-1.17</v>
      </c>
      <c r="F141" s="4">
        <f t="shared" si="3"/>
        <v>0</v>
      </c>
      <c r="G141" s="13" t="str">
        <f t="shared" si="49"/>
        <v/>
      </c>
      <c r="H141" s="4" t="str">
        <f t="shared" si="5"/>
        <v/>
      </c>
      <c r="J141" s="2">
        <f t="shared" si="42"/>
        <v>43.5</v>
      </c>
      <c r="K141" s="4">
        <f t="shared" si="6"/>
        <v>130.5</v>
      </c>
      <c r="L141" s="4">
        <f t="shared" si="7"/>
        <v>-1.17</v>
      </c>
      <c r="O141" s="4">
        <f t="shared" si="8"/>
        <v>0</v>
      </c>
      <c r="P141" s="13" t="str">
        <f t="shared" si="50"/>
        <v/>
      </c>
      <c r="Q141" s="4" t="str">
        <f t="shared" si="10"/>
        <v/>
      </c>
      <c r="S141" s="2">
        <f t="shared" si="43"/>
        <v>43.5</v>
      </c>
      <c r="T141" s="4">
        <f t="shared" si="11"/>
        <v>130.5</v>
      </c>
      <c r="U141" s="4">
        <f t="shared" si="12"/>
        <v>-0.48</v>
      </c>
      <c r="X141" s="4">
        <f t="shared" si="13"/>
        <v>0</v>
      </c>
      <c r="Y141" s="13" t="str">
        <f t="shared" si="51"/>
        <v/>
      </c>
      <c r="Z141" s="4" t="str">
        <f t="shared" si="15"/>
        <v/>
      </c>
      <c r="AB141" s="2">
        <f t="shared" si="44"/>
        <v>43.5</v>
      </c>
      <c r="AC141" s="4">
        <f t="shared" si="16"/>
        <v>130.5</v>
      </c>
      <c r="AD141" s="4">
        <f t="shared" si="17"/>
        <v>-0.48</v>
      </c>
      <c r="AG141" s="4">
        <f t="shared" si="18"/>
        <v>0</v>
      </c>
      <c r="AH141" s="13" t="str">
        <f t="shared" si="52"/>
        <v/>
      </c>
      <c r="AI141" s="4" t="str">
        <f t="shared" si="20"/>
        <v/>
      </c>
      <c r="AJ141" s="13"/>
      <c r="AK141" s="2">
        <f t="shared" si="45"/>
        <v>43.5</v>
      </c>
      <c r="AL141" s="4">
        <f t="shared" si="21"/>
        <v>130.5</v>
      </c>
      <c r="AM141" s="4">
        <f t="shared" si="22"/>
        <v>-0.48</v>
      </c>
      <c r="AP141" s="4">
        <f t="shared" si="23"/>
        <v>0</v>
      </c>
      <c r="AQ141" s="13" t="str">
        <f t="shared" si="53"/>
        <v/>
      </c>
      <c r="AR141" s="4" t="str">
        <f t="shared" si="25"/>
        <v/>
      </c>
      <c r="AS141" s="13"/>
      <c r="AT141" s="2">
        <f t="shared" si="46"/>
        <v>43.5</v>
      </c>
      <c r="AU141" s="4">
        <f t="shared" si="26"/>
        <v>130.5</v>
      </c>
      <c r="AV141" s="4">
        <f t="shared" si="27"/>
        <v>-1.17</v>
      </c>
      <c r="AY141" s="4">
        <f t="shared" si="28"/>
        <v>0</v>
      </c>
      <c r="AZ141" s="13" t="str">
        <f t="shared" si="54"/>
        <v/>
      </c>
      <c r="BA141" s="4" t="str">
        <f t="shared" si="30"/>
        <v/>
      </c>
      <c r="BB141" s="13"/>
      <c r="BC141" s="2">
        <f t="shared" si="47"/>
        <v>43.5</v>
      </c>
      <c r="BD141" s="4">
        <f t="shared" si="31"/>
        <v>130.5</v>
      </c>
      <c r="BE141" s="4">
        <f t="shared" si="32"/>
        <v>-1.17</v>
      </c>
      <c r="BH141" s="4">
        <f t="shared" si="33"/>
        <v>0</v>
      </c>
      <c r="BI141" s="13" t="str">
        <f t="shared" si="55"/>
        <v/>
      </c>
      <c r="BJ141" s="4" t="str">
        <f t="shared" si="35"/>
        <v/>
      </c>
      <c r="BK141" s="13"/>
      <c r="BL141" s="2">
        <f t="shared" si="48"/>
        <v>43.5</v>
      </c>
      <c r="BM141" s="4">
        <f t="shared" si="36"/>
        <v>130.5</v>
      </c>
      <c r="BN141" s="4">
        <f t="shared" si="37"/>
        <v>-1.17</v>
      </c>
      <c r="BQ141" s="4">
        <f t="shared" si="38"/>
        <v>0</v>
      </c>
      <c r="BR141" s="13" t="str">
        <f t="shared" si="56"/>
        <v/>
      </c>
      <c r="BS141" s="4" t="str">
        <f t="shared" si="40"/>
        <v/>
      </c>
      <c r="BT141" s="25"/>
    </row>
    <row r="142">
      <c r="A142" s="2">
        <f t="shared" si="41"/>
        <v>44</v>
      </c>
      <c r="B142" s="4">
        <f t="shared" si="1"/>
        <v>132</v>
      </c>
      <c r="C142" s="4">
        <f t="shared" si="2"/>
        <v>-1.2</v>
      </c>
      <c r="F142" s="4">
        <f t="shared" si="3"/>
        <v>0</v>
      </c>
      <c r="G142" s="13" t="str">
        <f t="shared" si="49"/>
        <v/>
      </c>
      <c r="H142" s="4" t="str">
        <f t="shared" si="5"/>
        <v/>
      </c>
      <c r="J142" s="2">
        <f t="shared" si="42"/>
        <v>44</v>
      </c>
      <c r="K142" s="4">
        <f t="shared" si="6"/>
        <v>132</v>
      </c>
      <c r="L142" s="4">
        <f t="shared" si="7"/>
        <v>-1.2</v>
      </c>
      <c r="O142" s="4">
        <f t="shared" si="8"/>
        <v>0</v>
      </c>
      <c r="P142" s="13" t="str">
        <f t="shared" si="50"/>
        <v/>
      </c>
      <c r="Q142" s="4" t="str">
        <f t="shared" si="10"/>
        <v/>
      </c>
      <c r="S142" s="2">
        <f t="shared" si="43"/>
        <v>44</v>
      </c>
      <c r="T142" s="4">
        <f t="shared" si="11"/>
        <v>132</v>
      </c>
      <c r="U142" s="4">
        <f t="shared" si="12"/>
        <v>-0.51</v>
      </c>
      <c r="X142" s="4">
        <f t="shared" si="13"/>
        <v>0</v>
      </c>
      <c r="Y142" s="13" t="str">
        <f t="shared" si="51"/>
        <v/>
      </c>
      <c r="Z142" s="4" t="str">
        <f t="shared" si="15"/>
        <v/>
      </c>
      <c r="AB142" s="2">
        <f t="shared" si="44"/>
        <v>44</v>
      </c>
      <c r="AC142" s="4">
        <f t="shared" si="16"/>
        <v>132</v>
      </c>
      <c r="AD142" s="4">
        <f t="shared" si="17"/>
        <v>-0.51</v>
      </c>
      <c r="AG142" s="4">
        <f t="shared" si="18"/>
        <v>0</v>
      </c>
      <c r="AH142" s="13" t="str">
        <f t="shared" si="52"/>
        <v/>
      </c>
      <c r="AI142" s="4" t="str">
        <f t="shared" si="20"/>
        <v/>
      </c>
      <c r="AJ142" s="13"/>
      <c r="AK142" s="2">
        <f t="shared" si="45"/>
        <v>44</v>
      </c>
      <c r="AL142" s="4">
        <f t="shared" si="21"/>
        <v>132</v>
      </c>
      <c r="AM142" s="4">
        <f t="shared" si="22"/>
        <v>-0.51</v>
      </c>
      <c r="AP142" s="4">
        <f t="shared" si="23"/>
        <v>0</v>
      </c>
      <c r="AQ142" s="13" t="str">
        <f t="shared" si="53"/>
        <v/>
      </c>
      <c r="AR142" s="4" t="str">
        <f t="shared" si="25"/>
        <v/>
      </c>
      <c r="AS142" s="13"/>
      <c r="AT142" s="2">
        <f t="shared" si="46"/>
        <v>44</v>
      </c>
      <c r="AU142" s="4">
        <f t="shared" si="26"/>
        <v>132</v>
      </c>
      <c r="AV142" s="4">
        <f t="shared" si="27"/>
        <v>-1.2</v>
      </c>
      <c r="AY142" s="4">
        <f t="shared" si="28"/>
        <v>0</v>
      </c>
      <c r="AZ142" s="13" t="str">
        <f t="shared" si="54"/>
        <v/>
      </c>
      <c r="BA142" s="4" t="str">
        <f t="shared" si="30"/>
        <v/>
      </c>
      <c r="BB142" s="13"/>
      <c r="BC142" s="2">
        <f t="shared" si="47"/>
        <v>44</v>
      </c>
      <c r="BD142" s="4">
        <f t="shared" si="31"/>
        <v>132</v>
      </c>
      <c r="BE142" s="4">
        <f t="shared" si="32"/>
        <v>-1.2</v>
      </c>
      <c r="BH142" s="4">
        <f t="shared" si="33"/>
        <v>0</v>
      </c>
      <c r="BI142" s="13" t="str">
        <f t="shared" si="55"/>
        <v/>
      </c>
      <c r="BJ142" s="4" t="str">
        <f t="shared" si="35"/>
        <v/>
      </c>
      <c r="BK142" s="13"/>
      <c r="BL142" s="2">
        <f t="shared" si="48"/>
        <v>44</v>
      </c>
      <c r="BM142" s="4">
        <f t="shared" si="36"/>
        <v>132</v>
      </c>
      <c r="BN142" s="4">
        <f t="shared" si="37"/>
        <v>-1.2</v>
      </c>
      <c r="BQ142" s="4">
        <f t="shared" si="38"/>
        <v>0</v>
      </c>
      <c r="BR142" s="13" t="str">
        <f t="shared" si="56"/>
        <v/>
      </c>
      <c r="BS142" s="4" t="str">
        <f t="shared" si="40"/>
        <v/>
      </c>
      <c r="BT142" s="25"/>
    </row>
    <row r="143">
      <c r="A143" s="2">
        <f t="shared" si="41"/>
        <v>44.5</v>
      </c>
      <c r="B143" s="4">
        <f t="shared" si="1"/>
        <v>133.5</v>
      </c>
      <c r="C143" s="4">
        <f t="shared" si="2"/>
        <v>-1.23</v>
      </c>
      <c r="F143" s="4">
        <f t="shared" si="3"/>
        <v>0</v>
      </c>
      <c r="G143" s="13" t="str">
        <f t="shared" si="49"/>
        <v/>
      </c>
      <c r="H143" s="4" t="str">
        <f t="shared" si="5"/>
        <v/>
      </c>
      <c r="J143" s="2">
        <f t="shared" si="42"/>
        <v>44.5</v>
      </c>
      <c r="K143" s="4">
        <f t="shared" si="6"/>
        <v>133.5</v>
      </c>
      <c r="L143" s="4">
        <f t="shared" si="7"/>
        <v>-1.23</v>
      </c>
      <c r="O143" s="4">
        <f t="shared" si="8"/>
        <v>0</v>
      </c>
      <c r="P143" s="13" t="str">
        <f t="shared" si="50"/>
        <v/>
      </c>
      <c r="Q143" s="4" t="str">
        <f t="shared" si="10"/>
        <v/>
      </c>
      <c r="S143" s="2">
        <f t="shared" si="43"/>
        <v>44.5</v>
      </c>
      <c r="T143" s="4">
        <f t="shared" si="11"/>
        <v>133.5</v>
      </c>
      <c r="U143" s="4">
        <f t="shared" si="12"/>
        <v>-0.54</v>
      </c>
      <c r="X143" s="4">
        <f t="shared" si="13"/>
        <v>0</v>
      </c>
      <c r="Y143" s="13" t="str">
        <f t="shared" si="51"/>
        <v/>
      </c>
      <c r="Z143" s="4" t="str">
        <f t="shared" si="15"/>
        <v/>
      </c>
      <c r="AB143" s="2">
        <f t="shared" si="44"/>
        <v>44.5</v>
      </c>
      <c r="AC143" s="4">
        <f t="shared" si="16"/>
        <v>133.5</v>
      </c>
      <c r="AD143" s="4">
        <f t="shared" si="17"/>
        <v>-0.54</v>
      </c>
      <c r="AG143" s="4">
        <f t="shared" si="18"/>
        <v>0</v>
      </c>
      <c r="AH143" s="13" t="str">
        <f t="shared" si="52"/>
        <v/>
      </c>
      <c r="AI143" s="4" t="str">
        <f t="shared" si="20"/>
        <v/>
      </c>
      <c r="AJ143" s="13"/>
      <c r="AK143" s="2">
        <f t="shared" si="45"/>
        <v>44.5</v>
      </c>
      <c r="AL143" s="4">
        <f t="shared" si="21"/>
        <v>133.5</v>
      </c>
      <c r="AM143" s="4">
        <f t="shared" si="22"/>
        <v>-0.54</v>
      </c>
      <c r="AP143" s="4">
        <f t="shared" si="23"/>
        <v>0</v>
      </c>
      <c r="AQ143" s="13" t="str">
        <f t="shared" si="53"/>
        <v/>
      </c>
      <c r="AR143" s="4" t="str">
        <f t="shared" si="25"/>
        <v/>
      </c>
      <c r="AS143" s="13"/>
      <c r="AT143" s="2">
        <f t="shared" si="46"/>
        <v>44.5</v>
      </c>
      <c r="AU143" s="4">
        <f t="shared" si="26"/>
        <v>133.5</v>
      </c>
      <c r="AV143" s="4">
        <f t="shared" si="27"/>
        <v>-1.23</v>
      </c>
      <c r="AY143" s="4">
        <f t="shared" si="28"/>
        <v>0</v>
      </c>
      <c r="AZ143" s="13" t="str">
        <f t="shared" si="54"/>
        <v/>
      </c>
      <c r="BA143" s="4" t="str">
        <f t="shared" si="30"/>
        <v/>
      </c>
      <c r="BB143" s="13"/>
      <c r="BC143" s="2">
        <f t="shared" si="47"/>
        <v>44.5</v>
      </c>
      <c r="BD143" s="4">
        <f t="shared" si="31"/>
        <v>133.5</v>
      </c>
      <c r="BE143" s="4">
        <f t="shared" si="32"/>
        <v>-1.23</v>
      </c>
      <c r="BH143" s="4">
        <f t="shared" si="33"/>
        <v>0</v>
      </c>
      <c r="BI143" s="13" t="str">
        <f t="shared" si="55"/>
        <v/>
      </c>
      <c r="BJ143" s="4" t="str">
        <f t="shared" si="35"/>
        <v/>
      </c>
      <c r="BK143" s="13"/>
      <c r="BL143" s="2">
        <f t="shared" si="48"/>
        <v>44.5</v>
      </c>
      <c r="BM143" s="4">
        <f t="shared" si="36"/>
        <v>133.5</v>
      </c>
      <c r="BN143" s="4">
        <f t="shared" si="37"/>
        <v>-1.23</v>
      </c>
      <c r="BQ143" s="4">
        <f t="shared" si="38"/>
        <v>0</v>
      </c>
      <c r="BR143" s="13" t="str">
        <f t="shared" si="56"/>
        <v/>
      </c>
      <c r="BS143" s="4" t="str">
        <f t="shared" si="40"/>
        <v/>
      </c>
      <c r="BT143" s="25"/>
    </row>
    <row r="144">
      <c r="A144" s="2">
        <f t="shared" si="41"/>
        <v>45</v>
      </c>
      <c r="B144" s="4">
        <f t="shared" si="1"/>
        <v>135</v>
      </c>
      <c r="C144" s="4">
        <f t="shared" si="2"/>
        <v>-1.26</v>
      </c>
      <c r="F144" s="4">
        <f t="shared" si="3"/>
        <v>0</v>
      </c>
      <c r="G144" s="13" t="str">
        <f t="shared" si="49"/>
        <v/>
      </c>
      <c r="H144" s="4" t="str">
        <f t="shared" si="5"/>
        <v/>
      </c>
      <c r="J144" s="2">
        <f t="shared" si="42"/>
        <v>45</v>
      </c>
      <c r="K144" s="4">
        <f t="shared" si="6"/>
        <v>135</v>
      </c>
      <c r="L144" s="4">
        <f t="shared" si="7"/>
        <v>-1.26</v>
      </c>
      <c r="O144" s="4">
        <f t="shared" si="8"/>
        <v>0</v>
      </c>
      <c r="P144" s="13" t="str">
        <f t="shared" si="50"/>
        <v/>
      </c>
      <c r="Q144" s="4" t="str">
        <f t="shared" si="10"/>
        <v/>
      </c>
      <c r="S144" s="2">
        <f t="shared" si="43"/>
        <v>45</v>
      </c>
      <c r="T144" s="4">
        <f t="shared" si="11"/>
        <v>135</v>
      </c>
      <c r="U144" s="4">
        <f t="shared" si="12"/>
        <v>-0.57</v>
      </c>
      <c r="V144" s="4">
        <f>150+13/16</f>
        <v>150.8125</v>
      </c>
      <c r="W144" s="2">
        <v>155.25</v>
      </c>
      <c r="X144" s="4">
        <f t="shared" si="13"/>
        <v>4.4375</v>
      </c>
      <c r="Y144" s="13">
        <f t="shared" si="51"/>
        <v>0.9964973623</v>
      </c>
      <c r="Z144" s="4">
        <f t="shared" si="15"/>
        <v>0</v>
      </c>
      <c r="AB144" s="2">
        <f t="shared" si="44"/>
        <v>45</v>
      </c>
      <c r="AC144" s="4">
        <f t="shared" si="16"/>
        <v>135</v>
      </c>
      <c r="AD144" s="4">
        <f t="shared" si="17"/>
        <v>-0.57</v>
      </c>
      <c r="AE144" s="4">
        <f>150.875-1/32</f>
        <v>150.84375</v>
      </c>
      <c r="AF144" s="4">
        <f>155.25-1/32</f>
        <v>155.21875</v>
      </c>
      <c r="AG144" s="4">
        <f t="shared" si="18"/>
        <v>4.375</v>
      </c>
      <c r="AH144" s="13">
        <f t="shared" si="52"/>
        <v>0.9929327736</v>
      </c>
      <c r="AI144" s="4">
        <f t="shared" si="20"/>
        <v>0</v>
      </c>
      <c r="AJ144" s="13"/>
      <c r="AK144" s="2">
        <f t="shared" si="45"/>
        <v>45</v>
      </c>
      <c r="AL144" s="4">
        <f t="shared" si="21"/>
        <v>135</v>
      </c>
      <c r="AM144" s="4">
        <f t="shared" si="22"/>
        <v>-0.57</v>
      </c>
      <c r="AN144" s="4">
        <f>150+13/16</f>
        <v>150.8125</v>
      </c>
      <c r="AO144" s="2">
        <v>155.25</v>
      </c>
      <c r="AP144" s="4">
        <f t="shared" si="23"/>
        <v>4.4375</v>
      </c>
      <c r="AQ144" s="13">
        <f t="shared" si="53"/>
        <v>1</v>
      </c>
      <c r="AR144" s="4">
        <f t="shared" si="25"/>
        <v>0</v>
      </c>
      <c r="AS144" s="13"/>
      <c r="AT144" s="2">
        <f t="shared" si="46"/>
        <v>45</v>
      </c>
      <c r="AU144" s="4">
        <f t="shared" si="26"/>
        <v>135</v>
      </c>
      <c r="AV144" s="4">
        <f t="shared" si="27"/>
        <v>-1.26</v>
      </c>
      <c r="AY144" s="4">
        <f t="shared" si="28"/>
        <v>0</v>
      </c>
      <c r="AZ144" s="13" t="str">
        <f t="shared" si="54"/>
        <v/>
      </c>
      <c r="BA144" s="4" t="str">
        <f t="shared" si="30"/>
        <v/>
      </c>
      <c r="BB144" s="13"/>
      <c r="BC144" s="2">
        <f t="shared" si="47"/>
        <v>45</v>
      </c>
      <c r="BD144" s="4">
        <f t="shared" si="31"/>
        <v>135</v>
      </c>
      <c r="BE144" s="4">
        <f t="shared" si="32"/>
        <v>-1.26</v>
      </c>
      <c r="BH144" s="4">
        <f t="shared" si="33"/>
        <v>0</v>
      </c>
      <c r="BI144" s="13" t="str">
        <f t="shared" si="55"/>
        <v/>
      </c>
      <c r="BJ144" s="4" t="str">
        <f t="shared" si="35"/>
        <v/>
      </c>
      <c r="BK144" s="13"/>
      <c r="BL144" s="2">
        <f t="shared" si="48"/>
        <v>45</v>
      </c>
      <c r="BM144" s="4">
        <f t="shared" si="36"/>
        <v>135</v>
      </c>
      <c r="BN144" s="4">
        <f t="shared" si="37"/>
        <v>-1.26</v>
      </c>
      <c r="BQ144" s="4">
        <f t="shared" si="38"/>
        <v>0</v>
      </c>
      <c r="BR144" s="13" t="str">
        <f t="shared" si="56"/>
        <v/>
      </c>
      <c r="BS144" s="4" t="str">
        <f t="shared" si="40"/>
        <v/>
      </c>
      <c r="BT144" s="25"/>
    </row>
    <row r="145">
      <c r="A145" s="2">
        <f t="shared" si="41"/>
        <v>45.5</v>
      </c>
      <c r="B145" s="4">
        <f t="shared" si="1"/>
        <v>136.5</v>
      </c>
      <c r="C145" s="4">
        <f t="shared" si="2"/>
        <v>-1.29</v>
      </c>
      <c r="F145" s="4">
        <f t="shared" si="3"/>
        <v>0</v>
      </c>
      <c r="G145" s="13" t="str">
        <f t="shared" si="49"/>
        <v/>
      </c>
      <c r="H145" s="4" t="str">
        <f t="shared" si="5"/>
        <v/>
      </c>
      <c r="J145" s="2">
        <f t="shared" si="42"/>
        <v>45.5</v>
      </c>
      <c r="K145" s="4">
        <f t="shared" si="6"/>
        <v>136.5</v>
      </c>
      <c r="L145" s="4">
        <f t="shared" si="7"/>
        <v>-1.29</v>
      </c>
      <c r="O145" s="4">
        <f t="shared" si="8"/>
        <v>0</v>
      </c>
      <c r="P145" s="13" t="str">
        <f t="shared" si="50"/>
        <v/>
      </c>
      <c r="Q145" s="4" t="str">
        <f t="shared" si="10"/>
        <v/>
      </c>
      <c r="S145" s="2">
        <f t="shared" si="43"/>
        <v>45.5</v>
      </c>
      <c r="T145" s="4">
        <f t="shared" si="11"/>
        <v>136.5</v>
      </c>
      <c r="U145" s="4">
        <f t="shared" si="12"/>
        <v>-0.6</v>
      </c>
      <c r="X145" s="4">
        <f t="shared" si="13"/>
        <v>0</v>
      </c>
      <c r="Y145" s="13" t="str">
        <f t="shared" si="51"/>
        <v/>
      </c>
      <c r="Z145" s="4" t="str">
        <f t="shared" si="15"/>
        <v/>
      </c>
      <c r="AB145" s="2">
        <f t="shared" si="44"/>
        <v>45.5</v>
      </c>
      <c r="AC145" s="4">
        <f t="shared" si="16"/>
        <v>136.5</v>
      </c>
      <c r="AD145" s="4">
        <f t="shared" si="17"/>
        <v>-0.6</v>
      </c>
      <c r="AG145" s="4">
        <f t="shared" si="18"/>
        <v>0</v>
      </c>
      <c r="AH145" s="13" t="str">
        <f t="shared" si="52"/>
        <v/>
      </c>
      <c r="AI145" s="4" t="str">
        <f t="shared" si="20"/>
        <v/>
      </c>
      <c r="AK145" s="2">
        <f t="shared" si="45"/>
        <v>45.5</v>
      </c>
      <c r="AL145" s="4">
        <f t="shared" si="21"/>
        <v>136.5</v>
      </c>
      <c r="AM145" s="4">
        <f t="shared" si="22"/>
        <v>-0.6</v>
      </c>
      <c r="AP145" s="4">
        <f t="shared" si="23"/>
        <v>0</v>
      </c>
      <c r="AQ145" s="13" t="str">
        <f t="shared" si="53"/>
        <v/>
      </c>
      <c r="AR145" s="4" t="str">
        <f t="shared" si="25"/>
        <v/>
      </c>
      <c r="AT145" s="2">
        <f t="shared" si="46"/>
        <v>45.5</v>
      </c>
      <c r="AU145" s="4">
        <f t="shared" si="26"/>
        <v>136.5</v>
      </c>
      <c r="AV145" s="4">
        <f t="shared" si="27"/>
        <v>-1.29</v>
      </c>
      <c r="AY145" s="4">
        <f t="shared" si="28"/>
        <v>0</v>
      </c>
      <c r="AZ145" s="13" t="str">
        <f t="shared" si="54"/>
        <v/>
      </c>
      <c r="BA145" s="4" t="str">
        <f t="shared" si="30"/>
        <v/>
      </c>
      <c r="BC145" s="2">
        <f t="shared" si="47"/>
        <v>45.5</v>
      </c>
      <c r="BD145" s="4">
        <f t="shared" si="31"/>
        <v>136.5</v>
      </c>
      <c r="BE145" s="4">
        <f t="shared" si="32"/>
        <v>-1.29</v>
      </c>
      <c r="BH145" s="4">
        <f t="shared" si="33"/>
        <v>0</v>
      </c>
      <c r="BI145" s="13" t="str">
        <f t="shared" si="55"/>
        <v/>
      </c>
      <c r="BJ145" s="4" t="str">
        <f t="shared" si="35"/>
        <v/>
      </c>
      <c r="BL145" s="2">
        <f t="shared" si="48"/>
        <v>45.5</v>
      </c>
      <c r="BM145" s="4">
        <f t="shared" si="36"/>
        <v>136.5</v>
      </c>
      <c r="BN145" s="4">
        <f t="shared" si="37"/>
        <v>-1.29</v>
      </c>
      <c r="BQ145" s="4">
        <f t="shared" si="38"/>
        <v>0</v>
      </c>
      <c r="BR145" s="13" t="str">
        <f t="shared" si="56"/>
        <v/>
      </c>
      <c r="BS145" s="4" t="str">
        <f t="shared" si="40"/>
        <v/>
      </c>
    </row>
    <row r="146">
      <c r="A146" s="2">
        <f t="shared" si="41"/>
        <v>46</v>
      </c>
      <c r="B146" s="4">
        <f t="shared" si="1"/>
        <v>138</v>
      </c>
      <c r="C146" s="4">
        <f t="shared" si="2"/>
        <v>-1.32</v>
      </c>
      <c r="F146" s="4">
        <f t="shared" si="3"/>
        <v>0</v>
      </c>
      <c r="G146" s="13" t="str">
        <f t="shared" si="49"/>
        <v/>
      </c>
      <c r="H146" s="4" t="str">
        <f t="shared" si="5"/>
        <v/>
      </c>
      <c r="J146" s="2">
        <f t="shared" si="42"/>
        <v>46</v>
      </c>
      <c r="K146" s="4">
        <f t="shared" si="6"/>
        <v>138</v>
      </c>
      <c r="L146" s="4">
        <f t="shared" si="7"/>
        <v>-1.32</v>
      </c>
      <c r="O146" s="4">
        <f t="shared" si="8"/>
        <v>0</v>
      </c>
      <c r="P146" s="13" t="str">
        <f t="shared" si="50"/>
        <v/>
      </c>
      <c r="Q146" s="4" t="str">
        <f t="shared" si="10"/>
        <v/>
      </c>
      <c r="S146" s="2">
        <f t="shared" si="43"/>
        <v>46</v>
      </c>
      <c r="T146" s="4">
        <f t="shared" si="11"/>
        <v>138</v>
      </c>
      <c r="U146" s="4">
        <f t="shared" si="12"/>
        <v>-0.63</v>
      </c>
      <c r="X146" s="4">
        <f t="shared" si="13"/>
        <v>0</v>
      </c>
      <c r="Y146" s="13" t="str">
        <f t="shared" si="51"/>
        <v/>
      </c>
      <c r="Z146" s="4" t="str">
        <f t="shared" si="15"/>
        <v/>
      </c>
      <c r="AB146" s="2">
        <f t="shared" si="44"/>
        <v>46</v>
      </c>
      <c r="AC146" s="4">
        <f t="shared" si="16"/>
        <v>138</v>
      </c>
      <c r="AD146" s="4">
        <f t="shared" si="17"/>
        <v>-0.63</v>
      </c>
      <c r="AG146" s="4">
        <f t="shared" si="18"/>
        <v>0</v>
      </c>
      <c r="AH146" s="13" t="str">
        <f t="shared" si="52"/>
        <v/>
      </c>
      <c r="AI146" s="4" t="str">
        <f t="shared" si="20"/>
        <v/>
      </c>
      <c r="AK146" s="2">
        <f t="shared" si="45"/>
        <v>46</v>
      </c>
      <c r="AL146" s="4">
        <f t="shared" si="21"/>
        <v>138</v>
      </c>
      <c r="AM146" s="4">
        <f t="shared" si="22"/>
        <v>-0.63</v>
      </c>
      <c r="AP146" s="4">
        <f t="shared" si="23"/>
        <v>0</v>
      </c>
      <c r="AQ146" s="13" t="str">
        <f t="shared" si="53"/>
        <v/>
      </c>
      <c r="AR146" s="4" t="str">
        <f t="shared" si="25"/>
        <v/>
      </c>
      <c r="AT146" s="2">
        <f t="shared" si="46"/>
        <v>46</v>
      </c>
      <c r="AU146" s="4">
        <f t="shared" si="26"/>
        <v>138</v>
      </c>
      <c r="AV146" s="4">
        <f t="shared" si="27"/>
        <v>-1.32</v>
      </c>
      <c r="AY146" s="4">
        <f t="shared" si="28"/>
        <v>0</v>
      </c>
      <c r="AZ146" s="13" t="str">
        <f t="shared" si="54"/>
        <v/>
      </c>
      <c r="BA146" s="4" t="str">
        <f t="shared" si="30"/>
        <v/>
      </c>
      <c r="BC146" s="2">
        <f t="shared" si="47"/>
        <v>46</v>
      </c>
      <c r="BD146" s="4">
        <f t="shared" si="31"/>
        <v>138</v>
      </c>
      <c r="BE146" s="4">
        <f t="shared" si="32"/>
        <v>-1.32</v>
      </c>
      <c r="BH146" s="4">
        <f t="shared" si="33"/>
        <v>0</v>
      </c>
      <c r="BI146" s="13" t="str">
        <f t="shared" si="55"/>
        <v/>
      </c>
      <c r="BJ146" s="4" t="str">
        <f t="shared" si="35"/>
        <v/>
      </c>
      <c r="BL146" s="2">
        <f t="shared" si="48"/>
        <v>46</v>
      </c>
      <c r="BM146" s="4">
        <f t="shared" si="36"/>
        <v>138</v>
      </c>
      <c r="BN146" s="4">
        <f t="shared" si="37"/>
        <v>-1.32</v>
      </c>
      <c r="BQ146" s="4">
        <f t="shared" si="38"/>
        <v>0</v>
      </c>
      <c r="BR146" s="13" t="str">
        <f t="shared" si="56"/>
        <v/>
      </c>
      <c r="BS146" s="4" t="str">
        <f t="shared" si="40"/>
        <v/>
      </c>
    </row>
    <row r="147">
      <c r="A147" s="2">
        <f t="shared" si="41"/>
        <v>46.5</v>
      </c>
      <c r="B147" s="4">
        <f t="shared" si="1"/>
        <v>139.5</v>
      </c>
      <c r="C147" s="4">
        <f t="shared" si="2"/>
        <v>-1.35</v>
      </c>
      <c r="F147" s="4">
        <f t="shared" si="3"/>
        <v>0</v>
      </c>
      <c r="G147" s="13" t="str">
        <f t="shared" si="49"/>
        <v/>
      </c>
      <c r="H147" s="4" t="str">
        <f t="shared" si="5"/>
        <v/>
      </c>
      <c r="J147" s="2">
        <f t="shared" si="42"/>
        <v>46.5</v>
      </c>
      <c r="K147" s="4">
        <f t="shared" si="6"/>
        <v>139.5</v>
      </c>
      <c r="L147" s="4">
        <f t="shared" si="7"/>
        <v>-1.35</v>
      </c>
      <c r="O147" s="4">
        <f t="shared" si="8"/>
        <v>0</v>
      </c>
      <c r="P147" s="13" t="str">
        <f t="shared" si="50"/>
        <v/>
      </c>
      <c r="Q147" s="4" t="str">
        <f t="shared" si="10"/>
        <v/>
      </c>
      <c r="S147" s="2">
        <f t="shared" si="43"/>
        <v>46.5</v>
      </c>
      <c r="T147" s="4">
        <f t="shared" si="11"/>
        <v>139.5</v>
      </c>
      <c r="U147" s="4">
        <f t="shared" si="12"/>
        <v>-0.66</v>
      </c>
      <c r="X147" s="4">
        <f t="shared" si="13"/>
        <v>0</v>
      </c>
      <c r="Y147" s="13" t="str">
        <f t="shared" si="51"/>
        <v/>
      </c>
      <c r="Z147" s="4" t="str">
        <f t="shared" si="15"/>
        <v/>
      </c>
      <c r="AB147" s="2">
        <f t="shared" si="44"/>
        <v>46.5</v>
      </c>
      <c r="AC147" s="4">
        <f t="shared" si="16"/>
        <v>139.5</v>
      </c>
      <c r="AD147" s="4">
        <f t="shared" si="17"/>
        <v>-0.66</v>
      </c>
      <c r="AG147" s="4">
        <f t="shared" si="18"/>
        <v>0</v>
      </c>
      <c r="AH147" s="13" t="str">
        <f t="shared" si="52"/>
        <v/>
      </c>
      <c r="AI147" s="4" t="str">
        <f t="shared" si="20"/>
        <v/>
      </c>
      <c r="AK147" s="2">
        <f t="shared" si="45"/>
        <v>46.5</v>
      </c>
      <c r="AL147" s="4">
        <f t="shared" si="21"/>
        <v>139.5</v>
      </c>
      <c r="AM147" s="4">
        <f t="shared" si="22"/>
        <v>-0.66</v>
      </c>
      <c r="AP147" s="4">
        <f t="shared" si="23"/>
        <v>0</v>
      </c>
      <c r="AQ147" s="13" t="str">
        <f t="shared" si="53"/>
        <v/>
      </c>
      <c r="AR147" s="4" t="str">
        <f t="shared" si="25"/>
        <v/>
      </c>
      <c r="AT147" s="2">
        <f t="shared" si="46"/>
        <v>46.5</v>
      </c>
      <c r="AU147" s="4">
        <f t="shared" si="26"/>
        <v>139.5</v>
      </c>
      <c r="AV147" s="4">
        <f t="shared" si="27"/>
        <v>-1.35</v>
      </c>
      <c r="AY147" s="4">
        <f t="shared" si="28"/>
        <v>0</v>
      </c>
      <c r="AZ147" s="13" t="str">
        <f t="shared" si="54"/>
        <v/>
      </c>
      <c r="BA147" s="4" t="str">
        <f t="shared" si="30"/>
        <v/>
      </c>
      <c r="BC147" s="2">
        <f t="shared" si="47"/>
        <v>46.5</v>
      </c>
      <c r="BD147" s="4">
        <f t="shared" si="31"/>
        <v>139.5</v>
      </c>
      <c r="BE147" s="4">
        <f t="shared" si="32"/>
        <v>-1.35</v>
      </c>
      <c r="BH147" s="4">
        <f t="shared" si="33"/>
        <v>0</v>
      </c>
      <c r="BI147" s="13" t="str">
        <f t="shared" si="55"/>
        <v/>
      </c>
      <c r="BJ147" s="4" t="str">
        <f t="shared" si="35"/>
        <v/>
      </c>
      <c r="BL147" s="2">
        <f t="shared" si="48"/>
        <v>46.5</v>
      </c>
      <c r="BM147" s="4">
        <f t="shared" si="36"/>
        <v>139.5</v>
      </c>
      <c r="BN147" s="4">
        <f t="shared" si="37"/>
        <v>-1.35</v>
      </c>
      <c r="BQ147" s="4">
        <f t="shared" si="38"/>
        <v>0</v>
      </c>
      <c r="BR147" s="13" t="str">
        <f t="shared" si="56"/>
        <v/>
      </c>
      <c r="BS147" s="4" t="str">
        <f t="shared" si="40"/>
        <v/>
      </c>
    </row>
    <row r="148">
      <c r="A148" s="2">
        <f t="shared" si="41"/>
        <v>47</v>
      </c>
      <c r="B148" s="4">
        <f t="shared" si="1"/>
        <v>141</v>
      </c>
      <c r="C148" s="4">
        <f t="shared" si="2"/>
        <v>-1.38</v>
      </c>
      <c r="F148" s="4">
        <f t="shared" si="3"/>
        <v>0</v>
      </c>
      <c r="G148" s="13" t="str">
        <f t="shared" si="49"/>
        <v/>
      </c>
      <c r="H148" s="4" t="str">
        <f t="shared" si="5"/>
        <v/>
      </c>
      <c r="J148" s="2">
        <f t="shared" si="42"/>
        <v>47</v>
      </c>
      <c r="K148" s="4">
        <f t="shared" si="6"/>
        <v>141</v>
      </c>
      <c r="L148" s="4">
        <f t="shared" si="7"/>
        <v>-1.38</v>
      </c>
      <c r="O148" s="4">
        <f t="shared" si="8"/>
        <v>0</v>
      </c>
      <c r="P148" s="13" t="str">
        <f t="shared" si="50"/>
        <v/>
      </c>
      <c r="Q148" s="4" t="str">
        <f t="shared" si="10"/>
        <v/>
      </c>
      <c r="S148" s="2">
        <f t="shared" si="43"/>
        <v>47</v>
      </c>
      <c r="T148" s="4">
        <f t="shared" si="11"/>
        <v>141</v>
      </c>
      <c r="U148" s="4">
        <f t="shared" si="12"/>
        <v>-0.69</v>
      </c>
      <c r="X148" s="4">
        <f t="shared" si="13"/>
        <v>0</v>
      </c>
      <c r="Y148" s="13" t="str">
        <f t="shared" si="51"/>
        <v/>
      </c>
      <c r="Z148" s="4" t="str">
        <f t="shared" si="15"/>
        <v/>
      </c>
      <c r="AB148" s="2">
        <f t="shared" si="44"/>
        <v>47</v>
      </c>
      <c r="AC148" s="4">
        <f t="shared" si="16"/>
        <v>141</v>
      </c>
      <c r="AD148" s="4">
        <f t="shared" si="17"/>
        <v>-0.69</v>
      </c>
      <c r="AG148" s="4">
        <f t="shared" si="18"/>
        <v>0</v>
      </c>
      <c r="AH148" s="13" t="str">
        <f t="shared" si="52"/>
        <v/>
      </c>
      <c r="AI148" s="4" t="str">
        <f t="shared" si="20"/>
        <v/>
      </c>
      <c r="AK148" s="2">
        <f t="shared" si="45"/>
        <v>47</v>
      </c>
      <c r="AL148" s="4">
        <f t="shared" si="21"/>
        <v>141</v>
      </c>
      <c r="AM148" s="4">
        <f t="shared" si="22"/>
        <v>-0.69</v>
      </c>
      <c r="AP148" s="4">
        <f t="shared" si="23"/>
        <v>0</v>
      </c>
      <c r="AQ148" s="13" t="str">
        <f t="shared" si="53"/>
        <v/>
      </c>
      <c r="AR148" s="4" t="str">
        <f t="shared" si="25"/>
        <v/>
      </c>
      <c r="AT148" s="2">
        <f t="shared" si="46"/>
        <v>47</v>
      </c>
      <c r="AU148" s="4">
        <f t="shared" si="26"/>
        <v>141</v>
      </c>
      <c r="AV148" s="4">
        <f t="shared" si="27"/>
        <v>-1.38</v>
      </c>
      <c r="AY148" s="4">
        <f t="shared" si="28"/>
        <v>0</v>
      </c>
      <c r="AZ148" s="13" t="str">
        <f t="shared" si="54"/>
        <v/>
      </c>
      <c r="BA148" s="4" t="str">
        <f t="shared" si="30"/>
        <v/>
      </c>
      <c r="BC148" s="2">
        <f t="shared" si="47"/>
        <v>47</v>
      </c>
      <c r="BD148" s="4">
        <f t="shared" si="31"/>
        <v>141</v>
      </c>
      <c r="BE148" s="4">
        <f t="shared" si="32"/>
        <v>-1.38</v>
      </c>
      <c r="BH148" s="4">
        <f t="shared" si="33"/>
        <v>0</v>
      </c>
      <c r="BI148" s="13" t="str">
        <f t="shared" si="55"/>
        <v/>
      </c>
      <c r="BJ148" s="4" t="str">
        <f t="shared" si="35"/>
        <v/>
      </c>
      <c r="BL148" s="2">
        <f t="shared" si="48"/>
        <v>47</v>
      </c>
      <c r="BM148" s="4">
        <f t="shared" si="36"/>
        <v>141</v>
      </c>
      <c r="BN148" s="4">
        <f t="shared" si="37"/>
        <v>-1.38</v>
      </c>
      <c r="BQ148" s="4">
        <f t="shared" si="38"/>
        <v>0</v>
      </c>
      <c r="BR148" s="13" t="str">
        <f t="shared" si="56"/>
        <v/>
      </c>
      <c r="BS148" s="4" t="str">
        <f t="shared" si="40"/>
        <v/>
      </c>
    </row>
    <row r="149">
      <c r="A149" s="2">
        <f t="shared" si="41"/>
        <v>47.5</v>
      </c>
      <c r="B149" s="4">
        <f t="shared" si="1"/>
        <v>142.5</v>
      </c>
      <c r="C149" s="4">
        <f t="shared" si="2"/>
        <v>-1.41</v>
      </c>
      <c r="F149" s="4">
        <f t="shared" si="3"/>
        <v>0</v>
      </c>
      <c r="G149" s="13" t="str">
        <f t="shared" si="49"/>
        <v/>
      </c>
      <c r="H149" s="4" t="str">
        <f t="shared" si="5"/>
        <v/>
      </c>
      <c r="J149" s="2">
        <f t="shared" si="42"/>
        <v>47.5</v>
      </c>
      <c r="K149" s="4">
        <f t="shared" si="6"/>
        <v>142.5</v>
      </c>
      <c r="L149" s="4">
        <f t="shared" si="7"/>
        <v>-1.41</v>
      </c>
      <c r="O149" s="4">
        <f t="shared" si="8"/>
        <v>0</v>
      </c>
      <c r="P149" s="13" t="str">
        <f t="shared" si="50"/>
        <v/>
      </c>
      <c r="Q149" s="4" t="str">
        <f t="shared" si="10"/>
        <v/>
      </c>
      <c r="S149" s="2">
        <f t="shared" si="43"/>
        <v>47.5</v>
      </c>
      <c r="T149" s="4">
        <f t="shared" si="11"/>
        <v>142.5</v>
      </c>
      <c r="U149" s="4">
        <f t="shared" si="12"/>
        <v>-0.72</v>
      </c>
      <c r="X149" s="4">
        <f t="shared" si="13"/>
        <v>0</v>
      </c>
      <c r="Y149" s="13" t="str">
        <f t="shared" si="51"/>
        <v/>
      </c>
      <c r="Z149" s="4" t="str">
        <f t="shared" si="15"/>
        <v/>
      </c>
      <c r="AB149" s="2">
        <f t="shared" si="44"/>
        <v>47.5</v>
      </c>
      <c r="AC149" s="4">
        <f t="shared" si="16"/>
        <v>142.5</v>
      </c>
      <c r="AD149" s="4">
        <f t="shared" si="17"/>
        <v>-0.72</v>
      </c>
      <c r="AG149" s="4">
        <f t="shared" si="18"/>
        <v>0</v>
      </c>
      <c r="AH149" s="13" t="str">
        <f t="shared" si="52"/>
        <v/>
      </c>
      <c r="AI149" s="4" t="str">
        <f t="shared" si="20"/>
        <v/>
      </c>
      <c r="AK149" s="2">
        <f t="shared" si="45"/>
        <v>47.5</v>
      </c>
      <c r="AL149" s="4">
        <f t="shared" si="21"/>
        <v>142.5</v>
      </c>
      <c r="AM149" s="4">
        <f t="shared" si="22"/>
        <v>-0.72</v>
      </c>
      <c r="AP149" s="4">
        <f t="shared" si="23"/>
        <v>0</v>
      </c>
      <c r="AQ149" s="13" t="str">
        <f t="shared" si="53"/>
        <v/>
      </c>
      <c r="AR149" s="4" t="str">
        <f t="shared" si="25"/>
        <v/>
      </c>
      <c r="AT149" s="2">
        <f t="shared" si="46"/>
        <v>47.5</v>
      </c>
      <c r="AU149" s="4">
        <f t="shared" si="26"/>
        <v>142.5</v>
      </c>
      <c r="AV149" s="4">
        <f t="shared" si="27"/>
        <v>-1.41</v>
      </c>
      <c r="AY149" s="4">
        <f t="shared" si="28"/>
        <v>0</v>
      </c>
      <c r="AZ149" s="13" t="str">
        <f t="shared" si="54"/>
        <v/>
      </c>
      <c r="BA149" s="4" t="str">
        <f t="shared" si="30"/>
        <v/>
      </c>
      <c r="BC149" s="2">
        <f t="shared" si="47"/>
        <v>47.5</v>
      </c>
      <c r="BD149" s="4">
        <f t="shared" si="31"/>
        <v>142.5</v>
      </c>
      <c r="BE149" s="4">
        <f t="shared" si="32"/>
        <v>-1.41</v>
      </c>
      <c r="BH149" s="4">
        <f t="shared" si="33"/>
        <v>0</v>
      </c>
      <c r="BI149" s="13" t="str">
        <f t="shared" si="55"/>
        <v/>
      </c>
      <c r="BJ149" s="4" t="str">
        <f t="shared" si="35"/>
        <v/>
      </c>
      <c r="BL149" s="2">
        <f t="shared" si="48"/>
        <v>47.5</v>
      </c>
      <c r="BM149" s="4">
        <f t="shared" si="36"/>
        <v>142.5</v>
      </c>
      <c r="BN149" s="4">
        <f t="shared" si="37"/>
        <v>-1.41</v>
      </c>
      <c r="BQ149" s="4">
        <f t="shared" si="38"/>
        <v>0</v>
      </c>
      <c r="BR149" s="13" t="str">
        <f t="shared" si="56"/>
        <v/>
      </c>
      <c r="BS149" s="4" t="str">
        <f t="shared" si="40"/>
        <v/>
      </c>
    </row>
    <row r="150">
      <c r="A150" s="2">
        <f t="shared" si="41"/>
        <v>48</v>
      </c>
      <c r="B150" s="4">
        <f t="shared" si="1"/>
        <v>144</v>
      </c>
      <c r="C150" s="4">
        <f t="shared" si="2"/>
        <v>-1.44</v>
      </c>
      <c r="F150" s="4">
        <f t="shared" si="3"/>
        <v>0</v>
      </c>
      <c r="G150" s="13" t="str">
        <f t="shared" si="49"/>
        <v/>
      </c>
      <c r="H150" s="4" t="str">
        <f t="shared" si="5"/>
        <v/>
      </c>
      <c r="J150" s="2">
        <f t="shared" si="42"/>
        <v>48</v>
      </c>
      <c r="K150" s="4">
        <f t="shared" si="6"/>
        <v>144</v>
      </c>
      <c r="L150" s="4">
        <f t="shared" si="7"/>
        <v>-1.44</v>
      </c>
      <c r="O150" s="4">
        <f t="shared" si="8"/>
        <v>0</v>
      </c>
      <c r="P150" s="13" t="str">
        <f t="shared" si="50"/>
        <v/>
      </c>
      <c r="Q150" s="4" t="str">
        <f t="shared" si="10"/>
        <v/>
      </c>
      <c r="S150" s="2">
        <f t="shared" si="43"/>
        <v>48</v>
      </c>
      <c r="T150" s="4">
        <f t="shared" si="11"/>
        <v>144</v>
      </c>
      <c r="U150" s="4">
        <f t="shared" si="12"/>
        <v>-0.75</v>
      </c>
      <c r="X150" s="4">
        <f t="shared" si="13"/>
        <v>0</v>
      </c>
      <c r="Y150" s="13" t="str">
        <f t="shared" si="51"/>
        <v/>
      </c>
      <c r="Z150" s="4" t="str">
        <f t="shared" si="15"/>
        <v/>
      </c>
      <c r="AB150" s="2">
        <f t="shared" si="44"/>
        <v>48</v>
      </c>
      <c r="AC150" s="4">
        <f t="shared" si="16"/>
        <v>144</v>
      </c>
      <c r="AD150" s="4">
        <f t="shared" si="17"/>
        <v>-0.75</v>
      </c>
      <c r="AG150" s="4">
        <f t="shared" si="18"/>
        <v>0</v>
      </c>
      <c r="AH150" s="13" t="str">
        <f t="shared" si="52"/>
        <v/>
      </c>
      <c r="AI150" s="4" t="str">
        <f t="shared" si="20"/>
        <v/>
      </c>
      <c r="AK150" s="2">
        <f t="shared" si="45"/>
        <v>48</v>
      </c>
      <c r="AL150" s="4">
        <f t="shared" si="21"/>
        <v>144</v>
      </c>
      <c r="AM150" s="4">
        <f t="shared" si="22"/>
        <v>-0.75</v>
      </c>
      <c r="AP150" s="4">
        <f t="shared" si="23"/>
        <v>0</v>
      </c>
      <c r="AQ150" s="13" t="str">
        <f t="shared" si="53"/>
        <v/>
      </c>
      <c r="AR150" s="4" t="str">
        <f t="shared" si="25"/>
        <v/>
      </c>
      <c r="AT150" s="2">
        <f t="shared" si="46"/>
        <v>48</v>
      </c>
      <c r="AU150" s="4">
        <f t="shared" si="26"/>
        <v>144</v>
      </c>
      <c r="AV150" s="4">
        <f t="shared" si="27"/>
        <v>-1.44</v>
      </c>
      <c r="AY150" s="4">
        <f t="shared" si="28"/>
        <v>0</v>
      </c>
      <c r="AZ150" s="13" t="str">
        <f t="shared" si="54"/>
        <v/>
      </c>
      <c r="BA150" s="4" t="str">
        <f t="shared" si="30"/>
        <v/>
      </c>
      <c r="BC150" s="2">
        <f t="shared" si="47"/>
        <v>48</v>
      </c>
      <c r="BD150" s="4">
        <f t="shared" si="31"/>
        <v>144</v>
      </c>
      <c r="BE150" s="4">
        <f t="shared" si="32"/>
        <v>-1.44</v>
      </c>
      <c r="BH150" s="4">
        <f t="shared" si="33"/>
        <v>0</v>
      </c>
      <c r="BI150" s="13" t="str">
        <f t="shared" si="55"/>
        <v/>
      </c>
      <c r="BJ150" s="4" t="str">
        <f t="shared" si="35"/>
        <v/>
      </c>
      <c r="BL150" s="2">
        <f t="shared" si="48"/>
        <v>48</v>
      </c>
      <c r="BM150" s="4">
        <f t="shared" si="36"/>
        <v>144</v>
      </c>
      <c r="BN150" s="4">
        <f t="shared" si="37"/>
        <v>-1.44</v>
      </c>
      <c r="BQ150" s="4">
        <f t="shared" si="38"/>
        <v>0</v>
      </c>
      <c r="BR150" s="13" t="str">
        <f t="shared" si="56"/>
        <v/>
      </c>
      <c r="BS150" s="4" t="str">
        <f t="shared" si="40"/>
        <v/>
      </c>
    </row>
    <row r="151">
      <c r="A151" s="2">
        <f t="shared" si="41"/>
        <v>48.5</v>
      </c>
      <c r="B151" s="4">
        <f t="shared" si="1"/>
        <v>145.5</v>
      </c>
      <c r="C151" s="4">
        <f t="shared" si="2"/>
        <v>-1.47</v>
      </c>
      <c r="F151" s="4">
        <f t="shared" si="3"/>
        <v>0</v>
      </c>
      <c r="G151" s="13" t="str">
        <f t="shared" si="49"/>
        <v/>
      </c>
      <c r="H151" s="4" t="str">
        <f t="shared" si="5"/>
        <v/>
      </c>
      <c r="J151" s="2">
        <f t="shared" si="42"/>
        <v>48.5</v>
      </c>
      <c r="K151" s="4">
        <f t="shared" si="6"/>
        <v>145.5</v>
      </c>
      <c r="L151" s="4">
        <f t="shared" si="7"/>
        <v>-1.47</v>
      </c>
      <c r="O151" s="4">
        <f t="shared" si="8"/>
        <v>0</v>
      </c>
      <c r="P151" s="13" t="str">
        <f t="shared" si="50"/>
        <v/>
      </c>
      <c r="Q151" s="4" t="str">
        <f t="shared" si="10"/>
        <v/>
      </c>
      <c r="S151" s="2">
        <f t="shared" si="43"/>
        <v>48.5</v>
      </c>
      <c r="T151" s="4">
        <f t="shared" si="11"/>
        <v>145.5</v>
      </c>
      <c r="U151" s="4">
        <f t="shared" si="12"/>
        <v>-0.78</v>
      </c>
      <c r="X151" s="4">
        <f t="shared" si="13"/>
        <v>0</v>
      </c>
      <c r="Y151" s="13" t="str">
        <f t="shared" si="51"/>
        <v/>
      </c>
      <c r="Z151" s="4" t="str">
        <f t="shared" si="15"/>
        <v/>
      </c>
      <c r="AB151" s="2">
        <f t="shared" si="44"/>
        <v>48.5</v>
      </c>
      <c r="AC151" s="4">
        <f t="shared" si="16"/>
        <v>145.5</v>
      </c>
      <c r="AD151" s="4">
        <f t="shared" si="17"/>
        <v>-0.78</v>
      </c>
      <c r="AG151" s="4">
        <f t="shared" si="18"/>
        <v>0</v>
      </c>
      <c r="AH151" s="13" t="str">
        <f t="shared" si="52"/>
        <v/>
      </c>
      <c r="AI151" s="4" t="str">
        <f t="shared" si="20"/>
        <v/>
      </c>
      <c r="AK151" s="2">
        <f t="shared" si="45"/>
        <v>48.5</v>
      </c>
      <c r="AL151" s="4">
        <f t="shared" si="21"/>
        <v>145.5</v>
      </c>
      <c r="AM151" s="4">
        <f t="shared" si="22"/>
        <v>-0.78</v>
      </c>
      <c r="AP151" s="4">
        <f t="shared" si="23"/>
        <v>0</v>
      </c>
      <c r="AQ151" s="13" t="str">
        <f t="shared" si="53"/>
        <v/>
      </c>
      <c r="AR151" s="4" t="str">
        <f t="shared" si="25"/>
        <v/>
      </c>
      <c r="AT151" s="2">
        <f t="shared" si="46"/>
        <v>48.5</v>
      </c>
      <c r="AU151" s="4">
        <f t="shared" si="26"/>
        <v>145.5</v>
      </c>
      <c r="AV151" s="4">
        <f t="shared" si="27"/>
        <v>-1.47</v>
      </c>
      <c r="AY151" s="4">
        <f t="shared" si="28"/>
        <v>0</v>
      </c>
      <c r="AZ151" s="13" t="str">
        <f t="shared" si="54"/>
        <v/>
      </c>
      <c r="BA151" s="4" t="str">
        <f t="shared" si="30"/>
        <v/>
      </c>
      <c r="BC151" s="2">
        <f t="shared" si="47"/>
        <v>48.5</v>
      </c>
      <c r="BD151" s="4">
        <f t="shared" si="31"/>
        <v>145.5</v>
      </c>
      <c r="BE151" s="4">
        <f t="shared" si="32"/>
        <v>-1.47</v>
      </c>
      <c r="BH151" s="4">
        <f t="shared" si="33"/>
        <v>0</v>
      </c>
      <c r="BI151" s="13" t="str">
        <f t="shared" si="55"/>
        <v/>
      </c>
      <c r="BJ151" s="4" t="str">
        <f t="shared" si="35"/>
        <v/>
      </c>
      <c r="BL151" s="2">
        <f t="shared" si="48"/>
        <v>48.5</v>
      </c>
      <c r="BM151" s="4">
        <f t="shared" si="36"/>
        <v>145.5</v>
      </c>
      <c r="BN151" s="4">
        <f t="shared" si="37"/>
        <v>-1.47</v>
      </c>
      <c r="BQ151" s="4">
        <f t="shared" si="38"/>
        <v>0</v>
      </c>
      <c r="BR151" s="13" t="str">
        <f t="shared" si="56"/>
        <v/>
      </c>
      <c r="BS151" s="4" t="str">
        <f t="shared" si="40"/>
        <v/>
      </c>
    </row>
    <row r="152">
      <c r="A152" s="2">
        <f t="shared" si="41"/>
        <v>49</v>
      </c>
      <c r="B152" s="4">
        <f t="shared" si="1"/>
        <v>147</v>
      </c>
      <c r="C152" s="4">
        <f t="shared" si="2"/>
        <v>-1.5</v>
      </c>
      <c r="F152" s="4">
        <f t="shared" si="3"/>
        <v>0</v>
      </c>
      <c r="G152" s="13" t="str">
        <f t="shared" si="49"/>
        <v/>
      </c>
      <c r="H152" s="4" t="str">
        <f t="shared" si="5"/>
        <v/>
      </c>
      <c r="J152" s="2">
        <f t="shared" si="42"/>
        <v>49</v>
      </c>
      <c r="K152" s="4">
        <f t="shared" si="6"/>
        <v>147</v>
      </c>
      <c r="L152" s="4">
        <f t="shared" si="7"/>
        <v>-1.5</v>
      </c>
      <c r="O152" s="4">
        <f t="shared" si="8"/>
        <v>0</v>
      </c>
      <c r="P152" s="13" t="str">
        <f t="shared" si="50"/>
        <v/>
      </c>
      <c r="Q152" s="4" t="str">
        <f t="shared" si="10"/>
        <v/>
      </c>
      <c r="S152" s="2">
        <f t="shared" si="43"/>
        <v>49</v>
      </c>
      <c r="T152" s="4">
        <f t="shared" si="11"/>
        <v>147</v>
      </c>
      <c r="U152" s="4">
        <f t="shared" si="12"/>
        <v>-0.81</v>
      </c>
      <c r="X152" s="4">
        <f t="shared" si="13"/>
        <v>0</v>
      </c>
      <c r="Y152" s="13" t="str">
        <f t="shared" si="51"/>
        <v/>
      </c>
      <c r="Z152" s="4" t="str">
        <f t="shared" si="15"/>
        <v/>
      </c>
      <c r="AB152" s="2">
        <f t="shared" si="44"/>
        <v>49</v>
      </c>
      <c r="AC152" s="4">
        <f t="shared" si="16"/>
        <v>147</v>
      </c>
      <c r="AD152" s="4">
        <f t="shared" si="17"/>
        <v>-0.81</v>
      </c>
      <c r="AG152" s="4">
        <f t="shared" si="18"/>
        <v>0</v>
      </c>
      <c r="AH152" s="13" t="str">
        <f t="shared" si="52"/>
        <v/>
      </c>
      <c r="AI152" s="4" t="str">
        <f t="shared" si="20"/>
        <v/>
      </c>
      <c r="AK152" s="2">
        <f t="shared" si="45"/>
        <v>49</v>
      </c>
      <c r="AL152" s="4">
        <f t="shared" si="21"/>
        <v>147</v>
      </c>
      <c r="AM152" s="4">
        <f t="shared" si="22"/>
        <v>-0.81</v>
      </c>
      <c r="AP152" s="4">
        <f t="shared" si="23"/>
        <v>0</v>
      </c>
      <c r="AQ152" s="13" t="str">
        <f t="shared" si="53"/>
        <v/>
      </c>
      <c r="AR152" s="4" t="str">
        <f t="shared" si="25"/>
        <v/>
      </c>
      <c r="AT152" s="2">
        <f t="shared" si="46"/>
        <v>49</v>
      </c>
      <c r="AU152" s="4">
        <f t="shared" si="26"/>
        <v>147</v>
      </c>
      <c r="AV152" s="4">
        <f t="shared" si="27"/>
        <v>-1.5</v>
      </c>
      <c r="AY152" s="4">
        <f t="shared" si="28"/>
        <v>0</v>
      </c>
      <c r="AZ152" s="13" t="str">
        <f t="shared" si="54"/>
        <v/>
      </c>
      <c r="BA152" s="4" t="str">
        <f t="shared" si="30"/>
        <v/>
      </c>
      <c r="BC152" s="2">
        <f t="shared" si="47"/>
        <v>49</v>
      </c>
      <c r="BD152" s="4">
        <f t="shared" si="31"/>
        <v>147</v>
      </c>
      <c r="BE152" s="4">
        <f t="shared" si="32"/>
        <v>-1.5</v>
      </c>
      <c r="BH152" s="4">
        <f t="shared" si="33"/>
        <v>0</v>
      </c>
      <c r="BI152" s="13" t="str">
        <f t="shared" si="55"/>
        <v/>
      </c>
      <c r="BJ152" s="4" t="str">
        <f t="shared" si="35"/>
        <v/>
      </c>
      <c r="BL152" s="2">
        <f t="shared" si="48"/>
        <v>49</v>
      </c>
      <c r="BM152" s="4">
        <f t="shared" si="36"/>
        <v>147</v>
      </c>
      <c r="BN152" s="4">
        <f t="shared" si="37"/>
        <v>-1.5</v>
      </c>
      <c r="BQ152" s="4">
        <f t="shared" si="38"/>
        <v>0</v>
      </c>
      <c r="BR152" s="13" t="str">
        <f t="shared" si="56"/>
        <v/>
      </c>
      <c r="BS152" s="4" t="str">
        <f t="shared" si="40"/>
        <v/>
      </c>
    </row>
    <row r="153">
      <c r="A153" s="2">
        <f t="shared" si="41"/>
        <v>49.5</v>
      </c>
      <c r="B153" s="4">
        <f t="shared" si="1"/>
        <v>148.5</v>
      </c>
      <c r="C153" s="4">
        <f t="shared" si="2"/>
        <v>-1.53</v>
      </c>
      <c r="F153" s="4">
        <f t="shared" si="3"/>
        <v>0</v>
      </c>
      <c r="G153" s="13" t="str">
        <f t="shared" si="49"/>
        <v/>
      </c>
      <c r="H153" s="4" t="str">
        <f t="shared" si="5"/>
        <v/>
      </c>
      <c r="J153" s="2">
        <f t="shared" si="42"/>
        <v>49.5</v>
      </c>
      <c r="K153" s="4">
        <f t="shared" si="6"/>
        <v>148.5</v>
      </c>
      <c r="L153" s="4">
        <f t="shared" si="7"/>
        <v>-1.53</v>
      </c>
      <c r="O153" s="4">
        <f t="shared" si="8"/>
        <v>0</v>
      </c>
      <c r="P153" s="13" t="str">
        <f t="shared" si="50"/>
        <v/>
      </c>
      <c r="Q153" s="4" t="str">
        <f t="shared" si="10"/>
        <v/>
      </c>
      <c r="S153" s="2">
        <f t="shared" si="43"/>
        <v>49.5</v>
      </c>
      <c r="T153" s="4">
        <f t="shared" si="11"/>
        <v>148.5</v>
      </c>
      <c r="U153" s="4">
        <f t="shared" si="12"/>
        <v>-0.84</v>
      </c>
      <c r="X153" s="4">
        <f t="shared" si="13"/>
        <v>0</v>
      </c>
      <c r="Y153" s="13" t="str">
        <f t="shared" si="51"/>
        <v/>
      </c>
      <c r="Z153" s="4" t="str">
        <f t="shared" si="15"/>
        <v/>
      </c>
      <c r="AB153" s="2">
        <f t="shared" si="44"/>
        <v>49.5</v>
      </c>
      <c r="AC153" s="4">
        <f t="shared" si="16"/>
        <v>148.5</v>
      </c>
      <c r="AD153" s="4">
        <f t="shared" si="17"/>
        <v>-0.84</v>
      </c>
      <c r="AG153" s="4">
        <f t="shared" si="18"/>
        <v>0</v>
      </c>
      <c r="AH153" s="13" t="str">
        <f t="shared" si="52"/>
        <v/>
      </c>
      <c r="AI153" s="4" t="str">
        <f t="shared" si="20"/>
        <v/>
      </c>
      <c r="AK153" s="2">
        <f t="shared" si="45"/>
        <v>49.5</v>
      </c>
      <c r="AL153" s="4">
        <f t="shared" si="21"/>
        <v>148.5</v>
      </c>
      <c r="AM153" s="4">
        <f t="shared" si="22"/>
        <v>-0.84</v>
      </c>
      <c r="AP153" s="4">
        <f t="shared" si="23"/>
        <v>0</v>
      </c>
      <c r="AQ153" s="13" t="str">
        <f t="shared" si="53"/>
        <v/>
      </c>
      <c r="AR153" s="4" t="str">
        <f t="shared" si="25"/>
        <v/>
      </c>
      <c r="AT153" s="2">
        <f t="shared" si="46"/>
        <v>49.5</v>
      </c>
      <c r="AU153" s="4">
        <f t="shared" si="26"/>
        <v>148.5</v>
      </c>
      <c r="AV153" s="4">
        <f t="shared" si="27"/>
        <v>-1.53</v>
      </c>
      <c r="AY153" s="4">
        <f t="shared" si="28"/>
        <v>0</v>
      </c>
      <c r="AZ153" s="13" t="str">
        <f t="shared" si="54"/>
        <v/>
      </c>
      <c r="BA153" s="4" t="str">
        <f t="shared" si="30"/>
        <v/>
      </c>
      <c r="BC153" s="2">
        <f t="shared" si="47"/>
        <v>49.5</v>
      </c>
      <c r="BD153" s="4">
        <f t="shared" si="31"/>
        <v>148.5</v>
      </c>
      <c r="BE153" s="4">
        <f t="shared" si="32"/>
        <v>-1.53</v>
      </c>
      <c r="BH153" s="4">
        <f t="shared" si="33"/>
        <v>0</v>
      </c>
      <c r="BI153" s="13" t="str">
        <f t="shared" si="55"/>
        <v/>
      </c>
      <c r="BJ153" s="4" t="str">
        <f t="shared" si="35"/>
        <v/>
      </c>
      <c r="BL153" s="2">
        <f t="shared" si="48"/>
        <v>49.5</v>
      </c>
      <c r="BM153" s="4">
        <f t="shared" si="36"/>
        <v>148.5</v>
      </c>
      <c r="BN153" s="4">
        <f t="shared" si="37"/>
        <v>-1.53</v>
      </c>
      <c r="BQ153" s="4">
        <f t="shared" si="38"/>
        <v>0</v>
      </c>
      <c r="BR153" s="13" t="str">
        <f t="shared" si="56"/>
        <v/>
      </c>
      <c r="BS153" s="4" t="str">
        <f t="shared" si="40"/>
        <v/>
      </c>
    </row>
    <row r="154">
      <c r="A154" s="2">
        <f t="shared" si="41"/>
        <v>50</v>
      </c>
      <c r="B154" s="4">
        <f t="shared" si="1"/>
        <v>150</v>
      </c>
      <c r="C154" s="4">
        <f t="shared" si="2"/>
        <v>-1.56</v>
      </c>
      <c r="F154" s="4">
        <f t="shared" si="3"/>
        <v>0</v>
      </c>
      <c r="G154" s="13" t="str">
        <f t="shared" si="49"/>
        <v/>
      </c>
      <c r="H154" s="4" t="str">
        <f t="shared" si="5"/>
        <v/>
      </c>
      <c r="J154" s="2">
        <f t="shared" si="42"/>
        <v>50</v>
      </c>
      <c r="K154" s="4">
        <f t="shared" si="6"/>
        <v>150</v>
      </c>
      <c r="L154" s="4">
        <f t="shared" si="7"/>
        <v>-1.56</v>
      </c>
      <c r="O154" s="4">
        <f t="shared" si="8"/>
        <v>0</v>
      </c>
      <c r="P154" s="13" t="str">
        <f t="shared" si="50"/>
        <v/>
      </c>
      <c r="Q154" s="4" t="str">
        <f t="shared" si="10"/>
        <v/>
      </c>
      <c r="S154" s="2">
        <f t="shared" si="43"/>
        <v>50</v>
      </c>
      <c r="T154" s="4">
        <f t="shared" si="11"/>
        <v>150</v>
      </c>
      <c r="U154" s="4">
        <f t="shared" si="12"/>
        <v>-0.87</v>
      </c>
      <c r="V154" s="4">
        <f>150+13/16</f>
        <v>150.8125</v>
      </c>
      <c r="W154" s="2">
        <v>155.25</v>
      </c>
      <c r="X154" s="4">
        <f t="shared" si="13"/>
        <v>4.4375</v>
      </c>
      <c r="Y154" s="13">
        <f t="shared" si="51"/>
        <v>0.9964973623</v>
      </c>
      <c r="Z154" s="4">
        <f t="shared" si="15"/>
        <v>0</v>
      </c>
      <c r="AB154" s="2">
        <f t="shared" si="44"/>
        <v>50</v>
      </c>
      <c r="AC154" s="4">
        <f t="shared" si="16"/>
        <v>150</v>
      </c>
      <c r="AD154" s="4">
        <f t="shared" si="17"/>
        <v>-0.87</v>
      </c>
      <c r="AE154" s="4">
        <f>150.875-1/32</f>
        <v>150.84375</v>
      </c>
      <c r="AF154" s="4">
        <f>155.25-1/32</f>
        <v>155.21875</v>
      </c>
      <c r="AG154" s="4">
        <f t="shared" si="18"/>
        <v>4.375</v>
      </c>
      <c r="AH154" s="13">
        <f t="shared" si="52"/>
        <v>0.9929327736</v>
      </c>
      <c r="AI154" s="4">
        <f t="shared" si="20"/>
        <v>0</v>
      </c>
      <c r="AK154" s="2">
        <f t="shared" si="45"/>
        <v>50</v>
      </c>
      <c r="AL154" s="4">
        <f t="shared" si="21"/>
        <v>150</v>
      </c>
      <c r="AM154" s="4">
        <f t="shared" si="22"/>
        <v>-0.87</v>
      </c>
      <c r="AN154" s="4">
        <f>150+13/16</f>
        <v>150.8125</v>
      </c>
      <c r="AO154" s="2">
        <v>155.25</v>
      </c>
      <c r="AP154" s="4">
        <f t="shared" si="23"/>
        <v>4.4375</v>
      </c>
      <c r="AQ154" s="13">
        <f t="shared" si="53"/>
        <v>1</v>
      </c>
      <c r="AR154" s="4">
        <f t="shared" si="25"/>
        <v>0</v>
      </c>
      <c r="AT154" s="2">
        <f t="shared" si="46"/>
        <v>50</v>
      </c>
      <c r="AU154" s="4">
        <f t="shared" si="26"/>
        <v>150</v>
      </c>
      <c r="AV154" s="4">
        <f t="shared" si="27"/>
        <v>-1.56</v>
      </c>
      <c r="AY154" s="4">
        <f t="shared" si="28"/>
        <v>0</v>
      </c>
      <c r="AZ154" s="13" t="str">
        <f t="shared" si="54"/>
        <v/>
      </c>
      <c r="BA154" s="4" t="str">
        <f t="shared" si="30"/>
        <v/>
      </c>
      <c r="BC154" s="2">
        <f t="shared" si="47"/>
        <v>50</v>
      </c>
      <c r="BD154" s="4">
        <f t="shared" si="31"/>
        <v>150</v>
      </c>
      <c r="BE154" s="4">
        <f t="shared" si="32"/>
        <v>-1.56</v>
      </c>
      <c r="BH154" s="4">
        <f t="shared" si="33"/>
        <v>0</v>
      </c>
      <c r="BI154" s="13" t="str">
        <f t="shared" si="55"/>
        <v/>
      </c>
      <c r="BJ154" s="4" t="str">
        <f t="shared" si="35"/>
        <v/>
      </c>
      <c r="BL154" s="2">
        <f t="shared" si="48"/>
        <v>50</v>
      </c>
      <c r="BM154" s="4">
        <f t="shared" si="36"/>
        <v>150</v>
      </c>
      <c r="BN154" s="4">
        <f t="shared" si="37"/>
        <v>-1.56</v>
      </c>
      <c r="BQ154" s="4">
        <f t="shared" si="38"/>
        <v>0</v>
      </c>
      <c r="BR154" s="13" t="str">
        <f t="shared" si="56"/>
        <v/>
      </c>
      <c r="BS154" s="4" t="str">
        <f t="shared" si="40"/>
        <v/>
      </c>
    </row>
    <row r="155">
      <c r="A155" s="2">
        <f t="shared" si="41"/>
        <v>50.5</v>
      </c>
      <c r="B155" s="4">
        <f t="shared" si="1"/>
        <v>151.5</v>
      </c>
      <c r="C155" s="4">
        <f t="shared" si="2"/>
        <v>-1.59</v>
      </c>
      <c r="F155" s="4">
        <f t="shared" si="3"/>
        <v>0</v>
      </c>
      <c r="G155" s="13" t="str">
        <f t="shared" si="49"/>
        <v/>
      </c>
      <c r="H155" s="4" t="str">
        <f t="shared" si="5"/>
        <v/>
      </c>
      <c r="J155" s="2">
        <f t="shared" si="42"/>
        <v>50.5</v>
      </c>
      <c r="K155" s="4">
        <f t="shared" si="6"/>
        <v>151.5</v>
      </c>
      <c r="L155" s="4">
        <f t="shared" si="7"/>
        <v>-1.59</v>
      </c>
      <c r="O155" s="4">
        <f t="shared" si="8"/>
        <v>0</v>
      </c>
      <c r="P155" s="13" t="str">
        <f t="shared" si="50"/>
        <v/>
      </c>
      <c r="Q155" s="4" t="str">
        <f t="shared" si="10"/>
        <v/>
      </c>
      <c r="S155" s="2">
        <f t="shared" si="43"/>
        <v>50.5</v>
      </c>
      <c r="T155" s="4">
        <f t="shared" si="11"/>
        <v>151.5</v>
      </c>
      <c r="U155" s="4">
        <f t="shared" si="12"/>
        <v>-0.9</v>
      </c>
      <c r="X155" s="4">
        <f t="shared" si="13"/>
        <v>0</v>
      </c>
      <c r="Y155" s="13" t="str">
        <f t="shared" si="51"/>
        <v/>
      </c>
      <c r="Z155" s="4" t="str">
        <f t="shared" si="15"/>
        <v/>
      </c>
      <c r="AB155" s="2">
        <f t="shared" si="44"/>
        <v>50.5</v>
      </c>
      <c r="AC155" s="4">
        <f t="shared" si="16"/>
        <v>151.5</v>
      </c>
      <c r="AD155" s="4">
        <f t="shared" si="17"/>
        <v>-0.9</v>
      </c>
      <c r="AG155" s="4">
        <f t="shared" si="18"/>
        <v>0</v>
      </c>
      <c r="AH155" s="13" t="str">
        <f t="shared" si="52"/>
        <v/>
      </c>
      <c r="AI155" s="4" t="str">
        <f t="shared" si="20"/>
        <v/>
      </c>
      <c r="AK155" s="2">
        <f t="shared" si="45"/>
        <v>50.5</v>
      </c>
      <c r="AL155" s="4">
        <f t="shared" si="21"/>
        <v>151.5</v>
      </c>
      <c r="AM155" s="4">
        <f t="shared" si="22"/>
        <v>-0.9</v>
      </c>
      <c r="AP155" s="4">
        <f t="shared" si="23"/>
        <v>0</v>
      </c>
      <c r="AQ155" s="13" t="str">
        <f t="shared" si="53"/>
        <v/>
      </c>
      <c r="AR155" s="4" t="str">
        <f t="shared" si="25"/>
        <v/>
      </c>
      <c r="AT155" s="2">
        <f t="shared" si="46"/>
        <v>50.5</v>
      </c>
      <c r="AU155" s="4">
        <f t="shared" si="26"/>
        <v>151.5</v>
      </c>
      <c r="AV155" s="4">
        <f t="shared" si="27"/>
        <v>-1.59</v>
      </c>
      <c r="AY155" s="4">
        <f t="shared" si="28"/>
        <v>0</v>
      </c>
      <c r="AZ155" s="13" t="str">
        <f t="shared" si="54"/>
        <v/>
      </c>
      <c r="BA155" s="4" t="str">
        <f t="shared" si="30"/>
        <v/>
      </c>
      <c r="BC155" s="2">
        <f t="shared" si="47"/>
        <v>50.5</v>
      </c>
      <c r="BD155" s="4">
        <f t="shared" si="31"/>
        <v>151.5</v>
      </c>
      <c r="BE155" s="4">
        <f t="shared" si="32"/>
        <v>-1.59</v>
      </c>
      <c r="BH155" s="4">
        <f t="shared" si="33"/>
        <v>0</v>
      </c>
      <c r="BI155" s="13" t="str">
        <f t="shared" si="55"/>
        <v/>
      </c>
      <c r="BJ155" s="4" t="str">
        <f t="shared" si="35"/>
        <v/>
      </c>
      <c r="BL155" s="2">
        <f t="shared" si="48"/>
        <v>50.5</v>
      </c>
      <c r="BM155" s="4">
        <f t="shared" si="36"/>
        <v>151.5</v>
      </c>
      <c r="BN155" s="4">
        <f t="shared" si="37"/>
        <v>-1.59</v>
      </c>
      <c r="BQ155" s="4">
        <f t="shared" si="38"/>
        <v>0</v>
      </c>
      <c r="BR155" s="13" t="str">
        <f t="shared" si="56"/>
        <v/>
      </c>
      <c r="BS155" s="4" t="str">
        <f t="shared" si="40"/>
        <v/>
      </c>
    </row>
    <row r="156">
      <c r="A156" s="2">
        <f t="shared" si="41"/>
        <v>51</v>
      </c>
      <c r="B156" s="4">
        <f t="shared" si="1"/>
        <v>153</v>
      </c>
      <c r="C156" s="4">
        <f t="shared" si="2"/>
        <v>-1.62</v>
      </c>
      <c r="F156" s="4">
        <f t="shared" si="3"/>
        <v>0</v>
      </c>
      <c r="G156" s="13" t="str">
        <f t="shared" si="49"/>
        <v/>
      </c>
      <c r="H156" s="4" t="str">
        <f t="shared" si="5"/>
        <v/>
      </c>
      <c r="J156" s="2">
        <f t="shared" si="42"/>
        <v>51</v>
      </c>
      <c r="K156" s="4">
        <f t="shared" si="6"/>
        <v>153</v>
      </c>
      <c r="L156" s="4">
        <f t="shared" si="7"/>
        <v>-1.62</v>
      </c>
      <c r="O156" s="4">
        <f t="shared" si="8"/>
        <v>0</v>
      </c>
      <c r="P156" s="13" t="str">
        <f t="shared" si="50"/>
        <v/>
      </c>
      <c r="Q156" s="4" t="str">
        <f t="shared" si="10"/>
        <v/>
      </c>
      <c r="S156" s="2">
        <f t="shared" si="43"/>
        <v>51</v>
      </c>
      <c r="T156" s="4">
        <f t="shared" si="11"/>
        <v>153</v>
      </c>
      <c r="U156" s="4">
        <f t="shared" si="12"/>
        <v>-0.93</v>
      </c>
      <c r="X156" s="4">
        <f t="shared" si="13"/>
        <v>0</v>
      </c>
      <c r="Y156" s="13" t="str">
        <f t="shared" si="51"/>
        <v/>
      </c>
      <c r="Z156" s="4" t="str">
        <f t="shared" si="15"/>
        <v/>
      </c>
      <c r="AB156" s="2">
        <f t="shared" si="44"/>
        <v>51</v>
      </c>
      <c r="AC156" s="4">
        <f t="shared" si="16"/>
        <v>153</v>
      </c>
      <c r="AD156" s="4">
        <f t="shared" si="17"/>
        <v>-0.93</v>
      </c>
      <c r="AG156" s="4">
        <f t="shared" si="18"/>
        <v>0</v>
      </c>
      <c r="AH156" s="13" t="str">
        <f t="shared" si="52"/>
        <v/>
      </c>
      <c r="AI156" s="4" t="str">
        <f t="shared" si="20"/>
        <v/>
      </c>
      <c r="AK156" s="2">
        <f t="shared" si="45"/>
        <v>51</v>
      </c>
      <c r="AL156" s="4">
        <f t="shared" si="21"/>
        <v>153</v>
      </c>
      <c r="AM156" s="4">
        <f t="shared" si="22"/>
        <v>-0.93</v>
      </c>
      <c r="AP156" s="4">
        <f t="shared" si="23"/>
        <v>0</v>
      </c>
      <c r="AQ156" s="13" t="str">
        <f t="shared" si="53"/>
        <v/>
      </c>
      <c r="AR156" s="4" t="str">
        <f t="shared" si="25"/>
        <v/>
      </c>
      <c r="AT156" s="2">
        <f t="shared" si="46"/>
        <v>51</v>
      </c>
      <c r="AU156" s="4">
        <f t="shared" si="26"/>
        <v>153</v>
      </c>
      <c r="AV156" s="4">
        <f t="shared" si="27"/>
        <v>-1.62</v>
      </c>
      <c r="AY156" s="4">
        <f t="shared" si="28"/>
        <v>0</v>
      </c>
      <c r="AZ156" s="13" t="str">
        <f t="shared" si="54"/>
        <v/>
      </c>
      <c r="BA156" s="4" t="str">
        <f t="shared" si="30"/>
        <v/>
      </c>
      <c r="BC156" s="2">
        <f t="shared" si="47"/>
        <v>51</v>
      </c>
      <c r="BD156" s="4">
        <f t="shared" si="31"/>
        <v>153</v>
      </c>
      <c r="BE156" s="4">
        <f t="shared" si="32"/>
        <v>-1.62</v>
      </c>
      <c r="BH156" s="4">
        <f t="shared" si="33"/>
        <v>0</v>
      </c>
      <c r="BI156" s="13" t="str">
        <f t="shared" si="55"/>
        <v/>
      </c>
      <c r="BJ156" s="4" t="str">
        <f t="shared" si="35"/>
        <v/>
      </c>
      <c r="BL156" s="2">
        <f t="shared" si="48"/>
        <v>51</v>
      </c>
      <c r="BM156" s="4">
        <f t="shared" si="36"/>
        <v>153</v>
      </c>
      <c r="BN156" s="4">
        <f t="shared" si="37"/>
        <v>-1.62</v>
      </c>
      <c r="BQ156" s="4">
        <f t="shared" si="38"/>
        <v>0</v>
      </c>
      <c r="BR156" s="13" t="str">
        <f t="shared" si="56"/>
        <v/>
      </c>
      <c r="BS156" s="4" t="str">
        <f t="shared" si="40"/>
        <v/>
      </c>
    </row>
    <row r="157">
      <c r="A157" s="2">
        <f t="shared" si="41"/>
        <v>51.5</v>
      </c>
      <c r="B157" s="4">
        <f t="shared" si="1"/>
        <v>154.5</v>
      </c>
      <c r="C157" s="4">
        <f t="shared" si="2"/>
        <v>-1.65</v>
      </c>
      <c r="F157" s="4">
        <f t="shared" si="3"/>
        <v>0</v>
      </c>
      <c r="G157" s="13" t="str">
        <f t="shared" si="49"/>
        <v/>
      </c>
      <c r="H157" s="4" t="str">
        <f t="shared" si="5"/>
        <v/>
      </c>
      <c r="J157" s="2">
        <f t="shared" si="42"/>
        <v>51.5</v>
      </c>
      <c r="K157" s="4">
        <f t="shared" si="6"/>
        <v>154.5</v>
      </c>
      <c r="L157" s="4">
        <f t="shared" si="7"/>
        <v>-1.65</v>
      </c>
      <c r="O157" s="4">
        <f t="shared" si="8"/>
        <v>0</v>
      </c>
      <c r="P157" s="13" t="str">
        <f t="shared" si="50"/>
        <v/>
      </c>
      <c r="Q157" s="4" t="str">
        <f t="shared" si="10"/>
        <v/>
      </c>
      <c r="S157" s="2">
        <f t="shared" si="43"/>
        <v>51.5</v>
      </c>
      <c r="T157" s="4">
        <f t="shared" si="11"/>
        <v>154.5</v>
      </c>
      <c r="U157" s="4">
        <f t="shared" si="12"/>
        <v>-0.96</v>
      </c>
      <c r="X157" s="4">
        <f t="shared" si="13"/>
        <v>0</v>
      </c>
      <c r="Y157" s="13" t="str">
        <f t="shared" si="51"/>
        <v/>
      </c>
      <c r="Z157" s="4" t="str">
        <f t="shared" si="15"/>
        <v/>
      </c>
      <c r="AB157" s="2">
        <f t="shared" si="44"/>
        <v>51.5</v>
      </c>
      <c r="AC157" s="4">
        <f t="shared" si="16"/>
        <v>154.5</v>
      </c>
      <c r="AD157" s="4">
        <f t="shared" si="17"/>
        <v>-0.96</v>
      </c>
      <c r="AG157" s="4">
        <f t="shared" si="18"/>
        <v>0</v>
      </c>
      <c r="AH157" s="13" t="str">
        <f t="shared" si="52"/>
        <v/>
      </c>
      <c r="AI157" s="4" t="str">
        <f t="shared" si="20"/>
        <v/>
      </c>
      <c r="AK157" s="2">
        <f t="shared" si="45"/>
        <v>51.5</v>
      </c>
      <c r="AL157" s="4">
        <f t="shared" si="21"/>
        <v>154.5</v>
      </c>
      <c r="AM157" s="4">
        <f t="shared" si="22"/>
        <v>-0.96</v>
      </c>
      <c r="AP157" s="4">
        <f t="shared" si="23"/>
        <v>0</v>
      </c>
      <c r="AQ157" s="13" t="str">
        <f t="shared" si="53"/>
        <v/>
      </c>
      <c r="AR157" s="4" t="str">
        <f t="shared" si="25"/>
        <v/>
      </c>
      <c r="AT157" s="2">
        <f t="shared" si="46"/>
        <v>51.5</v>
      </c>
      <c r="AU157" s="4">
        <f t="shared" si="26"/>
        <v>154.5</v>
      </c>
      <c r="AV157" s="4">
        <f t="shared" si="27"/>
        <v>-1.65</v>
      </c>
      <c r="AY157" s="4">
        <f t="shared" si="28"/>
        <v>0</v>
      </c>
      <c r="AZ157" s="13" t="str">
        <f t="shared" si="54"/>
        <v/>
      </c>
      <c r="BA157" s="4" t="str">
        <f t="shared" si="30"/>
        <v/>
      </c>
      <c r="BC157" s="2">
        <f t="shared" si="47"/>
        <v>51.5</v>
      </c>
      <c r="BD157" s="4">
        <f t="shared" si="31"/>
        <v>154.5</v>
      </c>
      <c r="BE157" s="4">
        <f t="shared" si="32"/>
        <v>-1.65</v>
      </c>
      <c r="BH157" s="4">
        <f t="shared" si="33"/>
        <v>0</v>
      </c>
      <c r="BI157" s="13" t="str">
        <f t="shared" si="55"/>
        <v/>
      </c>
      <c r="BJ157" s="4" t="str">
        <f t="shared" si="35"/>
        <v/>
      </c>
      <c r="BL157" s="2">
        <f t="shared" si="48"/>
        <v>51.5</v>
      </c>
      <c r="BM157" s="4">
        <f t="shared" si="36"/>
        <v>154.5</v>
      </c>
      <c r="BN157" s="4">
        <f t="shared" si="37"/>
        <v>-1.65</v>
      </c>
      <c r="BQ157" s="4">
        <f t="shared" si="38"/>
        <v>0</v>
      </c>
      <c r="BR157" s="13" t="str">
        <f t="shared" si="56"/>
        <v/>
      </c>
      <c r="BS157" s="4" t="str">
        <f t="shared" si="40"/>
        <v/>
      </c>
    </row>
    <row r="158">
      <c r="A158" s="2">
        <f t="shared" si="41"/>
        <v>52</v>
      </c>
      <c r="B158" s="4">
        <f t="shared" si="1"/>
        <v>156</v>
      </c>
      <c r="C158" s="4">
        <f t="shared" si="2"/>
        <v>-1.68</v>
      </c>
      <c r="F158" s="4">
        <f t="shared" si="3"/>
        <v>0</v>
      </c>
      <c r="G158" s="13" t="str">
        <f t="shared" si="49"/>
        <v/>
      </c>
      <c r="H158" s="4" t="str">
        <f t="shared" si="5"/>
        <v/>
      </c>
      <c r="J158" s="2">
        <f t="shared" si="42"/>
        <v>52</v>
      </c>
      <c r="K158" s="4">
        <f t="shared" si="6"/>
        <v>156</v>
      </c>
      <c r="L158" s="4">
        <f t="shared" si="7"/>
        <v>-1.68</v>
      </c>
      <c r="O158" s="4">
        <f t="shared" si="8"/>
        <v>0</v>
      </c>
      <c r="P158" s="13" t="str">
        <f t="shared" si="50"/>
        <v/>
      </c>
      <c r="Q158" s="4" t="str">
        <f t="shared" si="10"/>
        <v/>
      </c>
      <c r="S158" s="2">
        <f t="shared" si="43"/>
        <v>52</v>
      </c>
      <c r="T158" s="4">
        <f t="shared" si="11"/>
        <v>156</v>
      </c>
      <c r="U158" s="4">
        <f t="shared" si="12"/>
        <v>-0.99</v>
      </c>
      <c r="X158" s="4">
        <f t="shared" si="13"/>
        <v>0</v>
      </c>
      <c r="Y158" s="13" t="str">
        <f t="shared" si="51"/>
        <v/>
      </c>
      <c r="Z158" s="4" t="str">
        <f t="shared" si="15"/>
        <v/>
      </c>
      <c r="AB158" s="2">
        <f t="shared" si="44"/>
        <v>52</v>
      </c>
      <c r="AC158" s="4">
        <f t="shared" si="16"/>
        <v>156</v>
      </c>
      <c r="AD158" s="4">
        <f t="shared" si="17"/>
        <v>-0.99</v>
      </c>
      <c r="AG158" s="4">
        <f t="shared" si="18"/>
        <v>0</v>
      </c>
      <c r="AH158" s="13" t="str">
        <f t="shared" si="52"/>
        <v/>
      </c>
      <c r="AI158" s="4" t="str">
        <f t="shared" si="20"/>
        <v/>
      </c>
      <c r="AK158" s="2">
        <f t="shared" si="45"/>
        <v>52</v>
      </c>
      <c r="AL158" s="4">
        <f t="shared" si="21"/>
        <v>156</v>
      </c>
      <c r="AM158" s="4">
        <f t="shared" si="22"/>
        <v>-0.99</v>
      </c>
      <c r="AP158" s="4">
        <f t="shared" si="23"/>
        <v>0</v>
      </c>
      <c r="AQ158" s="13" t="str">
        <f t="shared" si="53"/>
        <v/>
      </c>
      <c r="AR158" s="4" t="str">
        <f t="shared" si="25"/>
        <v/>
      </c>
      <c r="AT158" s="2">
        <f t="shared" si="46"/>
        <v>52</v>
      </c>
      <c r="AU158" s="4">
        <f t="shared" si="26"/>
        <v>156</v>
      </c>
      <c r="AV158" s="4">
        <f t="shared" si="27"/>
        <v>-1.68</v>
      </c>
      <c r="AY158" s="4">
        <f t="shared" si="28"/>
        <v>0</v>
      </c>
      <c r="AZ158" s="13" t="str">
        <f t="shared" si="54"/>
        <v/>
      </c>
      <c r="BA158" s="4" t="str">
        <f t="shared" si="30"/>
        <v/>
      </c>
      <c r="BC158" s="2">
        <f t="shared" si="47"/>
        <v>52</v>
      </c>
      <c r="BD158" s="4">
        <f t="shared" si="31"/>
        <v>156</v>
      </c>
      <c r="BE158" s="4">
        <f t="shared" si="32"/>
        <v>-1.68</v>
      </c>
      <c r="BH158" s="4">
        <f t="shared" si="33"/>
        <v>0</v>
      </c>
      <c r="BI158" s="13" t="str">
        <f t="shared" si="55"/>
        <v/>
      </c>
      <c r="BJ158" s="4" t="str">
        <f t="shared" si="35"/>
        <v/>
      </c>
      <c r="BL158" s="2">
        <f t="shared" si="48"/>
        <v>52</v>
      </c>
      <c r="BM158" s="4">
        <f t="shared" si="36"/>
        <v>156</v>
      </c>
      <c r="BN158" s="4">
        <f t="shared" si="37"/>
        <v>-1.68</v>
      </c>
      <c r="BQ158" s="4">
        <f t="shared" si="38"/>
        <v>0</v>
      </c>
      <c r="BR158" s="13" t="str">
        <f t="shared" si="56"/>
        <v/>
      </c>
      <c r="BS158" s="4" t="str">
        <f t="shared" si="40"/>
        <v/>
      </c>
    </row>
    <row r="159">
      <c r="A159" s="2">
        <f t="shared" si="41"/>
        <v>52.5</v>
      </c>
      <c r="B159" s="4">
        <f t="shared" si="1"/>
        <v>157.5</v>
      </c>
      <c r="C159" s="4">
        <f t="shared" si="2"/>
        <v>-1.71</v>
      </c>
      <c r="F159" s="4">
        <f t="shared" si="3"/>
        <v>0</v>
      </c>
      <c r="G159" s="13" t="str">
        <f t="shared" si="49"/>
        <v/>
      </c>
      <c r="H159" s="4" t="str">
        <f t="shared" si="5"/>
        <v/>
      </c>
      <c r="J159" s="2">
        <f t="shared" si="42"/>
        <v>52.5</v>
      </c>
      <c r="K159" s="4">
        <f t="shared" si="6"/>
        <v>157.5</v>
      </c>
      <c r="L159" s="4">
        <f t="shared" si="7"/>
        <v>-1.71</v>
      </c>
      <c r="O159" s="4">
        <f t="shared" si="8"/>
        <v>0</v>
      </c>
      <c r="P159" s="13" t="str">
        <f t="shared" si="50"/>
        <v/>
      </c>
      <c r="Q159" s="4" t="str">
        <f t="shared" si="10"/>
        <v/>
      </c>
      <c r="S159" s="2">
        <f t="shared" si="43"/>
        <v>52.5</v>
      </c>
      <c r="T159" s="4">
        <f t="shared" si="11"/>
        <v>157.5</v>
      </c>
      <c r="U159" s="4">
        <f t="shared" si="12"/>
        <v>-1.02</v>
      </c>
      <c r="X159" s="4">
        <f t="shared" si="13"/>
        <v>0</v>
      </c>
      <c r="Y159" s="13" t="str">
        <f t="shared" si="51"/>
        <v/>
      </c>
      <c r="Z159" s="4" t="str">
        <f t="shared" si="15"/>
        <v/>
      </c>
      <c r="AB159" s="2">
        <f t="shared" si="44"/>
        <v>52.5</v>
      </c>
      <c r="AC159" s="4">
        <f t="shared" si="16"/>
        <v>157.5</v>
      </c>
      <c r="AD159" s="4">
        <f t="shared" si="17"/>
        <v>-1.02</v>
      </c>
      <c r="AG159" s="4">
        <f t="shared" si="18"/>
        <v>0</v>
      </c>
      <c r="AH159" s="13" t="str">
        <f t="shared" si="52"/>
        <v/>
      </c>
      <c r="AI159" s="4" t="str">
        <f t="shared" si="20"/>
        <v/>
      </c>
      <c r="AK159" s="2">
        <f t="shared" si="45"/>
        <v>52.5</v>
      </c>
      <c r="AL159" s="4">
        <f t="shared" si="21"/>
        <v>157.5</v>
      </c>
      <c r="AM159" s="4">
        <f t="shared" si="22"/>
        <v>-1.02</v>
      </c>
      <c r="AP159" s="4">
        <f t="shared" si="23"/>
        <v>0</v>
      </c>
      <c r="AQ159" s="13" t="str">
        <f t="shared" si="53"/>
        <v/>
      </c>
      <c r="AR159" s="4" t="str">
        <f t="shared" si="25"/>
        <v/>
      </c>
      <c r="AT159" s="2">
        <f t="shared" si="46"/>
        <v>52.5</v>
      </c>
      <c r="AU159" s="4">
        <f t="shared" si="26"/>
        <v>157.5</v>
      </c>
      <c r="AV159" s="4">
        <f t="shared" si="27"/>
        <v>-1.71</v>
      </c>
      <c r="AY159" s="4">
        <f t="shared" si="28"/>
        <v>0</v>
      </c>
      <c r="AZ159" s="13" t="str">
        <f t="shared" si="54"/>
        <v/>
      </c>
      <c r="BA159" s="4" t="str">
        <f t="shared" si="30"/>
        <v/>
      </c>
      <c r="BC159" s="2">
        <f t="shared" si="47"/>
        <v>52.5</v>
      </c>
      <c r="BD159" s="4">
        <f t="shared" si="31"/>
        <v>157.5</v>
      </c>
      <c r="BE159" s="4">
        <f t="shared" si="32"/>
        <v>-1.71</v>
      </c>
      <c r="BH159" s="4">
        <f t="shared" si="33"/>
        <v>0</v>
      </c>
      <c r="BI159" s="13" t="str">
        <f t="shared" si="55"/>
        <v/>
      </c>
      <c r="BJ159" s="4" t="str">
        <f t="shared" si="35"/>
        <v/>
      </c>
      <c r="BL159" s="2">
        <f t="shared" si="48"/>
        <v>52.5</v>
      </c>
      <c r="BM159" s="4">
        <f t="shared" si="36"/>
        <v>157.5</v>
      </c>
      <c r="BN159" s="4">
        <f t="shared" si="37"/>
        <v>-1.71</v>
      </c>
      <c r="BQ159" s="4">
        <f t="shared" si="38"/>
        <v>0</v>
      </c>
      <c r="BR159" s="13" t="str">
        <f t="shared" si="56"/>
        <v/>
      </c>
      <c r="BS159" s="4" t="str">
        <f t="shared" si="40"/>
        <v/>
      </c>
    </row>
    <row r="160">
      <c r="A160" s="2">
        <f t="shared" si="41"/>
        <v>53</v>
      </c>
      <c r="B160" s="4">
        <f t="shared" si="1"/>
        <v>159</v>
      </c>
      <c r="C160" s="4">
        <f t="shared" si="2"/>
        <v>-1.74</v>
      </c>
      <c r="F160" s="4">
        <f t="shared" si="3"/>
        <v>0</v>
      </c>
      <c r="G160" s="13" t="str">
        <f t="shared" si="49"/>
        <v/>
      </c>
      <c r="H160" s="4" t="str">
        <f t="shared" si="5"/>
        <v/>
      </c>
      <c r="J160" s="2">
        <f t="shared" si="42"/>
        <v>53</v>
      </c>
      <c r="K160" s="4">
        <f t="shared" si="6"/>
        <v>159</v>
      </c>
      <c r="L160" s="4">
        <f t="shared" si="7"/>
        <v>-1.74</v>
      </c>
      <c r="O160" s="4">
        <f t="shared" si="8"/>
        <v>0</v>
      </c>
      <c r="P160" s="13" t="str">
        <f t="shared" si="50"/>
        <v/>
      </c>
      <c r="Q160" s="4" t="str">
        <f t="shared" si="10"/>
        <v/>
      </c>
      <c r="S160" s="2">
        <f t="shared" si="43"/>
        <v>53</v>
      </c>
      <c r="T160" s="4">
        <f t="shared" si="11"/>
        <v>159</v>
      </c>
      <c r="U160" s="4">
        <f t="shared" si="12"/>
        <v>-1.05</v>
      </c>
      <c r="X160" s="4">
        <f t="shared" si="13"/>
        <v>0</v>
      </c>
      <c r="Y160" s="13" t="str">
        <f t="shared" si="51"/>
        <v/>
      </c>
      <c r="Z160" s="4" t="str">
        <f t="shared" si="15"/>
        <v/>
      </c>
      <c r="AB160" s="2">
        <f t="shared" si="44"/>
        <v>53</v>
      </c>
      <c r="AC160" s="4">
        <f t="shared" si="16"/>
        <v>159</v>
      </c>
      <c r="AD160" s="4">
        <f t="shared" si="17"/>
        <v>-1.05</v>
      </c>
      <c r="AG160" s="4">
        <f t="shared" si="18"/>
        <v>0</v>
      </c>
      <c r="AH160" s="13" t="str">
        <f t="shared" si="52"/>
        <v/>
      </c>
      <c r="AI160" s="4" t="str">
        <f t="shared" si="20"/>
        <v/>
      </c>
      <c r="AK160" s="2">
        <f t="shared" si="45"/>
        <v>53</v>
      </c>
      <c r="AL160" s="4">
        <f t="shared" si="21"/>
        <v>159</v>
      </c>
      <c r="AM160" s="4">
        <f t="shared" si="22"/>
        <v>-1.05</v>
      </c>
      <c r="AP160" s="4">
        <f t="shared" si="23"/>
        <v>0</v>
      </c>
      <c r="AQ160" s="13" t="str">
        <f t="shared" si="53"/>
        <v/>
      </c>
      <c r="AR160" s="4" t="str">
        <f t="shared" si="25"/>
        <v/>
      </c>
      <c r="AT160" s="2">
        <f t="shared" si="46"/>
        <v>53</v>
      </c>
      <c r="AU160" s="4">
        <f t="shared" si="26"/>
        <v>159</v>
      </c>
      <c r="AV160" s="4">
        <f t="shared" si="27"/>
        <v>-1.74</v>
      </c>
      <c r="AY160" s="4">
        <f t="shared" si="28"/>
        <v>0</v>
      </c>
      <c r="AZ160" s="13" t="str">
        <f t="shared" si="54"/>
        <v/>
      </c>
      <c r="BA160" s="4" t="str">
        <f t="shared" si="30"/>
        <v/>
      </c>
      <c r="BC160" s="2">
        <f t="shared" si="47"/>
        <v>53</v>
      </c>
      <c r="BD160" s="4">
        <f t="shared" si="31"/>
        <v>159</v>
      </c>
      <c r="BE160" s="4">
        <f t="shared" si="32"/>
        <v>-1.74</v>
      </c>
      <c r="BH160" s="4">
        <f t="shared" si="33"/>
        <v>0</v>
      </c>
      <c r="BI160" s="13" t="str">
        <f t="shared" si="55"/>
        <v/>
      </c>
      <c r="BJ160" s="4" t="str">
        <f t="shared" si="35"/>
        <v/>
      </c>
      <c r="BL160" s="2">
        <f t="shared" si="48"/>
        <v>53</v>
      </c>
      <c r="BM160" s="4">
        <f t="shared" si="36"/>
        <v>159</v>
      </c>
      <c r="BN160" s="4">
        <f t="shared" si="37"/>
        <v>-1.74</v>
      </c>
      <c r="BQ160" s="4">
        <f t="shared" si="38"/>
        <v>0</v>
      </c>
      <c r="BR160" s="13" t="str">
        <f t="shared" si="56"/>
        <v/>
      </c>
      <c r="BS160" s="4" t="str">
        <f t="shared" si="40"/>
        <v/>
      </c>
    </row>
    <row r="161">
      <c r="A161" s="2">
        <f t="shared" si="41"/>
        <v>53.5</v>
      </c>
      <c r="B161" s="4">
        <f t="shared" si="1"/>
        <v>160.5</v>
      </c>
      <c r="C161" s="4">
        <f t="shared" si="2"/>
        <v>-1.77</v>
      </c>
      <c r="F161" s="4">
        <f t="shared" si="3"/>
        <v>0</v>
      </c>
      <c r="G161" s="13" t="str">
        <f t="shared" si="49"/>
        <v/>
      </c>
      <c r="H161" s="4" t="str">
        <f t="shared" si="5"/>
        <v/>
      </c>
      <c r="J161" s="2">
        <f t="shared" si="42"/>
        <v>53.5</v>
      </c>
      <c r="K161" s="4">
        <f t="shared" si="6"/>
        <v>160.5</v>
      </c>
      <c r="L161" s="4">
        <f t="shared" si="7"/>
        <v>-1.77</v>
      </c>
      <c r="O161" s="4">
        <f t="shared" si="8"/>
        <v>0</v>
      </c>
      <c r="P161" s="13" t="str">
        <f t="shared" si="50"/>
        <v/>
      </c>
      <c r="Q161" s="4" t="str">
        <f t="shared" si="10"/>
        <v/>
      </c>
      <c r="S161" s="2">
        <f t="shared" si="43"/>
        <v>53.5</v>
      </c>
      <c r="T161" s="4">
        <f t="shared" si="11"/>
        <v>160.5</v>
      </c>
      <c r="U161" s="4">
        <f t="shared" si="12"/>
        <v>-1.08</v>
      </c>
      <c r="X161" s="4">
        <f t="shared" si="13"/>
        <v>0</v>
      </c>
      <c r="Y161" s="13" t="str">
        <f t="shared" si="51"/>
        <v/>
      </c>
      <c r="Z161" s="4" t="str">
        <f t="shared" si="15"/>
        <v/>
      </c>
      <c r="AB161" s="2">
        <f t="shared" si="44"/>
        <v>53.5</v>
      </c>
      <c r="AC161" s="4">
        <f t="shared" si="16"/>
        <v>160.5</v>
      </c>
      <c r="AD161" s="4">
        <f t="shared" si="17"/>
        <v>-1.08</v>
      </c>
      <c r="AG161" s="4">
        <f t="shared" si="18"/>
        <v>0</v>
      </c>
      <c r="AH161" s="13" t="str">
        <f t="shared" si="52"/>
        <v/>
      </c>
      <c r="AI161" s="4" t="str">
        <f t="shared" si="20"/>
        <v/>
      </c>
      <c r="AK161" s="2">
        <f t="shared" si="45"/>
        <v>53.5</v>
      </c>
      <c r="AL161" s="4">
        <f t="shared" si="21"/>
        <v>160.5</v>
      </c>
      <c r="AM161" s="4">
        <f t="shared" si="22"/>
        <v>-1.08</v>
      </c>
      <c r="AP161" s="4">
        <f t="shared" si="23"/>
        <v>0</v>
      </c>
      <c r="AQ161" s="13" t="str">
        <f t="shared" si="53"/>
        <v/>
      </c>
      <c r="AR161" s="4" t="str">
        <f t="shared" si="25"/>
        <v/>
      </c>
      <c r="AT161" s="2">
        <f t="shared" si="46"/>
        <v>53.5</v>
      </c>
      <c r="AU161" s="4">
        <f t="shared" si="26"/>
        <v>160.5</v>
      </c>
      <c r="AV161" s="4">
        <f t="shared" si="27"/>
        <v>-1.77</v>
      </c>
      <c r="AY161" s="4">
        <f t="shared" si="28"/>
        <v>0</v>
      </c>
      <c r="AZ161" s="13" t="str">
        <f t="shared" si="54"/>
        <v/>
      </c>
      <c r="BA161" s="4" t="str">
        <f t="shared" si="30"/>
        <v/>
      </c>
      <c r="BC161" s="2">
        <f t="shared" si="47"/>
        <v>53.5</v>
      </c>
      <c r="BD161" s="4">
        <f t="shared" si="31"/>
        <v>160.5</v>
      </c>
      <c r="BE161" s="4">
        <f t="shared" si="32"/>
        <v>-1.77</v>
      </c>
      <c r="BH161" s="4">
        <f t="shared" si="33"/>
        <v>0</v>
      </c>
      <c r="BI161" s="13" t="str">
        <f t="shared" si="55"/>
        <v/>
      </c>
      <c r="BJ161" s="4" t="str">
        <f t="shared" si="35"/>
        <v/>
      </c>
      <c r="BL161" s="2">
        <f t="shared" si="48"/>
        <v>53.5</v>
      </c>
      <c r="BM161" s="4">
        <f t="shared" si="36"/>
        <v>160.5</v>
      </c>
      <c r="BN161" s="4">
        <f t="shared" si="37"/>
        <v>-1.77</v>
      </c>
      <c r="BQ161" s="4">
        <f t="shared" si="38"/>
        <v>0</v>
      </c>
      <c r="BR161" s="13" t="str">
        <f t="shared" si="56"/>
        <v/>
      </c>
      <c r="BS161" s="4" t="str">
        <f t="shared" si="40"/>
        <v/>
      </c>
    </row>
    <row r="162">
      <c r="A162" s="2">
        <f t="shared" si="41"/>
        <v>54</v>
      </c>
      <c r="B162" s="4">
        <f t="shared" si="1"/>
        <v>162</v>
      </c>
      <c r="C162" s="4">
        <f t="shared" si="2"/>
        <v>-1.8</v>
      </c>
      <c r="F162" s="4">
        <f t="shared" si="3"/>
        <v>0</v>
      </c>
      <c r="G162" s="13" t="str">
        <f t="shared" si="49"/>
        <v/>
      </c>
      <c r="H162" s="4" t="str">
        <f t="shared" si="5"/>
        <v/>
      </c>
      <c r="J162" s="2">
        <f t="shared" si="42"/>
        <v>54</v>
      </c>
      <c r="K162" s="4">
        <f t="shared" si="6"/>
        <v>162</v>
      </c>
      <c r="L162" s="4">
        <f t="shared" si="7"/>
        <v>-1.8</v>
      </c>
      <c r="O162" s="4">
        <f t="shared" si="8"/>
        <v>0</v>
      </c>
      <c r="P162" s="13" t="str">
        <f t="shared" si="50"/>
        <v/>
      </c>
      <c r="Q162" s="4" t="str">
        <f t="shared" si="10"/>
        <v/>
      </c>
      <c r="S162" s="2">
        <f t="shared" si="43"/>
        <v>54</v>
      </c>
      <c r="T162" s="4">
        <f t="shared" si="11"/>
        <v>162</v>
      </c>
      <c r="U162" s="4">
        <f t="shared" si="12"/>
        <v>-1.11</v>
      </c>
      <c r="X162" s="4">
        <f t="shared" si="13"/>
        <v>0</v>
      </c>
      <c r="Y162" s="13" t="str">
        <f t="shared" si="51"/>
        <v/>
      </c>
      <c r="Z162" s="4" t="str">
        <f t="shared" si="15"/>
        <v/>
      </c>
      <c r="AB162" s="2">
        <f t="shared" si="44"/>
        <v>54</v>
      </c>
      <c r="AC162" s="4">
        <f t="shared" si="16"/>
        <v>162</v>
      </c>
      <c r="AD162" s="4">
        <f t="shared" si="17"/>
        <v>-1.11</v>
      </c>
      <c r="AG162" s="4">
        <f t="shared" si="18"/>
        <v>0</v>
      </c>
      <c r="AH162" s="13" t="str">
        <f t="shared" si="52"/>
        <v/>
      </c>
      <c r="AI162" s="4" t="str">
        <f t="shared" si="20"/>
        <v/>
      </c>
      <c r="AK162" s="2">
        <f t="shared" si="45"/>
        <v>54</v>
      </c>
      <c r="AL162" s="4">
        <f t="shared" si="21"/>
        <v>162</v>
      </c>
      <c r="AM162" s="4">
        <f t="shared" si="22"/>
        <v>-1.11</v>
      </c>
      <c r="AP162" s="4">
        <f t="shared" si="23"/>
        <v>0</v>
      </c>
      <c r="AQ162" s="13" t="str">
        <f t="shared" si="53"/>
        <v/>
      </c>
      <c r="AR162" s="4" t="str">
        <f t="shared" si="25"/>
        <v/>
      </c>
      <c r="AT162" s="2">
        <f t="shared" si="46"/>
        <v>54</v>
      </c>
      <c r="AU162" s="4">
        <f t="shared" si="26"/>
        <v>162</v>
      </c>
      <c r="AV162" s="4">
        <f t="shared" si="27"/>
        <v>-1.8</v>
      </c>
      <c r="AY162" s="4">
        <f t="shared" si="28"/>
        <v>0</v>
      </c>
      <c r="AZ162" s="13" t="str">
        <f t="shared" si="54"/>
        <v/>
      </c>
      <c r="BA162" s="4" t="str">
        <f t="shared" si="30"/>
        <v/>
      </c>
      <c r="BC162" s="2">
        <f t="shared" si="47"/>
        <v>54</v>
      </c>
      <c r="BD162" s="4">
        <f t="shared" si="31"/>
        <v>162</v>
      </c>
      <c r="BE162" s="4">
        <f t="shared" si="32"/>
        <v>-1.8</v>
      </c>
      <c r="BH162" s="4">
        <f t="shared" si="33"/>
        <v>0</v>
      </c>
      <c r="BI162" s="13" t="str">
        <f t="shared" si="55"/>
        <v/>
      </c>
      <c r="BJ162" s="4" t="str">
        <f t="shared" si="35"/>
        <v/>
      </c>
      <c r="BL162" s="2">
        <f t="shared" si="48"/>
        <v>54</v>
      </c>
      <c r="BM162" s="4">
        <f t="shared" si="36"/>
        <v>162</v>
      </c>
      <c r="BN162" s="4">
        <f t="shared" si="37"/>
        <v>-1.8</v>
      </c>
      <c r="BQ162" s="4">
        <f t="shared" si="38"/>
        <v>0</v>
      </c>
      <c r="BR162" s="13" t="str">
        <f t="shared" si="56"/>
        <v/>
      </c>
      <c r="BS162" s="4" t="str">
        <f t="shared" si="40"/>
        <v/>
      </c>
    </row>
    <row r="163">
      <c r="A163" s="2">
        <f t="shared" si="41"/>
        <v>54.5</v>
      </c>
      <c r="B163" s="4">
        <f t="shared" si="1"/>
        <v>163.5</v>
      </c>
      <c r="C163" s="4">
        <f t="shared" si="2"/>
        <v>-1.83</v>
      </c>
      <c r="F163" s="4">
        <f t="shared" si="3"/>
        <v>0</v>
      </c>
      <c r="G163" s="13" t="str">
        <f t="shared" si="49"/>
        <v/>
      </c>
      <c r="H163" s="4" t="str">
        <f t="shared" si="5"/>
        <v/>
      </c>
      <c r="J163" s="2">
        <f t="shared" si="42"/>
        <v>54.5</v>
      </c>
      <c r="K163" s="4">
        <f t="shared" si="6"/>
        <v>163.5</v>
      </c>
      <c r="L163" s="4">
        <f t="shared" si="7"/>
        <v>-1.83</v>
      </c>
      <c r="O163" s="4">
        <f t="shared" si="8"/>
        <v>0</v>
      </c>
      <c r="P163" s="13" t="str">
        <f t="shared" si="50"/>
        <v/>
      </c>
      <c r="Q163" s="4" t="str">
        <f t="shared" si="10"/>
        <v/>
      </c>
      <c r="S163" s="2">
        <f t="shared" si="43"/>
        <v>54.5</v>
      </c>
      <c r="T163" s="4">
        <f t="shared" si="11"/>
        <v>163.5</v>
      </c>
      <c r="U163" s="4">
        <f t="shared" si="12"/>
        <v>-1.14</v>
      </c>
      <c r="X163" s="4">
        <f t="shared" si="13"/>
        <v>0</v>
      </c>
      <c r="Y163" s="13" t="str">
        <f t="shared" si="51"/>
        <v/>
      </c>
      <c r="Z163" s="4" t="str">
        <f t="shared" si="15"/>
        <v/>
      </c>
      <c r="AB163" s="2">
        <f t="shared" si="44"/>
        <v>54.5</v>
      </c>
      <c r="AC163" s="4">
        <f t="shared" si="16"/>
        <v>163.5</v>
      </c>
      <c r="AD163" s="4">
        <f t="shared" si="17"/>
        <v>-1.14</v>
      </c>
      <c r="AG163" s="4">
        <f t="shared" si="18"/>
        <v>0</v>
      </c>
      <c r="AH163" s="13" t="str">
        <f t="shared" si="52"/>
        <v/>
      </c>
      <c r="AI163" s="4" t="str">
        <f t="shared" si="20"/>
        <v/>
      </c>
      <c r="AK163" s="2">
        <f t="shared" si="45"/>
        <v>54.5</v>
      </c>
      <c r="AL163" s="4">
        <f t="shared" si="21"/>
        <v>163.5</v>
      </c>
      <c r="AM163" s="4">
        <f t="shared" si="22"/>
        <v>-1.14</v>
      </c>
      <c r="AP163" s="4">
        <f t="shared" si="23"/>
        <v>0</v>
      </c>
      <c r="AQ163" s="13" t="str">
        <f t="shared" si="53"/>
        <v/>
      </c>
      <c r="AR163" s="4" t="str">
        <f t="shared" si="25"/>
        <v/>
      </c>
      <c r="AT163" s="2">
        <f t="shared" si="46"/>
        <v>54.5</v>
      </c>
      <c r="AU163" s="4">
        <f t="shared" si="26"/>
        <v>163.5</v>
      </c>
      <c r="AV163" s="4">
        <f t="shared" si="27"/>
        <v>-1.83</v>
      </c>
      <c r="AY163" s="4">
        <f t="shared" si="28"/>
        <v>0</v>
      </c>
      <c r="AZ163" s="13" t="str">
        <f t="shared" si="54"/>
        <v/>
      </c>
      <c r="BA163" s="4" t="str">
        <f t="shared" si="30"/>
        <v/>
      </c>
      <c r="BC163" s="2">
        <f t="shared" si="47"/>
        <v>54.5</v>
      </c>
      <c r="BD163" s="4">
        <f t="shared" si="31"/>
        <v>163.5</v>
      </c>
      <c r="BE163" s="4">
        <f t="shared" si="32"/>
        <v>-1.83</v>
      </c>
      <c r="BH163" s="4">
        <f t="shared" si="33"/>
        <v>0</v>
      </c>
      <c r="BI163" s="13" t="str">
        <f t="shared" si="55"/>
        <v/>
      </c>
      <c r="BJ163" s="4" t="str">
        <f t="shared" si="35"/>
        <v/>
      </c>
      <c r="BL163" s="2">
        <f t="shared" si="48"/>
        <v>54.5</v>
      </c>
      <c r="BM163" s="4">
        <f t="shared" si="36"/>
        <v>163.5</v>
      </c>
      <c r="BN163" s="4">
        <f t="shared" si="37"/>
        <v>-1.83</v>
      </c>
      <c r="BQ163" s="4">
        <f t="shared" si="38"/>
        <v>0</v>
      </c>
      <c r="BR163" s="13" t="str">
        <f t="shared" si="56"/>
        <v/>
      </c>
      <c r="BS163" s="4" t="str">
        <f t="shared" si="40"/>
        <v/>
      </c>
    </row>
    <row r="164">
      <c r="A164" s="2">
        <f t="shared" si="41"/>
        <v>55</v>
      </c>
      <c r="B164" s="4">
        <f t="shared" si="1"/>
        <v>165</v>
      </c>
      <c r="C164" s="4">
        <f t="shared" si="2"/>
        <v>-1.86</v>
      </c>
      <c r="F164" s="4">
        <f t="shared" si="3"/>
        <v>0</v>
      </c>
      <c r="G164" s="13" t="str">
        <f t="shared" si="49"/>
        <v/>
      </c>
      <c r="H164" s="4" t="str">
        <f t="shared" si="5"/>
        <v/>
      </c>
      <c r="J164" s="2">
        <f t="shared" si="42"/>
        <v>55</v>
      </c>
      <c r="K164" s="4">
        <f t="shared" si="6"/>
        <v>165</v>
      </c>
      <c r="L164" s="4">
        <f t="shared" si="7"/>
        <v>-1.86</v>
      </c>
      <c r="O164" s="4">
        <f t="shared" si="8"/>
        <v>0</v>
      </c>
      <c r="P164" s="13" t="str">
        <f t="shared" si="50"/>
        <v/>
      </c>
      <c r="Q164" s="4" t="str">
        <f t="shared" si="10"/>
        <v/>
      </c>
      <c r="S164" s="2">
        <f t="shared" si="43"/>
        <v>55</v>
      </c>
      <c r="T164" s="4">
        <f t="shared" si="11"/>
        <v>165</v>
      </c>
      <c r="U164" s="4">
        <f t="shared" si="12"/>
        <v>-1.17</v>
      </c>
      <c r="V164" s="4">
        <f>150.75+1/32</f>
        <v>150.78125</v>
      </c>
      <c r="W164" s="2">
        <v>155.25</v>
      </c>
      <c r="X164" s="4">
        <f t="shared" si="13"/>
        <v>4.46875</v>
      </c>
      <c r="Y164" s="13">
        <f t="shared" si="51"/>
        <v>1</v>
      </c>
      <c r="Z164" s="4">
        <f t="shared" si="15"/>
        <v>0</v>
      </c>
      <c r="AB164" s="2">
        <f t="shared" si="44"/>
        <v>55</v>
      </c>
      <c r="AC164" s="4">
        <f t="shared" si="16"/>
        <v>165</v>
      </c>
      <c r="AD164" s="4">
        <f t="shared" si="17"/>
        <v>-1.17</v>
      </c>
      <c r="AE164" s="2">
        <v>150.8125</v>
      </c>
      <c r="AF164" s="2">
        <v>155.25</v>
      </c>
      <c r="AG164" s="4">
        <f t="shared" si="18"/>
        <v>4.4375</v>
      </c>
      <c r="AH164" s="13">
        <f t="shared" si="52"/>
        <v>1</v>
      </c>
      <c r="AI164" s="4">
        <f t="shared" si="20"/>
        <v>0</v>
      </c>
      <c r="AK164" s="2">
        <f t="shared" si="45"/>
        <v>55</v>
      </c>
      <c r="AL164" s="4">
        <f t="shared" si="21"/>
        <v>165</v>
      </c>
      <c r="AM164" s="4">
        <f t="shared" si="22"/>
        <v>-1.17</v>
      </c>
      <c r="AN164" s="4">
        <f>150+13/16</f>
        <v>150.8125</v>
      </c>
      <c r="AO164" s="2">
        <v>155.25</v>
      </c>
      <c r="AP164" s="4">
        <f t="shared" si="23"/>
        <v>4.4375</v>
      </c>
      <c r="AQ164" s="13">
        <f t="shared" si="53"/>
        <v>1</v>
      </c>
      <c r="AR164" s="4">
        <f t="shared" si="25"/>
        <v>0</v>
      </c>
      <c r="AT164" s="2">
        <f t="shared" si="46"/>
        <v>55</v>
      </c>
      <c r="AU164" s="4">
        <f t="shared" si="26"/>
        <v>165</v>
      </c>
      <c r="AV164" s="4">
        <f t="shared" si="27"/>
        <v>-1.86</v>
      </c>
      <c r="AY164" s="4">
        <f t="shared" si="28"/>
        <v>0</v>
      </c>
      <c r="AZ164" s="13" t="str">
        <f t="shared" si="54"/>
        <v/>
      </c>
      <c r="BA164" s="4" t="str">
        <f t="shared" si="30"/>
        <v/>
      </c>
      <c r="BC164" s="2">
        <f t="shared" si="47"/>
        <v>55</v>
      </c>
      <c r="BD164" s="4">
        <f t="shared" si="31"/>
        <v>165</v>
      </c>
      <c r="BE164" s="4">
        <f t="shared" si="32"/>
        <v>-1.86</v>
      </c>
      <c r="BH164" s="4">
        <f t="shared" si="33"/>
        <v>0</v>
      </c>
      <c r="BI164" s="13" t="str">
        <f t="shared" si="55"/>
        <v/>
      </c>
      <c r="BJ164" s="4" t="str">
        <f t="shared" si="35"/>
        <v/>
      </c>
      <c r="BL164" s="2">
        <f t="shared" si="48"/>
        <v>55</v>
      </c>
      <c r="BM164" s="4">
        <f t="shared" si="36"/>
        <v>165</v>
      </c>
      <c r="BN164" s="4">
        <f t="shared" si="37"/>
        <v>-1.86</v>
      </c>
      <c r="BQ164" s="4">
        <f t="shared" si="38"/>
        <v>0</v>
      </c>
      <c r="BR164" s="13" t="str">
        <f t="shared" si="56"/>
        <v/>
      </c>
      <c r="BS164" s="4" t="str">
        <f t="shared" si="40"/>
        <v/>
      </c>
    </row>
    <row r="165">
      <c r="A165" s="2">
        <f t="shared" si="41"/>
        <v>55.5</v>
      </c>
      <c r="B165" s="4">
        <f t="shared" si="1"/>
        <v>166.5</v>
      </c>
      <c r="C165" s="4">
        <f t="shared" si="2"/>
        <v>-1.89</v>
      </c>
      <c r="F165" s="4">
        <f t="shared" si="3"/>
        <v>0</v>
      </c>
      <c r="G165" s="13" t="str">
        <f t="shared" si="49"/>
        <v/>
      </c>
      <c r="H165" s="4" t="str">
        <f t="shared" si="5"/>
        <v/>
      </c>
      <c r="J165" s="2">
        <f t="shared" si="42"/>
        <v>55.5</v>
      </c>
      <c r="K165" s="4">
        <f t="shared" si="6"/>
        <v>166.5</v>
      </c>
      <c r="L165" s="4">
        <f t="shared" si="7"/>
        <v>-1.89</v>
      </c>
      <c r="O165" s="4">
        <f t="shared" si="8"/>
        <v>0</v>
      </c>
      <c r="P165" s="13" t="str">
        <f t="shared" si="50"/>
        <v/>
      </c>
      <c r="Q165" s="4" t="str">
        <f t="shared" si="10"/>
        <v/>
      </c>
      <c r="S165" s="2">
        <f t="shared" si="43"/>
        <v>55.5</v>
      </c>
      <c r="T165" s="4">
        <f t="shared" si="11"/>
        <v>166.5</v>
      </c>
      <c r="U165" s="4">
        <f t="shared" si="12"/>
        <v>-1.2</v>
      </c>
      <c r="X165" s="4">
        <f t="shared" si="13"/>
        <v>0</v>
      </c>
      <c r="Y165" s="13" t="str">
        <f t="shared" si="51"/>
        <v/>
      </c>
      <c r="Z165" s="4" t="str">
        <f t="shared" si="15"/>
        <v/>
      </c>
      <c r="AB165" s="2">
        <f t="shared" si="44"/>
        <v>55.5</v>
      </c>
      <c r="AC165" s="4">
        <f t="shared" si="16"/>
        <v>166.5</v>
      </c>
      <c r="AD165" s="4">
        <f t="shared" si="17"/>
        <v>-1.2</v>
      </c>
      <c r="AG165" s="4">
        <f t="shared" si="18"/>
        <v>0</v>
      </c>
      <c r="AH165" s="13" t="str">
        <f t="shared" si="52"/>
        <v/>
      </c>
      <c r="AI165" s="4" t="str">
        <f t="shared" si="20"/>
        <v/>
      </c>
      <c r="AK165" s="2">
        <f t="shared" si="45"/>
        <v>55.5</v>
      </c>
      <c r="AL165" s="4">
        <f t="shared" si="21"/>
        <v>166.5</v>
      </c>
      <c r="AM165" s="4">
        <f t="shared" si="22"/>
        <v>-1.2</v>
      </c>
      <c r="AP165" s="4">
        <f t="shared" si="23"/>
        <v>0</v>
      </c>
      <c r="AQ165" s="13" t="str">
        <f t="shared" si="53"/>
        <v/>
      </c>
      <c r="AR165" s="4" t="str">
        <f t="shared" si="25"/>
        <v/>
      </c>
      <c r="AT165" s="2">
        <f t="shared" si="46"/>
        <v>55.5</v>
      </c>
      <c r="AU165" s="4">
        <f t="shared" si="26"/>
        <v>166.5</v>
      </c>
      <c r="AV165" s="4">
        <f t="shared" si="27"/>
        <v>-1.89</v>
      </c>
      <c r="AY165" s="4">
        <f t="shared" si="28"/>
        <v>0</v>
      </c>
      <c r="AZ165" s="13" t="str">
        <f t="shared" si="54"/>
        <v/>
      </c>
      <c r="BA165" s="4" t="str">
        <f t="shared" si="30"/>
        <v/>
      </c>
      <c r="BC165" s="2">
        <f t="shared" si="47"/>
        <v>55.5</v>
      </c>
      <c r="BD165" s="4">
        <f t="shared" si="31"/>
        <v>166.5</v>
      </c>
      <c r="BE165" s="4">
        <f t="shared" si="32"/>
        <v>-1.89</v>
      </c>
      <c r="BH165" s="4">
        <f t="shared" si="33"/>
        <v>0</v>
      </c>
      <c r="BI165" s="13" t="str">
        <f t="shared" si="55"/>
        <v/>
      </c>
      <c r="BJ165" s="4" t="str">
        <f t="shared" si="35"/>
        <v/>
      </c>
      <c r="BL165" s="2">
        <f t="shared" si="48"/>
        <v>55.5</v>
      </c>
      <c r="BM165" s="4">
        <f t="shared" si="36"/>
        <v>166.5</v>
      </c>
      <c r="BN165" s="4">
        <f t="shared" si="37"/>
        <v>-1.89</v>
      </c>
      <c r="BQ165" s="4">
        <f t="shared" si="38"/>
        <v>0</v>
      </c>
      <c r="BR165" s="13" t="str">
        <f t="shared" si="56"/>
        <v/>
      </c>
      <c r="BS165" s="4" t="str">
        <f t="shared" si="40"/>
        <v/>
      </c>
    </row>
    <row r="166">
      <c r="A166" s="2">
        <f t="shared" si="41"/>
        <v>56</v>
      </c>
      <c r="B166" s="4">
        <f t="shared" si="1"/>
        <v>168</v>
      </c>
      <c r="C166" s="4">
        <f t="shared" si="2"/>
        <v>-1.92</v>
      </c>
      <c r="F166" s="4">
        <f t="shared" si="3"/>
        <v>0</v>
      </c>
      <c r="G166" s="13" t="str">
        <f t="shared" si="49"/>
        <v/>
      </c>
      <c r="H166" s="4" t="str">
        <f t="shared" si="5"/>
        <v/>
      </c>
      <c r="J166" s="2">
        <f t="shared" si="42"/>
        <v>56</v>
      </c>
      <c r="K166" s="4">
        <f t="shared" si="6"/>
        <v>168</v>
      </c>
      <c r="L166" s="4">
        <f t="shared" si="7"/>
        <v>-1.92</v>
      </c>
      <c r="O166" s="4">
        <f t="shared" si="8"/>
        <v>0</v>
      </c>
      <c r="P166" s="13" t="str">
        <f t="shared" si="50"/>
        <v/>
      </c>
      <c r="Q166" s="4" t="str">
        <f t="shared" si="10"/>
        <v/>
      </c>
      <c r="S166" s="2">
        <f t="shared" si="43"/>
        <v>56</v>
      </c>
      <c r="T166" s="4">
        <f t="shared" si="11"/>
        <v>168</v>
      </c>
      <c r="U166" s="4">
        <f t="shared" si="12"/>
        <v>-1.23</v>
      </c>
      <c r="X166" s="4">
        <f t="shared" si="13"/>
        <v>0</v>
      </c>
      <c r="Y166" s="13" t="str">
        <f t="shared" si="51"/>
        <v/>
      </c>
      <c r="Z166" s="4" t="str">
        <f t="shared" si="15"/>
        <v/>
      </c>
      <c r="AB166" s="2">
        <f t="shared" si="44"/>
        <v>56</v>
      </c>
      <c r="AC166" s="4">
        <f t="shared" si="16"/>
        <v>168</v>
      </c>
      <c r="AD166" s="4">
        <f t="shared" si="17"/>
        <v>-1.23</v>
      </c>
      <c r="AG166" s="4">
        <f t="shared" si="18"/>
        <v>0</v>
      </c>
      <c r="AH166" s="13" t="str">
        <f t="shared" si="52"/>
        <v/>
      </c>
      <c r="AI166" s="4" t="str">
        <f t="shared" si="20"/>
        <v/>
      </c>
      <c r="AK166" s="2">
        <f t="shared" si="45"/>
        <v>56</v>
      </c>
      <c r="AL166" s="4">
        <f t="shared" si="21"/>
        <v>168</v>
      </c>
      <c r="AM166" s="4">
        <f t="shared" si="22"/>
        <v>-1.23</v>
      </c>
      <c r="AP166" s="4">
        <f t="shared" si="23"/>
        <v>0</v>
      </c>
      <c r="AQ166" s="13" t="str">
        <f t="shared" si="53"/>
        <v/>
      </c>
      <c r="AR166" s="4" t="str">
        <f t="shared" si="25"/>
        <v/>
      </c>
      <c r="AT166" s="2">
        <f t="shared" si="46"/>
        <v>56</v>
      </c>
      <c r="AU166" s="4">
        <f t="shared" si="26"/>
        <v>168</v>
      </c>
      <c r="AV166" s="4">
        <f t="shared" si="27"/>
        <v>-1.92</v>
      </c>
      <c r="AY166" s="4">
        <f t="shared" si="28"/>
        <v>0</v>
      </c>
      <c r="AZ166" s="13" t="str">
        <f t="shared" si="54"/>
        <v/>
      </c>
      <c r="BA166" s="4" t="str">
        <f t="shared" si="30"/>
        <v/>
      </c>
      <c r="BC166" s="2">
        <f t="shared" si="47"/>
        <v>56</v>
      </c>
      <c r="BD166" s="4">
        <f t="shared" si="31"/>
        <v>168</v>
      </c>
      <c r="BE166" s="4">
        <f t="shared" si="32"/>
        <v>-1.92</v>
      </c>
      <c r="BH166" s="4">
        <f t="shared" si="33"/>
        <v>0</v>
      </c>
      <c r="BI166" s="13" t="str">
        <f t="shared" si="55"/>
        <v/>
      </c>
      <c r="BJ166" s="4" t="str">
        <f t="shared" si="35"/>
        <v/>
      </c>
      <c r="BL166" s="2">
        <f t="shared" si="48"/>
        <v>56</v>
      </c>
      <c r="BM166" s="4">
        <f t="shared" si="36"/>
        <v>168</v>
      </c>
      <c r="BN166" s="4">
        <f t="shared" si="37"/>
        <v>-1.92</v>
      </c>
      <c r="BQ166" s="4">
        <f t="shared" si="38"/>
        <v>0</v>
      </c>
      <c r="BR166" s="13" t="str">
        <f t="shared" si="56"/>
        <v/>
      </c>
      <c r="BS166" s="4" t="str">
        <f t="shared" si="40"/>
        <v/>
      </c>
    </row>
    <row r="167">
      <c r="A167" s="2">
        <f t="shared" si="41"/>
        <v>56.5</v>
      </c>
      <c r="B167" s="4">
        <f t="shared" si="1"/>
        <v>169.5</v>
      </c>
      <c r="C167" s="4">
        <f t="shared" si="2"/>
        <v>-1.95</v>
      </c>
      <c r="F167" s="4">
        <f t="shared" si="3"/>
        <v>0</v>
      </c>
      <c r="G167" s="13" t="str">
        <f t="shared" si="49"/>
        <v/>
      </c>
      <c r="H167" s="4" t="str">
        <f t="shared" si="5"/>
        <v/>
      </c>
      <c r="J167" s="2">
        <f t="shared" si="42"/>
        <v>56.5</v>
      </c>
      <c r="K167" s="4">
        <f t="shared" si="6"/>
        <v>169.5</v>
      </c>
      <c r="L167" s="4">
        <f t="shared" si="7"/>
        <v>-1.95</v>
      </c>
      <c r="O167" s="4">
        <f t="shared" si="8"/>
        <v>0</v>
      </c>
      <c r="P167" s="13" t="str">
        <f t="shared" si="50"/>
        <v/>
      </c>
      <c r="Q167" s="4" t="str">
        <f t="shared" si="10"/>
        <v/>
      </c>
      <c r="S167" s="2">
        <f t="shared" si="43"/>
        <v>56.5</v>
      </c>
      <c r="T167" s="4">
        <f t="shared" si="11"/>
        <v>169.5</v>
      </c>
      <c r="U167" s="4">
        <f t="shared" si="12"/>
        <v>-1.26</v>
      </c>
      <c r="X167" s="4">
        <f t="shared" si="13"/>
        <v>0</v>
      </c>
      <c r="Y167" s="13" t="str">
        <f t="shared" si="51"/>
        <v/>
      </c>
      <c r="Z167" s="4" t="str">
        <f t="shared" si="15"/>
        <v/>
      </c>
      <c r="AB167" s="2">
        <f t="shared" si="44"/>
        <v>56.5</v>
      </c>
      <c r="AC167" s="4">
        <f t="shared" si="16"/>
        <v>169.5</v>
      </c>
      <c r="AD167" s="4">
        <f t="shared" si="17"/>
        <v>-1.26</v>
      </c>
      <c r="AG167" s="4">
        <f t="shared" si="18"/>
        <v>0</v>
      </c>
      <c r="AH167" s="13" t="str">
        <f t="shared" si="52"/>
        <v/>
      </c>
      <c r="AI167" s="4" t="str">
        <f t="shared" si="20"/>
        <v/>
      </c>
      <c r="AK167" s="2">
        <f t="shared" si="45"/>
        <v>56.5</v>
      </c>
      <c r="AL167" s="4">
        <f t="shared" si="21"/>
        <v>169.5</v>
      </c>
      <c r="AM167" s="4">
        <f t="shared" si="22"/>
        <v>-1.26</v>
      </c>
      <c r="AP167" s="4">
        <f t="shared" si="23"/>
        <v>0</v>
      </c>
      <c r="AQ167" s="13" t="str">
        <f t="shared" si="53"/>
        <v/>
      </c>
      <c r="AR167" s="4" t="str">
        <f t="shared" si="25"/>
        <v/>
      </c>
      <c r="AT167" s="2">
        <f t="shared" si="46"/>
        <v>56.5</v>
      </c>
      <c r="AU167" s="4">
        <f t="shared" si="26"/>
        <v>169.5</v>
      </c>
      <c r="AV167" s="4">
        <f t="shared" si="27"/>
        <v>-1.95</v>
      </c>
      <c r="AY167" s="4">
        <f t="shared" si="28"/>
        <v>0</v>
      </c>
      <c r="AZ167" s="13" t="str">
        <f t="shared" si="54"/>
        <v/>
      </c>
      <c r="BA167" s="4" t="str">
        <f t="shared" si="30"/>
        <v/>
      </c>
      <c r="BC167" s="2">
        <f t="shared" si="47"/>
        <v>56.5</v>
      </c>
      <c r="BD167" s="4">
        <f t="shared" si="31"/>
        <v>169.5</v>
      </c>
      <c r="BE167" s="4">
        <f t="shared" si="32"/>
        <v>-1.95</v>
      </c>
      <c r="BH167" s="4">
        <f t="shared" si="33"/>
        <v>0</v>
      </c>
      <c r="BI167" s="13" t="str">
        <f t="shared" si="55"/>
        <v/>
      </c>
      <c r="BJ167" s="4" t="str">
        <f t="shared" si="35"/>
        <v/>
      </c>
      <c r="BL167" s="2">
        <f t="shared" si="48"/>
        <v>56.5</v>
      </c>
      <c r="BM167" s="4">
        <f t="shared" si="36"/>
        <v>169.5</v>
      </c>
      <c r="BN167" s="4">
        <f t="shared" si="37"/>
        <v>-1.95</v>
      </c>
      <c r="BQ167" s="4">
        <f t="shared" si="38"/>
        <v>0</v>
      </c>
      <c r="BR167" s="13" t="str">
        <f t="shared" si="56"/>
        <v/>
      </c>
      <c r="BS167" s="4" t="str">
        <f t="shared" si="40"/>
        <v/>
      </c>
    </row>
    <row r="168">
      <c r="A168" s="2">
        <f t="shared" si="41"/>
        <v>57</v>
      </c>
      <c r="B168" s="4">
        <f t="shared" si="1"/>
        <v>171</v>
      </c>
      <c r="C168" s="4">
        <f t="shared" si="2"/>
        <v>-1.98</v>
      </c>
      <c r="F168" s="4">
        <f t="shared" si="3"/>
        <v>0</v>
      </c>
      <c r="G168" s="13" t="str">
        <f t="shared" si="49"/>
        <v/>
      </c>
      <c r="H168" s="4" t="str">
        <f t="shared" si="5"/>
        <v/>
      </c>
      <c r="J168" s="2">
        <f t="shared" si="42"/>
        <v>57</v>
      </c>
      <c r="K168" s="4">
        <f t="shared" si="6"/>
        <v>171</v>
      </c>
      <c r="L168" s="4">
        <f t="shared" si="7"/>
        <v>-1.98</v>
      </c>
      <c r="O168" s="4">
        <f t="shared" si="8"/>
        <v>0</v>
      </c>
      <c r="P168" s="13" t="str">
        <f t="shared" si="50"/>
        <v/>
      </c>
      <c r="Q168" s="4" t="str">
        <f t="shared" si="10"/>
        <v/>
      </c>
      <c r="S168" s="2">
        <f t="shared" si="43"/>
        <v>57</v>
      </c>
      <c r="T168" s="4">
        <f t="shared" si="11"/>
        <v>171</v>
      </c>
      <c r="U168" s="4">
        <f t="shared" si="12"/>
        <v>-1.29</v>
      </c>
      <c r="X168" s="4">
        <f t="shared" si="13"/>
        <v>0</v>
      </c>
      <c r="Y168" s="13" t="str">
        <f t="shared" si="51"/>
        <v/>
      </c>
      <c r="Z168" s="4" t="str">
        <f t="shared" si="15"/>
        <v/>
      </c>
      <c r="AB168" s="2">
        <f t="shared" si="44"/>
        <v>57</v>
      </c>
      <c r="AC168" s="4">
        <f t="shared" si="16"/>
        <v>171</v>
      </c>
      <c r="AD168" s="4">
        <f t="shared" si="17"/>
        <v>-1.29</v>
      </c>
      <c r="AG168" s="4">
        <f t="shared" si="18"/>
        <v>0</v>
      </c>
      <c r="AH168" s="13" t="str">
        <f t="shared" si="52"/>
        <v/>
      </c>
      <c r="AI168" s="4" t="str">
        <f t="shared" si="20"/>
        <v/>
      </c>
      <c r="AK168" s="2">
        <f t="shared" si="45"/>
        <v>57</v>
      </c>
      <c r="AL168" s="4">
        <f t="shared" si="21"/>
        <v>171</v>
      </c>
      <c r="AM168" s="4">
        <f t="shared" si="22"/>
        <v>-1.29</v>
      </c>
      <c r="AP168" s="4">
        <f t="shared" si="23"/>
        <v>0</v>
      </c>
      <c r="AQ168" s="13" t="str">
        <f t="shared" si="53"/>
        <v/>
      </c>
      <c r="AR168" s="4" t="str">
        <f t="shared" si="25"/>
        <v/>
      </c>
      <c r="AT168" s="2">
        <f t="shared" si="46"/>
        <v>57</v>
      </c>
      <c r="AU168" s="4">
        <f t="shared" si="26"/>
        <v>171</v>
      </c>
      <c r="AV168" s="4">
        <f t="shared" si="27"/>
        <v>-1.98</v>
      </c>
      <c r="AY168" s="4">
        <f t="shared" si="28"/>
        <v>0</v>
      </c>
      <c r="AZ168" s="13" t="str">
        <f t="shared" si="54"/>
        <v/>
      </c>
      <c r="BA168" s="4" t="str">
        <f t="shared" si="30"/>
        <v/>
      </c>
      <c r="BC168" s="2">
        <f t="shared" si="47"/>
        <v>57</v>
      </c>
      <c r="BD168" s="4">
        <f t="shared" si="31"/>
        <v>171</v>
      </c>
      <c r="BE168" s="4">
        <f t="shared" si="32"/>
        <v>-1.98</v>
      </c>
      <c r="BH168" s="4">
        <f t="shared" si="33"/>
        <v>0</v>
      </c>
      <c r="BI168" s="13" t="str">
        <f t="shared" si="55"/>
        <v/>
      </c>
      <c r="BJ168" s="4" t="str">
        <f t="shared" si="35"/>
        <v/>
      </c>
      <c r="BL168" s="2">
        <f t="shared" si="48"/>
        <v>57</v>
      </c>
      <c r="BM168" s="4">
        <f t="shared" si="36"/>
        <v>171</v>
      </c>
      <c r="BN168" s="4">
        <f t="shared" si="37"/>
        <v>-1.98</v>
      </c>
      <c r="BQ168" s="4">
        <f t="shared" si="38"/>
        <v>0</v>
      </c>
      <c r="BR168" s="13" t="str">
        <f t="shared" si="56"/>
        <v/>
      </c>
      <c r="BS168" s="4" t="str">
        <f t="shared" si="40"/>
        <v/>
      </c>
    </row>
    <row r="169">
      <c r="A169" s="2">
        <f t="shared" si="41"/>
        <v>57.5</v>
      </c>
      <c r="B169" s="4">
        <f t="shared" si="1"/>
        <v>172.5</v>
      </c>
      <c r="C169" s="4">
        <f t="shared" si="2"/>
        <v>-2.01</v>
      </c>
      <c r="F169" s="4">
        <f t="shared" si="3"/>
        <v>0</v>
      </c>
      <c r="G169" s="13" t="str">
        <f t="shared" si="49"/>
        <v/>
      </c>
      <c r="H169" s="4" t="str">
        <f t="shared" si="5"/>
        <v/>
      </c>
      <c r="J169" s="2">
        <f t="shared" si="42"/>
        <v>57.5</v>
      </c>
      <c r="K169" s="4">
        <f t="shared" si="6"/>
        <v>172.5</v>
      </c>
      <c r="L169" s="4">
        <f t="shared" si="7"/>
        <v>-2.01</v>
      </c>
      <c r="O169" s="4">
        <f t="shared" si="8"/>
        <v>0</v>
      </c>
      <c r="P169" s="13" t="str">
        <f t="shared" si="50"/>
        <v/>
      </c>
      <c r="Q169" s="4" t="str">
        <f t="shared" si="10"/>
        <v/>
      </c>
      <c r="S169" s="2">
        <f t="shared" si="43"/>
        <v>57.5</v>
      </c>
      <c r="T169" s="4">
        <f t="shared" si="11"/>
        <v>172.5</v>
      </c>
      <c r="U169" s="4">
        <f t="shared" si="12"/>
        <v>-1.32</v>
      </c>
      <c r="X169" s="4">
        <f t="shared" si="13"/>
        <v>0</v>
      </c>
      <c r="Y169" s="13" t="str">
        <f t="shared" si="51"/>
        <v/>
      </c>
      <c r="Z169" s="4" t="str">
        <f t="shared" si="15"/>
        <v/>
      </c>
      <c r="AB169" s="2">
        <f t="shared" si="44"/>
        <v>57.5</v>
      </c>
      <c r="AC169" s="4">
        <f t="shared" si="16"/>
        <v>172.5</v>
      </c>
      <c r="AD169" s="4">
        <f t="shared" si="17"/>
        <v>-1.32</v>
      </c>
      <c r="AG169" s="4">
        <f t="shared" si="18"/>
        <v>0</v>
      </c>
      <c r="AH169" s="13" t="str">
        <f t="shared" si="52"/>
        <v/>
      </c>
      <c r="AI169" s="4" t="str">
        <f t="shared" si="20"/>
        <v/>
      </c>
      <c r="AK169" s="2">
        <f t="shared" si="45"/>
        <v>57.5</v>
      </c>
      <c r="AL169" s="4">
        <f t="shared" si="21"/>
        <v>172.5</v>
      </c>
      <c r="AM169" s="4">
        <f t="shared" si="22"/>
        <v>-1.32</v>
      </c>
      <c r="AP169" s="4">
        <f t="shared" si="23"/>
        <v>0</v>
      </c>
      <c r="AQ169" s="13" t="str">
        <f t="shared" si="53"/>
        <v/>
      </c>
      <c r="AR169" s="4" t="str">
        <f t="shared" si="25"/>
        <v/>
      </c>
      <c r="AT169" s="2">
        <f t="shared" si="46"/>
        <v>57.5</v>
      </c>
      <c r="AU169" s="4">
        <f t="shared" si="26"/>
        <v>172.5</v>
      </c>
      <c r="AV169" s="4">
        <f t="shared" si="27"/>
        <v>-2.01</v>
      </c>
      <c r="AY169" s="4">
        <f t="shared" si="28"/>
        <v>0</v>
      </c>
      <c r="AZ169" s="13" t="str">
        <f t="shared" si="54"/>
        <v/>
      </c>
      <c r="BA169" s="4" t="str">
        <f t="shared" si="30"/>
        <v/>
      </c>
      <c r="BC169" s="2">
        <f t="shared" si="47"/>
        <v>57.5</v>
      </c>
      <c r="BD169" s="4">
        <f t="shared" si="31"/>
        <v>172.5</v>
      </c>
      <c r="BE169" s="4">
        <f t="shared" si="32"/>
        <v>-2.01</v>
      </c>
      <c r="BH169" s="4">
        <f t="shared" si="33"/>
        <v>0</v>
      </c>
      <c r="BI169" s="13" t="str">
        <f t="shared" si="55"/>
        <v/>
      </c>
      <c r="BJ169" s="4" t="str">
        <f t="shared" si="35"/>
        <v/>
      </c>
      <c r="BL169" s="2">
        <f t="shared" si="48"/>
        <v>57.5</v>
      </c>
      <c r="BM169" s="4">
        <f t="shared" si="36"/>
        <v>172.5</v>
      </c>
      <c r="BN169" s="4">
        <f t="shared" si="37"/>
        <v>-2.01</v>
      </c>
      <c r="BQ169" s="4">
        <f t="shared" si="38"/>
        <v>0</v>
      </c>
      <c r="BR169" s="13" t="str">
        <f t="shared" si="56"/>
        <v/>
      </c>
      <c r="BS169" s="4" t="str">
        <f t="shared" si="40"/>
        <v/>
      </c>
    </row>
    <row r="170">
      <c r="A170" s="2">
        <f t="shared" si="41"/>
        <v>58</v>
      </c>
      <c r="B170" s="4">
        <f t="shared" si="1"/>
        <v>174</v>
      </c>
      <c r="C170" s="4">
        <f t="shared" si="2"/>
        <v>-2.04</v>
      </c>
      <c r="F170" s="4">
        <f t="shared" si="3"/>
        <v>0</v>
      </c>
      <c r="G170" s="13" t="str">
        <f t="shared" si="49"/>
        <v/>
      </c>
      <c r="H170" s="4" t="str">
        <f t="shared" si="5"/>
        <v/>
      </c>
      <c r="J170" s="2">
        <f t="shared" si="42"/>
        <v>58</v>
      </c>
      <c r="K170" s="4">
        <f t="shared" si="6"/>
        <v>174</v>
      </c>
      <c r="L170" s="4">
        <f t="shared" si="7"/>
        <v>-2.04</v>
      </c>
      <c r="O170" s="4">
        <f t="shared" si="8"/>
        <v>0</v>
      </c>
      <c r="P170" s="13" t="str">
        <f t="shared" si="50"/>
        <v/>
      </c>
      <c r="Q170" s="4" t="str">
        <f t="shared" si="10"/>
        <v/>
      </c>
      <c r="S170" s="2">
        <f t="shared" si="43"/>
        <v>58</v>
      </c>
      <c r="T170" s="4">
        <f t="shared" si="11"/>
        <v>174</v>
      </c>
      <c r="U170" s="4">
        <f t="shared" si="12"/>
        <v>-1.35</v>
      </c>
      <c r="X170" s="4">
        <f t="shared" si="13"/>
        <v>0</v>
      </c>
      <c r="Y170" s="13" t="str">
        <f t="shared" si="51"/>
        <v/>
      </c>
      <c r="Z170" s="4" t="str">
        <f t="shared" si="15"/>
        <v/>
      </c>
      <c r="AB170" s="2">
        <f t="shared" si="44"/>
        <v>58</v>
      </c>
      <c r="AC170" s="4">
        <f t="shared" si="16"/>
        <v>174</v>
      </c>
      <c r="AD170" s="4">
        <f t="shared" si="17"/>
        <v>-1.35</v>
      </c>
      <c r="AG170" s="4">
        <f t="shared" si="18"/>
        <v>0</v>
      </c>
      <c r="AH170" s="13" t="str">
        <f t="shared" si="52"/>
        <v/>
      </c>
      <c r="AI170" s="4" t="str">
        <f t="shared" si="20"/>
        <v/>
      </c>
      <c r="AK170" s="2">
        <f t="shared" si="45"/>
        <v>58</v>
      </c>
      <c r="AL170" s="4">
        <f t="shared" si="21"/>
        <v>174</v>
      </c>
      <c r="AM170" s="4">
        <f t="shared" si="22"/>
        <v>-1.35</v>
      </c>
      <c r="AP170" s="4">
        <f t="shared" si="23"/>
        <v>0</v>
      </c>
      <c r="AQ170" s="13" t="str">
        <f t="shared" si="53"/>
        <v/>
      </c>
      <c r="AR170" s="4" t="str">
        <f t="shared" si="25"/>
        <v/>
      </c>
      <c r="AT170" s="2">
        <f t="shared" si="46"/>
        <v>58</v>
      </c>
      <c r="AU170" s="4">
        <f t="shared" si="26"/>
        <v>174</v>
      </c>
      <c r="AV170" s="4">
        <f t="shared" si="27"/>
        <v>-2.04</v>
      </c>
      <c r="AY170" s="4">
        <f t="shared" si="28"/>
        <v>0</v>
      </c>
      <c r="AZ170" s="13" t="str">
        <f t="shared" si="54"/>
        <v/>
      </c>
      <c r="BA170" s="4" t="str">
        <f t="shared" si="30"/>
        <v/>
      </c>
      <c r="BC170" s="2">
        <f t="shared" si="47"/>
        <v>58</v>
      </c>
      <c r="BD170" s="4">
        <f t="shared" si="31"/>
        <v>174</v>
      </c>
      <c r="BE170" s="4">
        <f t="shared" si="32"/>
        <v>-2.04</v>
      </c>
      <c r="BH170" s="4">
        <f t="shared" si="33"/>
        <v>0</v>
      </c>
      <c r="BI170" s="13" t="str">
        <f t="shared" si="55"/>
        <v/>
      </c>
      <c r="BJ170" s="4" t="str">
        <f t="shared" si="35"/>
        <v/>
      </c>
      <c r="BL170" s="2">
        <f t="shared" si="48"/>
        <v>58</v>
      </c>
      <c r="BM170" s="4">
        <f t="shared" si="36"/>
        <v>174</v>
      </c>
      <c r="BN170" s="4">
        <f t="shared" si="37"/>
        <v>-2.04</v>
      </c>
      <c r="BQ170" s="4">
        <f t="shared" si="38"/>
        <v>0</v>
      </c>
      <c r="BR170" s="13" t="str">
        <f t="shared" si="56"/>
        <v/>
      </c>
      <c r="BS170" s="4" t="str">
        <f t="shared" si="40"/>
        <v/>
      </c>
    </row>
    <row r="171">
      <c r="A171" s="2">
        <f t="shared" si="41"/>
        <v>58.5</v>
      </c>
      <c r="B171" s="4">
        <f t="shared" si="1"/>
        <v>175.5</v>
      </c>
      <c r="C171" s="4">
        <f t="shared" si="2"/>
        <v>-2.07</v>
      </c>
      <c r="F171" s="4">
        <f t="shared" si="3"/>
        <v>0</v>
      </c>
      <c r="G171" s="13" t="str">
        <f t="shared" si="49"/>
        <v/>
      </c>
      <c r="H171" s="4" t="str">
        <f t="shared" si="5"/>
        <v/>
      </c>
      <c r="J171" s="2">
        <f t="shared" si="42"/>
        <v>58.5</v>
      </c>
      <c r="K171" s="4">
        <f t="shared" si="6"/>
        <v>175.5</v>
      </c>
      <c r="L171" s="4">
        <f t="shared" si="7"/>
        <v>-2.07</v>
      </c>
      <c r="O171" s="4">
        <f t="shared" si="8"/>
        <v>0</v>
      </c>
      <c r="P171" s="13" t="str">
        <f t="shared" si="50"/>
        <v/>
      </c>
      <c r="Q171" s="4" t="str">
        <f t="shared" si="10"/>
        <v/>
      </c>
      <c r="S171" s="2">
        <f t="shared" si="43"/>
        <v>58.5</v>
      </c>
      <c r="T171" s="4">
        <f t="shared" si="11"/>
        <v>175.5</v>
      </c>
      <c r="U171" s="4">
        <f t="shared" si="12"/>
        <v>-1.38</v>
      </c>
      <c r="X171" s="4">
        <f t="shared" si="13"/>
        <v>0</v>
      </c>
      <c r="Y171" s="13" t="str">
        <f t="shared" si="51"/>
        <v/>
      </c>
      <c r="Z171" s="4" t="str">
        <f t="shared" si="15"/>
        <v/>
      </c>
      <c r="AB171" s="2">
        <f t="shared" si="44"/>
        <v>58.5</v>
      </c>
      <c r="AC171" s="4">
        <f t="shared" si="16"/>
        <v>175.5</v>
      </c>
      <c r="AD171" s="4">
        <f t="shared" si="17"/>
        <v>-1.38</v>
      </c>
      <c r="AG171" s="4">
        <f t="shared" si="18"/>
        <v>0</v>
      </c>
      <c r="AH171" s="13" t="str">
        <f t="shared" si="52"/>
        <v/>
      </c>
      <c r="AI171" s="4" t="str">
        <f t="shared" si="20"/>
        <v/>
      </c>
      <c r="AK171" s="2">
        <f t="shared" si="45"/>
        <v>58.5</v>
      </c>
      <c r="AL171" s="4">
        <f t="shared" si="21"/>
        <v>175.5</v>
      </c>
      <c r="AM171" s="4">
        <f t="shared" si="22"/>
        <v>-1.38</v>
      </c>
      <c r="AP171" s="4">
        <f t="shared" si="23"/>
        <v>0</v>
      </c>
      <c r="AQ171" s="13" t="str">
        <f t="shared" si="53"/>
        <v/>
      </c>
      <c r="AR171" s="4" t="str">
        <f t="shared" si="25"/>
        <v/>
      </c>
      <c r="AT171" s="2">
        <f t="shared" si="46"/>
        <v>58.5</v>
      </c>
      <c r="AU171" s="4">
        <f t="shared" si="26"/>
        <v>175.5</v>
      </c>
      <c r="AV171" s="4">
        <f t="shared" si="27"/>
        <v>-2.07</v>
      </c>
      <c r="AY171" s="4">
        <f t="shared" si="28"/>
        <v>0</v>
      </c>
      <c r="AZ171" s="13" t="str">
        <f t="shared" si="54"/>
        <v/>
      </c>
      <c r="BA171" s="4" t="str">
        <f t="shared" si="30"/>
        <v/>
      </c>
      <c r="BC171" s="2">
        <f t="shared" si="47"/>
        <v>58.5</v>
      </c>
      <c r="BD171" s="4">
        <f t="shared" si="31"/>
        <v>175.5</v>
      </c>
      <c r="BE171" s="4">
        <f t="shared" si="32"/>
        <v>-2.07</v>
      </c>
      <c r="BH171" s="4">
        <f t="shared" si="33"/>
        <v>0</v>
      </c>
      <c r="BI171" s="13" t="str">
        <f t="shared" si="55"/>
        <v/>
      </c>
      <c r="BJ171" s="4" t="str">
        <f t="shared" si="35"/>
        <v/>
      </c>
      <c r="BL171" s="2">
        <f t="shared" si="48"/>
        <v>58.5</v>
      </c>
      <c r="BM171" s="4">
        <f t="shared" si="36"/>
        <v>175.5</v>
      </c>
      <c r="BN171" s="4">
        <f t="shared" si="37"/>
        <v>-2.07</v>
      </c>
      <c r="BQ171" s="4">
        <f t="shared" si="38"/>
        <v>0</v>
      </c>
      <c r="BR171" s="13" t="str">
        <f t="shared" si="56"/>
        <v/>
      </c>
      <c r="BS171" s="4" t="str">
        <f t="shared" si="40"/>
        <v/>
      </c>
    </row>
    <row r="172">
      <c r="A172" s="2">
        <f t="shared" si="41"/>
        <v>59</v>
      </c>
      <c r="B172" s="4">
        <f t="shared" si="1"/>
        <v>177</v>
      </c>
      <c r="C172" s="4">
        <f t="shared" si="2"/>
        <v>-2.1</v>
      </c>
      <c r="F172" s="4">
        <f t="shared" si="3"/>
        <v>0</v>
      </c>
      <c r="G172" s="13" t="str">
        <f t="shared" si="49"/>
        <v/>
      </c>
      <c r="H172" s="4" t="str">
        <f t="shared" si="5"/>
        <v/>
      </c>
      <c r="J172" s="2">
        <f t="shared" si="42"/>
        <v>59</v>
      </c>
      <c r="K172" s="4">
        <f t="shared" si="6"/>
        <v>177</v>
      </c>
      <c r="L172" s="4">
        <f t="shared" si="7"/>
        <v>-2.1</v>
      </c>
      <c r="O172" s="4">
        <f t="shared" si="8"/>
        <v>0</v>
      </c>
      <c r="P172" s="13" t="str">
        <f t="shared" si="50"/>
        <v/>
      </c>
      <c r="Q172" s="4" t="str">
        <f t="shared" si="10"/>
        <v/>
      </c>
      <c r="S172" s="2">
        <f t="shared" si="43"/>
        <v>59</v>
      </c>
      <c r="T172" s="4">
        <f t="shared" si="11"/>
        <v>177</v>
      </c>
      <c r="U172" s="4">
        <f t="shared" si="12"/>
        <v>-1.41</v>
      </c>
      <c r="X172" s="4">
        <f t="shared" si="13"/>
        <v>0</v>
      </c>
      <c r="Y172" s="13" t="str">
        <f t="shared" si="51"/>
        <v/>
      </c>
      <c r="Z172" s="4" t="str">
        <f t="shared" si="15"/>
        <v/>
      </c>
      <c r="AB172" s="2">
        <f t="shared" si="44"/>
        <v>59</v>
      </c>
      <c r="AC172" s="4">
        <f t="shared" si="16"/>
        <v>177</v>
      </c>
      <c r="AD172" s="4">
        <f t="shared" si="17"/>
        <v>-1.41</v>
      </c>
      <c r="AG172" s="4">
        <f t="shared" si="18"/>
        <v>0</v>
      </c>
      <c r="AH172" s="13" t="str">
        <f t="shared" si="52"/>
        <v/>
      </c>
      <c r="AI172" s="4" t="str">
        <f t="shared" si="20"/>
        <v/>
      </c>
      <c r="AK172" s="2">
        <f t="shared" si="45"/>
        <v>59</v>
      </c>
      <c r="AL172" s="4">
        <f t="shared" si="21"/>
        <v>177</v>
      </c>
      <c r="AM172" s="4">
        <f t="shared" si="22"/>
        <v>-1.41</v>
      </c>
      <c r="AP172" s="4">
        <f t="shared" si="23"/>
        <v>0</v>
      </c>
      <c r="AQ172" s="13" t="str">
        <f t="shared" si="53"/>
        <v/>
      </c>
      <c r="AR172" s="4" t="str">
        <f t="shared" si="25"/>
        <v/>
      </c>
      <c r="AT172" s="2">
        <f t="shared" si="46"/>
        <v>59</v>
      </c>
      <c r="AU172" s="4">
        <f t="shared" si="26"/>
        <v>177</v>
      </c>
      <c r="AV172" s="4">
        <f t="shared" si="27"/>
        <v>-2.1</v>
      </c>
      <c r="AY172" s="4">
        <f t="shared" si="28"/>
        <v>0</v>
      </c>
      <c r="AZ172" s="13" t="str">
        <f t="shared" si="54"/>
        <v/>
      </c>
      <c r="BA172" s="4" t="str">
        <f t="shared" si="30"/>
        <v/>
      </c>
      <c r="BC172" s="2">
        <f t="shared" si="47"/>
        <v>59</v>
      </c>
      <c r="BD172" s="4">
        <f t="shared" si="31"/>
        <v>177</v>
      </c>
      <c r="BE172" s="4">
        <f t="shared" si="32"/>
        <v>-2.1</v>
      </c>
      <c r="BH172" s="4">
        <f t="shared" si="33"/>
        <v>0</v>
      </c>
      <c r="BI172" s="13" t="str">
        <f t="shared" si="55"/>
        <v/>
      </c>
      <c r="BJ172" s="4" t="str">
        <f t="shared" si="35"/>
        <v/>
      </c>
      <c r="BL172" s="2">
        <f t="shared" si="48"/>
        <v>59</v>
      </c>
      <c r="BM172" s="4">
        <f t="shared" si="36"/>
        <v>177</v>
      </c>
      <c r="BN172" s="4">
        <f t="shared" si="37"/>
        <v>-2.1</v>
      </c>
      <c r="BQ172" s="4">
        <f t="shared" si="38"/>
        <v>0</v>
      </c>
      <c r="BR172" s="13" t="str">
        <f t="shared" si="56"/>
        <v/>
      </c>
      <c r="BS172" s="4" t="str">
        <f t="shared" si="40"/>
        <v/>
      </c>
    </row>
    <row r="173">
      <c r="A173" s="2">
        <f t="shared" si="41"/>
        <v>59.5</v>
      </c>
      <c r="B173" s="4">
        <f t="shared" si="1"/>
        <v>178.5</v>
      </c>
      <c r="C173" s="4">
        <f t="shared" si="2"/>
        <v>-2.13</v>
      </c>
      <c r="F173" s="4">
        <f t="shared" si="3"/>
        <v>0</v>
      </c>
      <c r="G173" s="13" t="str">
        <f t="shared" si="49"/>
        <v/>
      </c>
      <c r="H173" s="4" t="str">
        <f t="shared" si="5"/>
        <v/>
      </c>
      <c r="J173" s="2">
        <f t="shared" si="42"/>
        <v>59.5</v>
      </c>
      <c r="K173" s="4">
        <f t="shared" si="6"/>
        <v>178.5</v>
      </c>
      <c r="L173" s="4">
        <f t="shared" si="7"/>
        <v>-2.13</v>
      </c>
      <c r="O173" s="4">
        <f t="shared" si="8"/>
        <v>0</v>
      </c>
      <c r="P173" s="13" t="str">
        <f t="shared" si="50"/>
        <v/>
      </c>
      <c r="Q173" s="4" t="str">
        <f t="shared" si="10"/>
        <v/>
      </c>
      <c r="S173" s="2">
        <f t="shared" si="43"/>
        <v>59.5</v>
      </c>
      <c r="T173" s="4">
        <f t="shared" si="11"/>
        <v>178.5</v>
      </c>
      <c r="U173" s="4">
        <f t="shared" si="12"/>
        <v>-1.44</v>
      </c>
      <c r="X173" s="4">
        <f t="shared" si="13"/>
        <v>0</v>
      </c>
      <c r="Y173" s="13" t="str">
        <f t="shared" si="51"/>
        <v/>
      </c>
      <c r="Z173" s="4" t="str">
        <f t="shared" si="15"/>
        <v/>
      </c>
      <c r="AB173" s="2">
        <f t="shared" si="44"/>
        <v>59.5</v>
      </c>
      <c r="AC173" s="4">
        <f t="shared" si="16"/>
        <v>178.5</v>
      </c>
      <c r="AD173" s="4">
        <f t="shared" si="17"/>
        <v>-1.44</v>
      </c>
      <c r="AG173" s="4">
        <f t="shared" si="18"/>
        <v>0</v>
      </c>
      <c r="AH173" s="13" t="str">
        <f t="shared" si="52"/>
        <v/>
      </c>
      <c r="AI173" s="4" t="str">
        <f t="shared" si="20"/>
        <v/>
      </c>
      <c r="AK173" s="2">
        <f t="shared" si="45"/>
        <v>59.5</v>
      </c>
      <c r="AL173" s="4">
        <f t="shared" si="21"/>
        <v>178.5</v>
      </c>
      <c r="AM173" s="4">
        <f t="shared" si="22"/>
        <v>-1.44</v>
      </c>
      <c r="AP173" s="4">
        <f t="shared" si="23"/>
        <v>0</v>
      </c>
      <c r="AQ173" s="13" t="str">
        <f t="shared" si="53"/>
        <v/>
      </c>
      <c r="AR173" s="4" t="str">
        <f t="shared" si="25"/>
        <v/>
      </c>
      <c r="AT173" s="2">
        <f t="shared" si="46"/>
        <v>59.5</v>
      </c>
      <c r="AU173" s="4">
        <f t="shared" si="26"/>
        <v>178.5</v>
      </c>
      <c r="AV173" s="4">
        <f t="shared" si="27"/>
        <v>-2.13</v>
      </c>
      <c r="AY173" s="4">
        <f t="shared" si="28"/>
        <v>0</v>
      </c>
      <c r="AZ173" s="13" t="str">
        <f t="shared" si="54"/>
        <v/>
      </c>
      <c r="BA173" s="4" t="str">
        <f t="shared" si="30"/>
        <v/>
      </c>
      <c r="BC173" s="2">
        <f t="shared" si="47"/>
        <v>59.5</v>
      </c>
      <c r="BD173" s="4">
        <f t="shared" si="31"/>
        <v>178.5</v>
      </c>
      <c r="BE173" s="4">
        <f t="shared" si="32"/>
        <v>-2.13</v>
      </c>
      <c r="BH173" s="4">
        <f t="shared" si="33"/>
        <v>0</v>
      </c>
      <c r="BI173" s="13" t="str">
        <f t="shared" si="55"/>
        <v/>
      </c>
      <c r="BJ173" s="4" t="str">
        <f t="shared" si="35"/>
        <v/>
      </c>
      <c r="BL173" s="2">
        <f t="shared" si="48"/>
        <v>59.5</v>
      </c>
      <c r="BM173" s="4">
        <f t="shared" si="36"/>
        <v>178.5</v>
      </c>
      <c r="BN173" s="4">
        <f t="shared" si="37"/>
        <v>-2.13</v>
      </c>
      <c r="BQ173" s="4">
        <f t="shared" si="38"/>
        <v>0</v>
      </c>
      <c r="BR173" s="13" t="str">
        <f t="shared" si="56"/>
        <v/>
      </c>
      <c r="BS173" s="4" t="str">
        <f t="shared" si="40"/>
        <v/>
      </c>
    </row>
    <row r="174">
      <c r="A174" s="2">
        <f t="shared" si="41"/>
        <v>60</v>
      </c>
      <c r="B174" s="4">
        <f t="shared" si="1"/>
        <v>180</v>
      </c>
      <c r="C174" s="4">
        <f t="shared" si="2"/>
        <v>-2.16</v>
      </c>
      <c r="F174" s="4">
        <f t="shared" si="3"/>
        <v>0</v>
      </c>
      <c r="G174" s="13" t="str">
        <f t="shared" si="49"/>
        <v/>
      </c>
      <c r="H174" s="4" t="str">
        <f t="shared" si="5"/>
        <v/>
      </c>
      <c r="J174" s="2">
        <f t="shared" si="42"/>
        <v>60</v>
      </c>
      <c r="K174" s="4">
        <f t="shared" si="6"/>
        <v>180</v>
      </c>
      <c r="L174" s="4">
        <f t="shared" si="7"/>
        <v>-2.16</v>
      </c>
      <c r="O174" s="4">
        <f t="shared" si="8"/>
        <v>0</v>
      </c>
      <c r="P174" s="13" t="str">
        <f t="shared" si="50"/>
        <v/>
      </c>
      <c r="Q174" s="4" t="str">
        <f t="shared" si="10"/>
        <v/>
      </c>
      <c r="S174" s="2">
        <f t="shared" si="43"/>
        <v>60</v>
      </c>
      <c r="T174" s="4">
        <f t="shared" si="11"/>
        <v>180</v>
      </c>
      <c r="U174" s="4">
        <f t="shared" si="12"/>
        <v>-1.47</v>
      </c>
      <c r="V174" s="4">
        <f>150.75+1/32</f>
        <v>150.78125</v>
      </c>
      <c r="W174" s="2">
        <v>155.25</v>
      </c>
      <c r="X174" s="4">
        <f t="shared" si="13"/>
        <v>4.46875</v>
      </c>
      <c r="Y174" s="13">
        <f t="shared" si="51"/>
        <v>1</v>
      </c>
      <c r="Z174" s="4">
        <f t="shared" si="15"/>
        <v>0</v>
      </c>
      <c r="AB174" s="2">
        <f t="shared" si="44"/>
        <v>60</v>
      </c>
      <c r="AC174" s="4">
        <f t="shared" si="16"/>
        <v>180</v>
      </c>
      <c r="AD174" s="4">
        <f t="shared" si="17"/>
        <v>-1.47</v>
      </c>
      <c r="AE174" s="2">
        <v>150.8125</v>
      </c>
      <c r="AF174" s="2">
        <v>155.25</v>
      </c>
      <c r="AG174" s="4">
        <f t="shared" si="18"/>
        <v>4.4375</v>
      </c>
      <c r="AH174" s="13">
        <f t="shared" si="52"/>
        <v>1</v>
      </c>
      <c r="AI174" s="4">
        <f t="shared" si="20"/>
        <v>0</v>
      </c>
      <c r="AK174" s="2">
        <f t="shared" si="45"/>
        <v>60</v>
      </c>
      <c r="AL174" s="4">
        <f t="shared" si="21"/>
        <v>180</v>
      </c>
      <c r="AM174" s="4">
        <f t="shared" si="22"/>
        <v>-1.47</v>
      </c>
      <c r="AN174" s="4">
        <f>150+13/16</f>
        <v>150.8125</v>
      </c>
      <c r="AO174" s="2">
        <v>155.25</v>
      </c>
      <c r="AP174" s="4">
        <f t="shared" si="23"/>
        <v>4.4375</v>
      </c>
      <c r="AQ174" s="13">
        <f t="shared" si="53"/>
        <v>1</v>
      </c>
      <c r="AR174" s="4">
        <f t="shared" si="25"/>
        <v>0</v>
      </c>
      <c r="AT174" s="2">
        <f t="shared" si="46"/>
        <v>60</v>
      </c>
      <c r="AU174" s="4">
        <f t="shared" si="26"/>
        <v>180</v>
      </c>
      <c r="AV174" s="4">
        <f t="shared" si="27"/>
        <v>-2.16</v>
      </c>
      <c r="AY174" s="4">
        <f t="shared" si="28"/>
        <v>0</v>
      </c>
      <c r="AZ174" s="13" t="str">
        <f t="shared" si="54"/>
        <v/>
      </c>
      <c r="BA174" s="4" t="str">
        <f t="shared" si="30"/>
        <v/>
      </c>
      <c r="BC174" s="2">
        <f t="shared" si="47"/>
        <v>60</v>
      </c>
      <c r="BD174" s="4">
        <f t="shared" si="31"/>
        <v>180</v>
      </c>
      <c r="BE174" s="4">
        <f t="shared" si="32"/>
        <v>-2.16</v>
      </c>
      <c r="BH174" s="4">
        <f t="shared" si="33"/>
        <v>0</v>
      </c>
      <c r="BI174" s="13" t="str">
        <f t="shared" si="55"/>
        <v/>
      </c>
      <c r="BJ174" s="4" t="str">
        <f t="shared" si="35"/>
        <v/>
      </c>
      <c r="BL174" s="2">
        <f t="shared" si="48"/>
        <v>60</v>
      </c>
      <c r="BM174" s="4">
        <f t="shared" si="36"/>
        <v>180</v>
      </c>
      <c r="BN174" s="4">
        <f t="shared" si="37"/>
        <v>-2.16</v>
      </c>
      <c r="BQ174" s="4">
        <f t="shared" si="38"/>
        <v>0</v>
      </c>
      <c r="BR174" s="13" t="str">
        <f t="shared" si="56"/>
        <v/>
      </c>
      <c r="BS174" s="4" t="str">
        <f t="shared" si="40"/>
        <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90</v>
      </c>
      <c r="D2" s="1" t="s">
        <v>3</v>
      </c>
    </row>
    <row r="3">
      <c r="A3" s="2" t="s">
        <v>4</v>
      </c>
      <c r="B3" s="28">
        <v>5.0</v>
      </c>
      <c r="D3" s="2" t="s">
        <v>39</v>
      </c>
    </row>
    <row r="4">
      <c r="A4" s="2" t="s">
        <v>40</v>
      </c>
      <c r="B4" s="2">
        <v>2.5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43.22967731</v>
      </c>
    </row>
    <row r="12">
      <c r="A12" s="2" t="s">
        <v>19</v>
      </c>
      <c r="B12" s="7">
        <f>B11*(B3/100)/(0.000015)</f>
        <v>144098.9244</v>
      </c>
    </row>
    <row r="13">
      <c r="A13" s="9" t="s">
        <v>20</v>
      </c>
      <c r="B13" s="2">
        <v>2.99</v>
      </c>
    </row>
    <row r="14">
      <c r="A14" s="1"/>
      <c r="B14" s="8"/>
      <c r="E14" s="2"/>
    </row>
    <row r="15">
      <c r="A15" s="1" t="s">
        <v>21</v>
      </c>
      <c r="B15" s="8"/>
    </row>
    <row r="16">
      <c r="A16" s="2"/>
    </row>
    <row r="17">
      <c r="A17" s="1" t="s">
        <v>22</v>
      </c>
      <c r="B17" s="2" t="s">
        <v>46</v>
      </c>
      <c r="J17" s="1" t="s">
        <v>23</v>
      </c>
      <c r="K17" s="2" t="s">
        <v>46</v>
      </c>
      <c r="S17" s="1" t="s">
        <v>24</v>
      </c>
      <c r="T17" s="2" t="s">
        <v>46</v>
      </c>
      <c r="AB17" s="1" t="s">
        <v>25</v>
      </c>
      <c r="AC17" s="2" t="s">
        <v>46</v>
      </c>
      <c r="AK17" s="1" t="s">
        <v>84</v>
      </c>
      <c r="AL17" s="2" t="s">
        <v>46</v>
      </c>
      <c r="AT17" s="1" t="s">
        <v>85</v>
      </c>
      <c r="AU17" s="2" t="s">
        <v>46</v>
      </c>
      <c r="BC17" s="1" t="s">
        <v>86</v>
      </c>
      <c r="BD17" s="2" t="s">
        <v>46</v>
      </c>
      <c r="BL17" s="37" t="s">
        <v>87</v>
      </c>
      <c r="BM17" s="2" t="s">
        <v>46</v>
      </c>
      <c r="BN17" s="15"/>
      <c r="BO17" s="15"/>
      <c r="BP17" s="15"/>
      <c r="BQ17" s="15"/>
      <c r="BR17" s="15"/>
      <c r="BT17" s="15"/>
    </row>
    <row r="18">
      <c r="A18" s="9" t="s">
        <v>26</v>
      </c>
      <c r="B18" s="2">
        <v>4.5</v>
      </c>
      <c r="D18" s="2" t="s">
        <v>47</v>
      </c>
      <c r="E18" s="4">
        <f>pi()*((0.5)^2-((($B$3-2*$B$4)/$B$3)*0.5)^2)</f>
        <v>0.7853981634</v>
      </c>
      <c r="H18" s="2" t="s">
        <v>48</v>
      </c>
      <c r="J18" s="9" t="s">
        <v>26</v>
      </c>
      <c r="K18" s="4">
        <v>4.46875</v>
      </c>
      <c r="M18" s="2" t="s">
        <v>47</v>
      </c>
      <c r="N18" s="4">
        <f>pi()*((0.5)^2-((($B$3-2*$B$4)/$B$3)*0.5)^2)</f>
        <v>0.7853981634</v>
      </c>
      <c r="Q18" s="2" t="s">
        <v>48</v>
      </c>
      <c r="S18" s="9" t="s">
        <v>26</v>
      </c>
      <c r="T18" s="2">
        <v>4.4375</v>
      </c>
      <c r="V18" s="2" t="s">
        <v>47</v>
      </c>
      <c r="W18" s="4">
        <f>pi()*((0.5)^2-((($B$3-2*$B$4)/$B$3)*0.5)^2)</f>
        <v>0.7853981634</v>
      </c>
      <c r="Z18" s="2" t="s">
        <v>48</v>
      </c>
      <c r="AB18" s="9" t="s">
        <v>26</v>
      </c>
      <c r="AC18" s="2">
        <f>K18</f>
        <v>4.46875</v>
      </c>
      <c r="AE18" s="2" t="s">
        <v>47</v>
      </c>
      <c r="AF18" s="4">
        <f>pi()*((0.5)^2-((($B$3-2*$B$4)/$B$3)*0.5)^2)</f>
        <v>0.7853981634</v>
      </c>
      <c r="AI18" s="2" t="s">
        <v>48</v>
      </c>
      <c r="AK18" s="9" t="s">
        <v>26</v>
      </c>
      <c r="AL18" s="2">
        <v>4.5</v>
      </c>
      <c r="AN18" s="2" t="s">
        <v>47</v>
      </c>
      <c r="AO18" s="4">
        <f>pi()*((0.5)^2-((($B$3-2*$B$4)/$B$3)*0.5)^2)</f>
        <v>0.7853981634</v>
      </c>
      <c r="AR18" s="2" t="s">
        <v>48</v>
      </c>
      <c r="AT18" s="9" t="s">
        <v>26</v>
      </c>
      <c r="AU18" s="2">
        <v>4.5</v>
      </c>
      <c r="AW18" s="2" t="s">
        <v>47</v>
      </c>
      <c r="AX18" s="4">
        <f>pi()*((0.5)^2-((($B$3-2*$B$4)/$B$3)*0.5)^2)</f>
        <v>0.7853981634</v>
      </c>
      <c r="BA18" s="2" t="s">
        <v>48</v>
      </c>
      <c r="BC18" s="9" t="s">
        <v>26</v>
      </c>
      <c r="BD18" s="2">
        <v>4.5</v>
      </c>
      <c r="BF18" s="2" t="s">
        <v>47</v>
      </c>
      <c r="BG18" s="4">
        <f>pi()*((0.5)^2-((($B$3-2*$B$4)/$B$3)*0.5)^2)</f>
        <v>0.7853981634</v>
      </c>
      <c r="BJ18" s="2" t="s">
        <v>48</v>
      </c>
      <c r="BL18" s="16" t="s">
        <v>26</v>
      </c>
      <c r="BM18" s="19">
        <v>4.5</v>
      </c>
      <c r="BN18" s="17"/>
      <c r="BO18" s="2" t="s">
        <v>47</v>
      </c>
      <c r="BP18" s="4">
        <f>pi()*((0.5)^2-((($B$3-2*$B$4)/$B$3)*0.5)^2)</f>
        <v>0.7853981634</v>
      </c>
      <c r="BS18" s="2" t="s">
        <v>48</v>
      </c>
      <c r="BT18" s="17"/>
    </row>
    <row r="19">
      <c r="A19" s="9" t="s">
        <v>27</v>
      </c>
      <c r="B19" s="2">
        <v>9.5</v>
      </c>
      <c r="D19" s="2" t="s">
        <v>49</v>
      </c>
      <c r="E19" s="4">
        <f>0.5*sum(H24:H174)</f>
        <v>0.2404901356</v>
      </c>
      <c r="H19" s="2">
        <v>0.98</v>
      </c>
      <c r="J19" s="9" t="s">
        <v>27</v>
      </c>
      <c r="K19" s="2">
        <v>14.3</v>
      </c>
      <c r="M19" s="2" t="s">
        <v>49</v>
      </c>
      <c r="N19" s="4">
        <f>0.5*sum(Q24:Q174)</f>
        <v>0.2474252283</v>
      </c>
      <c r="Q19" s="2">
        <v>0.98</v>
      </c>
      <c r="S19" s="9" t="s">
        <v>27</v>
      </c>
      <c r="T19" s="2">
        <v>19.3</v>
      </c>
      <c r="V19" s="2" t="s">
        <v>49</v>
      </c>
      <c r="W19" s="4">
        <f>0.5*sum(Z24:Z174)</f>
        <v>0.2422135689</v>
      </c>
      <c r="Z19" s="2">
        <v>0.98</v>
      </c>
      <c r="AB19" s="9" t="s">
        <v>27</v>
      </c>
      <c r="AC19" s="2">
        <v>24.3</v>
      </c>
      <c r="AE19" s="2" t="s">
        <v>49</v>
      </c>
      <c r="AF19" s="4">
        <f>0.5*sum(AI24:AI174)</f>
        <v>0</v>
      </c>
      <c r="AI19" s="2">
        <v>0.98</v>
      </c>
      <c r="AK19" s="9" t="s">
        <v>27</v>
      </c>
      <c r="AL19" s="2">
        <v>29.3</v>
      </c>
      <c r="AN19" s="2" t="s">
        <v>49</v>
      </c>
      <c r="AO19" s="4">
        <f>0.5*sum(AR24:AR174)</f>
        <v>0</v>
      </c>
      <c r="AR19" s="2">
        <v>0.98</v>
      </c>
      <c r="AT19" s="9" t="s">
        <v>27</v>
      </c>
      <c r="AU19" s="2">
        <v>34.3</v>
      </c>
      <c r="AW19" s="2" t="s">
        <v>49</v>
      </c>
      <c r="AX19" s="4">
        <f>0.5*sum(BA24:BA174)</f>
        <v>0</v>
      </c>
      <c r="BA19" s="2">
        <v>0.98</v>
      </c>
      <c r="BC19" s="9" t="s">
        <v>27</v>
      </c>
      <c r="BD19" s="2">
        <v>39.3</v>
      </c>
      <c r="BF19" s="2" t="s">
        <v>49</v>
      </c>
      <c r="BG19" s="4">
        <f>0.5*sum(BJ24:BJ174)</f>
        <v>0</v>
      </c>
      <c r="BJ19" s="2">
        <v>0.98</v>
      </c>
      <c r="BL19" s="16" t="s">
        <v>27</v>
      </c>
      <c r="BM19" s="38">
        <v>44.3</v>
      </c>
      <c r="BN19" s="17"/>
      <c r="BO19" s="2" t="s">
        <v>49</v>
      </c>
      <c r="BP19" s="4">
        <f>0.5*sum(BS24:BS174)</f>
        <v>0</v>
      </c>
      <c r="BS19" s="2">
        <v>0.98</v>
      </c>
      <c r="BT19" s="17"/>
    </row>
    <row r="20">
      <c r="A20" s="2" t="s">
        <v>28</v>
      </c>
      <c r="B20" s="12">
        <f>convert($B6,"in","cm")+B19-$B7-convert($B9,"in","cm")</f>
        <v>5.2625</v>
      </c>
      <c r="D20" s="2" t="s">
        <v>50</v>
      </c>
      <c r="E20" s="4">
        <f>E19/(0.5*E18)</f>
        <v>0.6124031017</v>
      </c>
      <c r="J20" s="2" t="s">
        <v>28</v>
      </c>
      <c r="K20" s="12">
        <f>convert($B6,"in","cm")+K19-$B7-convert($B9,"in","cm")</f>
        <v>10.0625</v>
      </c>
      <c r="M20" s="2" t="s">
        <v>50</v>
      </c>
      <c r="N20" s="4">
        <f>N19/(0.5*N18)</f>
        <v>0.63006317</v>
      </c>
      <c r="S20" s="2" t="s">
        <v>28</v>
      </c>
      <c r="T20" s="12">
        <f>convert($B6,"in","cm")+T19-$B7-convert($B9,"in","cm")</f>
        <v>15.0625</v>
      </c>
      <c r="V20" s="2" t="s">
        <v>50</v>
      </c>
      <c r="W20" s="4">
        <f>W19/(0.5*W18)</f>
        <v>0.6167917884</v>
      </c>
      <c r="AB20" s="2" t="s">
        <v>28</v>
      </c>
      <c r="AC20" s="12">
        <f>convert($B6,"in","cm")+AC19-$B7-convert($B9,"in","cm")</f>
        <v>20.0625</v>
      </c>
      <c r="AE20" s="2" t="s">
        <v>50</v>
      </c>
      <c r="AF20" s="4">
        <f>AF19/(0.5*AF18)</f>
        <v>0</v>
      </c>
      <c r="AK20" s="2" t="s">
        <v>28</v>
      </c>
      <c r="AL20" s="12">
        <f>convert($B6,"in","cm")+AL19-$B7-convert($B9,"in","cm")</f>
        <v>25.0625</v>
      </c>
      <c r="AN20" s="2" t="s">
        <v>50</v>
      </c>
      <c r="AO20" s="4">
        <f>AO19/(0.5*AO18)</f>
        <v>0</v>
      </c>
      <c r="AT20" s="2" t="s">
        <v>28</v>
      </c>
      <c r="AU20" s="12">
        <f>convert($B6,"in","cm")+AU19-$B7-convert($B9,"in","cm")</f>
        <v>30.0625</v>
      </c>
      <c r="AW20" s="2" t="s">
        <v>50</v>
      </c>
      <c r="AX20" s="4">
        <f>AX19/(0.5*AX18)</f>
        <v>0</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v>69.0</v>
      </c>
      <c r="C22" s="2"/>
      <c r="H22" s="20" t="s">
        <v>52</v>
      </c>
      <c r="J22" s="9" t="s">
        <v>30</v>
      </c>
      <c r="K22" s="2">
        <v>69.0</v>
      </c>
      <c r="L22" s="2"/>
      <c r="Q22" s="20" t="s">
        <v>52</v>
      </c>
      <c r="S22" s="9" t="s">
        <v>30</v>
      </c>
      <c r="T22" s="2">
        <v>72.0</v>
      </c>
      <c r="U22" s="2"/>
      <c r="Z22" s="20" t="s">
        <v>52</v>
      </c>
      <c r="AB22" s="9" t="s">
        <v>30</v>
      </c>
      <c r="AC22" s="2">
        <v>78.0</v>
      </c>
      <c r="AD22" s="2"/>
      <c r="AI22" s="20" t="s">
        <v>52</v>
      </c>
      <c r="AK22" s="9" t="s">
        <v>30</v>
      </c>
      <c r="AL22" s="2">
        <v>78.0</v>
      </c>
      <c r="AM22" s="2"/>
      <c r="AR22" s="20" t="s">
        <v>52</v>
      </c>
      <c r="AT22" s="9" t="s">
        <v>30</v>
      </c>
      <c r="AU22" s="2">
        <v>78.0</v>
      </c>
      <c r="AV22" s="2"/>
      <c r="BA22" s="20" t="s">
        <v>52</v>
      </c>
      <c r="BC22" s="9" t="s">
        <v>30</v>
      </c>
      <c r="BD22" s="2">
        <v>78.0</v>
      </c>
      <c r="BE22" s="2"/>
      <c r="BJ22" s="20" t="s">
        <v>52</v>
      </c>
      <c r="BL22" s="16" t="s">
        <v>30</v>
      </c>
      <c r="BM22" s="2">
        <v>78.0</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2.28</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2.28</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2.34</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2.46</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2.46</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2.46</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2.46</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2.46</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2.25</v>
      </c>
      <c r="F25" s="4">
        <f t="shared" si="3"/>
        <v>0</v>
      </c>
      <c r="G25" s="13" t="str">
        <f t="shared" si="4"/>
        <v/>
      </c>
      <c r="H25" s="4" t="str">
        <f t="shared" si="5"/>
        <v/>
      </c>
      <c r="J25" s="2">
        <f t="shared" ref="J25:J174" si="42">J24+0.5</f>
        <v>-14.5</v>
      </c>
      <c r="K25" s="4">
        <f t="shared" si="6"/>
        <v>-43.5</v>
      </c>
      <c r="L25" s="4">
        <f t="shared" si="7"/>
        <v>2.25</v>
      </c>
      <c r="O25" s="4">
        <f t="shared" si="8"/>
        <v>0</v>
      </c>
      <c r="P25" s="13" t="str">
        <f t="shared" si="9"/>
        <v/>
      </c>
      <c r="Q25" s="4" t="str">
        <f t="shared" si="10"/>
        <v/>
      </c>
      <c r="S25" s="2">
        <f t="shared" ref="S25:S174" si="43">S24+0.5</f>
        <v>-14.5</v>
      </c>
      <c r="T25" s="4">
        <f t="shared" si="11"/>
        <v>-43.5</v>
      </c>
      <c r="U25" s="4">
        <f t="shared" si="12"/>
        <v>2.31</v>
      </c>
      <c r="X25" s="4">
        <f t="shared" si="13"/>
        <v>0</v>
      </c>
      <c r="Y25" s="13" t="str">
        <f t="shared" si="14"/>
        <v/>
      </c>
      <c r="Z25" s="4" t="str">
        <f t="shared" si="15"/>
        <v/>
      </c>
      <c r="AB25" s="2">
        <f t="shared" ref="AB25:AB174" si="44">AB24+0.5</f>
        <v>-14.5</v>
      </c>
      <c r="AC25" s="4">
        <f t="shared" si="16"/>
        <v>-43.5</v>
      </c>
      <c r="AD25" s="4">
        <f t="shared" si="17"/>
        <v>2.43</v>
      </c>
      <c r="AG25" s="4">
        <f t="shared" si="18"/>
        <v>0</v>
      </c>
      <c r="AH25" s="13" t="str">
        <f t="shared" si="19"/>
        <v/>
      </c>
      <c r="AI25" s="4" t="str">
        <f t="shared" si="20"/>
        <v/>
      </c>
      <c r="AJ25" s="13"/>
      <c r="AK25" s="2">
        <f t="shared" ref="AK25:AK174" si="45">AK24+0.5</f>
        <v>-14.5</v>
      </c>
      <c r="AL25" s="4">
        <f t="shared" si="21"/>
        <v>-43.5</v>
      </c>
      <c r="AM25" s="4">
        <f t="shared" si="22"/>
        <v>2.43</v>
      </c>
      <c r="AP25" s="4">
        <f t="shared" si="23"/>
        <v>0</v>
      </c>
      <c r="AQ25" s="13" t="str">
        <f t="shared" si="24"/>
        <v/>
      </c>
      <c r="AR25" s="4" t="str">
        <f t="shared" si="25"/>
        <v/>
      </c>
      <c r="AS25" s="13"/>
      <c r="AT25" s="2">
        <f t="shared" ref="AT25:AT174" si="46">AT24+0.5</f>
        <v>-14.5</v>
      </c>
      <c r="AU25" s="4">
        <f t="shared" si="26"/>
        <v>-43.5</v>
      </c>
      <c r="AV25" s="4">
        <f t="shared" si="27"/>
        <v>2.43</v>
      </c>
      <c r="AY25" s="4">
        <f t="shared" si="28"/>
        <v>0</v>
      </c>
      <c r="AZ25" s="13" t="str">
        <f t="shared" si="29"/>
        <v/>
      </c>
      <c r="BA25" s="4" t="str">
        <f t="shared" si="30"/>
        <v/>
      </c>
      <c r="BB25" s="13"/>
      <c r="BC25" s="2">
        <f t="shared" ref="BC25:BC174" si="47">BC24+0.5</f>
        <v>-14.5</v>
      </c>
      <c r="BD25" s="4">
        <f t="shared" si="31"/>
        <v>-43.5</v>
      </c>
      <c r="BE25" s="4">
        <f t="shared" si="32"/>
        <v>2.43</v>
      </c>
      <c r="BH25" s="4">
        <f t="shared" si="33"/>
        <v>0</v>
      </c>
      <c r="BI25" s="13" t="str">
        <f t="shared" si="34"/>
        <v/>
      </c>
      <c r="BJ25" s="4" t="str">
        <f t="shared" si="35"/>
        <v/>
      </c>
      <c r="BK25" s="13"/>
      <c r="BL25" s="2">
        <f t="shared" ref="BL25:BL174" si="48">BL24+0.5</f>
        <v>-14.5</v>
      </c>
      <c r="BM25" s="4">
        <f t="shared" si="36"/>
        <v>-43.5</v>
      </c>
      <c r="BN25" s="4">
        <f t="shared" si="37"/>
        <v>2.43</v>
      </c>
      <c r="BQ25" s="4">
        <f t="shared" si="38"/>
        <v>0</v>
      </c>
      <c r="BR25" s="13" t="str">
        <f t="shared" si="39"/>
        <v/>
      </c>
      <c r="BS25" s="4" t="str">
        <f t="shared" si="40"/>
        <v/>
      </c>
      <c r="BT25" s="25"/>
    </row>
    <row r="26">
      <c r="A26" s="2">
        <f t="shared" si="41"/>
        <v>-14</v>
      </c>
      <c r="B26" s="4">
        <f t="shared" si="1"/>
        <v>-42</v>
      </c>
      <c r="C26" s="4">
        <f t="shared" si="2"/>
        <v>2.22</v>
      </c>
      <c r="F26" s="4">
        <f t="shared" si="3"/>
        <v>0</v>
      </c>
      <c r="G26" s="13" t="str">
        <f t="shared" si="4"/>
        <v/>
      </c>
      <c r="H26" s="4" t="str">
        <f t="shared" si="5"/>
        <v/>
      </c>
      <c r="J26" s="2">
        <f t="shared" si="42"/>
        <v>-14</v>
      </c>
      <c r="K26" s="4">
        <f t="shared" si="6"/>
        <v>-42</v>
      </c>
      <c r="L26" s="4">
        <f t="shared" si="7"/>
        <v>2.22</v>
      </c>
      <c r="O26" s="4">
        <f t="shared" si="8"/>
        <v>0</v>
      </c>
      <c r="P26" s="13" t="str">
        <f t="shared" si="9"/>
        <v/>
      </c>
      <c r="Q26" s="4" t="str">
        <f t="shared" si="10"/>
        <v/>
      </c>
      <c r="S26" s="2">
        <f t="shared" si="43"/>
        <v>-14</v>
      </c>
      <c r="T26" s="4">
        <f t="shared" si="11"/>
        <v>-42</v>
      </c>
      <c r="U26" s="4">
        <f t="shared" si="12"/>
        <v>2.28</v>
      </c>
      <c r="X26" s="4">
        <f t="shared" si="13"/>
        <v>0</v>
      </c>
      <c r="Y26" s="13" t="str">
        <f t="shared" si="14"/>
        <v/>
      </c>
      <c r="Z26" s="4" t="str">
        <f t="shared" si="15"/>
        <v/>
      </c>
      <c r="AB26" s="2">
        <f t="shared" si="44"/>
        <v>-14</v>
      </c>
      <c r="AC26" s="4">
        <f t="shared" si="16"/>
        <v>-42</v>
      </c>
      <c r="AD26" s="4">
        <f t="shared" si="17"/>
        <v>2.4</v>
      </c>
      <c r="AG26" s="4">
        <f t="shared" si="18"/>
        <v>0</v>
      </c>
      <c r="AH26" s="13" t="str">
        <f t="shared" si="19"/>
        <v/>
      </c>
      <c r="AI26" s="4" t="str">
        <f t="shared" si="20"/>
        <v/>
      </c>
      <c r="AJ26" s="13"/>
      <c r="AK26" s="2">
        <f t="shared" si="45"/>
        <v>-14</v>
      </c>
      <c r="AL26" s="4">
        <f t="shared" si="21"/>
        <v>-42</v>
      </c>
      <c r="AM26" s="4">
        <f t="shared" si="22"/>
        <v>2.4</v>
      </c>
      <c r="AP26" s="4">
        <f t="shared" si="23"/>
        <v>0</v>
      </c>
      <c r="AQ26" s="13" t="str">
        <f t="shared" si="24"/>
        <v/>
      </c>
      <c r="AR26" s="4" t="str">
        <f t="shared" si="25"/>
        <v/>
      </c>
      <c r="AS26" s="13"/>
      <c r="AT26" s="2">
        <f t="shared" si="46"/>
        <v>-14</v>
      </c>
      <c r="AU26" s="4">
        <f t="shared" si="26"/>
        <v>-42</v>
      </c>
      <c r="AV26" s="4">
        <f t="shared" si="27"/>
        <v>2.4</v>
      </c>
      <c r="AY26" s="4">
        <f t="shared" si="28"/>
        <v>0</v>
      </c>
      <c r="AZ26" s="13" t="str">
        <f t="shared" si="29"/>
        <v/>
      </c>
      <c r="BA26" s="4" t="str">
        <f t="shared" si="30"/>
        <v/>
      </c>
      <c r="BB26" s="13"/>
      <c r="BC26" s="2">
        <f t="shared" si="47"/>
        <v>-14</v>
      </c>
      <c r="BD26" s="4">
        <f t="shared" si="31"/>
        <v>-42</v>
      </c>
      <c r="BE26" s="4">
        <f t="shared" si="32"/>
        <v>2.4</v>
      </c>
      <c r="BH26" s="4">
        <f t="shared" si="33"/>
        <v>0</v>
      </c>
      <c r="BI26" s="13" t="str">
        <f t="shared" si="34"/>
        <v/>
      </c>
      <c r="BJ26" s="4" t="str">
        <f t="shared" si="35"/>
        <v/>
      </c>
      <c r="BK26" s="13"/>
      <c r="BL26" s="2">
        <f t="shared" si="48"/>
        <v>-14</v>
      </c>
      <c r="BM26" s="4">
        <f t="shared" si="36"/>
        <v>-42</v>
      </c>
      <c r="BN26" s="4">
        <f t="shared" si="37"/>
        <v>2.4</v>
      </c>
      <c r="BQ26" s="4">
        <f t="shared" si="38"/>
        <v>0</v>
      </c>
      <c r="BR26" s="13" t="str">
        <f t="shared" si="39"/>
        <v/>
      </c>
      <c r="BS26" s="4" t="str">
        <f t="shared" si="40"/>
        <v/>
      </c>
      <c r="BT26" s="25"/>
    </row>
    <row r="27">
      <c r="A27" s="2">
        <f t="shared" si="41"/>
        <v>-13.5</v>
      </c>
      <c r="B27" s="4">
        <f t="shared" si="1"/>
        <v>-40.5</v>
      </c>
      <c r="C27" s="4">
        <f t="shared" si="2"/>
        <v>2.19</v>
      </c>
      <c r="F27" s="4">
        <f t="shared" si="3"/>
        <v>0</v>
      </c>
      <c r="G27" s="13" t="str">
        <f t="shared" si="4"/>
        <v/>
      </c>
      <c r="H27" s="4" t="str">
        <f t="shared" si="5"/>
        <v/>
      </c>
      <c r="J27" s="2">
        <f t="shared" si="42"/>
        <v>-13.5</v>
      </c>
      <c r="K27" s="4">
        <f t="shared" si="6"/>
        <v>-40.5</v>
      </c>
      <c r="L27" s="4">
        <f t="shared" si="7"/>
        <v>2.19</v>
      </c>
      <c r="O27" s="4">
        <f t="shared" si="8"/>
        <v>0</v>
      </c>
      <c r="P27" s="13" t="str">
        <f t="shared" si="9"/>
        <v/>
      </c>
      <c r="Q27" s="4" t="str">
        <f t="shared" si="10"/>
        <v/>
      </c>
      <c r="S27" s="2">
        <f t="shared" si="43"/>
        <v>-13.5</v>
      </c>
      <c r="T27" s="4">
        <f t="shared" si="11"/>
        <v>-40.5</v>
      </c>
      <c r="U27" s="4">
        <f t="shared" si="12"/>
        <v>2.25</v>
      </c>
      <c r="X27" s="4">
        <f t="shared" si="13"/>
        <v>0</v>
      </c>
      <c r="Y27" s="13" t="str">
        <f t="shared" si="14"/>
        <v/>
      </c>
      <c r="Z27" s="4" t="str">
        <f t="shared" si="15"/>
        <v/>
      </c>
      <c r="AB27" s="2">
        <f t="shared" si="44"/>
        <v>-13.5</v>
      </c>
      <c r="AC27" s="4">
        <f t="shared" si="16"/>
        <v>-40.5</v>
      </c>
      <c r="AD27" s="4">
        <f t="shared" si="17"/>
        <v>2.37</v>
      </c>
      <c r="AG27" s="4">
        <f t="shared" si="18"/>
        <v>0</v>
      </c>
      <c r="AH27" s="13" t="str">
        <f t="shared" si="19"/>
        <v/>
      </c>
      <c r="AI27" s="4" t="str">
        <f t="shared" si="20"/>
        <v/>
      </c>
      <c r="AJ27" s="13"/>
      <c r="AK27" s="2">
        <f t="shared" si="45"/>
        <v>-13.5</v>
      </c>
      <c r="AL27" s="4">
        <f t="shared" si="21"/>
        <v>-40.5</v>
      </c>
      <c r="AM27" s="4">
        <f t="shared" si="22"/>
        <v>2.37</v>
      </c>
      <c r="AP27" s="4">
        <f t="shared" si="23"/>
        <v>0</v>
      </c>
      <c r="AQ27" s="13" t="str">
        <f t="shared" si="24"/>
        <v/>
      </c>
      <c r="AR27" s="4" t="str">
        <f t="shared" si="25"/>
        <v/>
      </c>
      <c r="AS27" s="13"/>
      <c r="AT27" s="2">
        <f t="shared" si="46"/>
        <v>-13.5</v>
      </c>
      <c r="AU27" s="4">
        <f t="shared" si="26"/>
        <v>-40.5</v>
      </c>
      <c r="AV27" s="4">
        <f t="shared" si="27"/>
        <v>2.37</v>
      </c>
      <c r="AY27" s="4">
        <f t="shared" si="28"/>
        <v>0</v>
      </c>
      <c r="AZ27" s="13" t="str">
        <f t="shared" si="29"/>
        <v/>
      </c>
      <c r="BA27" s="4" t="str">
        <f t="shared" si="30"/>
        <v/>
      </c>
      <c r="BB27" s="13"/>
      <c r="BC27" s="2">
        <f t="shared" si="47"/>
        <v>-13.5</v>
      </c>
      <c r="BD27" s="4">
        <f t="shared" si="31"/>
        <v>-40.5</v>
      </c>
      <c r="BE27" s="4">
        <f t="shared" si="32"/>
        <v>2.37</v>
      </c>
      <c r="BH27" s="4">
        <f t="shared" si="33"/>
        <v>0</v>
      </c>
      <c r="BI27" s="13" t="str">
        <f t="shared" si="34"/>
        <v/>
      </c>
      <c r="BJ27" s="4" t="str">
        <f t="shared" si="35"/>
        <v/>
      </c>
      <c r="BK27" s="13"/>
      <c r="BL27" s="2">
        <f t="shared" si="48"/>
        <v>-13.5</v>
      </c>
      <c r="BM27" s="4">
        <f t="shared" si="36"/>
        <v>-40.5</v>
      </c>
      <c r="BN27" s="4">
        <f t="shared" si="37"/>
        <v>2.37</v>
      </c>
      <c r="BQ27" s="4">
        <f t="shared" si="38"/>
        <v>0</v>
      </c>
      <c r="BR27" s="13" t="str">
        <f t="shared" si="39"/>
        <v/>
      </c>
      <c r="BS27" s="4" t="str">
        <f t="shared" si="40"/>
        <v/>
      </c>
      <c r="BT27" s="25"/>
    </row>
    <row r="28">
      <c r="A28" s="2">
        <f t="shared" si="41"/>
        <v>-13</v>
      </c>
      <c r="B28" s="4">
        <f t="shared" si="1"/>
        <v>-39</v>
      </c>
      <c r="C28" s="4">
        <f t="shared" si="2"/>
        <v>2.16</v>
      </c>
      <c r="F28" s="4">
        <f t="shared" si="3"/>
        <v>0</v>
      </c>
      <c r="G28" s="13" t="str">
        <f t="shared" si="4"/>
        <v/>
      </c>
      <c r="H28" s="4" t="str">
        <f t="shared" si="5"/>
        <v/>
      </c>
      <c r="J28" s="2">
        <f t="shared" si="42"/>
        <v>-13</v>
      </c>
      <c r="K28" s="4">
        <f t="shared" si="6"/>
        <v>-39</v>
      </c>
      <c r="L28" s="4">
        <f t="shared" si="7"/>
        <v>2.16</v>
      </c>
      <c r="O28" s="4">
        <f t="shared" si="8"/>
        <v>0</v>
      </c>
      <c r="P28" s="13" t="str">
        <f t="shared" si="9"/>
        <v/>
      </c>
      <c r="Q28" s="4" t="str">
        <f t="shared" si="10"/>
        <v/>
      </c>
      <c r="S28" s="2">
        <f t="shared" si="43"/>
        <v>-13</v>
      </c>
      <c r="T28" s="4">
        <f t="shared" si="11"/>
        <v>-39</v>
      </c>
      <c r="U28" s="4">
        <f t="shared" si="12"/>
        <v>2.22</v>
      </c>
      <c r="X28" s="4">
        <f t="shared" si="13"/>
        <v>0</v>
      </c>
      <c r="Y28" s="13" t="str">
        <f t="shared" si="14"/>
        <v/>
      </c>
      <c r="Z28" s="4" t="str">
        <f t="shared" si="15"/>
        <v/>
      </c>
      <c r="AB28" s="2">
        <f t="shared" si="44"/>
        <v>-13</v>
      </c>
      <c r="AC28" s="4">
        <f t="shared" si="16"/>
        <v>-39</v>
      </c>
      <c r="AD28" s="4">
        <f t="shared" si="17"/>
        <v>2.34</v>
      </c>
      <c r="AG28" s="4">
        <f t="shared" si="18"/>
        <v>0</v>
      </c>
      <c r="AH28" s="13" t="str">
        <f t="shared" si="19"/>
        <v/>
      </c>
      <c r="AI28" s="4" t="str">
        <f t="shared" si="20"/>
        <v/>
      </c>
      <c r="AJ28" s="13"/>
      <c r="AK28" s="2">
        <f t="shared" si="45"/>
        <v>-13</v>
      </c>
      <c r="AL28" s="4">
        <f t="shared" si="21"/>
        <v>-39</v>
      </c>
      <c r="AM28" s="4">
        <f t="shared" si="22"/>
        <v>2.34</v>
      </c>
      <c r="AP28" s="4">
        <f t="shared" si="23"/>
        <v>0</v>
      </c>
      <c r="AQ28" s="13" t="str">
        <f t="shared" si="24"/>
        <v/>
      </c>
      <c r="AR28" s="4" t="str">
        <f t="shared" si="25"/>
        <v/>
      </c>
      <c r="AS28" s="13"/>
      <c r="AT28" s="2">
        <f t="shared" si="46"/>
        <v>-13</v>
      </c>
      <c r="AU28" s="4">
        <f t="shared" si="26"/>
        <v>-39</v>
      </c>
      <c r="AV28" s="4">
        <f t="shared" si="27"/>
        <v>2.34</v>
      </c>
      <c r="AY28" s="4">
        <f t="shared" si="28"/>
        <v>0</v>
      </c>
      <c r="AZ28" s="13" t="str">
        <f t="shared" si="29"/>
        <v/>
      </c>
      <c r="BA28" s="4" t="str">
        <f t="shared" si="30"/>
        <v/>
      </c>
      <c r="BB28" s="13"/>
      <c r="BC28" s="2">
        <f t="shared" si="47"/>
        <v>-13</v>
      </c>
      <c r="BD28" s="4">
        <f t="shared" si="31"/>
        <v>-39</v>
      </c>
      <c r="BE28" s="4">
        <f t="shared" si="32"/>
        <v>2.34</v>
      </c>
      <c r="BH28" s="4">
        <f t="shared" si="33"/>
        <v>0</v>
      </c>
      <c r="BI28" s="13" t="str">
        <f t="shared" si="34"/>
        <v/>
      </c>
      <c r="BJ28" s="4" t="str">
        <f t="shared" si="35"/>
        <v/>
      </c>
      <c r="BK28" s="13"/>
      <c r="BL28" s="2">
        <f t="shared" si="48"/>
        <v>-13</v>
      </c>
      <c r="BM28" s="4">
        <f t="shared" si="36"/>
        <v>-39</v>
      </c>
      <c r="BN28" s="4">
        <f t="shared" si="37"/>
        <v>2.34</v>
      </c>
      <c r="BQ28" s="4">
        <f t="shared" si="38"/>
        <v>0</v>
      </c>
      <c r="BR28" s="13" t="str">
        <f t="shared" si="39"/>
        <v/>
      </c>
      <c r="BS28" s="4" t="str">
        <f t="shared" si="40"/>
        <v/>
      </c>
      <c r="BT28" s="25"/>
    </row>
    <row r="29">
      <c r="A29" s="2">
        <f t="shared" si="41"/>
        <v>-12.5</v>
      </c>
      <c r="B29" s="4">
        <f t="shared" si="1"/>
        <v>-37.5</v>
      </c>
      <c r="C29" s="4">
        <f t="shared" si="2"/>
        <v>2.13</v>
      </c>
      <c r="F29" s="4">
        <f t="shared" si="3"/>
        <v>0</v>
      </c>
      <c r="G29" s="13" t="str">
        <f t="shared" si="4"/>
        <v/>
      </c>
      <c r="H29" s="4" t="str">
        <f t="shared" si="5"/>
        <v/>
      </c>
      <c r="J29" s="2">
        <f t="shared" si="42"/>
        <v>-12.5</v>
      </c>
      <c r="K29" s="4">
        <f t="shared" si="6"/>
        <v>-37.5</v>
      </c>
      <c r="L29" s="4">
        <f t="shared" si="7"/>
        <v>2.13</v>
      </c>
      <c r="O29" s="4">
        <f t="shared" si="8"/>
        <v>0</v>
      </c>
      <c r="P29" s="13" t="str">
        <f t="shared" si="9"/>
        <v/>
      </c>
      <c r="Q29" s="4" t="str">
        <f t="shared" si="10"/>
        <v/>
      </c>
      <c r="S29" s="2">
        <f t="shared" si="43"/>
        <v>-12.5</v>
      </c>
      <c r="T29" s="4">
        <f t="shared" si="11"/>
        <v>-37.5</v>
      </c>
      <c r="U29" s="4">
        <f t="shared" si="12"/>
        <v>2.19</v>
      </c>
      <c r="X29" s="4">
        <f t="shared" si="13"/>
        <v>0</v>
      </c>
      <c r="Y29" s="13" t="str">
        <f t="shared" si="14"/>
        <v/>
      </c>
      <c r="Z29" s="4" t="str">
        <f t="shared" si="15"/>
        <v/>
      </c>
      <c r="AB29" s="2">
        <f t="shared" si="44"/>
        <v>-12.5</v>
      </c>
      <c r="AC29" s="4">
        <f t="shared" si="16"/>
        <v>-37.5</v>
      </c>
      <c r="AD29" s="4">
        <f t="shared" si="17"/>
        <v>2.31</v>
      </c>
      <c r="AG29" s="4">
        <f t="shared" si="18"/>
        <v>0</v>
      </c>
      <c r="AH29" s="13" t="str">
        <f t="shared" si="19"/>
        <v/>
      </c>
      <c r="AI29" s="4" t="str">
        <f t="shared" si="20"/>
        <v/>
      </c>
      <c r="AJ29" s="13"/>
      <c r="AK29" s="2">
        <f t="shared" si="45"/>
        <v>-12.5</v>
      </c>
      <c r="AL29" s="4">
        <f t="shared" si="21"/>
        <v>-37.5</v>
      </c>
      <c r="AM29" s="4">
        <f t="shared" si="22"/>
        <v>2.31</v>
      </c>
      <c r="AP29" s="4">
        <f t="shared" si="23"/>
        <v>0</v>
      </c>
      <c r="AQ29" s="13" t="str">
        <f t="shared" si="24"/>
        <v/>
      </c>
      <c r="AR29" s="4" t="str">
        <f t="shared" si="25"/>
        <v/>
      </c>
      <c r="AS29" s="13"/>
      <c r="AT29" s="2">
        <f t="shared" si="46"/>
        <v>-12.5</v>
      </c>
      <c r="AU29" s="4">
        <f t="shared" si="26"/>
        <v>-37.5</v>
      </c>
      <c r="AV29" s="4">
        <f t="shared" si="27"/>
        <v>2.31</v>
      </c>
      <c r="AY29" s="4">
        <f t="shared" si="28"/>
        <v>0</v>
      </c>
      <c r="AZ29" s="13" t="str">
        <f t="shared" si="29"/>
        <v/>
      </c>
      <c r="BA29" s="4" t="str">
        <f t="shared" si="30"/>
        <v/>
      </c>
      <c r="BB29" s="13"/>
      <c r="BC29" s="2">
        <f t="shared" si="47"/>
        <v>-12.5</v>
      </c>
      <c r="BD29" s="4">
        <f t="shared" si="31"/>
        <v>-37.5</v>
      </c>
      <c r="BE29" s="4">
        <f t="shared" si="32"/>
        <v>2.31</v>
      </c>
      <c r="BH29" s="4">
        <f t="shared" si="33"/>
        <v>0</v>
      </c>
      <c r="BI29" s="13" t="str">
        <f t="shared" si="34"/>
        <v/>
      </c>
      <c r="BJ29" s="4" t="str">
        <f t="shared" si="35"/>
        <v/>
      </c>
      <c r="BK29" s="13"/>
      <c r="BL29" s="2">
        <f t="shared" si="48"/>
        <v>-12.5</v>
      </c>
      <c r="BM29" s="4">
        <f t="shared" si="36"/>
        <v>-37.5</v>
      </c>
      <c r="BN29" s="4">
        <f t="shared" si="37"/>
        <v>2.31</v>
      </c>
      <c r="BQ29" s="4">
        <f t="shared" si="38"/>
        <v>0</v>
      </c>
      <c r="BR29" s="13" t="str">
        <f t="shared" si="39"/>
        <v/>
      </c>
      <c r="BS29" s="4" t="str">
        <f t="shared" si="40"/>
        <v/>
      </c>
      <c r="BT29" s="25"/>
    </row>
    <row r="30">
      <c r="A30" s="2">
        <f t="shared" si="41"/>
        <v>-12</v>
      </c>
      <c r="B30" s="4">
        <f t="shared" si="1"/>
        <v>-36</v>
      </c>
      <c r="C30" s="4">
        <f t="shared" si="2"/>
        <v>2.1</v>
      </c>
      <c r="F30" s="4">
        <f t="shared" si="3"/>
        <v>0</v>
      </c>
      <c r="G30" s="13" t="str">
        <f t="shared" si="4"/>
        <v/>
      </c>
      <c r="H30" s="4" t="str">
        <f t="shared" si="5"/>
        <v/>
      </c>
      <c r="J30" s="2">
        <f t="shared" si="42"/>
        <v>-12</v>
      </c>
      <c r="K30" s="4">
        <f t="shared" si="6"/>
        <v>-36</v>
      </c>
      <c r="L30" s="4">
        <f t="shared" si="7"/>
        <v>2.1</v>
      </c>
      <c r="O30" s="4">
        <f t="shared" si="8"/>
        <v>0</v>
      </c>
      <c r="P30" s="13" t="str">
        <f t="shared" si="9"/>
        <v/>
      </c>
      <c r="Q30" s="4" t="str">
        <f t="shared" si="10"/>
        <v/>
      </c>
      <c r="S30" s="2">
        <f t="shared" si="43"/>
        <v>-12</v>
      </c>
      <c r="T30" s="4">
        <f t="shared" si="11"/>
        <v>-36</v>
      </c>
      <c r="U30" s="4">
        <f t="shared" si="12"/>
        <v>2.16</v>
      </c>
      <c r="X30" s="4">
        <f t="shared" si="13"/>
        <v>0</v>
      </c>
      <c r="Y30" s="13" t="str">
        <f t="shared" si="14"/>
        <v/>
      </c>
      <c r="Z30" s="4" t="str">
        <f t="shared" si="15"/>
        <v/>
      </c>
      <c r="AB30" s="2">
        <f t="shared" si="44"/>
        <v>-12</v>
      </c>
      <c r="AC30" s="4">
        <f t="shared" si="16"/>
        <v>-36</v>
      </c>
      <c r="AD30" s="4">
        <f t="shared" si="17"/>
        <v>2.28</v>
      </c>
      <c r="AG30" s="4">
        <f t="shared" si="18"/>
        <v>0</v>
      </c>
      <c r="AH30" s="13" t="str">
        <f t="shared" si="19"/>
        <v/>
      </c>
      <c r="AI30" s="4" t="str">
        <f t="shared" si="20"/>
        <v/>
      </c>
      <c r="AJ30" s="13"/>
      <c r="AK30" s="2">
        <f t="shared" si="45"/>
        <v>-12</v>
      </c>
      <c r="AL30" s="4">
        <f t="shared" si="21"/>
        <v>-36</v>
      </c>
      <c r="AM30" s="4">
        <f t="shared" si="22"/>
        <v>2.28</v>
      </c>
      <c r="AP30" s="4">
        <f t="shared" si="23"/>
        <v>0</v>
      </c>
      <c r="AQ30" s="13" t="str">
        <f t="shared" si="24"/>
        <v/>
      </c>
      <c r="AR30" s="4" t="str">
        <f t="shared" si="25"/>
        <v/>
      </c>
      <c r="AS30" s="13"/>
      <c r="AT30" s="2">
        <f t="shared" si="46"/>
        <v>-12</v>
      </c>
      <c r="AU30" s="4">
        <f t="shared" si="26"/>
        <v>-36</v>
      </c>
      <c r="AV30" s="4">
        <f t="shared" si="27"/>
        <v>2.28</v>
      </c>
      <c r="AY30" s="4">
        <f t="shared" si="28"/>
        <v>0</v>
      </c>
      <c r="AZ30" s="13" t="str">
        <f t="shared" si="29"/>
        <v/>
      </c>
      <c r="BA30" s="4" t="str">
        <f t="shared" si="30"/>
        <v/>
      </c>
      <c r="BB30" s="13"/>
      <c r="BC30" s="2">
        <f t="shared" si="47"/>
        <v>-12</v>
      </c>
      <c r="BD30" s="4">
        <f t="shared" si="31"/>
        <v>-36</v>
      </c>
      <c r="BE30" s="4">
        <f t="shared" si="32"/>
        <v>2.28</v>
      </c>
      <c r="BH30" s="4">
        <f t="shared" si="33"/>
        <v>0</v>
      </c>
      <c r="BI30" s="13" t="str">
        <f t="shared" si="34"/>
        <v/>
      </c>
      <c r="BJ30" s="4" t="str">
        <f t="shared" si="35"/>
        <v/>
      </c>
      <c r="BK30" s="13"/>
      <c r="BL30" s="2">
        <f t="shared" si="48"/>
        <v>-12</v>
      </c>
      <c r="BM30" s="4">
        <f t="shared" si="36"/>
        <v>-36</v>
      </c>
      <c r="BN30" s="4">
        <f t="shared" si="37"/>
        <v>2.28</v>
      </c>
      <c r="BQ30" s="4">
        <f t="shared" si="38"/>
        <v>0</v>
      </c>
      <c r="BR30" s="13" t="str">
        <f t="shared" si="39"/>
        <v/>
      </c>
      <c r="BS30" s="4" t="str">
        <f t="shared" si="40"/>
        <v/>
      </c>
      <c r="BT30" s="25"/>
    </row>
    <row r="31">
      <c r="A31" s="2">
        <f t="shared" si="41"/>
        <v>-11.5</v>
      </c>
      <c r="B31" s="4">
        <f t="shared" si="1"/>
        <v>-34.5</v>
      </c>
      <c r="C31" s="4">
        <f t="shared" si="2"/>
        <v>2.07</v>
      </c>
      <c r="F31" s="4">
        <f t="shared" si="3"/>
        <v>0</v>
      </c>
      <c r="G31" s="13" t="str">
        <f t="shared" si="4"/>
        <v/>
      </c>
      <c r="H31" s="4" t="str">
        <f t="shared" si="5"/>
        <v/>
      </c>
      <c r="J31" s="2">
        <f t="shared" si="42"/>
        <v>-11.5</v>
      </c>
      <c r="K31" s="4">
        <f t="shared" si="6"/>
        <v>-34.5</v>
      </c>
      <c r="L31" s="4">
        <f t="shared" si="7"/>
        <v>2.07</v>
      </c>
      <c r="O31" s="4">
        <f t="shared" si="8"/>
        <v>0</v>
      </c>
      <c r="P31" s="13" t="str">
        <f t="shared" si="9"/>
        <v/>
      </c>
      <c r="Q31" s="4" t="str">
        <f t="shared" si="10"/>
        <v/>
      </c>
      <c r="S31" s="2">
        <f t="shared" si="43"/>
        <v>-11.5</v>
      </c>
      <c r="T31" s="4">
        <f t="shared" si="11"/>
        <v>-34.5</v>
      </c>
      <c r="U31" s="4">
        <f t="shared" si="12"/>
        <v>2.13</v>
      </c>
      <c r="X31" s="4">
        <f t="shared" si="13"/>
        <v>0</v>
      </c>
      <c r="Y31" s="13" t="str">
        <f t="shared" si="14"/>
        <v/>
      </c>
      <c r="Z31" s="4" t="str">
        <f t="shared" si="15"/>
        <v/>
      </c>
      <c r="AB31" s="2">
        <f t="shared" si="44"/>
        <v>-11.5</v>
      </c>
      <c r="AC31" s="4">
        <f t="shared" si="16"/>
        <v>-34.5</v>
      </c>
      <c r="AD31" s="4">
        <f t="shared" si="17"/>
        <v>2.25</v>
      </c>
      <c r="AG31" s="4">
        <f t="shared" si="18"/>
        <v>0</v>
      </c>
      <c r="AH31" s="13" t="str">
        <f t="shared" si="19"/>
        <v/>
      </c>
      <c r="AI31" s="4" t="str">
        <f t="shared" si="20"/>
        <v/>
      </c>
      <c r="AJ31" s="13"/>
      <c r="AK31" s="2">
        <f t="shared" si="45"/>
        <v>-11.5</v>
      </c>
      <c r="AL31" s="4">
        <f t="shared" si="21"/>
        <v>-34.5</v>
      </c>
      <c r="AM31" s="4">
        <f t="shared" si="22"/>
        <v>2.25</v>
      </c>
      <c r="AP31" s="4">
        <f t="shared" si="23"/>
        <v>0</v>
      </c>
      <c r="AQ31" s="13" t="str">
        <f t="shared" si="24"/>
        <v/>
      </c>
      <c r="AR31" s="4" t="str">
        <f t="shared" si="25"/>
        <v/>
      </c>
      <c r="AS31" s="13"/>
      <c r="AT31" s="2">
        <f t="shared" si="46"/>
        <v>-11.5</v>
      </c>
      <c r="AU31" s="4">
        <f t="shared" si="26"/>
        <v>-34.5</v>
      </c>
      <c r="AV31" s="4">
        <f t="shared" si="27"/>
        <v>2.25</v>
      </c>
      <c r="AY31" s="4">
        <f t="shared" si="28"/>
        <v>0</v>
      </c>
      <c r="AZ31" s="13" t="str">
        <f t="shared" si="29"/>
        <v/>
      </c>
      <c r="BA31" s="4" t="str">
        <f t="shared" si="30"/>
        <v/>
      </c>
      <c r="BB31" s="13"/>
      <c r="BC31" s="2">
        <f t="shared" si="47"/>
        <v>-11.5</v>
      </c>
      <c r="BD31" s="4">
        <f t="shared" si="31"/>
        <v>-34.5</v>
      </c>
      <c r="BE31" s="4">
        <f t="shared" si="32"/>
        <v>2.25</v>
      </c>
      <c r="BH31" s="4">
        <f t="shared" si="33"/>
        <v>0</v>
      </c>
      <c r="BI31" s="13" t="str">
        <f t="shared" si="34"/>
        <v/>
      </c>
      <c r="BJ31" s="4" t="str">
        <f t="shared" si="35"/>
        <v/>
      </c>
      <c r="BK31" s="13"/>
      <c r="BL31" s="2">
        <f t="shared" si="48"/>
        <v>-11.5</v>
      </c>
      <c r="BM31" s="4">
        <f t="shared" si="36"/>
        <v>-34.5</v>
      </c>
      <c r="BN31" s="4">
        <f t="shared" si="37"/>
        <v>2.25</v>
      </c>
      <c r="BQ31" s="4">
        <f t="shared" si="38"/>
        <v>0</v>
      </c>
      <c r="BR31" s="13" t="str">
        <f t="shared" si="39"/>
        <v/>
      </c>
      <c r="BS31" s="4" t="str">
        <f t="shared" si="40"/>
        <v/>
      </c>
      <c r="BT31" s="25"/>
    </row>
    <row r="32">
      <c r="A32" s="2">
        <f t="shared" si="41"/>
        <v>-11</v>
      </c>
      <c r="B32" s="4">
        <f t="shared" si="1"/>
        <v>-33</v>
      </c>
      <c r="C32" s="4">
        <f t="shared" si="2"/>
        <v>2.04</v>
      </c>
      <c r="F32" s="4">
        <f t="shared" si="3"/>
        <v>0</v>
      </c>
      <c r="G32" s="13" t="str">
        <f t="shared" si="4"/>
        <v/>
      </c>
      <c r="H32" s="4" t="str">
        <f t="shared" si="5"/>
        <v/>
      </c>
      <c r="J32" s="2">
        <f t="shared" si="42"/>
        <v>-11</v>
      </c>
      <c r="K32" s="4">
        <f t="shared" si="6"/>
        <v>-33</v>
      </c>
      <c r="L32" s="4">
        <f t="shared" si="7"/>
        <v>2.04</v>
      </c>
      <c r="O32" s="4">
        <f t="shared" si="8"/>
        <v>0</v>
      </c>
      <c r="P32" s="13" t="str">
        <f t="shared" si="9"/>
        <v/>
      </c>
      <c r="Q32" s="4" t="str">
        <f t="shared" si="10"/>
        <v/>
      </c>
      <c r="S32" s="2">
        <f t="shared" si="43"/>
        <v>-11</v>
      </c>
      <c r="T32" s="4">
        <f t="shared" si="11"/>
        <v>-33</v>
      </c>
      <c r="U32" s="4">
        <f t="shared" si="12"/>
        <v>2.1</v>
      </c>
      <c r="X32" s="4">
        <f t="shared" si="13"/>
        <v>0</v>
      </c>
      <c r="Y32" s="13" t="str">
        <f t="shared" si="14"/>
        <v/>
      </c>
      <c r="Z32" s="4" t="str">
        <f t="shared" si="15"/>
        <v/>
      </c>
      <c r="AB32" s="2">
        <f t="shared" si="44"/>
        <v>-11</v>
      </c>
      <c r="AC32" s="4">
        <f t="shared" si="16"/>
        <v>-33</v>
      </c>
      <c r="AD32" s="4">
        <f t="shared" si="17"/>
        <v>2.22</v>
      </c>
      <c r="AG32" s="4">
        <f t="shared" si="18"/>
        <v>0</v>
      </c>
      <c r="AH32" s="13" t="str">
        <f t="shared" si="19"/>
        <v/>
      </c>
      <c r="AI32" s="4" t="str">
        <f t="shared" si="20"/>
        <v/>
      </c>
      <c r="AJ32" s="13"/>
      <c r="AK32" s="2">
        <f t="shared" si="45"/>
        <v>-11</v>
      </c>
      <c r="AL32" s="4">
        <f t="shared" si="21"/>
        <v>-33</v>
      </c>
      <c r="AM32" s="4">
        <f t="shared" si="22"/>
        <v>2.22</v>
      </c>
      <c r="AP32" s="4">
        <f t="shared" si="23"/>
        <v>0</v>
      </c>
      <c r="AQ32" s="13" t="str">
        <f t="shared" si="24"/>
        <v/>
      </c>
      <c r="AR32" s="4" t="str">
        <f t="shared" si="25"/>
        <v/>
      </c>
      <c r="AS32" s="13"/>
      <c r="AT32" s="2">
        <f t="shared" si="46"/>
        <v>-11</v>
      </c>
      <c r="AU32" s="4">
        <f t="shared" si="26"/>
        <v>-33</v>
      </c>
      <c r="AV32" s="4">
        <f t="shared" si="27"/>
        <v>2.22</v>
      </c>
      <c r="AY32" s="4">
        <f t="shared" si="28"/>
        <v>0</v>
      </c>
      <c r="AZ32" s="13" t="str">
        <f t="shared" si="29"/>
        <v/>
      </c>
      <c r="BA32" s="4" t="str">
        <f t="shared" si="30"/>
        <v/>
      </c>
      <c r="BB32" s="13"/>
      <c r="BC32" s="2">
        <f t="shared" si="47"/>
        <v>-11</v>
      </c>
      <c r="BD32" s="4">
        <f t="shared" si="31"/>
        <v>-33</v>
      </c>
      <c r="BE32" s="4">
        <f t="shared" si="32"/>
        <v>2.22</v>
      </c>
      <c r="BH32" s="4">
        <f t="shared" si="33"/>
        <v>0</v>
      </c>
      <c r="BI32" s="13" t="str">
        <f t="shared" si="34"/>
        <v/>
      </c>
      <c r="BJ32" s="4" t="str">
        <f t="shared" si="35"/>
        <v/>
      </c>
      <c r="BK32" s="13"/>
      <c r="BL32" s="2">
        <f t="shared" si="48"/>
        <v>-11</v>
      </c>
      <c r="BM32" s="4">
        <f t="shared" si="36"/>
        <v>-33</v>
      </c>
      <c r="BN32" s="4">
        <f t="shared" si="37"/>
        <v>2.22</v>
      </c>
      <c r="BQ32" s="4">
        <f t="shared" si="38"/>
        <v>0</v>
      </c>
      <c r="BR32" s="13" t="str">
        <f t="shared" si="39"/>
        <v/>
      </c>
      <c r="BS32" s="4" t="str">
        <f t="shared" si="40"/>
        <v/>
      </c>
      <c r="BT32" s="25"/>
    </row>
    <row r="33">
      <c r="A33" s="2">
        <f t="shared" si="41"/>
        <v>-10.5</v>
      </c>
      <c r="B33" s="4">
        <f t="shared" si="1"/>
        <v>-31.5</v>
      </c>
      <c r="C33" s="4">
        <f t="shared" si="2"/>
        <v>2.01</v>
      </c>
      <c r="F33" s="4">
        <f t="shared" si="3"/>
        <v>0</v>
      </c>
      <c r="G33" s="13" t="str">
        <f t="shared" si="4"/>
        <v/>
      </c>
      <c r="H33" s="4" t="str">
        <f t="shared" si="5"/>
        <v/>
      </c>
      <c r="J33" s="2">
        <f t="shared" si="42"/>
        <v>-10.5</v>
      </c>
      <c r="K33" s="4">
        <f t="shared" si="6"/>
        <v>-31.5</v>
      </c>
      <c r="L33" s="4">
        <f t="shared" si="7"/>
        <v>2.01</v>
      </c>
      <c r="O33" s="4">
        <f t="shared" si="8"/>
        <v>0</v>
      </c>
      <c r="P33" s="13" t="str">
        <f t="shared" si="9"/>
        <v/>
      </c>
      <c r="Q33" s="4" t="str">
        <f t="shared" si="10"/>
        <v/>
      </c>
      <c r="S33" s="2">
        <f t="shared" si="43"/>
        <v>-10.5</v>
      </c>
      <c r="T33" s="4">
        <f t="shared" si="11"/>
        <v>-31.5</v>
      </c>
      <c r="U33" s="4">
        <f t="shared" si="12"/>
        <v>2.07</v>
      </c>
      <c r="X33" s="4">
        <f t="shared" si="13"/>
        <v>0</v>
      </c>
      <c r="Y33" s="13" t="str">
        <f t="shared" si="14"/>
        <v/>
      </c>
      <c r="Z33" s="4" t="str">
        <f t="shared" si="15"/>
        <v/>
      </c>
      <c r="AB33" s="2">
        <f t="shared" si="44"/>
        <v>-10.5</v>
      </c>
      <c r="AC33" s="4">
        <f t="shared" si="16"/>
        <v>-31.5</v>
      </c>
      <c r="AD33" s="4">
        <f t="shared" si="17"/>
        <v>2.19</v>
      </c>
      <c r="AG33" s="4">
        <f t="shared" si="18"/>
        <v>0</v>
      </c>
      <c r="AH33" s="13" t="str">
        <f t="shared" si="19"/>
        <v/>
      </c>
      <c r="AI33" s="4" t="str">
        <f t="shared" si="20"/>
        <v/>
      </c>
      <c r="AJ33" s="13"/>
      <c r="AK33" s="2">
        <f t="shared" si="45"/>
        <v>-10.5</v>
      </c>
      <c r="AL33" s="4">
        <f t="shared" si="21"/>
        <v>-31.5</v>
      </c>
      <c r="AM33" s="4">
        <f t="shared" si="22"/>
        <v>2.19</v>
      </c>
      <c r="AP33" s="4">
        <f t="shared" si="23"/>
        <v>0</v>
      </c>
      <c r="AQ33" s="13" t="str">
        <f t="shared" si="24"/>
        <v/>
      </c>
      <c r="AR33" s="4" t="str">
        <f t="shared" si="25"/>
        <v/>
      </c>
      <c r="AS33" s="13"/>
      <c r="AT33" s="2">
        <f t="shared" si="46"/>
        <v>-10.5</v>
      </c>
      <c r="AU33" s="4">
        <f t="shared" si="26"/>
        <v>-31.5</v>
      </c>
      <c r="AV33" s="4">
        <f t="shared" si="27"/>
        <v>2.19</v>
      </c>
      <c r="AY33" s="4">
        <f t="shared" si="28"/>
        <v>0</v>
      </c>
      <c r="AZ33" s="13" t="str">
        <f t="shared" si="29"/>
        <v/>
      </c>
      <c r="BA33" s="4" t="str">
        <f t="shared" si="30"/>
        <v/>
      </c>
      <c r="BB33" s="13"/>
      <c r="BC33" s="2">
        <f t="shared" si="47"/>
        <v>-10.5</v>
      </c>
      <c r="BD33" s="4">
        <f t="shared" si="31"/>
        <v>-31.5</v>
      </c>
      <c r="BE33" s="4">
        <f t="shared" si="32"/>
        <v>2.19</v>
      </c>
      <c r="BH33" s="4">
        <f t="shared" si="33"/>
        <v>0</v>
      </c>
      <c r="BI33" s="13" t="str">
        <f t="shared" si="34"/>
        <v/>
      </c>
      <c r="BJ33" s="4" t="str">
        <f t="shared" si="35"/>
        <v/>
      </c>
      <c r="BK33" s="13"/>
      <c r="BL33" s="2">
        <f t="shared" si="48"/>
        <v>-10.5</v>
      </c>
      <c r="BM33" s="4">
        <f t="shared" si="36"/>
        <v>-31.5</v>
      </c>
      <c r="BN33" s="4">
        <f t="shared" si="37"/>
        <v>2.19</v>
      </c>
      <c r="BQ33" s="4">
        <f t="shared" si="38"/>
        <v>0</v>
      </c>
      <c r="BR33" s="13" t="str">
        <f t="shared" si="39"/>
        <v/>
      </c>
      <c r="BS33" s="4" t="str">
        <f t="shared" si="40"/>
        <v/>
      </c>
      <c r="BT33" s="25"/>
    </row>
    <row r="34">
      <c r="A34" s="2">
        <f t="shared" si="41"/>
        <v>-10</v>
      </c>
      <c r="B34" s="4">
        <f t="shared" si="1"/>
        <v>-30</v>
      </c>
      <c r="C34" s="4">
        <f t="shared" si="2"/>
        <v>1.98</v>
      </c>
      <c r="F34" s="4">
        <f t="shared" si="3"/>
        <v>0</v>
      </c>
      <c r="G34" s="13" t="str">
        <f t="shared" si="4"/>
        <v/>
      </c>
      <c r="H34" s="4" t="str">
        <f t="shared" si="5"/>
        <v/>
      </c>
      <c r="J34" s="2">
        <f t="shared" si="42"/>
        <v>-10</v>
      </c>
      <c r="K34" s="4">
        <f t="shared" si="6"/>
        <v>-30</v>
      </c>
      <c r="L34" s="4">
        <f t="shared" si="7"/>
        <v>1.98</v>
      </c>
      <c r="O34" s="4">
        <f t="shared" si="8"/>
        <v>0</v>
      </c>
      <c r="P34" s="13" t="str">
        <f t="shared" si="9"/>
        <v/>
      </c>
      <c r="Q34" s="4" t="str">
        <f t="shared" si="10"/>
        <v/>
      </c>
      <c r="S34" s="2">
        <f t="shared" si="43"/>
        <v>-10</v>
      </c>
      <c r="T34" s="4">
        <f t="shared" si="11"/>
        <v>-30</v>
      </c>
      <c r="U34" s="4">
        <f t="shared" si="12"/>
        <v>2.04</v>
      </c>
      <c r="X34" s="4">
        <f t="shared" si="13"/>
        <v>0</v>
      </c>
      <c r="Y34" s="13" t="str">
        <f t="shared" si="14"/>
        <v/>
      </c>
      <c r="Z34" s="4" t="str">
        <f t="shared" si="15"/>
        <v/>
      </c>
      <c r="AB34" s="2">
        <f t="shared" si="44"/>
        <v>-10</v>
      </c>
      <c r="AC34" s="4">
        <f t="shared" si="16"/>
        <v>-30</v>
      </c>
      <c r="AD34" s="4">
        <f t="shared" si="17"/>
        <v>2.16</v>
      </c>
      <c r="AG34" s="4">
        <f t="shared" si="18"/>
        <v>0</v>
      </c>
      <c r="AH34" s="13" t="str">
        <f t="shared" si="19"/>
        <v/>
      </c>
      <c r="AI34" s="4" t="str">
        <f t="shared" si="20"/>
        <v/>
      </c>
      <c r="AJ34" s="13"/>
      <c r="AK34" s="2">
        <f t="shared" si="45"/>
        <v>-10</v>
      </c>
      <c r="AL34" s="4">
        <f t="shared" si="21"/>
        <v>-30</v>
      </c>
      <c r="AM34" s="4">
        <f t="shared" si="22"/>
        <v>2.16</v>
      </c>
      <c r="AP34" s="4">
        <f t="shared" si="23"/>
        <v>0</v>
      </c>
      <c r="AQ34" s="13" t="str">
        <f t="shared" si="24"/>
        <v/>
      </c>
      <c r="AR34" s="4" t="str">
        <f t="shared" si="25"/>
        <v/>
      </c>
      <c r="AS34" s="13"/>
      <c r="AT34" s="2">
        <f t="shared" si="46"/>
        <v>-10</v>
      </c>
      <c r="AU34" s="4">
        <f t="shared" si="26"/>
        <v>-30</v>
      </c>
      <c r="AV34" s="4">
        <f t="shared" si="27"/>
        <v>2.16</v>
      </c>
      <c r="AY34" s="4">
        <f t="shared" si="28"/>
        <v>0</v>
      </c>
      <c r="AZ34" s="13" t="str">
        <f t="shared" si="29"/>
        <v/>
      </c>
      <c r="BA34" s="4" t="str">
        <f t="shared" si="30"/>
        <v/>
      </c>
      <c r="BB34" s="13"/>
      <c r="BC34" s="2">
        <f t="shared" si="47"/>
        <v>-10</v>
      </c>
      <c r="BD34" s="4">
        <f t="shared" si="31"/>
        <v>-30</v>
      </c>
      <c r="BE34" s="4">
        <f t="shared" si="32"/>
        <v>2.16</v>
      </c>
      <c r="BH34" s="4">
        <f t="shared" si="33"/>
        <v>0</v>
      </c>
      <c r="BI34" s="13" t="str">
        <f t="shared" si="34"/>
        <v/>
      </c>
      <c r="BJ34" s="4" t="str">
        <f t="shared" si="35"/>
        <v/>
      </c>
      <c r="BK34" s="13"/>
      <c r="BL34" s="2">
        <f t="shared" si="48"/>
        <v>-10</v>
      </c>
      <c r="BM34" s="4">
        <f t="shared" si="36"/>
        <v>-30</v>
      </c>
      <c r="BN34" s="4">
        <f t="shared" si="37"/>
        <v>2.16</v>
      </c>
      <c r="BQ34" s="4">
        <f t="shared" si="38"/>
        <v>0</v>
      </c>
      <c r="BR34" s="13" t="str">
        <f t="shared" si="39"/>
        <v/>
      </c>
      <c r="BS34" s="4" t="str">
        <f t="shared" si="40"/>
        <v/>
      </c>
      <c r="BT34" s="25"/>
    </row>
    <row r="35">
      <c r="A35" s="2">
        <f t="shared" si="41"/>
        <v>-9.5</v>
      </c>
      <c r="B35" s="4">
        <f t="shared" si="1"/>
        <v>-28.5</v>
      </c>
      <c r="C35" s="4">
        <f t="shared" si="2"/>
        <v>1.95</v>
      </c>
      <c r="F35" s="4">
        <f t="shared" si="3"/>
        <v>0</v>
      </c>
      <c r="G35" s="13" t="str">
        <f t="shared" si="4"/>
        <v/>
      </c>
      <c r="H35" s="4" t="str">
        <f t="shared" si="5"/>
        <v/>
      </c>
      <c r="J35" s="2">
        <f t="shared" si="42"/>
        <v>-9.5</v>
      </c>
      <c r="K35" s="4">
        <f t="shared" si="6"/>
        <v>-28.5</v>
      </c>
      <c r="L35" s="4">
        <f t="shared" si="7"/>
        <v>1.95</v>
      </c>
      <c r="O35" s="4">
        <f t="shared" si="8"/>
        <v>0</v>
      </c>
      <c r="P35" s="13" t="str">
        <f t="shared" si="9"/>
        <v/>
      </c>
      <c r="Q35" s="4" t="str">
        <f t="shared" si="10"/>
        <v/>
      </c>
      <c r="S35" s="2">
        <f t="shared" si="43"/>
        <v>-9.5</v>
      </c>
      <c r="T35" s="4">
        <f t="shared" si="11"/>
        <v>-28.5</v>
      </c>
      <c r="U35" s="4">
        <f t="shared" si="12"/>
        <v>2.01</v>
      </c>
      <c r="X35" s="4">
        <f t="shared" si="13"/>
        <v>0</v>
      </c>
      <c r="Y35" s="13" t="str">
        <f t="shared" si="14"/>
        <v/>
      </c>
      <c r="Z35" s="4" t="str">
        <f t="shared" si="15"/>
        <v/>
      </c>
      <c r="AB35" s="2">
        <f t="shared" si="44"/>
        <v>-9.5</v>
      </c>
      <c r="AC35" s="4">
        <f t="shared" si="16"/>
        <v>-28.5</v>
      </c>
      <c r="AD35" s="4">
        <f t="shared" si="17"/>
        <v>2.13</v>
      </c>
      <c r="AG35" s="4">
        <f t="shared" si="18"/>
        <v>0</v>
      </c>
      <c r="AH35" s="13" t="str">
        <f t="shared" si="19"/>
        <v/>
      </c>
      <c r="AI35" s="4" t="str">
        <f t="shared" si="20"/>
        <v/>
      </c>
      <c r="AJ35" s="13"/>
      <c r="AK35" s="2">
        <f t="shared" si="45"/>
        <v>-9.5</v>
      </c>
      <c r="AL35" s="4">
        <f t="shared" si="21"/>
        <v>-28.5</v>
      </c>
      <c r="AM35" s="4">
        <f t="shared" si="22"/>
        <v>2.13</v>
      </c>
      <c r="AP35" s="4">
        <f t="shared" si="23"/>
        <v>0</v>
      </c>
      <c r="AQ35" s="13" t="str">
        <f t="shared" si="24"/>
        <v/>
      </c>
      <c r="AR35" s="4" t="str">
        <f t="shared" si="25"/>
        <v/>
      </c>
      <c r="AS35" s="13"/>
      <c r="AT35" s="2">
        <f t="shared" si="46"/>
        <v>-9.5</v>
      </c>
      <c r="AU35" s="4">
        <f t="shared" si="26"/>
        <v>-28.5</v>
      </c>
      <c r="AV35" s="4">
        <f t="shared" si="27"/>
        <v>2.13</v>
      </c>
      <c r="AY35" s="4">
        <f t="shared" si="28"/>
        <v>0</v>
      </c>
      <c r="AZ35" s="13" t="str">
        <f t="shared" si="29"/>
        <v/>
      </c>
      <c r="BA35" s="4" t="str">
        <f t="shared" si="30"/>
        <v/>
      </c>
      <c r="BB35" s="13"/>
      <c r="BC35" s="2">
        <f t="shared" si="47"/>
        <v>-9.5</v>
      </c>
      <c r="BD35" s="4">
        <f t="shared" si="31"/>
        <v>-28.5</v>
      </c>
      <c r="BE35" s="4">
        <f t="shared" si="32"/>
        <v>2.13</v>
      </c>
      <c r="BH35" s="4">
        <f t="shared" si="33"/>
        <v>0</v>
      </c>
      <c r="BI35" s="13" t="str">
        <f t="shared" si="34"/>
        <v/>
      </c>
      <c r="BJ35" s="4" t="str">
        <f t="shared" si="35"/>
        <v/>
      </c>
      <c r="BK35" s="13"/>
      <c r="BL35" s="2">
        <f t="shared" si="48"/>
        <v>-9.5</v>
      </c>
      <c r="BM35" s="4">
        <f t="shared" si="36"/>
        <v>-28.5</v>
      </c>
      <c r="BN35" s="4">
        <f t="shared" si="37"/>
        <v>2.13</v>
      </c>
      <c r="BQ35" s="4">
        <f t="shared" si="38"/>
        <v>0</v>
      </c>
      <c r="BR35" s="13" t="str">
        <f t="shared" si="39"/>
        <v/>
      </c>
      <c r="BS35" s="4" t="str">
        <f t="shared" si="40"/>
        <v/>
      </c>
      <c r="BT35" s="25"/>
    </row>
    <row r="36">
      <c r="A36" s="2">
        <f t="shared" si="41"/>
        <v>-9</v>
      </c>
      <c r="B36" s="4">
        <f t="shared" si="1"/>
        <v>-27</v>
      </c>
      <c r="C36" s="4">
        <f t="shared" si="2"/>
        <v>1.92</v>
      </c>
      <c r="F36" s="4">
        <f t="shared" si="3"/>
        <v>0</v>
      </c>
      <c r="G36" s="13" t="str">
        <f t="shared" si="4"/>
        <v/>
      </c>
      <c r="H36" s="4" t="str">
        <f t="shared" si="5"/>
        <v/>
      </c>
      <c r="J36" s="2">
        <f t="shared" si="42"/>
        <v>-9</v>
      </c>
      <c r="K36" s="4">
        <f t="shared" si="6"/>
        <v>-27</v>
      </c>
      <c r="L36" s="4">
        <f t="shared" si="7"/>
        <v>1.92</v>
      </c>
      <c r="O36" s="4">
        <f t="shared" si="8"/>
        <v>0</v>
      </c>
      <c r="P36" s="13" t="str">
        <f t="shared" si="9"/>
        <v/>
      </c>
      <c r="Q36" s="4" t="str">
        <f t="shared" si="10"/>
        <v/>
      </c>
      <c r="S36" s="2">
        <f t="shared" si="43"/>
        <v>-9</v>
      </c>
      <c r="T36" s="4">
        <f t="shared" si="11"/>
        <v>-27</v>
      </c>
      <c r="U36" s="4">
        <f t="shared" si="12"/>
        <v>1.98</v>
      </c>
      <c r="X36" s="4">
        <f t="shared" si="13"/>
        <v>0</v>
      </c>
      <c r="Y36" s="13" t="str">
        <f t="shared" si="14"/>
        <v/>
      </c>
      <c r="Z36" s="4" t="str">
        <f t="shared" si="15"/>
        <v/>
      </c>
      <c r="AB36" s="2">
        <f t="shared" si="44"/>
        <v>-9</v>
      </c>
      <c r="AC36" s="4">
        <f t="shared" si="16"/>
        <v>-27</v>
      </c>
      <c r="AD36" s="4">
        <f t="shared" si="17"/>
        <v>2.1</v>
      </c>
      <c r="AG36" s="4">
        <f t="shared" si="18"/>
        <v>0</v>
      </c>
      <c r="AH36" s="13" t="str">
        <f t="shared" si="19"/>
        <v/>
      </c>
      <c r="AI36" s="4" t="str">
        <f t="shared" si="20"/>
        <v/>
      </c>
      <c r="AJ36" s="13"/>
      <c r="AK36" s="2">
        <f t="shared" si="45"/>
        <v>-9</v>
      </c>
      <c r="AL36" s="4">
        <f t="shared" si="21"/>
        <v>-27</v>
      </c>
      <c r="AM36" s="4">
        <f t="shared" si="22"/>
        <v>2.1</v>
      </c>
      <c r="AP36" s="4">
        <f t="shared" si="23"/>
        <v>0</v>
      </c>
      <c r="AQ36" s="13" t="str">
        <f t="shared" si="24"/>
        <v/>
      </c>
      <c r="AR36" s="4" t="str">
        <f t="shared" si="25"/>
        <v/>
      </c>
      <c r="AS36" s="13"/>
      <c r="AT36" s="2">
        <f t="shared" si="46"/>
        <v>-9</v>
      </c>
      <c r="AU36" s="4">
        <f t="shared" si="26"/>
        <v>-27</v>
      </c>
      <c r="AV36" s="4">
        <f t="shared" si="27"/>
        <v>2.1</v>
      </c>
      <c r="AY36" s="4">
        <f t="shared" si="28"/>
        <v>0</v>
      </c>
      <c r="AZ36" s="13" t="str">
        <f t="shared" si="29"/>
        <v/>
      </c>
      <c r="BA36" s="4" t="str">
        <f t="shared" si="30"/>
        <v/>
      </c>
      <c r="BB36" s="13"/>
      <c r="BC36" s="2">
        <f t="shared" si="47"/>
        <v>-9</v>
      </c>
      <c r="BD36" s="4">
        <f t="shared" si="31"/>
        <v>-27</v>
      </c>
      <c r="BE36" s="4">
        <f t="shared" si="32"/>
        <v>2.1</v>
      </c>
      <c r="BH36" s="4">
        <f t="shared" si="33"/>
        <v>0</v>
      </c>
      <c r="BI36" s="13" t="str">
        <f t="shared" si="34"/>
        <v/>
      </c>
      <c r="BJ36" s="4" t="str">
        <f t="shared" si="35"/>
        <v/>
      </c>
      <c r="BK36" s="13"/>
      <c r="BL36" s="2">
        <f t="shared" si="48"/>
        <v>-9</v>
      </c>
      <c r="BM36" s="4">
        <f t="shared" si="36"/>
        <v>-27</v>
      </c>
      <c r="BN36" s="4">
        <f t="shared" si="37"/>
        <v>2.1</v>
      </c>
      <c r="BQ36" s="4">
        <f t="shared" si="38"/>
        <v>0</v>
      </c>
      <c r="BR36" s="13" t="str">
        <f t="shared" si="39"/>
        <v/>
      </c>
      <c r="BS36" s="4" t="str">
        <f t="shared" si="40"/>
        <v/>
      </c>
      <c r="BT36" s="25"/>
    </row>
    <row r="37">
      <c r="A37" s="2">
        <f t="shared" si="41"/>
        <v>-8.5</v>
      </c>
      <c r="B37" s="4">
        <f t="shared" si="1"/>
        <v>-25.5</v>
      </c>
      <c r="C37" s="4">
        <f t="shared" si="2"/>
        <v>1.89</v>
      </c>
      <c r="F37" s="4">
        <f t="shared" si="3"/>
        <v>0</v>
      </c>
      <c r="G37" s="13" t="str">
        <f t="shared" si="4"/>
        <v/>
      </c>
      <c r="H37" s="4" t="str">
        <f t="shared" si="5"/>
        <v/>
      </c>
      <c r="J37" s="2">
        <f t="shared" si="42"/>
        <v>-8.5</v>
      </c>
      <c r="K37" s="4">
        <f t="shared" si="6"/>
        <v>-25.5</v>
      </c>
      <c r="L37" s="4">
        <f t="shared" si="7"/>
        <v>1.89</v>
      </c>
      <c r="O37" s="4">
        <f t="shared" si="8"/>
        <v>0</v>
      </c>
      <c r="P37" s="13" t="str">
        <f t="shared" si="9"/>
        <v/>
      </c>
      <c r="Q37" s="4" t="str">
        <f t="shared" si="10"/>
        <v/>
      </c>
      <c r="S37" s="2">
        <f t="shared" si="43"/>
        <v>-8.5</v>
      </c>
      <c r="T37" s="4">
        <f t="shared" si="11"/>
        <v>-25.5</v>
      </c>
      <c r="U37" s="4">
        <f t="shared" si="12"/>
        <v>1.95</v>
      </c>
      <c r="X37" s="4">
        <f t="shared" si="13"/>
        <v>0</v>
      </c>
      <c r="Y37" s="13" t="str">
        <f t="shared" si="14"/>
        <v/>
      </c>
      <c r="Z37" s="4" t="str">
        <f t="shared" si="15"/>
        <v/>
      </c>
      <c r="AB37" s="2">
        <f t="shared" si="44"/>
        <v>-8.5</v>
      </c>
      <c r="AC37" s="4">
        <f t="shared" si="16"/>
        <v>-25.5</v>
      </c>
      <c r="AD37" s="4">
        <f t="shared" si="17"/>
        <v>2.07</v>
      </c>
      <c r="AG37" s="4">
        <f t="shared" si="18"/>
        <v>0</v>
      </c>
      <c r="AH37" s="13" t="str">
        <f t="shared" si="19"/>
        <v/>
      </c>
      <c r="AI37" s="4" t="str">
        <f t="shared" si="20"/>
        <v/>
      </c>
      <c r="AJ37" s="13"/>
      <c r="AK37" s="2">
        <f t="shared" si="45"/>
        <v>-8.5</v>
      </c>
      <c r="AL37" s="4">
        <f t="shared" si="21"/>
        <v>-25.5</v>
      </c>
      <c r="AM37" s="4">
        <f t="shared" si="22"/>
        <v>2.07</v>
      </c>
      <c r="AP37" s="4">
        <f t="shared" si="23"/>
        <v>0</v>
      </c>
      <c r="AQ37" s="13" t="str">
        <f t="shared" si="24"/>
        <v/>
      </c>
      <c r="AR37" s="4" t="str">
        <f t="shared" si="25"/>
        <v/>
      </c>
      <c r="AS37" s="13"/>
      <c r="AT37" s="2">
        <f t="shared" si="46"/>
        <v>-8.5</v>
      </c>
      <c r="AU37" s="4">
        <f t="shared" si="26"/>
        <v>-25.5</v>
      </c>
      <c r="AV37" s="4">
        <f t="shared" si="27"/>
        <v>2.07</v>
      </c>
      <c r="AY37" s="4">
        <f t="shared" si="28"/>
        <v>0</v>
      </c>
      <c r="AZ37" s="13" t="str">
        <f t="shared" si="29"/>
        <v/>
      </c>
      <c r="BA37" s="4" t="str">
        <f t="shared" si="30"/>
        <v/>
      </c>
      <c r="BB37" s="13"/>
      <c r="BC37" s="2">
        <f t="shared" si="47"/>
        <v>-8.5</v>
      </c>
      <c r="BD37" s="4">
        <f t="shared" si="31"/>
        <v>-25.5</v>
      </c>
      <c r="BE37" s="4">
        <f t="shared" si="32"/>
        <v>2.07</v>
      </c>
      <c r="BH37" s="4">
        <f t="shared" si="33"/>
        <v>0</v>
      </c>
      <c r="BI37" s="13" t="str">
        <f t="shared" si="34"/>
        <v/>
      </c>
      <c r="BJ37" s="4" t="str">
        <f t="shared" si="35"/>
        <v/>
      </c>
      <c r="BK37" s="13"/>
      <c r="BL37" s="2">
        <f t="shared" si="48"/>
        <v>-8.5</v>
      </c>
      <c r="BM37" s="4">
        <f t="shared" si="36"/>
        <v>-25.5</v>
      </c>
      <c r="BN37" s="4">
        <f t="shared" si="37"/>
        <v>2.07</v>
      </c>
      <c r="BQ37" s="4">
        <f t="shared" si="38"/>
        <v>0</v>
      </c>
      <c r="BR37" s="13" t="str">
        <f t="shared" si="39"/>
        <v/>
      </c>
      <c r="BS37" s="4" t="str">
        <f t="shared" si="40"/>
        <v/>
      </c>
      <c r="BT37" s="25"/>
    </row>
    <row r="38">
      <c r="A38" s="2">
        <f t="shared" si="41"/>
        <v>-8</v>
      </c>
      <c r="B38" s="4">
        <f t="shared" si="1"/>
        <v>-24</v>
      </c>
      <c r="C38" s="4">
        <f t="shared" si="2"/>
        <v>1.86</v>
      </c>
      <c r="F38" s="4">
        <f t="shared" si="3"/>
        <v>0</v>
      </c>
      <c r="G38" s="13" t="str">
        <f t="shared" si="4"/>
        <v/>
      </c>
      <c r="H38" s="4" t="str">
        <f t="shared" si="5"/>
        <v/>
      </c>
      <c r="J38" s="2">
        <f t="shared" si="42"/>
        <v>-8</v>
      </c>
      <c r="K38" s="4">
        <f t="shared" si="6"/>
        <v>-24</v>
      </c>
      <c r="L38" s="4">
        <f t="shared" si="7"/>
        <v>1.86</v>
      </c>
      <c r="O38" s="4">
        <f t="shared" si="8"/>
        <v>0</v>
      </c>
      <c r="P38" s="13" t="str">
        <f t="shared" si="9"/>
        <v/>
      </c>
      <c r="Q38" s="4" t="str">
        <f t="shared" si="10"/>
        <v/>
      </c>
      <c r="S38" s="2">
        <f t="shared" si="43"/>
        <v>-8</v>
      </c>
      <c r="T38" s="4">
        <f t="shared" si="11"/>
        <v>-24</v>
      </c>
      <c r="U38" s="4">
        <f t="shared" si="12"/>
        <v>1.92</v>
      </c>
      <c r="X38" s="4">
        <f t="shared" si="13"/>
        <v>0</v>
      </c>
      <c r="Y38" s="13" t="str">
        <f t="shared" si="14"/>
        <v/>
      </c>
      <c r="Z38" s="4" t="str">
        <f t="shared" si="15"/>
        <v/>
      </c>
      <c r="AB38" s="2">
        <f t="shared" si="44"/>
        <v>-8</v>
      </c>
      <c r="AC38" s="4">
        <f t="shared" si="16"/>
        <v>-24</v>
      </c>
      <c r="AD38" s="4">
        <f t="shared" si="17"/>
        <v>2.04</v>
      </c>
      <c r="AG38" s="4">
        <f t="shared" si="18"/>
        <v>0</v>
      </c>
      <c r="AH38" s="13" t="str">
        <f t="shared" si="19"/>
        <v/>
      </c>
      <c r="AI38" s="4" t="str">
        <f t="shared" si="20"/>
        <v/>
      </c>
      <c r="AJ38" s="13"/>
      <c r="AK38" s="2">
        <f t="shared" si="45"/>
        <v>-8</v>
      </c>
      <c r="AL38" s="4">
        <f t="shared" si="21"/>
        <v>-24</v>
      </c>
      <c r="AM38" s="4">
        <f t="shared" si="22"/>
        <v>2.04</v>
      </c>
      <c r="AP38" s="4">
        <f t="shared" si="23"/>
        <v>0</v>
      </c>
      <c r="AQ38" s="13" t="str">
        <f t="shared" si="24"/>
        <v/>
      </c>
      <c r="AR38" s="4" t="str">
        <f t="shared" si="25"/>
        <v/>
      </c>
      <c r="AS38" s="13"/>
      <c r="AT38" s="2">
        <f t="shared" si="46"/>
        <v>-8</v>
      </c>
      <c r="AU38" s="4">
        <f t="shared" si="26"/>
        <v>-24</v>
      </c>
      <c r="AV38" s="4">
        <f t="shared" si="27"/>
        <v>2.04</v>
      </c>
      <c r="AY38" s="4">
        <f t="shared" si="28"/>
        <v>0</v>
      </c>
      <c r="AZ38" s="13" t="str">
        <f t="shared" si="29"/>
        <v/>
      </c>
      <c r="BA38" s="4" t="str">
        <f t="shared" si="30"/>
        <v/>
      </c>
      <c r="BB38" s="13"/>
      <c r="BC38" s="2">
        <f t="shared" si="47"/>
        <v>-8</v>
      </c>
      <c r="BD38" s="4">
        <f t="shared" si="31"/>
        <v>-24</v>
      </c>
      <c r="BE38" s="4">
        <f t="shared" si="32"/>
        <v>2.04</v>
      </c>
      <c r="BH38" s="4">
        <f t="shared" si="33"/>
        <v>0</v>
      </c>
      <c r="BI38" s="13" t="str">
        <f t="shared" si="34"/>
        <v/>
      </c>
      <c r="BJ38" s="4" t="str">
        <f t="shared" si="35"/>
        <v/>
      </c>
      <c r="BK38" s="13"/>
      <c r="BL38" s="2">
        <f t="shared" si="48"/>
        <v>-8</v>
      </c>
      <c r="BM38" s="4">
        <f t="shared" si="36"/>
        <v>-24</v>
      </c>
      <c r="BN38" s="4">
        <f t="shared" si="37"/>
        <v>2.04</v>
      </c>
      <c r="BQ38" s="4">
        <f t="shared" si="38"/>
        <v>0</v>
      </c>
      <c r="BR38" s="13" t="str">
        <f t="shared" si="39"/>
        <v/>
      </c>
      <c r="BS38" s="4" t="str">
        <f t="shared" si="40"/>
        <v/>
      </c>
      <c r="BT38" s="25"/>
    </row>
    <row r="39">
      <c r="A39" s="2">
        <f t="shared" si="41"/>
        <v>-7.5</v>
      </c>
      <c r="B39" s="4">
        <f t="shared" si="1"/>
        <v>-22.5</v>
      </c>
      <c r="C39" s="4">
        <f t="shared" si="2"/>
        <v>1.83</v>
      </c>
      <c r="F39" s="4">
        <f t="shared" si="3"/>
        <v>0</v>
      </c>
      <c r="G39" s="13" t="str">
        <f t="shared" si="4"/>
        <v/>
      </c>
      <c r="H39" s="4" t="str">
        <f t="shared" si="5"/>
        <v/>
      </c>
      <c r="J39" s="2">
        <f t="shared" si="42"/>
        <v>-7.5</v>
      </c>
      <c r="K39" s="4">
        <f t="shared" si="6"/>
        <v>-22.5</v>
      </c>
      <c r="L39" s="4">
        <f t="shared" si="7"/>
        <v>1.83</v>
      </c>
      <c r="O39" s="4">
        <f t="shared" si="8"/>
        <v>0</v>
      </c>
      <c r="P39" s="13" t="str">
        <f t="shared" si="9"/>
        <v/>
      </c>
      <c r="Q39" s="4" t="str">
        <f t="shared" si="10"/>
        <v/>
      </c>
      <c r="S39" s="2">
        <f t="shared" si="43"/>
        <v>-7.5</v>
      </c>
      <c r="T39" s="4">
        <f t="shared" si="11"/>
        <v>-22.5</v>
      </c>
      <c r="U39" s="4">
        <f t="shared" si="12"/>
        <v>1.89</v>
      </c>
      <c r="X39" s="4">
        <f t="shared" si="13"/>
        <v>0</v>
      </c>
      <c r="Y39" s="13" t="str">
        <f t="shared" si="14"/>
        <v/>
      </c>
      <c r="Z39" s="4" t="str">
        <f t="shared" si="15"/>
        <v/>
      </c>
      <c r="AB39" s="2">
        <f t="shared" si="44"/>
        <v>-7.5</v>
      </c>
      <c r="AC39" s="4">
        <f t="shared" si="16"/>
        <v>-22.5</v>
      </c>
      <c r="AD39" s="4">
        <f t="shared" si="17"/>
        <v>2.01</v>
      </c>
      <c r="AG39" s="4">
        <f t="shared" si="18"/>
        <v>0</v>
      </c>
      <c r="AH39" s="13" t="str">
        <f t="shared" si="19"/>
        <v/>
      </c>
      <c r="AI39" s="4" t="str">
        <f t="shared" si="20"/>
        <v/>
      </c>
      <c r="AJ39" s="13"/>
      <c r="AK39" s="2">
        <f t="shared" si="45"/>
        <v>-7.5</v>
      </c>
      <c r="AL39" s="4">
        <f t="shared" si="21"/>
        <v>-22.5</v>
      </c>
      <c r="AM39" s="4">
        <f t="shared" si="22"/>
        <v>2.01</v>
      </c>
      <c r="AP39" s="4">
        <f t="shared" si="23"/>
        <v>0</v>
      </c>
      <c r="AQ39" s="13" t="str">
        <f t="shared" si="24"/>
        <v/>
      </c>
      <c r="AR39" s="4" t="str">
        <f t="shared" si="25"/>
        <v/>
      </c>
      <c r="AS39" s="13"/>
      <c r="AT39" s="2">
        <f t="shared" si="46"/>
        <v>-7.5</v>
      </c>
      <c r="AU39" s="4">
        <f t="shared" si="26"/>
        <v>-22.5</v>
      </c>
      <c r="AV39" s="4">
        <f t="shared" si="27"/>
        <v>2.01</v>
      </c>
      <c r="AY39" s="4">
        <f t="shared" si="28"/>
        <v>0</v>
      </c>
      <c r="AZ39" s="13" t="str">
        <f t="shared" si="29"/>
        <v/>
      </c>
      <c r="BA39" s="4" t="str">
        <f t="shared" si="30"/>
        <v/>
      </c>
      <c r="BB39" s="13"/>
      <c r="BC39" s="2">
        <f t="shared" si="47"/>
        <v>-7.5</v>
      </c>
      <c r="BD39" s="4">
        <f t="shared" si="31"/>
        <v>-22.5</v>
      </c>
      <c r="BE39" s="4">
        <f t="shared" si="32"/>
        <v>2.01</v>
      </c>
      <c r="BH39" s="4">
        <f t="shared" si="33"/>
        <v>0</v>
      </c>
      <c r="BI39" s="13" t="str">
        <f t="shared" si="34"/>
        <v/>
      </c>
      <c r="BJ39" s="4" t="str">
        <f t="shared" si="35"/>
        <v/>
      </c>
      <c r="BK39" s="13"/>
      <c r="BL39" s="2">
        <f t="shared" si="48"/>
        <v>-7.5</v>
      </c>
      <c r="BM39" s="4">
        <f t="shared" si="36"/>
        <v>-22.5</v>
      </c>
      <c r="BN39" s="4">
        <f t="shared" si="37"/>
        <v>2.01</v>
      </c>
      <c r="BQ39" s="4">
        <f t="shared" si="38"/>
        <v>0</v>
      </c>
      <c r="BR39" s="13" t="str">
        <f t="shared" si="39"/>
        <v/>
      </c>
      <c r="BS39" s="4" t="str">
        <f t="shared" si="40"/>
        <v/>
      </c>
      <c r="BT39" s="25"/>
    </row>
    <row r="40">
      <c r="A40" s="2">
        <f t="shared" si="41"/>
        <v>-7</v>
      </c>
      <c r="B40" s="4">
        <f t="shared" si="1"/>
        <v>-21</v>
      </c>
      <c r="C40" s="4">
        <f t="shared" si="2"/>
        <v>1.8</v>
      </c>
      <c r="F40" s="4">
        <f t="shared" si="3"/>
        <v>0</v>
      </c>
      <c r="G40" s="13" t="str">
        <f t="shared" si="4"/>
        <v/>
      </c>
      <c r="H40" s="4" t="str">
        <f t="shared" si="5"/>
        <v/>
      </c>
      <c r="J40" s="2">
        <f t="shared" si="42"/>
        <v>-7</v>
      </c>
      <c r="K40" s="4">
        <f t="shared" si="6"/>
        <v>-21</v>
      </c>
      <c r="L40" s="4">
        <f t="shared" si="7"/>
        <v>1.8</v>
      </c>
      <c r="O40" s="4">
        <f t="shared" si="8"/>
        <v>0</v>
      </c>
      <c r="P40" s="13" t="str">
        <f t="shared" si="9"/>
        <v/>
      </c>
      <c r="Q40" s="4" t="str">
        <f t="shared" si="10"/>
        <v/>
      </c>
      <c r="S40" s="2">
        <f t="shared" si="43"/>
        <v>-7</v>
      </c>
      <c r="T40" s="4">
        <f t="shared" si="11"/>
        <v>-21</v>
      </c>
      <c r="U40" s="4">
        <f t="shared" si="12"/>
        <v>1.86</v>
      </c>
      <c r="X40" s="4">
        <f t="shared" si="13"/>
        <v>0</v>
      </c>
      <c r="Y40" s="13" t="str">
        <f t="shared" si="14"/>
        <v/>
      </c>
      <c r="Z40" s="4" t="str">
        <f t="shared" si="15"/>
        <v/>
      </c>
      <c r="AB40" s="2">
        <f t="shared" si="44"/>
        <v>-7</v>
      </c>
      <c r="AC40" s="4">
        <f t="shared" si="16"/>
        <v>-21</v>
      </c>
      <c r="AD40" s="4">
        <f t="shared" si="17"/>
        <v>1.98</v>
      </c>
      <c r="AG40" s="4">
        <f t="shared" si="18"/>
        <v>0</v>
      </c>
      <c r="AH40" s="13" t="str">
        <f t="shared" si="19"/>
        <v/>
      </c>
      <c r="AI40" s="4" t="str">
        <f t="shared" si="20"/>
        <v/>
      </c>
      <c r="AJ40" s="13"/>
      <c r="AK40" s="2">
        <f t="shared" si="45"/>
        <v>-7</v>
      </c>
      <c r="AL40" s="4">
        <f t="shared" si="21"/>
        <v>-21</v>
      </c>
      <c r="AM40" s="4">
        <f t="shared" si="22"/>
        <v>1.98</v>
      </c>
      <c r="AP40" s="4">
        <f t="shared" si="23"/>
        <v>0</v>
      </c>
      <c r="AQ40" s="13" t="str">
        <f t="shared" si="24"/>
        <v/>
      </c>
      <c r="AR40" s="4" t="str">
        <f t="shared" si="25"/>
        <v/>
      </c>
      <c r="AS40" s="13"/>
      <c r="AT40" s="2">
        <f t="shared" si="46"/>
        <v>-7</v>
      </c>
      <c r="AU40" s="4">
        <f t="shared" si="26"/>
        <v>-21</v>
      </c>
      <c r="AV40" s="4">
        <f t="shared" si="27"/>
        <v>1.98</v>
      </c>
      <c r="AY40" s="4">
        <f t="shared" si="28"/>
        <v>0</v>
      </c>
      <c r="AZ40" s="13" t="str">
        <f t="shared" si="29"/>
        <v/>
      </c>
      <c r="BA40" s="4" t="str">
        <f t="shared" si="30"/>
        <v/>
      </c>
      <c r="BB40" s="13"/>
      <c r="BC40" s="2">
        <f t="shared" si="47"/>
        <v>-7</v>
      </c>
      <c r="BD40" s="4">
        <f t="shared" si="31"/>
        <v>-21</v>
      </c>
      <c r="BE40" s="4">
        <f t="shared" si="32"/>
        <v>1.98</v>
      </c>
      <c r="BH40" s="4">
        <f t="shared" si="33"/>
        <v>0</v>
      </c>
      <c r="BI40" s="13" t="str">
        <f t="shared" si="34"/>
        <v/>
      </c>
      <c r="BJ40" s="4" t="str">
        <f t="shared" si="35"/>
        <v/>
      </c>
      <c r="BK40" s="13"/>
      <c r="BL40" s="2">
        <f t="shared" si="48"/>
        <v>-7</v>
      </c>
      <c r="BM40" s="4">
        <f t="shared" si="36"/>
        <v>-21</v>
      </c>
      <c r="BN40" s="4">
        <f t="shared" si="37"/>
        <v>1.98</v>
      </c>
      <c r="BQ40" s="4">
        <f t="shared" si="38"/>
        <v>0</v>
      </c>
      <c r="BR40" s="13" t="str">
        <f t="shared" si="39"/>
        <v/>
      </c>
      <c r="BS40" s="4" t="str">
        <f t="shared" si="40"/>
        <v/>
      </c>
      <c r="BT40" s="25"/>
    </row>
    <row r="41">
      <c r="A41" s="2">
        <f t="shared" si="41"/>
        <v>-6.5</v>
      </c>
      <c r="B41" s="4">
        <f t="shared" si="1"/>
        <v>-19.5</v>
      </c>
      <c r="C41" s="4">
        <f t="shared" si="2"/>
        <v>1.77</v>
      </c>
      <c r="F41" s="4">
        <f t="shared" si="3"/>
        <v>0</v>
      </c>
      <c r="G41" s="13" t="str">
        <f t="shared" si="4"/>
        <v/>
      </c>
      <c r="H41" s="4" t="str">
        <f t="shared" si="5"/>
        <v/>
      </c>
      <c r="J41" s="2">
        <f t="shared" si="42"/>
        <v>-6.5</v>
      </c>
      <c r="K41" s="4">
        <f t="shared" si="6"/>
        <v>-19.5</v>
      </c>
      <c r="L41" s="4">
        <f t="shared" si="7"/>
        <v>1.77</v>
      </c>
      <c r="O41" s="4">
        <f t="shared" si="8"/>
        <v>0</v>
      </c>
      <c r="P41" s="13" t="str">
        <f t="shared" si="9"/>
        <v/>
      </c>
      <c r="Q41" s="4" t="str">
        <f t="shared" si="10"/>
        <v/>
      </c>
      <c r="S41" s="2">
        <f t="shared" si="43"/>
        <v>-6.5</v>
      </c>
      <c r="T41" s="4">
        <f t="shared" si="11"/>
        <v>-19.5</v>
      </c>
      <c r="U41" s="4">
        <f t="shared" si="12"/>
        <v>1.83</v>
      </c>
      <c r="X41" s="4">
        <f t="shared" si="13"/>
        <v>0</v>
      </c>
      <c r="Y41" s="13" t="str">
        <f t="shared" si="14"/>
        <v/>
      </c>
      <c r="Z41" s="4" t="str">
        <f t="shared" si="15"/>
        <v/>
      </c>
      <c r="AB41" s="2">
        <f t="shared" si="44"/>
        <v>-6.5</v>
      </c>
      <c r="AC41" s="4">
        <f t="shared" si="16"/>
        <v>-19.5</v>
      </c>
      <c r="AD41" s="4">
        <f t="shared" si="17"/>
        <v>1.95</v>
      </c>
      <c r="AG41" s="4">
        <f t="shared" si="18"/>
        <v>0</v>
      </c>
      <c r="AH41" s="13" t="str">
        <f t="shared" si="19"/>
        <v/>
      </c>
      <c r="AI41" s="4" t="str">
        <f t="shared" si="20"/>
        <v/>
      </c>
      <c r="AJ41" s="13"/>
      <c r="AK41" s="2">
        <f t="shared" si="45"/>
        <v>-6.5</v>
      </c>
      <c r="AL41" s="4">
        <f t="shared" si="21"/>
        <v>-19.5</v>
      </c>
      <c r="AM41" s="4">
        <f t="shared" si="22"/>
        <v>1.95</v>
      </c>
      <c r="AP41" s="4">
        <f t="shared" si="23"/>
        <v>0</v>
      </c>
      <c r="AQ41" s="13" t="str">
        <f t="shared" si="24"/>
        <v/>
      </c>
      <c r="AR41" s="4" t="str">
        <f t="shared" si="25"/>
        <v/>
      </c>
      <c r="AS41" s="13"/>
      <c r="AT41" s="2">
        <f t="shared" si="46"/>
        <v>-6.5</v>
      </c>
      <c r="AU41" s="4">
        <f t="shared" si="26"/>
        <v>-19.5</v>
      </c>
      <c r="AV41" s="4">
        <f t="shared" si="27"/>
        <v>1.95</v>
      </c>
      <c r="AY41" s="4">
        <f t="shared" si="28"/>
        <v>0</v>
      </c>
      <c r="AZ41" s="13" t="str">
        <f t="shared" si="29"/>
        <v/>
      </c>
      <c r="BA41" s="4" t="str">
        <f t="shared" si="30"/>
        <v/>
      </c>
      <c r="BB41" s="13"/>
      <c r="BC41" s="2">
        <f t="shared" si="47"/>
        <v>-6.5</v>
      </c>
      <c r="BD41" s="4">
        <f t="shared" si="31"/>
        <v>-19.5</v>
      </c>
      <c r="BE41" s="4">
        <f t="shared" si="32"/>
        <v>1.95</v>
      </c>
      <c r="BH41" s="4">
        <f t="shared" si="33"/>
        <v>0</v>
      </c>
      <c r="BI41" s="13" t="str">
        <f t="shared" si="34"/>
        <v/>
      </c>
      <c r="BJ41" s="4" t="str">
        <f t="shared" si="35"/>
        <v/>
      </c>
      <c r="BK41" s="13"/>
      <c r="BL41" s="2">
        <f t="shared" si="48"/>
        <v>-6.5</v>
      </c>
      <c r="BM41" s="4">
        <f t="shared" si="36"/>
        <v>-19.5</v>
      </c>
      <c r="BN41" s="4">
        <f t="shared" si="37"/>
        <v>1.95</v>
      </c>
      <c r="BQ41" s="4">
        <f t="shared" si="38"/>
        <v>0</v>
      </c>
      <c r="BR41" s="13" t="str">
        <f t="shared" si="39"/>
        <v/>
      </c>
      <c r="BS41" s="4" t="str">
        <f t="shared" si="40"/>
        <v/>
      </c>
      <c r="BT41" s="25"/>
    </row>
    <row r="42">
      <c r="A42" s="2">
        <f t="shared" si="41"/>
        <v>-6</v>
      </c>
      <c r="B42" s="4">
        <f t="shared" si="1"/>
        <v>-18</v>
      </c>
      <c r="C42" s="4">
        <f t="shared" si="2"/>
        <v>1.74</v>
      </c>
      <c r="F42" s="4">
        <f t="shared" si="3"/>
        <v>0</v>
      </c>
      <c r="G42" s="13" t="str">
        <f t="shared" si="4"/>
        <v/>
      </c>
      <c r="H42" s="4" t="str">
        <f t="shared" si="5"/>
        <v/>
      </c>
      <c r="J42" s="2">
        <f t="shared" si="42"/>
        <v>-6</v>
      </c>
      <c r="K42" s="4">
        <f t="shared" si="6"/>
        <v>-18</v>
      </c>
      <c r="L42" s="4">
        <f t="shared" si="7"/>
        <v>1.74</v>
      </c>
      <c r="O42" s="4">
        <f t="shared" si="8"/>
        <v>0</v>
      </c>
      <c r="P42" s="13" t="str">
        <f t="shared" si="9"/>
        <v/>
      </c>
      <c r="Q42" s="4" t="str">
        <f t="shared" si="10"/>
        <v/>
      </c>
      <c r="S42" s="2">
        <f t="shared" si="43"/>
        <v>-6</v>
      </c>
      <c r="T42" s="4">
        <f t="shared" si="11"/>
        <v>-18</v>
      </c>
      <c r="U42" s="4">
        <f t="shared" si="12"/>
        <v>1.8</v>
      </c>
      <c r="X42" s="4">
        <f t="shared" si="13"/>
        <v>0</v>
      </c>
      <c r="Y42" s="13" t="str">
        <f t="shared" si="14"/>
        <v/>
      </c>
      <c r="Z42" s="4" t="str">
        <f t="shared" si="15"/>
        <v/>
      </c>
      <c r="AB42" s="2">
        <f t="shared" si="44"/>
        <v>-6</v>
      </c>
      <c r="AC42" s="4">
        <f t="shared" si="16"/>
        <v>-18</v>
      </c>
      <c r="AD42" s="4">
        <f t="shared" si="17"/>
        <v>1.92</v>
      </c>
      <c r="AG42" s="4">
        <f t="shared" si="18"/>
        <v>0</v>
      </c>
      <c r="AH42" s="13" t="str">
        <f t="shared" si="19"/>
        <v/>
      </c>
      <c r="AI42" s="4" t="str">
        <f t="shared" si="20"/>
        <v/>
      </c>
      <c r="AJ42" s="13"/>
      <c r="AK42" s="2">
        <f t="shared" si="45"/>
        <v>-6</v>
      </c>
      <c r="AL42" s="4">
        <f t="shared" si="21"/>
        <v>-18</v>
      </c>
      <c r="AM42" s="4">
        <f t="shared" si="22"/>
        <v>1.92</v>
      </c>
      <c r="AP42" s="4">
        <f t="shared" si="23"/>
        <v>0</v>
      </c>
      <c r="AQ42" s="13" t="str">
        <f t="shared" si="24"/>
        <v/>
      </c>
      <c r="AR42" s="4" t="str">
        <f t="shared" si="25"/>
        <v/>
      </c>
      <c r="AS42" s="13"/>
      <c r="AT42" s="2">
        <f t="shared" si="46"/>
        <v>-6</v>
      </c>
      <c r="AU42" s="4">
        <f t="shared" si="26"/>
        <v>-18</v>
      </c>
      <c r="AV42" s="4">
        <f t="shared" si="27"/>
        <v>1.92</v>
      </c>
      <c r="AY42" s="4">
        <f t="shared" si="28"/>
        <v>0</v>
      </c>
      <c r="AZ42" s="13" t="str">
        <f t="shared" si="29"/>
        <v/>
      </c>
      <c r="BA42" s="4" t="str">
        <f t="shared" si="30"/>
        <v/>
      </c>
      <c r="BB42" s="13"/>
      <c r="BC42" s="2">
        <f t="shared" si="47"/>
        <v>-6</v>
      </c>
      <c r="BD42" s="4">
        <f t="shared" si="31"/>
        <v>-18</v>
      </c>
      <c r="BE42" s="4">
        <f t="shared" si="32"/>
        <v>1.92</v>
      </c>
      <c r="BH42" s="4">
        <f t="shared" si="33"/>
        <v>0</v>
      </c>
      <c r="BI42" s="13" t="str">
        <f t="shared" si="34"/>
        <v/>
      </c>
      <c r="BJ42" s="4" t="str">
        <f t="shared" si="35"/>
        <v/>
      </c>
      <c r="BK42" s="13"/>
      <c r="BL42" s="2">
        <f t="shared" si="48"/>
        <v>-6</v>
      </c>
      <c r="BM42" s="4">
        <f t="shared" si="36"/>
        <v>-18</v>
      </c>
      <c r="BN42" s="4">
        <f t="shared" si="37"/>
        <v>1.92</v>
      </c>
      <c r="BQ42" s="4">
        <f t="shared" si="38"/>
        <v>0</v>
      </c>
      <c r="BR42" s="13" t="str">
        <f t="shared" si="39"/>
        <v/>
      </c>
      <c r="BS42" s="4" t="str">
        <f t="shared" si="40"/>
        <v/>
      </c>
      <c r="BT42" s="25"/>
    </row>
    <row r="43">
      <c r="A43" s="2">
        <f t="shared" si="41"/>
        <v>-5.5</v>
      </c>
      <c r="B43" s="4">
        <f t="shared" si="1"/>
        <v>-16.5</v>
      </c>
      <c r="C43" s="4">
        <f t="shared" si="2"/>
        <v>1.71</v>
      </c>
      <c r="F43" s="4">
        <f t="shared" si="3"/>
        <v>0</v>
      </c>
      <c r="G43" s="13" t="str">
        <f t="shared" si="4"/>
        <v/>
      </c>
      <c r="H43" s="4" t="str">
        <f t="shared" si="5"/>
        <v/>
      </c>
      <c r="J43" s="2">
        <f t="shared" si="42"/>
        <v>-5.5</v>
      </c>
      <c r="K43" s="4">
        <f t="shared" si="6"/>
        <v>-16.5</v>
      </c>
      <c r="L43" s="4">
        <f t="shared" si="7"/>
        <v>1.71</v>
      </c>
      <c r="O43" s="4">
        <f t="shared" si="8"/>
        <v>0</v>
      </c>
      <c r="P43" s="13" t="str">
        <f t="shared" si="9"/>
        <v/>
      </c>
      <c r="Q43" s="4" t="str">
        <f t="shared" si="10"/>
        <v/>
      </c>
      <c r="S43" s="2">
        <f t="shared" si="43"/>
        <v>-5.5</v>
      </c>
      <c r="T43" s="4">
        <f t="shared" si="11"/>
        <v>-16.5</v>
      </c>
      <c r="U43" s="4">
        <f t="shared" si="12"/>
        <v>1.77</v>
      </c>
      <c r="X43" s="4">
        <f t="shared" si="13"/>
        <v>0</v>
      </c>
      <c r="Y43" s="13" t="str">
        <f t="shared" si="14"/>
        <v/>
      </c>
      <c r="Z43" s="4" t="str">
        <f t="shared" si="15"/>
        <v/>
      </c>
      <c r="AB43" s="2">
        <f t="shared" si="44"/>
        <v>-5.5</v>
      </c>
      <c r="AC43" s="4">
        <f t="shared" si="16"/>
        <v>-16.5</v>
      </c>
      <c r="AD43" s="4">
        <f t="shared" si="17"/>
        <v>1.89</v>
      </c>
      <c r="AG43" s="4">
        <f t="shared" si="18"/>
        <v>0</v>
      </c>
      <c r="AH43" s="13" t="str">
        <f t="shared" si="19"/>
        <v/>
      </c>
      <c r="AI43" s="4" t="str">
        <f t="shared" si="20"/>
        <v/>
      </c>
      <c r="AJ43" s="13"/>
      <c r="AK43" s="2">
        <f t="shared" si="45"/>
        <v>-5.5</v>
      </c>
      <c r="AL43" s="4">
        <f t="shared" si="21"/>
        <v>-16.5</v>
      </c>
      <c r="AM43" s="4">
        <f t="shared" si="22"/>
        <v>1.89</v>
      </c>
      <c r="AP43" s="4">
        <f t="shared" si="23"/>
        <v>0</v>
      </c>
      <c r="AQ43" s="13" t="str">
        <f t="shared" si="24"/>
        <v/>
      </c>
      <c r="AR43" s="4" t="str">
        <f t="shared" si="25"/>
        <v/>
      </c>
      <c r="AS43" s="13"/>
      <c r="AT43" s="2">
        <f t="shared" si="46"/>
        <v>-5.5</v>
      </c>
      <c r="AU43" s="4">
        <f t="shared" si="26"/>
        <v>-16.5</v>
      </c>
      <c r="AV43" s="4">
        <f t="shared" si="27"/>
        <v>1.89</v>
      </c>
      <c r="AY43" s="4">
        <f t="shared" si="28"/>
        <v>0</v>
      </c>
      <c r="AZ43" s="13" t="str">
        <f t="shared" si="29"/>
        <v/>
      </c>
      <c r="BA43" s="4" t="str">
        <f t="shared" si="30"/>
        <v/>
      </c>
      <c r="BB43" s="13"/>
      <c r="BC43" s="2">
        <f t="shared" si="47"/>
        <v>-5.5</v>
      </c>
      <c r="BD43" s="4">
        <f t="shared" si="31"/>
        <v>-16.5</v>
      </c>
      <c r="BE43" s="4">
        <f t="shared" si="32"/>
        <v>1.89</v>
      </c>
      <c r="BH43" s="4">
        <f t="shared" si="33"/>
        <v>0</v>
      </c>
      <c r="BI43" s="13" t="str">
        <f t="shared" si="34"/>
        <v/>
      </c>
      <c r="BJ43" s="4" t="str">
        <f t="shared" si="35"/>
        <v/>
      </c>
      <c r="BK43" s="13"/>
      <c r="BL43" s="2">
        <f t="shared" si="48"/>
        <v>-5.5</v>
      </c>
      <c r="BM43" s="4">
        <f t="shared" si="36"/>
        <v>-16.5</v>
      </c>
      <c r="BN43" s="4">
        <f t="shared" si="37"/>
        <v>1.89</v>
      </c>
      <c r="BQ43" s="4">
        <f t="shared" si="38"/>
        <v>0</v>
      </c>
      <c r="BR43" s="13" t="str">
        <f t="shared" si="39"/>
        <v/>
      </c>
      <c r="BS43" s="4" t="str">
        <f t="shared" si="40"/>
        <v/>
      </c>
      <c r="BT43" s="25"/>
    </row>
    <row r="44">
      <c r="A44" s="2">
        <f t="shared" si="41"/>
        <v>-5</v>
      </c>
      <c r="B44" s="4">
        <f t="shared" si="1"/>
        <v>-15</v>
      </c>
      <c r="C44" s="4">
        <f t="shared" si="2"/>
        <v>1.68</v>
      </c>
      <c r="F44" s="4">
        <f t="shared" si="3"/>
        <v>0</v>
      </c>
      <c r="G44" s="13" t="str">
        <f t="shared" si="4"/>
        <v/>
      </c>
      <c r="H44" s="4" t="str">
        <f t="shared" si="5"/>
        <v/>
      </c>
      <c r="J44" s="2">
        <f t="shared" si="42"/>
        <v>-5</v>
      </c>
      <c r="K44" s="4">
        <f t="shared" si="6"/>
        <v>-15</v>
      </c>
      <c r="L44" s="4">
        <f t="shared" si="7"/>
        <v>1.68</v>
      </c>
      <c r="O44" s="4">
        <f t="shared" si="8"/>
        <v>0</v>
      </c>
      <c r="P44" s="13" t="str">
        <f t="shared" si="9"/>
        <v/>
      </c>
      <c r="Q44" s="4" t="str">
        <f t="shared" si="10"/>
        <v/>
      </c>
      <c r="S44" s="2">
        <f t="shared" si="43"/>
        <v>-5</v>
      </c>
      <c r="T44" s="4">
        <f t="shared" si="11"/>
        <v>-15</v>
      </c>
      <c r="U44" s="4">
        <f t="shared" si="12"/>
        <v>1.74</v>
      </c>
      <c r="X44" s="4">
        <f t="shared" si="13"/>
        <v>0</v>
      </c>
      <c r="Y44" s="13" t="str">
        <f t="shared" si="14"/>
        <v/>
      </c>
      <c r="Z44" s="4" t="str">
        <f t="shared" si="15"/>
        <v/>
      </c>
      <c r="AB44" s="2">
        <f t="shared" si="44"/>
        <v>-5</v>
      </c>
      <c r="AC44" s="4">
        <f t="shared" si="16"/>
        <v>-15</v>
      </c>
      <c r="AD44" s="4">
        <f t="shared" si="17"/>
        <v>1.86</v>
      </c>
      <c r="AG44" s="4">
        <f t="shared" si="18"/>
        <v>0</v>
      </c>
      <c r="AH44" s="13" t="str">
        <f t="shared" si="19"/>
        <v/>
      </c>
      <c r="AI44" s="4" t="str">
        <f t="shared" si="20"/>
        <v/>
      </c>
      <c r="AJ44" s="13"/>
      <c r="AK44" s="2">
        <f t="shared" si="45"/>
        <v>-5</v>
      </c>
      <c r="AL44" s="4">
        <f t="shared" si="21"/>
        <v>-15</v>
      </c>
      <c r="AM44" s="4">
        <f t="shared" si="22"/>
        <v>1.86</v>
      </c>
      <c r="AP44" s="4">
        <f t="shared" si="23"/>
        <v>0</v>
      </c>
      <c r="AQ44" s="13" t="str">
        <f t="shared" si="24"/>
        <v/>
      </c>
      <c r="AR44" s="4" t="str">
        <f t="shared" si="25"/>
        <v/>
      </c>
      <c r="AS44" s="13"/>
      <c r="AT44" s="2">
        <f t="shared" si="46"/>
        <v>-5</v>
      </c>
      <c r="AU44" s="4">
        <f t="shared" si="26"/>
        <v>-15</v>
      </c>
      <c r="AV44" s="4">
        <f t="shared" si="27"/>
        <v>1.86</v>
      </c>
      <c r="AY44" s="4">
        <f t="shared" si="28"/>
        <v>0</v>
      </c>
      <c r="AZ44" s="13" t="str">
        <f t="shared" si="29"/>
        <v/>
      </c>
      <c r="BA44" s="4" t="str">
        <f t="shared" si="30"/>
        <v/>
      </c>
      <c r="BB44" s="13"/>
      <c r="BC44" s="2">
        <f t="shared" si="47"/>
        <v>-5</v>
      </c>
      <c r="BD44" s="4">
        <f t="shared" si="31"/>
        <v>-15</v>
      </c>
      <c r="BE44" s="4">
        <f t="shared" si="32"/>
        <v>1.86</v>
      </c>
      <c r="BH44" s="4">
        <f t="shared" si="33"/>
        <v>0</v>
      </c>
      <c r="BI44" s="13" t="str">
        <f t="shared" si="34"/>
        <v/>
      </c>
      <c r="BJ44" s="4" t="str">
        <f t="shared" si="35"/>
        <v/>
      </c>
      <c r="BK44" s="13"/>
      <c r="BL44" s="2">
        <f t="shared" si="48"/>
        <v>-5</v>
      </c>
      <c r="BM44" s="4">
        <f t="shared" si="36"/>
        <v>-15</v>
      </c>
      <c r="BN44" s="4">
        <f t="shared" si="37"/>
        <v>1.86</v>
      </c>
      <c r="BQ44" s="4">
        <f t="shared" si="38"/>
        <v>0</v>
      </c>
      <c r="BR44" s="13" t="str">
        <f t="shared" si="39"/>
        <v/>
      </c>
      <c r="BS44" s="4" t="str">
        <f t="shared" si="40"/>
        <v/>
      </c>
      <c r="BT44" s="25"/>
    </row>
    <row r="45">
      <c r="A45" s="2">
        <f t="shared" si="41"/>
        <v>-4.5</v>
      </c>
      <c r="B45" s="4">
        <f t="shared" si="1"/>
        <v>-13.5</v>
      </c>
      <c r="C45" s="4">
        <f t="shared" si="2"/>
        <v>1.65</v>
      </c>
      <c r="F45" s="4">
        <f t="shared" si="3"/>
        <v>0</v>
      </c>
      <c r="G45" s="13" t="str">
        <f t="shared" si="4"/>
        <v/>
      </c>
      <c r="H45" s="4" t="str">
        <f t="shared" si="5"/>
        <v/>
      </c>
      <c r="J45" s="2">
        <f t="shared" si="42"/>
        <v>-4.5</v>
      </c>
      <c r="K45" s="4">
        <f t="shared" si="6"/>
        <v>-13.5</v>
      </c>
      <c r="L45" s="4">
        <f t="shared" si="7"/>
        <v>1.65</v>
      </c>
      <c r="O45" s="4">
        <f t="shared" si="8"/>
        <v>0</v>
      </c>
      <c r="P45" s="13" t="str">
        <f t="shared" si="9"/>
        <v/>
      </c>
      <c r="Q45" s="4" t="str">
        <f t="shared" si="10"/>
        <v/>
      </c>
      <c r="S45" s="2">
        <f t="shared" si="43"/>
        <v>-4.5</v>
      </c>
      <c r="T45" s="4">
        <f t="shared" si="11"/>
        <v>-13.5</v>
      </c>
      <c r="U45" s="4">
        <f t="shared" si="12"/>
        <v>1.71</v>
      </c>
      <c r="X45" s="4">
        <f t="shared" si="13"/>
        <v>0</v>
      </c>
      <c r="Y45" s="13" t="str">
        <f t="shared" si="14"/>
        <v/>
      </c>
      <c r="Z45" s="4" t="str">
        <f t="shared" si="15"/>
        <v/>
      </c>
      <c r="AB45" s="2">
        <f t="shared" si="44"/>
        <v>-4.5</v>
      </c>
      <c r="AC45" s="4">
        <f t="shared" si="16"/>
        <v>-13.5</v>
      </c>
      <c r="AD45" s="4">
        <f t="shared" si="17"/>
        <v>1.83</v>
      </c>
      <c r="AG45" s="4">
        <f t="shared" si="18"/>
        <v>0</v>
      </c>
      <c r="AH45" s="13" t="str">
        <f t="shared" si="19"/>
        <v/>
      </c>
      <c r="AI45" s="4" t="str">
        <f t="shared" si="20"/>
        <v/>
      </c>
      <c r="AJ45" s="13"/>
      <c r="AK45" s="2">
        <f t="shared" si="45"/>
        <v>-4.5</v>
      </c>
      <c r="AL45" s="4">
        <f t="shared" si="21"/>
        <v>-13.5</v>
      </c>
      <c r="AM45" s="4">
        <f t="shared" si="22"/>
        <v>1.83</v>
      </c>
      <c r="AP45" s="4">
        <f t="shared" si="23"/>
        <v>0</v>
      </c>
      <c r="AQ45" s="13" t="str">
        <f t="shared" si="24"/>
        <v/>
      </c>
      <c r="AR45" s="4" t="str">
        <f t="shared" si="25"/>
        <v/>
      </c>
      <c r="AS45" s="13"/>
      <c r="AT45" s="2">
        <f t="shared" si="46"/>
        <v>-4.5</v>
      </c>
      <c r="AU45" s="4">
        <f t="shared" si="26"/>
        <v>-13.5</v>
      </c>
      <c r="AV45" s="4">
        <f t="shared" si="27"/>
        <v>1.83</v>
      </c>
      <c r="AY45" s="4">
        <f t="shared" si="28"/>
        <v>0</v>
      </c>
      <c r="AZ45" s="13" t="str">
        <f t="shared" si="29"/>
        <v/>
      </c>
      <c r="BA45" s="4" t="str">
        <f t="shared" si="30"/>
        <v/>
      </c>
      <c r="BB45" s="13"/>
      <c r="BC45" s="2">
        <f t="shared" si="47"/>
        <v>-4.5</v>
      </c>
      <c r="BD45" s="4">
        <f t="shared" si="31"/>
        <v>-13.5</v>
      </c>
      <c r="BE45" s="4">
        <f t="shared" si="32"/>
        <v>1.83</v>
      </c>
      <c r="BH45" s="4">
        <f t="shared" si="33"/>
        <v>0</v>
      </c>
      <c r="BI45" s="13" t="str">
        <f t="shared" si="34"/>
        <v/>
      </c>
      <c r="BJ45" s="4" t="str">
        <f t="shared" si="35"/>
        <v/>
      </c>
      <c r="BK45" s="13"/>
      <c r="BL45" s="2">
        <f t="shared" si="48"/>
        <v>-4.5</v>
      </c>
      <c r="BM45" s="4">
        <f t="shared" si="36"/>
        <v>-13.5</v>
      </c>
      <c r="BN45" s="4">
        <f t="shared" si="37"/>
        <v>1.83</v>
      </c>
      <c r="BQ45" s="4">
        <f t="shared" si="38"/>
        <v>0</v>
      </c>
      <c r="BR45" s="13" t="str">
        <f t="shared" si="39"/>
        <v/>
      </c>
      <c r="BS45" s="4" t="str">
        <f t="shared" si="40"/>
        <v/>
      </c>
      <c r="BT45" s="25"/>
    </row>
    <row r="46">
      <c r="A46" s="2">
        <f t="shared" si="41"/>
        <v>-4</v>
      </c>
      <c r="B46" s="4">
        <f t="shared" si="1"/>
        <v>-12</v>
      </c>
      <c r="C46" s="4">
        <f t="shared" si="2"/>
        <v>1.62</v>
      </c>
      <c r="F46" s="4">
        <f t="shared" si="3"/>
        <v>0</v>
      </c>
      <c r="G46" s="13" t="str">
        <f t="shared" si="4"/>
        <v/>
      </c>
      <c r="H46" s="4" t="str">
        <f t="shared" si="5"/>
        <v/>
      </c>
      <c r="J46" s="2">
        <f t="shared" si="42"/>
        <v>-4</v>
      </c>
      <c r="K46" s="4">
        <f t="shared" si="6"/>
        <v>-12</v>
      </c>
      <c r="L46" s="4">
        <f t="shared" si="7"/>
        <v>1.62</v>
      </c>
      <c r="O46" s="4">
        <f t="shared" si="8"/>
        <v>0</v>
      </c>
      <c r="P46" s="13" t="str">
        <f t="shared" si="9"/>
        <v/>
      </c>
      <c r="Q46" s="4" t="str">
        <f t="shared" si="10"/>
        <v/>
      </c>
      <c r="S46" s="2">
        <f t="shared" si="43"/>
        <v>-4</v>
      </c>
      <c r="T46" s="4">
        <f t="shared" si="11"/>
        <v>-12</v>
      </c>
      <c r="U46" s="4">
        <f t="shared" si="12"/>
        <v>1.68</v>
      </c>
      <c r="X46" s="4">
        <f t="shared" si="13"/>
        <v>0</v>
      </c>
      <c r="Y46" s="13" t="str">
        <f t="shared" si="14"/>
        <v/>
      </c>
      <c r="Z46" s="4" t="str">
        <f t="shared" si="15"/>
        <v/>
      </c>
      <c r="AB46" s="2">
        <f t="shared" si="44"/>
        <v>-4</v>
      </c>
      <c r="AC46" s="4">
        <f t="shared" si="16"/>
        <v>-12</v>
      </c>
      <c r="AD46" s="4">
        <f t="shared" si="17"/>
        <v>1.8</v>
      </c>
      <c r="AG46" s="4">
        <f t="shared" si="18"/>
        <v>0</v>
      </c>
      <c r="AH46" s="13" t="str">
        <f t="shared" si="19"/>
        <v/>
      </c>
      <c r="AI46" s="4" t="str">
        <f t="shared" si="20"/>
        <v/>
      </c>
      <c r="AJ46" s="13"/>
      <c r="AK46" s="2">
        <f t="shared" si="45"/>
        <v>-4</v>
      </c>
      <c r="AL46" s="4">
        <f t="shared" si="21"/>
        <v>-12</v>
      </c>
      <c r="AM46" s="4">
        <f t="shared" si="22"/>
        <v>1.8</v>
      </c>
      <c r="AP46" s="4">
        <f t="shared" si="23"/>
        <v>0</v>
      </c>
      <c r="AQ46" s="13" t="str">
        <f t="shared" si="24"/>
        <v/>
      </c>
      <c r="AR46" s="4" t="str">
        <f t="shared" si="25"/>
        <v/>
      </c>
      <c r="AS46" s="13"/>
      <c r="AT46" s="2">
        <f t="shared" si="46"/>
        <v>-4</v>
      </c>
      <c r="AU46" s="4">
        <f t="shared" si="26"/>
        <v>-12</v>
      </c>
      <c r="AV46" s="4">
        <f t="shared" si="27"/>
        <v>1.8</v>
      </c>
      <c r="AY46" s="4">
        <f t="shared" si="28"/>
        <v>0</v>
      </c>
      <c r="AZ46" s="13" t="str">
        <f t="shared" si="29"/>
        <v/>
      </c>
      <c r="BA46" s="4" t="str">
        <f t="shared" si="30"/>
        <v/>
      </c>
      <c r="BB46" s="13"/>
      <c r="BC46" s="2">
        <f t="shared" si="47"/>
        <v>-4</v>
      </c>
      <c r="BD46" s="4">
        <f t="shared" si="31"/>
        <v>-12</v>
      </c>
      <c r="BE46" s="4">
        <f t="shared" si="32"/>
        <v>1.8</v>
      </c>
      <c r="BH46" s="4">
        <f t="shared" si="33"/>
        <v>0</v>
      </c>
      <c r="BI46" s="13" t="str">
        <f t="shared" si="34"/>
        <v/>
      </c>
      <c r="BJ46" s="4" t="str">
        <f t="shared" si="35"/>
        <v/>
      </c>
      <c r="BK46" s="13"/>
      <c r="BL46" s="2">
        <f t="shared" si="48"/>
        <v>-4</v>
      </c>
      <c r="BM46" s="4">
        <f t="shared" si="36"/>
        <v>-12</v>
      </c>
      <c r="BN46" s="4">
        <f t="shared" si="37"/>
        <v>1.8</v>
      </c>
      <c r="BQ46" s="4">
        <f t="shared" si="38"/>
        <v>0</v>
      </c>
      <c r="BR46" s="13" t="str">
        <f t="shared" si="39"/>
        <v/>
      </c>
      <c r="BS46" s="4" t="str">
        <f t="shared" si="40"/>
        <v/>
      </c>
      <c r="BT46" s="25"/>
    </row>
    <row r="47">
      <c r="A47" s="2">
        <f t="shared" si="41"/>
        <v>-3.5</v>
      </c>
      <c r="B47" s="4">
        <f t="shared" si="1"/>
        <v>-10.5</v>
      </c>
      <c r="C47" s="4">
        <f t="shared" si="2"/>
        <v>1.59</v>
      </c>
      <c r="F47" s="4">
        <f t="shared" si="3"/>
        <v>0</v>
      </c>
      <c r="G47" s="13" t="str">
        <f t="shared" si="4"/>
        <v/>
      </c>
      <c r="H47" s="4" t="str">
        <f t="shared" si="5"/>
        <v/>
      </c>
      <c r="J47" s="2">
        <f t="shared" si="42"/>
        <v>-3.5</v>
      </c>
      <c r="K47" s="4">
        <f t="shared" si="6"/>
        <v>-10.5</v>
      </c>
      <c r="L47" s="4">
        <f t="shared" si="7"/>
        <v>1.59</v>
      </c>
      <c r="O47" s="4">
        <f t="shared" si="8"/>
        <v>0</v>
      </c>
      <c r="P47" s="13" t="str">
        <f t="shared" si="9"/>
        <v/>
      </c>
      <c r="Q47" s="4" t="str">
        <f t="shared" si="10"/>
        <v/>
      </c>
      <c r="S47" s="2">
        <f t="shared" si="43"/>
        <v>-3.5</v>
      </c>
      <c r="T47" s="4">
        <f t="shared" si="11"/>
        <v>-10.5</v>
      </c>
      <c r="U47" s="4">
        <f t="shared" si="12"/>
        <v>1.65</v>
      </c>
      <c r="X47" s="4">
        <f t="shared" si="13"/>
        <v>0</v>
      </c>
      <c r="Y47" s="13" t="str">
        <f t="shared" si="14"/>
        <v/>
      </c>
      <c r="Z47" s="4" t="str">
        <f t="shared" si="15"/>
        <v/>
      </c>
      <c r="AB47" s="2">
        <f t="shared" si="44"/>
        <v>-3.5</v>
      </c>
      <c r="AC47" s="4">
        <f t="shared" si="16"/>
        <v>-10.5</v>
      </c>
      <c r="AD47" s="4">
        <f t="shared" si="17"/>
        <v>1.77</v>
      </c>
      <c r="AG47" s="4">
        <f t="shared" si="18"/>
        <v>0</v>
      </c>
      <c r="AH47" s="13" t="str">
        <f t="shared" si="19"/>
        <v/>
      </c>
      <c r="AI47" s="4" t="str">
        <f t="shared" si="20"/>
        <v/>
      </c>
      <c r="AJ47" s="13"/>
      <c r="AK47" s="2">
        <f t="shared" si="45"/>
        <v>-3.5</v>
      </c>
      <c r="AL47" s="4">
        <f t="shared" si="21"/>
        <v>-10.5</v>
      </c>
      <c r="AM47" s="4">
        <f t="shared" si="22"/>
        <v>1.77</v>
      </c>
      <c r="AP47" s="4">
        <f t="shared" si="23"/>
        <v>0</v>
      </c>
      <c r="AQ47" s="13" t="str">
        <f t="shared" si="24"/>
        <v/>
      </c>
      <c r="AR47" s="4" t="str">
        <f t="shared" si="25"/>
        <v/>
      </c>
      <c r="AS47" s="13"/>
      <c r="AT47" s="2">
        <f t="shared" si="46"/>
        <v>-3.5</v>
      </c>
      <c r="AU47" s="4">
        <f t="shared" si="26"/>
        <v>-10.5</v>
      </c>
      <c r="AV47" s="4">
        <f t="shared" si="27"/>
        <v>1.77</v>
      </c>
      <c r="AY47" s="4">
        <f t="shared" si="28"/>
        <v>0</v>
      </c>
      <c r="AZ47" s="13" t="str">
        <f t="shared" si="29"/>
        <v/>
      </c>
      <c r="BA47" s="4" t="str">
        <f t="shared" si="30"/>
        <v/>
      </c>
      <c r="BB47" s="13"/>
      <c r="BC47" s="2">
        <f t="shared" si="47"/>
        <v>-3.5</v>
      </c>
      <c r="BD47" s="4">
        <f t="shared" si="31"/>
        <v>-10.5</v>
      </c>
      <c r="BE47" s="4">
        <f t="shared" si="32"/>
        <v>1.77</v>
      </c>
      <c r="BH47" s="4">
        <f t="shared" si="33"/>
        <v>0</v>
      </c>
      <c r="BI47" s="13" t="str">
        <f t="shared" si="34"/>
        <v/>
      </c>
      <c r="BJ47" s="4" t="str">
        <f t="shared" si="35"/>
        <v/>
      </c>
      <c r="BK47" s="13"/>
      <c r="BL47" s="2">
        <f t="shared" si="48"/>
        <v>-3.5</v>
      </c>
      <c r="BM47" s="4">
        <f t="shared" si="36"/>
        <v>-10.5</v>
      </c>
      <c r="BN47" s="4">
        <f t="shared" si="37"/>
        <v>1.77</v>
      </c>
      <c r="BQ47" s="4">
        <f t="shared" si="38"/>
        <v>0</v>
      </c>
      <c r="BR47" s="13" t="str">
        <f t="shared" si="39"/>
        <v/>
      </c>
      <c r="BS47" s="4" t="str">
        <f t="shared" si="40"/>
        <v/>
      </c>
      <c r="BT47" s="25"/>
    </row>
    <row r="48">
      <c r="A48" s="2">
        <f t="shared" si="41"/>
        <v>-3</v>
      </c>
      <c r="B48" s="4">
        <f t="shared" si="1"/>
        <v>-9</v>
      </c>
      <c r="C48" s="4">
        <f t="shared" si="2"/>
        <v>1.56</v>
      </c>
      <c r="F48" s="4">
        <f t="shared" si="3"/>
        <v>0</v>
      </c>
      <c r="G48" s="13" t="str">
        <f t="shared" si="4"/>
        <v/>
      </c>
      <c r="H48" s="4" t="str">
        <f t="shared" si="5"/>
        <v/>
      </c>
      <c r="J48" s="2">
        <f t="shared" si="42"/>
        <v>-3</v>
      </c>
      <c r="K48" s="4">
        <f t="shared" si="6"/>
        <v>-9</v>
      </c>
      <c r="L48" s="4">
        <f t="shared" si="7"/>
        <v>1.56</v>
      </c>
      <c r="O48" s="4">
        <f t="shared" si="8"/>
        <v>0</v>
      </c>
      <c r="P48" s="13" t="str">
        <f t="shared" si="9"/>
        <v/>
      </c>
      <c r="Q48" s="4" t="str">
        <f t="shared" si="10"/>
        <v/>
      </c>
      <c r="S48" s="2">
        <f t="shared" si="43"/>
        <v>-3</v>
      </c>
      <c r="T48" s="4">
        <f t="shared" si="11"/>
        <v>-9</v>
      </c>
      <c r="U48" s="4">
        <f t="shared" si="12"/>
        <v>1.62</v>
      </c>
      <c r="X48" s="4">
        <f t="shared" si="13"/>
        <v>0</v>
      </c>
      <c r="Y48" s="13" t="str">
        <f t="shared" si="14"/>
        <v/>
      </c>
      <c r="Z48" s="4" t="str">
        <f t="shared" si="15"/>
        <v/>
      </c>
      <c r="AB48" s="2">
        <f t="shared" si="44"/>
        <v>-3</v>
      </c>
      <c r="AC48" s="4">
        <f t="shared" si="16"/>
        <v>-9</v>
      </c>
      <c r="AD48" s="4">
        <f t="shared" si="17"/>
        <v>1.74</v>
      </c>
      <c r="AG48" s="4">
        <f t="shared" si="18"/>
        <v>0</v>
      </c>
      <c r="AH48" s="13" t="str">
        <f t="shared" si="19"/>
        <v/>
      </c>
      <c r="AI48" s="4" t="str">
        <f t="shared" si="20"/>
        <v/>
      </c>
      <c r="AJ48" s="13"/>
      <c r="AK48" s="2">
        <f t="shared" si="45"/>
        <v>-3</v>
      </c>
      <c r="AL48" s="4">
        <f t="shared" si="21"/>
        <v>-9</v>
      </c>
      <c r="AM48" s="4">
        <f t="shared" si="22"/>
        <v>1.74</v>
      </c>
      <c r="AP48" s="4">
        <f t="shared" si="23"/>
        <v>0</v>
      </c>
      <c r="AQ48" s="13" t="str">
        <f t="shared" si="24"/>
        <v/>
      </c>
      <c r="AR48" s="4" t="str">
        <f t="shared" si="25"/>
        <v/>
      </c>
      <c r="AS48" s="13"/>
      <c r="AT48" s="2">
        <f t="shared" si="46"/>
        <v>-3</v>
      </c>
      <c r="AU48" s="4">
        <f t="shared" si="26"/>
        <v>-9</v>
      </c>
      <c r="AV48" s="4">
        <f t="shared" si="27"/>
        <v>1.74</v>
      </c>
      <c r="AY48" s="4">
        <f t="shared" si="28"/>
        <v>0</v>
      </c>
      <c r="AZ48" s="13" t="str">
        <f t="shared" si="29"/>
        <v/>
      </c>
      <c r="BA48" s="4" t="str">
        <f t="shared" si="30"/>
        <v/>
      </c>
      <c r="BB48" s="13"/>
      <c r="BC48" s="2">
        <f t="shared" si="47"/>
        <v>-3</v>
      </c>
      <c r="BD48" s="4">
        <f t="shared" si="31"/>
        <v>-9</v>
      </c>
      <c r="BE48" s="4">
        <f t="shared" si="32"/>
        <v>1.74</v>
      </c>
      <c r="BH48" s="4">
        <f t="shared" si="33"/>
        <v>0</v>
      </c>
      <c r="BI48" s="13" t="str">
        <f t="shared" si="34"/>
        <v/>
      </c>
      <c r="BJ48" s="4" t="str">
        <f t="shared" si="35"/>
        <v/>
      </c>
      <c r="BK48" s="13"/>
      <c r="BL48" s="2">
        <f t="shared" si="48"/>
        <v>-3</v>
      </c>
      <c r="BM48" s="4">
        <f t="shared" si="36"/>
        <v>-9</v>
      </c>
      <c r="BN48" s="4">
        <f t="shared" si="37"/>
        <v>1.74</v>
      </c>
      <c r="BQ48" s="4">
        <f t="shared" si="38"/>
        <v>0</v>
      </c>
      <c r="BR48" s="13" t="str">
        <f t="shared" si="39"/>
        <v/>
      </c>
      <c r="BS48" s="4" t="str">
        <f t="shared" si="40"/>
        <v/>
      </c>
      <c r="BT48" s="25"/>
    </row>
    <row r="49">
      <c r="A49" s="2">
        <f t="shared" si="41"/>
        <v>-2.5</v>
      </c>
      <c r="B49" s="4">
        <f t="shared" si="1"/>
        <v>-7.5</v>
      </c>
      <c r="C49" s="4">
        <f t="shared" si="2"/>
        <v>1.53</v>
      </c>
      <c r="F49" s="4">
        <f t="shared" si="3"/>
        <v>0</v>
      </c>
      <c r="G49" s="13" t="str">
        <f t="shared" si="4"/>
        <v/>
      </c>
      <c r="H49" s="4" t="str">
        <f t="shared" si="5"/>
        <v/>
      </c>
      <c r="J49" s="2">
        <f t="shared" si="42"/>
        <v>-2.5</v>
      </c>
      <c r="K49" s="4">
        <f t="shared" si="6"/>
        <v>-7.5</v>
      </c>
      <c r="L49" s="4">
        <f t="shared" si="7"/>
        <v>1.53</v>
      </c>
      <c r="O49" s="4">
        <f t="shared" si="8"/>
        <v>0</v>
      </c>
      <c r="P49" s="13" t="str">
        <f t="shared" si="9"/>
        <v/>
      </c>
      <c r="Q49" s="4" t="str">
        <f t="shared" si="10"/>
        <v/>
      </c>
      <c r="S49" s="2">
        <f t="shared" si="43"/>
        <v>-2.5</v>
      </c>
      <c r="T49" s="4">
        <f t="shared" si="11"/>
        <v>-7.5</v>
      </c>
      <c r="U49" s="4">
        <f t="shared" si="12"/>
        <v>1.59</v>
      </c>
      <c r="X49" s="4">
        <f t="shared" si="13"/>
        <v>0</v>
      </c>
      <c r="Y49" s="13" t="str">
        <f t="shared" si="14"/>
        <v/>
      </c>
      <c r="Z49" s="4" t="str">
        <f t="shared" si="15"/>
        <v/>
      </c>
      <c r="AB49" s="2">
        <f t="shared" si="44"/>
        <v>-2.5</v>
      </c>
      <c r="AC49" s="4">
        <f t="shared" si="16"/>
        <v>-7.5</v>
      </c>
      <c r="AD49" s="4">
        <f t="shared" si="17"/>
        <v>1.71</v>
      </c>
      <c r="AG49" s="4">
        <f t="shared" si="18"/>
        <v>0</v>
      </c>
      <c r="AH49" s="13" t="str">
        <f t="shared" si="19"/>
        <v/>
      </c>
      <c r="AI49" s="4" t="str">
        <f t="shared" si="20"/>
        <v/>
      </c>
      <c r="AJ49" s="13"/>
      <c r="AK49" s="2">
        <f t="shared" si="45"/>
        <v>-2.5</v>
      </c>
      <c r="AL49" s="4">
        <f t="shared" si="21"/>
        <v>-7.5</v>
      </c>
      <c r="AM49" s="4">
        <f t="shared" si="22"/>
        <v>1.71</v>
      </c>
      <c r="AP49" s="4">
        <f t="shared" si="23"/>
        <v>0</v>
      </c>
      <c r="AQ49" s="13" t="str">
        <f t="shared" si="24"/>
        <v/>
      </c>
      <c r="AR49" s="4" t="str">
        <f t="shared" si="25"/>
        <v/>
      </c>
      <c r="AS49" s="13"/>
      <c r="AT49" s="2">
        <f t="shared" si="46"/>
        <v>-2.5</v>
      </c>
      <c r="AU49" s="4">
        <f t="shared" si="26"/>
        <v>-7.5</v>
      </c>
      <c r="AV49" s="4">
        <f t="shared" si="27"/>
        <v>1.71</v>
      </c>
      <c r="AY49" s="4">
        <f t="shared" si="28"/>
        <v>0</v>
      </c>
      <c r="AZ49" s="13" t="str">
        <f t="shared" si="29"/>
        <v/>
      </c>
      <c r="BA49" s="4" t="str">
        <f t="shared" si="30"/>
        <v/>
      </c>
      <c r="BB49" s="13"/>
      <c r="BC49" s="2">
        <f t="shared" si="47"/>
        <v>-2.5</v>
      </c>
      <c r="BD49" s="4">
        <f t="shared" si="31"/>
        <v>-7.5</v>
      </c>
      <c r="BE49" s="4">
        <f t="shared" si="32"/>
        <v>1.71</v>
      </c>
      <c r="BH49" s="4">
        <f t="shared" si="33"/>
        <v>0</v>
      </c>
      <c r="BI49" s="13" t="str">
        <f t="shared" si="34"/>
        <v/>
      </c>
      <c r="BJ49" s="4" t="str">
        <f t="shared" si="35"/>
        <v/>
      </c>
      <c r="BK49" s="13"/>
      <c r="BL49" s="2">
        <f t="shared" si="48"/>
        <v>-2.5</v>
      </c>
      <c r="BM49" s="4">
        <f t="shared" si="36"/>
        <v>-7.5</v>
      </c>
      <c r="BN49" s="4">
        <f t="shared" si="37"/>
        <v>1.71</v>
      </c>
      <c r="BQ49" s="4">
        <f t="shared" si="38"/>
        <v>0</v>
      </c>
      <c r="BR49" s="13" t="str">
        <f t="shared" si="39"/>
        <v/>
      </c>
      <c r="BS49" s="4" t="str">
        <f t="shared" si="40"/>
        <v/>
      </c>
      <c r="BT49" s="25"/>
    </row>
    <row r="50">
      <c r="A50" s="2">
        <f t="shared" si="41"/>
        <v>-2</v>
      </c>
      <c r="B50" s="4">
        <f t="shared" si="1"/>
        <v>-6</v>
      </c>
      <c r="C50" s="4">
        <f t="shared" si="2"/>
        <v>1.5</v>
      </c>
      <c r="F50" s="4">
        <f t="shared" si="3"/>
        <v>0</v>
      </c>
      <c r="G50" s="13" t="str">
        <f t="shared" si="4"/>
        <v/>
      </c>
      <c r="H50" s="4" t="str">
        <f t="shared" si="5"/>
        <v/>
      </c>
      <c r="J50" s="2">
        <f t="shared" si="42"/>
        <v>-2</v>
      </c>
      <c r="K50" s="4">
        <f t="shared" si="6"/>
        <v>-6</v>
      </c>
      <c r="L50" s="4">
        <f t="shared" si="7"/>
        <v>1.5</v>
      </c>
      <c r="O50" s="4">
        <f t="shared" si="8"/>
        <v>0</v>
      </c>
      <c r="P50" s="13" t="str">
        <f t="shared" si="9"/>
        <v/>
      </c>
      <c r="Q50" s="4" t="str">
        <f t="shared" si="10"/>
        <v/>
      </c>
      <c r="S50" s="2">
        <f t="shared" si="43"/>
        <v>-2</v>
      </c>
      <c r="T50" s="4">
        <f t="shared" si="11"/>
        <v>-6</v>
      </c>
      <c r="U50" s="4">
        <f t="shared" si="12"/>
        <v>1.56</v>
      </c>
      <c r="X50" s="4">
        <f t="shared" si="13"/>
        <v>0</v>
      </c>
      <c r="Y50" s="13" t="str">
        <f t="shared" si="14"/>
        <v/>
      </c>
      <c r="Z50" s="4" t="str">
        <f t="shared" si="15"/>
        <v/>
      </c>
      <c r="AB50" s="2">
        <f t="shared" si="44"/>
        <v>-2</v>
      </c>
      <c r="AC50" s="4">
        <f t="shared" si="16"/>
        <v>-6</v>
      </c>
      <c r="AD50" s="4">
        <f t="shared" si="17"/>
        <v>1.68</v>
      </c>
      <c r="AG50" s="4">
        <f t="shared" si="18"/>
        <v>0</v>
      </c>
      <c r="AH50" s="13" t="str">
        <f t="shared" si="19"/>
        <v/>
      </c>
      <c r="AI50" s="4" t="str">
        <f t="shared" si="20"/>
        <v/>
      </c>
      <c r="AJ50" s="13"/>
      <c r="AK50" s="2">
        <f t="shared" si="45"/>
        <v>-2</v>
      </c>
      <c r="AL50" s="4">
        <f t="shared" si="21"/>
        <v>-6</v>
      </c>
      <c r="AM50" s="4">
        <f t="shared" si="22"/>
        <v>1.68</v>
      </c>
      <c r="AP50" s="4">
        <f t="shared" si="23"/>
        <v>0</v>
      </c>
      <c r="AQ50" s="13" t="str">
        <f t="shared" si="24"/>
        <v/>
      </c>
      <c r="AR50" s="4" t="str">
        <f t="shared" si="25"/>
        <v/>
      </c>
      <c r="AS50" s="13"/>
      <c r="AT50" s="2">
        <f t="shared" si="46"/>
        <v>-2</v>
      </c>
      <c r="AU50" s="4">
        <f t="shared" si="26"/>
        <v>-6</v>
      </c>
      <c r="AV50" s="4">
        <f t="shared" si="27"/>
        <v>1.68</v>
      </c>
      <c r="AY50" s="4">
        <f t="shared" si="28"/>
        <v>0</v>
      </c>
      <c r="AZ50" s="13" t="str">
        <f t="shared" si="29"/>
        <v/>
      </c>
      <c r="BA50" s="4" t="str">
        <f t="shared" si="30"/>
        <v/>
      </c>
      <c r="BB50" s="13"/>
      <c r="BC50" s="2">
        <f t="shared" si="47"/>
        <v>-2</v>
      </c>
      <c r="BD50" s="4">
        <f t="shared" si="31"/>
        <v>-6</v>
      </c>
      <c r="BE50" s="4">
        <f t="shared" si="32"/>
        <v>1.68</v>
      </c>
      <c r="BH50" s="4">
        <f t="shared" si="33"/>
        <v>0</v>
      </c>
      <c r="BI50" s="13" t="str">
        <f t="shared" si="34"/>
        <v/>
      </c>
      <c r="BJ50" s="4" t="str">
        <f t="shared" si="35"/>
        <v/>
      </c>
      <c r="BK50" s="13"/>
      <c r="BL50" s="2">
        <f t="shared" si="48"/>
        <v>-2</v>
      </c>
      <c r="BM50" s="4">
        <f t="shared" si="36"/>
        <v>-6</v>
      </c>
      <c r="BN50" s="4">
        <f t="shared" si="37"/>
        <v>1.68</v>
      </c>
      <c r="BQ50" s="4">
        <f t="shared" si="38"/>
        <v>0</v>
      </c>
      <c r="BR50" s="13" t="str">
        <f t="shared" si="39"/>
        <v/>
      </c>
      <c r="BS50" s="4" t="str">
        <f t="shared" si="40"/>
        <v/>
      </c>
      <c r="BT50" s="25"/>
    </row>
    <row r="51">
      <c r="A51" s="2">
        <f t="shared" si="41"/>
        <v>-1.5</v>
      </c>
      <c r="B51" s="4">
        <f t="shared" si="1"/>
        <v>-4.5</v>
      </c>
      <c r="C51" s="4">
        <f t="shared" si="2"/>
        <v>1.47</v>
      </c>
      <c r="F51" s="4">
        <f t="shared" si="3"/>
        <v>0</v>
      </c>
      <c r="G51" s="13" t="str">
        <f t="shared" si="4"/>
        <v/>
      </c>
      <c r="H51" s="4" t="str">
        <f t="shared" si="5"/>
        <v/>
      </c>
      <c r="J51" s="2">
        <f t="shared" si="42"/>
        <v>-1.5</v>
      </c>
      <c r="K51" s="4">
        <f t="shared" si="6"/>
        <v>-4.5</v>
      </c>
      <c r="L51" s="4">
        <f t="shared" si="7"/>
        <v>1.47</v>
      </c>
      <c r="O51" s="4">
        <f t="shared" si="8"/>
        <v>0</v>
      </c>
      <c r="P51" s="13" t="str">
        <f t="shared" si="9"/>
        <v/>
      </c>
      <c r="Q51" s="4" t="str">
        <f t="shared" si="10"/>
        <v/>
      </c>
      <c r="S51" s="2">
        <f t="shared" si="43"/>
        <v>-1.5</v>
      </c>
      <c r="T51" s="4">
        <f t="shared" si="11"/>
        <v>-4.5</v>
      </c>
      <c r="U51" s="4">
        <f t="shared" si="12"/>
        <v>1.53</v>
      </c>
      <c r="X51" s="4">
        <f t="shared" si="13"/>
        <v>0</v>
      </c>
      <c r="Y51" s="13" t="str">
        <f t="shared" si="14"/>
        <v/>
      </c>
      <c r="Z51" s="4" t="str">
        <f t="shared" si="15"/>
        <v/>
      </c>
      <c r="AB51" s="2">
        <f t="shared" si="44"/>
        <v>-1.5</v>
      </c>
      <c r="AC51" s="4">
        <f t="shared" si="16"/>
        <v>-4.5</v>
      </c>
      <c r="AD51" s="4">
        <f t="shared" si="17"/>
        <v>1.65</v>
      </c>
      <c r="AG51" s="4">
        <f t="shared" si="18"/>
        <v>0</v>
      </c>
      <c r="AH51" s="13" t="str">
        <f t="shared" si="19"/>
        <v/>
      </c>
      <c r="AI51" s="4" t="str">
        <f t="shared" si="20"/>
        <v/>
      </c>
      <c r="AJ51" s="13"/>
      <c r="AK51" s="2">
        <f t="shared" si="45"/>
        <v>-1.5</v>
      </c>
      <c r="AL51" s="4">
        <f t="shared" si="21"/>
        <v>-4.5</v>
      </c>
      <c r="AM51" s="4">
        <f t="shared" si="22"/>
        <v>1.65</v>
      </c>
      <c r="AP51" s="4">
        <f t="shared" si="23"/>
        <v>0</v>
      </c>
      <c r="AQ51" s="13" t="str">
        <f t="shared" si="24"/>
        <v/>
      </c>
      <c r="AR51" s="4" t="str">
        <f t="shared" si="25"/>
        <v/>
      </c>
      <c r="AS51" s="13"/>
      <c r="AT51" s="2">
        <f t="shared" si="46"/>
        <v>-1.5</v>
      </c>
      <c r="AU51" s="4">
        <f t="shared" si="26"/>
        <v>-4.5</v>
      </c>
      <c r="AV51" s="4">
        <f t="shared" si="27"/>
        <v>1.65</v>
      </c>
      <c r="AY51" s="4">
        <f t="shared" si="28"/>
        <v>0</v>
      </c>
      <c r="AZ51" s="13" t="str">
        <f t="shared" si="29"/>
        <v/>
      </c>
      <c r="BA51" s="4" t="str">
        <f t="shared" si="30"/>
        <v/>
      </c>
      <c r="BB51" s="13"/>
      <c r="BC51" s="2">
        <f t="shared" si="47"/>
        <v>-1.5</v>
      </c>
      <c r="BD51" s="4">
        <f t="shared" si="31"/>
        <v>-4.5</v>
      </c>
      <c r="BE51" s="4">
        <f t="shared" si="32"/>
        <v>1.65</v>
      </c>
      <c r="BH51" s="4">
        <f t="shared" si="33"/>
        <v>0</v>
      </c>
      <c r="BI51" s="13" t="str">
        <f t="shared" si="34"/>
        <v/>
      </c>
      <c r="BJ51" s="4" t="str">
        <f t="shared" si="35"/>
        <v/>
      </c>
      <c r="BK51" s="13"/>
      <c r="BL51" s="2">
        <f t="shared" si="48"/>
        <v>-1.5</v>
      </c>
      <c r="BM51" s="4">
        <f t="shared" si="36"/>
        <v>-4.5</v>
      </c>
      <c r="BN51" s="4">
        <f t="shared" si="37"/>
        <v>1.65</v>
      </c>
      <c r="BQ51" s="4">
        <f t="shared" si="38"/>
        <v>0</v>
      </c>
      <c r="BR51" s="13" t="str">
        <f t="shared" si="39"/>
        <v/>
      </c>
      <c r="BS51" s="4" t="str">
        <f t="shared" si="40"/>
        <v/>
      </c>
      <c r="BT51" s="25"/>
    </row>
    <row r="52">
      <c r="A52" s="2">
        <f t="shared" si="41"/>
        <v>-1</v>
      </c>
      <c r="B52" s="4">
        <f t="shared" si="1"/>
        <v>-3</v>
      </c>
      <c r="C52" s="4">
        <f t="shared" si="2"/>
        <v>1.44</v>
      </c>
      <c r="F52" s="4">
        <f t="shared" si="3"/>
        <v>0</v>
      </c>
      <c r="G52" s="13" t="str">
        <f t="shared" si="4"/>
        <v/>
      </c>
      <c r="H52" s="4" t="str">
        <f t="shared" si="5"/>
        <v/>
      </c>
      <c r="J52" s="2">
        <f t="shared" si="42"/>
        <v>-1</v>
      </c>
      <c r="K52" s="4">
        <f t="shared" si="6"/>
        <v>-3</v>
      </c>
      <c r="L52" s="4">
        <f t="shared" si="7"/>
        <v>1.44</v>
      </c>
      <c r="O52" s="4">
        <f t="shared" si="8"/>
        <v>0</v>
      </c>
      <c r="P52" s="13" t="str">
        <f t="shared" si="9"/>
        <v/>
      </c>
      <c r="Q52" s="4" t="str">
        <f t="shared" si="10"/>
        <v/>
      </c>
      <c r="S52" s="2">
        <f t="shared" si="43"/>
        <v>-1</v>
      </c>
      <c r="T52" s="4">
        <f t="shared" si="11"/>
        <v>-3</v>
      </c>
      <c r="U52" s="4">
        <f t="shared" si="12"/>
        <v>1.5</v>
      </c>
      <c r="X52" s="4">
        <f t="shared" si="13"/>
        <v>0</v>
      </c>
      <c r="Y52" s="13" t="str">
        <f t="shared" si="14"/>
        <v/>
      </c>
      <c r="Z52" s="4" t="str">
        <f t="shared" si="15"/>
        <v/>
      </c>
      <c r="AB52" s="2">
        <f t="shared" si="44"/>
        <v>-1</v>
      </c>
      <c r="AC52" s="4">
        <f t="shared" si="16"/>
        <v>-3</v>
      </c>
      <c r="AD52" s="4">
        <f t="shared" si="17"/>
        <v>1.62</v>
      </c>
      <c r="AG52" s="4">
        <f t="shared" si="18"/>
        <v>0</v>
      </c>
      <c r="AH52" s="13" t="str">
        <f t="shared" si="19"/>
        <v/>
      </c>
      <c r="AI52" s="4" t="str">
        <f t="shared" si="20"/>
        <v/>
      </c>
      <c r="AJ52" s="13"/>
      <c r="AK52" s="2">
        <f t="shared" si="45"/>
        <v>-1</v>
      </c>
      <c r="AL52" s="4">
        <f t="shared" si="21"/>
        <v>-3</v>
      </c>
      <c r="AM52" s="4">
        <f t="shared" si="22"/>
        <v>1.62</v>
      </c>
      <c r="AP52" s="4">
        <f t="shared" si="23"/>
        <v>0</v>
      </c>
      <c r="AQ52" s="13" t="str">
        <f t="shared" si="24"/>
        <v/>
      </c>
      <c r="AR52" s="4" t="str">
        <f t="shared" si="25"/>
        <v/>
      </c>
      <c r="AS52" s="13"/>
      <c r="AT52" s="2">
        <f t="shared" si="46"/>
        <v>-1</v>
      </c>
      <c r="AU52" s="4">
        <f t="shared" si="26"/>
        <v>-3</v>
      </c>
      <c r="AV52" s="4">
        <f t="shared" si="27"/>
        <v>1.62</v>
      </c>
      <c r="AY52" s="4">
        <f t="shared" si="28"/>
        <v>0</v>
      </c>
      <c r="AZ52" s="13" t="str">
        <f t="shared" si="29"/>
        <v/>
      </c>
      <c r="BA52" s="4" t="str">
        <f t="shared" si="30"/>
        <v/>
      </c>
      <c r="BB52" s="13"/>
      <c r="BC52" s="2">
        <f t="shared" si="47"/>
        <v>-1</v>
      </c>
      <c r="BD52" s="4">
        <f t="shared" si="31"/>
        <v>-3</v>
      </c>
      <c r="BE52" s="4">
        <f t="shared" si="32"/>
        <v>1.62</v>
      </c>
      <c r="BH52" s="4">
        <f t="shared" si="33"/>
        <v>0</v>
      </c>
      <c r="BI52" s="13" t="str">
        <f t="shared" si="34"/>
        <v/>
      </c>
      <c r="BJ52" s="4" t="str">
        <f t="shared" si="35"/>
        <v/>
      </c>
      <c r="BK52" s="13"/>
      <c r="BL52" s="2">
        <f t="shared" si="48"/>
        <v>-1</v>
      </c>
      <c r="BM52" s="4">
        <f t="shared" si="36"/>
        <v>-3</v>
      </c>
      <c r="BN52" s="4">
        <f t="shared" si="37"/>
        <v>1.62</v>
      </c>
      <c r="BQ52" s="4">
        <f t="shared" si="38"/>
        <v>0</v>
      </c>
      <c r="BR52" s="13" t="str">
        <f t="shared" si="39"/>
        <v/>
      </c>
      <c r="BS52" s="4" t="str">
        <f t="shared" si="40"/>
        <v/>
      </c>
      <c r="BT52" s="25"/>
    </row>
    <row r="53">
      <c r="A53" s="2">
        <f t="shared" si="41"/>
        <v>-0.5</v>
      </c>
      <c r="B53" s="4">
        <f t="shared" si="1"/>
        <v>-1.5</v>
      </c>
      <c r="C53" s="4">
        <f t="shared" si="2"/>
        <v>1.41</v>
      </c>
      <c r="F53" s="4">
        <f t="shared" si="3"/>
        <v>0</v>
      </c>
      <c r="G53" s="13" t="str">
        <f t="shared" si="4"/>
        <v/>
      </c>
      <c r="H53" s="4" t="str">
        <f t="shared" si="5"/>
        <v/>
      </c>
      <c r="J53" s="2">
        <f t="shared" si="42"/>
        <v>-0.5</v>
      </c>
      <c r="K53" s="4">
        <f t="shared" si="6"/>
        <v>-1.5</v>
      </c>
      <c r="L53" s="4">
        <f t="shared" si="7"/>
        <v>1.41</v>
      </c>
      <c r="O53" s="4">
        <f t="shared" si="8"/>
        <v>0</v>
      </c>
      <c r="P53" s="13" t="str">
        <f t="shared" si="9"/>
        <v/>
      </c>
      <c r="Q53" s="4" t="str">
        <f t="shared" si="10"/>
        <v/>
      </c>
      <c r="S53" s="2">
        <f t="shared" si="43"/>
        <v>-0.5</v>
      </c>
      <c r="T53" s="4">
        <f t="shared" si="11"/>
        <v>-1.5</v>
      </c>
      <c r="U53" s="4">
        <f t="shared" si="12"/>
        <v>1.47</v>
      </c>
      <c r="X53" s="4">
        <f t="shared" si="13"/>
        <v>0</v>
      </c>
      <c r="Y53" s="13" t="str">
        <f t="shared" si="14"/>
        <v/>
      </c>
      <c r="Z53" s="4" t="str">
        <f t="shared" si="15"/>
        <v/>
      </c>
      <c r="AB53" s="2">
        <f t="shared" si="44"/>
        <v>-0.5</v>
      </c>
      <c r="AC53" s="4">
        <f t="shared" si="16"/>
        <v>-1.5</v>
      </c>
      <c r="AD53" s="4">
        <f t="shared" si="17"/>
        <v>1.59</v>
      </c>
      <c r="AG53" s="4">
        <f t="shared" si="18"/>
        <v>0</v>
      </c>
      <c r="AH53" s="13" t="str">
        <f t="shared" si="19"/>
        <v/>
      </c>
      <c r="AI53" s="4" t="str">
        <f t="shared" si="20"/>
        <v/>
      </c>
      <c r="AJ53" s="13"/>
      <c r="AK53" s="2">
        <f t="shared" si="45"/>
        <v>-0.5</v>
      </c>
      <c r="AL53" s="4">
        <f t="shared" si="21"/>
        <v>-1.5</v>
      </c>
      <c r="AM53" s="4">
        <f t="shared" si="22"/>
        <v>1.59</v>
      </c>
      <c r="AP53" s="4">
        <f t="shared" si="23"/>
        <v>0</v>
      </c>
      <c r="AQ53" s="13" t="str">
        <f t="shared" si="24"/>
        <v/>
      </c>
      <c r="AR53" s="4" t="str">
        <f t="shared" si="25"/>
        <v/>
      </c>
      <c r="AS53" s="13"/>
      <c r="AT53" s="2">
        <f t="shared" si="46"/>
        <v>-0.5</v>
      </c>
      <c r="AU53" s="4">
        <f t="shared" si="26"/>
        <v>-1.5</v>
      </c>
      <c r="AV53" s="4">
        <f t="shared" si="27"/>
        <v>1.59</v>
      </c>
      <c r="AY53" s="4">
        <f t="shared" si="28"/>
        <v>0</v>
      </c>
      <c r="AZ53" s="13" t="str">
        <f t="shared" si="29"/>
        <v/>
      </c>
      <c r="BA53" s="4" t="str">
        <f t="shared" si="30"/>
        <v/>
      </c>
      <c r="BB53" s="13"/>
      <c r="BC53" s="2">
        <f t="shared" si="47"/>
        <v>-0.5</v>
      </c>
      <c r="BD53" s="4">
        <f t="shared" si="31"/>
        <v>-1.5</v>
      </c>
      <c r="BE53" s="4">
        <f t="shared" si="32"/>
        <v>1.59</v>
      </c>
      <c r="BH53" s="4">
        <f t="shared" si="33"/>
        <v>0</v>
      </c>
      <c r="BI53" s="13" t="str">
        <f t="shared" si="34"/>
        <v/>
      </c>
      <c r="BJ53" s="4" t="str">
        <f t="shared" si="35"/>
        <v/>
      </c>
      <c r="BK53" s="13"/>
      <c r="BL53" s="2">
        <f t="shared" si="48"/>
        <v>-0.5</v>
      </c>
      <c r="BM53" s="4">
        <f t="shared" si="36"/>
        <v>-1.5</v>
      </c>
      <c r="BN53" s="4">
        <f t="shared" si="37"/>
        <v>1.59</v>
      </c>
      <c r="BQ53" s="4">
        <f t="shared" si="38"/>
        <v>0</v>
      </c>
      <c r="BR53" s="13" t="str">
        <f t="shared" si="39"/>
        <v/>
      </c>
      <c r="BS53" s="4" t="str">
        <f t="shared" si="40"/>
        <v/>
      </c>
      <c r="BT53" s="25"/>
    </row>
    <row r="54">
      <c r="A54" s="2">
        <f t="shared" si="41"/>
        <v>0</v>
      </c>
      <c r="B54" s="4">
        <f t="shared" si="1"/>
        <v>0</v>
      </c>
      <c r="C54" s="4">
        <f t="shared" si="2"/>
        <v>1.38</v>
      </c>
      <c r="D54" s="2">
        <f>150.75+1/32</f>
        <v>150.78125</v>
      </c>
      <c r="E54" s="2">
        <v>155.25</v>
      </c>
      <c r="F54" s="4">
        <f t="shared" si="3"/>
        <v>4.46875</v>
      </c>
      <c r="G54" s="13">
        <f t="shared" si="4"/>
        <v>0.9965217286</v>
      </c>
      <c r="H54" s="4">
        <f t="shared" si="5"/>
        <v>0</v>
      </c>
      <c r="J54" s="2">
        <f t="shared" si="42"/>
        <v>0</v>
      </c>
      <c r="K54" s="4">
        <f t="shared" si="6"/>
        <v>0</v>
      </c>
      <c r="L54" s="4">
        <f t="shared" si="7"/>
        <v>1.38</v>
      </c>
      <c r="M54" s="4">
        <f>150+13/16</f>
        <v>150.8125</v>
      </c>
      <c r="N54" s="2">
        <v>155.25</v>
      </c>
      <c r="O54" s="4">
        <f t="shared" si="8"/>
        <v>4.4375</v>
      </c>
      <c r="P54" s="13">
        <f t="shared" si="9"/>
        <v>0.9964973623</v>
      </c>
      <c r="Q54" s="4">
        <f t="shared" si="10"/>
        <v>0</v>
      </c>
      <c r="S54" s="2">
        <f t="shared" si="43"/>
        <v>0</v>
      </c>
      <c r="T54" s="4">
        <f t="shared" si="11"/>
        <v>0</v>
      </c>
      <c r="U54" s="4">
        <f t="shared" si="12"/>
        <v>1.44</v>
      </c>
      <c r="V54" s="4">
        <f>150.875-1/32</f>
        <v>150.84375</v>
      </c>
      <c r="W54" s="2">
        <v>155.25</v>
      </c>
      <c r="X54" s="4">
        <f t="shared" si="13"/>
        <v>4.40625</v>
      </c>
      <c r="Y54" s="13">
        <f t="shared" si="14"/>
        <v>0.9964726521</v>
      </c>
      <c r="Z54" s="4">
        <f t="shared" si="15"/>
        <v>0</v>
      </c>
      <c r="AB54" s="2">
        <f t="shared" si="44"/>
        <v>0</v>
      </c>
      <c r="AC54" s="4">
        <f t="shared" si="16"/>
        <v>0</v>
      </c>
      <c r="AD54" s="4">
        <f t="shared" si="17"/>
        <v>1.56</v>
      </c>
      <c r="AG54" s="4">
        <f t="shared" si="18"/>
        <v>0</v>
      </c>
      <c r="AH54" s="13" t="str">
        <f t="shared" si="19"/>
        <v/>
      </c>
      <c r="AI54" s="4" t="str">
        <f t="shared" si="20"/>
        <v/>
      </c>
      <c r="AJ54" s="13"/>
      <c r="AK54" s="2">
        <f t="shared" si="45"/>
        <v>0</v>
      </c>
      <c r="AL54" s="4">
        <f t="shared" si="21"/>
        <v>0</v>
      </c>
      <c r="AM54" s="4">
        <f t="shared" si="22"/>
        <v>1.56</v>
      </c>
      <c r="AP54" s="4">
        <f t="shared" si="23"/>
        <v>0</v>
      </c>
      <c r="AQ54" s="13" t="str">
        <f t="shared" si="24"/>
        <v/>
      </c>
      <c r="AR54" s="4" t="str">
        <f t="shared" si="25"/>
        <v/>
      </c>
      <c r="AS54" s="13"/>
      <c r="AT54" s="2">
        <f t="shared" si="46"/>
        <v>0</v>
      </c>
      <c r="AU54" s="4">
        <f t="shared" si="26"/>
        <v>0</v>
      </c>
      <c r="AV54" s="4">
        <f t="shared" si="27"/>
        <v>1.56</v>
      </c>
      <c r="AY54" s="4">
        <f t="shared" si="28"/>
        <v>0</v>
      </c>
      <c r="AZ54" s="13" t="str">
        <f t="shared" si="29"/>
        <v/>
      </c>
      <c r="BA54" s="4" t="str">
        <f t="shared" si="30"/>
        <v/>
      </c>
      <c r="BB54" s="13"/>
      <c r="BC54" s="2">
        <f t="shared" si="47"/>
        <v>0</v>
      </c>
      <c r="BD54" s="4">
        <f t="shared" si="31"/>
        <v>0</v>
      </c>
      <c r="BE54" s="4">
        <f t="shared" si="32"/>
        <v>1.56</v>
      </c>
      <c r="BH54" s="4">
        <f t="shared" si="33"/>
        <v>0</v>
      </c>
      <c r="BI54" s="13" t="str">
        <f t="shared" si="34"/>
        <v/>
      </c>
      <c r="BJ54" s="4" t="str">
        <f t="shared" si="35"/>
        <v/>
      </c>
      <c r="BK54" s="13"/>
      <c r="BL54" s="2">
        <f t="shared" si="48"/>
        <v>0</v>
      </c>
      <c r="BM54" s="4">
        <f t="shared" si="36"/>
        <v>0</v>
      </c>
      <c r="BN54" s="4">
        <f t="shared" si="37"/>
        <v>1.56</v>
      </c>
      <c r="BQ54" s="4">
        <f t="shared" si="38"/>
        <v>0</v>
      </c>
      <c r="BR54" s="13" t="str">
        <f t="shared" si="39"/>
        <v/>
      </c>
      <c r="BS54" s="4" t="str">
        <f t="shared" si="40"/>
        <v/>
      </c>
      <c r="BT54" s="25"/>
    </row>
    <row r="55">
      <c r="A55" s="2">
        <f t="shared" si="41"/>
        <v>0.5</v>
      </c>
      <c r="B55" s="4">
        <f t="shared" si="1"/>
        <v>1.5</v>
      </c>
      <c r="C55" s="4">
        <f t="shared" si="2"/>
        <v>1.35</v>
      </c>
      <c r="F55" s="4">
        <f t="shared" si="3"/>
        <v>0</v>
      </c>
      <c r="G55" s="13" t="str">
        <f t="shared" si="4"/>
        <v/>
      </c>
      <c r="H55" s="4" t="str">
        <f t="shared" si="5"/>
        <v/>
      </c>
      <c r="J55" s="2">
        <f t="shared" si="42"/>
        <v>0.5</v>
      </c>
      <c r="K55" s="4">
        <f t="shared" si="6"/>
        <v>1.5</v>
      </c>
      <c r="L55" s="4">
        <f t="shared" si="7"/>
        <v>1.35</v>
      </c>
      <c r="O55" s="4">
        <f t="shared" si="8"/>
        <v>0</v>
      </c>
      <c r="P55" s="13" t="str">
        <f t="shared" si="9"/>
        <v/>
      </c>
      <c r="Q55" s="4" t="str">
        <f t="shared" si="10"/>
        <v/>
      </c>
      <c r="S55" s="2">
        <f t="shared" si="43"/>
        <v>0.5</v>
      </c>
      <c r="T55" s="4">
        <f t="shared" si="11"/>
        <v>1.5</v>
      </c>
      <c r="U55" s="4">
        <f t="shared" si="12"/>
        <v>1.41</v>
      </c>
      <c r="X55" s="4">
        <f t="shared" si="13"/>
        <v>0</v>
      </c>
      <c r="Y55" s="13" t="str">
        <f t="shared" si="14"/>
        <v/>
      </c>
      <c r="Z55" s="4" t="str">
        <f t="shared" si="15"/>
        <v/>
      </c>
      <c r="AB55" s="2">
        <f t="shared" si="44"/>
        <v>0.5</v>
      </c>
      <c r="AC55" s="4">
        <f t="shared" si="16"/>
        <v>1.5</v>
      </c>
      <c r="AD55" s="4">
        <f t="shared" si="17"/>
        <v>1.53</v>
      </c>
      <c r="AG55" s="4">
        <f t="shared" si="18"/>
        <v>0</v>
      </c>
      <c r="AH55" s="13" t="str">
        <f t="shared" si="19"/>
        <v/>
      </c>
      <c r="AI55" s="4" t="str">
        <f t="shared" si="20"/>
        <v/>
      </c>
      <c r="AJ55" s="13"/>
      <c r="AK55" s="2">
        <f t="shared" si="45"/>
        <v>0.5</v>
      </c>
      <c r="AL55" s="4">
        <f t="shared" si="21"/>
        <v>1.5</v>
      </c>
      <c r="AM55" s="4">
        <f t="shared" si="22"/>
        <v>1.53</v>
      </c>
      <c r="AP55" s="4">
        <f t="shared" si="23"/>
        <v>0</v>
      </c>
      <c r="AQ55" s="13" t="str">
        <f t="shared" si="24"/>
        <v/>
      </c>
      <c r="AR55" s="4" t="str">
        <f t="shared" si="25"/>
        <v/>
      </c>
      <c r="AS55" s="13"/>
      <c r="AT55" s="2">
        <f t="shared" si="46"/>
        <v>0.5</v>
      </c>
      <c r="AU55" s="4">
        <f t="shared" si="26"/>
        <v>1.5</v>
      </c>
      <c r="AV55" s="4">
        <f t="shared" si="27"/>
        <v>1.53</v>
      </c>
      <c r="AY55" s="4">
        <f t="shared" si="28"/>
        <v>0</v>
      </c>
      <c r="AZ55" s="13" t="str">
        <f t="shared" si="29"/>
        <v/>
      </c>
      <c r="BA55" s="4" t="str">
        <f t="shared" si="30"/>
        <v/>
      </c>
      <c r="BB55" s="13"/>
      <c r="BC55" s="2">
        <f t="shared" si="47"/>
        <v>0.5</v>
      </c>
      <c r="BD55" s="4">
        <f t="shared" si="31"/>
        <v>1.5</v>
      </c>
      <c r="BE55" s="4">
        <f t="shared" si="32"/>
        <v>1.53</v>
      </c>
      <c r="BH55" s="4">
        <f t="shared" si="33"/>
        <v>0</v>
      </c>
      <c r="BI55" s="13" t="str">
        <f t="shared" si="34"/>
        <v/>
      </c>
      <c r="BJ55" s="4" t="str">
        <f t="shared" si="35"/>
        <v/>
      </c>
      <c r="BK55" s="13"/>
      <c r="BL55" s="2">
        <f t="shared" si="48"/>
        <v>0.5</v>
      </c>
      <c r="BM55" s="4">
        <f t="shared" si="36"/>
        <v>1.5</v>
      </c>
      <c r="BN55" s="4">
        <f t="shared" si="37"/>
        <v>1.53</v>
      </c>
      <c r="BQ55" s="4">
        <f t="shared" si="38"/>
        <v>0</v>
      </c>
      <c r="BR55" s="13" t="str">
        <f t="shared" si="39"/>
        <v/>
      </c>
      <c r="BS55" s="4" t="str">
        <f t="shared" si="40"/>
        <v/>
      </c>
      <c r="BT55" s="25"/>
    </row>
    <row r="56">
      <c r="A56" s="2">
        <f t="shared" si="41"/>
        <v>1</v>
      </c>
      <c r="B56" s="4">
        <f t="shared" si="1"/>
        <v>3</v>
      </c>
      <c r="C56" s="4">
        <f t="shared" si="2"/>
        <v>1.32</v>
      </c>
      <c r="D56" s="2">
        <f>150.75+1/32</f>
        <v>150.78125</v>
      </c>
      <c r="E56" s="2">
        <v>155.25</v>
      </c>
      <c r="F56" s="4">
        <f t="shared" si="3"/>
        <v>4.46875</v>
      </c>
      <c r="G56" s="13">
        <f t="shared" si="4"/>
        <v>0.9965217286</v>
      </c>
      <c r="H56" s="4">
        <f t="shared" si="5"/>
        <v>0</v>
      </c>
      <c r="J56" s="2">
        <f t="shared" si="42"/>
        <v>1</v>
      </c>
      <c r="K56" s="4">
        <f t="shared" si="6"/>
        <v>3</v>
      </c>
      <c r="L56" s="4">
        <f t="shared" si="7"/>
        <v>1.32</v>
      </c>
      <c r="O56" s="4">
        <f t="shared" si="8"/>
        <v>0</v>
      </c>
      <c r="P56" s="13" t="str">
        <f t="shared" si="9"/>
        <v/>
      </c>
      <c r="Q56" s="4" t="str">
        <f t="shared" si="10"/>
        <v/>
      </c>
      <c r="S56" s="2">
        <f t="shared" si="43"/>
        <v>1</v>
      </c>
      <c r="T56" s="4">
        <f t="shared" si="11"/>
        <v>3</v>
      </c>
      <c r="U56" s="4">
        <f t="shared" si="12"/>
        <v>1.38</v>
      </c>
      <c r="X56" s="4">
        <f t="shared" si="13"/>
        <v>0</v>
      </c>
      <c r="Y56" s="13" t="str">
        <f t="shared" si="14"/>
        <v/>
      </c>
      <c r="Z56" s="4" t="str">
        <f t="shared" si="15"/>
        <v/>
      </c>
      <c r="AB56" s="2">
        <f t="shared" si="44"/>
        <v>1</v>
      </c>
      <c r="AC56" s="4">
        <f t="shared" si="16"/>
        <v>3</v>
      </c>
      <c r="AD56" s="4">
        <f t="shared" si="17"/>
        <v>1.5</v>
      </c>
      <c r="AG56" s="4">
        <f t="shared" si="18"/>
        <v>0</v>
      </c>
      <c r="AH56" s="13" t="str">
        <f t="shared" si="19"/>
        <v/>
      </c>
      <c r="AI56" s="4" t="str">
        <f t="shared" si="20"/>
        <v/>
      </c>
      <c r="AJ56" s="13"/>
      <c r="AK56" s="2">
        <f t="shared" si="45"/>
        <v>1</v>
      </c>
      <c r="AL56" s="4">
        <f t="shared" si="21"/>
        <v>3</v>
      </c>
      <c r="AM56" s="4">
        <f t="shared" si="22"/>
        <v>1.5</v>
      </c>
      <c r="AP56" s="4">
        <f t="shared" si="23"/>
        <v>0</v>
      </c>
      <c r="AQ56" s="13" t="str">
        <f t="shared" si="24"/>
        <v/>
      </c>
      <c r="AR56" s="4" t="str">
        <f t="shared" si="25"/>
        <v/>
      </c>
      <c r="AS56" s="13"/>
      <c r="AT56" s="2">
        <f t="shared" si="46"/>
        <v>1</v>
      </c>
      <c r="AU56" s="4">
        <f t="shared" si="26"/>
        <v>3</v>
      </c>
      <c r="AV56" s="4">
        <f t="shared" si="27"/>
        <v>1.5</v>
      </c>
      <c r="AY56" s="4">
        <f t="shared" si="28"/>
        <v>0</v>
      </c>
      <c r="AZ56" s="13" t="str">
        <f t="shared" si="29"/>
        <v/>
      </c>
      <c r="BA56" s="4" t="str">
        <f t="shared" si="30"/>
        <v/>
      </c>
      <c r="BB56" s="13"/>
      <c r="BC56" s="2">
        <f t="shared" si="47"/>
        <v>1</v>
      </c>
      <c r="BD56" s="4">
        <f t="shared" si="31"/>
        <v>3</v>
      </c>
      <c r="BE56" s="4">
        <f t="shared" si="32"/>
        <v>1.5</v>
      </c>
      <c r="BH56" s="4">
        <f t="shared" si="33"/>
        <v>0</v>
      </c>
      <c r="BI56" s="13" t="str">
        <f t="shared" si="34"/>
        <v/>
      </c>
      <c r="BJ56" s="4" t="str">
        <f t="shared" si="35"/>
        <v/>
      </c>
      <c r="BK56" s="13"/>
      <c r="BL56" s="2">
        <f t="shared" si="48"/>
        <v>1</v>
      </c>
      <c r="BM56" s="4">
        <f t="shared" si="36"/>
        <v>3</v>
      </c>
      <c r="BN56" s="4">
        <f t="shared" si="37"/>
        <v>1.5</v>
      </c>
      <c r="BQ56" s="4">
        <f t="shared" si="38"/>
        <v>0</v>
      </c>
      <c r="BR56" s="13" t="str">
        <f t="shared" si="39"/>
        <v/>
      </c>
      <c r="BS56" s="4" t="str">
        <f t="shared" si="40"/>
        <v/>
      </c>
      <c r="BT56" s="25"/>
    </row>
    <row r="57">
      <c r="A57" s="2">
        <f t="shared" si="41"/>
        <v>1.5</v>
      </c>
      <c r="B57" s="4">
        <f t="shared" si="1"/>
        <v>4.5</v>
      </c>
      <c r="C57" s="4">
        <f t="shared" si="2"/>
        <v>1.29</v>
      </c>
      <c r="F57" s="4">
        <f t="shared" si="3"/>
        <v>0</v>
      </c>
      <c r="G57" s="13" t="str">
        <f t="shared" si="4"/>
        <v/>
      </c>
      <c r="H57" s="4" t="str">
        <f t="shared" si="5"/>
        <v/>
      </c>
      <c r="J57" s="2">
        <f t="shared" si="42"/>
        <v>1.5</v>
      </c>
      <c r="K57" s="4">
        <f t="shared" si="6"/>
        <v>4.5</v>
      </c>
      <c r="L57" s="4">
        <f t="shared" si="7"/>
        <v>1.29</v>
      </c>
      <c r="O57" s="4">
        <f t="shared" si="8"/>
        <v>0</v>
      </c>
      <c r="P57" s="13" t="str">
        <f t="shared" si="9"/>
        <v/>
      </c>
      <c r="Q57" s="4" t="str">
        <f t="shared" si="10"/>
        <v/>
      </c>
      <c r="S57" s="2">
        <f t="shared" si="43"/>
        <v>1.5</v>
      </c>
      <c r="T57" s="4">
        <f t="shared" si="11"/>
        <v>4.5</v>
      </c>
      <c r="U57" s="4">
        <f t="shared" si="12"/>
        <v>1.35</v>
      </c>
      <c r="X57" s="4">
        <f t="shared" si="13"/>
        <v>0</v>
      </c>
      <c r="Y57" s="13" t="str">
        <f t="shared" si="14"/>
        <v/>
      </c>
      <c r="Z57" s="4" t="str">
        <f t="shared" si="15"/>
        <v/>
      </c>
      <c r="AB57" s="2">
        <f t="shared" si="44"/>
        <v>1.5</v>
      </c>
      <c r="AC57" s="4">
        <f t="shared" si="16"/>
        <v>4.5</v>
      </c>
      <c r="AD57" s="4">
        <f t="shared" si="17"/>
        <v>1.47</v>
      </c>
      <c r="AG57" s="4">
        <f t="shared" si="18"/>
        <v>0</v>
      </c>
      <c r="AH57" s="13" t="str">
        <f t="shared" si="19"/>
        <v/>
      </c>
      <c r="AI57" s="4" t="str">
        <f t="shared" si="20"/>
        <v/>
      </c>
      <c r="AJ57" s="13"/>
      <c r="AK57" s="2">
        <f t="shared" si="45"/>
        <v>1.5</v>
      </c>
      <c r="AL57" s="4">
        <f t="shared" si="21"/>
        <v>4.5</v>
      </c>
      <c r="AM57" s="4">
        <f t="shared" si="22"/>
        <v>1.47</v>
      </c>
      <c r="AP57" s="4">
        <f t="shared" si="23"/>
        <v>0</v>
      </c>
      <c r="AQ57" s="13" t="str">
        <f t="shared" si="24"/>
        <v/>
      </c>
      <c r="AR57" s="4" t="str">
        <f t="shared" si="25"/>
        <v/>
      </c>
      <c r="AS57" s="13"/>
      <c r="AT57" s="2">
        <f t="shared" si="46"/>
        <v>1.5</v>
      </c>
      <c r="AU57" s="4">
        <f t="shared" si="26"/>
        <v>4.5</v>
      </c>
      <c r="AV57" s="4">
        <f t="shared" si="27"/>
        <v>1.47</v>
      </c>
      <c r="AY57" s="4">
        <f t="shared" si="28"/>
        <v>0</v>
      </c>
      <c r="AZ57" s="13" t="str">
        <f t="shared" si="29"/>
        <v/>
      </c>
      <c r="BA57" s="4" t="str">
        <f t="shared" si="30"/>
        <v/>
      </c>
      <c r="BB57" s="13"/>
      <c r="BC57" s="2">
        <f t="shared" si="47"/>
        <v>1.5</v>
      </c>
      <c r="BD57" s="4">
        <f t="shared" si="31"/>
        <v>4.5</v>
      </c>
      <c r="BE57" s="4">
        <f t="shared" si="32"/>
        <v>1.47</v>
      </c>
      <c r="BH57" s="4">
        <f t="shared" si="33"/>
        <v>0</v>
      </c>
      <c r="BI57" s="13" t="str">
        <f t="shared" si="34"/>
        <v/>
      </c>
      <c r="BJ57" s="4" t="str">
        <f t="shared" si="35"/>
        <v/>
      </c>
      <c r="BK57" s="13"/>
      <c r="BL57" s="2">
        <f t="shared" si="48"/>
        <v>1.5</v>
      </c>
      <c r="BM57" s="4">
        <f t="shared" si="36"/>
        <v>4.5</v>
      </c>
      <c r="BN57" s="4">
        <f t="shared" si="37"/>
        <v>1.47</v>
      </c>
      <c r="BQ57" s="4">
        <f t="shared" si="38"/>
        <v>0</v>
      </c>
      <c r="BR57" s="13" t="str">
        <f t="shared" si="39"/>
        <v/>
      </c>
      <c r="BS57" s="4" t="str">
        <f t="shared" si="40"/>
        <v/>
      </c>
      <c r="BT57" s="25"/>
    </row>
    <row r="58">
      <c r="A58" s="2">
        <f t="shared" si="41"/>
        <v>2</v>
      </c>
      <c r="B58" s="4">
        <f t="shared" si="1"/>
        <v>6</v>
      </c>
      <c r="C58" s="4">
        <f t="shared" si="2"/>
        <v>1.26</v>
      </c>
      <c r="F58" s="4">
        <f t="shared" si="3"/>
        <v>0</v>
      </c>
      <c r="G58" s="13" t="str">
        <f t="shared" si="4"/>
        <v/>
      </c>
      <c r="H58" s="4" t="str">
        <f t="shared" si="5"/>
        <v/>
      </c>
      <c r="J58" s="2">
        <f t="shared" si="42"/>
        <v>2</v>
      </c>
      <c r="K58" s="4">
        <f t="shared" si="6"/>
        <v>6</v>
      </c>
      <c r="L58" s="4">
        <f t="shared" si="7"/>
        <v>1.26</v>
      </c>
      <c r="M58" s="4">
        <f>150+13/16</f>
        <v>150.8125</v>
      </c>
      <c r="N58" s="2">
        <v>155.25</v>
      </c>
      <c r="O58" s="4">
        <f t="shared" si="8"/>
        <v>4.4375</v>
      </c>
      <c r="P58" s="13">
        <f t="shared" si="9"/>
        <v>0.9964973623</v>
      </c>
      <c r="Q58" s="4">
        <f t="shared" si="10"/>
        <v>0</v>
      </c>
      <c r="S58" s="2">
        <f t="shared" si="43"/>
        <v>2</v>
      </c>
      <c r="T58" s="4">
        <f t="shared" si="11"/>
        <v>6</v>
      </c>
      <c r="U58" s="4">
        <f t="shared" si="12"/>
        <v>1.32</v>
      </c>
      <c r="V58" s="4">
        <f>150.875-1/32</f>
        <v>150.84375</v>
      </c>
      <c r="W58" s="2">
        <v>155.25</v>
      </c>
      <c r="X58" s="4">
        <f t="shared" si="13"/>
        <v>4.40625</v>
      </c>
      <c r="Y58" s="13">
        <f t="shared" si="14"/>
        <v>0.9964726521</v>
      </c>
      <c r="Z58" s="4">
        <f t="shared" si="15"/>
        <v>0</v>
      </c>
      <c r="AB58" s="2">
        <f t="shared" si="44"/>
        <v>2</v>
      </c>
      <c r="AC58" s="4">
        <f t="shared" si="16"/>
        <v>6</v>
      </c>
      <c r="AD58" s="4">
        <f t="shared" si="17"/>
        <v>1.44</v>
      </c>
      <c r="AG58" s="4">
        <f t="shared" si="18"/>
        <v>0</v>
      </c>
      <c r="AH58" s="13" t="str">
        <f t="shared" si="19"/>
        <v/>
      </c>
      <c r="AI58" s="4" t="str">
        <f t="shared" si="20"/>
        <v/>
      </c>
      <c r="AJ58" s="13"/>
      <c r="AK58" s="2">
        <f t="shared" si="45"/>
        <v>2</v>
      </c>
      <c r="AL58" s="4">
        <f t="shared" si="21"/>
        <v>6</v>
      </c>
      <c r="AM58" s="4">
        <f t="shared" si="22"/>
        <v>1.44</v>
      </c>
      <c r="AP58" s="4">
        <f t="shared" si="23"/>
        <v>0</v>
      </c>
      <c r="AQ58" s="13" t="str">
        <f t="shared" si="24"/>
        <v/>
      </c>
      <c r="AR58" s="4" t="str">
        <f t="shared" si="25"/>
        <v/>
      </c>
      <c r="AS58" s="13"/>
      <c r="AT58" s="2">
        <f t="shared" si="46"/>
        <v>2</v>
      </c>
      <c r="AU58" s="4">
        <f t="shared" si="26"/>
        <v>6</v>
      </c>
      <c r="AV58" s="4">
        <f t="shared" si="27"/>
        <v>1.44</v>
      </c>
      <c r="AY58" s="4">
        <f t="shared" si="28"/>
        <v>0</v>
      </c>
      <c r="AZ58" s="13" t="str">
        <f t="shared" si="29"/>
        <v/>
      </c>
      <c r="BA58" s="4" t="str">
        <f t="shared" si="30"/>
        <v/>
      </c>
      <c r="BB58" s="13"/>
      <c r="BC58" s="2">
        <f t="shared" si="47"/>
        <v>2</v>
      </c>
      <c r="BD58" s="4">
        <f t="shared" si="31"/>
        <v>6</v>
      </c>
      <c r="BE58" s="4">
        <f t="shared" si="32"/>
        <v>1.44</v>
      </c>
      <c r="BH58" s="4">
        <f t="shared" si="33"/>
        <v>0</v>
      </c>
      <c r="BI58" s="13" t="str">
        <f t="shared" si="34"/>
        <v/>
      </c>
      <c r="BJ58" s="4" t="str">
        <f t="shared" si="35"/>
        <v/>
      </c>
      <c r="BK58" s="13"/>
      <c r="BL58" s="2">
        <f t="shared" si="48"/>
        <v>2</v>
      </c>
      <c r="BM58" s="4">
        <f t="shared" si="36"/>
        <v>6</v>
      </c>
      <c r="BN58" s="4">
        <f t="shared" si="37"/>
        <v>1.44</v>
      </c>
      <c r="BQ58" s="4">
        <f t="shared" si="38"/>
        <v>0</v>
      </c>
      <c r="BR58" s="13" t="str">
        <f t="shared" si="39"/>
        <v/>
      </c>
      <c r="BS58" s="4" t="str">
        <f t="shared" si="40"/>
        <v/>
      </c>
      <c r="BT58" s="25"/>
    </row>
    <row r="59">
      <c r="A59" s="2">
        <f t="shared" si="41"/>
        <v>2.5</v>
      </c>
      <c r="B59" s="4">
        <f t="shared" si="1"/>
        <v>7.5</v>
      </c>
      <c r="C59" s="4">
        <f t="shared" si="2"/>
        <v>1.23</v>
      </c>
      <c r="F59" s="4">
        <f t="shared" si="3"/>
        <v>0</v>
      </c>
      <c r="G59" s="13" t="str">
        <f t="shared" si="4"/>
        <v/>
      </c>
      <c r="H59" s="4" t="str">
        <f t="shared" si="5"/>
        <v/>
      </c>
      <c r="J59" s="2">
        <f t="shared" si="42"/>
        <v>2.5</v>
      </c>
      <c r="K59" s="4">
        <f t="shared" si="6"/>
        <v>7.5</v>
      </c>
      <c r="L59" s="4">
        <f t="shared" si="7"/>
        <v>1.23</v>
      </c>
      <c r="O59" s="4">
        <f t="shared" si="8"/>
        <v>0</v>
      </c>
      <c r="P59" s="13" t="str">
        <f t="shared" si="9"/>
        <v/>
      </c>
      <c r="Q59" s="4" t="str">
        <f t="shared" si="10"/>
        <v/>
      </c>
      <c r="S59" s="2">
        <f t="shared" si="43"/>
        <v>2.5</v>
      </c>
      <c r="T59" s="4">
        <f t="shared" si="11"/>
        <v>7.5</v>
      </c>
      <c r="U59" s="4">
        <f t="shared" si="12"/>
        <v>1.29</v>
      </c>
      <c r="X59" s="4">
        <f t="shared" si="13"/>
        <v>0</v>
      </c>
      <c r="Y59" s="13" t="str">
        <f t="shared" si="14"/>
        <v/>
      </c>
      <c r="Z59" s="4" t="str">
        <f t="shared" si="15"/>
        <v/>
      </c>
      <c r="AB59" s="2">
        <f t="shared" si="44"/>
        <v>2.5</v>
      </c>
      <c r="AC59" s="4">
        <f t="shared" si="16"/>
        <v>7.5</v>
      </c>
      <c r="AD59" s="4">
        <f t="shared" si="17"/>
        <v>1.41</v>
      </c>
      <c r="AG59" s="4">
        <f t="shared" si="18"/>
        <v>0</v>
      </c>
      <c r="AH59" s="13" t="str">
        <f t="shared" si="19"/>
        <v/>
      </c>
      <c r="AI59" s="4" t="str">
        <f t="shared" si="20"/>
        <v/>
      </c>
      <c r="AJ59" s="13"/>
      <c r="AK59" s="2">
        <f t="shared" si="45"/>
        <v>2.5</v>
      </c>
      <c r="AL59" s="4">
        <f t="shared" si="21"/>
        <v>7.5</v>
      </c>
      <c r="AM59" s="4">
        <f t="shared" si="22"/>
        <v>1.41</v>
      </c>
      <c r="AP59" s="4">
        <f t="shared" si="23"/>
        <v>0</v>
      </c>
      <c r="AQ59" s="13" t="str">
        <f t="shared" si="24"/>
        <v/>
      </c>
      <c r="AR59" s="4" t="str">
        <f t="shared" si="25"/>
        <v/>
      </c>
      <c r="AS59" s="13"/>
      <c r="AT59" s="2">
        <f t="shared" si="46"/>
        <v>2.5</v>
      </c>
      <c r="AU59" s="4">
        <f t="shared" si="26"/>
        <v>7.5</v>
      </c>
      <c r="AV59" s="4">
        <f t="shared" si="27"/>
        <v>1.41</v>
      </c>
      <c r="AY59" s="4">
        <f t="shared" si="28"/>
        <v>0</v>
      </c>
      <c r="AZ59" s="13" t="str">
        <f t="shared" si="29"/>
        <v/>
      </c>
      <c r="BA59" s="4" t="str">
        <f t="shared" si="30"/>
        <v/>
      </c>
      <c r="BB59" s="13"/>
      <c r="BC59" s="2">
        <f t="shared" si="47"/>
        <v>2.5</v>
      </c>
      <c r="BD59" s="4">
        <f t="shared" si="31"/>
        <v>7.5</v>
      </c>
      <c r="BE59" s="4">
        <f t="shared" si="32"/>
        <v>1.41</v>
      </c>
      <c r="BH59" s="4">
        <f t="shared" si="33"/>
        <v>0</v>
      </c>
      <c r="BI59" s="13" t="str">
        <f t="shared" si="34"/>
        <v/>
      </c>
      <c r="BJ59" s="4" t="str">
        <f t="shared" si="35"/>
        <v/>
      </c>
      <c r="BK59" s="13"/>
      <c r="BL59" s="2">
        <f t="shared" si="48"/>
        <v>2.5</v>
      </c>
      <c r="BM59" s="4">
        <f t="shared" si="36"/>
        <v>7.5</v>
      </c>
      <c r="BN59" s="4">
        <f t="shared" si="37"/>
        <v>1.41</v>
      </c>
      <c r="BQ59" s="4">
        <f t="shared" si="38"/>
        <v>0</v>
      </c>
      <c r="BR59" s="13" t="str">
        <f t="shared" si="39"/>
        <v/>
      </c>
      <c r="BS59" s="4" t="str">
        <f t="shared" si="40"/>
        <v/>
      </c>
      <c r="BT59" s="25"/>
    </row>
    <row r="60">
      <c r="A60" s="2">
        <f t="shared" si="41"/>
        <v>3</v>
      </c>
      <c r="B60" s="4">
        <f t="shared" si="1"/>
        <v>9</v>
      </c>
      <c r="C60" s="4">
        <f t="shared" si="2"/>
        <v>1.2</v>
      </c>
      <c r="D60" s="2">
        <f>150.75+1/32</f>
        <v>150.78125</v>
      </c>
      <c r="E60" s="2">
        <v>155.25</v>
      </c>
      <c r="F60" s="4">
        <f t="shared" si="3"/>
        <v>4.46875</v>
      </c>
      <c r="G60" s="13">
        <f t="shared" si="4"/>
        <v>0.9965217286</v>
      </c>
      <c r="H60" s="4">
        <f t="shared" si="5"/>
        <v>0</v>
      </c>
      <c r="J60" s="2">
        <f t="shared" si="42"/>
        <v>3</v>
      </c>
      <c r="K60" s="4">
        <f t="shared" si="6"/>
        <v>9</v>
      </c>
      <c r="L60" s="4">
        <f t="shared" si="7"/>
        <v>1.2</v>
      </c>
      <c r="O60" s="4">
        <f t="shared" si="8"/>
        <v>0</v>
      </c>
      <c r="P60" s="13" t="str">
        <f t="shared" si="9"/>
        <v/>
      </c>
      <c r="Q60" s="4" t="str">
        <f t="shared" si="10"/>
        <v/>
      </c>
      <c r="S60" s="2">
        <f t="shared" si="43"/>
        <v>3</v>
      </c>
      <c r="T60" s="4">
        <f t="shared" si="11"/>
        <v>9</v>
      </c>
      <c r="U60" s="4">
        <f t="shared" si="12"/>
        <v>1.26</v>
      </c>
      <c r="X60" s="4">
        <f t="shared" si="13"/>
        <v>0</v>
      </c>
      <c r="Y60" s="13" t="str">
        <f t="shared" si="14"/>
        <v/>
      </c>
      <c r="Z60" s="4" t="str">
        <f t="shared" si="15"/>
        <v/>
      </c>
      <c r="AB60" s="2">
        <f t="shared" si="44"/>
        <v>3</v>
      </c>
      <c r="AC60" s="4">
        <f t="shared" si="16"/>
        <v>9</v>
      </c>
      <c r="AD60" s="4">
        <f t="shared" si="17"/>
        <v>1.38</v>
      </c>
      <c r="AG60" s="4">
        <f t="shared" si="18"/>
        <v>0</v>
      </c>
      <c r="AH60" s="13" t="str">
        <f t="shared" si="19"/>
        <v/>
      </c>
      <c r="AI60" s="4" t="str">
        <f t="shared" si="20"/>
        <v/>
      </c>
      <c r="AJ60" s="13"/>
      <c r="AK60" s="2">
        <f t="shared" si="45"/>
        <v>3</v>
      </c>
      <c r="AL60" s="4">
        <f t="shared" si="21"/>
        <v>9</v>
      </c>
      <c r="AM60" s="4">
        <f t="shared" si="22"/>
        <v>1.38</v>
      </c>
      <c r="AP60" s="4">
        <f t="shared" si="23"/>
        <v>0</v>
      </c>
      <c r="AQ60" s="13" t="str">
        <f t="shared" si="24"/>
        <v/>
      </c>
      <c r="AR60" s="4" t="str">
        <f t="shared" si="25"/>
        <v/>
      </c>
      <c r="AS60" s="13"/>
      <c r="AT60" s="2">
        <f t="shared" si="46"/>
        <v>3</v>
      </c>
      <c r="AU60" s="4">
        <f t="shared" si="26"/>
        <v>9</v>
      </c>
      <c r="AV60" s="4">
        <f t="shared" si="27"/>
        <v>1.38</v>
      </c>
      <c r="AY60" s="4">
        <f t="shared" si="28"/>
        <v>0</v>
      </c>
      <c r="AZ60" s="13" t="str">
        <f t="shared" si="29"/>
        <v/>
      </c>
      <c r="BA60" s="4" t="str">
        <f t="shared" si="30"/>
        <v/>
      </c>
      <c r="BB60" s="13"/>
      <c r="BC60" s="2">
        <f t="shared" si="47"/>
        <v>3</v>
      </c>
      <c r="BD60" s="4">
        <f t="shared" si="31"/>
        <v>9</v>
      </c>
      <c r="BE60" s="4">
        <f t="shared" si="32"/>
        <v>1.38</v>
      </c>
      <c r="BH60" s="4">
        <f t="shared" si="33"/>
        <v>0</v>
      </c>
      <c r="BI60" s="13" t="str">
        <f t="shared" si="34"/>
        <v/>
      </c>
      <c r="BJ60" s="4" t="str">
        <f t="shared" si="35"/>
        <v/>
      </c>
      <c r="BK60" s="13"/>
      <c r="BL60" s="2">
        <f t="shared" si="48"/>
        <v>3</v>
      </c>
      <c r="BM60" s="4">
        <f t="shared" si="36"/>
        <v>9</v>
      </c>
      <c r="BN60" s="4">
        <f t="shared" si="37"/>
        <v>1.38</v>
      </c>
      <c r="BQ60" s="4">
        <f t="shared" si="38"/>
        <v>0</v>
      </c>
      <c r="BR60" s="13" t="str">
        <f t="shared" si="39"/>
        <v/>
      </c>
      <c r="BS60" s="4" t="str">
        <f t="shared" si="40"/>
        <v/>
      </c>
      <c r="BT60" s="25"/>
    </row>
    <row r="61">
      <c r="A61" s="2">
        <f t="shared" si="41"/>
        <v>3.5</v>
      </c>
      <c r="B61" s="4">
        <f t="shared" si="1"/>
        <v>10.5</v>
      </c>
      <c r="C61" s="4">
        <f t="shared" si="2"/>
        <v>1.17</v>
      </c>
      <c r="F61" s="4">
        <f t="shared" si="3"/>
        <v>0</v>
      </c>
      <c r="G61" s="13" t="str">
        <f t="shared" si="4"/>
        <v/>
      </c>
      <c r="H61" s="4" t="str">
        <f t="shared" si="5"/>
        <v/>
      </c>
      <c r="J61" s="2">
        <f t="shared" si="42"/>
        <v>3.5</v>
      </c>
      <c r="K61" s="4">
        <f t="shared" si="6"/>
        <v>10.5</v>
      </c>
      <c r="L61" s="4">
        <f t="shared" si="7"/>
        <v>1.17</v>
      </c>
      <c r="O61" s="4">
        <f t="shared" si="8"/>
        <v>0</v>
      </c>
      <c r="P61" s="13" t="str">
        <f t="shared" si="9"/>
        <v/>
      </c>
      <c r="Q61" s="4" t="str">
        <f t="shared" si="10"/>
        <v/>
      </c>
      <c r="S61" s="2">
        <f t="shared" si="43"/>
        <v>3.5</v>
      </c>
      <c r="T61" s="4">
        <f t="shared" si="11"/>
        <v>10.5</v>
      </c>
      <c r="U61" s="4">
        <f t="shared" si="12"/>
        <v>1.23</v>
      </c>
      <c r="X61" s="4">
        <f t="shared" si="13"/>
        <v>0</v>
      </c>
      <c r="Y61" s="13" t="str">
        <f t="shared" si="14"/>
        <v/>
      </c>
      <c r="Z61" s="4" t="str">
        <f t="shared" si="15"/>
        <v/>
      </c>
      <c r="AB61" s="2">
        <f t="shared" si="44"/>
        <v>3.5</v>
      </c>
      <c r="AC61" s="4">
        <f t="shared" si="16"/>
        <v>10.5</v>
      </c>
      <c r="AD61" s="4">
        <f t="shared" si="17"/>
        <v>1.35</v>
      </c>
      <c r="AG61" s="4">
        <f t="shared" si="18"/>
        <v>0</v>
      </c>
      <c r="AH61" s="13" t="str">
        <f t="shared" si="19"/>
        <v/>
      </c>
      <c r="AI61" s="4" t="str">
        <f t="shared" si="20"/>
        <v/>
      </c>
      <c r="AJ61" s="13"/>
      <c r="AK61" s="2">
        <f t="shared" si="45"/>
        <v>3.5</v>
      </c>
      <c r="AL61" s="4">
        <f t="shared" si="21"/>
        <v>10.5</v>
      </c>
      <c r="AM61" s="4">
        <f t="shared" si="22"/>
        <v>1.35</v>
      </c>
      <c r="AP61" s="4">
        <f t="shared" si="23"/>
        <v>0</v>
      </c>
      <c r="AQ61" s="13" t="str">
        <f t="shared" si="24"/>
        <v/>
      </c>
      <c r="AR61" s="4" t="str">
        <f t="shared" si="25"/>
        <v/>
      </c>
      <c r="AS61" s="13"/>
      <c r="AT61" s="2">
        <f t="shared" si="46"/>
        <v>3.5</v>
      </c>
      <c r="AU61" s="4">
        <f t="shared" si="26"/>
        <v>10.5</v>
      </c>
      <c r="AV61" s="4">
        <f t="shared" si="27"/>
        <v>1.35</v>
      </c>
      <c r="AY61" s="4">
        <f t="shared" si="28"/>
        <v>0</v>
      </c>
      <c r="AZ61" s="13" t="str">
        <f t="shared" si="29"/>
        <v/>
      </c>
      <c r="BA61" s="4" t="str">
        <f t="shared" si="30"/>
        <v/>
      </c>
      <c r="BB61" s="13"/>
      <c r="BC61" s="2">
        <f t="shared" si="47"/>
        <v>3.5</v>
      </c>
      <c r="BD61" s="4">
        <f t="shared" si="31"/>
        <v>10.5</v>
      </c>
      <c r="BE61" s="4">
        <f t="shared" si="32"/>
        <v>1.35</v>
      </c>
      <c r="BH61" s="4">
        <f t="shared" si="33"/>
        <v>0</v>
      </c>
      <c r="BI61" s="13" t="str">
        <f t="shared" si="34"/>
        <v/>
      </c>
      <c r="BJ61" s="4" t="str">
        <f t="shared" si="35"/>
        <v/>
      </c>
      <c r="BK61" s="13"/>
      <c r="BL61" s="2">
        <f t="shared" si="48"/>
        <v>3.5</v>
      </c>
      <c r="BM61" s="4">
        <f t="shared" si="36"/>
        <v>10.5</v>
      </c>
      <c r="BN61" s="4">
        <f t="shared" si="37"/>
        <v>1.35</v>
      </c>
      <c r="BQ61" s="4">
        <f t="shared" si="38"/>
        <v>0</v>
      </c>
      <c r="BR61" s="13" t="str">
        <f t="shared" si="39"/>
        <v/>
      </c>
      <c r="BS61" s="4" t="str">
        <f t="shared" si="40"/>
        <v/>
      </c>
      <c r="BT61" s="25"/>
    </row>
    <row r="62">
      <c r="A62" s="2">
        <f t="shared" si="41"/>
        <v>4</v>
      </c>
      <c r="B62" s="4">
        <f t="shared" si="1"/>
        <v>12</v>
      </c>
      <c r="C62" s="4">
        <f t="shared" si="2"/>
        <v>1.14</v>
      </c>
      <c r="F62" s="4">
        <f t="shared" si="3"/>
        <v>0</v>
      </c>
      <c r="G62" s="13" t="str">
        <f t="shared" si="4"/>
        <v/>
      </c>
      <c r="H62" s="4" t="str">
        <f t="shared" si="5"/>
        <v/>
      </c>
      <c r="J62" s="2">
        <f t="shared" si="42"/>
        <v>4</v>
      </c>
      <c r="K62" s="4">
        <f t="shared" si="6"/>
        <v>12</v>
      </c>
      <c r="L62" s="4">
        <f t="shared" si="7"/>
        <v>1.14</v>
      </c>
      <c r="M62" s="4">
        <f>150+13/16</f>
        <v>150.8125</v>
      </c>
      <c r="N62" s="2">
        <v>155.25</v>
      </c>
      <c r="O62" s="4">
        <f t="shared" si="8"/>
        <v>4.4375</v>
      </c>
      <c r="P62" s="13">
        <f t="shared" si="9"/>
        <v>0.9964973623</v>
      </c>
      <c r="Q62" s="4">
        <f t="shared" si="10"/>
        <v>0</v>
      </c>
      <c r="S62" s="2">
        <f t="shared" si="43"/>
        <v>4</v>
      </c>
      <c r="T62" s="4">
        <f t="shared" si="11"/>
        <v>12</v>
      </c>
      <c r="U62" s="4">
        <f t="shared" si="12"/>
        <v>1.2</v>
      </c>
      <c r="V62" s="4">
        <f>150.875-1/32</f>
        <v>150.84375</v>
      </c>
      <c r="W62" s="2">
        <v>155.25</v>
      </c>
      <c r="X62" s="4">
        <f t="shared" si="13"/>
        <v>4.40625</v>
      </c>
      <c r="Y62" s="13">
        <f t="shared" si="14"/>
        <v>0.9964726521</v>
      </c>
      <c r="Z62" s="4">
        <f t="shared" si="15"/>
        <v>0</v>
      </c>
      <c r="AB62" s="2">
        <f t="shared" si="44"/>
        <v>4</v>
      </c>
      <c r="AC62" s="4">
        <f t="shared" si="16"/>
        <v>12</v>
      </c>
      <c r="AD62" s="4">
        <f t="shared" si="17"/>
        <v>1.32</v>
      </c>
      <c r="AG62" s="4">
        <f t="shared" si="18"/>
        <v>0</v>
      </c>
      <c r="AH62" s="13" t="str">
        <f t="shared" si="19"/>
        <v/>
      </c>
      <c r="AI62" s="4" t="str">
        <f t="shared" si="20"/>
        <v/>
      </c>
      <c r="AJ62" s="13"/>
      <c r="AK62" s="2">
        <f t="shared" si="45"/>
        <v>4</v>
      </c>
      <c r="AL62" s="4">
        <f t="shared" si="21"/>
        <v>12</v>
      </c>
      <c r="AM62" s="4">
        <f t="shared" si="22"/>
        <v>1.32</v>
      </c>
      <c r="AP62" s="4">
        <f t="shared" si="23"/>
        <v>0</v>
      </c>
      <c r="AQ62" s="13" t="str">
        <f t="shared" si="24"/>
        <v/>
      </c>
      <c r="AR62" s="4" t="str">
        <f t="shared" si="25"/>
        <v/>
      </c>
      <c r="AS62" s="13"/>
      <c r="AT62" s="2">
        <f t="shared" si="46"/>
        <v>4</v>
      </c>
      <c r="AU62" s="4">
        <f t="shared" si="26"/>
        <v>12</v>
      </c>
      <c r="AV62" s="4">
        <f t="shared" si="27"/>
        <v>1.32</v>
      </c>
      <c r="AY62" s="4">
        <f t="shared" si="28"/>
        <v>0</v>
      </c>
      <c r="AZ62" s="13" t="str">
        <f t="shared" si="29"/>
        <v/>
      </c>
      <c r="BA62" s="4" t="str">
        <f t="shared" si="30"/>
        <v/>
      </c>
      <c r="BB62" s="13"/>
      <c r="BC62" s="2">
        <f t="shared" si="47"/>
        <v>4</v>
      </c>
      <c r="BD62" s="4">
        <f t="shared" si="31"/>
        <v>12</v>
      </c>
      <c r="BE62" s="4">
        <f t="shared" si="32"/>
        <v>1.32</v>
      </c>
      <c r="BH62" s="4">
        <f t="shared" si="33"/>
        <v>0</v>
      </c>
      <c r="BI62" s="13" t="str">
        <f t="shared" si="34"/>
        <v/>
      </c>
      <c r="BJ62" s="4" t="str">
        <f t="shared" si="35"/>
        <v/>
      </c>
      <c r="BK62" s="13"/>
      <c r="BL62" s="2">
        <f t="shared" si="48"/>
        <v>4</v>
      </c>
      <c r="BM62" s="4">
        <f t="shared" si="36"/>
        <v>12</v>
      </c>
      <c r="BN62" s="4">
        <f t="shared" si="37"/>
        <v>1.32</v>
      </c>
      <c r="BQ62" s="4">
        <f t="shared" si="38"/>
        <v>0</v>
      </c>
      <c r="BR62" s="13" t="str">
        <f t="shared" si="39"/>
        <v/>
      </c>
      <c r="BS62" s="4" t="str">
        <f t="shared" si="40"/>
        <v/>
      </c>
      <c r="BT62" s="25"/>
    </row>
    <row r="63">
      <c r="A63" s="2">
        <f t="shared" si="41"/>
        <v>4.5</v>
      </c>
      <c r="B63" s="4">
        <f t="shared" si="1"/>
        <v>13.5</v>
      </c>
      <c r="C63" s="4">
        <f t="shared" si="2"/>
        <v>1.11</v>
      </c>
      <c r="F63" s="4">
        <f t="shared" si="3"/>
        <v>0</v>
      </c>
      <c r="G63" s="13" t="str">
        <f t="shared" si="4"/>
        <v/>
      </c>
      <c r="H63" s="4" t="str">
        <f t="shared" si="5"/>
        <v/>
      </c>
      <c r="J63" s="2">
        <f t="shared" si="42"/>
        <v>4.5</v>
      </c>
      <c r="K63" s="4">
        <f t="shared" si="6"/>
        <v>13.5</v>
      </c>
      <c r="L63" s="4">
        <f t="shared" si="7"/>
        <v>1.11</v>
      </c>
      <c r="O63" s="4">
        <f t="shared" si="8"/>
        <v>0</v>
      </c>
      <c r="P63" s="13" t="str">
        <f t="shared" si="9"/>
        <v/>
      </c>
      <c r="Q63" s="4" t="str">
        <f t="shared" si="10"/>
        <v/>
      </c>
      <c r="S63" s="2">
        <f t="shared" si="43"/>
        <v>4.5</v>
      </c>
      <c r="T63" s="4">
        <f t="shared" si="11"/>
        <v>13.5</v>
      </c>
      <c r="U63" s="4">
        <f t="shared" si="12"/>
        <v>1.17</v>
      </c>
      <c r="X63" s="4">
        <f t="shared" si="13"/>
        <v>0</v>
      </c>
      <c r="Y63" s="13" t="str">
        <f t="shared" si="14"/>
        <v/>
      </c>
      <c r="Z63" s="4" t="str">
        <f t="shared" si="15"/>
        <v/>
      </c>
      <c r="AB63" s="2">
        <f t="shared" si="44"/>
        <v>4.5</v>
      </c>
      <c r="AC63" s="4">
        <f t="shared" si="16"/>
        <v>13.5</v>
      </c>
      <c r="AD63" s="4">
        <f t="shared" si="17"/>
        <v>1.29</v>
      </c>
      <c r="AG63" s="4">
        <f t="shared" si="18"/>
        <v>0</v>
      </c>
      <c r="AH63" s="13" t="str">
        <f t="shared" si="19"/>
        <v/>
      </c>
      <c r="AI63" s="4" t="str">
        <f t="shared" si="20"/>
        <v/>
      </c>
      <c r="AJ63" s="13"/>
      <c r="AK63" s="2">
        <f t="shared" si="45"/>
        <v>4.5</v>
      </c>
      <c r="AL63" s="4">
        <f t="shared" si="21"/>
        <v>13.5</v>
      </c>
      <c r="AM63" s="4">
        <f t="shared" si="22"/>
        <v>1.29</v>
      </c>
      <c r="AP63" s="4">
        <f t="shared" si="23"/>
        <v>0</v>
      </c>
      <c r="AQ63" s="13" t="str">
        <f t="shared" si="24"/>
        <v/>
      </c>
      <c r="AR63" s="4" t="str">
        <f t="shared" si="25"/>
        <v/>
      </c>
      <c r="AS63" s="13"/>
      <c r="AT63" s="2">
        <f t="shared" si="46"/>
        <v>4.5</v>
      </c>
      <c r="AU63" s="4">
        <f t="shared" si="26"/>
        <v>13.5</v>
      </c>
      <c r="AV63" s="4">
        <f t="shared" si="27"/>
        <v>1.29</v>
      </c>
      <c r="AY63" s="4">
        <f t="shared" si="28"/>
        <v>0</v>
      </c>
      <c r="AZ63" s="13" t="str">
        <f t="shared" si="29"/>
        <v/>
      </c>
      <c r="BA63" s="4" t="str">
        <f t="shared" si="30"/>
        <v/>
      </c>
      <c r="BB63" s="13"/>
      <c r="BC63" s="2">
        <f t="shared" si="47"/>
        <v>4.5</v>
      </c>
      <c r="BD63" s="4">
        <f t="shared" si="31"/>
        <v>13.5</v>
      </c>
      <c r="BE63" s="4">
        <f t="shared" si="32"/>
        <v>1.29</v>
      </c>
      <c r="BH63" s="4">
        <f t="shared" si="33"/>
        <v>0</v>
      </c>
      <c r="BI63" s="13" t="str">
        <f t="shared" si="34"/>
        <v/>
      </c>
      <c r="BJ63" s="4" t="str">
        <f t="shared" si="35"/>
        <v/>
      </c>
      <c r="BK63" s="13"/>
      <c r="BL63" s="2">
        <f t="shared" si="48"/>
        <v>4.5</v>
      </c>
      <c r="BM63" s="4">
        <f t="shared" si="36"/>
        <v>13.5</v>
      </c>
      <c r="BN63" s="4">
        <f t="shared" si="37"/>
        <v>1.29</v>
      </c>
      <c r="BQ63" s="4">
        <f t="shared" si="38"/>
        <v>0</v>
      </c>
      <c r="BR63" s="13" t="str">
        <f t="shared" si="39"/>
        <v/>
      </c>
      <c r="BS63" s="4" t="str">
        <f t="shared" si="40"/>
        <v/>
      </c>
      <c r="BT63" s="25"/>
    </row>
    <row r="64">
      <c r="A64" s="2">
        <f t="shared" si="41"/>
        <v>5</v>
      </c>
      <c r="B64" s="4">
        <f t="shared" si="1"/>
        <v>15</v>
      </c>
      <c r="C64" s="4">
        <f t="shared" si="2"/>
        <v>1.08</v>
      </c>
      <c r="D64" s="2">
        <f>150.75+1/32</f>
        <v>150.78125</v>
      </c>
      <c r="E64" s="2">
        <v>155.25</v>
      </c>
      <c r="F64" s="4">
        <f t="shared" si="3"/>
        <v>4.46875</v>
      </c>
      <c r="G64" s="13">
        <f t="shared" si="4"/>
        <v>0.9965217286</v>
      </c>
      <c r="H64" s="4">
        <f t="shared" si="5"/>
        <v>0</v>
      </c>
      <c r="J64" s="2">
        <f t="shared" si="42"/>
        <v>5</v>
      </c>
      <c r="K64" s="4">
        <f t="shared" si="6"/>
        <v>15</v>
      </c>
      <c r="L64" s="4">
        <f t="shared" si="7"/>
        <v>1.08</v>
      </c>
      <c r="O64" s="4">
        <f t="shared" si="8"/>
        <v>0</v>
      </c>
      <c r="P64" s="13" t="str">
        <f t="shared" si="9"/>
        <v/>
      </c>
      <c r="Q64" s="4" t="str">
        <f t="shared" si="10"/>
        <v/>
      </c>
      <c r="S64" s="2">
        <f t="shared" si="43"/>
        <v>5</v>
      </c>
      <c r="T64" s="4">
        <f t="shared" si="11"/>
        <v>15</v>
      </c>
      <c r="U64" s="4">
        <f t="shared" si="12"/>
        <v>1.14</v>
      </c>
      <c r="X64" s="4">
        <f t="shared" si="13"/>
        <v>0</v>
      </c>
      <c r="Y64" s="13" t="str">
        <f t="shared" si="14"/>
        <v/>
      </c>
      <c r="Z64" s="4" t="str">
        <f t="shared" si="15"/>
        <v/>
      </c>
      <c r="AB64" s="2">
        <f t="shared" si="44"/>
        <v>5</v>
      </c>
      <c r="AC64" s="4">
        <f t="shared" si="16"/>
        <v>15</v>
      </c>
      <c r="AD64" s="4">
        <f t="shared" si="17"/>
        <v>1.26</v>
      </c>
      <c r="AG64" s="4">
        <f t="shared" si="18"/>
        <v>0</v>
      </c>
      <c r="AH64" s="13" t="str">
        <f t="shared" si="19"/>
        <v/>
      </c>
      <c r="AI64" s="4" t="str">
        <f t="shared" si="20"/>
        <v/>
      </c>
      <c r="AJ64" s="13"/>
      <c r="AK64" s="2">
        <f t="shared" si="45"/>
        <v>5</v>
      </c>
      <c r="AL64" s="4">
        <f t="shared" si="21"/>
        <v>15</v>
      </c>
      <c r="AM64" s="4">
        <f t="shared" si="22"/>
        <v>1.26</v>
      </c>
      <c r="AP64" s="4">
        <f t="shared" si="23"/>
        <v>0</v>
      </c>
      <c r="AQ64" s="13" t="str">
        <f t="shared" si="24"/>
        <v/>
      </c>
      <c r="AR64" s="4" t="str">
        <f t="shared" si="25"/>
        <v/>
      </c>
      <c r="AS64" s="13"/>
      <c r="AT64" s="2">
        <f t="shared" si="46"/>
        <v>5</v>
      </c>
      <c r="AU64" s="4">
        <f t="shared" si="26"/>
        <v>15</v>
      </c>
      <c r="AV64" s="4">
        <f t="shared" si="27"/>
        <v>1.26</v>
      </c>
      <c r="AY64" s="4">
        <f t="shared" si="28"/>
        <v>0</v>
      </c>
      <c r="AZ64" s="13" t="str">
        <f t="shared" si="29"/>
        <v/>
      </c>
      <c r="BA64" s="4" t="str">
        <f t="shared" si="30"/>
        <v/>
      </c>
      <c r="BB64" s="13"/>
      <c r="BC64" s="2">
        <f t="shared" si="47"/>
        <v>5</v>
      </c>
      <c r="BD64" s="4">
        <f t="shared" si="31"/>
        <v>15</v>
      </c>
      <c r="BE64" s="4">
        <f t="shared" si="32"/>
        <v>1.26</v>
      </c>
      <c r="BH64" s="4">
        <f t="shared" si="33"/>
        <v>0</v>
      </c>
      <c r="BI64" s="13" t="str">
        <f t="shared" si="34"/>
        <v/>
      </c>
      <c r="BJ64" s="4" t="str">
        <f t="shared" si="35"/>
        <v/>
      </c>
      <c r="BK64" s="13"/>
      <c r="BL64" s="2">
        <f t="shared" si="48"/>
        <v>5</v>
      </c>
      <c r="BM64" s="4">
        <f t="shared" si="36"/>
        <v>15</v>
      </c>
      <c r="BN64" s="4">
        <f t="shared" si="37"/>
        <v>1.26</v>
      </c>
      <c r="BQ64" s="4">
        <f t="shared" si="38"/>
        <v>0</v>
      </c>
      <c r="BR64" s="13" t="str">
        <f t="shared" si="39"/>
        <v/>
      </c>
      <c r="BS64" s="4" t="str">
        <f t="shared" si="40"/>
        <v/>
      </c>
      <c r="BT64" s="25"/>
    </row>
    <row r="65">
      <c r="A65" s="2">
        <f t="shared" si="41"/>
        <v>5.5</v>
      </c>
      <c r="B65" s="4">
        <f t="shared" si="1"/>
        <v>16.5</v>
      </c>
      <c r="C65" s="4">
        <f t="shared" si="2"/>
        <v>1.05</v>
      </c>
      <c r="F65" s="4">
        <f t="shared" si="3"/>
        <v>0</v>
      </c>
      <c r="G65" s="13" t="str">
        <f t="shared" si="4"/>
        <v/>
      </c>
      <c r="H65" s="4" t="str">
        <f t="shared" si="5"/>
        <v/>
      </c>
      <c r="J65" s="2">
        <f t="shared" si="42"/>
        <v>5.5</v>
      </c>
      <c r="K65" s="4">
        <f t="shared" si="6"/>
        <v>16.5</v>
      </c>
      <c r="L65" s="4">
        <f t="shared" si="7"/>
        <v>1.05</v>
      </c>
      <c r="O65" s="4">
        <f t="shared" si="8"/>
        <v>0</v>
      </c>
      <c r="P65" s="13" t="str">
        <f t="shared" si="9"/>
        <v/>
      </c>
      <c r="Q65" s="4" t="str">
        <f t="shared" si="10"/>
        <v/>
      </c>
      <c r="S65" s="2">
        <f t="shared" si="43"/>
        <v>5.5</v>
      </c>
      <c r="T65" s="4">
        <f t="shared" si="11"/>
        <v>16.5</v>
      </c>
      <c r="U65" s="4">
        <f t="shared" si="12"/>
        <v>1.11</v>
      </c>
      <c r="X65" s="4">
        <f t="shared" si="13"/>
        <v>0</v>
      </c>
      <c r="Y65" s="13" t="str">
        <f t="shared" si="14"/>
        <v/>
      </c>
      <c r="Z65" s="4" t="str">
        <f t="shared" si="15"/>
        <v/>
      </c>
      <c r="AB65" s="2">
        <f t="shared" si="44"/>
        <v>5.5</v>
      </c>
      <c r="AC65" s="4">
        <f t="shared" si="16"/>
        <v>16.5</v>
      </c>
      <c r="AD65" s="4">
        <f t="shared" si="17"/>
        <v>1.23</v>
      </c>
      <c r="AG65" s="4">
        <f t="shared" si="18"/>
        <v>0</v>
      </c>
      <c r="AH65" s="13" t="str">
        <f t="shared" si="19"/>
        <v/>
      </c>
      <c r="AI65" s="4" t="str">
        <f t="shared" si="20"/>
        <v/>
      </c>
      <c r="AJ65" s="13"/>
      <c r="AK65" s="2">
        <f t="shared" si="45"/>
        <v>5.5</v>
      </c>
      <c r="AL65" s="4">
        <f t="shared" si="21"/>
        <v>16.5</v>
      </c>
      <c r="AM65" s="4">
        <f t="shared" si="22"/>
        <v>1.23</v>
      </c>
      <c r="AP65" s="4">
        <f t="shared" si="23"/>
        <v>0</v>
      </c>
      <c r="AQ65" s="13" t="str">
        <f t="shared" si="24"/>
        <v/>
      </c>
      <c r="AR65" s="4" t="str">
        <f t="shared" si="25"/>
        <v/>
      </c>
      <c r="AS65" s="13"/>
      <c r="AT65" s="2">
        <f t="shared" si="46"/>
        <v>5.5</v>
      </c>
      <c r="AU65" s="4">
        <f t="shared" si="26"/>
        <v>16.5</v>
      </c>
      <c r="AV65" s="4">
        <f t="shared" si="27"/>
        <v>1.23</v>
      </c>
      <c r="AY65" s="4">
        <f t="shared" si="28"/>
        <v>0</v>
      </c>
      <c r="AZ65" s="13" t="str">
        <f t="shared" si="29"/>
        <v/>
      </c>
      <c r="BA65" s="4" t="str">
        <f t="shared" si="30"/>
        <v/>
      </c>
      <c r="BB65" s="13"/>
      <c r="BC65" s="2">
        <f t="shared" si="47"/>
        <v>5.5</v>
      </c>
      <c r="BD65" s="4">
        <f t="shared" si="31"/>
        <v>16.5</v>
      </c>
      <c r="BE65" s="4">
        <f t="shared" si="32"/>
        <v>1.23</v>
      </c>
      <c r="BH65" s="4">
        <f t="shared" si="33"/>
        <v>0</v>
      </c>
      <c r="BI65" s="13" t="str">
        <f t="shared" si="34"/>
        <v/>
      </c>
      <c r="BJ65" s="4" t="str">
        <f t="shared" si="35"/>
        <v/>
      </c>
      <c r="BK65" s="13"/>
      <c r="BL65" s="2">
        <f t="shared" si="48"/>
        <v>5.5</v>
      </c>
      <c r="BM65" s="4">
        <f t="shared" si="36"/>
        <v>16.5</v>
      </c>
      <c r="BN65" s="4">
        <f t="shared" si="37"/>
        <v>1.23</v>
      </c>
      <c r="BQ65" s="4">
        <f t="shared" si="38"/>
        <v>0</v>
      </c>
      <c r="BR65" s="13" t="str">
        <f t="shared" si="39"/>
        <v/>
      </c>
      <c r="BS65" s="4" t="str">
        <f t="shared" si="40"/>
        <v/>
      </c>
      <c r="BT65" s="25"/>
    </row>
    <row r="66">
      <c r="A66" s="2">
        <f t="shared" si="41"/>
        <v>6</v>
      </c>
      <c r="B66" s="4">
        <f t="shared" si="1"/>
        <v>18</v>
      </c>
      <c r="C66" s="4">
        <f t="shared" si="2"/>
        <v>1.02</v>
      </c>
      <c r="F66" s="4">
        <f t="shared" si="3"/>
        <v>0</v>
      </c>
      <c r="G66" s="13" t="str">
        <f t="shared" si="4"/>
        <v/>
      </c>
      <c r="H66" s="4" t="str">
        <f t="shared" si="5"/>
        <v/>
      </c>
      <c r="J66" s="2">
        <f t="shared" si="42"/>
        <v>6</v>
      </c>
      <c r="K66" s="4">
        <f t="shared" si="6"/>
        <v>18</v>
      </c>
      <c r="L66" s="4">
        <f t="shared" si="7"/>
        <v>1.02</v>
      </c>
      <c r="M66" s="4">
        <f>150.875-1/32</f>
        <v>150.84375</v>
      </c>
      <c r="N66" s="2">
        <v>155.25</v>
      </c>
      <c r="O66" s="4">
        <f t="shared" si="8"/>
        <v>4.40625</v>
      </c>
      <c r="P66" s="13">
        <f t="shared" si="9"/>
        <v>0.9929823694</v>
      </c>
      <c r="Q66" s="4">
        <f t="shared" si="10"/>
        <v>0</v>
      </c>
      <c r="S66" s="2">
        <f t="shared" si="43"/>
        <v>6</v>
      </c>
      <c r="T66" s="4">
        <f t="shared" si="11"/>
        <v>18</v>
      </c>
      <c r="U66" s="4">
        <f t="shared" si="12"/>
        <v>1.08</v>
      </c>
      <c r="V66" s="4">
        <f>150.875-1/32</f>
        <v>150.84375</v>
      </c>
      <c r="W66" s="2">
        <v>155.25</v>
      </c>
      <c r="X66" s="4">
        <f t="shared" si="13"/>
        <v>4.40625</v>
      </c>
      <c r="Y66" s="13">
        <f t="shared" si="14"/>
        <v>0.9964726521</v>
      </c>
      <c r="Z66" s="4">
        <f t="shared" si="15"/>
        <v>0</v>
      </c>
      <c r="AB66" s="2">
        <f t="shared" si="44"/>
        <v>6</v>
      </c>
      <c r="AC66" s="4">
        <f t="shared" si="16"/>
        <v>18</v>
      </c>
      <c r="AD66" s="4">
        <f t="shared" si="17"/>
        <v>1.2</v>
      </c>
      <c r="AG66" s="4">
        <f t="shared" si="18"/>
        <v>0</v>
      </c>
      <c r="AH66" s="13" t="str">
        <f t="shared" si="19"/>
        <v/>
      </c>
      <c r="AI66" s="4" t="str">
        <f t="shared" si="20"/>
        <v/>
      </c>
      <c r="AJ66" s="13"/>
      <c r="AK66" s="2">
        <f t="shared" si="45"/>
        <v>6</v>
      </c>
      <c r="AL66" s="4">
        <f t="shared" si="21"/>
        <v>18</v>
      </c>
      <c r="AM66" s="4">
        <f t="shared" si="22"/>
        <v>1.2</v>
      </c>
      <c r="AP66" s="4">
        <f t="shared" si="23"/>
        <v>0</v>
      </c>
      <c r="AQ66" s="13" t="str">
        <f t="shared" si="24"/>
        <v/>
      </c>
      <c r="AR66" s="4" t="str">
        <f t="shared" si="25"/>
        <v/>
      </c>
      <c r="AS66" s="13"/>
      <c r="AT66" s="2">
        <f t="shared" si="46"/>
        <v>6</v>
      </c>
      <c r="AU66" s="4">
        <f t="shared" si="26"/>
        <v>18</v>
      </c>
      <c r="AV66" s="4">
        <f t="shared" si="27"/>
        <v>1.2</v>
      </c>
      <c r="AY66" s="4">
        <f t="shared" si="28"/>
        <v>0</v>
      </c>
      <c r="AZ66" s="13" t="str">
        <f t="shared" si="29"/>
        <v/>
      </c>
      <c r="BA66" s="4" t="str">
        <f t="shared" si="30"/>
        <v/>
      </c>
      <c r="BB66" s="13"/>
      <c r="BC66" s="2">
        <f t="shared" si="47"/>
        <v>6</v>
      </c>
      <c r="BD66" s="4">
        <f t="shared" si="31"/>
        <v>18</v>
      </c>
      <c r="BE66" s="4">
        <f t="shared" si="32"/>
        <v>1.2</v>
      </c>
      <c r="BH66" s="4">
        <f t="shared" si="33"/>
        <v>0</v>
      </c>
      <c r="BI66" s="13" t="str">
        <f t="shared" si="34"/>
        <v/>
      </c>
      <c r="BJ66" s="4" t="str">
        <f t="shared" si="35"/>
        <v/>
      </c>
      <c r="BK66" s="13"/>
      <c r="BL66" s="2">
        <f t="shared" si="48"/>
        <v>6</v>
      </c>
      <c r="BM66" s="4">
        <f t="shared" si="36"/>
        <v>18</v>
      </c>
      <c r="BN66" s="4">
        <f t="shared" si="37"/>
        <v>1.2</v>
      </c>
      <c r="BQ66" s="4">
        <f t="shared" si="38"/>
        <v>0</v>
      </c>
      <c r="BR66" s="13" t="str">
        <f t="shared" si="39"/>
        <v/>
      </c>
      <c r="BS66" s="4" t="str">
        <f t="shared" si="40"/>
        <v/>
      </c>
      <c r="BT66" s="25"/>
    </row>
    <row r="67">
      <c r="A67" s="2">
        <f t="shared" si="41"/>
        <v>6.5</v>
      </c>
      <c r="B67" s="4">
        <f t="shared" si="1"/>
        <v>19.5</v>
      </c>
      <c r="C67" s="4">
        <f t="shared" si="2"/>
        <v>0.99</v>
      </c>
      <c r="F67" s="4">
        <f t="shared" si="3"/>
        <v>0</v>
      </c>
      <c r="G67" s="13" t="str">
        <f t="shared" si="4"/>
        <v/>
      </c>
      <c r="H67" s="4" t="str">
        <f t="shared" si="5"/>
        <v/>
      </c>
      <c r="J67" s="2">
        <f t="shared" si="42"/>
        <v>6.5</v>
      </c>
      <c r="K67" s="4">
        <f t="shared" si="6"/>
        <v>19.5</v>
      </c>
      <c r="L67" s="4">
        <f t="shared" si="7"/>
        <v>0.99</v>
      </c>
      <c r="O67" s="4">
        <f t="shared" si="8"/>
        <v>0</v>
      </c>
      <c r="P67" s="13" t="str">
        <f t="shared" si="9"/>
        <v/>
      </c>
      <c r="Q67" s="4" t="str">
        <f t="shared" si="10"/>
        <v/>
      </c>
      <c r="S67" s="2">
        <f t="shared" si="43"/>
        <v>6.5</v>
      </c>
      <c r="T67" s="4">
        <f t="shared" si="11"/>
        <v>19.5</v>
      </c>
      <c r="U67" s="4">
        <f t="shared" si="12"/>
        <v>1.05</v>
      </c>
      <c r="X67" s="4">
        <f t="shared" si="13"/>
        <v>0</v>
      </c>
      <c r="Y67" s="13" t="str">
        <f t="shared" si="14"/>
        <v/>
      </c>
      <c r="Z67" s="4" t="str">
        <f t="shared" si="15"/>
        <v/>
      </c>
      <c r="AB67" s="2">
        <f t="shared" si="44"/>
        <v>6.5</v>
      </c>
      <c r="AC67" s="4">
        <f t="shared" si="16"/>
        <v>19.5</v>
      </c>
      <c r="AD67" s="4">
        <f t="shared" si="17"/>
        <v>1.17</v>
      </c>
      <c r="AG67" s="4">
        <f t="shared" si="18"/>
        <v>0</v>
      </c>
      <c r="AH67" s="13" t="str">
        <f t="shared" si="19"/>
        <v/>
      </c>
      <c r="AI67" s="4" t="str">
        <f t="shared" si="20"/>
        <v/>
      </c>
      <c r="AJ67" s="13"/>
      <c r="AK67" s="2">
        <f t="shared" si="45"/>
        <v>6.5</v>
      </c>
      <c r="AL67" s="4">
        <f t="shared" si="21"/>
        <v>19.5</v>
      </c>
      <c r="AM67" s="4">
        <f t="shared" si="22"/>
        <v>1.17</v>
      </c>
      <c r="AP67" s="4">
        <f t="shared" si="23"/>
        <v>0</v>
      </c>
      <c r="AQ67" s="13" t="str">
        <f t="shared" si="24"/>
        <v/>
      </c>
      <c r="AR67" s="4" t="str">
        <f t="shared" si="25"/>
        <v/>
      </c>
      <c r="AS67" s="13"/>
      <c r="AT67" s="2">
        <f t="shared" si="46"/>
        <v>6.5</v>
      </c>
      <c r="AU67" s="4">
        <f t="shared" si="26"/>
        <v>19.5</v>
      </c>
      <c r="AV67" s="4">
        <f t="shared" si="27"/>
        <v>1.17</v>
      </c>
      <c r="AY67" s="4">
        <f t="shared" si="28"/>
        <v>0</v>
      </c>
      <c r="AZ67" s="13" t="str">
        <f t="shared" si="29"/>
        <v/>
      </c>
      <c r="BA67" s="4" t="str">
        <f t="shared" si="30"/>
        <v/>
      </c>
      <c r="BB67" s="13"/>
      <c r="BC67" s="2">
        <f t="shared" si="47"/>
        <v>6.5</v>
      </c>
      <c r="BD67" s="4">
        <f t="shared" si="31"/>
        <v>19.5</v>
      </c>
      <c r="BE67" s="4">
        <f t="shared" si="32"/>
        <v>1.17</v>
      </c>
      <c r="BH67" s="4">
        <f t="shared" si="33"/>
        <v>0</v>
      </c>
      <c r="BI67" s="13" t="str">
        <f t="shared" si="34"/>
        <v/>
      </c>
      <c r="BJ67" s="4" t="str">
        <f t="shared" si="35"/>
        <v/>
      </c>
      <c r="BK67" s="13"/>
      <c r="BL67" s="2">
        <f t="shared" si="48"/>
        <v>6.5</v>
      </c>
      <c r="BM67" s="4">
        <f t="shared" si="36"/>
        <v>19.5</v>
      </c>
      <c r="BN67" s="4">
        <f t="shared" si="37"/>
        <v>1.17</v>
      </c>
      <c r="BQ67" s="4">
        <f t="shared" si="38"/>
        <v>0</v>
      </c>
      <c r="BR67" s="13" t="str">
        <f t="shared" si="39"/>
        <v/>
      </c>
      <c r="BS67" s="4" t="str">
        <f t="shared" si="40"/>
        <v/>
      </c>
      <c r="BT67" s="25"/>
    </row>
    <row r="68">
      <c r="A68" s="2">
        <f t="shared" si="41"/>
        <v>7</v>
      </c>
      <c r="B68" s="4">
        <f t="shared" si="1"/>
        <v>21</v>
      </c>
      <c r="C68" s="4">
        <f t="shared" si="2"/>
        <v>0.96</v>
      </c>
      <c r="D68" s="4">
        <f>150.8125</f>
        <v>150.8125</v>
      </c>
      <c r="E68" s="2">
        <v>155.25</v>
      </c>
      <c r="F68" s="4">
        <f t="shared" si="3"/>
        <v>4.4375</v>
      </c>
      <c r="G68" s="13">
        <f t="shared" si="4"/>
        <v>0.993031274</v>
      </c>
      <c r="H68" s="4">
        <f t="shared" si="5"/>
        <v>0</v>
      </c>
      <c r="J68" s="2">
        <f t="shared" si="42"/>
        <v>7</v>
      </c>
      <c r="K68" s="4">
        <f t="shared" si="6"/>
        <v>21</v>
      </c>
      <c r="L68" s="4">
        <f t="shared" si="7"/>
        <v>0.96</v>
      </c>
      <c r="O68" s="4">
        <f t="shared" si="8"/>
        <v>0</v>
      </c>
      <c r="P68" s="13" t="str">
        <f t="shared" si="9"/>
        <v/>
      </c>
      <c r="Q68" s="4" t="str">
        <f t="shared" si="10"/>
        <v/>
      </c>
      <c r="S68" s="2">
        <f t="shared" si="43"/>
        <v>7</v>
      </c>
      <c r="T68" s="4">
        <f t="shared" si="11"/>
        <v>21</v>
      </c>
      <c r="U68" s="4">
        <f t="shared" si="12"/>
        <v>1.02</v>
      </c>
      <c r="X68" s="4">
        <f t="shared" si="13"/>
        <v>0</v>
      </c>
      <c r="Y68" s="13" t="str">
        <f t="shared" si="14"/>
        <v/>
      </c>
      <c r="Z68" s="4" t="str">
        <f t="shared" si="15"/>
        <v/>
      </c>
      <c r="AB68" s="2">
        <f t="shared" si="44"/>
        <v>7</v>
      </c>
      <c r="AC68" s="4">
        <f t="shared" si="16"/>
        <v>21</v>
      </c>
      <c r="AD68" s="4">
        <f t="shared" si="17"/>
        <v>1.14</v>
      </c>
      <c r="AG68" s="4">
        <f t="shared" si="18"/>
        <v>0</v>
      </c>
      <c r="AH68" s="13" t="str">
        <f t="shared" si="19"/>
        <v/>
      </c>
      <c r="AI68" s="4" t="str">
        <f t="shared" si="20"/>
        <v/>
      </c>
      <c r="AJ68" s="13"/>
      <c r="AK68" s="2">
        <f t="shared" si="45"/>
        <v>7</v>
      </c>
      <c r="AL68" s="4">
        <f t="shared" si="21"/>
        <v>21</v>
      </c>
      <c r="AM68" s="4">
        <f t="shared" si="22"/>
        <v>1.14</v>
      </c>
      <c r="AP68" s="4">
        <f t="shared" si="23"/>
        <v>0</v>
      </c>
      <c r="AQ68" s="13" t="str">
        <f t="shared" si="24"/>
        <v/>
      </c>
      <c r="AR68" s="4" t="str">
        <f t="shared" si="25"/>
        <v/>
      </c>
      <c r="AS68" s="13"/>
      <c r="AT68" s="2">
        <f t="shared" si="46"/>
        <v>7</v>
      </c>
      <c r="AU68" s="4">
        <f t="shared" si="26"/>
        <v>21</v>
      </c>
      <c r="AV68" s="4">
        <f t="shared" si="27"/>
        <v>1.14</v>
      </c>
      <c r="AY68" s="4">
        <f t="shared" si="28"/>
        <v>0</v>
      </c>
      <c r="AZ68" s="13" t="str">
        <f t="shared" si="29"/>
        <v/>
      </c>
      <c r="BA68" s="4" t="str">
        <f t="shared" si="30"/>
        <v/>
      </c>
      <c r="BB68" s="13"/>
      <c r="BC68" s="2">
        <f t="shared" si="47"/>
        <v>7</v>
      </c>
      <c r="BD68" s="4">
        <f t="shared" si="31"/>
        <v>21</v>
      </c>
      <c r="BE68" s="4">
        <f t="shared" si="32"/>
        <v>1.14</v>
      </c>
      <c r="BH68" s="4">
        <f t="shared" si="33"/>
        <v>0</v>
      </c>
      <c r="BI68" s="13" t="str">
        <f t="shared" si="34"/>
        <v/>
      </c>
      <c r="BJ68" s="4" t="str">
        <f t="shared" si="35"/>
        <v/>
      </c>
      <c r="BK68" s="13"/>
      <c r="BL68" s="2">
        <f t="shared" si="48"/>
        <v>7</v>
      </c>
      <c r="BM68" s="4">
        <f t="shared" si="36"/>
        <v>21</v>
      </c>
      <c r="BN68" s="4">
        <f t="shared" si="37"/>
        <v>1.14</v>
      </c>
      <c r="BQ68" s="4">
        <f t="shared" si="38"/>
        <v>0</v>
      </c>
      <c r="BR68" s="13" t="str">
        <f t="shared" si="39"/>
        <v/>
      </c>
      <c r="BS68" s="4" t="str">
        <f t="shared" si="40"/>
        <v/>
      </c>
      <c r="BT68" s="25"/>
    </row>
    <row r="69">
      <c r="A69" s="2">
        <f t="shared" si="41"/>
        <v>7.5</v>
      </c>
      <c r="B69" s="4">
        <f t="shared" si="1"/>
        <v>22.5</v>
      </c>
      <c r="C69" s="4">
        <f t="shared" si="2"/>
        <v>0.93</v>
      </c>
      <c r="F69" s="4">
        <f t="shared" si="3"/>
        <v>0</v>
      </c>
      <c r="G69" s="13" t="str">
        <f t="shared" si="4"/>
        <v/>
      </c>
      <c r="H69" s="4" t="str">
        <f t="shared" si="5"/>
        <v/>
      </c>
      <c r="J69" s="2">
        <f t="shared" si="42"/>
        <v>7.5</v>
      </c>
      <c r="K69" s="4">
        <f t="shared" si="6"/>
        <v>22.5</v>
      </c>
      <c r="L69" s="4">
        <f t="shared" si="7"/>
        <v>0.93</v>
      </c>
      <c r="O69" s="4">
        <f t="shared" si="8"/>
        <v>0</v>
      </c>
      <c r="P69" s="13" t="str">
        <f t="shared" si="9"/>
        <v/>
      </c>
      <c r="Q69" s="4" t="str">
        <f t="shared" si="10"/>
        <v/>
      </c>
      <c r="S69" s="2">
        <f t="shared" si="43"/>
        <v>7.5</v>
      </c>
      <c r="T69" s="4">
        <f t="shared" si="11"/>
        <v>22.5</v>
      </c>
      <c r="U69" s="4">
        <f t="shared" si="12"/>
        <v>0.99</v>
      </c>
      <c r="X69" s="4">
        <f t="shared" si="13"/>
        <v>0</v>
      </c>
      <c r="Y69" s="13" t="str">
        <f t="shared" si="14"/>
        <v/>
      </c>
      <c r="Z69" s="4" t="str">
        <f t="shared" si="15"/>
        <v/>
      </c>
      <c r="AB69" s="2">
        <f t="shared" si="44"/>
        <v>7.5</v>
      </c>
      <c r="AC69" s="4">
        <f t="shared" si="16"/>
        <v>22.5</v>
      </c>
      <c r="AD69" s="4">
        <f t="shared" si="17"/>
        <v>1.11</v>
      </c>
      <c r="AG69" s="4">
        <f t="shared" si="18"/>
        <v>0</v>
      </c>
      <c r="AH69" s="13" t="str">
        <f t="shared" si="19"/>
        <v/>
      </c>
      <c r="AI69" s="4" t="str">
        <f t="shared" si="20"/>
        <v/>
      </c>
      <c r="AJ69" s="13"/>
      <c r="AK69" s="2">
        <f t="shared" si="45"/>
        <v>7.5</v>
      </c>
      <c r="AL69" s="4">
        <f t="shared" si="21"/>
        <v>22.5</v>
      </c>
      <c r="AM69" s="4">
        <f t="shared" si="22"/>
        <v>1.11</v>
      </c>
      <c r="AP69" s="4">
        <f t="shared" si="23"/>
        <v>0</v>
      </c>
      <c r="AQ69" s="13" t="str">
        <f t="shared" si="24"/>
        <v/>
      </c>
      <c r="AR69" s="4" t="str">
        <f t="shared" si="25"/>
        <v/>
      </c>
      <c r="AS69" s="13"/>
      <c r="AT69" s="2">
        <f t="shared" si="46"/>
        <v>7.5</v>
      </c>
      <c r="AU69" s="4">
        <f t="shared" si="26"/>
        <v>22.5</v>
      </c>
      <c r="AV69" s="4">
        <f t="shared" si="27"/>
        <v>1.11</v>
      </c>
      <c r="AY69" s="4">
        <f t="shared" si="28"/>
        <v>0</v>
      </c>
      <c r="AZ69" s="13" t="str">
        <f t="shared" si="29"/>
        <v/>
      </c>
      <c r="BA69" s="4" t="str">
        <f t="shared" si="30"/>
        <v/>
      </c>
      <c r="BB69" s="13"/>
      <c r="BC69" s="2">
        <f t="shared" si="47"/>
        <v>7.5</v>
      </c>
      <c r="BD69" s="4">
        <f t="shared" si="31"/>
        <v>22.5</v>
      </c>
      <c r="BE69" s="4">
        <f t="shared" si="32"/>
        <v>1.11</v>
      </c>
      <c r="BH69" s="4">
        <f t="shared" si="33"/>
        <v>0</v>
      </c>
      <c r="BI69" s="13" t="str">
        <f t="shared" si="34"/>
        <v/>
      </c>
      <c r="BJ69" s="4" t="str">
        <f t="shared" si="35"/>
        <v/>
      </c>
      <c r="BK69" s="13"/>
      <c r="BL69" s="2">
        <f t="shared" si="48"/>
        <v>7.5</v>
      </c>
      <c r="BM69" s="4">
        <f t="shared" si="36"/>
        <v>22.5</v>
      </c>
      <c r="BN69" s="4">
        <f t="shared" si="37"/>
        <v>1.11</v>
      </c>
      <c r="BQ69" s="4">
        <f t="shared" si="38"/>
        <v>0</v>
      </c>
      <c r="BR69" s="13" t="str">
        <f t="shared" si="39"/>
        <v/>
      </c>
      <c r="BS69" s="4" t="str">
        <f t="shared" si="40"/>
        <v/>
      </c>
      <c r="BT69" s="25"/>
    </row>
    <row r="70">
      <c r="A70" s="2">
        <f t="shared" si="41"/>
        <v>8</v>
      </c>
      <c r="B70" s="4">
        <f t="shared" si="1"/>
        <v>24</v>
      </c>
      <c r="C70" s="4">
        <f t="shared" si="2"/>
        <v>0.9</v>
      </c>
      <c r="F70" s="4">
        <f t="shared" si="3"/>
        <v>0</v>
      </c>
      <c r="G70" s="13" t="str">
        <f t="shared" si="4"/>
        <v/>
      </c>
      <c r="H70" s="4" t="str">
        <f t="shared" si="5"/>
        <v/>
      </c>
      <c r="J70" s="2">
        <f t="shared" si="42"/>
        <v>8</v>
      </c>
      <c r="K70" s="4">
        <f t="shared" si="6"/>
        <v>24</v>
      </c>
      <c r="L70" s="4">
        <f t="shared" si="7"/>
        <v>0.9</v>
      </c>
      <c r="M70" s="4">
        <f>150.875-1/32</f>
        <v>150.84375</v>
      </c>
      <c r="N70" s="2">
        <v>155.25</v>
      </c>
      <c r="O70" s="4">
        <f t="shared" si="8"/>
        <v>4.40625</v>
      </c>
      <c r="P70" s="13">
        <f t="shared" si="9"/>
        <v>0.9929823694</v>
      </c>
      <c r="Q70" s="4">
        <f t="shared" si="10"/>
        <v>0</v>
      </c>
      <c r="S70" s="2">
        <f t="shared" si="43"/>
        <v>8</v>
      </c>
      <c r="T70" s="4">
        <f t="shared" si="11"/>
        <v>24</v>
      </c>
      <c r="U70" s="4">
        <f t="shared" si="12"/>
        <v>0.96</v>
      </c>
      <c r="V70" s="4">
        <f>150.875-1/32</f>
        <v>150.84375</v>
      </c>
      <c r="W70" s="2">
        <v>155.25</v>
      </c>
      <c r="X70" s="4">
        <f t="shared" si="13"/>
        <v>4.40625</v>
      </c>
      <c r="Y70" s="13">
        <f t="shared" si="14"/>
        <v>0.9964726521</v>
      </c>
      <c r="Z70" s="4">
        <f t="shared" si="15"/>
        <v>0</v>
      </c>
      <c r="AB70" s="2">
        <f t="shared" si="44"/>
        <v>8</v>
      </c>
      <c r="AC70" s="4">
        <f t="shared" si="16"/>
        <v>24</v>
      </c>
      <c r="AD70" s="4">
        <f t="shared" si="17"/>
        <v>1.08</v>
      </c>
      <c r="AG70" s="4">
        <f t="shared" si="18"/>
        <v>0</v>
      </c>
      <c r="AH70" s="13" t="str">
        <f t="shared" si="19"/>
        <v/>
      </c>
      <c r="AI70" s="4" t="str">
        <f t="shared" si="20"/>
        <v/>
      </c>
      <c r="AJ70" s="13"/>
      <c r="AK70" s="2">
        <f t="shared" si="45"/>
        <v>8</v>
      </c>
      <c r="AL70" s="4">
        <f t="shared" si="21"/>
        <v>24</v>
      </c>
      <c r="AM70" s="4">
        <f t="shared" si="22"/>
        <v>1.08</v>
      </c>
      <c r="AP70" s="4">
        <f t="shared" si="23"/>
        <v>0</v>
      </c>
      <c r="AQ70" s="13" t="str">
        <f t="shared" si="24"/>
        <v/>
      </c>
      <c r="AR70" s="4" t="str">
        <f t="shared" si="25"/>
        <v/>
      </c>
      <c r="AS70" s="13"/>
      <c r="AT70" s="2">
        <f t="shared" si="46"/>
        <v>8</v>
      </c>
      <c r="AU70" s="4">
        <f t="shared" si="26"/>
        <v>24</v>
      </c>
      <c r="AV70" s="4">
        <f t="shared" si="27"/>
        <v>1.08</v>
      </c>
      <c r="AY70" s="4">
        <f t="shared" si="28"/>
        <v>0</v>
      </c>
      <c r="AZ70" s="13" t="str">
        <f t="shared" si="29"/>
        <v/>
      </c>
      <c r="BA70" s="4" t="str">
        <f t="shared" si="30"/>
        <v/>
      </c>
      <c r="BB70" s="13"/>
      <c r="BC70" s="2">
        <f t="shared" si="47"/>
        <v>8</v>
      </c>
      <c r="BD70" s="4">
        <f t="shared" si="31"/>
        <v>24</v>
      </c>
      <c r="BE70" s="4">
        <f t="shared" si="32"/>
        <v>1.08</v>
      </c>
      <c r="BH70" s="4">
        <f t="shared" si="33"/>
        <v>0</v>
      </c>
      <c r="BI70" s="13" t="str">
        <f t="shared" si="34"/>
        <v/>
      </c>
      <c r="BJ70" s="4" t="str">
        <f t="shared" si="35"/>
        <v/>
      </c>
      <c r="BK70" s="13"/>
      <c r="BL70" s="2">
        <f t="shared" si="48"/>
        <v>8</v>
      </c>
      <c r="BM70" s="4">
        <f t="shared" si="36"/>
        <v>24</v>
      </c>
      <c r="BN70" s="4">
        <f t="shared" si="37"/>
        <v>1.08</v>
      </c>
      <c r="BQ70" s="4">
        <f t="shared" si="38"/>
        <v>0</v>
      </c>
      <c r="BR70" s="13" t="str">
        <f t="shared" si="39"/>
        <v/>
      </c>
      <c r="BS70" s="4" t="str">
        <f t="shared" si="40"/>
        <v/>
      </c>
      <c r="BT70" s="25"/>
    </row>
    <row r="71">
      <c r="A71" s="2">
        <f t="shared" si="41"/>
        <v>8.5</v>
      </c>
      <c r="B71" s="4">
        <f t="shared" si="1"/>
        <v>25.5</v>
      </c>
      <c r="C71" s="4">
        <f t="shared" si="2"/>
        <v>0.87</v>
      </c>
      <c r="F71" s="4">
        <f t="shared" si="3"/>
        <v>0</v>
      </c>
      <c r="G71" s="26"/>
      <c r="H71" s="4" t="str">
        <f t="shared" si="5"/>
        <v/>
      </c>
      <c r="J71" s="2">
        <f t="shared" si="42"/>
        <v>8.5</v>
      </c>
      <c r="K71" s="4">
        <f t="shared" si="6"/>
        <v>25.5</v>
      </c>
      <c r="L71" s="4">
        <f t="shared" si="7"/>
        <v>0.87</v>
      </c>
      <c r="O71" s="4">
        <f t="shared" si="8"/>
        <v>0</v>
      </c>
      <c r="P71" s="26"/>
      <c r="Q71" s="4" t="str">
        <f t="shared" si="10"/>
        <v/>
      </c>
      <c r="S71" s="2">
        <f t="shared" si="43"/>
        <v>8.5</v>
      </c>
      <c r="T71" s="4">
        <f t="shared" si="11"/>
        <v>25.5</v>
      </c>
      <c r="U71" s="4">
        <f t="shared" si="12"/>
        <v>0.93</v>
      </c>
      <c r="X71" s="4">
        <f t="shared" si="13"/>
        <v>0</v>
      </c>
      <c r="Y71" s="26"/>
      <c r="Z71" s="4" t="str">
        <f t="shared" si="15"/>
        <v/>
      </c>
      <c r="AB71" s="2">
        <f t="shared" si="44"/>
        <v>8.5</v>
      </c>
      <c r="AC71" s="4">
        <f t="shared" si="16"/>
        <v>25.5</v>
      </c>
      <c r="AD71" s="4">
        <f t="shared" si="17"/>
        <v>1.05</v>
      </c>
      <c r="AG71" s="4">
        <f t="shared" si="18"/>
        <v>0</v>
      </c>
      <c r="AH71" s="26"/>
      <c r="AI71" s="4" t="str">
        <f t="shared" si="20"/>
        <v/>
      </c>
      <c r="AJ71" s="13"/>
      <c r="AK71" s="2">
        <f t="shared" si="45"/>
        <v>8.5</v>
      </c>
      <c r="AL71" s="4">
        <f t="shared" si="21"/>
        <v>25.5</v>
      </c>
      <c r="AM71" s="4">
        <f t="shared" si="22"/>
        <v>1.05</v>
      </c>
      <c r="AP71" s="4">
        <f t="shared" si="23"/>
        <v>0</v>
      </c>
      <c r="AQ71" s="26"/>
      <c r="AR71" s="4" t="str">
        <f t="shared" si="25"/>
        <v/>
      </c>
      <c r="AS71" s="13"/>
      <c r="AT71" s="2">
        <f t="shared" si="46"/>
        <v>8.5</v>
      </c>
      <c r="AU71" s="4">
        <f t="shared" si="26"/>
        <v>25.5</v>
      </c>
      <c r="AV71" s="4">
        <f t="shared" si="27"/>
        <v>1.05</v>
      </c>
      <c r="AY71" s="4">
        <f t="shared" si="28"/>
        <v>0</v>
      </c>
      <c r="AZ71" s="26"/>
      <c r="BA71" s="4" t="str">
        <f t="shared" si="30"/>
        <v/>
      </c>
      <c r="BB71" s="13"/>
      <c r="BC71" s="2">
        <f t="shared" si="47"/>
        <v>8.5</v>
      </c>
      <c r="BD71" s="4">
        <f t="shared" si="31"/>
        <v>25.5</v>
      </c>
      <c r="BE71" s="4">
        <f t="shared" si="32"/>
        <v>1.05</v>
      </c>
      <c r="BH71" s="4">
        <f t="shared" si="33"/>
        <v>0</v>
      </c>
      <c r="BI71" s="26"/>
      <c r="BJ71" s="4" t="str">
        <f t="shared" si="35"/>
        <v/>
      </c>
      <c r="BK71" s="13"/>
      <c r="BL71" s="2">
        <f t="shared" si="48"/>
        <v>8.5</v>
      </c>
      <c r="BM71" s="4">
        <f t="shared" si="36"/>
        <v>25.5</v>
      </c>
      <c r="BN71" s="4">
        <f t="shared" si="37"/>
        <v>1.05</v>
      </c>
      <c r="BQ71" s="4">
        <f t="shared" si="38"/>
        <v>0</v>
      </c>
      <c r="BR71" s="26"/>
      <c r="BS71" s="4" t="str">
        <f t="shared" si="40"/>
        <v/>
      </c>
      <c r="BT71" s="25"/>
    </row>
    <row r="72">
      <c r="A72" s="2">
        <f t="shared" si="41"/>
        <v>9</v>
      </c>
      <c r="B72" s="4">
        <f t="shared" si="1"/>
        <v>27</v>
      </c>
      <c r="C72" s="4">
        <f t="shared" si="2"/>
        <v>0.84</v>
      </c>
      <c r="D72" s="4">
        <f>150.8125</f>
        <v>150.8125</v>
      </c>
      <c r="E72" s="2">
        <v>155.25</v>
      </c>
      <c r="F72" s="4">
        <f t="shared" si="3"/>
        <v>4.4375</v>
      </c>
      <c r="G72" s="13">
        <f t="shared" ref="G72:G174" si="49">if(ISBLANK(E72), , if(E72&lt;D72,-sqrt(-F72/B$18), sqrt(F72/B$18)))</f>
        <v>0.993031274</v>
      </c>
      <c r="H72" s="4">
        <f t="shared" si="5"/>
        <v>0</v>
      </c>
      <c r="J72" s="2">
        <f t="shared" si="42"/>
        <v>9</v>
      </c>
      <c r="K72" s="4">
        <f t="shared" si="6"/>
        <v>27</v>
      </c>
      <c r="L72" s="4">
        <f t="shared" si="7"/>
        <v>0.84</v>
      </c>
      <c r="O72" s="4">
        <f t="shared" si="8"/>
        <v>0</v>
      </c>
      <c r="P72" s="13" t="str">
        <f t="shared" ref="P72:P174" si="50">if(ISBLANK(N72), , if(N72&lt;M72,-sqrt(-O72/K$18), sqrt(O72/K$18)))</f>
        <v/>
      </c>
      <c r="Q72" s="4" t="str">
        <f t="shared" si="10"/>
        <v/>
      </c>
      <c r="S72" s="2">
        <f t="shared" si="43"/>
        <v>9</v>
      </c>
      <c r="T72" s="4">
        <f t="shared" si="11"/>
        <v>27</v>
      </c>
      <c r="U72" s="4">
        <f t="shared" si="12"/>
        <v>0.9</v>
      </c>
      <c r="X72" s="4">
        <f t="shared" si="13"/>
        <v>0</v>
      </c>
      <c r="Y72" s="13" t="str">
        <f t="shared" ref="Y72:Y174" si="51">if(ISBLANK(W72), , if(W72&lt;V72,-sqrt(-X72/T$18), sqrt(X72/T$18)))</f>
        <v/>
      </c>
      <c r="Z72" s="4" t="str">
        <f t="shared" si="15"/>
        <v/>
      </c>
      <c r="AB72" s="2">
        <f t="shared" si="44"/>
        <v>9</v>
      </c>
      <c r="AC72" s="4">
        <f t="shared" si="16"/>
        <v>27</v>
      </c>
      <c r="AD72" s="4">
        <f t="shared" si="17"/>
        <v>1.02</v>
      </c>
      <c r="AG72" s="4">
        <f t="shared" si="18"/>
        <v>0</v>
      </c>
      <c r="AH72" s="13" t="str">
        <f t="shared" ref="AH72:AH174" si="52">if(ISBLANK(AF72), , if(AF72&lt;AE72,-sqrt(-AG72/AC$18), sqrt(AG72/AC$18)))</f>
        <v/>
      </c>
      <c r="AI72" s="4" t="str">
        <f t="shared" si="20"/>
        <v/>
      </c>
      <c r="AJ72" s="13"/>
      <c r="AK72" s="2">
        <f t="shared" si="45"/>
        <v>9</v>
      </c>
      <c r="AL72" s="4">
        <f t="shared" si="21"/>
        <v>27</v>
      </c>
      <c r="AM72" s="4">
        <f t="shared" si="22"/>
        <v>1.02</v>
      </c>
      <c r="AP72" s="4">
        <f t="shared" si="23"/>
        <v>0</v>
      </c>
      <c r="AQ72" s="13" t="str">
        <f t="shared" ref="AQ72:AQ174" si="53">if(ISBLANK(AO72), , if(AO72&lt;AN72,-sqrt(-AP72/AL$18), sqrt(AP72/AL$18)))</f>
        <v/>
      </c>
      <c r="AR72" s="4" t="str">
        <f t="shared" si="25"/>
        <v/>
      </c>
      <c r="AS72" s="13"/>
      <c r="AT72" s="2">
        <f t="shared" si="46"/>
        <v>9</v>
      </c>
      <c r="AU72" s="4">
        <f t="shared" si="26"/>
        <v>27</v>
      </c>
      <c r="AV72" s="4">
        <f t="shared" si="27"/>
        <v>1.02</v>
      </c>
      <c r="AY72" s="4">
        <f t="shared" si="28"/>
        <v>0</v>
      </c>
      <c r="AZ72" s="13" t="str">
        <f t="shared" ref="AZ72:AZ174" si="54">if(ISBLANK(AX72), , if(AX72&lt;AW72,-sqrt(-AY72/AU$18), sqrt(AY72/AU$18)))</f>
        <v/>
      </c>
      <c r="BA72" s="4" t="str">
        <f t="shared" si="30"/>
        <v/>
      </c>
      <c r="BB72" s="13"/>
      <c r="BC72" s="2">
        <f t="shared" si="47"/>
        <v>9</v>
      </c>
      <c r="BD72" s="4">
        <f t="shared" si="31"/>
        <v>27</v>
      </c>
      <c r="BE72" s="4">
        <f t="shared" si="32"/>
        <v>1.02</v>
      </c>
      <c r="BH72" s="4">
        <f t="shared" si="33"/>
        <v>0</v>
      </c>
      <c r="BI72" s="13" t="str">
        <f t="shared" ref="BI72:BI174" si="55">if(ISBLANK(BG72), , if(BG72&lt;BF72,-sqrt(-BH72/BD$18), sqrt(BH72/BD$18)))</f>
        <v/>
      </c>
      <c r="BJ72" s="4" t="str">
        <f t="shared" si="35"/>
        <v/>
      </c>
      <c r="BK72" s="13"/>
      <c r="BL72" s="2">
        <f t="shared" si="48"/>
        <v>9</v>
      </c>
      <c r="BM72" s="4">
        <f t="shared" si="36"/>
        <v>27</v>
      </c>
      <c r="BN72" s="4">
        <f t="shared" si="37"/>
        <v>1.02</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0.81</v>
      </c>
      <c r="F73" s="4">
        <f t="shared" si="3"/>
        <v>0</v>
      </c>
      <c r="G73" s="13" t="str">
        <f t="shared" si="49"/>
        <v/>
      </c>
      <c r="H73" s="4" t="str">
        <f t="shared" si="5"/>
        <v/>
      </c>
      <c r="J73" s="2">
        <f t="shared" si="42"/>
        <v>9.5</v>
      </c>
      <c r="K73" s="4">
        <f t="shared" si="6"/>
        <v>28.5</v>
      </c>
      <c r="L73" s="4">
        <f t="shared" si="7"/>
        <v>0.81</v>
      </c>
      <c r="O73" s="4">
        <f t="shared" si="8"/>
        <v>0</v>
      </c>
      <c r="P73" s="13" t="str">
        <f t="shared" si="50"/>
        <v/>
      </c>
      <c r="Q73" s="4" t="str">
        <f t="shared" si="10"/>
        <v/>
      </c>
      <c r="S73" s="2">
        <f t="shared" si="43"/>
        <v>9.5</v>
      </c>
      <c r="T73" s="4">
        <f t="shared" si="11"/>
        <v>28.5</v>
      </c>
      <c r="U73" s="4">
        <f t="shared" si="12"/>
        <v>0.87</v>
      </c>
      <c r="X73" s="4">
        <f t="shared" si="13"/>
        <v>0</v>
      </c>
      <c r="Y73" s="13" t="str">
        <f t="shared" si="51"/>
        <v/>
      </c>
      <c r="Z73" s="4" t="str">
        <f t="shared" si="15"/>
        <v/>
      </c>
      <c r="AB73" s="2">
        <f t="shared" si="44"/>
        <v>9.5</v>
      </c>
      <c r="AC73" s="4">
        <f t="shared" si="16"/>
        <v>28.5</v>
      </c>
      <c r="AD73" s="4">
        <f t="shared" si="17"/>
        <v>0.99</v>
      </c>
      <c r="AG73" s="4">
        <f t="shared" si="18"/>
        <v>0</v>
      </c>
      <c r="AH73" s="13" t="str">
        <f t="shared" si="52"/>
        <v/>
      </c>
      <c r="AI73" s="4" t="str">
        <f t="shared" si="20"/>
        <v/>
      </c>
      <c r="AJ73" s="13"/>
      <c r="AK73" s="2">
        <f t="shared" si="45"/>
        <v>9.5</v>
      </c>
      <c r="AL73" s="4">
        <f t="shared" si="21"/>
        <v>28.5</v>
      </c>
      <c r="AM73" s="4">
        <f t="shared" si="22"/>
        <v>0.99</v>
      </c>
      <c r="AP73" s="4">
        <f t="shared" si="23"/>
        <v>0</v>
      </c>
      <c r="AQ73" s="13" t="str">
        <f t="shared" si="53"/>
        <v/>
      </c>
      <c r="AR73" s="4" t="str">
        <f t="shared" si="25"/>
        <v/>
      </c>
      <c r="AS73" s="13"/>
      <c r="AT73" s="2">
        <f t="shared" si="46"/>
        <v>9.5</v>
      </c>
      <c r="AU73" s="4">
        <f t="shared" si="26"/>
        <v>28.5</v>
      </c>
      <c r="AV73" s="4">
        <f t="shared" si="27"/>
        <v>0.99</v>
      </c>
      <c r="AY73" s="4">
        <f t="shared" si="28"/>
        <v>0</v>
      </c>
      <c r="AZ73" s="13" t="str">
        <f t="shared" si="54"/>
        <v/>
      </c>
      <c r="BA73" s="4" t="str">
        <f t="shared" si="30"/>
        <v/>
      </c>
      <c r="BB73" s="13"/>
      <c r="BC73" s="2">
        <f t="shared" si="47"/>
        <v>9.5</v>
      </c>
      <c r="BD73" s="4">
        <f t="shared" si="31"/>
        <v>28.5</v>
      </c>
      <c r="BE73" s="4">
        <f t="shared" si="32"/>
        <v>0.99</v>
      </c>
      <c r="BH73" s="4">
        <f t="shared" si="33"/>
        <v>0</v>
      </c>
      <c r="BI73" s="13" t="str">
        <f t="shared" si="55"/>
        <v/>
      </c>
      <c r="BJ73" s="4" t="str">
        <f t="shared" si="35"/>
        <v/>
      </c>
      <c r="BK73" s="13"/>
      <c r="BL73" s="2">
        <f t="shared" si="48"/>
        <v>9.5</v>
      </c>
      <c r="BM73" s="4">
        <f t="shared" si="36"/>
        <v>28.5</v>
      </c>
      <c r="BN73" s="4">
        <f t="shared" si="37"/>
        <v>0.99</v>
      </c>
      <c r="BQ73" s="4">
        <f t="shared" si="38"/>
        <v>0</v>
      </c>
      <c r="BR73" s="13" t="str">
        <f t="shared" si="56"/>
        <v/>
      </c>
      <c r="BS73" s="4" t="str">
        <f t="shared" si="40"/>
        <v/>
      </c>
      <c r="BT73" s="25"/>
    </row>
    <row r="74">
      <c r="A74" s="2">
        <f t="shared" si="41"/>
        <v>10</v>
      </c>
      <c r="B74" s="4">
        <f t="shared" si="1"/>
        <v>30</v>
      </c>
      <c r="C74" s="4">
        <f t="shared" si="2"/>
        <v>0.78</v>
      </c>
      <c r="F74" s="4">
        <f t="shared" si="3"/>
        <v>0</v>
      </c>
      <c r="G74" s="13" t="str">
        <f t="shared" si="49"/>
        <v/>
      </c>
      <c r="H74" s="4" t="str">
        <f t="shared" si="5"/>
        <v/>
      </c>
      <c r="J74" s="2">
        <f t="shared" si="42"/>
        <v>10</v>
      </c>
      <c r="K74" s="4">
        <f t="shared" si="6"/>
        <v>30</v>
      </c>
      <c r="L74" s="4">
        <f t="shared" si="7"/>
        <v>0.78</v>
      </c>
      <c r="M74" s="4">
        <f>150.875-1/32</f>
        <v>150.84375</v>
      </c>
      <c r="N74" s="4">
        <f>155.25-1/32</f>
        <v>155.21875</v>
      </c>
      <c r="O74" s="4">
        <f t="shared" si="8"/>
        <v>4.375</v>
      </c>
      <c r="P74" s="13">
        <f t="shared" si="50"/>
        <v>0.9894548898</v>
      </c>
      <c r="Q74" s="4">
        <f t="shared" si="10"/>
        <v>0</v>
      </c>
      <c r="S74" s="2">
        <f t="shared" si="43"/>
        <v>10</v>
      </c>
      <c r="T74" s="4">
        <f t="shared" si="11"/>
        <v>30</v>
      </c>
      <c r="U74" s="4">
        <f t="shared" si="12"/>
        <v>0.84</v>
      </c>
      <c r="V74" s="4">
        <f>150.875-1/32</f>
        <v>150.84375</v>
      </c>
      <c r="W74" s="4">
        <f>155.25-1/32</f>
        <v>155.21875</v>
      </c>
      <c r="X74" s="4">
        <f t="shared" si="13"/>
        <v>4.375</v>
      </c>
      <c r="Y74" s="13">
        <f t="shared" si="51"/>
        <v>0.9929327736</v>
      </c>
      <c r="Z74" s="4">
        <f t="shared" si="15"/>
        <v>0</v>
      </c>
      <c r="AB74" s="2">
        <f t="shared" si="44"/>
        <v>10</v>
      </c>
      <c r="AC74" s="4">
        <f t="shared" si="16"/>
        <v>30</v>
      </c>
      <c r="AD74" s="4">
        <f t="shared" si="17"/>
        <v>0.96</v>
      </c>
      <c r="AG74" s="4">
        <f t="shared" si="18"/>
        <v>0</v>
      </c>
      <c r="AH74" s="13" t="str">
        <f t="shared" si="52"/>
        <v/>
      </c>
      <c r="AI74" s="4" t="str">
        <f t="shared" si="20"/>
        <v/>
      </c>
      <c r="AJ74" s="13"/>
      <c r="AK74" s="2">
        <f t="shared" si="45"/>
        <v>10</v>
      </c>
      <c r="AL74" s="4">
        <f t="shared" si="21"/>
        <v>30</v>
      </c>
      <c r="AM74" s="4">
        <f t="shared" si="22"/>
        <v>0.96</v>
      </c>
      <c r="AP74" s="4">
        <f t="shared" si="23"/>
        <v>0</v>
      </c>
      <c r="AQ74" s="13" t="str">
        <f t="shared" si="53"/>
        <v/>
      </c>
      <c r="AR74" s="4" t="str">
        <f t="shared" si="25"/>
        <v/>
      </c>
      <c r="AS74" s="13"/>
      <c r="AT74" s="2">
        <f t="shared" si="46"/>
        <v>10</v>
      </c>
      <c r="AU74" s="4">
        <f t="shared" si="26"/>
        <v>30</v>
      </c>
      <c r="AV74" s="4">
        <f t="shared" si="27"/>
        <v>0.96</v>
      </c>
      <c r="AY74" s="4">
        <f t="shared" si="28"/>
        <v>0</v>
      </c>
      <c r="AZ74" s="13" t="str">
        <f t="shared" si="54"/>
        <v/>
      </c>
      <c r="BA74" s="4" t="str">
        <f t="shared" si="30"/>
        <v/>
      </c>
      <c r="BB74" s="13"/>
      <c r="BC74" s="2">
        <f t="shared" si="47"/>
        <v>10</v>
      </c>
      <c r="BD74" s="4">
        <f t="shared" si="31"/>
        <v>30</v>
      </c>
      <c r="BE74" s="4">
        <f t="shared" si="32"/>
        <v>0.96</v>
      </c>
      <c r="BH74" s="4">
        <f t="shared" si="33"/>
        <v>0</v>
      </c>
      <c r="BI74" s="13" t="str">
        <f t="shared" si="55"/>
        <v/>
      </c>
      <c r="BJ74" s="4" t="str">
        <f t="shared" si="35"/>
        <v/>
      </c>
      <c r="BK74" s="13"/>
      <c r="BL74" s="2">
        <f t="shared" si="48"/>
        <v>10</v>
      </c>
      <c r="BM74" s="4">
        <f t="shared" si="36"/>
        <v>30</v>
      </c>
      <c r="BN74" s="4">
        <f t="shared" si="37"/>
        <v>0.96</v>
      </c>
      <c r="BQ74" s="4">
        <f t="shared" si="38"/>
        <v>0</v>
      </c>
      <c r="BR74" s="13" t="str">
        <f t="shared" si="56"/>
        <v/>
      </c>
      <c r="BS74" s="4" t="str">
        <f t="shared" si="40"/>
        <v/>
      </c>
      <c r="BT74" s="25"/>
    </row>
    <row r="75">
      <c r="A75" s="2">
        <f t="shared" si="41"/>
        <v>10.5</v>
      </c>
      <c r="B75" s="4">
        <f t="shared" si="1"/>
        <v>31.5</v>
      </c>
      <c r="C75" s="4">
        <f t="shared" si="2"/>
        <v>0.75</v>
      </c>
      <c r="F75" s="4">
        <f t="shared" si="3"/>
        <v>0</v>
      </c>
      <c r="G75" s="13" t="str">
        <f t="shared" si="49"/>
        <v/>
      </c>
      <c r="H75" s="4" t="str">
        <f t="shared" si="5"/>
        <v/>
      </c>
      <c r="J75" s="2">
        <f t="shared" si="42"/>
        <v>10.5</v>
      </c>
      <c r="K75" s="4">
        <f t="shared" si="6"/>
        <v>31.5</v>
      </c>
      <c r="L75" s="4">
        <f t="shared" si="7"/>
        <v>0.75</v>
      </c>
      <c r="O75" s="4">
        <f t="shared" si="8"/>
        <v>0</v>
      </c>
      <c r="P75" s="13" t="str">
        <f t="shared" si="50"/>
        <v/>
      </c>
      <c r="Q75" s="4" t="str">
        <f t="shared" si="10"/>
        <v/>
      </c>
      <c r="S75" s="2">
        <f t="shared" si="43"/>
        <v>10.5</v>
      </c>
      <c r="T75" s="4">
        <f t="shared" si="11"/>
        <v>31.5</v>
      </c>
      <c r="U75" s="4">
        <f t="shared" si="12"/>
        <v>0.81</v>
      </c>
      <c r="X75" s="4">
        <f t="shared" si="13"/>
        <v>0</v>
      </c>
      <c r="Y75" s="13" t="str">
        <f t="shared" si="51"/>
        <v/>
      </c>
      <c r="Z75" s="4" t="str">
        <f t="shared" si="15"/>
        <v/>
      </c>
      <c r="AB75" s="2">
        <f t="shared" si="44"/>
        <v>10.5</v>
      </c>
      <c r="AC75" s="4">
        <f t="shared" si="16"/>
        <v>31.5</v>
      </c>
      <c r="AD75" s="4">
        <f t="shared" si="17"/>
        <v>0.93</v>
      </c>
      <c r="AG75" s="4">
        <f t="shared" si="18"/>
        <v>0</v>
      </c>
      <c r="AH75" s="13" t="str">
        <f t="shared" si="52"/>
        <v/>
      </c>
      <c r="AI75" s="4" t="str">
        <f t="shared" si="20"/>
        <v/>
      </c>
      <c r="AJ75" s="13"/>
      <c r="AK75" s="2">
        <f t="shared" si="45"/>
        <v>10.5</v>
      </c>
      <c r="AL75" s="4">
        <f t="shared" si="21"/>
        <v>31.5</v>
      </c>
      <c r="AM75" s="4">
        <f t="shared" si="22"/>
        <v>0.93</v>
      </c>
      <c r="AP75" s="4">
        <f t="shared" si="23"/>
        <v>0</v>
      </c>
      <c r="AQ75" s="13" t="str">
        <f t="shared" si="53"/>
        <v/>
      </c>
      <c r="AR75" s="4" t="str">
        <f t="shared" si="25"/>
        <v/>
      </c>
      <c r="AS75" s="13"/>
      <c r="AT75" s="2">
        <f t="shared" si="46"/>
        <v>10.5</v>
      </c>
      <c r="AU75" s="4">
        <f t="shared" si="26"/>
        <v>31.5</v>
      </c>
      <c r="AV75" s="4">
        <f t="shared" si="27"/>
        <v>0.93</v>
      </c>
      <c r="AY75" s="4">
        <f t="shared" si="28"/>
        <v>0</v>
      </c>
      <c r="AZ75" s="13" t="str">
        <f t="shared" si="54"/>
        <v/>
      </c>
      <c r="BA75" s="4" t="str">
        <f t="shared" si="30"/>
        <v/>
      </c>
      <c r="BB75" s="13"/>
      <c r="BC75" s="2">
        <f t="shared" si="47"/>
        <v>10.5</v>
      </c>
      <c r="BD75" s="4">
        <f t="shared" si="31"/>
        <v>31.5</v>
      </c>
      <c r="BE75" s="4">
        <f t="shared" si="32"/>
        <v>0.93</v>
      </c>
      <c r="BH75" s="4">
        <f t="shared" si="33"/>
        <v>0</v>
      </c>
      <c r="BI75" s="13" t="str">
        <f t="shared" si="55"/>
        <v/>
      </c>
      <c r="BJ75" s="4" t="str">
        <f t="shared" si="35"/>
        <v/>
      </c>
      <c r="BK75" s="13"/>
      <c r="BL75" s="2">
        <f t="shared" si="48"/>
        <v>10.5</v>
      </c>
      <c r="BM75" s="4">
        <f t="shared" si="36"/>
        <v>31.5</v>
      </c>
      <c r="BN75" s="4">
        <f t="shared" si="37"/>
        <v>0.93</v>
      </c>
      <c r="BQ75" s="4">
        <f t="shared" si="38"/>
        <v>0</v>
      </c>
      <c r="BR75" s="13" t="str">
        <f t="shared" si="56"/>
        <v/>
      </c>
      <c r="BS75" s="4" t="str">
        <f t="shared" si="40"/>
        <v/>
      </c>
      <c r="BT75" s="25"/>
    </row>
    <row r="76">
      <c r="A76" s="2">
        <f t="shared" si="41"/>
        <v>11</v>
      </c>
      <c r="B76" s="4">
        <f t="shared" si="1"/>
        <v>33</v>
      </c>
      <c r="C76" s="4">
        <f t="shared" si="2"/>
        <v>0.72</v>
      </c>
      <c r="D76" s="4">
        <f>150.8125</f>
        <v>150.8125</v>
      </c>
      <c r="E76" s="2">
        <v>155.25</v>
      </c>
      <c r="F76" s="4">
        <f t="shared" si="3"/>
        <v>4.4375</v>
      </c>
      <c r="G76" s="13">
        <f t="shared" si="49"/>
        <v>0.993031274</v>
      </c>
      <c r="H76" s="4">
        <f t="shared" si="5"/>
        <v>0</v>
      </c>
      <c r="J76" s="2">
        <f t="shared" si="42"/>
        <v>11</v>
      </c>
      <c r="K76" s="4">
        <f t="shared" si="6"/>
        <v>33</v>
      </c>
      <c r="L76" s="4">
        <f t="shared" si="7"/>
        <v>0.72</v>
      </c>
      <c r="O76" s="4">
        <f t="shared" si="8"/>
        <v>0</v>
      </c>
      <c r="P76" s="13" t="str">
        <f t="shared" si="50"/>
        <v/>
      </c>
      <c r="Q76" s="4" t="str">
        <f t="shared" si="10"/>
        <v/>
      </c>
      <c r="S76" s="2">
        <f t="shared" si="43"/>
        <v>11</v>
      </c>
      <c r="T76" s="4">
        <f t="shared" si="11"/>
        <v>33</v>
      </c>
      <c r="U76" s="4">
        <f t="shared" si="12"/>
        <v>0.78</v>
      </c>
      <c r="V76" s="2">
        <v>150.875</v>
      </c>
      <c r="W76" s="4">
        <f>155.25-1/32</f>
        <v>155.21875</v>
      </c>
      <c r="X76" s="4">
        <f t="shared" si="13"/>
        <v>4.34375</v>
      </c>
      <c r="Y76" s="13">
        <f t="shared" si="51"/>
        <v>0.98938023</v>
      </c>
      <c r="Z76" s="4">
        <f t="shared" si="15"/>
        <v>0</v>
      </c>
      <c r="AB76" s="2">
        <f t="shared" si="44"/>
        <v>11</v>
      </c>
      <c r="AC76" s="4">
        <f t="shared" si="16"/>
        <v>33</v>
      </c>
      <c r="AD76" s="4">
        <f t="shared" si="17"/>
        <v>0.9</v>
      </c>
      <c r="AG76" s="4">
        <f t="shared" si="18"/>
        <v>0</v>
      </c>
      <c r="AH76" s="13" t="str">
        <f t="shared" si="52"/>
        <v/>
      </c>
      <c r="AI76" s="4" t="str">
        <f t="shared" si="20"/>
        <v/>
      </c>
      <c r="AJ76" s="13"/>
      <c r="AK76" s="2">
        <f t="shared" si="45"/>
        <v>11</v>
      </c>
      <c r="AL76" s="4">
        <f t="shared" si="21"/>
        <v>33</v>
      </c>
      <c r="AM76" s="4">
        <f t="shared" si="22"/>
        <v>0.9</v>
      </c>
      <c r="AP76" s="4">
        <f t="shared" si="23"/>
        <v>0</v>
      </c>
      <c r="AQ76" s="13" t="str">
        <f t="shared" si="53"/>
        <v/>
      </c>
      <c r="AR76" s="4" t="str">
        <f t="shared" si="25"/>
        <v/>
      </c>
      <c r="AS76" s="13"/>
      <c r="AT76" s="2">
        <f t="shared" si="46"/>
        <v>11</v>
      </c>
      <c r="AU76" s="4">
        <f t="shared" si="26"/>
        <v>33</v>
      </c>
      <c r="AV76" s="4">
        <f t="shared" si="27"/>
        <v>0.9</v>
      </c>
      <c r="AY76" s="4">
        <f t="shared" si="28"/>
        <v>0</v>
      </c>
      <c r="AZ76" s="13" t="str">
        <f t="shared" si="54"/>
        <v/>
      </c>
      <c r="BA76" s="4" t="str">
        <f t="shared" si="30"/>
        <v/>
      </c>
      <c r="BB76" s="13"/>
      <c r="BC76" s="2">
        <f t="shared" si="47"/>
        <v>11</v>
      </c>
      <c r="BD76" s="4">
        <f t="shared" si="31"/>
        <v>33</v>
      </c>
      <c r="BE76" s="4">
        <f t="shared" si="32"/>
        <v>0.9</v>
      </c>
      <c r="BH76" s="4">
        <f t="shared" si="33"/>
        <v>0</v>
      </c>
      <c r="BI76" s="13" t="str">
        <f t="shared" si="55"/>
        <v/>
      </c>
      <c r="BJ76" s="4" t="str">
        <f t="shared" si="35"/>
        <v/>
      </c>
      <c r="BK76" s="13"/>
      <c r="BL76" s="2">
        <f t="shared" si="48"/>
        <v>11</v>
      </c>
      <c r="BM76" s="4">
        <f t="shared" si="36"/>
        <v>33</v>
      </c>
      <c r="BN76" s="4">
        <f t="shared" si="37"/>
        <v>0.9</v>
      </c>
      <c r="BQ76" s="4">
        <f t="shared" si="38"/>
        <v>0</v>
      </c>
      <c r="BR76" s="13" t="str">
        <f t="shared" si="56"/>
        <v/>
      </c>
      <c r="BS76" s="4" t="str">
        <f t="shared" si="40"/>
        <v/>
      </c>
      <c r="BT76" s="25"/>
    </row>
    <row r="77">
      <c r="A77" s="2">
        <f t="shared" si="41"/>
        <v>11.5</v>
      </c>
      <c r="B77" s="4">
        <f t="shared" si="1"/>
        <v>34.5</v>
      </c>
      <c r="C77" s="4">
        <f t="shared" si="2"/>
        <v>0.69</v>
      </c>
      <c r="F77" s="4">
        <f t="shared" si="3"/>
        <v>0</v>
      </c>
      <c r="G77" s="13" t="str">
        <f t="shared" si="49"/>
        <v/>
      </c>
      <c r="H77" s="4" t="str">
        <f t="shared" si="5"/>
        <v/>
      </c>
      <c r="J77" s="2">
        <f t="shared" si="42"/>
        <v>11.5</v>
      </c>
      <c r="K77" s="4">
        <f t="shared" si="6"/>
        <v>34.5</v>
      </c>
      <c r="L77" s="4">
        <f t="shared" si="7"/>
        <v>0.69</v>
      </c>
      <c r="O77" s="4">
        <f t="shared" si="8"/>
        <v>0</v>
      </c>
      <c r="P77" s="13" t="str">
        <f t="shared" si="50"/>
        <v/>
      </c>
      <c r="Q77" s="4" t="str">
        <f t="shared" si="10"/>
        <v/>
      </c>
      <c r="S77" s="2">
        <f t="shared" si="43"/>
        <v>11.5</v>
      </c>
      <c r="T77" s="4">
        <f t="shared" si="11"/>
        <v>34.5</v>
      </c>
      <c r="U77" s="4">
        <f t="shared" si="12"/>
        <v>0.75</v>
      </c>
      <c r="X77" s="4">
        <f t="shared" si="13"/>
        <v>0</v>
      </c>
      <c r="Y77" s="13" t="str">
        <f t="shared" si="51"/>
        <v/>
      </c>
      <c r="Z77" s="4" t="str">
        <f t="shared" si="15"/>
        <v/>
      </c>
      <c r="AB77" s="2">
        <f t="shared" si="44"/>
        <v>11.5</v>
      </c>
      <c r="AC77" s="4">
        <f t="shared" si="16"/>
        <v>34.5</v>
      </c>
      <c r="AD77" s="4">
        <f t="shared" si="17"/>
        <v>0.87</v>
      </c>
      <c r="AG77" s="4">
        <f t="shared" si="18"/>
        <v>0</v>
      </c>
      <c r="AH77" s="13" t="str">
        <f t="shared" si="52"/>
        <v/>
      </c>
      <c r="AI77" s="4" t="str">
        <f t="shared" si="20"/>
        <v/>
      </c>
      <c r="AJ77" s="13"/>
      <c r="AK77" s="2">
        <f t="shared" si="45"/>
        <v>11.5</v>
      </c>
      <c r="AL77" s="4">
        <f t="shared" si="21"/>
        <v>34.5</v>
      </c>
      <c r="AM77" s="4">
        <f t="shared" si="22"/>
        <v>0.87</v>
      </c>
      <c r="AP77" s="4">
        <f t="shared" si="23"/>
        <v>0</v>
      </c>
      <c r="AQ77" s="13" t="str">
        <f t="shared" si="53"/>
        <v/>
      </c>
      <c r="AR77" s="4" t="str">
        <f t="shared" si="25"/>
        <v/>
      </c>
      <c r="AS77" s="13"/>
      <c r="AT77" s="2">
        <f t="shared" si="46"/>
        <v>11.5</v>
      </c>
      <c r="AU77" s="4">
        <f t="shared" si="26"/>
        <v>34.5</v>
      </c>
      <c r="AV77" s="4">
        <f t="shared" si="27"/>
        <v>0.87</v>
      </c>
      <c r="AY77" s="4">
        <f t="shared" si="28"/>
        <v>0</v>
      </c>
      <c r="AZ77" s="13" t="str">
        <f t="shared" si="54"/>
        <v/>
      </c>
      <c r="BA77" s="4" t="str">
        <f t="shared" si="30"/>
        <v/>
      </c>
      <c r="BB77" s="13"/>
      <c r="BC77" s="2">
        <f t="shared" si="47"/>
        <v>11.5</v>
      </c>
      <c r="BD77" s="4">
        <f t="shared" si="31"/>
        <v>34.5</v>
      </c>
      <c r="BE77" s="4">
        <f t="shared" si="32"/>
        <v>0.87</v>
      </c>
      <c r="BH77" s="4">
        <f t="shared" si="33"/>
        <v>0</v>
      </c>
      <c r="BI77" s="13" t="str">
        <f t="shared" si="55"/>
        <v/>
      </c>
      <c r="BJ77" s="4" t="str">
        <f t="shared" si="35"/>
        <v/>
      </c>
      <c r="BK77" s="13"/>
      <c r="BL77" s="2">
        <f t="shared" si="48"/>
        <v>11.5</v>
      </c>
      <c r="BM77" s="4">
        <f t="shared" si="36"/>
        <v>34.5</v>
      </c>
      <c r="BN77" s="4">
        <f t="shared" si="37"/>
        <v>0.87</v>
      </c>
      <c r="BQ77" s="4">
        <f t="shared" si="38"/>
        <v>0</v>
      </c>
      <c r="BR77" s="13" t="str">
        <f t="shared" si="56"/>
        <v/>
      </c>
      <c r="BS77" s="4" t="str">
        <f t="shared" si="40"/>
        <v/>
      </c>
      <c r="BT77" s="25"/>
    </row>
    <row r="78">
      <c r="A78" s="2">
        <f t="shared" si="41"/>
        <v>12</v>
      </c>
      <c r="B78" s="4">
        <f t="shared" si="1"/>
        <v>36</v>
      </c>
      <c r="C78" s="4">
        <f t="shared" si="2"/>
        <v>0.66</v>
      </c>
      <c r="D78" s="4">
        <f>150+13/16</f>
        <v>150.8125</v>
      </c>
      <c r="E78" s="4">
        <f>155.25-1/32</f>
        <v>155.21875</v>
      </c>
      <c r="F78" s="4">
        <f t="shared" si="3"/>
        <v>4.40625</v>
      </c>
      <c r="G78" s="13">
        <f t="shared" si="49"/>
        <v>0.9895285073</v>
      </c>
      <c r="H78" s="4">
        <f t="shared" si="5"/>
        <v>0</v>
      </c>
      <c r="J78" s="2">
        <f t="shared" si="42"/>
        <v>12</v>
      </c>
      <c r="K78" s="4">
        <f t="shared" si="6"/>
        <v>36</v>
      </c>
      <c r="L78" s="4">
        <f t="shared" si="7"/>
        <v>0.66</v>
      </c>
      <c r="M78" s="4">
        <f>150.875</f>
        <v>150.875</v>
      </c>
      <c r="N78" s="4">
        <f>155.25-1/32</f>
        <v>155.21875</v>
      </c>
      <c r="O78" s="4">
        <f t="shared" si="8"/>
        <v>4.34375</v>
      </c>
      <c r="P78" s="13">
        <f t="shared" si="50"/>
        <v>0.9859147894</v>
      </c>
      <c r="Q78" s="4">
        <f t="shared" si="10"/>
        <v>0</v>
      </c>
      <c r="S78" s="2">
        <f t="shared" si="43"/>
        <v>12</v>
      </c>
      <c r="T78" s="4">
        <f t="shared" si="11"/>
        <v>36</v>
      </c>
      <c r="U78" s="4">
        <f t="shared" si="12"/>
        <v>0.72</v>
      </c>
      <c r="V78" s="4">
        <f>150.875+1/32</f>
        <v>150.90625</v>
      </c>
      <c r="W78" s="4">
        <f>155+3/16</f>
        <v>155.1875</v>
      </c>
      <c r="X78" s="4">
        <f t="shared" si="13"/>
        <v>4.28125</v>
      </c>
      <c r="Y78" s="13">
        <f t="shared" si="51"/>
        <v>0.982236597</v>
      </c>
      <c r="Z78" s="4">
        <f t="shared" si="15"/>
        <v>0</v>
      </c>
      <c r="AB78" s="2">
        <f t="shared" si="44"/>
        <v>12</v>
      </c>
      <c r="AC78" s="4">
        <f t="shared" si="16"/>
        <v>36</v>
      </c>
      <c r="AD78" s="4">
        <f t="shared" si="17"/>
        <v>0.84</v>
      </c>
      <c r="AG78" s="4">
        <f t="shared" si="18"/>
        <v>0</v>
      </c>
      <c r="AH78" s="13" t="str">
        <f t="shared" si="52"/>
        <v/>
      </c>
      <c r="AI78" s="4" t="str">
        <f t="shared" si="20"/>
        <v/>
      </c>
      <c r="AJ78" s="13"/>
      <c r="AK78" s="2">
        <f t="shared" si="45"/>
        <v>12</v>
      </c>
      <c r="AL78" s="4">
        <f t="shared" si="21"/>
        <v>36</v>
      </c>
      <c r="AM78" s="4">
        <f t="shared" si="22"/>
        <v>0.84</v>
      </c>
      <c r="AP78" s="4">
        <f t="shared" si="23"/>
        <v>0</v>
      </c>
      <c r="AQ78" s="13" t="str">
        <f t="shared" si="53"/>
        <v/>
      </c>
      <c r="AR78" s="4" t="str">
        <f t="shared" si="25"/>
        <v/>
      </c>
      <c r="AS78" s="13"/>
      <c r="AT78" s="2">
        <f t="shared" si="46"/>
        <v>12</v>
      </c>
      <c r="AU78" s="4">
        <f t="shared" si="26"/>
        <v>36</v>
      </c>
      <c r="AV78" s="4">
        <f t="shared" si="27"/>
        <v>0.84</v>
      </c>
      <c r="AY78" s="4">
        <f t="shared" si="28"/>
        <v>0</v>
      </c>
      <c r="AZ78" s="13" t="str">
        <f t="shared" si="54"/>
        <v/>
      </c>
      <c r="BA78" s="4" t="str">
        <f t="shared" si="30"/>
        <v/>
      </c>
      <c r="BB78" s="13"/>
      <c r="BC78" s="2">
        <f t="shared" si="47"/>
        <v>12</v>
      </c>
      <c r="BD78" s="4">
        <f t="shared" si="31"/>
        <v>36</v>
      </c>
      <c r="BE78" s="4">
        <f t="shared" si="32"/>
        <v>0.84</v>
      </c>
      <c r="BH78" s="4">
        <f t="shared" si="33"/>
        <v>0</v>
      </c>
      <c r="BI78" s="13" t="str">
        <f t="shared" si="55"/>
        <v/>
      </c>
      <c r="BJ78" s="4" t="str">
        <f t="shared" si="35"/>
        <v/>
      </c>
      <c r="BK78" s="13"/>
      <c r="BL78" s="2">
        <f t="shared" si="48"/>
        <v>12</v>
      </c>
      <c r="BM78" s="4">
        <f t="shared" si="36"/>
        <v>36</v>
      </c>
      <c r="BN78" s="4">
        <f t="shared" si="37"/>
        <v>0.84</v>
      </c>
      <c r="BQ78" s="4">
        <f t="shared" si="38"/>
        <v>0</v>
      </c>
      <c r="BR78" s="13" t="str">
        <f t="shared" si="56"/>
        <v/>
      </c>
      <c r="BS78" s="4" t="str">
        <f t="shared" si="40"/>
        <v/>
      </c>
      <c r="BT78" s="25"/>
    </row>
    <row r="79">
      <c r="A79" s="2">
        <f t="shared" si="41"/>
        <v>12.5</v>
      </c>
      <c r="B79" s="4">
        <f t="shared" si="1"/>
        <v>37.5</v>
      </c>
      <c r="C79" s="4">
        <f t="shared" si="2"/>
        <v>0.63</v>
      </c>
      <c r="F79" s="4">
        <f t="shared" si="3"/>
        <v>0</v>
      </c>
      <c r="G79" s="13" t="str">
        <f t="shared" si="49"/>
        <v/>
      </c>
      <c r="H79" s="4" t="str">
        <f t="shared" si="5"/>
        <v/>
      </c>
      <c r="J79" s="2">
        <f t="shared" si="42"/>
        <v>12.5</v>
      </c>
      <c r="K79" s="4">
        <f t="shared" si="6"/>
        <v>37.5</v>
      </c>
      <c r="L79" s="4">
        <f t="shared" si="7"/>
        <v>0.63</v>
      </c>
      <c r="O79" s="4">
        <f t="shared" si="8"/>
        <v>0</v>
      </c>
      <c r="P79" s="13" t="str">
        <f t="shared" si="50"/>
        <v/>
      </c>
      <c r="Q79" s="4" t="str">
        <f t="shared" si="10"/>
        <v/>
      </c>
      <c r="S79" s="2">
        <f t="shared" si="43"/>
        <v>12.5</v>
      </c>
      <c r="T79" s="4">
        <f t="shared" si="11"/>
        <v>37.5</v>
      </c>
      <c r="U79" s="4">
        <f t="shared" si="12"/>
        <v>0.69</v>
      </c>
      <c r="X79" s="4">
        <f t="shared" si="13"/>
        <v>0</v>
      </c>
      <c r="Y79" s="13" t="str">
        <f t="shared" si="51"/>
        <v/>
      </c>
      <c r="Z79" s="4" t="str">
        <f t="shared" si="15"/>
        <v/>
      </c>
      <c r="AB79" s="2">
        <f t="shared" si="44"/>
        <v>12.5</v>
      </c>
      <c r="AC79" s="4">
        <f t="shared" si="16"/>
        <v>37.5</v>
      </c>
      <c r="AD79" s="4">
        <f t="shared" si="17"/>
        <v>0.81</v>
      </c>
      <c r="AG79" s="4">
        <f t="shared" si="18"/>
        <v>0</v>
      </c>
      <c r="AH79" s="13" t="str">
        <f t="shared" si="52"/>
        <v/>
      </c>
      <c r="AI79" s="4" t="str">
        <f t="shared" si="20"/>
        <v/>
      </c>
      <c r="AJ79" s="13"/>
      <c r="AK79" s="2">
        <f t="shared" si="45"/>
        <v>12.5</v>
      </c>
      <c r="AL79" s="4">
        <f t="shared" si="21"/>
        <v>37.5</v>
      </c>
      <c r="AM79" s="4">
        <f t="shared" si="22"/>
        <v>0.81</v>
      </c>
      <c r="AP79" s="4">
        <f t="shared" si="23"/>
        <v>0</v>
      </c>
      <c r="AQ79" s="13" t="str">
        <f t="shared" si="53"/>
        <v/>
      </c>
      <c r="AR79" s="4" t="str">
        <f t="shared" si="25"/>
        <v/>
      </c>
      <c r="AS79" s="13"/>
      <c r="AT79" s="2">
        <f t="shared" si="46"/>
        <v>12.5</v>
      </c>
      <c r="AU79" s="4">
        <f t="shared" si="26"/>
        <v>37.5</v>
      </c>
      <c r="AV79" s="4">
        <f t="shared" si="27"/>
        <v>0.81</v>
      </c>
      <c r="AY79" s="4">
        <f t="shared" si="28"/>
        <v>0</v>
      </c>
      <c r="AZ79" s="13" t="str">
        <f t="shared" si="54"/>
        <v/>
      </c>
      <c r="BA79" s="4" t="str">
        <f t="shared" si="30"/>
        <v/>
      </c>
      <c r="BB79" s="13"/>
      <c r="BC79" s="2">
        <f t="shared" si="47"/>
        <v>12.5</v>
      </c>
      <c r="BD79" s="4">
        <f t="shared" si="31"/>
        <v>37.5</v>
      </c>
      <c r="BE79" s="4">
        <f t="shared" si="32"/>
        <v>0.81</v>
      </c>
      <c r="BH79" s="4">
        <f t="shared" si="33"/>
        <v>0</v>
      </c>
      <c r="BI79" s="13" t="str">
        <f t="shared" si="55"/>
        <v/>
      </c>
      <c r="BJ79" s="4" t="str">
        <f t="shared" si="35"/>
        <v/>
      </c>
      <c r="BK79" s="13"/>
      <c r="BL79" s="2">
        <f t="shared" si="48"/>
        <v>12.5</v>
      </c>
      <c r="BM79" s="4">
        <f t="shared" si="36"/>
        <v>37.5</v>
      </c>
      <c r="BN79" s="4">
        <f t="shared" si="37"/>
        <v>0.81</v>
      </c>
      <c r="BQ79" s="4">
        <f t="shared" si="38"/>
        <v>0</v>
      </c>
      <c r="BR79" s="13" t="str">
        <f t="shared" si="56"/>
        <v/>
      </c>
      <c r="BS79" s="4" t="str">
        <f t="shared" si="40"/>
        <v/>
      </c>
      <c r="BT79" s="25"/>
    </row>
    <row r="80">
      <c r="A80" s="2">
        <f t="shared" si="41"/>
        <v>13</v>
      </c>
      <c r="B80" s="4">
        <f t="shared" si="1"/>
        <v>39</v>
      </c>
      <c r="C80" s="4">
        <f t="shared" si="2"/>
        <v>0.6</v>
      </c>
      <c r="D80" s="4">
        <f>151+1/32</f>
        <v>151.03125</v>
      </c>
      <c r="E80" s="4">
        <f>155+1/32</f>
        <v>155.03125</v>
      </c>
      <c r="F80" s="4">
        <f t="shared" si="3"/>
        <v>4</v>
      </c>
      <c r="G80" s="13">
        <f t="shared" si="49"/>
        <v>0.9428090416</v>
      </c>
      <c r="H80" s="4">
        <f t="shared" si="5"/>
        <v>0.02421820957</v>
      </c>
      <c r="J80" s="2">
        <f t="shared" si="42"/>
        <v>13</v>
      </c>
      <c r="K80" s="4">
        <f t="shared" si="6"/>
        <v>39</v>
      </c>
      <c r="L80" s="4">
        <f t="shared" si="7"/>
        <v>0.6</v>
      </c>
      <c r="M80" s="4">
        <f>151+1/16</f>
        <v>151.0625</v>
      </c>
      <c r="N80" s="4">
        <f>155-1/32</f>
        <v>154.96875</v>
      </c>
      <c r="O80" s="4">
        <f t="shared" si="8"/>
        <v>3.90625</v>
      </c>
      <c r="P80" s="13">
        <f t="shared" si="50"/>
        <v>0.93494699</v>
      </c>
      <c r="Q80" s="4">
        <f t="shared" si="10"/>
        <v>0.0211027705</v>
      </c>
      <c r="S80" s="2">
        <f t="shared" si="43"/>
        <v>13</v>
      </c>
      <c r="T80" s="4">
        <f t="shared" si="11"/>
        <v>39</v>
      </c>
      <c r="U80" s="4">
        <f t="shared" si="12"/>
        <v>0.66</v>
      </c>
      <c r="V80" s="4">
        <f>151+1/16</f>
        <v>151.0625</v>
      </c>
      <c r="W80" s="2">
        <v>155.0</v>
      </c>
      <c r="X80" s="4">
        <f t="shared" si="13"/>
        <v>3.9375</v>
      </c>
      <c r="Y80" s="13">
        <f t="shared" si="51"/>
        <v>0.9419787384</v>
      </c>
      <c r="Z80" s="4">
        <f t="shared" si="15"/>
        <v>0.02008964818</v>
      </c>
      <c r="AB80" s="2">
        <f t="shared" si="44"/>
        <v>13</v>
      </c>
      <c r="AC80" s="4">
        <f t="shared" si="16"/>
        <v>39</v>
      </c>
      <c r="AD80" s="4">
        <f t="shared" si="17"/>
        <v>0.78</v>
      </c>
      <c r="AG80" s="4">
        <f t="shared" si="18"/>
        <v>0</v>
      </c>
      <c r="AH80" s="13" t="str">
        <f t="shared" si="52"/>
        <v/>
      </c>
      <c r="AI80" s="4" t="str">
        <f t="shared" si="20"/>
        <v/>
      </c>
      <c r="AJ80" s="13"/>
      <c r="AK80" s="2">
        <f t="shared" si="45"/>
        <v>13</v>
      </c>
      <c r="AL80" s="4">
        <f t="shared" si="21"/>
        <v>39</v>
      </c>
      <c r="AM80" s="4">
        <f t="shared" si="22"/>
        <v>0.78</v>
      </c>
      <c r="AP80" s="4">
        <f t="shared" si="23"/>
        <v>0</v>
      </c>
      <c r="AQ80" s="13" t="str">
        <f t="shared" si="53"/>
        <v/>
      </c>
      <c r="AR80" s="4" t="str">
        <f t="shared" si="25"/>
        <v/>
      </c>
      <c r="AS80" s="13"/>
      <c r="AT80" s="2">
        <f t="shared" si="46"/>
        <v>13</v>
      </c>
      <c r="AU80" s="4">
        <f t="shared" si="26"/>
        <v>39</v>
      </c>
      <c r="AV80" s="4">
        <f t="shared" si="27"/>
        <v>0.78</v>
      </c>
      <c r="AY80" s="4">
        <f t="shared" si="28"/>
        <v>0</v>
      </c>
      <c r="AZ80" s="13" t="str">
        <f t="shared" si="54"/>
        <v/>
      </c>
      <c r="BA80" s="4" t="str">
        <f t="shared" si="30"/>
        <v/>
      </c>
      <c r="BB80" s="13"/>
      <c r="BC80" s="2">
        <f t="shared" si="47"/>
        <v>13</v>
      </c>
      <c r="BD80" s="4">
        <f t="shared" si="31"/>
        <v>39</v>
      </c>
      <c r="BE80" s="4">
        <f t="shared" si="32"/>
        <v>0.78</v>
      </c>
      <c r="BH80" s="4">
        <f t="shared" si="33"/>
        <v>0</v>
      </c>
      <c r="BI80" s="13" t="str">
        <f t="shared" si="55"/>
        <v/>
      </c>
      <c r="BJ80" s="4" t="str">
        <f t="shared" si="35"/>
        <v/>
      </c>
      <c r="BK80" s="13"/>
      <c r="BL80" s="2">
        <f t="shared" si="48"/>
        <v>13</v>
      </c>
      <c r="BM80" s="4">
        <f t="shared" si="36"/>
        <v>39</v>
      </c>
      <c r="BN80" s="4">
        <f t="shared" si="37"/>
        <v>0.78</v>
      </c>
      <c r="BQ80" s="4">
        <f t="shared" si="38"/>
        <v>0</v>
      </c>
      <c r="BR80" s="13" t="str">
        <f t="shared" si="56"/>
        <v/>
      </c>
      <c r="BS80" s="4" t="str">
        <f t="shared" si="40"/>
        <v/>
      </c>
      <c r="BT80" s="25"/>
    </row>
    <row r="81">
      <c r="A81" s="2">
        <f t="shared" si="41"/>
        <v>13.5</v>
      </c>
      <c r="B81" s="4">
        <f t="shared" si="1"/>
        <v>40.5</v>
      </c>
      <c r="C81" s="4">
        <f t="shared" si="2"/>
        <v>0.57</v>
      </c>
      <c r="F81" s="4">
        <f t="shared" si="3"/>
        <v>0</v>
      </c>
      <c r="G81" s="13" t="str">
        <f t="shared" si="49"/>
        <v/>
      </c>
      <c r="H81" s="4" t="str">
        <f t="shared" si="5"/>
        <v/>
      </c>
      <c r="J81" s="2">
        <f t="shared" si="42"/>
        <v>13.5</v>
      </c>
      <c r="K81" s="4">
        <f t="shared" si="6"/>
        <v>40.5</v>
      </c>
      <c r="L81" s="4">
        <f t="shared" si="7"/>
        <v>0.57</v>
      </c>
      <c r="O81" s="4">
        <f t="shared" si="8"/>
        <v>0</v>
      </c>
      <c r="P81" s="13" t="str">
        <f t="shared" si="50"/>
        <v/>
      </c>
      <c r="Q81" s="4" t="str">
        <f t="shared" si="10"/>
        <v/>
      </c>
      <c r="S81" s="2">
        <f t="shared" si="43"/>
        <v>13.5</v>
      </c>
      <c r="T81" s="4">
        <f t="shared" si="11"/>
        <v>40.5</v>
      </c>
      <c r="U81" s="4">
        <f t="shared" si="12"/>
        <v>0.63</v>
      </c>
      <c r="X81" s="4">
        <f t="shared" si="13"/>
        <v>0</v>
      </c>
      <c r="Y81" s="13" t="str">
        <f t="shared" si="51"/>
        <v/>
      </c>
      <c r="Z81" s="4" t="str">
        <f t="shared" si="15"/>
        <v/>
      </c>
      <c r="AB81" s="2">
        <f t="shared" si="44"/>
        <v>13.5</v>
      </c>
      <c r="AC81" s="4">
        <f t="shared" si="16"/>
        <v>40.5</v>
      </c>
      <c r="AD81" s="4">
        <f t="shared" si="17"/>
        <v>0.75</v>
      </c>
      <c r="AG81" s="4">
        <f t="shared" si="18"/>
        <v>0</v>
      </c>
      <c r="AH81" s="13" t="str">
        <f t="shared" si="52"/>
        <v/>
      </c>
      <c r="AI81" s="4" t="str">
        <f t="shared" si="20"/>
        <v/>
      </c>
      <c r="AJ81" s="13"/>
      <c r="AK81" s="2">
        <f t="shared" si="45"/>
        <v>13.5</v>
      </c>
      <c r="AL81" s="4">
        <f t="shared" si="21"/>
        <v>40.5</v>
      </c>
      <c r="AM81" s="4">
        <f t="shared" si="22"/>
        <v>0.75</v>
      </c>
      <c r="AP81" s="4">
        <f t="shared" si="23"/>
        <v>0</v>
      </c>
      <c r="AQ81" s="13" t="str">
        <f t="shared" si="53"/>
        <v/>
      </c>
      <c r="AR81" s="4" t="str">
        <f t="shared" si="25"/>
        <v/>
      </c>
      <c r="AS81" s="13"/>
      <c r="AT81" s="2">
        <f t="shared" si="46"/>
        <v>13.5</v>
      </c>
      <c r="AU81" s="4">
        <f t="shared" si="26"/>
        <v>40.5</v>
      </c>
      <c r="AV81" s="4">
        <f t="shared" si="27"/>
        <v>0.75</v>
      </c>
      <c r="AY81" s="4">
        <f t="shared" si="28"/>
        <v>0</v>
      </c>
      <c r="AZ81" s="13" t="str">
        <f t="shared" si="54"/>
        <v/>
      </c>
      <c r="BA81" s="4" t="str">
        <f t="shared" si="30"/>
        <v/>
      </c>
      <c r="BB81" s="13"/>
      <c r="BC81" s="2">
        <f t="shared" si="47"/>
        <v>13.5</v>
      </c>
      <c r="BD81" s="4">
        <f t="shared" si="31"/>
        <v>40.5</v>
      </c>
      <c r="BE81" s="4">
        <f t="shared" si="32"/>
        <v>0.75</v>
      </c>
      <c r="BH81" s="4">
        <f t="shared" si="33"/>
        <v>0</v>
      </c>
      <c r="BI81" s="13" t="str">
        <f t="shared" si="55"/>
        <v/>
      </c>
      <c r="BJ81" s="4" t="str">
        <f t="shared" si="35"/>
        <v/>
      </c>
      <c r="BK81" s="13"/>
      <c r="BL81" s="2">
        <f t="shared" si="48"/>
        <v>13.5</v>
      </c>
      <c r="BM81" s="4">
        <f t="shared" si="36"/>
        <v>40.5</v>
      </c>
      <c r="BN81" s="4">
        <f t="shared" si="37"/>
        <v>0.75</v>
      </c>
      <c r="BQ81" s="4">
        <f t="shared" si="38"/>
        <v>0</v>
      </c>
      <c r="BR81" s="13" t="str">
        <f t="shared" si="56"/>
        <v/>
      </c>
      <c r="BS81" s="4" t="str">
        <f t="shared" si="40"/>
        <v/>
      </c>
      <c r="BT81" s="25"/>
    </row>
    <row r="82">
      <c r="A82" s="2">
        <f t="shared" si="41"/>
        <v>14</v>
      </c>
      <c r="B82" s="4">
        <f t="shared" si="1"/>
        <v>42</v>
      </c>
      <c r="C82" s="4">
        <f t="shared" si="2"/>
        <v>0.54</v>
      </c>
      <c r="D82" s="4">
        <f>151+11/16</f>
        <v>151.6875</v>
      </c>
      <c r="E82" s="4">
        <f>154.375-1/32</f>
        <v>154.34375</v>
      </c>
      <c r="F82" s="4">
        <f t="shared" si="3"/>
        <v>2.65625</v>
      </c>
      <c r="G82" s="13">
        <f t="shared" si="49"/>
        <v>0.7682953714</v>
      </c>
      <c r="H82" s="4">
        <f t="shared" si="5"/>
        <v>0.04054420881</v>
      </c>
      <c r="J82" s="2">
        <f t="shared" si="42"/>
        <v>14</v>
      </c>
      <c r="K82" s="4">
        <f t="shared" si="6"/>
        <v>42</v>
      </c>
      <c r="L82" s="4">
        <f t="shared" si="7"/>
        <v>0.54</v>
      </c>
      <c r="M82" s="2">
        <v>151.5</v>
      </c>
      <c r="N82" s="4">
        <f>154.625-1/32</f>
        <v>154.59375</v>
      </c>
      <c r="O82" s="4">
        <f t="shared" si="8"/>
        <v>3.09375</v>
      </c>
      <c r="P82" s="13">
        <f t="shared" si="50"/>
        <v>0.8320502943</v>
      </c>
      <c r="Q82" s="4">
        <f t="shared" si="10"/>
        <v>0.03323706307</v>
      </c>
      <c r="S82" s="2">
        <f t="shared" si="43"/>
        <v>14</v>
      </c>
      <c r="T82" s="4">
        <f t="shared" si="11"/>
        <v>42</v>
      </c>
      <c r="U82" s="4">
        <f t="shared" si="12"/>
        <v>0.6</v>
      </c>
      <c r="V82" s="4">
        <f>151.375</f>
        <v>151.375</v>
      </c>
      <c r="W82" s="4">
        <f>154+11/16</f>
        <v>154.6875</v>
      </c>
      <c r="X82" s="4">
        <f t="shared" si="13"/>
        <v>3.3125</v>
      </c>
      <c r="Y82" s="13">
        <f t="shared" si="51"/>
        <v>0.8639900886</v>
      </c>
      <c r="Z82" s="4">
        <f t="shared" si="15"/>
        <v>0.03111274978</v>
      </c>
      <c r="AB82" s="2">
        <f t="shared" si="44"/>
        <v>14</v>
      </c>
      <c r="AC82" s="4">
        <f t="shared" si="16"/>
        <v>42</v>
      </c>
      <c r="AD82" s="4">
        <f t="shared" si="17"/>
        <v>0.72</v>
      </c>
      <c r="AG82" s="4">
        <f t="shared" si="18"/>
        <v>0</v>
      </c>
      <c r="AH82" s="13" t="str">
        <f t="shared" si="52"/>
        <v/>
      </c>
      <c r="AI82" s="4" t="str">
        <f t="shared" si="20"/>
        <v/>
      </c>
      <c r="AJ82" s="13"/>
      <c r="AK82" s="2">
        <f t="shared" si="45"/>
        <v>14</v>
      </c>
      <c r="AL82" s="4">
        <f t="shared" si="21"/>
        <v>42</v>
      </c>
      <c r="AM82" s="4">
        <f t="shared" si="22"/>
        <v>0.72</v>
      </c>
      <c r="AP82" s="4">
        <f t="shared" si="23"/>
        <v>0</v>
      </c>
      <c r="AQ82" s="13" t="str">
        <f t="shared" si="53"/>
        <v/>
      </c>
      <c r="AR82" s="4" t="str">
        <f t="shared" si="25"/>
        <v/>
      </c>
      <c r="AS82" s="13"/>
      <c r="AT82" s="2">
        <f t="shared" si="46"/>
        <v>14</v>
      </c>
      <c r="AU82" s="4">
        <f t="shared" si="26"/>
        <v>42</v>
      </c>
      <c r="AV82" s="4">
        <f t="shared" si="27"/>
        <v>0.72</v>
      </c>
      <c r="AY82" s="4">
        <f t="shared" si="28"/>
        <v>0</v>
      </c>
      <c r="AZ82" s="13" t="str">
        <f t="shared" si="54"/>
        <v/>
      </c>
      <c r="BA82" s="4" t="str">
        <f t="shared" si="30"/>
        <v/>
      </c>
      <c r="BB82" s="13"/>
      <c r="BC82" s="2">
        <f t="shared" si="47"/>
        <v>14</v>
      </c>
      <c r="BD82" s="4">
        <f t="shared" si="31"/>
        <v>42</v>
      </c>
      <c r="BE82" s="4">
        <f t="shared" si="32"/>
        <v>0.72</v>
      </c>
      <c r="BH82" s="4">
        <f t="shared" si="33"/>
        <v>0</v>
      </c>
      <c r="BI82" s="13" t="str">
        <f t="shared" si="55"/>
        <v/>
      </c>
      <c r="BJ82" s="4" t="str">
        <f t="shared" si="35"/>
        <v/>
      </c>
      <c r="BK82" s="13"/>
      <c r="BL82" s="2">
        <f t="shared" si="48"/>
        <v>14</v>
      </c>
      <c r="BM82" s="4">
        <f t="shared" si="36"/>
        <v>42</v>
      </c>
      <c r="BN82" s="4">
        <f t="shared" si="37"/>
        <v>0.72</v>
      </c>
      <c r="BQ82" s="4">
        <f t="shared" si="38"/>
        <v>0</v>
      </c>
      <c r="BR82" s="13" t="str">
        <f t="shared" si="56"/>
        <v/>
      </c>
      <c r="BS82" s="4" t="str">
        <f t="shared" si="40"/>
        <v/>
      </c>
      <c r="BT82" s="25"/>
    </row>
    <row r="83">
      <c r="A83" s="2">
        <f t="shared" si="41"/>
        <v>14.5</v>
      </c>
      <c r="B83" s="4">
        <f t="shared" si="1"/>
        <v>43.5</v>
      </c>
      <c r="C83" s="4">
        <f t="shared" si="2"/>
        <v>0.51</v>
      </c>
      <c r="F83" s="4">
        <f t="shared" si="3"/>
        <v>0</v>
      </c>
      <c r="G83" s="13" t="str">
        <f t="shared" si="49"/>
        <v/>
      </c>
      <c r="H83" s="4" t="str">
        <f t="shared" si="5"/>
        <v/>
      </c>
      <c r="J83" s="2">
        <f t="shared" si="42"/>
        <v>14.5</v>
      </c>
      <c r="K83" s="4">
        <f t="shared" si="6"/>
        <v>43.5</v>
      </c>
      <c r="L83" s="4">
        <f t="shared" si="7"/>
        <v>0.51</v>
      </c>
      <c r="O83" s="4">
        <f t="shared" si="8"/>
        <v>0</v>
      </c>
      <c r="P83" s="13" t="str">
        <f t="shared" si="50"/>
        <v/>
      </c>
      <c r="Q83" s="4" t="str">
        <f t="shared" si="10"/>
        <v/>
      </c>
      <c r="S83" s="2">
        <f t="shared" si="43"/>
        <v>14.5</v>
      </c>
      <c r="T83" s="4">
        <f t="shared" si="11"/>
        <v>43.5</v>
      </c>
      <c r="U83" s="4">
        <f t="shared" si="12"/>
        <v>0.57</v>
      </c>
      <c r="X83" s="4">
        <f t="shared" si="13"/>
        <v>0</v>
      </c>
      <c r="Y83" s="13" t="str">
        <f t="shared" si="51"/>
        <v/>
      </c>
      <c r="Z83" s="4" t="str">
        <f t="shared" si="15"/>
        <v/>
      </c>
      <c r="AB83" s="2">
        <f t="shared" si="44"/>
        <v>14.5</v>
      </c>
      <c r="AC83" s="4">
        <f t="shared" si="16"/>
        <v>43.5</v>
      </c>
      <c r="AD83" s="4">
        <f t="shared" si="17"/>
        <v>0.69</v>
      </c>
      <c r="AG83" s="4">
        <f t="shared" si="18"/>
        <v>0</v>
      </c>
      <c r="AH83" s="13" t="str">
        <f t="shared" si="52"/>
        <v/>
      </c>
      <c r="AI83" s="4" t="str">
        <f t="shared" si="20"/>
        <v/>
      </c>
      <c r="AJ83" s="13"/>
      <c r="AK83" s="2">
        <f t="shared" si="45"/>
        <v>14.5</v>
      </c>
      <c r="AL83" s="4">
        <f t="shared" si="21"/>
        <v>43.5</v>
      </c>
      <c r="AM83" s="4">
        <f t="shared" si="22"/>
        <v>0.69</v>
      </c>
      <c r="AP83" s="4">
        <f t="shared" si="23"/>
        <v>0</v>
      </c>
      <c r="AQ83" s="13" t="str">
        <f t="shared" si="53"/>
        <v/>
      </c>
      <c r="AR83" s="4" t="str">
        <f t="shared" si="25"/>
        <v/>
      </c>
      <c r="AS83" s="13"/>
      <c r="AT83" s="2">
        <f t="shared" si="46"/>
        <v>14.5</v>
      </c>
      <c r="AU83" s="4">
        <f t="shared" si="26"/>
        <v>43.5</v>
      </c>
      <c r="AV83" s="4">
        <f t="shared" si="27"/>
        <v>0.69</v>
      </c>
      <c r="AY83" s="4">
        <f t="shared" si="28"/>
        <v>0</v>
      </c>
      <c r="AZ83" s="13" t="str">
        <f t="shared" si="54"/>
        <v/>
      </c>
      <c r="BA83" s="4" t="str">
        <f t="shared" si="30"/>
        <v/>
      </c>
      <c r="BB83" s="13"/>
      <c r="BC83" s="2">
        <f t="shared" si="47"/>
        <v>14.5</v>
      </c>
      <c r="BD83" s="4">
        <f t="shared" si="31"/>
        <v>43.5</v>
      </c>
      <c r="BE83" s="4">
        <f t="shared" si="32"/>
        <v>0.69</v>
      </c>
      <c r="BH83" s="4">
        <f t="shared" si="33"/>
        <v>0</v>
      </c>
      <c r="BI83" s="13" t="str">
        <f t="shared" si="55"/>
        <v/>
      </c>
      <c r="BJ83" s="4" t="str">
        <f t="shared" si="35"/>
        <v/>
      </c>
      <c r="BK83" s="13"/>
      <c r="BL83" s="2">
        <f t="shared" si="48"/>
        <v>14.5</v>
      </c>
      <c r="BM83" s="4">
        <f t="shared" si="36"/>
        <v>43.5</v>
      </c>
      <c r="BN83" s="4">
        <f t="shared" si="37"/>
        <v>0.69</v>
      </c>
      <c r="BQ83" s="4">
        <f t="shared" si="38"/>
        <v>0</v>
      </c>
      <c r="BR83" s="13" t="str">
        <f t="shared" si="56"/>
        <v/>
      </c>
      <c r="BS83" s="4" t="str">
        <f t="shared" si="40"/>
        <v/>
      </c>
      <c r="BT83" s="25"/>
    </row>
    <row r="84">
      <c r="A84" s="2">
        <f t="shared" si="41"/>
        <v>15</v>
      </c>
      <c r="B84" s="4">
        <f t="shared" si="1"/>
        <v>45</v>
      </c>
      <c r="C84" s="4">
        <f t="shared" si="2"/>
        <v>0.48</v>
      </c>
      <c r="D84" s="4">
        <f>152.375-1/32</f>
        <v>152.34375</v>
      </c>
      <c r="E84" s="4">
        <f>153+11/16</f>
        <v>153.6875</v>
      </c>
      <c r="F84" s="4">
        <f t="shared" si="3"/>
        <v>1.34375</v>
      </c>
      <c r="G84" s="13">
        <f t="shared" si="49"/>
        <v>0.5464532104</v>
      </c>
      <c r="H84" s="4">
        <f t="shared" si="5"/>
        <v>0.04200842994</v>
      </c>
      <c r="J84" s="2">
        <f t="shared" si="42"/>
        <v>15</v>
      </c>
      <c r="K84" s="4">
        <f t="shared" si="6"/>
        <v>45</v>
      </c>
      <c r="L84" s="4">
        <f t="shared" si="7"/>
        <v>0.48</v>
      </c>
      <c r="M84" s="4">
        <f>152-1/16</f>
        <v>151.9375</v>
      </c>
      <c r="N84" s="2">
        <v>154.125</v>
      </c>
      <c r="O84" s="4">
        <f t="shared" si="8"/>
        <v>2.1875</v>
      </c>
      <c r="P84" s="13">
        <f t="shared" si="50"/>
        <v>0.6996502623</v>
      </c>
      <c r="Q84" s="4">
        <f t="shared" si="10"/>
        <v>0.03844787363</v>
      </c>
      <c r="S84" s="2">
        <f t="shared" si="43"/>
        <v>15</v>
      </c>
      <c r="T84" s="4">
        <f t="shared" si="11"/>
        <v>45</v>
      </c>
      <c r="U84" s="4">
        <f t="shared" si="12"/>
        <v>0.54</v>
      </c>
      <c r="V84" s="4">
        <f>151.75-1/32</f>
        <v>151.71875</v>
      </c>
      <c r="W84" s="4">
        <f>154.375</f>
        <v>154.375</v>
      </c>
      <c r="X84" s="4">
        <f t="shared" si="13"/>
        <v>2.65625</v>
      </c>
      <c r="Y84" s="13">
        <f t="shared" si="51"/>
        <v>0.7736869841</v>
      </c>
      <c r="Z84" s="4">
        <f t="shared" si="15"/>
        <v>0.03745311368</v>
      </c>
      <c r="AB84" s="2">
        <f t="shared" si="44"/>
        <v>15</v>
      </c>
      <c r="AC84" s="4">
        <f t="shared" si="16"/>
        <v>45</v>
      </c>
      <c r="AD84" s="4">
        <f t="shared" si="17"/>
        <v>0.66</v>
      </c>
      <c r="AG84" s="4">
        <f t="shared" si="18"/>
        <v>0</v>
      </c>
      <c r="AH84" s="13" t="str">
        <f t="shared" si="52"/>
        <v/>
      </c>
      <c r="AI84" s="4" t="str">
        <f t="shared" si="20"/>
        <v/>
      </c>
      <c r="AJ84" s="13"/>
      <c r="AK84" s="2">
        <f t="shared" si="45"/>
        <v>15</v>
      </c>
      <c r="AL84" s="4">
        <f t="shared" si="21"/>
        <v>45</v>
      </c>
      <c r="AM84" s="4">
        <f t="shared" si="22"/>
        <v>0.66</v>
      </c>
      <c r="AP84" s="4">
        <f t="shared" si="23"/>
        <v>0</v>
      </c>
      <c r="AQ84" s="13" t="str">
        <f t="shared" si="53"/>
        <v/>
      </c>
      <c r="AR84" s="4" t="str">
        <f t="shared" si="25"/>
        <v/>
      </c>
      <c r="AS84" s="13"/>
      <c r="AT84" s="2">
        <f t="shared" si="46"/>
        <v>15</v>
      </c>
      <c r="AU84" s="4">
        <f t="shared" si="26"/>
        <v>45</v>
      </c>
      <c r="AV84" s="4">
        <f t="shared" si="27"/>
        <v>0.66</v>
      </c>
      <c r="AY84" s="4">
        <f t="shared" si="28"/>
        <v>0</v>
      </c>
      <c r="AZ84" s="13" t="str">
        <f t="shared" si="54"/>
        <v/>
      </c>
      <c r="BA84" s="4" t="str">
        <f t="shared" si="30"/>
        <v/>
      </c>
      <c r="BB84" s="13"/>
      <c r="BC84" s="2">
        <f t="shared" si="47"/>
        <v>15</v>
      </c>
      <c r="BD84" s="4">
        <f t="shared" si="31"/>
        <v>45</v>
      </c>
      <c r="BE84" s="4">
        <f t="shared" si="32"/>
        <v>0.66</v>
      </c>
      <c r="BH84" s="4">
        <f t="shared" si="33"/>
        <v>0</v>
      </c>
      <c r="BI84" s="13" t="str">
        <f t="shared" si="55"/>
        <v/>
      </c>
      <c r="BJ84" s="4" t="str">
        <f t="shared" si="35"/>
        <v/>
      </c>
      <c r="BK84" s="13"/>
      <c r="BL84" s="2">
        <f t="shared" si="48"/>
        <v>15</v>
      </c>
      <c r="BM84" s="4">
        <f t="shared" si="36"/>
        <v>45</v>
      </c>
      <c r="BN84" s="4">
        <f t="shared" si="37"/>
        <v>0.66</v>
      </c>
      <c r="BQ84" s="4">
        <f t="shared" si="38"/>
        <v>0</v>
      </c>
      <c r="BR84" s="13" t="str">
        <f t="shared" si="56"/>
        <v/>
      </c>
      <c r="BS84" s="4" t="str">
        <f t="shared" si="40"/>
        <v/>
      </c>
      <c r="BT84" s="25"/>
    </row>
    <row r="85">
      <c r="A85" s="2">
        <f t="shared" si="41"/>
        <v>15.5</v>
      </c>
      <c r="B85" s="4">
        <f t="shared" si="1"/>
        <v>46.5</v>
      </c>
      <c r="C85" s="4">
        <f t="shared" si="2"/>
        <v>0.45</v>
      </c>
      <c r="F85" s="4">
        <f t="shared" si="3"/>
        <v>0</v>
      </c>
      <c r="G85" s="13" t="str">
        <f t="shared" si="49"/>
        <v/>
      </c>
      <c r="H85" s="4" t="str">
        <f t="shared" si="5"/>
        <v/>
      </c>
      <c r="J85" s="2">
        <f t="shared" si="42"/>
        <v>15.5</v>
      </c>
      <c r="K85" s="4">
        <f t="shared" si="6"/>
        <v>46.5</v>
      </c>
      <c r="L85" s="4">
        <f t="shared" si="7"/>
        <v>0.45</v>
      </c>
      <c r="O85" s="4">
        <f t="shared" si="8"/>
        <v>0</v>
      </c>
      <c r="P85" s="13" t="str">
        <f t="shared" si="50"/>
        <v/>
      </c>
      <c r="Q85" s="4" t="str">
        <f t="shared" si="10"/>
        <v/>
      </c>
      <c r="S85" s="2">
        <f t="shared" si="43"/>
        <v>15.5</v>
      </c>
      <c r="T85" s="4">
        <f t="shared" si="11"/>
        <v>46.5</v>
      </c>
      <c r="U85" s="4">
        <f t="shared" si="12"/>
        <v>0.51</v>
      </c>
      <c r="X85" s="4">
        <f t="shared" si="13"/>
        <v>0</v>
      </c>
      <c r="Y85" s="13" t="str">
        <f t="shared" si="51"/>
        <v/>
      </c>
      <c r="Z85" s="4" t="str">
        <f t="shared" si="15"/>
        <v/>
      </c>
      <c r="AB85" s="2">
        <f t="shared" si="44"/>
        <v>15.5</v>
      </c>
      <c r="AC85" s="4">
        <f t="shared" si="16"/>
        <v>46.5</v>
      </c>
      <c r="AD85" s="4">
        <f t="shared" si="17"/>
        <v>0.63</v>
      </c>
      <c r="AG85" s="4">
        <f t="shared" si="18"/>
        <v>0</v>
      </c>
      <c r="AH85" s="13" t="str">
        <f t="shared" si="52"/>
        <v/>
      </c>
      <c r="AI85" s="4" t="str">
        <f t="shared" si="20"/>
        <v/>
      </c>
      <c r="AJ85" s="13"/>
      <c r="AK85" s="2">
        <f t="shared" si="45"/>
        <v>15.5</v>
      </c>
      <c r="AL85" s="4">
        <f t="shared" si="21"/>
        <v>46.5</v>
      </c>
      <c r="AM85" s="4">
        <f t="shared" si="22"/>
        <v>0.63</v>
      </c>
      <c r="AP85" s="4">
        <f t="shared" si="23"/>
        <v>0</v>
      </c>
      <c r="AQ85" s="13" t="str">
        <f t="shared" si="53"/>
        <v/>
      </c>
      <c r="AR85" s="4" t="str">
        <f t="shared" si="25"/>
        <v/>
      </c>
      <c r="AS85" s="13"/>
      <c r="AT85" s="2">
        <f t="shared" si="46"/>
        <v>15.5</v>
      </c>
      <c r="AU85" s="4">
        <f t="shared" si="26"/>
        <v>46.5</v>
      </c>
      <c r="AV85" s="4">
        <f t="shared" si="27"/>
        <v>0.63</v>
      </c>
      <c r="AY85" s="4">
        <f t="shared" si="28"/>
        <v>0</v>
      </c>
      <c r="AZ85" s="13" t="str">
        <f t="shared" si="54"/>
        <v/>
      </c>
      <c r="BA85" s="4" t="str">
        <f t="shared" si="30"/>
        <v/>
      </c>
      <c r="BB85" s="13"/>
      <c r="BC85" s="2">
        <f t="shared" si="47"/>
        <v>15.5</v>
      </c>
      <c r="BD85" s="4">
        <f t="shared" si="31"/>
        <v>46.5</v>
      </c>
      <c r="BE85" s="4">
        <f t="shared" si="32"/>
        <v>0.63</v>
      </c>
      <c r="BH85" s="4">
        <f t="shared" si="33"/>
        <v>0</v>
      </c>
      <c r="BI85" s="13" t="str">
        <f t="shared" si="55"/>
        <v/>
      </c>
      <c r="BJ85" s="4" t="str">
        <f t="shared" si="35"/>
        <v/>
      </c>
      <c r="BK85" s="13"/>
      <c r="BL85" s="2">
        <f t="shared" si="48"/>
        <v>15.5</v>
      </c>
      <c r="BM85" s="4">
        <f t="shared" si="36"/>
        <v>46.5</v>
      </c>
      <c r="BN85" s="4">
        <f t="shared" si="37"/>
        <v>0.63</v>
      </c>
      <c r="BQ85" s="4">
        <f t="shared" si="38"/>
        <v>0</v>
      </c>
      <c r="BR85" s="13" t="str">
        <f t="shared" si="56"/>
        <v/>
      </c>
      <c r="BS85" s="4" t="str">
        <f t="shared" si="40"/>
        <v/>
      </c>
      <c r="BT85" s="25"/>
    </row>
    <row r="86">
      <c r="A86" s="2">
        <f t="shared" si="41"/>
        <v>16</v>
      </c>
      <c r="B86" s="4">
        <f t="shared" si="1"/>
        <v>48</v>
      </c>
      <c r="C86" s="4">
        <f t="shared" si="2"/>
        <v>0.42</v>
      </c>
      <c r="D86" s="4">
        <f>152+9/16</f>
        <v>152.5625</v>
      </c>
      <c r="E86" s="4">
        <f>153.5-1/32</f>
        <v>153.46875</v>
      </c>
      <c r="F86" s="4">
        <f t="shared" si="3"/>
        <v>0.90625</v>
      </c>
      <c r="G86" s="13">
        <f t="shared" si="49"/>
        <v>0.4487637339</v>
      </c>
      <c r="H86" s="4">
        <f t="shared" si="5"/>
        <v>0.03637066661</v>
      </c>
      <c r="J86" s="2">
        <f t="shared" si="42"/>
        <v>16</v>
      </c>
      <c r="K86" s="4">
        <f t="shared" si="6"/>
        <v>48</v>
      </c>
      <c r="L86" s="4">
        <f t="shared" si="7"/>
        <v>0.42</v>
      </c>
      <c r="M86" s="4">
        <f>152+5/16</f>
        <v>152.3125</v>
      </c>
      <c r="N86" s="2">
        <v>153.75</v>
      </c>
      <c r="O86" s="4">
        <f t="shared" si="8"/>
        <v>1.4375</v>
      </c>
      <c r="P86" s="13">
        <f t="shared" si="50"/>
        <v>0.5671669258</v>
      </c>
      <c r="Q86" s="4">
        <f t="shared" si="10"/>
        <v>0.03635018922</v>
      </c>
      <c r="S86" s="2">
        <f t="shared" si="43"/>
        <v>16</v>
      </c>
      <c r="T86" s="4">
        <f t="shared" si="11"/>
        <v>48</v>
      </c>
      <c r="U86" s="4">
        <f t="shared" si="12"/>
        <v>0.48</v>
      </c>
      <c r="V86" s="2">
        <v>152.0</v>
      </c>
      <c r="W86" s="4">
        <f>154+1/16</f>
        <v>154.0625</v>
      </c>
      <c r="X86" s="4">
        <f t="shared" si="13"/>
        <v>2.0625</v>
      </c>
      <c r="Y86" s="13">
        <f t="shared" si="51"/>
        <v>0.6817541583</v>
      </c>
      <c r="Z86" s="4">
        <f t="shared" si="15"/>
        <v>0.03897354853</v>
      </c>
      <c r="AB86" s="2">
        <f t="shared" si="44"/>
        <v>16</v>
      </c>
      <c r="AC86" s="4">
        <f t="shared" si="16"/>
        <v>48</v>
      </c>
      <c r="AD86" s="4">
        <f t="shared" si="17"/>
        <v>0.6</v>
      </c>
      <c r="AG86" s="4">
        <f t="shared" si="18"/>
        <v>0</v>
      </c>
      <c r="AH86" s="13" t="str">
        <f t="shared" si="52"/>
        <v/>
      </c>
      <c r="AI86" s="4" t="str">
        <f t="shared" si="20"/>
        <v/>
      </c>
      <c r="AJ86" s="13"/>
      <c r="AK86" s="2">
        <f t="shared" si="45"/>
        <v>16</v>
      </c>
      <c r="AL86" s="4">
        <f t="shared" si="21"/>
        <v>48</v>
      </c>
      <c r="AM86" s="4">
        <f t="shared" si="22"/>
        <v>0.6</v>
      </c>
      <c r="AP86" s="4">
        <f t="shared" si="23"/>
        <v>0</v>
      </c>
      <c r="AQ86" s="13" t="str">
        <f t="shared" si="53"/>
        <v/>
      </c>
      <c r="AR86" s="4" t="str">
        <f t="shared" si="25"/>
        <v/>
      </c>
      <c r="AS86" s="13"/>
      <c r="AT86" s="2">
        <f t="shared" si="46"/>
        <v>16</v>
      </c>
      <c r="AU86" s="4">
        <f t="shared" si="26"/>
        <v>48</v>
      </c>
      <c r="AV86" s="4">
        <f t="shared" si="27"/>
        <v>0.6</v>
      </c>
      <c r="AY86" s="4">
        <f t="shared" si="28"/>
        <v>0</v>
      </c>
      <c r="AZ86" s="13" t="str">
        <f t="shared" si="54"/>
        <v/>
      </c>
      <c r="BA86" s="4" t="str">
        <f t="shared" si="30"/>
        <v/>
      </c>
      <c r="BB86" s="13"/>
      <c r="BC86" s="2">
        <f t="shared" si="47"/>
        <v>16</v>
      </c>
      <c r="BD86" s="4">
        <f t="shared" si="31"/>
        <v>48</v>
      </c>
      <c r="BE86" s="4">
        <f t="shared" si="32"/>
        <v>0.6</v>
      </c>
      <c r="BH86" s="4">
        <f t="shared" si="33"/>
        <v>0</v>
      </c>
      <c r="BI86" s="13" t="str">
        <f t="shared" si="55"/>
        <v/>
      </c>
      <c r="BJ86" s="4" t="str">
        <f t="shared" si="35"/>
        <v/>
      </c>
      <c r="BK86" s="13"/>
      <c r="BL86" s="2">
        <f t="shared" si="48"/>
        <v>16</v>
      </c>
      <c r="BM86" s="4">
        <f t="shared" si="36"/>
        <v>48</v>
      </c>
      <c r="BN86" s="4">
        <f t="shared" si="37"/>
        <v>0.6</v>
      </c>
      <c r="BQ86" s="4">
        <f t="shared" si="38"/>
        <v>0</v>
      </c>
      <c r="BR86" s="13" t="str">
        <f t="shared" si="56"/>
        <v/>
      </c>
      <c r="BS86" s="4" t="str">
        <f t="shared" si="40"/>
        <v/>
      </c>
      <c r="BT86" s="25"/>
    </row>
    <row r="87">
      <c r="A87" s="2">
        <f t="shared" si="41"/>
        <v>16.5</v>
      </c>
      <c r="B87" s="4">
        <f t="shared" si="1"/>
        <v>49.5</v>
      </c>
      <c r="C87" s="4">
        <f t="shared" si="2"/>
        <v>0.39</v>
      </c>
      <c r="F87" s="4">
        <f t="shared" si="3"/>
        <v>0</v>
      </c>
      <c r="G87" s="13" t="str">
        <f t="shared" si="49"/>
        <v/>
      </c>
      <c r="H87" s="4" t="str">
        <f t="shared" si="5"/>
        <v/>
      </c>
      <c r="J87" s="2">
        <f t="shared" si="42"/>
        <v>16.5</v>
      </c>
      <c r="K87" s="4">
        <f t="shared" si="6"/>
        <v>49.5</v>
      </c>
      <c r="L87" s="4">
        <f t="shared" si="7"/>
        <v>0.39</v>
      </c>
      <c r="O87" s="4">
        <f t="shared" si="8"/>
        <v>0</v>
      </c>
      <c r="P87" s="13" t="str">
        <f t="shared" si="50"/>
        <v/>
      </c>
      <c r="Q87" s="4" t="str">
        <f t="shared" si="10"/>
        <v/>
      </c>
      <c r="S87" s="2">
        <f t="shared" si="43"/>
        <v>16.5</v>
      </c>
      <c r="T87" s="4">
        <f t="shared" si="11"/>
        <v>49.5</v>
      </c>
      <c r="U87" s="4">
        <f t="shared" si="12"/>
        <v>0.45</v>
      </c>
      <c r="X87" s="4">
        <f t="shared" si="13"/>
        <v>0</v>
      </c>
      <c r="Y87" s="13" t="str">
        <f t="shared" si="51"/>
        <v/>
      </c>
      <c r="Z87" s="4" t="str">
        <f t="shared" si="15"/>
        <v/>
      </c>
      <c r="AB87" s="2">
        <f t="shared" si="44"/>
        <v>16.5</v>
      </c>
      <c r="AC87" s="4">
        <f t="shared" si="16"/>
        <v>49.5</v>
      </c>
      <c r="AD87" s="4">
        <f t="shared" si="17"/>
        <v>0.57</v>
      </c>
      <c r="AG87" s="4">
        <f t="shared" si="18"/>
        <v>0</v>
      </c>
      <c r="AH87" s="13" t="str">
        <f t="shared" si="52"/>
        <v/>
      </c>
      <c r="AI87" s="4" t="str">
        <f t="shared" si="20"/>
        <v/>
      </c>
      <c r="AJ87" s="13"/>
      <c r="AK87" s="2">
        <f t="shared" si="45"/>
        <v>16.5</v>
      </c>
      <c r="AL87" s="4">
        <f t="shared" si="21"/>
        <v>49.5</v>
      </c>
      <c r="AM87" s="4">
        <f t="shared" si="22"/>
        <v>0.57</v>
      </c>
      <c r="AP87" s="4">
        <f t="shared" si="23"/>
        <v>0</v>
      </c>
      <c r="AQ87" s="13" t="str">
        <f t="shared" si="53"/>
        <v/>
      </c>
      <c r="AR87" s="4" t="str">
        <f t="shared" si="25"/>
        <v/>
      </c>
      <c r="AS87" s="13"/>
      <c r="AT87" s="2">
        <f t="shared" si="46"/>
        <v>16.5</v>
      </c>
      <c r="AU87" s="4">
        <f t="shared" si="26"/>
        <v>49.5</v>
      </c>
      <c r="AV87" s="4">
        <f t="shared" si="27"/>
        <v>0.57</v>
      </c>
      <c r="AY87" s="4">
        <f t="shared" si="28"/>
        <v>0</v>
      </c>
      <c r="AZ87" s="13" t="str">
        <f t="shared" si="54"/>
        <v/>
      </c>
      <c r="BA87" s="4" t="str">
        <f t="shared" si="30"/>
        <v/>
      </c>
      <c r="BB87" s="13"/>
      <c r="BC87" s="2">
        <f t="shared" si="47"/>
        <v>16.5</v>
      </c>
      <c r="BD87" s="4">
        <f t="shared" si="31"/>
        <v>49.5</v>
      </c>
      <c r="BE87" s="4">
        <f t="shared" si="32"/>
        <v>0.57</v>
      </c>
      <c r="BH87" s="4">
        <f t="shared" si="33"/>
        <v>0</v>
      </c>
      <c r="BI87" s="13" t="str">
        <f t="shared" si="55"/>
        <v/>
      </c>
      <c r="BJ87" s="4" t="str">
        <f t="shared" si="35"/>
        <v/>
      </c>
      <c r="BK87" s="13"/>
      <c r="BL87" s="2">
        <f t="shared" si="48"/>
        <v>16.5</v>
      </c>
      <c r="BM87" s="4">
        <f t="shared" si="36"/>
        <v>49.5</v>
      </c>
      <c r="BN87" s="4">
        <f t="shared" si="37"/>
        <v>0.57</v>
      </c>
      <c r="BQ87" s="4">
        <f t="shared" si="38"/>
        <v>0</v>
      </c>
      <c r="BR87" s="13" t="str">
        <f t="shared" si="56"/>
        <v/>
      </c>
      <c r="BS87" s="4" t="str">
        <f t="shared" si="40"/>
        <v/>
      </c>
      <c r="BT87" s="25"/>
    </row>
    <row r="88">
      <c r="A88" s="2">
        <f t="shared" si="41"/>
        <v>17</v>
      </c>
      <c r="B88" s="4">
        <f t="shared" si="1"/>
        <v>51</v>
      </c>
      <c r="C88" s="4">
        <f t="shared" si="2"/>
        <v>0.36</v>
      </c>
      <c r="D88" s="4">
        <f>152+9/16</f>
        <v>152.5625</v>
      </c>
      <c r="E88" s="4">
        <f>153.5-1/32</f>
        <v>153.46875</v>
      </c>
      <c r="F88" s="4">
        <f t="shared" si="3"/>
        <v>0.90625</v>
      </c>
      <c r="G88" s="13">
        <f t="shared" si="49"/>
        <v>0.4487637339</v>
      </c>
      <c r="H88" s="4">
        <f t="shared" si="5"/>
        <v>0.03092086283</v>
      </c>
      <c r="J88" s="2">
        <f t="shared" si="42"/>
        <v>17</v>
      </c>
      <c r="K88" s="4">
        <f t="shared" si="6"/>
        <v>51</v>
      </c>
      <c r="L88" s="4">
        <f t="shared" si="7"/>
        <v>0.36</v>
      </c>
      <c r="M88" s="4">
        <f>152.5+1/32</f>
        <v>152.53125</v>
      </c>
      <c r="N88" s="4">
        <f>153.5+1/32</f>
        <v>153.53125</v>
      </c>
      <c r="O88" s="4">
        <f t="shared" si="8"/>
        <v>1</v>
      </c>
      <c r="P88" s="13">
        <f t="shared" si="50"/>
        <v>0.4730499168</v>
      </c>
      <c r="Q88" s="4">
        <f t="shared" si="10"/>
        <v>0.03095286525</v>
      </c>
      <c r="S88" s="2">
        <f t="shared" si="43"/>
        <v>17</v>
      </c>
      <c r="T88" s="4">
        <f t="shared" si="11"/>
        <v>51</v>
      </c>
      <c r="U88" s="4">
        <f t="shared" si="12"/>
        <v>0.42</v>
      </c>
      <c r="V88" s="4">
        <f>152.25+1/32</f>
        <v>152.28125</v>
      </c>
      <c r="W88" s="4">
        <f>153.75</f>
        <v>153.75</v>
      </c>
      <c r="X88" s="4">
        <f t="shared" si="13"/>
        <v>1.46875</v>
      </c>
      <c r="Y88" s="13">
        <f t="shared" si="51"/>
        <v>0.575313754</v>
      </c>
      <c r="Z88" s="4">
        <f t="shared" si="15"/>
        <v>0.03630674414</v>
      </c>
      <c r="AB88" s="2">
        <f t="shared" si="44"/>
        <v>17</v>
      </c>
      <c r="AC88" s="4">
        <f t="shared" si="16"/>
        <v>51</v>
      </c>
      <c r="AD88" s="4">
        <f t="shared" si="17"/>
        <v>0.54</v>
      </c>
      <c r="AG88" s="4">
        <f t="shared" si="18"/>
        <v>0</v>
      </c>
      <c r="AH88" s="13" t="str">
        <f t="shared" si="52"/>
        <v/>
      </c>
      <c r="AI88" s="4" t="str">
        <f t="shared" si="20"/>
        <v/>
      </c>
      <c r="AJ88" s="13"/>
      <c r="AK88" s="2">
        <f t="shared" si="45"/>
        <v>17</v>
      </c>
      <c r="AL88" s="4">
        <f t="shared" si="21"/>
        <v>51</v>
      </c>
      <c r="AM88" s="4">
        <f t="shared" si="22"/>
        <v>0.54</v>
      </c>
      <c r="AP88" s="4">
        <f t="shared" si="23"/>
        <v>0</v>
      </c>
      <c r="AQ88" s="13" t="str">
        <f t="shared" si="53"/>
        <v/>
      </c>
      <c r="AR88" s="4" t="str">
        <f t="shared" si="25"/>
        <v/>
      </c>
      <c r="AS88" s="13"/>
      <c r="AT88" s="2">
        <f t="shared" si="46"/>
        <v>17</v>
      </c>
      <c r="AU88" s="4">
        <f t="shared" si="26"/>
        <v>51</v>
      </c>
      <c r="AV88" s="4">
        <f t="shared" si="27"/>
        <v>0.54</v>
      </c>
      <c r="AY88" s="4">
        <f t="shared" si="28"/>
        <v>0</v>
      </c>
      <c r="AZ88" s="13" t="str">
        <f t="shared" si="54"/>
        <v/>
      </c>
      <c r="BA88" s="4" t="str">
        <f t="shared" si="30"/>
        <v/>
      </c>
      <c r="BB88" s="13"/>
      <c r="BC88" s="2">
        <f t="shared" si="47"/>
        <v>17</v>
      </c>
      <c r="BD88" s="4">
        <f t="shared" si="31"/>
        <v>51</v>
      </c>
      <c r="BE88" s="4">
        <f t="shared" si="32"/>
        <v>0.54</v>
      </c>
      <c r="BH88" s="4">
        <f t="shared" si="33"/>
        <v>0</v>
      </c>
      <c r="BI88" s="13" t="str">
        <f t="shared" si="55"/>
        <v/>
      </c>
      <c r="BJ88" s="4" t="str">
        <f t="shared" si="35"/>
        <v/>
      </c>
      <c r="BK88" s="13"/>
      <c r="BL88" s="2">
        <f t="shared" si="48"/>
        <v>17</v>
      </c>
      <c r="BM88" s="4">
        <f t="shared" si="36"/>
        <v>51</v>
      </c>
      <c r="BN88" s="4">
        <f t="shared" si="37"/>
        <v>0.54</v>
      </c>
      <c r="BQ88" s="4">
        <f t="shared" si="38"/>
        <v>0</v>
      </c>
      <c r="BR88" s="13" t="str">
        <f t="shared" si="56"/>
        <v/>
      </c>
      <c r="BS88" s="4" t="str">
        <f t="shared" si="40"/>
        <v/>
      </c>
      <c r="BT88" s="25"/>
    </row>
    <row r="89">
      <c r="A89" s="2">
        <f t="shared" si="41"/>
        <v>17.5</v>
      </c>
      <c r="B89" s="4">
        <f t="shared" si="1"/>
        <v>52.5</v>
      </c>
      <c r="C89" s="4">
        <f t="shared" si="2"/>
        <v>0.33</v>
      </c>
      <c r="F89" s="4">
        <f t="shared" si="3"/>
        <v>0</v>
      </c>
      <c r="G89" s="13" t="str">
        <f t="shared" si="49"/>
        <v/>
      </c>
      <c r="H89" s="4" t="str">
        <f t="shared" si="5"/>
        <v/>
      </c>
      <c r="J89" s="2">
        <f t="shared" si="42"/>
        <v>17.5</v>
      </c>
      <c r="K89" s="4">
        <f t="shared" si="6"/>
        <v>52.5</v>
      </c>
      <c r="L89" s="4">
        <f t="shared" si="7"/>
        <v>0.33</v>
      </c>
      <c r="O89" s="4">
        <f t="shared" si="8"/>
        <v>0</v>
      </c>
      <c r="P89" s="13" t="str">
        <f t="shared" si="50"/>
        <v/>
      </c>
      <c r="Q89" s="4" t="str">
        <f t="shared" si="10"/>
        <v/>
      </c>
      <c r="S89" s="2">
        <f t="shared" si="43"/>
        <v>17.5</v>
      </c>
      <c r="T89" s="4">
        <f t="shared" si="11"/>
        <v>52.5</v>
      </c>
      <c r="U89" s="4">
        <f t="shared" si="12"/>
        <v>0.39</v>
      </c>
      <c r="X89" s="4">
        <f t="shared" si="13"/>
        <v>0</v>
      </c>
      <c r="Y89" s="13" t="str">
        <f t="shared" si="51"/>
        <v/>
      </c>
      <c r="Z89" s="4" t="str">
        <f t="shared" si="15"/>
        <v/>
      </c>
      <c r="AB89" s="2">
        <f t="shared" si="44"/>
        <v>17.5</v>
      </c>
      <c r="AC89" s="4">
        <f t="shared" si="16"/>
        <v>52.5</v>
      </c>
      <c r="AD89" s="4">
        <f t="shared" si="17"/>
        <v>0.51</v>
      </c>
      <c r="AG89" s="4">
        <f t="shared" si="18"/>
        <v>0</v>
      </c>
      <c r="AH89" s="13" t="str">
        <f t="shared" si="52"/>
        <v/>
      </c>
      <c r="AI89" s="4" t="str">
        <f t="shared" si="20"/>
        <v/>
      </c>
      <c r="AJ89" s="13"/>
      <c r="AK89" s="2">
        <f t="shared" si="45"/>
        <v>17.5</v>
      </c>
      <c r="AL89" s="4">
        <f t="shared" si="21"/>
        <v>52.5</v>
      </c>
      <c r="AM89" s="4">
        <f t="shared" si="22"/>
        <v>0.51</v>
      </c>
      <c r="AP89" s="4">
        <f t="shared" si="23"/>
        <v>0</v>
      </c>
      <c r="AQ89" s="13" t="str">
        <f t="shared" si="53"/>
        <v/>
      </c>
      <c r="AR89" s="4" t="str">
        <f t="shared" si="25"/>
        <v/>
      </c>
      <c r="AS89" s="13"/>
      <c r="AT89" s="2">
        <f t="shared" si="46"/>
        <v>17.5</v>
      </c>
      <c r="AU89" s="4">
        <f t="shared" si="26"/>
        <v>52.5</v>
      </c>
      <c r="AV89" s="4">
        <f t="shared" si="27"/>
        <v>0.51</v>
      </c>
      <c r="AY89" s="4">
        <f t="shared" si="28"/>
        <v>0</v>
      </c>
      <c r="AZ89" s="13" t="str">
        <f t="shared" si="54"/>
        <v/>
      </c>
      <c r="BA89" s="4" t="str">
        <f t="shared" si="30"/>
        <v/>
      </c>
      <c r="BB89" s="13"/>
      <c r="BC89" s="2">
        <f t="shared" si="47"/>
        <v>17.5</v>
      </c>
      <c r="BD89" s="4">
        <f t="shared" si="31"/>
        <v>52.5</v>
      </c>
      <c r="BE89" s="4">
        <f t="shared" si="32"/>
        <v>0.51</v>
      </c>
      <c r="BH89" s="4">
        <f t="shared" si="33"/>
        <v>0</v>
      </c>
      <c r="BI89" s="13" t="str">
        <f t="shared" si="55"/>
        <v/>
      </c>
      <c r="BJ89" s="4" t="str">
        <f t="shared" si="35"/>
        <v/>
      </c>
      <c r="BK89" s="13"/>
      <c r="BL89" s="2">
        <f t="shared" si="48"/>
        <v>17.5</v>
      </c>
      <c r="BM89" s="4">
        <f t="shared" si="36"/>
        <v>52.5</v>
      </c>
      <c r="BN89" s="4">
        <f t="shared" si="37"/>
        <v>0.51</v>
      </c>
      <c r="BQ89" s="4">
        <f t="shared" si="38"/>
        <v>0</v>
      </c>
      <c r="BR89" s="13" t="str">
        <f t="shared" si="56"/>
        <v/>
      </c>
      <c r="BS89" s="4" t="str">
        <f t="shared" si="40"/>
        <v/>
      </c>
      <c r="BT89" s="25"/>
    </row>
    <row r="90">
      <c r="A90" s="2">
        <f t="shared" si="41"/>
        <v>18</v>
      </c>
      <c r="B90" s="4">
        <f t="shared" si="1"/>
        <v>54</v>
      </c>
      <c r="C90" s="4">
        <f t="shared" si="2"/>
        <v>0.3</v>
      </c>
      <c r="D90" s="4">
        <f>152.5-1/32</f>
        <v>152.46875</v>
      </c>
      <c r="E90" s="4">
        <f>153+9/16</f>
        <v>153.5625</v>
      </c>
      <c r="F90" s="4">
        <f t="shared" si="3"/>
        <v>1.09375</v>
      </c>
      <c r="G90" s="13">
        <f t="shared" si="49"/>
        <v>0.4930066486</v>
      </c>
      <c r="H90" s="4">
        <f t="shared" si="5"/>
        <v>0.02544413487</v>
      </c>
      <c r="J90" s="2">
        <f t="shared" si="42"/>
        <v>18</v>
      </c>
      <c r="K90" s="4">
        <f t="shared" si="6"/>
        <v>54</v>
      </c>
      <c r="L90" s="4">
        <f t="shared" si="7"/>
        <v>0.3</v>
      </c>
      <c r="M90" s="4">
        <f>152+9/16</f>
        <v>152.5625</v>
      </c>
      <c r="N90" s="2">
        <v>153.5</v>
      </c>
      <c r="O90" s="4">
        <f t="shared" si="8"/>
        <v>0.9375</v>
      </c>
      <c r="P90" s="13">
        <f t="shared" si="50"/>
        <v>0.4580286124</v>
      </c>
      <c r="Q90" s="4">
        <f t="shared" si="10"/>
        <v>0.02531442716</v>
      </c>
      <c r="S90" s="2">
        <f t="shared" si="43"/>
        <v>18</v>
      </c>
      <c r="T90" s="4">
        <f t="shared" si="11"/>
        <v>54</v>
      </c>
      <c r="U90" s="4">
        <f t="shared" si="12"/>
        <v>0.36</v>
      </c>
      <c r="V90" s="4">
        <f>152.5-1/32</f>
        <v>152.46875</v>
      </c>
      <c r="W90" s="4">
        <f>153.625-1/32</f>
        <v>153.59375</v>
      </c>
      <c r="X90" s="4">
        <f t="shared" si="13"/>
        <v>1.125</v>
      </c>
      <c r="Y90" s="13">
        <f t="shared" si="51"/>
        <v>0.503508815</v>
      </c>
      <c r="Z90" s="4">
        <f t="shared" si="15"/>
        <v>0.03100881144</v>
      </c>
      <c r="AB90" s="2">
        <f t="shared" si="44"/>
        <v>18</v>
      </c>
      <c r="AC90" s="4">
        <f t="shared" si="16"/>
        <v>54</v>
      </c>
      <c r="AD90" s="4">
        <f t="shared" si="17"/>
        <v>0.48</v>
      </c>
      <c r="AG90" s="4">
        <f t="shared" si="18"/>
        <v>0</v>
      </c>
      <c r="AH90" s="13" t="str">
        <f t="shared" si="52"/>
        <v/>
      </c>
      <c r="AI90" s="4" t="str">
        <f t="shared" si="20"/>
        <v/>
      </c>
      <c r="AJ90" s="13"/>
      <c r="AK90" s="2">
        <f t="shared" si="45"/>
        <v>18</v>
      </c>
      <c r="AL90" s="4">
        <f t="shared" si="21"/>
        <v>54</v>
      </c>
      <c r="AM90" s="4">
        <f t="shared" si="22"/>
        <v>0.48</v>
      </c>
      <c r="AP90" s="4">
        <f t="shared" si="23"/>
        <v>0</v>
      </c>
      <c r="AQ90" s="13" t="str">
        <f t="shared" si="53"/>
        <v/>
      </c>
      <c r="AR90" s="4" t="str">
        <f t="shared" si="25"/>
        <v/>
      </c>
      <c r="AS90" s="13"/>
      <c r="AT90" s="2">
        <f t="shared" si="46"/>
        <v>18</v>
      </c>
      <c r="AU90" s="4">
        <f t="shared" si="26"/>
        <v>54</v>
      </c>
      <c r="AV90" s="4">
        <f t="shared" si="27"/>
        <v>0.48</v>
      </c>
      <c r="AY90" s="4">
        <f t="shared" si="28"/>
        <v>0</v>
      </c>
      <c r="AZ90" s="13" t="str">
        <f t="shared" si="54"/>
        <v/>
      </c>
      <c r="BA90" s="4" t="str">
        <f t="shared" si="30"/>
        <v/>
      </c>
      <c r="BB90" s="13"/>
      <c r="BC90" s="2">
        <f t="shared" si="47"/>
        <v>18</v>
      </c>
      <c r="BD90" s="4">
        <f t="shared" si="31"/>
        <v>54</v>
      </c>
      <c r="BE90" s="4">
        <f t="shared" si="32"/>
        <v>0.48</v>
      </c>
      <c r="BH90" s="4">
        <f t="shared" si="33"/>
        <v>0</v>
      </c>
      <c r="BI90" s="13" t="str">
        <f t="shared" si="55"/>
        <v/>
      </c>
      <c r="BJ90" s="4" t="str">
        <f t="shared" si="35"/>
        <v/>
      </c>
      <c r="BK90" s="13"/>
      <c r="BL90" s="2">
        <f t="shared" si="48"/>
        <v>18</v>
      </c>
      <c r="BM90" s="4">
        <f t="shared" si="36"/>
        <v>54</v>
      </c>
      <c r="BN90" s="4">
        <f t="shared" si="37"/>
        <v>0.48</v>
      </c>
      <c r="BQ90" s="4">
        <f t="shared" si="38"/>
        <v>0</v>
      </c>
      <c r="BR90" s="13" t="str">
        <f t="shared" si="56"/>
        <v/>
      </c>
      <c r="BS90" s="4" t="str">
        <f t="shared" si="40"/>
        <v/>
      </c>
      <c r="BT90" s="25"/>
    </row>
    <row r="91">
      <c r="A91" s="2">
        <f t="shared" si="41"/>
        <v>18.5</v>
      </c>
      <c r="B91" s="4">
        <f t="shared" si="1"/>
        <v>55.5</v>
      </c>
      <c r="C91" s="4">
        <f t="shared" si="2"/>
        <v>0.27</v>
      </c>
      <c r="F91" s="4">
        <f t="shared" si="3"/>
        <v>0</v>
      </c>
      <c r="G91" s="13" t="str">
        <f t="shared" si="49"/>
        <v/>
      </c>
      <c r="H91" s="4" t="str">
        <f t="shared" si="5"/>
        <v/>
      </c>
      <c r="J91" s="2">
        <f t="shared" si="42"/>
        <v>18.5</v>
      </c>
      <c r="K91" s="4">
        <f t="shared" si="6"/>
        <v>55.5</v>
      </c>
      <c r="L91" s="4">
        <f t="shared" si="7"/>
        <v>0.27</v>
      </c>
      <c r="O91" s="4">
        <f t="shared" si="8"/>
        <v>0</v>
      </c>
      <c r="P91" s="13" t="str">
        <f t="shared" si="50"/>
        <v/>
      </c>
      <c r="Q91" s="4" t="str">
        <f t="shared" si="10"/>
        <v/>
      </c>
      <c r="S91" s="2">
        <f t="shared" si="43"/>
        <v>18.5</v>
      </c>
      <c r="T91" s="4">
        <f t="shared" si="11"/>
        <v>55.5</v>
      </c>
      <c r="U91" s="4">
        <f t="shared" si="12"/>
        <v>0.33</v>
      </c>
      <c r="X91" s="4">
        <f t="shared" si="13"/>
        <v>0</v>
      </c>
      <c r="Y91" s="13" t="str">
        <f t="shared" si="51"/>
        <v/>
      </c>
      <c r="Z91" s="4" t="str">
        <f t="shared" si="15"/>
        <v/>
      </c>
      <c r="AB91" s="2">
        <f t="shared" si="44"/>
        <v>18.5</v>
      </c>
      <c r="AC91" s="4">
        <f t="shared" si="16"/>
        <v>55.5</v>
      </c>
      <c r="AD91" s="4">
        <f t="shared" si="17"/>
        <v>0.45</v>
      </c>
      <c r="AG91" s="4">
        <f t="shared" si="18"/>
        <v>0</v>
      </c>
      <c r="AH91" s="13" t="str">
        <f t="shared" si="52"/>
        <v/>
      </c>
      <c r="AI91" s="4" t="str">
        <f t="shared" si="20"/>
        <v/>
      </c>
      <c r="AJ91" s="13"/>
      <c r="AK91" s="2">
        <f t="shared" si="45"/>
        <v>18.5</v>
      </c>
      <c r="AL91" s="4">
        <f t="shared" si="21"/>
        <v>55.5</v>
      </c>
      <c r="AM91" s="4">
        <f t="shared" si="22"/>
        <v>0.45</v>
      </c>
      <c r="AP91" s="4">
        <f t="shared" si="23"/>
        <v>0</v>
      </c>
      <c r="AQ91" s="13" t="str">
        <f t="shared" si="53"/>
        <v/>
      </c>
      <c r="AR91" s="4" t="str">
        <f t="shared" si="25"/>
        <v/>
      </c>
      <c r="AS91" s="13"/>
      <c r="AT91" s="2">
        <f t="shared" si="46"/>
        <v>18.5</v>
      </c>
      <c r="AU91" s="4">
        <f t="shared" si="26"/>
        <v>55.5</v>
      </c>
      <c r="AV91" s="4">
        <f t="shared" si="27"/>
        <v>0.45</v>
      </c>
      <c r="AY91" s="4">
        <f t="shared" si="28"/>
        <v>0</v>
      </c>
      <c r="AZ91" s="13" t="str">
        <f t="shared" si="54"/>
        <v/>
      </c>
      <c r="BA91" s="4" t="str">
        <f t="shared" si="30"/>
        <v/>
      </c>
      <c r="BB91" s="13"/>
      <c r="BC91" s="2">
        <f t="shared" si="47"/>
        <v>18.5</v>
      </c>
      <c r="BD91" s="4">
        <f t="shared" si="31"/>
        <v>55.5</v>
      </c>
      <c r="BE91" s="4">
        <f t="shared" si="32"/>
        <v>0.45</v>
      </c>
      <c r="BH91" s="4">
        <f t="shared" si="33"/>
        <v>0</v>
      </c>
      <c r="BI91" s="13" t="str">
        <f t="shared" si="55"/>
        <v/>
      </c>
      <c r="BJ91" s="4" t="str">
        <f t="shared" si="35"/>
        <v/>
      </c>
      <c r="BK91" s="13"/>
      <c r="BL91" s="2">
        <f t="shared" si="48"/>
        <v>18.5</v>
      </c>
      <c r="BM91" s="4">
        <f t="shared" si="36"/>
        <v>55.5</v>
      </c>
      <c r="BN91" s="4">
        <f t="shared" si="37"/>
        <v>0.45</v>
      </c>
      <c r="BQ91" s="4">
        <f t="shared" si="38"/>
        <v>0</v>
      </c>
      <c r="BR91" s="13" t="str">
        <f t="shared" si="56"/>
        <v/>
      </c>
      <c r="BS91" s="4" t="str">
        <f t="shared" si="40"/>
        <v/>
      </c>
      <c r="BT91" s="25"/>
    </row>
    <row r="92">
      <c r="A92" s="2">
        <f t="shared" si="41"/>
        <v>19</v>
      </c>
      <c r="B92" s="4">
        <f t="shared" si="1"/>
        <v>57</v>
      </c>
      <c r="C92" s="4">
        <f t="shared" si="2"/>
        <v>0.24</v>
      </c>
      <c r="D92" s="4">
        <f>152+7/16</f>
        <v>152.4375</v>
      </c>
      <c r="E92" s="4">
        <f>153+9/16</f>
        <v>153.5625</v>
      </c>
      <c r="F92" s="4">
        <f t="shared" si="3"/>
        <v>1.125</v>
      </c>
      <c r="G92" s="13">
        <f t="shared" si="49"/>
        <v>0.5</v>
      </c>
      <c r="H92" s="4">
        <f t="shared" si="5"/>
        <v>0.01977665996</v>
      </c>
      <c r="J92" s="2">
        <f t="shared" si="42"/>
        <v>19</v>
      </c>
      <c r="K92" s="4">
        <f t="shared" si="6"/>
        <v>57</v>
      </c>
      <c r="L92" s="4">
        <f t="shared" si="7"/>
        <v>0.24</v>
      </c>
      <c r="M92" s="4">
        <f>152.5+1/32</f>
        <v>152.53125</v>
      </c>
      <c r="N92" s="4">
        <f>153.5+1/32</f>
        <v>153.53125</v>
      </c>
      <c r="O92" s="4">
        <f t="shared" si="8"/>
        <v>1</v>
      </c>
      <c r="P92" s="13">
        <f t="shared" si="50"/>
        <v>0.4730499168</v>
      </c>
      <c r="Q92" s="4">
        <f t="shared" si="10"/>
        <v>0.01971902555</v>
      </c>
      <c r="S92" s="2">
        <f t="shared" si="43"/>
        <v>19</v>
      </c>
      <c r="T92" s="4">
        <f t="shared" si="11"/>
        <v>57</v>
      </c>
      <c r="U92" s="4">
        <f t="shared" si="12"/>
        <v>0.3</v>
      </c>
      <c r="V92" s="4">
        <f>152.5+1/16</f>
        <v>152.5625</v>
      </c>
      <c r="W92" s="2">
        <v>153.5</v>
      </c>
      <c r="X92" s="4">
        <f t="shared" si="13"/>
        <v>0.9375</v>
      </c>
      <c r="Y92" s="13">
        <f t="shared" si="51"/>
        <v>0.4596385598</v>
      </c>
      <c r="Z92" s="4">
        <f t="shared" si="15"/>
        <v>0.02528108382</v>
      </c>
      <c r="AB92" s="2">
        <f t="shared" si="44"/>
        <v>19</v>
      </c>
      <c r="AC92" s="4">
        <f t="shared" si="16"/>
        <v>57</v>
      </c>
      <c r="AD92" s="4">
        <f t="shared" si="17"/>
        <v>0.42</v>
      </c>
      <c r="AG92" s="4">
        <f t="shared" si="18"/>
        <v>0</v>
      </c>
      <c r="AH92" s="13" t="str">
        <f t="shared" si="52"/>
        <v/>
      </c>
      <c r="AI92" s="4" t="str">
        <f t="shared" si="20"/>
        <v/>
      </c>
      <c r="AJ92" s="13"/>
      <c r="AK92" s="2">
        <f t="shared" si="45"/>
        <v>19</v>
      </c>
      <c r="AL92" s="4">
        <f t="shared" si="21"/>
        <v>57</v>
      </c>
      <c r="AM92" s="4">
        <f t="shared" si="22"/>
        <v>0.42</v>
      </c>
      <c r="AP92" s="4">
        <f t="shared" si="23"/>
        <v>0</v>
      </c>
      <c r="AQ92" s="13" t="str">
        <f t="shared" si="53"/>
        <v/>
      </c>
      <c r="AR92" s="4" t="str">
        <f t="shared" si="25"/>
        <v/>
      </c>
      <c r="AS92" s="13"/>
      <c r="AT92" s="2">
        <f t="shared" si="46"/>
        <v>19</v>
      </c>
      <c r="AU92" s="4">
        <f t="shared" si="26"/>
        <v>57</v>
      </c>
      <c r="AV92" s="4">
        <f t="shared" si="27"/>
        <v>0.42</v>
      </c>
      <c r="AY92" s="4">
        <f t="shared" si="28"/>
        <v>0</v>
      </c>
      <c r="AZ92" s="13" t="str">
        <f t="shared" si="54"/>
        <v/>
      </c>
      <c r="BA92" s="4" t="str">
        <f t="shared" si="30"/>
        <v/>
      </c>
      <c r="BB92" s="13"/>
      <c r="BC92" s="2">
        <f t="shared" si="47"/>
        <v>19</v>
      </c>
      <c r="BD92" s="4">
        <f t="shared" si="31"/>
        <v>57</v>
      </c>
      <c r="BE92" s="4">
        <f t="shared" si="32"/>
        <v>0.42</v>
      </c>
      <c r="BH92" s="4">
        <f t="shared" si="33"/>
        <v>0</v>
      </c>
      <c r="BI92" s="13" t="str">
        <f t="shared" si="55"/>
        <v/>
      </c>
      <c r="BJ92" s="4" t="str">
        <f t="shared" si="35"/>
        <v/>
      </c>
      <c r="BK92" s="13"/>
      <c r="BL92" s="2">
        <f t="shared" si="48"/>
        <v>19</v>
      </c>
      <c r="BM92" s="4">
        <f t="shared" si="36"/>
        <v>57</v>
      </c>
      <c r="BN92" s="4">
        <f t="shared" si="37"/>
        <v>0.42</v>
      </c>
      <c r="BQ92" s="4">
        <f t="shared" si="38"/>
        <v>0</v>
      </c>
      <c r="BR92" s="13" t="str">
        <f t="shared" si="56"/>
        <v/>
      </c>
      <c r="BS92" s="4" t="str">
        <f t="shared" si="40"/>
        <v/>
      </c>
      <c r="BT92" s="25"/>
    </row>
    <row r="93">
      <c r="A93" s="2">
        <f t="shared" si="41"/>
        <v>19.5</v>
      </c>
      <c r="B93" s="4">
        <f t="shared" si="1"/>
        <v>58.5</v>
      </c>
      <c r="C93" s="4">
        <f t="shared" si="2"/>
        <v>0.21</v>
      </c>
      <c r="F93" s="4">
        <f t="shared" si="3"/>
        <v>0</v>
      </c>
      <c r="G93" s="13" t="str">
        <f t="shared" si="49"/>
        <v/>
      </c>
      <c r="H93" s="4" t="str">
        <f t="shared" si="5"/>
        <v/>
      </c>
      <c r="J93" s="2">
        <f t="shared" si="42"/>
        <v>19.5</v>
      </c>
      <c r="K93" s="4">
        <f t="shared" si="6"/>
        <v>58.5</v>
      </c>
      <c r="L93" s="4">
        <f t="shared" si="7"/>
        <v>0.21</v>
      </c>
      <c r="O93" s="4">
        <f t="shared" si="8"/>
        <v>0</v>
      </c>
      <c r="P93" s="13" t="str">
        <f t="shared" si="50"/>
        <v/>
      </c>
      <c r="Q93" s="4" t="str">
        <f t="shared" si="10"/>
        <v/>
      </c>
      <c r="S93" s="2">
        <f t="shared" si="43"/>
        <v>19.5</v>
      </c>
      <c r="T93" s="4">
        <f t="shared" si="11"/>
        <v>58.5</v>
      </c>
      <c r="U93" s="4">
        <f t="shared" si="12"/>
        <v>0.27</v>
      </c>
      <c r="X93" s="4">
        <f t="shared" si="13"/>
        <v>0</v>
      </c>
      <c r="Y93" s="13" t="str">
        <f t="shared" si="51"/>
        <v/>
      </c>
      <c r="Z93" s="4" t="str">
        <f t="shared" si="15"/>
        <v/>
      </c>
      <c r="AB93" s="2">
        <f t="shared" si="44"/>
        <v>19.5</v>
      </c>
      <c r="AC93" s="4">
        <f t="shared" si="16"/>
        <v>58.5</v>
      </c>
      <c r="AD93" s="4">
        <f t="shared" si="17"/>
        <v>0.39</v>
      </c>
      <c r="AG93" s="4">
        <f t="shared" si="18"/>
        <v>0</v>
      </c>
      <c r="AH93" s="13" t="str">
        <f t="shared" si="52"/>
        <v/>
      </c>
      <c r="AI93" s="4" t="str">
        <f t="shared" si="20"/>
        <v/>
      </c>
      <c r="AJ93" s="13"/>
      <c r="AK93" s="2">
        <f t="shared" si="45"/>
        <v>19.5</v>
      </c>
      <c r="AL93" s="4">
        <f t="shared" si="21"/>
        <v>58.5</v>
      </c>
      <c r="AM93" s="4">
        <f t="shared" si="22"/>
        <v>0.39</v>
      </c>
      <c r="AP93" s="4">
        <f t="shared" si="23"/>
        <v>0</v>
      </c>
      <c r="AQ93" s="13" t="str">
        <f t="shared" si="53"/>
        <v/>
      </c>
      <c r="AR93" s="4" t="str">
        <f t="shared" si="25"/>
        <v/>
      </c>
      <c r="AS93" s="13"/>
      <c r="AT93" s="2">
        <f t="shared" si="46"/>
        <v>19.5</v>
      </c>
      <c r="AU93" s="4">
        <f t="shared" si="26"/>
        <v>58.5</v>
      </c>
      <c r="AV93" s="4">
        <f t="shared" si="27"/>
        <v>0.39</v>
      </c>
      <c r="AY93" s="4">
        <f t="shared" si="28"/>
        <v>0</v>
      </c>
      <c r="AZ93" s="13" t="str">
        <f t="shared" si="54"/>
        <v/>
      </c>
      <c r="BA93" s="4" t="str">
        <f t="shared" si="30"/>
        <v/>
      </c>
      <c r="BB93" s="13"/>
      <c r="BC93" s="2">
        <f t="shared" si="47"/>
        <v>19.5</v>
      </c>
      <c r="BD93" s="4">
        <f t="shared" si="31"/>
        <v>58.5</v>
      </c>
      <c r="BE93" s="4">
        <f t="shared" si="32"/>
        <v>0.39</v>
      </c>
      <c r="BH93" s="4">
        <f t="shared" si="33"/>
        <v>0</v>
      </c>
      <c r="BI93" s="13" t="str">
        <f t="shared" si="55"/>
        <v/>
      </c>
      <c r="BJ93" s="4" t="str">
        <f t="shared" si="35"/>
        <v/>
      </c>
      <c r="BK93" s="13"/>
      <c r="BL93" s="2">
        <f t="shared" si="48"/>
        <v>19.5</v>
      </c>
      <c r="BM93" s="4">
        <f t="shared" si="36"/>
        <v>58.5</v>
      </c>
      <c r="BN93" s="4">
        <f t="shared" si="37"/>
        <v>0.39</v>
      </c>
      <c r="BQ93" s="4">
        <f t="shared" si="38"/>
        <v>0</v>
      </c>
      <c r="BR93" s="13" t="str">
        <f t="shared" si="56"/>
        <v/>
      </c>
      <c r="BS93" s="4" t="str">
        <f t="shared" si="40"/>
        <v/>
      </c>
      <c r="BT93" s="25"/>
    </row>
    <row r="94">
      <c r="A94" s="2">
        <f t="shared" si="41"/>
        <v>20</v>
      </c>
      <c r="B94" s="4">
        <f t="shared" si="1"/>
        <v>60</v>
      </c>
      <c r="C94" s="4">
        <f t="shared" si="2"/>
        <v>0.18</v>
      </c>
      <c r="D94" s="4">
        <f>152.5</f>
        <v>152.5</v>
      </c>
      <c r="E94" s="4">
        <f>153.5+1/32</f>
        <v>153.53125</v>
      </c>
      <c r="F94" s="4">
        <f t="shared" si="3"/>
        <v>1.03125</v>
      </c>
      <c r="G94" s="13">
        <f t="shared" si="49"/>
        <v>0.4787135539</v>
      </c>
      <c r="H94" s="4">
        <f t="shared" si="5"/>
        <v>0.01399428131</v>
      </c>
      <c r="J94" s="2">
        <f t="shared" si="42"/>
        <v>20</v>
      </c>
      <c r="K94" s="4">
        <f t="shared" si="6"/>
        <v>60</v>
      </c>
      <c r="L94" s="4">
        <f t="shared" si="7"/>
        <v>0.18</v>
      </c>
      <c r="M94" s="4">
        <f>152.5+1/32</f>
        <v>152.53125</v>
      </c>
      <c r="N94" s="4">
        <f>153.5</f>
        <v>153.5</v>
      </c>
      <c r="O94" s="4">
        <f t="shared" si="8"/>
        <v>0.96875</v>
      </c>
      <c r="P94" s="13">
        <f t="shared" si="50"/>
        <v>0.4655998462</v>
      </c>
      <c r="Q94" s="4">
        <f t="shared" si="10"/>
        <v>0.01404121167</v>
      </c>
      <c r="S94" s="2">
        <f t="shared" si="43"/>
        <v>20</v>
      </c>
      <c r="T94" s="4">
        <f t="shared" si="11"/>
        <v>60</v>
      </c>
      <c r="U94" s="4">
        <f t="shared" si="12"/>
        <v>0.24</v>
      </c>
      <c r="V94" s="4">
        <f>152.5+1/16</f>
        <v>152.5625</v>
      </c>
      <c r="W94" s="2">
        <v>153.5</v>
      </c>
      <c r="X94" s="4">
        <f t="shared" si="13"/>
        <v>0.9375</v>
      </c>
      <c r="Y94" s="13">
        <f t="shared" si="51"/>
        <v>0.4596385598</v>
      </c>
      <c r="Z94" s="4">
        <f t="shared" si="15"/>
        <v>0.0196630652</v>
      </c>
      <c r="AB94" s="2">
        <f t="shared" si="44"/>
        <v>20</v>
      </c>
      <c r="AC94" s="4">
        <f t="shared" si="16"/>
        <v>60</v>
      </c>
      <c r="AD94" s="4">
        <f t="shared" si="17"/>
        <v>0.36</v>
      </c>
      <c r="AG94" s="4">
        <f t="shared" si="18"/>
        <v>0</v>
      </c>
      <c r="AH94" s="13" t="str">
        <f t="shared" si="52"/>
        <v/>
      </c>
      <c r="AI94" s="4" t="str">
        <f t="shared" si="20"/>
        <v/>
      </c>
      <c r="AJ94" s="13"/>
      <c r="AK94" s="2">
        <f t="shared" si="45"/>
        <v>20</v>
      </c>
      <c r="AL94" s="4">
        <f t="shared" si="21"/>
        <v>60</v>
      </c>
      <c r="AM94" s="4">
        <f t="shared" si="22"/>
        <v>0.36</v>
      </c>
      <c r="AP94" s="4">
        <f t="shared" si="23"/>
        <v>0</v>
      </c>
      <c r="AQ94" s="13" t="str">
        <f t="shared" si="53"/>
        <v/>
      </c>
      <c r="AR94" s="4" t="str">
        <f t="shared" si="25"/>
        <v/>
      </c>
      <c r="AS94" s="13"/>
      <c r="AT94" s="2">
        <f t="shared" si="46"/>
        <v>20</v>
      </c>
      <c r="AU94" s="4">
        <f t="shared" si="26"/>
        <v>60</v>
      </c>
      <c r="AV94" s="4">
        <f t="shared" si="27"/>
        <v>0.36</v>
      </c>
      <c r="AY94" s="4">
        <f t="shared" si="28"/>
        <v>0</v>
      </c>
      <c r="AZ94" s="13" t="str">
        <f t="shared" si="54"/>
        <v/>
      </c>
      <c r="BA94" s="4" t="str">
        <f t="shared" si="30"/>
        <v/>
      </c>
      <c r="BB94" s="13"/>
      <c r="BC94" s="2">
        <f t="shared" si="47"/>
        <v>20</v>
      </c>
      <c r="BD94" s="4">
        <f t="shared" si="31"/>
        <v>60</v>
      </c>
      <c r="BE94" s="4">
        <f t="shared" si="32"/>
        <v>0.36</v>
      </c>
      <c r="BH94" s="4">
        <f t="shared" si="33"/>
        <v>0</v>
      </c>
      <c r="BI94" s="13" t="str">
        <f t="shared" si="55"/>
        <v/>
      </c>
      <c r="BJ94" s="4" t="str">
        <f t="shared" si="35"/>
        <v/>
      </c>
      <c r="BK94" s="13"/>
      <c r="BL94" s="2">
        <f t="shared" si="48"/>
        <v>20</v>
      </c>
      <c r="BM94" s="4">
        <f t="shared" si="36"/>
        <v>60</v>
      </c>
      <c r="BN94" s="4">
        <f t="shared" si="37"/>
        <v>0.36</v>
      </c>
      <c r="BQ94" s="4">
        <f t="shared" si="38"/>
        <v>0</v>
      </c>
      <c r="BR94" s="13" t="str">
        <f t="shared" si="56"/>
        <v/>
      </c>
      <c r="BS94" s="4" t="str">
        <f t="shared" si="40"/>
        <v/>
      </c>
      <c r="BT94" s="25"/>
    </row>
    <row r="95">
      <c r="A95" s="2">
        <f t="shared" si="41"/>
        <v>20.5</v>
      </c>
      <c r="B95" s="4">
        <f t="shared" si="1"/>
        <v>61.5</v>
      </c>
      <c r="C95" s="4">
        <f t="shared" si="2"/>
        <v>0.15</v>
      </c>
      <c r="F95" s="4">
        <f t="shared" si="3"/>
        <v>0</v>
      </c>
      <c r="G95" s="13" t="str">
        <f t="shared" si="49"/>
        <v/>
      </c>
      <c r="H95" s="4" t="str">
        <f t="shared" si="5"/>
        <v/>
      </c>
      <c r="J95" s="2">
        <f t="shared" si="42"/>
        <v>20.5</v>
      </c>
      <c r="K95" s="4">
        <f t="shared" si="6"/>
        <v>61.5</v>
      </c>
      <c r="L95" s="4">
        <f t="shared" si="7"/>
        <v>0.15</v>
      </c>
      <c r="O95" s="4">
        <f t="shared" si="8"/>
        <v>0</v>
      </c>
      <c r="P95" s="13" t="str">
        <f t="shared" si="50"/>
        <v/>
      </c>
      <c r="Q95" s="4" t="str">
        <f t="shared" si="10"/>
        <v/>
      </c>
      <c r="S95" s="2">
        <f t="shared" si="43"/>
        <v>20.5</v>
      </c>
      <c r="T95" s="4">
        <f t="shared" si="11"/>
        <v>61.5</v>
      </c>
      <c r="U95" s="4">
        <f t="shared" si="12"/>
        <v>0.21</v>
      </c>
      <c r="X95" s="4">
        <f t="shared" si="13"/>
        <v>0</v>
      </c>
      <c r="Y95" s="13" t="str">
        <f t="shared" si="51"/>
        <v/>
      </c>
      <c r="Z95" s="4" t="str">
        <f t="shared" si="15"/>
        <v/>
      </c>
      <c r="AB95" s="2">
        <f t="shared" si="44"/>
        <v>20.5</v>
      </c>
      <c r="AC95" s="4">
        <f t="shared" si="16"/>
        <v>61.5</v>
      </c>
      <c r="AD95" s="4">
        <f t="shared" si="17"/>
        <v>0.33</v>
      </c>
      <c r="AG95" s="4">
        <f t="shared" si="18"/>
        <v>0</v>
      </c>
      <c r="AH95" s="13" t="str">
        <f t="shared" si="52"/>
        <v/>
      </c>
      <c r="AI95" s="4" t="str">
        <f t="shared" si="20"/>
        <v/>
      </c>
      <c r="AJ95" s="13"/>
      <c r="AK95" s="2">
        <f t="shared" si="45"/>
        <v>20.5</v>
      </c>
      <c r="AL95" s="4">
        <f t="shared" si="21"/>
        <v>61.5</v>
      </c>
      <c r="AM95" s="4">
        <f t="shared" si="22"/>
        <v>0.33</v>
      </c>
      <c r="AP95" s="4">
        <f t="shared" si="23"/>
        <v>0</v>
      </c>
      <c r="AQ95" s="13" t="str">
        <f t="shared" si="53"/>
        <v/>
      </c>
      <c r="AR95" s="4" t="str">
        <f t="shared" si="25"/>
        <v/>
      </c>
      <c r="AS95" s="13"/>
      <c r="AT95" s="2">
        <f t="shared" si="46"/>
        <v>20.5</v>
      </c>
      <c r="AU95" s="4">
        <f t="shared" si="26"/>
        <v>61.5</v>
      </c>
      <c r="AV95" s="4">
        <f t="shared" si="27"/>
        <v>0.33</v>
      </c>
      <c r="AY95" s="4">
        <f t="shared" si="28"/>
        <v>0</v>
      </c>
      <c r="AZ95" s="13" t="str">
        <f t="shared" si="54"/>
        <v/>
      </c>
      <c r="BA95" s="4" t="str">
        <f t="shared" si="30"/>
        <v/>
      </c>
      <c r="BB95" s="13"/>
      <c r="BC95" s="2">
        <f t="shared" si="47"/>
        <v>20.5</v>
      </c>
      <c r="BD95" s="4">
        <f t="shared" si="31"/>
        <v>61.5</v>
      </c>
      <c r="BE95" s="4">
        <f t="shared" si="32"/>
        <v>0.33</v>
      </c>
      <c r="BH95" s="4">
        <f t="shared" si="33"/>
        <v>0</v>
      </c>
      <c r="BI95" s="13" t="str">
        <f t="shared" si="55"/>
        <v/>
      </c>
      <c r="BJ95" s="4" t="str">
        <f t="shared" si="35"/>
        <v/>
      </c>
      <c r="BK95" s="13"/>
      <c r="BL95" s="2">
        <f t="shared" si="48"/>
        <v>20.5</v>
      </c>
      <c r="BM95" s="4">
        <f t="shared" si="36"/>
        <v>61.5</v>
      </c>
      <c r="BN95" s="4">
        <f t="shared" si="37"/>
        <v>0.33</v>
      </c>
      <c r="BQ95" s="4">
        <f t="shared" si="38"/>
        <v>0</v>
      </c>
      <c r="BR95" s="13" t="str">
        <f t="shared" si="56"/>
        <v/>
      </c>
      <c r="BS95" s="4" t="str">
        <f t="shared" si="40"/>
        <v/>
      </c>
      <c r="BT95" s="25"/>
    </row>
    <row r="96">
      <c r="A96" s="2">
        <f t="shared" si="41"/>
        <v>21</v>
      </c>
      <c r="B96" s="4">
        <f t="shared" si="1"/>
        <v>63</v>
      </c>
      <c r="C96" s="4">
        <f t="shared" si="2"/>
        <v>0.12</v>
      </c>
      <c r="D96" s="4">
        <f>152.625</f>
        <v>152.625</v>
      </c>
      <c r="E96" s="4">
        <f>153+7/16</f>
        <v>153.4375</v>
      </c>
      <c r="F96" s="4">
        <f t="shared" si="3"/>
        <v>0.8125</v>
      </c>
      <c r="G96" s="13">
        <f t="shared" si="49"/>
        <v>0.4249182928</v>
      </c>
      <c r="H96" s="4">
        <f t="shared" si="5"/>
        <v>0.008143263856</v>
      </c>
      <c r="J96" s="2">
        <f t="shared" si="42"/>
        <v>21</v>
      </c>
      <c r="K96" s="4">
        <f t="shared" si="6"/>
        <v>63</v>
      </c>
      <c r="L96" s="4">
        <f t="shared" si="7"/>
        <v>0.12</v>
      </c>
      <c r="M96" s="4">
        <f>152+9/16</f>
        <v>152.5625</v>
      </c>
      <c r="N96" s="4">
        <f>153.5-1/32</f>
        <v>153.46875</v>
      </c>
      <c r="O96" s="4">
        <f t="shared" si="8"/>
        <v>0.90625</v>
      </c>
      <c r="P96" s="13">
        <f t="shared" si="50"/>
        <v>0.4503301043</v>
      </c>
      <c r="Q96" s="4">
        <f t="shared" si="10"/>
        <v>0.008389099885</v>
      </c>
      <c r="S96" s="2">
        <f t="shared" si="43"/>
        <v>21</v>
      </c>
      <c r="T96" s="4">
        <f t="shared" si="11"/>
        <v>63</v>
      </c>
      <c r="U96" s="4">
        <f t="shared" si="12"/>
        <v>0.18</v>
      </c>
      <c r="V96" s="4">
        <f>152.5+1/16</f>
        <v>152.5625</v>
      </c>
      <c r="W96" s="2">
        <v>153.5</v>
      </c>
      <c r="X96" s="4">
        <f t="shared" si="13"/>
        <v>0.9375</v>
      </c>
      <c r="Y96" s="13">
        <f t="shared" si="51"/>
        <v>0.4596385598</v>
      </c>
      <c r="Z96" s="4">
        <f t="shared" si="15"/>
        <v>0.01404504657</v>
      </c>
      <c r="AB96" s="2">
        <f t="shared" si="44"/>
        <v>21</v>
      </c>
      <c r="AC96" s="4">
        <f t="shared" si="16"/>
        <v>63</v>
      </c>
      <c r="AD96" s="4">
        <f t="shared" si="17"/>
        <v>0.3</v>
      </c>
      <c r="AG96" s="4">
        <f t="shared" si="18"/>
        <v>0</v>
      </c>
      <c r="AH96" s="13" t="str">
        <f t="shared" si="52"/>
        <v/>
      </c>
      <c r="AI96" s="4" t="str">
        <f t="shared" si="20"/>
        <v/>
      </c>
      <c r="AJ96" s="13"/>
      <c r="AK96" s="2">
        <f t="shared" si="45"/>
        <v>21</v>
      </c>
      <c r="AL96" s="4">
        <f t="shared" si="21"/>
        <v>63</v>
      </c>
      <c r="AM96" s="4">
        <f t="shared" si="22"/>
        <v>0.3</v>
      </c>
      <c r="AP96" s="4">
        <f t="shared" si="23"/>
        <v>0</v>
      </c>
      <c r="AQ96" s="13" t="str">
        <f t="shared" si="53"/>
        <v/>
      </c>
      <c r="AR96" s="4" t="str">
        <f t="shared" si="25"/>
        <v/>
      </c>
      <c r="AS96" s="13"/>
      <c r="AT96" s="2">
        <f t="shared" si="46"/>
        <v>21</v>
      </c>
      <c r="AU96" s="4">
        <f t="shared" si="26"/>
        <v>63</v>
      </c>
      <c r="AV96" s="4">
        <f t="shared" si="27"/>
        <v>0.3</v>
      </c>
      <c r="AY96" s="4">
        <f t="shared" si="28"/>
        <v>0</v>
      </c>
      <c r="AZ96" s="13" t="str">
        <f t="shared" si="54"/>
        <v/>
      </c>
      <c r="BA96" s="4" t="str">
        <f t="shared" si="30"/>
        <v/>
      </c>
      <c r="BB96" s="13"/>
      <c r="BC96" s="2">
        <f t="shared" si="47"/>
        <v>21</v>
      </c>
      <c r="BD96" s="4">
        <f t="shared" si="31"/>
        <v>63</v>
      </c>
      <c r="BE96" s="4">
        <f t="shared" si="32"/>
        <v>0.3</v>
      </c>
      <c r="BH96" s="4">
        <f t="shared" si="33"/>
        <v>0</v>
      </c>
      <c r="BI96" s="13" t="str">
        <f t="shared" si="55"/>
        <v/>
      </c>
      <c r="BJ96" s="4" t="str">
        <f t="shared" si="35"/>
        <v/>
      </c>
      <c r="BK96" s="13"/>
      <c r="BL96" s="2">
        <f t="shared" si="48"/>
        <v>21</v>
      </c>
      <c r="BM96" s="4">
        <f t="shared" si="36"/>
        <v>63</v>
      </c>
      <c r="BN96" s="4">
        <f t="shared" si="37"/>
        <v>0.3</v>
      </c>
      <c r="BQ96" s="4">
        <f t="shared" si="38"/>
        <v>0</v>
      </c>
      <c r="BR96" s="13" t="str">
        <f t="shared" si="56"/>
        <v/>
      </c>
      <c r="BS96" s="4" t="str">
        <f t="shared" si="40"/>
        <v/>
      </c>
      <c r="BT96" s="25"/>
    </row>
    <row r="97">
      <c r="A97" s="2">
        <f t="shared" si="41"/>
        <v>21.5</v>
      </c>
      <c r="B97" s="4">
        <f t="shared" si="1"/>
        <v>64.5</v>
      </c>
      <c r="C97" s="4">
        <f t="shared" si="2"/>
        <v>0.09</v>
      </c>
      <c r="F97" s="4">
        <f t="shared" si="3"/>
        <v>0</v>
      </c>
      <c r="G97" s="13" t="str">
        <f t="shared" si="49"/>
        <v/>
      </c>
      <c r="H97" s="4" t="str">
        <f t="shared" si="5"/>
        <v/>
      </c>
      <c r="J97" s="2">
        <f t="shared" si="42"/>
        <v>21.5</v>
      </c>
      <c r="K97" s="4">
        <f t="shared" si="6"/>
        <v>64.5</v>
      </c>
      <c r="L97" s="4">
        <f t="shared" si="7"/>
        <v>0.09</v>
      </c>
      <c r="O97" s="4">
        <f t="shared" si="8"/>
        <v>0</v>
      </c>
      <c r="P97" s="13" t="str">
        <f t="shared" si="50"/>
        <v/>
      </c>
      <c r="Q97" s="4" t="str">
        <f t="shared" si="10"/>
        <v/>
      </c>
      <c r="S97" s="2">
        <f t="shared" si="43"/>
        <v>21.5</v>
      </c>
      <c r="T97" s="4">
        <f t="shared" si="11"/>
        <v>64.5</v>
      </c>
      <c r="U97" s="4">
        <f t="shared" si="12"/>
        <v>0.15</v>
      </c>
      <c r="X97" s="4">
        <f t="shared" si="13"/>
        <v>0</v>
      </c>
      <c r="Y97" s="13" t="str">
        <f t="shared" si="51"/>
        <v/>
      </c>
      <c r="Z97" s="4" t="str">
        <f t="shared" si="15"/>
        <v/>
      </c>
      <c r="AB97" s="2">
        <f t="shared" si="44"/>
        <v>21.5</v>
      </c>
      <c r="AC97" s="4">
        <f t="shared" si="16"/>
        <v>64.5</v>
      </c>
      <c r="AD97" s="4">
        <f t="shared" si="17"/>
        <v>0.27</v>
      </c>
      <c r="AG97" s="4">
        <f t="shared" si="18"/>
        <v>0</v>
      </c>
      <c r="AH97" s="13" t="str">
        <f t="shared" si="52"/>
        <v/>
      </c>
      <c r="AI97" s="4" t="str">
        <f t="shared" si="20"/>
        <v/>
      </c>
      <c r="AJ97" s="13"/>
      <c r="AK97" s="2">
        <f t="shared" si="45"/>
        <v>21.5</v>
      </c>
      <c r="AL97" s="4">
        <f t="shared" si="21"/>
        <v>64.5</v>
      </c>
      <c r="AM97" s="4">
        <f t="shared" si="22"/>
        <v>0.27</v>
      </c>
      <c r="AP97" s="4">
        <f t="shared" si="23"/>
        <v>0</v>
      </c>
      <c r="AQ97" s="13" t="str">
        <f t="shared" si="53"/>
        <v/>
      </c>
      <c r="AR97" s="4" t="str">
        <f t="shared" si="25"/>
        <v/>
      </c>
      <c r="AS97" s="13"/>
      <c r="AT97" s="2">
        <f t="shared" si="46"/>
        <v>21.5</v>
      </c>
      <c r="AU97" s="4">
        <f t="shared" si="26"/>
        <v>64.5</v>
      </c>
      <c r="AV97" s="4">
        <f t="shared" si="27"/>
        <v>0.27</v>
      </c>
      <c r="AY97" s="4">
        <f t="shared" si="28"/>
        <v>0</v>
      </c>
      <c r="AZ97" s="13" t="str">
        <f t="shared" si="54"/>
        <v/>
      </c>
      <c r="BA97" s="4" t="str">
        <f t="shared" si="30"/>
        <v/>
      </c>
      <c r="BB97" s="13"/>
      <c r="BC97" s="2">
        <f t="shared" si="47"/>
        <v>21.5</v>
      </c>
      <c r="BD97" s="4">
        <f t="shared" si="31"/>
        <v>64.5</v>
      </c>
      <c r="BE97" s="4">
        <f t="shared" si="32"/>
        <v>0.27</v>
      </c>
      <c r="BH97" s="4">
        <f t="shared" si="33"/>
        <v>0</v>
      </c>
      <c r="BI97" s="13" t="str">
        <f t="shared" si="55"/>
        <v/>
      </c>
      <c r="BJ97" s="4" t="str">
        <f t="shared" si="35"/>
        <v/>
      </c>
      <c r="BK97" s="13"/>
      <c r="BL97" s="2">
        <f t="shared" si="48"/>
        <v>21.5</v>
      </c>
      <c r="BM97" s="4">
        <f t="shared" si="36"/>
        <v>64.5</v>
      </c>
      <c r="BN97" s="4">
        <f t="shared" si="37"/>
        <v>0.27</v>
      </c>
      <c r="BQ97" s="4">
        <f t="shared" si="38"/>
        <v>0</v>
      </c>
      <c r="BR97" s="13" t="str">
        <f t="shared" si="56"/>
        <v/>
      </c>
      <c r="BS97" s="4" t="str">
        <f t="shared" si="40"/>
        <v/>
      </c>
      <c r="BT97" s="25"/>
    </row>
    <row r="98">
      <c r="A98" s="2">
        <f t="shared" si="41"/>
        <v>22</v>
      </c>
      <c r="B98" s="4">
        <f t="shared" si="1"/>
        <v>66</v>
      </c>
      <c r="C98" s="4">
        <f t="shared" si="2"/>
        <v>0.06</v>
      </c>
      <c r="D98" s="4">
        <f>152.75-1/32</f>
        <v>152.71875</v>
      </c>
      <c r="E98" s="4">
        <f>153+5/16</f>
        <v>153.3125</v>
      </c>
      <c r="F98" s="4">
        <f t="shared" si="3"/>
        <v>0.59375</v>
      </c>
      <c r="G98" s="13">
        <f t="shared" si="49"/>
        <v>0.3632415786</v>
      </c>
      <c r="H98" s="4">
        <f t="shared" si="5"/>
        <v>0.002615908959</v>
      </c>
      <c r="J98" s="2">
        <f t="shared" si="42"/>
        <v>22</v>
      </c>
      <c r="K98" s="4">
        <f t="shared" si="6"/>
        <v>66</v>
      </c>
      <c r="L98" s="4">
        <f t="shared" si="7"/>
        <v>0.06</v>
      </c>
      <c r="M98" s="4">
        <f>152.625-1/32</f>
        <v>152.59375</v>
      </c>
      <c r="N98" s="4">
        <f>153.5-1/32</f>
        <v>153.46875</v>
      </c>
      <c r="O98" s="4">
        <f t="shared" si="8"/>
        <v>0.875</v>
      </c>
      <c r="P98" s="13">
        <f t="shared" si="50"/>
        <v>0.4424976789</v>
      </c>
      <c r="Q98" s="4">
        <f t="shared" si="10"/>
        <v>0.002790037563</v>
      </c>
      <c r="S98" s="2">
        <f t="shared" si="43"/>
        <v>22</v>
      </c>
      <c r="T98" s="4">
        <f t="shared" si="11"/>
        <v>66</v>
      </c>
      <c r="U98" s="4">
        <f t="shared" si="12"/>
        <v>0.12</v>
      </c>
      <c r="V98" s="4">
        <f>152.5+1/16</f>
        <v>152.5625</v>
      </c>
      <c r="W98" s="2">
        <v>153.5</v>
      </c>
      <c r="X98" s="4">
        <f t="shared" si="13"/>
        <v>0.9375</v>
      </c>
      <c r="Y98" s="13">
        <f t="shared" si="51"/>
        <v>0.4596385598</v>
      </c>
      <c r="Z98" s="4">
        <f t="shared" si="15"/>
        <v>0.008438220013</v>
      </c>
      <c r="AB98" s="2">
        <f t="shared" si="44"/>
        <v>22</v>
      </c>
      <c r="AC98" s="4">
        <f t="shared" si="16"/>
        <v>66</v>
      </c>
      <c r="AD98" s="4">
        <f t="shared" si="17"/>
        <v>0.24</v>
      </c>
      <c r="AG98" s="4">
        <f t="shared" si="18"/>
        <v>0</v>
      </c>
      <c r="AH98" s="13" t="str">
        <f t="shared" si="52"/>
        <v/>
      </c>
      <c r="AI98" s="4" t="str">
        <f t="shared" si="20"/>
        <v/>
      </c>
      <c r="AJ98" s="13"/>
      <c r="AK98" s="2">
        <f t="shared" si="45"/>
        <v>22</v>
      </c>
      <c r="AL98" s="4">
        <f t="shared" si="21"/>
        <v>66</v>
      </c>
      <c r="AM98" s="4">
        <f t="shared" si="22"/>
        <v>0.24</v>
      </c>
      <c r="AP98" s="4">
        <f t="shared" si="23"/>
        <v>0</v>
      </c>
      <c r="AQ98" s="13" t="str">
        <f t="shared" si="53"/>
        <v/>
      </c>
      <c r="AR98" s="4" t="str">
        <f t="shared" si="25"/>
        <v/>
      </c>
      <c r="AS98" s="13"/>
      <c r="AT98" s="2">
        <f t="shared" si="46"/>
        <v>22</v>
      </c>
      <c r="AU98" s="4">
        <f t="shared" si="26"/>
        <v>66</v>
      </c>
      <c r="AV98" s="4">
        <f t="shared" si="27"/>
        <v>0.24</v>
      </c>
      <c r="AY98" s="4">
        <f t="shared" si="28"/>
        <v>0</v>
      </c>
      <c r="AZ98" s="13" t="str">
        <f t="shared" si="54"/>
        <v/>
      </c>
      <c r="BA98" s="4" t="str">
        <f t="shared" si="30"/>
        <v/>
      </c>
      <c r="BB98" s="13"/>
      <c r="BC98" s="2">
        <f t="shared" si="47"/>
        <v>22</v>
      </c>
      <c r="BD98" s="4">
        <f t="shared" si="31"/>
        <v>66</v>
      </c>
      <c r="BE98" s="4">
        <f t="shared" si="32"/>
        <v>0.24</v>
      </c>
      <c r="BH98" s="4">
        <f t="shared" si="33"/>
        <v>0</v>
      </c>
      <c r="BI98" s="13" t="str">
        <f t="shared" si="55"/>
        <v/>
      </c>
      <c r="BJ98" s="4" t="str">
        <f t="shared" si="35"/>
        <v/>
      </c>
      <c r="BK98" s="13"/>
      <c r="BL98" s="2">
        <f t="shared" si="48"/>
        <v>22</v>
      </c>
      <c r="BM98" s="4">
        <f t="shared" si="36"/>
        <v>66</v>
      </c>
      <c r="BN98" s="4">
        <f t="shared" si="37"/>
        <v>0.24</v>
      </c>
      <c r="BQ98" s="4">
        <f t="shared" si="38"/>
        <v>0</v>
      </c>
      <c r="BR98" s="13" t="str">
        <f t="shared" si="56"/>
        <v/>
      </c>
      <c r="BS98" s="4" t="str">
        <f t="shared" si="40"/>
        <v/>
      </c>
      <c r="BT98" s="25"/>
    </row>
    <row r="99">
      <c r="A99" s="2">
        <f t="shared" si="41"/>
        <v>22.5</v>
      </c>
      <c r="B99" s="4">
        <f t="shared" si="1"/>
        <v>67.5</v>
      </c>
      <c r="C99" s="4">
        <f t="shared" si="2"/>
        <v>0.03</v>
      </c>
      <c r="F99" s="4">
        <f t="shared" si="3"/>
        <v>0</v>
      </c>
      <c r="G99" s="13" t="str">
        <f t="shared" si="49"/>
        <v/>
      </c>
      <c r="H99" s="4" t="str">
        <f t="shared" si="5"/>
        <v/>
      </c>
      <c r="J99" s="2">
        <f t="shared" si="42"/>
        <v>22.5</v>
      </c>
      <c r="K99" s="4">
        <f t="shared" si="6"/>
        <v>67.5</v>
      </c>
      <c r="L99" s="4">
        <f t="shared" si="7"/>
        <v>0.03</v>
      </c>
      <c r="O99" s="4">
        <f t="shared" si="8"/>
        <v>0</v>
      </c>
      <c r="P99" s="13" t="str">
        <f t="shared" si="50"/>
        <v/>
      </c>
      <c r="Q99" s="4" t="str">
        <f t="shared" si="10"/>
        <v/>
      </c>
      <c r="S99" s="2">
        <f t="shared" si="43"/>
        <v>22.5</v>
      </c>
      <c r="T99" s="4">
        <f t="shared" si="11"/>
        <v>67.5</v>
      </c>
      <c r="U99" s="4">
        <f t="shared" si="12"/>
        <v>0.09</v>
      </c>
      <c r="X99" s="4">
        <f t="shared" si="13"/>
        <v>0</v>
      </c>
      <c r="Y99" s="13" t="str">
        <f t="shared" si="51"/>
        <v/>
      </c>
      <c r="Z99" s="4" t="str">
        <f t="shared" si="15"/>
        <v/>
      </c>
      <c r="AB99" s="2">
        <f t="shared" si="44"/>
        <v>22.5</v>
      </c>
      <c r="AC99" s="4">
        <f t="shared" si="16"/>
        <v>67.5</v>
      </c>
      <c r="AD99" s="4">
        <f t="shared" si="17"/>
        <v>0.21</v>
      </c>
      <c r="AG99" s="4">
        <f t="shared" si="18"/>
        <v>0</v>
      </c>
      <c r="AH99" s="13" t="str">
        <f t="shared" si="52"/>
        <v/>
      </c>
      <c r="AI99" s="4" t="str">
        <f t="shared" si="20"/>
        <v/>
      </c>
      <c r="AJ99" s="13"/>
      <c r="AK99" s="2">
        <f t="shared" si="45"/>
        <v>22.5</v>
      </c>
      <c r="AL99" s="4">
        <f t="shared" si="21"/>
        <v>67.5</v>
      </c>
      <c r="AM99" s="4">
        <f t="shared" si="22"/>
        <v>0.21</v>
      </c>
      <c r="AP99" s="4">
        <f t="shared" si="23"/>
        <v>0</v>
      </c>
      <c r="AQ99" s="13" t="str">
        <f t="shared" si="53"/>
        <v/>
      </c>
      <c r="AR99" s="4" t="str">
        <f t="shared" si="25"/>
        <v/>
      </c>
      <c r="AS99" s="13"/>
      <c r="AT99" s="2">
        <f t="shared" si="46"/>
        <v>22.5</v>
      </c>
      <c r="AU99" s="4">
        <f t="shared" si="26"/>
        <v>67.5</v>
      </c>
      <c r="AV99" s="4">
        <f t="shared" si="27"/>
        <v>0.21</v>
      </c>
      <c r="AY99" s="4">
        <f t="shared" si="28"/>
        <v>0</v>
      </c>
      <c r="AZ99" s="13" t="str">
        <f t="shared" si="54"/>
        <v/>
      </c>
      <c r="BA99" s="4" t="str">
        <f t="shared" si="30"/>
        <v/>
      </c>
      <c r="BB99" s="13"/>
      <c r="BC99" s="2">
        <f t="shared" si="47"/>
        <v>22.5</v>
      </c>
      <c r="BD99" s="4">
        <f t="shared" si="31"/>
        <v>67.5</v>
      </c>
      <c r="BE99" s="4">
        <f t="shared" si="32"/>
        <v>0.21</v>
      </c>
      <c r="BH99" s="4">
        <f t="shared" si="33"/>
        <v>0</v>
      </c>
      <c r="BI99" s="13" t="str">
        <f t="shared" si="55"/>
        <v/>
      </c>
      <c r="BJ99" s="4" t="str">
        <f t="shared" si="35"/>
        <v/>
      </c>
      <c r="BK99" s="13"/>
      <c r="BL99" s="2">
        <f t="shared" si="48"/>
        <v>22.5</v>
      </c>
      <c r="BM99" s="4">
        <f t="shared" si="36"/>
        <v>67.5</v>
      </c>
      <c r="BN99" s="4">
        <f t="shared" si="37"/>
        <v>0.21</v>
      </c>
      <c r="BQ99" s="4">
        <f t="shared" si="38"/>
        <v>0</v>
      </c>
      <c r="BR99" s="13" t="str">
        <f t="shared" si="56"/>
        <v/>
      </c>
      <c r="BS99" s="4" t="str">
        <f t="shared" si="40"/>
        <v/>
      </c>
      <c r="BT99" s="25"/>
    </row>
    <row r="100">
      <c r="A100" s="2">
        <f t="shared" si="41"/>
        <v>23</v>
      </c>
      <c r="B100" s="4">
        <f t="shared" si="1"/>
        <v>69</v>
      </c>
      <c r="C100" s="4">
        <f t="shared" si="2"/>
        <v>0</v>
      </c>
      <c r="D100" s="4">
        <f>152.75</f>
        <v>152.75</v>
      </c>
      <c r="E100" s="4">
        <f>153+5/16</f>
        <v>153.3125</v>
      </c>
      <c r="F100" s="4">
        <f t="shared" si="3"/>
        <v>0.5625</v>
      </c>
      <c r="G100" s="13">
        <f t="shared" si="49"/>
        <v>0.3535533906</v>
      </c>
      <c r="H100" s="4">
        <f t="shared" si="5"/>
        <v>0</v>
      </c>
      <c r="J100" s="2">
        <f t="shared" si="42"/>
        <v>23</v>
      </c>
      <c r="K100" s="4">
        <f t="shared" si="6"/>
        <v>69</v>
      </c>
      <c r="L100" s="4">
        <f t="shared" si="7"/>
        <v>0</v>
      </c>
      <c r="M100" s="4">
        <f>152+9/16</f>
        <v>152.5625</v>
      </c>
      <c r="N100" s="4">
        <f>153.5-1/32</f>
        <v>153.46875</v>
      </c>
      <c r="O100" s="4">
        <f t="shared" si="8"/>
        <v>0.90625</v>
      </c>
      <c r="P100" s="13">
        <f t="shared" si="50"/>
        <v>0.4503301043</v>
      </c>
      <c r="Q100" s="4">
        <f t="shared" si="10"/>
        <v>0</v>
      </c>
      <c r="S100" s="2">
        <f t="shared" si="43"/>
        <v>23</v>
      </c>
      <c r="T100" s="4">
        <f t="shared" si="11"/>
        <v>69</v>
      </c>
      <c r="U100" s="4">
        <f t="shared" si="12"/>
        <v>0.06</v>
      </c>
      <c r="V100" s="4">
        <f>152.5+1/32</f>
        <v>152.53125</v>
      </c>
      <c r="W100" s="4">
        <f>153.5+1/32</f>
        <v>153.53125</v>
      </c>
      <c r="X100" s="4">
        <f t="shared" si="13"/>
        <v>1</v>
      </c>
      <c r="Y100" s="13">
        <f t="shared" si="51"/>
        <v>0.4747126633</v>
      </c>
      <c r="Z100" s="4">
        <f t="shared" si="15"/>
        <v>0.002820201386</v>
      </c>
      <c r="AB100" s="2">
        <f t="shared" si="44"/>
        <v>23</v>
      </c>
      <c r="AC100" s="4">
        <f t="shared" si="16"/>
        <v>69</v>
      </c>
      <c r="AD100" s="4">
        <f t="shared" si="17"/>
        <v>0.18</v>
      </c>
      <c r="AG100" s="4">
        <f t="shared" si="18"/>
        <v>0</v>
      </c>
      <c r="AH100" s="13" t="str">
        <f t="shared" si="52"/>
        <v/>
      </c>
      <c r="AI100" s="4" t="str">
        <f t="shared" si="20"/>
        <v/>
      </c>
      <c r="AJ100" s="13"/>
      <c r="AK100" s="2">
        <f t="shared" si="45"/>
        <v>23</v>
      </c>
      <c r="AL100" s="4">
        <f t="shared" si="21"/>
        <v>69</v>
      </c>
      <c r="AM100" s="4">
        <f t="shared" si="22"/>
        <v>0.18</v>
      </c>
      <c r="AP100" s="4">
        <f t="shared" si="23"/>
        <v>0</v>
      </c>
      <c r="AQ100" s="13" t="str">
        <f t="shared" si="53"/>
        <v/>
      </c>
      <c r="AR100" s="4" t="str">
        <f t="shared" si="25"/>
        <v/>
      </c>
      <c r="AS100" s="13"/>
      <c r="AT100" s="2">
        <f t="shared" si="46"/>
        <v>23</v>
      </c>
      <c r="AU100" s="4">
        <f t="shared" si="26"/>
        <v>69</v>
      </c>
      <c r="AV100" s="4">
        <f t="shared" si="27"/>
        <v>0.18</v>
      </c>
      <c r="AY100" s="4">
        <f t="shared" si="28"/>
        <v>0</v>
      </c>
      <c r="AZ100" s="13" t="str">
        <f t="shared" si="54"/>
        <v/>
      </c>
      <c r="BA100" s="4" t="str">
        <f t="shared" si="30"/>
        <v/>
      </c>
      <c r="BB100" s="13"/>
      <c r="BC100" s="2">
        <f t="shared" si="47"/>
        <v>23</v>
      </c>
      <c r="BD100" s="4">
        <f t="shared" si="31"/>
        <v>69</v>
      </c>
      <c r="BE100" s="4">
        <f t="shared" si="32"/>
        <v>0.18</v>
      </c>
      <c r="BH100" s="4">
        <f t="shared" si="33"/>
        <v>0</v>
      </c>
      <c r="BI100" s="13" t="str">
        <f t="shared" si="55"/>
        <v/>
      </c>
      <c r="BJ100" s="4" t="str">
        <f t="shared" si="35"/>
        <v/>
      </c>
      <c r="BK100" s="13"/>
      <c r="BL100" s="2">
        <f t="shared" si="48"/>
        <v>23</v>
      </c>
      <c r="BM100" s="4">
        <f t="shared" si="36"/>
        <v>69</v>
      </c>
      <c r="BN100" s="4">
        <f t="shared" si="37"/>
        <v>0.18</v>
      </c>
      <c r="BQ100" s="4">
        <f t="shared" si="38"/>
        <v>0</v>
      </c>
      <c r="BR100" s="13" t="str">
        <f t="shared" si="56"/>
        <v/>
      </c>
      <c r="BS100" s="4" t="str">
        <f t="shared" si="40"/>
        <v/>
      </c>
      <c r="BT100" s="25"/>
    </row>
    <row r="101">
      <c r="A101" s="2">
        <f t="shared" si="41"/>
        <v>23.5</v>
      </c>
      <c r="B101" s="4">
        <f t="shared" si="1"/>
        <v>70.5</v>
      </c>
      <c r="C101" s="4">
        <f t="shared" si="2"/>
        <v>-0.03</v>
      </c>
      <c r="F101" s="4">
        <f t="shared" si="3"/>
        <v>0</v>
      </c>
      <c r="G101" s="13" t="str">
        <f t="shared" si="49"/>
        <v/>
      </c>
      <c r="H101" s="4" t="str">
        <f t="shared" si="5"/>
        <v/>
      </c>
      <c r="J101" s="2">
        <f t="shared" si="42"/>
        <v>23.5</v>
      </c>
      <c r="K101" s="4">
        <f t="shared" si="6"/>
        <v>70.5</v>
      </c>
      <c r="L101" s="4">
        <f t="shared" si="7"/>
        <v>-0.03</v>
      </c>
      <c r="O101" s="4">
        <f t="shared" si="8"/>
        <v>0</v>
      </c>
      <c r="P101" s="13" t="str">
        <f t="shared" si="50"/>
        <v/>
      </c>
      <c r="Q101" s="4" t="str">
        <f t="shared" si="10"/>
        <v/>
      </c>
      <c r="S101" s="2">
        <f t="shared" si="43"/>
        <v>23.5</v>
      </c>
      <c r="T101" s="4">
        <f t="shared" si="11"/>
        <v>70.5</v>
      </c>
      <c r="U101" s="4">
        <f t="shared" si="12"/>
        <v>0.03</v>
      </c>
      <c r="X101" s="4">
        <f t="shared" si="13"/>
        <v>0</v>
      </c>
      <c r="Y101" s="13" t="str">
        <f t="shared" si="51"/>
        <v/>
      </c>
      <c r="Z101" s="4" t="str">
        <f t="shared" si="15"/>
        <v/>
      </c>
      <c r="AB101" s="2">
        <f t="shared" si="44"/>
        <v>23.5</v>
      </c>
      <c r="AC101" s="4">
        <f t="shared" si="16"/>
        <v>70.5</v>
      </c>
      <c r="AD101" s="4">
        <f t="shared" si="17"/>
        <v>0.15</v>
      </c>
      <c r="AG101" s="4">
        <f t="shared" si="18"/>
        <v>0</v>
      </c>
      <c r="AH101" s="13" t="str">
        <f t="shared" si="52"/>
        <v/>
      </c>
      <c r="AI101" s="4" t="str">
        <f t="shared" si="20"/>
        <v/>
      </c>
      <c r="AJ101" s="13"/>
      <c r="AK101" s="2">
        <f t="shared" si="45"/>
        <v>23.5</v>
      </c>
      <c r="AL101" s="4">
        <f t="shared" si="21"/>
        <v>70.5</v>
      </c>
      <c r="AM101" s="4">
        <f t="shared" si="22"/>
        <v>0.15</v>
      </c>
      <c r="AP101" s="4">
        <f t="shared" si="23"/>
        <v>0</v>
      </c>
      <c r="AQ101" s="13" t="str">
        <f t="shared" si="53"/>
        <v/>
      </c>
      <c r="AR101" s="4" t="str">
        <f t="shared" si="25"/>
        <v/>
      </c>
      <c r="AS101" s="13"/>
      <c r="AT101" s="2">
        <f t="shared" si="46"/>
        <v>23.5</v>
      </c>
      <c r="AU101" s="4">
        <f t="shared" si="26"/>
        <v>70.5</v>
      </c>
      <c r="AV101" s="4">
        <f t="shared" si="27"/>
        <v>0.15</v>
      </c>
      <c r="AY101" s="4">
        <f t="shared" si="28"/>
        <v>0</v>
      </c>
      <c r="AZ101" s="13" t="str">
        <f t="shared" si="54"/>
        <v/>
      </c>
      <c r="BA101" s="4" t="str">
        <f t="shared" si="30"/>
        <v/>
      </c>
      <c r="BB101" s="13"/>
      <c r="BC101" s="2">
        <f t="shared" si="47"/>
        <v>23.5</v>
      </c>
      <c r="BD101" s="4">
        <f t="shared" si="31"/>
        <v>70.5</v>
      </c>
      <c r="BE101" s="4">
        <f t="shared" si="32"/>
        <v>0.15</v>
      </c>
      <c r="BH101" s="4">
        <f t="shared" si="33"/>
        <v>0</v>
      </c>
      <c r="BI101" s="13" t="str">
        <f t="shared" si="55"/>
        <v/>
      </c>
      <c r="BJ101" s="4" t="str">
        <f t="shared" si="35"/>
        <v/>
      </c>
      <c r="BK101" s="13"/>
      <c r="BL101" s="2">
        <f t="shared" si="48"/>
        <v>23.5</v>
      </c>
      <c r="BM101" s="4">
        <f t="shared" si="36"/>
        <v>70.5</v>
      </c>
      <c r="BN101" s="4">
        <f t="shared" si="37"/>
        <v>0.15</v>
      </c>
      <c r="BQ101" s="4">
        <f t="shared" si="38"/>
        <v>0</v>
      </c>
      <c r="BR101" s="13" t="str">
        <f t="shared" si="56"/>
        <v/>
      </c>
      <c r="BS101" s="4" t="str">
        <f t="shared" si="40"/>
        <v/>
      </c>
      <c r="BT101" s="25"/>
    </row>
    <row r="102">
      <c r="A102" s="2">
        <f t="shared" si="41"/>
        <v>24</v>
      </c>
      <c r="B102" s="4">
        <f t="shared" si="1"/>
        <v>72</v>
      </c>
      <c r="C102" s="4">
        <f t="shared" si="2"/>
        <v>-0.06</v>
      </c>
      <c r="D102" s="4">
        <f>152.625+1/32</f>
        <v>152.65625</v>
      </c>
      <c r="E102" s="4">
        <f>153.375</f>
        <v>153.375</v>
      </c>
      <c r="F102" s="4">
        <f t="shared" si="3"/>
        <v>0.71875</v>
      </c>
      <c r="G102" s="13">
        <f t="shared" si="49"/>
        <v>0.3996526269</v>
      </c>
      <c r="H102" s="4">
        <f t="shared" si="5"/>
        <v>0.002713548949</v>
      </c>
      <c r="J102" s="2">
        <f t="shared" si="42"/>
        <v>24</v>
      </c>
      <c r="K102" s="4">
        <f t="shared" si="6"/>
        <v>72</v>
      </c>
      <c r="L102" s="4">
        <f t="shared" si="7"/>
        <v>-0.06</v>
      </c>
      <c r="M102" s="4">
        <f>152.5+1/32</f>
        <v>152.53125</v>
      </c>
      <c r="N102" s="4">
        <f>153.5+1/32</f>
        <v>153.53125</v>
      </c>
      <c r="O102" s="4">
        <f t="shared" si="8"/>
        <v>1</v>
      </c>
      <c r="P102" s="13">
        <f t="shared" si="50"/>
        <v>0.4730499168</v>
      </c>
      <c r="Q102" s="4">
        <f t="shared" si="10"/>
        <v>0.00281921905</v>
      </c>
      <c r="S102" s="2">
        <f t="shared" si="43"/>
        <v>24</v>
      </c>
      <c r="T102" s="4">
        <f t="shared" si="11"/>
        <v>72</v>
      </c>
      <c r="U102" s="4">
        <f t="shared" si="12"/>
        <v>0</v>
      </c>
      <c r="V102" s="4">
        <f>152.5</f>
        <v>152.5</v>
      </c>
      <c r="W102" s="4">
        <f>153+9/16</f>
        <v>153.5625</v>
      </c>
      <c r="X102" s="4">
        <f t="shared" si="13"/>
        <v>1.0625</v>
      </c>
      <c r="Y102" s="13">
        <f t="shared" si="51"/>
        <v>0.4893226131</v>
      </c>
      <c r="Z102" s="4">
        <f t="shared" si="15"/>
        <v>0</v>
      </c>
      <c r="AB102" s="2">
        <f t="shared" si="44"/>
        <v>24</v>
      </c>
      <c r="AC102" s="4">
        <f t="shared" si="16"/>
        <v>72</v>
      </c>
      <c r="AD102" s="4">
        <f t="shared" si="17"/>
        <v>0.12</v>
      </c>
      <c r="AG102" s="4">
        <f t="shared" si="18"/>
        <v>0</v>
      </c>
      <c r="AH102" s="13" t="str">
        <f t="shared" si="52"/>
        <v/>
      </c>
      <c r="AI102" s="4" t="str">
        <f t="shared" si="20"/>
        <v/>
      </c>
      <c r="AJ102" s="13"/>
      <c r="AK102" s="2">
        <f t="shared" si="45"/>
        <v>24</v>
      </c>
      <c r="AL102" s="4">
        <f t="shared" si="21"/>
        <v>72</v>
      </c>
      <c r="AM102" s="4">
        <f t="shared" si="22"/>
        <v>0.12</v>
      </c>
      <c r="AP102" s="4">
        <f t="shared" si="23"/>
        <v>0</v>
      </c>
      <c r="AQ102" s="13" t="str">
        <f t="shared" si="53"/>
        <v/>
      </c>
      <c r="AR102" s="4" t="str">
        <f t="shared" si="25"/>
        <v/>
      </c>
      <c r="AS102" s="13"/>
      <c r="AT102" s="2">
        <f t="shared" si="46"/>
        <v>24</v>
      </c>
      <c r="AU102" s="4">
        <f t="shared" si="26"/>
        <v>72</v>
      </c>
      <c r="AV102" s="4">
        <f t="shared" si="27"/>
        <v>0.12</v>
      </c>
      <c r="AY102" s="4">
        <f t="shared" si="28"/>
        <v>0</v>
      </c>
      <c r="AZ102" s="13" t="str">
        <f t="shared" si="54"/>
        <v/>
      </c>
      <c r="BA102" s="4" t="str">
        <f t="shared" si="30"/>
        <v/>
      </c>
      <c r="BB102" s="13"/>
      <c r="BC102" s="2">
        <f t="shared" si="47"/>
        <v>24</v>
      </c>
      <c r="BD102" s="4">
        <f t="shared" si="31"/>
        <v>72</v>
      </c>
      <c r="BE102" s="4">
        <f t="shared" si="32"/>
        <v>0.12</v>
      </c>
      <c r="BH102" s="4">
        <f t="shared" si="33"/>
        <v>0</v>
      </c>
      <c r="BI102" s="13" t="str">
        <f t="shared" si="55"/>
        <v/>
      </c>
      <c r="BJ102" s="4" t="str">
        <f t="shared" si="35"/>
        <v/>
      </c>
      <c r="BK102" s="13"/>
      <c r="BL102" s="2">
        <f t="shared" si="48"/>
        <v>24</v>
      </c>
      <c r="BM102" s="4">
        <f t="shared" si="36"/>
        <v>72</v>
      </c>
      <c r="BN102" s="4">
        <f t="shared" si="37"/>
        <v>0.12</v>
      </c>
      <c r="BQ102" s="4">
        <f t="shared" si="38"/>
        <v>0</v>
      </c>
      <c r="BR102" s="13" t="str">
        <f t="shared" si="56"/>
        <v/>
      </c>
      <c r="BS102" s="4" t="str">
        <f t="shared" si="40"/>
        <v/>
      </c>
      <c r="BT102" s="25"/>
    </row>
    <row r="103">
      <c r="A103" s="2">
        <f t="shared" si="41"/>
        <v>24.5</v>
      </c>
      <c r="B103" s="4">
        <f t="shared" si="1"/>
        <v>73.5</v>
      </c>
      <c r="C103" s="4">
        <f t="shared" si="2"/>
        <v>-0.09</v>
      </c>
      <c r="F103" s="4">
        <f t="shared" si="3"/>
        <v>0</v>
      </c>
      <c r="G103" s="13" t="str">
        <f t="shared" si="49"/>
        <v/>
      </c>
      <c r="H103" s="4" t="str">
        <f t="shared" si="5"/>
        <v/>
      </c>
      <c r="J103" s="2">
        <f t="shared" si="42"/>
        <v>24.5</v>
      </c>
      <c r="K103" s="4">
        <f t="shared" si="6"/>
        <v>73.5</v>
      </c>
      <c r="L103" s="4">
        <f t="shared" si="7"/>
        <v>-0.09</v>
      </c>
      <c r="O103" s="4">
        <f t="shared" si="8"/>
        <v>0</v>
      </c>
      <c r="P103" s="13" t="str">
        <f t="shared" si="50"/>
        <v/>
      </c>
      <c r="Q103" s="4" t="str">
        <f t="shared" si="10"/>
        <v/>
      </c>
      <c r="S103" s="2">
        <f t="shared" si="43"/>
        <v>24.5</v>
      </c>
      <c r="T103" s="4">
        <f t="shared" si="11"/>
        <v>73.5</v>
      </c>
      <c r="U103" s="4">
        <f t="shared" si="12"/>
        <v>-0.03</v>
      </c>
      <c r="X103" s="4">
        <f t="shared" si="13"/>
        <v>0</v>
      </c>
      <c r="Y103" s="13" t="str">
        <f t="shared" si="51"/>
        <v/>
      </c>
      <c r="Z103" s="4" t="str">
        <f t="shared" si="15"/>
        <v/>
      </c>
      <c r="AB103" s="2">
        <f t="shared" si="44"/>
        <v>24.5</v>
      </c>
      <c r="AC103" s="4">
        <f t="shared" si="16"/>
        <v>73.5</v>
      </c>
      <c r="AD103" s="4">
        <f t="shared" si="17"/>
        <v>0.09</v>
      </c>
      <c r="AG103" s="4">
        <f t="shared" si="18"/>
        <v>0</v>
      </c>
      <c r="AH103" s="13" t="str">
        <f t="shared" si="52"/>
        <v/>
      </c>
      <c r="AI103" s="4" t="str">
        <f t="shared" si="20"/>
        <v/>
      </c>
      <c r="AJ103" s="13"/>
      <c r="AK103" s="2">
        <f t="shared" si="45"/>
        <v>24.5</v>
      </c>
      <c r="AL103" s="4">
        <f t="shared" si="21"/>
        <v>73.5</v>
      </c>
      <c r="AM103" s="4">
        <f t="shared" si="22"/>
        <v>0.09</v>
      </c>
      <c r="AP103" s="4">
        <f t="shared" si="23"/>
        <v>0</v>
      </c>
      <c r="AQ103" s="13" t="str">
        <f t="shared" si="53"/>
        <v/>
      </c>
      <c r="AR103" s="4" t="str">
        <f t="shared" si="25"/>
        <v/>
      </c>
      <c r="AS103" s="13"/>
      <c r="AT103" s="2">
        <f t="shared" si="46"/>
        <v>24.5</v>
      </c>
      <c r="AU103" s="4">
        <f t="shared" si="26"/>
        <v>73.5</v>
      </c>
      <c r="AV103" s="4">
        <f t="shared" si="27"/>
        <v>0.09</v>
      </c>
      <c r="AY103" s="4">
        <f t="shared" si="28"/>
        <v>0</v>
      </c>
      <c r="AZ103" s="13" t="str">
        <f t="shared" si="54"/>
        <v/>
      </c>
      <c r="BA103" s="4" t="str">
        <f t="shared" si="30"/>
        <v/>
      </c>
      <c r="BB103" s="13"/>
      <c r="BC103" s="2">
        <f t="shared" si="47"/>
        <v>24.5</v>
      </c>
      <c r="BD103" s="4">
        <f t="shared" si="31"/>
        <v>73.5</v>
      </c>
      <c r="BE103" s="4">
        <f t="shared" si="32"/>
        <v>0.09</v>
      </c>
      <c r="BH103" s="4">
        <f t="shared" si="33"/>
        <v>0</v>
      </c>
      <c r="BI103" s="13" t="str">
        <f t="shared" si="55"/>
        <v/>
      </c>
      <c r="BJ103" s="4" t="str">
        <f t="shared" si="35"/>
        <v/>
      </c>
      <c r="BK103" s="13"/>
      <c r="BL103" s="2">
        <f t="shared" si="48"/>
        <v>24.5</v>
      </c>
      <c r="BM103" s="4">
        <f t="shared" si="36"/>
        <v>73.5</v>
      </c>
      <c r="BN103" s="4">
        <f t="shared" si="37"/>
        <v>0.09</v>
      </c>
      <c r="BQ103" s="4">
        <f t="shared" si="38"/>
        <v>0</v>
      </c>
      <c r="BR103" s="13" t="str">
        <f t="shared" si="56"/>
        <v/>
      </c>
      <c r="BS103" s="4" t="str">
        <f t="shared" si="40"/>
        <v/>
      </c>
      <c r="BT103" s="25"/>
    </row>
    <row r="104">
      <c r="A104" s="2">
        <f t="shared" si="41"/>
        <v>25</v>
      </c>
      <c r="B104" s="4">
        <f t="shared" si="1"/>
        <v>75</v>
      </c>
      <c r="C104" s="4">
        <f t="shared" si="2"/>
        <v>-0.12</v>
      </c>
      <c r="D104" s="2">
        <v>152.5</v>
      </c>
      <c r="E104" s="4">
        <f>153.5+1/32</f>
        <v>153.53125</v>
      </c>
      <c r="F104" s="4">
        <f t="shared" si="3"/>
        <v>1.03125</v>
      </c>
      <c r="G104" s="13">
        <f t="shared" si="49"/>
        <v>0.4787135539</v>
      </c>
      <c r="H104" s="4">
        <f t="shared" si="5"/>
        <v>0.008358166555</v>
      </c>
      <c r="J104" s="2">
        <f t="shared" si="42"/>
        <v>25</v>
      </c>
      <c r="K104" s="4">
        <f t="shared" si="6"/>
        <v>75</v>
      </c>
      <c r="L104" s="4">
        <f t="shared" si="7"/>
        <v>-0.12</v>
      </c>
      <c r="M104" s="4">
        <f>152.5</f>
        <v>152.5</v>
      </c>
      <c r="N104" s="4">
        <f>153+9/16</f>
        <v>153.5625</v>
      </c>
      <c r="O104" s="4">
        <f t="shared" si="8"/>
        <v>1.0625</v>
      </c>
      <c r="P104" s="13">
        <f t="shared" si="50"/>
        <v>0.4876086933</v>
      </c>
      <c r="Q104" s="4">
        <f t="shared" si="10"/>
        <v>0.008470612732</v>
      </c>
      <c r="S104" s="2">
        <f t="shared" si="43"/>
        <v>25</v>
      </c>
      <c r="T104" s="4">
        <f t="shared" si="11"/>
        <v>75</v>
      </c>
      <c r="U104" s="4">
        <f t="shared" si="12"/>
        <v>-0.06</v>
      </c>
      <c r="V104" s="4">
        <f>152.5-1/32</f>
        <v>152.46875</v>
      </c>
      <c r="W104" s="4">
        <f>153.625-1/32</f>
        <v>153.59375</v>
      </c>
      <c r="X104" s="4">
        <f t="shared" si="13"/>
        <v>1.125</v>
      </c>
      <c r="Y104" s="13">
        <f t="shared" si="51"/>
        <v>0.503508815</v>
      </c>
      <c r="Z104" s="4">
        <f t="shared" si="15"/>
        <v>0.002827294145</v>
      </c>
      <c r="AB104" s="2">
        <f t="shared" si="44"/>
        <v>25</v>
      </c>
      <c r="AC104" s="4">
        <f t="shared" si="16"/>
        <v>75</v>
      </c>
      <c r="AD104" s="4">
        <f t="shared" si="17"/>
        <v>0.06</v>
      </c>
      <c r="AG104" s="4">
        <f t="shared" si="18"/>
        <v>0</v>
      </c>
      <c r="AH104" s="13" t="str">
        <f t="shared" si="52"/>
        <v/>
      </c>
      <c r="AI104" s="4" t="str">
        <f t="shared" si="20"/>
        <v/>
      </c>
      <c r="AJ104" s="13"/>
      <c r="AK104" s="2">
        <f t="shared" si="45"/>
        <v>25</v>
      </c>
      <c r="AL104" s="4">
        <f t="shared" si="21"/>
        <v>75</v>
      </c>
      <c r="AM104" s="4">
        <f t="shared" si="22"/>
        <v>0.06</v>
      </c>
      <c r="AP104" s="4">
        <f t="shared" si="23"/>
        <v>0</v>
      </c>
      <c r="AQ104" s="13" t="str">
        <f t="shared" si="53"/>
        <v/>
      </c>
      <c r="AR104" s="4" t="str">
        <f t="shared" si="25"/>
        <v/>
      </c>
      <c r="AS104" s="13"/>
      <c r="AT104" s="2">
        <f t="shared" si="46"/>
        <v>25</v>
      </c>
      <c r="AU104" s="4">
        <f t="shared" si="26"/>
        <v>75</v>
      </c>
      <c r="AV104" s="4">
        <f t="shared" si="27"/>
        <v>0.06</v>
      </c>
      <c r="AY104" s="4">
        <f t="shared" si="28"/>
        <v>0</v>
      </c>
      <c r="AZ104" s="13" t="str">
        <f t="shared" si="54"/>
        <v/>
      </c>
      <c r="BA104" s="4" t="str">
        <f t="shared" si="30"/>
        <v/>
      </c>
      <c r="BB104" s="13"/>
      <c r="BC104" s="2">
        <f t="shared" si="47"/>
        <v>25</v>
      </c>
      <c r="BD104" s="4">
        <f t="shared" si="31"/>
        <v>75</v>
      </c>
      <c r="BE104" s="4">
        <f t="shared" si="32"/>
        <v>0.06</v>
      </c>
      <c r="BH104" s="4">
        <f t="shared" si="33"/>
        <v>0</v>
      </c>
      <c r="BI104" s="13" t="str">
        <f t="shared" si="55"/>
        <v/>
      </c>
      <c r="BJ104" s="4" t="str">
        <f t="shared" si="35"/>
        <v/>
      </c>
      <c r="BK104" s="13"/>
      <c r="BL104" s="2">
        <f t="shared" si="48"/>
        <v>25</v>
      </c>
      <c r="BM104" s="4">
        <f t="shared" si="36"/>
        <v>75</v>
      </c>
      <c r="BN104" s="4">
        <f t="shared" si="37"/>
        <v>0.06</v>
      </c>
      <c r="BQ104" s="4">
        <f t="shared" si="38"/>
        <v>0</v>
      </c>
      <c r="BR104" s="13" t="str">
        <f t="shared" si="56"/>
        <v/>
      </c>
      <c r="BS104" s="4" t="str">
        <f t="shared" si="40"/>
        <v/>
      </c>
      <c r="BT104" s="25"/>
    </row>
    <row r="105">
      <c r="A105" s="2">
        <f t="shared" si="41"/>
        <v>25.5</v>
      </c>
      <c r="B105" s="4">
        <f t="shared" si="1"/>
        <v>76.5</v>
      </c>
      <c r="C105" s="4">
        <f t="shared" si="2"/>
        <v>-0.15</v>
      </c>
      <c r="F105" s="4">
        <f t="shared" si="3"/>
        <v>0</v>
      </c>
      <c r="G105" s="13" t="str">
        <f t="shared" si="49"/>
        <v/>
      </c>
      <c r="H105" s="4" t="str">
        <f t="shared" si="5"/>
        <v/>
      </c>
      <c r="J105" s="2">
        <f t="shared" si="42"/>
        <v>25.5</v>
      </c>
      <c r="K105" s="4">
        <f t="shared" si="6"/>
        <v>76.5</v>
      </c>
      <c r="L105" s="4">
        <f t="shared" si="7"/>
        <v>-0.15</v>
      </c>
      <c r="O105" s="4">
        <f t="shared" si="8"/>
        <v>0</v>
      </c>
      <c r="P105" s="13" t="str">
        <f t="shared" si="50"/>
        <v/>
      </c>
      <c r="Q105" s="4" t="str">
        <f t="shared" si="10"/>
        <v/>
      </c>
      <c r="S105" s="2">
        <f t="shared" si="43"/>
        <v>25.5</v>
      </c>
      <c r="T105" s="4">
        <f t="shared" si="11"/>
        <v>76.5</v>
      </c>
      <c r="U105" s="4">
        <f t="shared" si="12"/>
        <v>-0.09</v>
      </c>
      <c r="X105" s="4">
        <f t="shared" si="13"/>
        <v>0</v>
      </c>
      <c r="Y105" s="13" t="str">
        <f t="shared" si="51"/>
        <v/>
      </c>
      <c r="Z105" s="4" t="str">
        <f t="shared" si="15"/>
        <v/>
      </c>
      <c r="AB105" s="2">
        <f t="shared" si="44"/>
        <v>25.5</v>
      </c>
      <c r="AC105" s="4">
        <f t="shared" si="16"/>
        <v>76.5</v>
      </c>
      <c r="AD105" s="4">
        <f t="shared" si="17"/>
        <v>0.03</v>
      </c>
      <c r="AG105" s="4">
        <f t="shared" si="18"/>
        <v>0</v>
      </c>
      <c r="AH105" s="13" t="str">
        <f t="shared" si="52"/>
        <v/>
      </c>
      <c r="AI105" s="4" t="str">
        <f t="shared" si="20"/>
        <v/>
      </c>
      <c r="AJ105" s="13"/>
      <c r="AK105" s="2">
        <f t="shared" si="45"/>
        <v>25.5</v>
      </c>
      <c r="AL105" s="4">
        <f t="shared" si="21"/>
        <v>76.5</v>
      </c>
      <c r="AM105" s="4">
        <f t="shared" si="22"/>
        <v>0.03</v>
      </c>
      <c r="AP105" s="4">
        <f t="shared" si="23"/>
        <v>0</v>
      </c>
      <c r="AQ105" s="13" t="str">
        <f t="shared" si="53"/>
        <v/>
      </c>
      <c r="AR105" s="4" t="str">
        <f t="shared" si="25"/>
        <v/>
      </c>
      <c r="AS105" s="13"/>
      <c r="AT105" s="2">
        <f t="shared" si="46"/>
        <v>25.5</v>
      </c>
      <c r="AU105" s="4">
        <f t="shared" si="26"/>
        <v>76.5</v>
      </c>
      <c r="AV105" s="4">
        <f t="shared" si="27"/>
        <v>0.03</v>
      </c>
      <c r="AY105" s="4">
        <f t="shared" si="28"/>
        <v>0</v>
      </c>
      <c r="AZ105" s="13" t="str">
        <f t="shared" si="54"/>
        <v/>
      </c>
      <c r="BA105" s="4" t="str">
        <f t="shared" si="30"/>
        <v/>
      </c>
      <c r="BB105" s="13"/>
      <c r="BC105" s="2">
        <f t="shared" si="47"/>
        <v>25.5</v>
      </c>
      <c r="BD105" s="4">
        <f t="shared" si="31"/>
        <v>76.5</v>
      </c>
      <c r="BE105" s="4">
        <f t="shared" si="32"/>
        <v>0.03</v>
      </c>
      <c r="BH105" s="4">
        <f t="shared" si="33"/>
        <v>0</v>
      </c>
      <c r="BI105" s="13" t="str">
        <f t="shared" si="55"/>
        <v/>
      </c>
      <c r="BJ105" s="4" t="str">
        <f t="shared" si="35"/>
        <v/>
      </c>
      <c r="BK105" s="13"/>
      <c r="BL105" s="2">
        <f t="shared" si="48"/>
        <v>25.5</v>
      </c>
      <c r="BM105" s="4">
        <f t="shared" si="36"/>
        <v>76.5</v>
      </c>
      <c r="BN105" s="4">
        <f t="shared" si="37"/>
        <v>0.03</v>
      </c>
      <c r="BQ105" s="4">
        <f t="shared" si="38"/>
        <v>0</v>
      </c>
      <c r="BR105" s="13" t="str">
        <f t="shared" si="56"/>
        <v/>
      </c>
      <c r="BS105" s="4" t="str">
        <f t="shared" si="40"/>
        <v/>
      </c>
      <c r="BT105" s="25"/>
    </row>
    <row r="106">
      <c r="A106" s="2">
        <f t="shared" si="41"/>
        <v>26</v>
      </c>
      <c r="B106" s="4">
        <f t="shared" si="1"/>
        <v>78</v>
      </c>
      <c r="C106" s="4">
        <f t="shared" si="2"/>
        <v>-0.18</v>
      </c>
      <c r="D106" s="4">
        <f>152+7/16</f>
        <v>152.4375</v>
      </c>
      <c r="E106" s="4">
        <f>153.625</f>
        <v>153.625</v>
      </c>
      <c r="F106" s="4">
        <f t="shared" si="3"/>
        <v>1.1875</v>
      </c>
      <c r="G106" s="13">
        <f t="shared" si="49"/>
        <v>0.5137011669</v>
      </c>
      <c r="H106" s="4">
        <f t="shared" si="5"/>
        <v>0.01412054851</v>
      </c>
      <c r="J106" s="2">
        <f t="shared" si="42"/>
        <v>26</v>
      </c>
      <c r="K106" s="4">
        <f t="shared" si="6"/>
        <v>78</v>
      </c>
      <c r="L106" s="4">
        <f t="shared" si="7"/>
        <v>-0.18</v>
      </c>
      <c r="M106" s="4">
        <f>152+7/16</f>
        <v>152.4375</v>
      </c>
      <c r="N106" s="4">
        <f>153.625-1/32</f>
        <v>153.59375</v>
      </c>
      <c r="O106" s="4">
        <f t="shared" si="8"/>
        <v>1.15625</v>
      </c>
      <c r="P106" s="13">
        <f t="shared" si="50"/>
        <v>0.5086661565</v>
      </c>
      <c r="Q106" s="4">
        <f t="shared" si="10"/>
        <v>0.01413114569</v>
      </c>
      <c r="S106" s="2">
        <f t="shared" si="43"/>
        <v>26</v>
      </c>
      <c r="T106" s="4">
        <f t="shared" si="11"/>
        <v>78</v>
      </c>
      <c r="U106" s="4">
        <f t="shared" si="12"/>
        <v>-0.12</v>
      </c>
      <c r="V106" s="4">
        <f>152+7/16</f>
        <v>152.4375</v>
      </c>
      <c r="W106" s="4">
        <f>153.625</f>
        <v>153.625</v>
      </c>
      <c r="X106" s="4">
        <f t="shared" si="13"/>
        <v>1.1875</v>
      </c>
      <c r="Y106" s="13">
        <f t="shared" si="51"/>
        <v>0.5173061316</v>
      </c>
      <c r="Z106" s="4">
        <f t="shared" si="15"/>
        <v>0.008475386342</v>
      </c>
      <c r="AB106" s="2">
        <f t="shared" si="44"/>
        <v>26</v>
      </c>
      <c r="AC106" s="4">
        <f t="shared" si="16"/>
        <v>78</v>
      </c>
      <c r="AD106" s="4">
        <f t="shared" si="17"/>
        <v>0</v>
      </c>
      <c r="AG106" s="4">
        <f t="shared" si="18"/>
        <v>0</v>
      </c>
      <c r="AH106" s="13" t="str">
        <f t="shared" si="52"/>
        <v/>
      </c>
      <c r="AI106" s="4">
        <f t="shared" si="20"/>
        <v>0</v>
      </c>
      <c r="AJ106" s="13"/>
      <c r="AK106" s="2">
        <f t="shared" si="45"/>
        <v>26</v>
      </c>
      <c r="AL106" s="4">
        <f t="shared" si="21"/>
        <v>78</v>
      </c>
      <c r="AM106" s="4">
        <f t="shared" si="22"/>
        <v>0</v>
      </c>
      <c r="AP106" s="4">
        <f t="shared" si="23"/>
        <v>0</v>
      </c>
      <c r="AQ106" s="13" t="str">
        <f t="shared" si="53"/>
        <v/>
      </c>
      <c r="AR106" s="4">
        <f t="shared" si="25"/>
        <v>0</v>
      </c>
      <c r="AS106" s="13"/>
      <c r="AT106" s="2">
        <f t="shared" si="46"/>
        <v>26</v>
      </c>
      <c r="AU106" s="4">
        <f t="shared" si="26"/>
        <v>78</v>
      </c>
      <c r="AV106" s="4">
        <f t="shared" si="27"/>
        <v>0</v>
      </c>
      <c r="AY106" s="4">
        <f t="shared" si="28"/>
        <v>0</v>
      </c>
      <c r="AZ106" s="13" t="str">
        <f t="shared" si="54"/>
        <v/>
      </c>
      <c r="BA106" s="4">
        <f t="shared" si="30"/>
        <v>0</v>
      </c>
      <c r="BB106" s="13"/>
      <c r="BC106" s="2">
        <f t="shared" si="47"/>
        <v>26</v>
      </c>
      <c r="BD106" s="4">
        <f t="shared" si="31"/>
        <v>78</v>
      </c>
      <c r="BE106" s="4">
        <f t="shared" si="32"/>
        <v>0</v>
      </c>
      <c r="BH106" s="4">
        <f t="shared" si="33"/>
        <v>0</v>
      </c>
      <c r="BI106" s="13" t="str">
        <f t="shared" si="55"/>
        <v/>
      </c>
      <c r="BJ106" s="4">
        <f t="shared" si="35"/>
        <v>0</v>
      </c>
      <c r="BK106" s="13"/>
      <c r="BL106" s="2">
        <f t="shared" si="48"/>
        <v>26</v>
      </c>
      <c r="BM106" s="4">
        <f t="shared" si="36"/>
        <v>78</v>
      </c>
      <c r="BN106" s="4">
        <f t="shared" si="37"/>
        <v>0</v>
      </c>
      <c r="BQ106" s="4">
        <f t="shared" si="38"/>
        <v>0</v>
      </c>
      <c r="BR106" s="13" t="str">
        <f t="shared" si="56"/>
        <v/>
      </c>
      <c r="BS106" s="4">
        <f t="shared" si="40"/>
        <v>0</v>
      </c>
      <c r="BT106" s="25"/>
    </row>
    <row r="107">
      <c r="A107" s="2">
        <f t="shared" si="41"/>
        <v>26.5</v>
      </c>
      <c r="B107" s="4">
        <f t="shared" si="1"/>
        <v>79.5</v>
      </c>
      <c r="C107" s="4">
        <f t="shared" si="2"/>
        <v>-0.21</v>
      </c>
      <c r="F107" s="4">
        <f t="shared" si="3"/>
        <v>0</v>
      </c>
      <c r="G107" s="13" t="str">
        <f t="shared" si="49"/>
        <v/>
      </c>
      <c r="H107" s="4" t="str">
        <f t="shared" si="5"/>
        <v/>
      </c>
      <c r="J107" s="2">
        <f t="shared" si="42"/>
        <v>26.5</v>
      </c>
      <c r="K107" s="4">
        <f t="shared" si="6"/>
        <v>79.5</v>
      </c>
      <c r="L107" s="4">
        <f t="shared" si="7"/>
        <v>-0.21</v>
      </c>
      <c r="O107" s="4">
        <f t="shared" si="8"/>
        <v>0</v>
      </c>
      <c r="P107" s="13" t="str">
        <f t="shared" si="50"/>
        <v/>
      </c>
      <c r="Q107" s="4" t="str">
        <f t="shared" si="10"/>
        <v/>
      </c>
      <c r="S107" s="2">
        <f t="shared" si="43"/>
        <v>26.5</v>
      </c>
      <c r="T107" s="4">
        <f t="shared" si="11"/>
        <v>79.5</v>
      </c>
      <c r="U107" s="4">
        <f t="shared" si="12"/>
        <v>-0.15</v>
      </c>
      <c r="X107" s="4">
        <f t="shared" si="13"/>
        <v>0</v>
      </c>
      <c r="Y107" s="13" t="str">
        <f t="shared" si="51"/>
        <v/>
      </c>
      <c r="Z107" s="4" t="str">
        <f t="shared" si="15"/>
        <v/>
      </c>
      <c r="AB107" s="2">
        <f t="shared" si="44"/>
        <v>26.5</v>
      </c>
      <c r="AC107" s="4">
        <f t="shared" si="16"/>
        <v>79.5</v>
      </c>
      <c r="AD107" s="4">
        <f t="shared" si="17"/>
        <v>-0.03</v>
      </c>
      <c r="AG107" s="4">
        <f t="shared" si="18"/>
        <v>0</v>
      </c>
      <c r="AH107" s="13" t="str">
        <f t="shared" si="52"/>
        <v/>
      </c>
      <c r="AI107" s="4" t="str">
        <f t="shared" si="20"/>
        <v/>
      </c>
      <c r="AJ107" s="13"/>
      <c r="AK107" s="2">
        <f t="shared" si="45"/>
        <v>26.5</v>
      </c>
      <c r="AL107" s="4">
        <f t="shared" si="21"/>
        <v>79.5</v>
      </c>
      <c r="AM107" s="4">
        <f t="shared" si="22"/>
        <v>-0.03</v>
      </c>
      <c r="AP107" s="4">
        <f t="shared" si="23"/>
        <v>0</v>
      </c>
      <c r="AQ107" s="13" t="str">
        <f t="shared" si="53"/>
        <v/>
      </c>
      <c r="AR107" s="4" t="str">
        <f t="shared" si="25"/>
        <v/>
      </c>
      <c r="AS107" s="13"/>
      <c r="AT107" s="2">
        <f t="shared" si="46"/>
        <v>26.5</v>
      </c>
      <c r="AU107" s="4">
        <f t="shared" si="26"/>
        <v>79.5</v>
      </c>
      <c r="AV107" s="4">
        <f t="shared" si="27"/>
        <v>-0.03</v>
      </c>
      <c r="AY107" s="4">
        <f t="shared" si="28"/>
        <v>0</v>
      </c>
      <c r="AZ107" s="13" t="str">
        <f t="shared" si="54"/>
        <v/>
      </c>
      <c r="BA107" s="4" t="str">
        <f t="shared" si="30"/>
        <v/>
      </c>
      <c r="BB107" s="13"/>
      <c r="BC107" s="2">
        <f t="shared" si="47"/>
        <v>26.5</v>
      </c>
      <c r="BD107" s="4">
        <f t="shared" si="31"/>
        <v>79.5</v>
      </c>
      <c r="BE107" s="4">
        <f t="shared" si="32"/>
        <v>-0.03</v>
      </c>
      <c r="BH107" s="4">
        <f t="shared" si="33"/>
        <v>0</v>
      </c>
      <c r="BI107" s="13" t="str">
        <f t="shared" si="55"/>
        <v/>
      </c>
      <c r="BJ107" s="4" t="str">
        <f t="shared" si="35"/>
        <v/>
      </c>
      <c r="BK107" s="13"/>
      <c r="BL107" s="2">
        <f t="shared" si="48"/>
        <v>26.5</v>
      </c>
      <c r="BM107" s="4">
        <f t="shared" si="36"/>
        <v>79.5</v>
      </c>
      <c r="BN107" s="4">
        <f t="shared" si="37"/>
        <v>-0.03</v>
      </c>
      <c r="BQ107" s="4">
        <f t="shared" si="38"/>
        <v>0</v>
      </c>
      <c r="BR107" s="13" t="str">
        <f t="shared" si="56"/>
        <v/>
      </c>
      <c r="BS107" s="4" t="str">
        <f t="shared" si="40"/>
        <v/>
      </c>
      <c r="BT107" s="25"/>
    </row>
    <row r="108">
      <c r="A108" s="2">
        <f t="shared" si="41"/>
        <v>27</v>
      </c>
      <c r="B108" s="4">
        <f t="shared" si="1"/>
        <v>81</v>
      </c>
      <c r="C108" s="4">
        <f t="shared" si="2"/>
        <v>-0.24</v>
      </c>
      <c r="D108" s="4">
        <f>152.375-1/32</f>
        <v>152.34375</v>
      </c>
      <c r="E108" s="4">
        <f>153+11/16</f>
        <v>153.6875</v>
      </c>
      <c r="F108" s="4">
        <f t="shared" si="3"/>
        <v>1.34375</v>
      </c>
      <c r="G108" s="13">
        <f t="shared" si="49"/>
        <v>0.5464532104</v>
      </c>
      <c r="H108" s="4">
        <f t="shared" si="5"/>
        <v>0.01968804333</v>
      </c>
      <c r="J108" s="2">
        <f t="shared" si="42"/>
        <v>27</v>
      </c>
      <c r="K108" s="4">
        <f t="shared" si="6"/>
        <v>81</v>
      </c>
      <c r="L108" s="4">
        <f t="shared" si="7"/>
        <v>-0.24</v>
      </c>
      <c r="M108" s="4">
        <f>152.375+1/32</f>
        <v>152.40625</v>
      </c>
      <c r="N108" s="4">
        <f>153.625+1/32</f>
        <v>153.65625</v>
      </c>
      <c r="O108" s="4">
        <f t="shared" si="8"/>
        <v>1.25</v>
      </c>
      <c r="P108" s="13">
        <f t="shared" si="50"/>
        <v>0.5288858853</v>
      </c>
      <c r="Q108" s="4">
        <f t="shared" si="10"/>
        <v>0.01975173845</v>
      </c>
      <c r="S108" s="2">
        <f t="shared" si="43"/>
        <v>27</v>
      </c>
      <c r="T108" s="4">
        <f t="shared" si="11"/>
        <v>81</v>
      </c>
      <c r="U108" s="4">
        <f t="shared" si="12"/>
        <v>-0.18</v>
      </c>
      <c r="V108" s="4">
        <f>152+7/16</f>
        <v>152.4375</v>
      </c>
      <c r="W108" s="4">
        <f>153.625</f>
        <v>153.625</v>
      </c>
      <c r="X108" s="4">
        <f t="shared" si="13"/>
        <v>1.1875</v>
      </c>
      <c r="Y108" s="13">
        <f t="shared" si="51"/>
        <v>0.5173061316</v>
      </c>
      <c r="Z108" s="4">
        <f t="shared" si="15"/>
        <v>0.01412023049</v>
      </c>
      <c r="AB108" s="2">
        <f t="shared" si="44"/>
        <v>27</v>
      </c>
      <c r="AC108" s="4">
        <f t="shared" si="16"/>
        <v>81</v>
      </c>
      <c r="AD108" s="4">
        <f t="shared" si="17"/>
        <v>-0.06</v>
      </c>
      <c r="AG108" s="4">
        <f t="shared" si="18"/>
        <v>0</v>
      </c>
      <c r="AH108" s="13" t="str">
        <f t="shared" si="52"/>
        <v/>
      </c>
      <c r="AI108" s="4" t="str">
        <f t="shared" si="20"/>
        <v/>
      </c>
      <c r="AJ108" s="13"/>
      <c r="AK108" s="2">
        <f t="shared" si="45"/>
        <v>27</v>
      </c>
      <c r="AL108" s="4">
        <f t="shared" si="21"/>
        <v>81</v>
      </c>
      <c r="AM108" s="4">
        <f t="shared" si="22"/>
        <v>-0.06</v>
      </c>
      <c r="AP108" s="4">
        <f t="shared" si="23"/>
        <v>0</v>
      </c>
      <c r="AQ108" s="13" t="str">
        <f t="shared" si="53"/>
        <v/>
      </c>
      <c r="AR108" s="4" t="str">
        <f t="shared" si="25"/>
        <v/>
      </c>
      <c r="AS108" s="13"/>
      <c r="AT108" s="2">
        <f t="shared" si="46"/>
        <v>27</v>
      </c>
      <c r="AU108" s="4">
        <f t="shared" si="26"/>
        <v>81</v>
      </c>
      <c r="AV108" s="4">
        <f t="shared" si="27"/>
        <v>-0.06</v>
      </c>
      <c r="AY108" s="4">
        <f t="shared" si="28"/>
        <v>0</v>
      </c>
      <c r="AZ108" s="13" t="str">
        <f t="shared" si="54"/>
        <v/>
      </c>
      <c r="BA108" s="4" t="str">
        <f t="shared" si="30"/>
        <v/>
      </c>
      <c r="BB108" s="13"/>
      <c r="BC108" s="2">
        <f t="shared" si="47"/>
        <v>27</v>
      </c>
      <c r="BD108" s="4">
        <f t="shared" si="31"/>
        <v>81</v>
      </c>
      <c r="BE108" s="4">
        <f t="shared" si="32"/>
        <v>-0.06</v>
      </c>
      <c r="BH108" s="4">
        <f t="shared" si="33"/>
        <v>0</v>
      </c>
      <c r="BI108" s="13" t="str">
        <f t="shared" si="55"/>
        <v/>
      </c>
      <c r="BJ108" s="4" t="str">
        <f t="shared" si="35"/>
        <v/>
      </c>
      <c r="BK108" s="13"/>
      <c r="BL108" s="2">
        <f t="shared" si="48"/>
        <v>27</v>
      </c>
      <c r="BM108" s="4">
        <f t="shared" si="36"/>
        <v>81</v>
      </c>
      <c r="BN108" s="4">
        <f t="shared" si="37"/>
        <v>-0.06</v>
      </c>
      <c r="BQ108" s="4">
        <f t="shared" si="38"/>
        <v>0</v>
      </c>
      <c r="BR108" s="13" t="str">
        <f t="shared" si="56"/>
        <v/>
      </c>
      <c r="BS108" s="4" t="str">
        <f t="shared" si="40"/>
        <v/>
      </c>
      <c r="BT108" s="25"/>
    </row>
    <row r="109">
      <c r="A109" s="2">
        <f t="shared" si="41"/>
        <v>27.5</v>
      </c>
      <c r="B109" s="4">
        <f t="shared" si="1"/>
        <v>82.5</v>
      </c>
      <c r="C109" s="4">
        <f t="shared" si="2"/>
        <v>-0.27</v>
      </c>
      <c r="F109" s="4">
        <f t="shared" si="3"/>
        <v>0</v>
      </c>
      <c r="G109" s="13" t="str">
        <f t="shared" si="49"/>
        <v/>
      </c>
      <c r="H109" s="4" t="str">
        <f t="shared" si="5"/>
        <v/>
      </c>
      <c r="J109" s="2">
        <f t="shared" si="42"/>
        <v>27.5</v>
      </c>
      <c r="K109" s="4">
        <f t="shared" si="6"/>
        <v>82.5</v>
      </c>
      <c r="L109" s="4">
        <f t="shared" si="7"/>
        <v>-0.27</v>
      </c>
      <c r="O109" s="4">
        <f t="shared" si="8"/>
        <v>0</v>
      </c>
      <c r="P109" s="13" t="str">
        <f t="shared" si="50"/>
        <v/>
      </c>
      <c r="Q109" s="4" t="str">
        <f t="shared" si="10"/>
        <v/>
      </c>
      <c r="S109" s="2">
        <f t="shared" si="43"/>
        <v>27.5</v>
      </c>
      <c r="T109" s="4">
        <f t="shared" si="11"/>
        <v>82.5</v>
      </c>
      <c r="U109" s="4">
        <f t="shared" si="12"/>
        <v>-0.21</v>
      </c>
      <c r="X109" s="4">
        <f t="shared" si="13"/>
        <v>0</v>
      </c>
      <c r="Y109" s="13" t="str">
        <f t="shared" si="51"/>
        <v/>
      </c>
      <c r="Z109" s="4" t="str">
        <f t="shared" si="15"/>
        <v/>
      </c>
      <c r="AB109" s="2">
        <f t="shared" si="44"/>
        <v>27.5</v>
      </c>
      <c r="AC109" s="4">
        <f t="shared" si="16"/>
        <v>82.5</v>
      </c>
      <c r="AD109" s="4">
        <f t="shared" si="17"/>
        <v>-0.09</v>
      </c>
      <c r="AG109" s="4">
        <f t="shared" si="18"/>
        <v>0</v>
      </c>
      <c r="AH109" s="13" t="str">
        <f t="shared" si="52"/>
        <v/>
      </c>
      <c r="AI109" s="4" t="str">
        <f t="shared" si="20"/>
        <v/>
      </c>
      <c r="AJ109" s="13"/>
      <c r="AK109" s="2">
        <f t="shared" si="45"/>
        <v>27.5</v>
      </c>
      <c r="AL109" s="4">
        <f t="shared" si="21"/>
        <v>82.5</v>
      </c>
      <c r="AM109" s="4">
        <f t="shared" si="22"/>
        <v>-0.09</v>
      </c>
      <c r="AP109" s="4">
        <f t="shared" si="23"/>
        <v>0</v>
      </c>
      <c r="AQ109" s="13" t="str">
        <f t="shared" si="53"/>
        <v/>
      </c>
      <c r="AR109" s="4" t="str">
        <f t="shared" si="25"/>
        <v/>
      </c>
      <c r="AS109" s="13"/>
      <c r="AT109" s="2">
        <f t="shared" si="46"/>
        <v>27.5</v>
      </c>
      <c r="AU109" s="4">
        <f t="shared" si="26"/>
        <v>82.5</v>
      </c>
      <c r="AV109" s="4">
        <f t="shared" si="27"/>
        <v>-0.09</v>
      </c>
      <c r="AY109" s="4">
        <f t="shared" si="28"/>
        <v>0</v>
      </c>
      <c r="AZ109" s="13" t="str">
        <f t="shared" si="54"/>
        <v/>
      </c>
      <c r="BA109" s="4" t="str">
        <f t="shared" si="30"/>
        <v/>
      </c>
      <c r="BB109" s="13"/>
      <c r="BC109" s="2">
        <f t="shared" si="47"/>
        <v>27.5</v>
      </c>
      <c r="BD109" s="4">
        <f t="shared" si="31"/>
        <v>82.5</v>
      </c>
      <c r="BE109" s="4">
        <f t="shared" si="32"/>
        <v>-0.09</v>
      </c>
      <c r="BH109" s="4">
        <f t="shared" si="33"/>
        <v>0</v>
      </c>
      <c r="BI109" s="13" t="str">
        <f t="shared" si="55"/>
        <v/>
      </c>
      <c r="BJ109" s="4" t="str">
        <f t="shared" si="35"/>
        <v/>
      </c>
      <c r="BK109" s="13"/>
      <c r="BL109" s="2">
        <f t="shared" si="48"/>
        <v>27.5</v>
      </c>
      <c r="BM109" s="4">
        <f t="shared" si="36"/>
        <v>82.5</v>
      </c>
      <c r="BN109" s="4">
        <f t="shared" si="37"/>
        <v>-0.09</v>
      </c>
      <c r="BQ109" s="4">
        <f t="shared" si="38"/>
        <v>0</v>
      </c>
      <c r="BR109" s="13" t="str">
        <f t="shared" si="56"/>
        <v/>
      </c>
      <c r="BS109" s="4" t="str">
        <f t="shared" si="40"/>
        <v/>
      </c>
      <c r="BT109" s="25"/>
    </row>
    <row r="110">
      <c r="A110" s="2">
        <f t="shared" si="41"/>
        <v>28</v>
      </c>
      <c r="B110" s="4">
        <f t="shared" si="1"/>
        <v>84</v>
      </c>
      <c r="C110" s="4">
        <f t="shared" si="2"/>
        <v>-0.3</v>
      </c>
      <c r="D110" s="4">
        <f>152.375+1/32</f>
        <v>152.40625</v>
      </c>
      <c r="E110" s="4">
        <f>153.625</f>
        <v>153.625</v>
      </c>
      <c r="F110" s="4">
        <f t="shared" si="3"/>
        <v>1.21875</v>
      </c>
      <c r="G110" s="13">
        <f t="shared" si="49"/>
        <v>0.5204164999</v>
      </c>
      <c r="H110" s="4">
        <f t="shared" si="5"/>
        <v>0.02532570799</v>
      </c>
      <c r="J110" s="2">
        <f t="shared" si="42"/>
        <v>28</v>
      </c>
      <c r="K110" s="4">
        <f t="shared" si="6"/>
        <v>84</v>
      </c>
      <c r="L110" s="4">
        <f t="shared" si="7"/>
        <v>-0.3</v>
      </c>
      <c r="M110" s="4">
        <f>152+7/16</f>
        <v>152.4375</v>
      </c>
      <c r="N110" s="4">
        <f>153.625</f>
        <v>153.625</v>
      </c>
      <c r="O110" s="4">
        <f t="shared" si="8"/>
        <v>1.1875</v>
      </c>
      <c r="P110" s="13">
        <f t="shared" si="50"/>
        <v>0.5154941956</v>
      </c>
      <c r="Q110" s="4">
        <f t="shared" si="10"/>
        <v>0.02539557774</v>
      </c>
      <c r="S110" s="2">
        <f t="shared" si="43"/>
        <v>28</v>
      </c>
      <c r="T110" s="4">
        <f t="shared" si="11"/>
        <v>84</v>
      </c>
      <c r="U110" s="4">
        <f t="shared" si="12"/>
        <v>-0.24</v>
      </c>
      <c r="V110" s="4">
        <f>152+7/16</f>
        <v>152.4375</v>
      </c>
      <c r="W110" s="4">
        <f>153.625</f>
        <v>153.625</v>
      </c>
      <c r="X110" s="4">
        <f t="shared" si="13"/>
        <v>1.1875</v>
      </c>
      <c r="Y110" s="13">
        <f t="shared" si="51"/>
        <v>0.5173061316</v>
      </c>
      <c r="Z110" s="4">
        <f t="shared" si="15"/>
        <v>0.01976832269</v>
      </c>
      <c r="AB110" s="2">
        <f t="shared" si="44"/>
        <v>28</v>
      </c>
      <c r="AC110" s="4">
        <f t="shared" si="16"/>
        <v>84</v>
      </c>
      <c r="AD110" s="4">
        <f t="shared" si="17"/>
        <v>-0.12</v>
      </c>
      <c r="AG110" s="4">
        <f t="shared" si="18"/>
        <v>0</v>
      </c>
      <c r="AH110" s="13" t="str">
        <f t="shared" si="52"/>
        <v/>
      </c>
      <c r="AI110" s="4" t="str">
        <f t="shared" si="20"/>
        <v/>
      </c>
      <c r="AJ110" s="13"/>
      <c r="AK110" s="2">
        <f t="shared" si="45"/>
        <v>28</v>
      </c>
      <c r="AL110" s="4">
        <f t="shared" si="21"/>
        <v>84</v>
      </c>
      <c r="AM110" s="4">
        <f t="shared" si="22"/>
        <v>-0.12</v>
      </c>
      <c r="AP110" s="4">
        <f t="shared" si="23"/>
        <v>0</v>
      </c>
      <c r="AQ110" s="13" t="str">
        <f t="shared" si="53"/>
        <v/>
      </c>
      <c r="AR110" s="4" t="str">
        <f t="shared" si="25"/>
        <v/>
      </c>
      <c r="AS110" s="13"/>
      <c r="AT110" s="2">
        <f t="shared" si="46"/>
        <v>28</v>
      </c>
      <c r="AU110" s="4">
        <f t="shared" si="26"/>
        <v>84</v>
      </c>
      <c r="AV110" s="4">
        <f t="shared" si="27"/>
        <v>-0.12</v>
      </c>
      <c r="AY110" s="4">
        <f t="shared" si="28"/>
        <v>0</v>
      </c>
      <c r="AZ110" s="13" t="str">
        <f t="shared" si="54"/>
        <v/>
      </c>
      <c r="BA110" s="4" t="str">
        <f t="shared" si="30"/>
        <v/>
      </c>
      <c r="BB110" s="13"/>
      <c r="BC110" s="2">
        <f t="shared" si="47"/>
        <v>28</v>
      </c>
      <c r="BD110" s="4">
        <f t="shared" si="31"/>
        <v>84</v>
      </c>
      <c r="BE110" s="4">
        <f t="shared" si="32"/>
        <v>-0.12</v>
      </c>
      <c r="BH110" s="4">
        <f t="shared" si="33"/>
        <v>0</v>
      </c>
      <c r="BI110" s="13" t="str">
        <f t="shared" si="55"/>
        <v/>
      </c>
      <c r="BJ110" s="4" t="str">
        <f t="shared" si="35"/>
        <v/>
      </c>
      <c r="BK110" s="13"/>
      <c r="BL110" s="2">
        <f t="shared" si="48"/>
        <v>28</v>
      </c>
      <c r="BM110" s="4">
        <f t="shared" si="36"/>
        <v>84</v>
      </c>
      <c r="BN110" s="4">
        <f t="shared" si="37"/>
        <v>-0.12</v>
      </c>
      <c r="BQ110" s="4">
        <f t="shared" si="38"/>
        <v>0</v>
      </c>
      <c r="BR110" s="13" t="str">
        <f t="shared" si="56"/>
        <v/>
      </c>
      <c r="BS110" s="4" t="str">
        <f t="shared" si="40"/>
        <v/>
      </c>
      <c r="BT110" s="25"/>
    </row>
    <row r="111">
      <c r="A111" s="2">
        <f t="shared" si="41"/>
        <v>28.5</v>
      </c>
      <c r="B111" s="4">
        <f t="shared" si="1"/>
        <v>85.5</v>
      </c>
      <c r="C111" s="4">
        <f t="shared" si="2"/>
        <v>-0.33</v>
      </c>
      <c r="F111" s="4">
        <f t="shared" si="3"/>
        <v>0</v>
      </c>
      <c r="G111" s="13" t="str">
        <f t="shared" si="49"/>
        <v/>
      </c>
      <c r="H111" s="4" t="str">
        <f t="shared" si="5"/>
        <v/>
      </c>
      <c r="J111" s="2">
        <f t="shared" si="42"/>
        <v>28.5</v>
      </c>
      <c r="K111" s="4">
        <f t="shared" si="6"/>
        <v>85.5</v>
      </c>
      <c r="L111" s="4">
        <f t="shared" si="7"/>
        <v>-0.33</v>
      </c>
      <c r="O111" s="4">
        <f t="shared" si="8"/>
        <v>0</v>
      </c>
      <c r="P111" s="13" t="str">
        <f t="shared" si="50"/>
        <v/>
      </c>
      <c r="Q111" s="4" t="str">
        <f t="shared" si="10"/>
        <v/>
      </c>
      <c r="S111" s="2">
        <f t="shared" si="43"/>
        <v>28.5</v>
      </c>
      <c r="T111" s="4">
        <f t="shared" si="11"/>
        <v>85.5</v>
      </c>
      <c r="U111" s="4">
        <f t="shared" si="12"/>
        <v>-0.27</v>
      </c>
      <c r="X111" s="4">
        <f t="shared" si="13"/>
        <v>0</v>
      </c>
      <c r="Y111" s="13" t="str">
        <f t="shared" si="51"/>
        <v/>
      </c>
      <c r="Z111" s="4" t="str">
        <f t="shared" si="15"/>
        <v/>
      </c>
      <c r="AB111" s="2">
        <f t="shared" si="44"/>
        <v>28.5</v>
      </c>
      <c r="AC111" s="4">
        <f t="shared" si="16"/>
        <v>85.5</v>
      </c>
      <c r="AD111" s="4">
        <f t="shared" si="17"/>
        <v>-0.15</v>
      </c>
      <c r="AG111" s="4">
        <f t="shared" si="18"/>
        <v>0</v>
      </c>
      <c r="AH111" s="13" t="str">
        <f t="shared" si="52"/>
        <v/>
      </c>
      <c r="AI111" s="4" t="str">
        <f t="shared" si="20"/>
        <v/>
      </c>
      <c r="AJ111" s="13"/>
      <c r="AK111" s="2">
        <f t="shared" si="45"/>
        <v>28.5</v>
      </c>
      <c r="AL111" s="4">
        <f t="shared" si="21"/>
        <v>85.5</v>
      </c>
      <c r="AM111" s="4">
        <f t="shared" si="22"/>
        <v>-0.15</v>
      </c>
      <c r="AP111" s="4">
        <f t="shared" si="23"/>
        <v>0</v>
      </c>
      <c r="AQ111" s="13" t="str">
        <f t="shared" si="53"/>
        <v/>
      </c>
      <c r="AR111" s="4" t="str">
        <f t="shared" si="25"/>
        <v/>
      </c>
      <c r="AS111" s="13"/>
      <c r="AT111" s="2">
        <f t="shared" si="46"/>
        <v>28.5</v>
      </c>
      <c r="AU111" s="4">
        <f t="shared" si="26"/>
        <v>85.5</v>
      </c>
      <c r="AV111" s="4">
        <f t="shared" si="27"/>
        <v>-0.15</v>
      </c>
      <c r="AY111" s="4">
        <f t="shared" si="28"/>
        <v>0</v>
      </c>
      <c r="AZ111" s="13" t="str">
        <f t="shared" si="54"/>
        <v/>
      </c>
      <c r="BA111" s="4" t="str">
        <f t="shared" si="30"/>
        <v/>
      </c>
      <c r="BB111" s="13"/>
      <c r="BC111" s="2">
        <f t="shared" si="47"/>
        <v>28.5</v>
      </c>
      <c r="BD111" s="4">
        <f t="shared" si="31"/>
        <v>85.5</v>
      </c>
      <c r="BE111" s="4">
        <f t="shared" si="32"/>
        <v>-0.15</v>
      </c>
      <c r="BH111" s="4">
        <f t="shared" si="33"/>
        <v>0</v>
      </c>
      <c r="BI111" s="13" t="str">
        <f t="shared" si="55"/>
        <v/>
      </c>
      <c r="BJ111" s="4" t="str">
        <f t="shared" si="35"/>
        <v/>
      </c>
      <c r="BK111" s="13"/>
      <c r="BL111" s="2">
        <f t="shared" si="48"/>
        <v>28.5</v>
      </c>
      <c r="BM111" s="4">
        <f t="shared" si="36"/>
        <v>85.5</v>
      </c>
      <c r="BN111" s="4">
        <f t="shared" si="37"/>
        <v>-0.15</v>
      </c>
      <c r="BQ111" s="4">
        <f t="shared" si="38"/>
        <v>0</v>
      </c>
      <c r="BR111" s="13" t="str">
        <f t="shared" si="56"/>
        <v/>
      </c>
      <c r="BS111" s="4" t="str">
        <f t="shared" si="40"/>
        <v/>
      </c>
      <c r="BT111" s="25"/>
    </row>
    <row r="112">
      <c r="A112" s="2">
        <f t="shared" si="41"/>
        <v>29</v>
      </c>
      <c r="B112" s="4">
        <f t="shared" si="1"/>
        <v>87</v>
      </c>
      <c r="C112" s="4">
        <f t="shared" si="2"/>
        <v>-0.36</v>
      </c>
      <c r="D112" s="2">
        <v>152.5</v>
      </c>
      <c r="E112" s="2">
        <v>153.5</v>
      </c>
      <c r="F112" s="4">
        <f t="shared" si="3"/>
        <v>1</v>
      </c>
      <c r="G112" s="13">
        <f t="shared" si="49"/>
        <v>0.4714045208</v>
      </c>
      <c r="H112" s="4">
        <f t="shared" si="5"/>
        <v>0.03102270798</v>
      </c>
      <c r="J112" s="2">
        <f t="shared" si="42"/>
        <v>29</v>
      </c>
      <c r="K112" s="4">
        <f t="shared" si="6"/>
        <v>87</v>
      </c>
      <c r="L112" s="4">
        <f t="shared" si="7"/>
        <v>-0.36</v>
      </c>
      <c r="M112" s="4">
        <f>152.5-1/32</f>
        <v>152.46875</v>
      </c>
      <c r="N112" s="4">
        <f>153+9/16</f>
        <v>153.5625</v>
      </c>
      <c r="O112" s="4">
        <f t="shared" si="8"/>
        <v>1.09375</v>
      </c>
      <c r="P112" s="13">
        <f t="shared" si="50"/>
        <v>0.4947274449</v>
      </c>
      <c r="Q112" s="4">
        <f t="shared" si="10"/>
        <v>0.03108630517</v>
      </c>
      <c r="S112" s="2">
        <f t="shared" si="43"/>
        <v>29</v>
      </c>
      <c r="T112" s="4">
        <f t="shared" si="11"/>
        <v>87</v>
      </c>
      <c r="U112" s="4">
        <f t="shared" si="12"/>
        <v>-0.3</v>
      </c>
      <c r="V112" s="4">
        <f>152+7/16</f>
        <v>152.4375</v>
      </c>
      <c r="W112" s="4">
        <f>153.625</f>
        <v>153.625</v>
      </c>
      <c r="X112" s="4">
        <f t="shared" si="13"/>
        <v>1.1875</v>
      </c>
      <c r="Y112" s="13">
        <f t="shared" si="51"/>
        <v>0.5173061316</v>
      </c>
      <c r="Z112" s="4">
        <f t="shared" si="15"/>
        <v>0.02541641488</v>
      </c>
      <c r="AB112" s="2">
        <f t="shared" si="44"/>
        <v>29</v>
      </c>
      <c r="AC112" s="4">
        <f t="shared" si="16"/>
        <v>87</v>
      </c>
      <c r="AD112" s="4">
        <f t="shared" si="17"/>
        <v>-0.18</v>
      </c>
      <c r="AG112" s="4">
        <f t="shared" si="18"/>
        <v>0</v>
      </c>
      <c r="AH112" s="13" t="str">
        <f t="shared" si="52"/>
        <v/>
      </c>
      <c r="AI112" s="4" t="str">
        <f t="shared" si="20"/>
        <v/>
      </c>
      <c r="AJ112" s="13"/>
      <c r="AK112" s="2">
        <f t="shared" si="45"/>
        <v>29</v>
      </c>
      <c r="AL112" s="4">
        <f t="shared" si="21"/>
        <v>87</v>
      </c>
      <c r="AM112" s="4">
        <f t="shared" si="22"/>
        <v>-0.18</v>
      </c>
      <c r="AP112" s="4">
        <f t="shared" si="23"/>
        <v>0</v>
      </c>
      <c r="AQ112" s="13" t="str">
        <f t="shared" si="53"/>
        <v/>
      </c>
      <c r="AR112" s="4" t="str">
        <f t="shared" si="25"/>
        <v/>
      </c>
      <c r="AS112" s="13"/>
      <c r="AT112" s="2">
        <f t="shared" si="46"/>
        <v>29</v>
      </c>
      <c r="AU112" s="4">
        <f t="shared" si="26"/>
        <v>87</v>
      </c>
      <c r="AV112" s="4">
        <f t="shared" si="27"/>
        <v>-0.18</v>
      </c>
      <c r="AY112" s="4">
        <f t="shared" si="28"/>
        <v>0</v>
      </c>
      <c r="AZ112" s="13" t="str">
        <f t="shared" si="54"/>
        <v/>
      </c>
      <c r="BA112" s="4" t="str">
        <f t="shared" si="30"/>
        <v/>
      </c>
      <c r="BB112" s="13"/>
      <c r="BC112" s="2">
        <f t="shared" si="47"/>
        <v>29</v>
      </c>
      <c r="BD112" s="4">
        <f t="shared" si="31"/>
        <v>87</v>
      </c>
      <c r="BE112" s="4">
        <f t="shared" si="32"/>
        <v>-0.18</v>
      </c>
      <c r="BH112" s="4">
        <f t="shared" si="33"/>
        <v>0</v>
      </c>
      <c r="BI112" s="13" t="str">
        <f t="shared" si="55"/>
        <v/>
      </c>
      <c r="BJ112" s="4" t="str">
        <f t="shared" si="35"/>
        <v/>
      </c>
      <c r="BK112" s="13"/>
      <c r="BL112" s="2">
        <f t="shared" si="48"/>
        <v>29</v>
      </c>
      <c r="BM112" s="4">
        <f t="shared" si="36"/>
        <v>87</v>
      </c>
      <c r="BN112" s="4">
        <f t="shared" si="37"/>
        <v>-0.18</v>
      </c>
      <c r="BQ112" s="4">
        <f t="shared" si="38"/>
        <v>0</v>
      </c>
      <c r="BR112" s="13" t="str">
        <f t="shared" si="56"/>
        <v/>
      </c>
      <c r="BS112" s="4" t="str">
        <f t="shared" si="40"/>
        <v/>
      </c>
      <c r="BT112" s="25"/>
    </row>
    <row r="113">
      <c r="A113" s="2">
        <f t="shared" si="41"/>
        <v>29.5</v>
      </c>
      <c r="B113" s="4">
        <f t="shared" si="1"/>
        <v>88.5</v>
      </c>
      <c r="C113" s="4">
        <f t="shared" si="2"/>
        <v>-0.39</v>
      </c>
      <c r="F113" s="4">
        <f t="shared" si="3"/>
        <v>0</v>
      </c>
      <c r="G113" s="13" t="str">
        <f t="shared" si="49"/>
        <v/>
      </c>
      <c r="H113" s="4" t="str">
        <f t="shared" si="5"/>
        <v/>
      </c>
      <c r="J113" s="2">
        <f t="shared" si="42"/>
        <v>29.5</v>
      </c>
      <c r="K113" s="4">
        <f t="shared" si="6"/>
        <v>88.5</v>
      </c>
      <c r="L113" s="4">
        <f t="shared" si="7"/>
        <v>-0.39</v>
      </c>
      <c r="O113" s="4">
        <f t="shared" si="8"/>
        <v>0</v>
      </c>
      <c r="P113" s="13" t="str">
        <f t="shared" si="50"/>
        <v/>
      </c>
      <c r="Q113" s="4" t="str">
        <f t="shared" si="10"/>
        <v/>
      </c>
      <c r="S113" s="2">
        <f t="shared" si="43"/>
        <v>29.5</v>
      </c>
      <c r="T113" s="4">
        <f t="shared" si="11"/>
        <v>88.5</v>
      </c>
      <c r="U113" s="4">
        <f t="shared" si="12"/>
        <v>-0.33</v>
      </c>
      <c r="X113" s="4">
        <f t="shared" si="13"/>
        <v>0</v>
      </c>
      <c r="Y113" s="13" t="str">
        <f t="shared" si="51"/>
        <v/>
      </c>
      <c r="Z113" s="4" t="str">
        <f t="shared" si="15"/>
        <v/>
      </c>
      <c r="AB113" s="2">
        <f t="shared" si="44"/>
        <v>29.5</v>
      </c>
      <c r="AC113" s="4">
        <f t="shared" si="16"/>
        <v>88.5</v>
      </c>
      <c r="AD113" s="4">
        <f t="shared" si="17"/>
        <v>-0.21</v>
      </c>
      <c r="AG113" s="4">
        <f t="shared" si="18"/>
        <v>0</v>
      </c>
      <c r="AH113" s="13" t="str">
        <f t="shared" si="52"/>
        <v/>
      </c>
      <c r="AI113" s="4" t="str">
        <f t="shared" si="20"/>
        <v/>
      </c>
      <c r="AJ113" s="13"/>
      <c r="AK113" s="2">
        <f t="shared" si="45"/>
        <v>29.5</v>
      </c>
      <c r="AL113" s="4">
        <f t="shared" si="21"/>
        <v>88.5</v>
      </c>
      <c r="AM113" s="4">
        <f t="shared" si="22"/>
        <v>-0.21</v>
      </c>
      <c r="AP113" s="4">
        <f t="shared" si="23"/>
        <v>0</v>
      </c>
      <c r="AQ113" s="13" t="str">
        <f t="shared" si="53"/>
        <v/>
      </c>
      <c r="AR113" s="4" t="str">
        <f t="shared" si="25"/>
        <v/>
      </c>
      <c r="AS113" s="13"/>
      <c r="AT113" s="2">
        <f t="shared" si="46"/>
        <v>29.5</v>
      </c>
      <c r="AU113" s="4">
        <f t="shared" si="26"/>
        <v>88.5</v>
      </c>
      <c r="AV113" s="4">
        <f t="shared" si="27"/>
        <v>-0.21</v>
      </c>
      <c r="AY113" s="4">
        <f t="shared" si="28"/>
        <v>0</v>
      </c>
      <c r="AZ113" s="13" t="str">
        <f t="shared" si="54"/>
        <v/>
      </c>
      <c r="BA113" s="4" t="str">
        <f t="shared" si="30"/>
        <v/>
      </c>
      <c r="BB113" s="13"/>
      <c r="BC113" s="2">
        <f t="shared" si="47"/>
        <v>29.5</v>
      </c>
      <c r="BD113" s="4">
        <f t="shared" si="31"/>
        <v>88.5</v>
      </c>
      <c r="BE113" s="4">
        <f t="shared" si="32"/>
        <v>-0.21</v>
      </c>
      <c r="BH113" s="4">
        <f t="shared" si="33"/>
        <v>0</v>
      </c>
      <c r="BI113" s="13" t="str">
        <f t="shared" si="55"/>
        <v/>
      </c>
      <c r="BJ113" s="4" t="str">
        <f t="shared" si="35"/>
        <v/>
      </c>
      <c r="BK113" s="13"/>
      <c r="BL113" s="2">
        <f t="shared" si="48"/>
        <v>29.5</v>
      </c>
      <c r="BM113" s="4">
        <f t="shared" si="36"/>
        <v>88.5</v>
      </c>
      <c r="BN113" s="4">
        <f t="shared" si="37"/>
        <v>-0.21</v>
      </c>
      <c r="BQ113" s="4">
        <f t="shared" si="38"/>
        <v>0</v>
      </c>
      <c r="BR113" s="13" t="str">
        <f t="shared" si="56"/>
        <v/>
      </c>
      <c r="BS113" s="4" t="str">
        <f t="shared" si="40"/>
        <v/>
      </c>
      <c r="BT113" s="25"/>
    </row>
    <row r="114">
      <c r="A114" s="2">
        <f t="shared" si="41"/>
        <v>30</v>
      </c>
      <c r="B114" s="4">
        <f t="shared" si="1"/>
        <v>90</v>
      </c>
      <c r="C114" s="4">
        <f t="shared" si="2"/>
        <v>-0.42</v>
      </c>
      <c r="D114" s="4">
        <f>152.5+1/32</f>
        <v>152.53125</v>
      </c>
      <c r="E114" s="4">
        <f>153.5</f>
        <v>153.5</v>
      </c>
      <c r="F114" s="4">
        <f t="shared" si="3"/>
        <v>0.96875</v>
      </c>
      <c r="G114" s="13">
        <f t="shared" si="49"/>
        <v>0.4639803636</v>
      </c>
      <c r="H114" s="4">
        <f t="shared" si="5"/>
        <v>0.03659843227</v>
      </c>
      <c r="J114" s="2">
        <f t="shared" si="42"/>
        <v>30</v>
      </c>
      <c r="K114" s="4">
        <f t="shared" si="6"/>
        <v>90</v>
      </c>
      <c r="L114" s="4">
        <f t="shared" si="7"/>
        <v>-0.42</v>
      </c>
      <c r="M114" s="4">
        <f>152+7/16</f>
        <v>152.4375</v>
      </c>
      <c r="N114" s="4">
        <f>153.625-1/32</f>
        <v>153.59375</v>
      </c>
      <c r="O114" s="4">
        <f t="shared" si="8"/>
        <v>1.15625</v>
      </c>
      <c r="P114" s="13">
        <f t="shared" si="50"/>
        <v>0.5086661565</v>
      </c>
      <c r="Q114" s="4">
        <f t="shared" si="10"/>
        <v>0.03674880189</v>
      </c>
      <c r="S114" s="2">
        <f t="shared" si="43"/>
        <v>30</v>
      </c>
      <c r="T114" s="4">
        <f t="shared" si="11"/>
        <v>90</v>
      </c>
      <c r="U114" s="4">
        <f t="shared" si="12"/>
        <v>-0.36</v>
      </c>
      <c r="V114" s="4">
        <f>152.375</f>
        <v>152.375</v>
      </c>
      <c r="W114" s="4">
        <f>153+11/16</f>
        <v>153.6875</v>
      </c>
      <c r="X114" s="4">
        <f t="shared" si="13"/>
        <v>1.3125</v>
      </c>
      <c r="Y114" s="13">
        <f t="shared" si="51"/>
        <v>0.5438516782</v>
      </c>
      <c r="Z114" s="4">
        <f t="shared" si="15"/>
        <v>0.03095434117</v>
      </c>
      <c r="AB114" s="2">
        <f t="shared" si="44"/>
        <v>30</v>
      </c>
      <c r="AC114" s="4">
        <f t="shared" si="16"/>
        <v>90</v>
      </c>
      <c r="AD114" s="4">
        <f t="shared" si="17"/>
        <v>-0.24</v>
      </c>
      <c r="AG114" s="4">
        <f t="shared" si="18"/>
        <v>0</v>
      </c>
      <c r="AH114" s="13" t="str">
        <f t="shared" si="52"/>
        <v/>
      </c>
      <c r="AI114" s="4" t="str">
        <f t="shared" si="20"/>
        <v/>
      </c>
      <c r="AJ114" s="13"/>
      <c r="AK114" s="2">
        <f t="shared" si="45"/>
        <v>30</v>
      </c>
      <c r="AL114" s="4">
        <f t="shared" si="21"/>
        <v>90</v>
      </c>
      <c r="AM114" s="4">
        <f t="shared" si="22"/>
        <v>-0.24</v>
      </c>
      <c r="AP114" s="4">
        <f t="shared" si="23"/>
        <v>0</v>
      </c>
      <c r="AQ114" s="13" t="str">
        <f t="shared" si="53"/>
        <v/>
      </c>
      <c r="AR114" s="4" t="str">
        <f t="shared" si="25"/>
        <v/>
      </c>
      <c r="AS114" s="13"/>
      <c r="AT114" s="2">
        <f t="shared" si="46"/>
        <v>30</v>
      </c>
      <c r="AU114" s="4">
        <f t="shared" si="26"/>
        <v>90</v>
      </c>
      <c r="AV114" s="4">
        <f t="shared" si="27"/>
        <v>-0.24</v>
      </c>
      <c r="AY114" s="4">
        <f t="shared" si="28"/>
        <v>0</v>
      </c>
      <c r="AZ114" s="13" t="str">
        <f t="shared" si="54"/>
        <v/>
      </c>
      <c r="BA114" s="4" t="str">
        <f t="shared" si="30"/>
        <v/>
      </c>
      <c r="BB114" s="13"/>
      <c r="BC114" s="2">
        <f t="shared" si="47"/>
        <v>30</v>
      </c>
      <c r="BD114" s="4">
        <f t="shared" si="31"/>
        <v>90</v>
      </c>
      <c r="BE114" s="4">
        <f t="shared" si="32"/>
        <v>-0.24</v>
      </c>
      <c r="BH114" s="4">
        <f t="shared" si="33"/>
        <v>0</v>
      </c>
      <c r="BI114" s="13" t="str">
        <f t="shared" si="55"/>
        <v/>
      </c>
      <c r="BJ114" s="4" t="str">
        <f t="shared" si="35"/>
        <v/>
      </c>
      <c r="BK114" s="13"/>
      <c r="BL114" s="2">
        <f t="shared" si="48"/>
        <v>30</v>
      </c>
      <c r="BM114" s="4">
        <f t="shared" si="36"/>
        <v>90</v>
      </c>
      <c r="BN114" s="4">
        <f t="shared" si="37"/>
        <v>-0.24</v>
      </c>
      <c r="BQ114" s="4">
        <f t="shared" si="38"/>
        <v>0</v>
      </c>
      <c r="BR114" s="13" t="str">
        <f t="shared" si="56"/>
        <v/>
      </c>
      <c r="BS114" s="4" t="str">
        <f t="shared" si="40"/>
        <v/>
      </c>
      <c r="BT114" s="27"/>
    </row>
    <row r="115">
      <c r="A115" s="2">
        <f t="shared" si="41"/>
        <v>30.5</v>
      </c>
      <c r="B115" s="4">
        <f t="shared" si="1"/>
        <v>91.5</v>
      </c>
      <c r="C115" s="4">
        <f t="shared" si="2"/>
        <v>-0.45</v>
      </c>
      <c r="F115" s="4">
        <f t="shared" si="3"/>
        <v>0</v>
      </c>
      <c r="G115" s="13" t="str">
        <f t="shared" si="49"/>
        <v/>
      </c>
      <c r="H115" s="4" t="str">
        <f t="shared" si="5"/>
        <v/>
      </c>
      <c r="J115" s="2">
        <f t="shared" si="42"/>
        <v>30.5</v>
      </c>
      <c r="K115" s="4">
        <f t="shared" si="6"/>
        <v>91.5</v>
      </c>
      <c r="L115" s="4">
        <f t="shared" si="7"/>
        <v>-0.45</v>
      </c>
      <c r="O115" s="4">
        <f t="shared" si="8"/>
        <v>0</v>
      </c>
      <c r="P115" s="13" t="str">
        <f t="shared" si="50"/>
        <v/>
      </c>
      <c r="Q115" s="4" t="str">
        <f t="shared" si="10"/>
        <v/>
      </c>
      <c r="S115" s="2">
        <f t="shared" si="43"/>
        <v>30.5</v>
      </c>
      <c r="T115" s="4">
        <f t="shared" si="11"/>
        <v>91.5</v>
      </c>
      <c r="U115" s="4">
        <f t="shared" si="12"/>
        <v>-0.39</v>
      </c>
      <c r="X115" s="4">
        <f t="shared" si="13"/>
        <v>0</v>
      </c>
      <c r="Y115" s="13" t="str">
        <f t="shared" si="51"/>
        <v/>
      </c>
      <c r="Z115" s="4" t="str">
        <f t="shared" si="15"/>
        <v/>
      </c>
      <c r="AB115" s="2">
        <f t="shared" si="44"/>
        <v>30.5</v>
      </c>
      <c r="AC115" s="4">
        <f t="shared" si="16"/>
        <v>91.5</v>
      </c>
      <c r="AD115" s="4">
        <f t="shared" si="17"/>
        <v>-0.27</v>
      </c>
      <c r="AG115" s="4">
        <f t="shared" si="18"/>
        <v>0</v>
      </c>
      <c r="AH115" s="13" t="str">
        <f t="shared" si="52"/>
        <v/>
      </c>
      <c r="AI115" s="4" t="str">
        <f t="shared" si="20"/>
        <v/>
      </c>
      <c r="AJ115" s="13"/>
      <c r="AK115" s="2">
        <f t="shared" si="45"/>
        <v>30.5</v>
      </c>
      <c r="AL115" s="4">
        <f t="shared" si="21"/>
        <v>91.5</v>
      </c>
      <c r="AM115" s="4">
        <f t="shared" si="22"/>
        <v>-0.27</v>
      </c>
      <c r="AP115" s="4">
        <f t="shared" si="23"/>
        <v>0</v>
      </c>
      <c r="AQ115" s="13" t="str">
        <f t="shared" si="53"/>
        <v/>
      </c>
      <c r="AR115" s="4" t="str">
        <f t="shared" si="25"/>
        <v/>
      </c>
      <c r="AS115" s="13"/>
      <c r="AT115" s="2">
        <f t="shared" si="46"/>
        <v>30.5</v>
      </c>
      <c r="AU115" s="4">
        <f t="shared" si="26"/>
        <v>91.5</v>
      </c>
      <c r="AV115" s="4">
        <f t="shared" si="27"/>
        <v>-0.27</v>
      </c>
      <c r="AY115" s="4">
        <f t="shared" si="28"/>
        <v>0</v>
      </c>
      <c r="AZ115" s="13" t="str">
        <f t="shared" si="54"/>
        <v/>
      </c>
      <c r="BA115" s="4" t="str">
        <f t="shared" si="30"/>
        <v/>
      </c>
      <c r="BB115" s="13"/>
      <c r="BC115" s="2">
        <f t="shared" si="47"/>
        <v>30.5</v>
      </c>
      <c r="BD115" s="4">
        <f t="shared" si="31"/>
        <v>91.5</v>
      </c>
      <c r="BE115" s="4">
        <f t="shared" si="32"/>
        <v>-0.27</v>
      </c>
      <c r="BH115" s="4">
        <f t="shared" si="33"/>
        <v>0</v>
      </c>
      <c r="BI115" s="13" t="str">
        <f t="shared" si="55"/>
        <v/>
      </c>
      <c r="BJ115" s="4" t="str">
        <f t="shared" si="35"/>
        <v/>
      </c>
      <c r="BK115" s="13"/>
      <c r="BL115" s="2">
        <f t="shared" si="48"/>
        <v>30.5</v>
      </c>
      <c r="BM115" s="4">
        <f t="shared" si="36"/>
        <v>91.5</v>
      </c>
      <c r="BN115" s="4">
        <f t="shared" si="37"/>
        <v>-0.27</v>
      </c>
      <c r="BQ115" s="4">
        <f t="shared" si="38"/>
        <v>0</v>
      </c>
      <c r="BR115" s="13" t="str">
        <f t="shared" si="56"/>
        <v/>
      </c>
      <c r="BS115" s="4" t="str">
        <f t="shared" si="40"/>
        <v/>
      </c>
      <c r="BT115" s="25"/>
    </row>
    <row r="116">
      <c r="A116" s="2">
        <f t="shared" si="41"/>
        <v>31</v>
      </c>
      <c r="B116" s="4">
        <f t="shared" si="1"/>
        <v>93</v>
      </c>
      <c r="C116" s="4">
        <f t="shared" si="2"/>
        <v>-0.48</v>
      </c>
      <c r="D116" s="4">
        <f>152.25</f>
        <v>152.25</v>
      </c>
      <c r="E116" s="4">
        <f>153.75+1/32</f>
        <v>153.78125</v>
      </c>
      <c r="F116" s="4">
        <f t="shared" si="3"/>
        <v>1.53125</v>
      </c>
      <c r="G116" s="13">
        <f t="shared" si="49"/>
        <v>0.5833333333</v>
      </c>
      <c r="H116" s="4">
        <f t="shared" si="5"/>
        <v>0.04168046843</v>
      </c>
      <c r="J116" s="2">
        <f t="shared" si="42"/>
        <v>31</v>
      </c>
      <c r="K116" s="4">
        <f t="shared" si="6"/>
        <v>93</v>
      </c>
      <c r="L116" s="4">
        <f t="shared" si="7"/>
        <v>-0.48</v>
      </c>
      <c r="M116" s="4">
        <f>152+3/16</f>
        <v>152.1875</v>
      </c>
      <c r="N116" s="2">
        <v>153.875</v>
      </c>
      <c r="O116" s="4">
        <f t="shared" si="8"/>
        <v>1.6875</v>
      </c>
      <c r="P116" s="13">
        <f t="shared" si="50"/>
        <v>0.6145098678</v>
      </c>
      <c r="Q116" s="4">
        <f t="shared" si="10"/>
        <v>0.04121916318</v>
      </c>
      <c r="S116" s="2">
        <f t="shared" si="43"/>
        <v>31</v>
      </c>
      <c r="T116" s="4">
        <f t="shared" si="11"/>
        <v>93</v>
      </c>
      <c r="U116" s="4">
        <f t="shared" si="12"/>
        <v>-0.42</v>
      </c>
      <c r="V116" s="4">
        <f>152.125</f>
        <v>152.125</v>
      </c>
      <c r="W116" s="4">
        <f>154-1/16</f>
        <v>153.9375</v>
      </c>
      <c r="X116" s="4">
        <f t="shared" si="13"/>
        <v>1.8125</v>
      </c>
      <c r="Y116" s="13">
        <f t="shared" si="51"/>
        <v>0.6391014819</v>
      </c>
      <c r="Z116" s="4">
        <f t="shared" si="15"/>
        <v>0.03509430256</v>
      </c>
      <c r="AB116" s="2">
        <f t="shared" si="44"/>
        <v>31</v>
      </c>
      <c r="AC116" s="4">
        <f t="shared" si="16"/>
        <v>93</v>
      </c>
      <c r="AD116" s="4">
        <f t="shared" si="17"/>
        <v>-0.3</v>
      </c>
      <c r="AG116" s="4">
        <f t="shared" si="18"/>
        <v>0</v>
      </c>
      <c r="AH116" s="13" t="str">
        <f t="shared" si="52"/>
        <v/>
      </c>
      <c r="AI116" s="4" t="str">
        <f t="shared" si="20"/>
        <v/>
      </c>
      <c r="AJ116" s="13"/>
      <c r="AK116" s="2">
        <f t="shared" si="45"/>
        <v>31</v>
      </c>
      <c r="AL116" s="4">
        <f t="shared" si="21"/>
        <v>93</v>
      </c>
      <c r="AM116" s="4">
        <f t="shared" si="22"/>
        <v>-0.3</v>
      </c>
      <c r="AP116" s="4">
        <f t="shared" si="23"/>
        <v>0</v>
      </c>
      <c r="AQ116" s="13" t="str">
        <f t="shared" si="53"/>
        <v/>
      </c>
      <c r="AR116" s="4" t="str">
        <f t="shared" si="25"/>
        <v/>
      </c>
      <c r="AS116" s="13"/>
      <c r="AT116" s="2">
        <f t="shared" si="46"/>
        <v>31</v>
      </c>
      <c r="AU116" s="4">
        <f t="shared" si="26"/>
        <v>93</v>
      </c>
      <c r="AV116" s="4">
        <f t="shared" si="27"/>
        <v>-0.3</v>
      </c>
      <c r="AY116" s="4">
        <f t="shared" si="28"/>
        <v>0</v>
      </c>
      <c r="AZ116" s="13" t="str">
        <f t="shared" si="54"/>
        <v/>
      </c>
      <c r="BA116" s="4" t="str">
        <f t="shared" si="30"/>
        <v/>
      </c>
      <c r="BB116" s="13"/>
      <c r="BC116" s="2">
        <f t="shared" si="47"/>
        <v>31</v>
      </c>
      <c r="BD116" s="4">
        <f t="shared" si="31"/>
        <v>93</v>
      </c>
      <c r="BE116" s="4">
        <f t="shared" si="32"/>
        <v>-0.3</v>
      </c>
      <c r="BH116" s="4">
        <f t="shared" si="33"/>
        <v>0</v>
      </c>
      <c r="BI116" s="13" t="str">
        <f t="shared" si="55"/>
        <v/>
      </c>
      <c r="BJ116" s="4" t="str">
        <f t="shared" si="35"/>
        <v/>
      </c>
      <c r="BK116" s="13"/>
      <c r="BL116" s="2">
        <f t="shared" si="48"/>
        <v>31</v>
      </c>
      <c r="BM116" s="4">
        <f t="shared" si="36"/>
        <v>93</v>
      </c>
      <c r="BN116" s="4">
        <f t="shared" si="37"/>
        <v>-0.3</v>
      </c>
      <c r="BQ116" s="4">
        <f t="shared" si="38"/>
        <v>0</v>
      </c>
      <c r="BR116" s="13" t="str">
        <f t="shared" si="56"/>
        <v/>
      </c>
      <c r="BS116" s="4" t="str">
        <f t="shared" si="40"/>
        <v/>
      </c>
      <c r="BT116" s="25"/>
    </row>
    <row r="117">
      <c r="A117" s="2">
        <f t="shared" si="41"/>
        <v>31.5</v>
      </c>
      <c r="B117" s="4">
        <f t="shared" si="1"/>
        <v>94.5</v>
      </c>
      <c r="C117" s="4">
        <f t="shared" si="2"/>
        <v>-0.51</v>
      </c>
      <c r="F117" s="4">
        <f t="shared" si="3"/>
        <v>0</v>
      </c>
      <c r="G117" s="13" t="str">
        <f t="shared" si="49"/>
        <v/>
      </c>
      <c r="H117" s="4" t="str">
        <f t="shared" si="5"/>
        <v/>
      </c>
      <c r="J117" s="2">
        <f t="shared" si="42"/>
        <v>31.5</v>
      </c>
      <c r="K117" s="4">
        <f t="shared" si="6"/>
        <v>94.5</v>
      </c>
      <c r="L117" s="4">
        <f t="shared" si="7"/>
        <v>-0.51</v>
      </c>
      <c r="O117" s="4">
        <f t="shared" si="8"/>
        <v>0</v>
      </c>
      <c r="P117" s="13" t="str">
        <f t="shared" si="50"/>
        <v/>
      </c>
      <c r="Q117" s="4" t="str">
        <f t="shared" si="10"/>
        <v/>
      </c>
      <c r="S117" s="2">
        <f t="shared" si="43"/>
        <v>31.5</v>
      </c>
      <c r="T117" s="4">
        <f t="shared" si="11"/>
        <v>94.5</v>
      </c>
      <c r="U117" s="4">
        <f t="shared" si="12"/>
        <v>-0.45</v>
      </c>
      <c r="X117" s="4">
        <f t="shared" si="13"/>
        <v>0</v>
      </c>
      <c r="Y117" s="13" t="str">
        <f t="shared" si="51"/>
        <v/>
      </c>
      <c r="Z117" s="4" t="str">
        <f t="shared" si="15"/>
        <v/>
      </c>
      <c r="AB117" s="2">
        <f t="shared" si="44"/>
        <v>31.5</v>
      </c>
      <c r="AC117" s="4">
        <f t="shared" si="16"/>
        <v>94.5</v>
      </c>
      <c r="AD117" s="4">
        <f t="shared" si="17"/>
        <v>-0.33</v>
      </c>
      <c r="AG117" s="4">
        <f t="shared" si="18"/>
        <v>0</v>
      </c>
      <c r="AH117" s="13" t="str">
        <f t="shared" si="52"/>
        <v/>
      </c>
      <c r="AI117" s="4" t="str">
        <f t="shared" si="20"/>
        <v/>
      </c>
      <c r="AJ117" s="13"/>
      <c r="AK117" s="2">
        <f t="shared" si="45"/>
        <v>31.5</v>
      </c>
      <c r="AL117" s="4">
        <f t="shared" si="21"/>
        <v>94.5</v>
      </c>
      <c r="AM117" s="4">
        <f t="shared" si="22"/>
        <v>-0.33</v>
      </c>
      <c r="AP117" s="4">
        <f t="shared" si="23"/>
        <v>0</v>
      </c>
      <c r="AQ117" s="13" t="str">
        <f t="shared" si="53"/>
        <v/>
      </c>
      <c r="AR117" s="4" t="str">
        <f t="shared" si="25"/>
        <v/>
      </c>
      <c r="AS117" s="13"/>
      <c r="AT117" s="2">
        <f t="shared" si="46"/>
        <v>31.5</v>
      </c>
      <c r="AU117" s="4">
        <f t="shared" si="26"/>
        <v>94.5</v>
      </c>
      <c r="AV117" s="4">
        <f t="shared" si="27"/>
        <v>-0.33</v>
      </c>
      <c r="AY117" s="4">
        <f t="shared" si="28"/>
        <v>0</v>
      </c>
      <c r="AZ117" s="13" t="str">
        <f t="shared" si="54"/>
        <v/>
      </c>
      <c r="BA117" s="4" t="str">
        <f t="shared" si="30"/>
        <v/>
      </c>
      <c r="BB117" s="13"/>
      <c r="BC117" s="2">
        <f t="shared" si="47"/>
        <v>31.5</v>
      </c>
      <c r="BD117" s="4">
        <f t="shared" si="31"/>
        <v>94.5</v>
      </c>
      <c r="BE117" s="4">
        <f t="shared" si="32"/>
        <v>-0.33</v>
      </c>
      <c r="BH117" s="4">
        <f t="shared" si="33"/>
        <v>0</v>
      </c>
      <c r="BI117" s="13" t="str">
        <f t="shared" si="55"/>
        <v/>
      </c>
      <c r="BJ117" s="4" t="str">
        <f t="shared" si="35"/>
        <v/>
      </c>
      <c r="BK117" s="13"/>
      <c r="BL117" s="2">
        <f t="shared" si="48"/>
        <v>31.5</v>
      </c>
      <c r="BM117" s="4">
        <f t="shared" si="36"/>
        <v>94.5</v>
      </c>
      <c r="BN117" s="4">
        <f t="shared" si="37"/>
        <v>-0.33</v>
      </c>
      <c r="BQ117" s="4">
        <f t="shared" si="38"/>
        <v>0</v>
      </c>
      <c r="BR117" s="13" t="str">
        <f t="shared" si="56"/>
        <v/>
      </c>
      <c r="BS117" s="4" t="str">
        <f t="shared" si="40"/>
        <v/>
      </c>
      <c r="BT117" s="25"/>
    </row>
    <row r="118">
      <c r="A118" s="2">
        <f t="shared" si="41"/>
        <v>32</v>
      </c>
      <c r="B118" s="4">
        <f t="shared" si="1"/>
        <v>96</v>
      </c>
      <c r="C118" s="4">
        <f t="shared" si="2"/>
        <v>-0.54</v>
      </c>
      <c r="D118" s="4">
        <f>151.5+1/32</f>
        <v>151.53125</v>
      </c>
      <c r="E118" s="4">
        <f>154.5-1/32</f>
        <v>154.46875</v>
      </c>
      <c r="F118" s="4">
        <f t="shared" si="3"/>
        <v>2.9375</v>
      </c>
      <c r="G118" s="13">
        <f t="shared" si="49"/>
        <v>0.8079466429</v>
      </c>
      <c r="H118" s="4">
        <f t="shared" si="5"/>
        <v>0.03778541526</v>
      </c>
      <c r="J118" s="2">
        <f t="shared" si="42"/>
        <v>32</v>
      </c>
      <c r="K118" s="4">
        <f t="shared" si="6"/>
        <v>96</v>
      </c>
      <c r="L118" s="4">
        <f t="shared" si="7"/>
        <v>-0.54</v>
      </c>
      <c r="M118" s="4">
        <f>151.75</f>
        <v>151.75</v>
      </c>
      <c r="N118" s="4">
        <f>154+5/16</f>
        <v>154.3125</v>
      </c>
      <c r="O118" s="4">
        <f t="shared" si="8"/>
        <v>2.5625</v>
      </c>
      <c r="P118" s="13">
        <f t="shared" si="50"/>
        <v>0.7572493469</v>
      </c>
      <c r="Q118" s="4">
        <f t="shared" si="10"/>
        <v>0.04014395447</v>
      </c>
      <c r="S118" s="2">
        <f t="shared" si="43"/>
        <v>32</v>
      </c>
      <c r="T118" s="4">
        <f t="shared" si="11"/>
        <v>96</v>
      </c>
      <c r="U118" s="4">
        <f t="shared" si="12"/>
        <v>-0.48</v>
      </c>
      <c r="V118" s="4">
        <f>151.75</f>
        <v>151.75</v>
      </c>
      <c r="W118" s="4">
        <f>154+5/16</f>
        <v>154.3125</v>
      </c>
      <c r="X118" s="4">
        <f t="shared" si="13"/>
        <v>2.5625</v>
      </c>
      <c r="Y118" s="13">
        <f t="shared" si="51"/>
        <v>0.75991104</v>
      </c>
      <c r="Z118" s="4">
        <f t="shared" si="15"/>
        <v>0.0347675398</v>
      </c>
      <c r="AB118" s="2">
        <f t="shared" si="44"/>
        <v>32</v>
      </c>
      <c r="AC118" s="4">
        <f t="shared" si="16"/>
        <v>96</v>
      </c>
      <c r="AD118" s="4">
        <f t="shared" si="17"/>
        <v>-0.36</v>
      </c>
      <c r="AG118" s="4">
        <f t="shared" si="18"/>
        <v>0</v>
      </c>
      <c r="AH118" s="13" t="str">
        <f t="shared" si="52"/>
        <v/>
      </c>
      <c r="AI118" s="4" t="str">
        <f t="shared" si="20"/>
        <v/>
      </c>
      <c r="AJ118" s="13"/>
      <c r="AK118" s="2">
        <f t="shared" si="45"/>
        <v>32</v>
      </c>
      <c r="AL118" s="4">
        <f t="shared" si="21"/>
        <v>96</v>
      </c>
      <c r="AM118" s="4">
        <f t="shared" si="22"/>
        <v>-0.36</v>
      </c>
      <c r="AP118" s="4">
        <f t="shared" si="23"/>
        <v>0</v>
      </c>
      <c r="AQ118" s="13" t="str">
        <f t="shared" si="53"/>
        <v/>
      </c>
      <c r="AR118" s="4" t="str">
        <f t="shared" si="25"/>
        <v/>
      </c>
      <c r="AS118" s="13"/>
      <c r="AT118" s="2">
        <f t="shared" si="46"/>
        <v>32</v>
      </c>
      <c r="AU118" s="4">
        <f t="shared" si="26"/>
        <v>96</v>
      </c>
      <c r="AV118" s="4">
        <f t="shared" si="27"/>
        <v>-0.36</v>
      </c>
      <c r="AY118" s="4">
        <f t="shared" si="28"/>
        <v>0</v>
      </c>
      <c r="AZ118" s="13" t="str">
        <f t="shared" si="54"/>
        <v/>
      </c>
      <c r="BA118" s="4" t="str">
        <f t="shared" si="30"/>
        <v/>
      </c>
      <c r="BB118" s="13"/>
      <c r="BC118" s="2">
        <f t="shared" si="47"/>
        <v>32</v>
      </c>
      <c r="BD118" s="4">
        <f t="shared" si="31"/>
        <v>96</v>
      </c>
      <c r="BE118" s="4">
        <f t="shared" si="32"/>
        <v>-0.36</v>
      </c>
      <c r="BH118" s="4">
        <f t="shared" si="33"/>
        <v>0</v>
      </c>
      <c r="BI118" s="13" t="str">
        <f t="shared" si="55"/>
        <v/>
      </c>
      <c r="BJ118" s="4" t="str">
        <f t="shared" si="35"/>
        <v/>
      </c>
      <c r="BK118" s="13"/>
      <c r="BL118" s="2">
        <f t="shared" si="48"/>
        <v>32</v>
      </c>
      <c r="BM118" s="4">
        <f t="shared" si="36"/>
        <v>96</v>
      </c>
      <c r="BN118" s="4">
        <f t="shared" si="37"/>
        <v>-0.36</v>
      </c>
      <c r="BQ118" s="4">
        <f t="shared" si="38"/>
        <v>0</v>
      </c>
      <c r="BR118" s="13" t="str">
        <f t="shared" si="56"/>
        <v/>
      </c>
      <c r="BS118" s="4" t="str">
        <f t="shared" si="40"/>
        <v/>
      </c>
      <c r="BT118" s="25"/>
    </row>
    <row r="119">
      <c r="A119" s="2">
        <f t="shared" si="41"/>
        <v>32.5</v>
      </c>
      <c r="B119" s="4">
        <f t="shared" si="1"/>
        <v>97.5</v>
      </c>
      <c r="C119" s="4">
        <f t="shared" si="2"/>
        <v>-0.57</v>
      </c>
      <c r="F119" s="4">
        <f t="shared" si="3"/>
        <v>0</v>
      </c>
      <c r="G119" s="13" t="str">
        <f t="shared" si="49"/>
        <v/>
      </c>
      <c r="H119" s="4" t="str">
        <f t="shared" si="5"/>
        <v/>
      </c>
      <c r="J119" s="2">
        <f t="shared" si="42"/>
        <v>32.5</v>
      </c>
      <c r="K119" s="4">
        <f t="shared" si="6"/>
        <v>97.5</v>
      </c>
      <c r="L119" s="4">
        <f t="shared" si="7"/>
        <v>-0.57</v>
      </c>
      <c r="O119" s="4">
        <f t="shared" si="8"/>
        <v>0</v>
      </c>
      <c r="P119" s="13" t="str">
        <f t="shared" si="50"/>
        <v/>
      </c>
      <c r="Q119" s="4" t="str">
        <f t="shared" si="10"/>
        <v/>
      </c>
      <c r="S119" s="2">
        <f t="shared" si="43"/>
        <v>32.5</v>
      </c>
      <c r="T119" s="4">
        <f t="shared" si="11"/>
        <v>97.5</v>
      </c>
      <c r="U119" s="4">
        <f t="shared" si="12"/>
        <v>-0.51</v>
      </c>
      <c r="X119" s="4">
        <f t="shared" si="13"/>
        <v>0</v>
      </c>
      <c r="Y119" s="13" t="str">
        <f t="shared" si="51"/>
        <v/>
      </c>
      <c r="Z119" s="4" t="str">
        <f t="shared" si="15"/>
        <v/>
      </c>
      <c r="AB119" s="2">
        <f t="shared" si="44"/>
        <v>32.5</v>
      </c>
      <c r="AC119" s="4">
        <f t="shared" si="16"/>
        <v>97.5</v>
      </c>
      <c r="AD119" s="4">
        <f t="shared" si="17"/>
        <v>-0.39</v>
      </c>
      <c r="AG119" s="4">
        <f t="shared" si="18"/>
        <v>0</v>
      </c>
      <c r="AH119" s="13" t="str">
        <f t="shared" si="52"/>
        <v/>
      </c>
      <c r="AI119" s="4" t="str">
        <f t="shared" si="20"/>
        <v/>
      </c>
      <c r="AJ119" s="13"/>
      <c r="AK119" s="2">
        <f t="shared" si="45"/>
        <v>32.5</v>
      </c>
      <c r="AL119" s="4">
        <f t="shared" si="21"/>
        <v>97.5</v>
      </c>
      <c r="AM119" s="4">
        <f t="shared" si="22"/>
        <v>-0.39</v>
      </c>
      <c r="AP119" s="4">
        <f t="shared" si="23"/>
        <v>0</v>
      </c>
      <c r="AQ119" s="13" t="str">
        <f t="shared" si="53"/>
        <v/>
      </c>
      <c r="AR119" s="4" t="str">
        <f t="shared" si="25"/>
        <v/>
      </c>
      <c r="AS119" s="13"/>
      <c r="AT119" s="2">
        <f t="shared" si="46"/>
        <v>32.5</v>
      </c>
      <c r="AU119" s="4">
        <f t="shared" si="26"/>
        <v>97.5</v>
      </c>
      <c r="AV119" s="4">
        <f t="shared" si="27"/>
        <v>-0.39</v>
      </c>
      <c r="AY119" s="4">
        <f t="shared" si="28"/>
        <v>0</v>
      </c>
      <c r="AZ119" s="13" t="str">
        <f t="shared" si="54"/>
        <v/>
      </c>
      <c r="BA119" s="4" t="str">
        <f t="shared" si="30"/>
        <v/>
      </c>
      <c r="BB119" s="13"/>
      <c r="BC119" s="2">
        <f t="shared" si="47"/>
        <v>32.5</v>
      </c>
      <c r="BD119" s="4">
        <f t="shared" si="31"/>
        <v>97.5</v>
      </c>
      <c r="BE119" s="4">
        <f t="shared" si="32"/>
        <v>-0.39</v>
      </c>
      <c r="BH119" s="4">
        <f t="shared" si="33"/>
        <v>0</v>
      </c>
      <c r="BI119" s="13" t="str">
        <f t="shared" si="55"/>
        <v/>
      </c>
      <c r="BJ119" s="4" t="str">
        <f t="shared" si="35"/>
        <v/>
      </c>
      <c r="BK119" s="13"/>
      <c r="BL119" s="2">
        <f t="shared" si="48"/>
        <v>32.5</v>
      </c>
      <c r="BM119" s="4">
        <f t="shared" si="36"/>
        <v>97.5</v>
      </c>
      <c r="BN119" s="4">
        <f t="shared" si="37"/>
        <v>-0.39</v>
      </c>
      <c r="BQ119" s="4">
        <f t="shared" si="38"/>
        <v>0</v>
      </c>
      <c r="BR119" s="13" t="str">
        <f t="shared" si="56"/>
        <v/>
      </c>
      <c r="BS119" s="4" t="str">
        <f t="shared" si="40"/>
        <v/>
      </c>
      <c r="BT119" s="25"/>
    </row>
    <row r="120">
      <c r="A120" s="2">
        <f t="shared" si="41"/>
        <v>33</v>
      </c>
      <c r="B120" s="4">
        <f t="shared" si="1"/>
        <v>99</v>
      </c>
      <c r="C120" s="4">
        <f t="shared" si="2"/>
        <v>-0.6</v>
      </c>
      <c r="D120" s="4">
        <f>151-1/16</f>
        <v>150.9375</v>
      </c>
      <c r="E120" s="2">
        <v>155.125</v>
      </c>
      <c r="F120" s="4">
        <f t="shared" si="3"/>
        <v>4.1875</v>
      </c>
      <c r="G120" s="13">
        <f t="shared" si="49"/>
        <v>0.9646530752</v>
      </c>
      <c r="H120" s="4">
        <f t="shared" si="5"/>
        <v>0.01965060531</v>
      </c>
      <c r="J120" s="2">
        <f t="shared" si="42"/>
        <v>33</v>
      </c>
      <c r="K120" s="4">
        <f t="shared" si="6"/>
        <v>99</v>
      </c>
      <c r="L120" s="4">
        <f t="shared" si="7"/>
        <v>-0.6</v>
      </c>
      <c r="M120" s="4">
        <f>151.25+1/32</f>
        <v>151.28125</v>
      </c>
      <c r="N120" s="4">
        <f>154.75+1/32</f>
        <v>154.78125</v>
      </c>
      <c r="O120" s="4">
        <f t="shared" si="8"/>
        <v>3.5</v>
      </c>
      <c r="P120" s="13">
        <f t="shared" si="50"/>
        <v>0.8849953577</v>
      </c>
      <c r="Q120" s="4">
        <f t="shared" si="10"/>
        <v>0.0302217649</v>
      </c>
      <c r="S120" s="2">
        <f t="shared" si="43"/>
        <v>33</v>
      </c>
      <c r="T120" s="4">
        <f t="shared" si="11"/>
        <v>99</v>
      </c>
      <c r="U120" s="4">
        <f t="shared" si="12"/>
        <v>-0.54</v>
      </c>
      <c r="V120" s="4">
        <f>151.375+1/32</f>
        <v>151.40625</v>
      </c>
      <c r="W120" s="4">
        <f>154.625+1/32</f>
        <v>154.65625</v>
      </c>
      <c r="X120" s="4">
        <f t="shared" si="13"/>
        <v>3.25</v>
      </c>
      <c r="Y120" s="13">
        <f t="shared" si="51"/>
        <v>0.8558004243</v>
      </c>
      <c r="Z120" s="4">
        <f t="shared" si="15"/>
        <v>0.02906855464</v>
      </c>
      <c r="AB120" s="2">
        <f t="shared" si="44"/>
        <v>33</v>
      </c>
      <c r="AC120" s="4">
        <f t="shared" si="16"/>
        <v>99</v>
      </c>
      <c r="AD120" s="4">
        <f t="shared" si="17"/>
        <v>-0.42</v>
      </c>
      <c r="AG120" s="4">
        <f t="shared" si="18"/>
        <v>0</v>
      </c>
      <c r="AH120" s="13" t="str">
        <f t="shared" si="52"/>
        <v/>
      </c>
      <c r="AI120" s="4" t="str">
        <f t="shared" si="20"/>
        <v/>
      </c>
      <c r="AJ120" s="13"/>
      <c r="AK120" s="2">
        <f t="shared" si="45"/>
        <v>33</v>
      </c>
      <c r="AL120" s="4">
        <f t="shared" si="21"/>
        <v>99</v>
      </c>
      <c r="AM120" s="4">
        <f t="shared" si="22"/>
        <v>-0.42</v>
      </c>
      <c r="AP120" s="4">
        <f t="shared" si="23"/>
        <v>0</v>
      </c>
      <c r="AQ120" s="13" t="str">
        <f t="shared" si="53"/>
        <v/>
      </c>
      <c r="AR120" s="4" t="str">
        <f t="shared" si="25"/>
        <v/>
      </c>
      <c r="AS120" s="13"/>
      <c r="AT120" s="2">
        <f t="shared" si="46"/>
        <v>33</v>
      </c>
      <c r="AU120" s="4">
        <f t="shared" si="26"/>
        <v>99</v>
      </c>
      <c r="AV120" s="4">
        <f t="shared" si="27"/>
        <v>-0.42</v>
      </c>
      <c r="AY120" s="4">
        <f t="shared" si="28"/>
        <v>0</v>
      </c>
      <c r="AZ120" s="13" t="str">
        <f t="shared" si="54"/>
        <v/>
      </c>
      <c r="BA120" s="4" t="str">
        <f t="shared" si="30"/>
        <v/>
      </c>
      <c r="BB120" s="13"/>
      <c r="BC120" s="2">
        <f t="shared" si="47"/>
        <v>33</v>
      </c>
      <c r="BD120" s="4">
        <f t="shared" si="31"/>
        <v>99</v>
      </c>
      <c r="BE120" s="4">
        <f t="shared" si="32"/>
        <v>-0.42</v>
      </c>
      <c r="BH120" s="4">
        <f t="shared" si="33"/>
        <v>0</v>
      </c>
      <c r="BI120" s="13" t="str">
        <f t="shared" si="55"/>
        <v/>
      </c>
      <c r="BJ120" s="4" t="str">
        <f t="shared" si="35"/>
        <v/>
      </c>
      <c r="BK120" s="13"/>
      <c r="BL120" s="2">
        <f t="shared" si="48"/>
        <v>33</v>
      </c>
      <c r="BM120" s="4">
        <f t="shared" si="36"/>
        <v>99</v>
      </c>
      <c r="BN120" s="4">
        <f t="shared" si="37"/>
        <v>-0.42</v>
      </c>
      <c r="BQ120" s="4">
        <f t="shared" si="38"/>
        <v>0</v>
      </c>
      <c r="BR120" s="13" t="str">
        <f t="shared" si="56"/>
        <v/>
      </c>
      <c r="BS120" s="4" t="str">
        <f t="shared" si="40"/>
        <v/>
      </c>
      <c r="BT120" s="25"/>
    </row>
    <row r="121">
      <c r="A121" s="2">
        <f t="shared" si="41"/>
        <v>33.5</v>
      </c>
      <c r="B121" s="4">
        <f t="shared" si="1"/>
        <v>100.5</v>
      </c>
      <c r="C121" s="4">
        <f t="shared" si="2"/>
        <v>-0.63</v>
      </c>
      <c r="F121" s="4">
        <f t="shared" si="3"/>
        <v>0</v>
      </c>
      <c r="G121" s="13" t="str">
        <f t="shared" si="49"/>
        <v/>
      </c>
      <c r="H121" s="4" t="str">
        <f t="shared" si="5"/>
        <v/>
      </c>
      <c r="J121" s="2">
        <f t="shared" si="42"/>
        <v>33.5</v>
      </c>
      <c r="K121" s="4">
        <f t="shared" si="6"/>
        <v>100.5</v>
      </c>
      <c r="L121" s="4">
        <f t="shared" si="7"/>
        <v>-0.63</v>
      </c>
      <c r="O121" s="4">
        <f t="shared" si="8"/>
        <v>0</v>
      </c>
      <c r="P121" s="13" t="str">
        <f t="shared" si="50"/>
        <v/>
      </c>
      <c r="Q121" s="4" t="str">
        <f t="shared" si="10"/>
        <v/>
      </c>
      <c r="S121" s="2">
        <f t="shared" si="43"/>
        <v>33.5</v>
      </c>
      <c r="T121" s="4">
        <f t="shared" si="11"/>
        <v>100.5</v>
      </c>
      <c r="U121" s="4">
        <f t="shared" si="12"/>
        <v>-0.57</v>
      </c>
      <c r="X121" s="4">
        <f t="shared" si="13"/>
        <v>0</v>
      </c>
      <c r="Y121" s="13" t="str">
        <f t="shared" si="51"/>
        <v/>
      </c>
      <c r="Z121" s="4" t="str">
        <f t="shared" si="15"/>
        <v/>
      </c>
      <c r="AB121" s="2">
        <f t="shared" si="44"/>
        <v>33.5</v>
      </c>
      <c r="AC121" s="4">
        <f t="shared" si="16"/>
        <v>100.5</v>
      </c>
      <c r="AD121" s="4">
        <f t="shared" si="17"/>
        <v>-0.45</v>
      </c>
      <c r="AG121" s="4">
        <f t="shared" si="18"/>
        <v>0</v>
      </c>
      <c r="AH121" s="13" t="str">
        <f t="shared" si="52"/>
        <v/>
      </c>
      <c r="AI121" s="4" t="str">
        <f t="shared" si="20"/>
        <v/>
      </c>
      <c r="AJ121" s="13"/>
      <c r="AK121" s="2">
        <f t="shared" si="45"/>
        <v>33.5</v>
      </c>
      <c r="AL121" s="4">
        <f t="shared" si="21"/>
        <v>100.5</v>
      </c>
      <c r="AM121" s="4">
        <f t="shared" si="22"/>
        <v>-0.45</v>
      </c>
      <c r="AP121" s="4">
        <f t="shared" si="23"/>
        <v>0</v>
      </c>
      <c r="AQ121" s="13" t="str">
        <f t="shared" si="53"/>
        <v/>
      </c>
      <c r="AR121" s="4" t="str">
        <f t="shared" si="25"/>
        <v/>
      </c>
      <c r="AS121" s="13"/>
      <c r="AT121" s="2">
        <f t="shared" si="46"/>
        <v>33.5</v>
      </c>
      <c r="AU121" s="4">
        <f t="shared" si="26"/>
        <v>100.5</v>
      </c>
      <c r="AV121" s="4">
        <f t="shared" si="27"/>
        <v>-0.45</v>
      </c>
      <c r="AY121" s="4">
        <f t="shared" si="28"/>
        <v>0</v>
      </c>
      <c r="AZ121" s="13" t="str">
        <f t="shared" si="54"/>
        <v/>
      </c>
      <c r="BA121" s="4" t="str">
        <f t="shared" si="30"/>
        <v/>
      </c>
      <c r="BB121" s="13"/>
      <c r="BC121" s="2">
        <f t="shared" si="47"/>
        <v>33.5</v>
      </c>
      <c r="BD121" s="4">
        <f t="shared" si="31"/>
        <v>100.5</v>
      </c>
      <c r="BE121" s="4">
        <f t="shared" si="32"/>
        <v>-0.45</v>
      </c>
      <c r="BH121" s="4">
        <f t="shared" si="33"/>
        <v>0</v>
      </c>
      <c r="BI121" s="13" t="str">
        <f t="shared" si="55"/>
        <v/>
      </c>
      <c r="BJ121" s="4" t="str">
        <f t="shared" si="35"/>
        <v/>
      </c>
      <c r="BK121" s="13"/>
      <c r="BL121" s="2">
        <f t="shared" si="48"/>
        <v>33.5</v>
      </c>
      <c r="BM121" s="4">
        <f t="shared" si="36"/>
        <v>100.5</v>
      </c>
      <c r="BN121" s="4">
        <f t="shared" si="37"/>
        <v>-0.45</v>
      </c>
      <c r="BQ121" s="4">
        <f t="shared" si="38"/>
        <v>0</v>
      </c>
      <c r="BR121" s="13" t="str">
        <f t="shared" si="56"/>
        <v/>
      </c>
      <c r="BS121" s="4" t="str">
        <f t="shared" si="40"/>
        <v/>
      </c>
      <c r="BT121" s="25"/>
    </row>
    <row r="122">
      <c r="A122" s="2">
        <f t="shared" si="41"/>
        <v>34</v>
      </c>
      <c r="B122" s="4">
        <f t="shared" si="1"/>
        <v>102</v>
      </c>
      <c r="C122" s="4">
        <f t="shared" si="2"/>
        <v>-0.66</v>
      </c>
      <c r="D122" s="4">
        <f>150+13/16</f>
        <v>150.8125</v>
      </c>
      <c r="E122" s="2">
        <v>155.25</v>
      </c>
      <c r="F122" s="4">
        <f t="shared" si="3"/>
        <v>4.4375</v>
      </c>
      <c r="G122" s="13">
        <f t="shared" si="49"/>
        <v>0.993031274</v>
      </c>
      <c r="H122" s="4">
        <f t="shared" si="5"/>
        <v>0</v>
      </c>
      <c r="J122" s="2">
        <f t="shared" si="42"/>
        <v>34</v>
      </c>
      <c r="K122" s="4">
        <f t="shared" si="6"/>
        <v>102</v>
      </c>
      <c r="L122" s="4">
        <f t="shared" si="7"/>
        <v>-0.66</v>
      </c>
      <c r="M122" s="4">
        <f>150.875+1/32</f>
        <v>150.90625</v>
      </c>
      <c r="N122" s="4">
        <f>155.125+1/32</f>
        <v>155.15625</v>
      </c>
      <c r="O122" s="4">
        <f t="shared" si="8"/>
        <v>4.25</v>
      </c>
      <c r="P122" s="13">
        <f t="shared" si="50"/>
        <v>0.9752173866</v>
      </c>
      <c r="Q122" s="4">
        <f t="shared" si="10"/>
        <v>0.01451760982</v>
      </c>
      <c r="S122" s="2">
        <f t="shared" si="43"/>
        <v>34</v>
      </c>
      <c r="T122" s="4">
        <f t="shared" si="11"/>
        <v>102</v>
      </c>
      <c r="U122" s="4">
        <f t="shared" si="12"/>
        <v>-0.6</v>
      </c>
      <c r="V122" s="4">
        <f>151+1/16</f>
        <v>151.0625</v>
      </c>
      <c r="W122" s="2">
        <v>155.0</v>
      </c>
      <c r="X122" s="4">
        <f t="shared" si="13"/>
        <v>3.9375</v>
      </c>
      <c r="Y122" s="13">
        <f t="shared" si="51"/>
        <v>0.9419787384</v>
      </c>
      <c r="Z122" s="4">
        <f t="shared" si="15"/>
        <v>0.01874251838</v>
      </c>
      <c r="AB122" s="2">
        <f t="shared" si="44"/>
        <v>34</v>
      </c>
      <c r="AC122" s="4">
        <f t="shared" si="16"/>
        <v>102</v>
      </c>
      <c r="AD122" s="4">
        <f t="shared" si="17"/>
        <v>-0.48</v>
      </c>
      <c r="AG122" s="4">
        <f t="shared" si="18"/>
        <v>0</v>
      </c>
      <c r="AH122" s="13" t="str">
        <f t="shared" si="52"/>
        <v/>
      </c>
      <c r="AI122" s="4" t="str">
        <f t="shared" si="20"/>
        <v/>
      </c>
      <c r="AJ122" s="13"/>
      <c r="AK122" s="2">
        <f t="shared" si="45"/>
        <v>34</v>
      </c>
      <c r="AL122" s="4">
        <f t="shared" si="21"/>
        <v>102</v>
      </c>
      <c r="AM122" s="4">
        <f t="shared" si="22"/>
        <v>-0.48</v>
      </c>
      <c r="AP122" s="4">
        <f t="shared" si="23"/>
        <v>0</v>
      </c>
      <c r="AQ122" s="13" t="str">
        <f t="shared" si="53"/>
        <v/>
      </c>
      <c r="AR122" s="4" t="str">
        <f t="shared" si="25"/>
        <v/>
      </c>
      <c r="AS122" s="13"/>
      <c r="AT122" s="2">
        <f t="shared" si="46"/>
        <v>34</v>
      </c>
      <c r="AU122" s="4">
        <f t="shared" si="26"/>
        <v>102</v>
      </c>
      <c r="AV122" s="4">
        <f t="shared" si="27"/>
        <v>-0.48</v>
      </c>
      <c r="AY122" s="4">
        <f t="shared" si="28"/>
        <v>0</v>
      </c>
      <c r="AZ122" s="13" t="str">
        <f t="shared" si="54"/>
        <v/>
      </c>
      <c r="BA122" s="4" t="str">
        <f t="shared" si="30"/>
        <v/>
      </c>
      <c r="BB122" s="13"/>
      <c r="BC122" s="2">
        <f t="shared" si="47"/>
        <v>34</v>
      </c>
      <c r="BD122" s="4">
        <f t="shared" si="31"/>
        <v>102</v>
      </c>
      <c r="BE122" s="4">
        <f t="shared" si="32"/>
        <v>-0.48</v>
      </c>
      <c r="BH122" s="4">
        <f t="shared" si="33"/>
        <v>0</v>
      </c>
      <c r="BI122" s="13" t="str">
        <f t="shared" si="55"/>
        <v/>
      </c>
      <c r="BJ122" s="4" t="str">
        <f t="shared" si="35"/>
        <v/>
      </c>
      <c r="BK122" s="13"/>
      <c r="BL122" s="2">
        <f t="shared" si="48"/>
        <v>34</v>
      </c>
      <c r="BM122" s="4">
        <f t="shared" si="36"/>
        <v>102</v>
      </c>
      <c r="BN122" s="4">
        <f t="shared" si="37"/>
        <v>-0.48</v>
      </c>
      <c r="BQ122" s="4">
        <f t="shared" si="38"/>
        <v>0</v>
      </c>
      <c r="BR122" s="13" t="str">
        <f t="shared" si="56"/>
        <v/>
      </c>
      <c r="BS122" s="4" t="str">
        <f t="shared" si="40"/>
        <v/>
      </c>
      <c r="BT122" s="25"/>
    </row>
    <row r="123">
      <c r="A123" s="2">
        <f t="shared" si="41"/>
        <v>34.5</v>
      </c>
      <c r="B123" s="4">
        <f t="shared" si="1"/>
        <v>103.5</v>
      </c>
      <c r="C123" s="4">
        <f t="shared" si="2"/>
        <v>-0.69</v>
      </c>
      <c r="F123" s="4">
        <f t="shared" si="3"/>
        <v>0</v>
      </c>
      <c r="G123" s="13" t="str">
        <f t="shared" si="49"/>
        <v/>
      </c>
      <c r="H123" s="4" t="str">
        <f t="shared" si="5"/>
        <v/>
      </c>
      <c r="J123" s="2">
        <f t="shared" si="42"/>
        <v>34.5</v>
      </c>
      <c r="K123" s="4">
        <f t="shared" si="6"/>
        <v>103.5</v>
      </c>
      <c r="L123" s="4">
        <f t="shared" si="7"/>
        <v>-0.69</v>
      </c>
      <c r="O123" s="4">
        <f t="shared" si="8"/>
        <v>0</v>
      </c>
      <c r="P123" s="13" t="str">
        <f t="shared" si="50"/>
        <v/>
      </c>
      <c r="Q123" s="4" t="str">
        <f t="shared" si="10"/>
        <v/>
      </c>
      <c r="S123" s="2">
        <f t="shared" si="43"/>
        <v>34.5</v>
      </c>
      <c r="T123" s="4">
        <f t="shared" si="11"/>
        <v>103.5</v>
      </c>
      <c r="U123" s="4">
        <f t="shared" si="12"/>
        <v>-0.63</v>
      </c>
      <c r="X123" s="4">
        <f t="shared" si="13"/>
        <v>0</v>
      </c>
      <c r="Y123" s="13" t="str">
        <f t="shared" si="51"/>
        <v/>
      </c>
      <c r="Z123" s="4" t="str">
        <f t="shared" si="15"/>
        <v/>
      </c>
      <c r="AB123" s="2">
        <f t="shared" si="44"/>
        <v>34.5</v>
      </c>
      <c r="AC123" s="4">
        <f t="shared" si="16"/>
        <v>103.5</v>
      </c>
      <c r="AD123" s="4">
        <f t="shared" si="17"/>
        <v>-0.51</v>
      </c>
      <c r="AG123" s="4">
        <f t="shared" si="18"/>
        <v>0</v>
      </c>
      <c r="AH123" s="13" t="str">
        <f t="shared" si="52"/>
        <v/>
      </c>
      <c r="AI123" s="4" t="str">
        <f t="shared" si="20"/>
        <v/>
      </c>
      <c r="AJ123" s="13"/>
      <c r="AK123" s="2">
        <f t="shared" si="45"/>
        <v>34.5</v>
      </c>
      <c r="AL123" s="4">
        <f t="shared" si="21"/>
        <v>103.5</v>
      </c>
      <c r="AM123" s="4">
        <f t="shared" si="22"/>
        <v>-0.51</v>
      </c>
      <c r="AP123" s="4">
        <f t="shared" si="23"/>
        <v>0</v>
      </c>
      <c r="AQ123" s="13" t="str">
        <f t="shared" si="53"/>
        <v/>
      </c>
      <c r="AR123" s="4" t="str">
        <f t="shared" si="25"/>
        <v/>
      </c>
      <c r="AS123" s="13"/>
      <c r="AT123" s="2">
        <f t="shared" si="46"/>
        <v>34.5</v>
      </c>
      <c r="AU123" s="4">
        <f t="shared" si="26"/>
        <v>103.5</v>
      </c>
      <c r="AV123" s="4">
        <f t="shared" si="27"/>
        <v>-0.51</v>
      </c>
      <c r="AY123" s="4">
        <f t="shared" si="28"/>
        <v>0</v>
      </c>
      <c r="AZ123" s="13" t="str">
        <f t="shared" si="54"/>
        <v/>
      </c>
      <c r="BA123" s="4" t="str">
        <f t="shared" si="30"/>
        <v/>
      </c>
      <c r="BB123" s="13"/>
      <c r="BC123" s="2">
        <f t="shared" si="47"/>
        <v>34.5</v>
      </c>
      <c r="BD123" s="4">
        <f t="shared" si="31"/>
        <v>103.5</v>
      </c>
      <c r="BE123" s="4">
        <f t="shared" si="32"/>
        <v>-0.51</v>
      </c>
      <c r="BH123" s="4">
        <f t="shared" si="33"/>
        <v>0</v>
      </c>
      <c r="BI123" s="13" t="str">
        <f t="shared" si="55"/>
        <v/>
      </c>
      <c r="BJ123" s="4" t="str">
        <f t="shared" si="35"/>
        <v/>
      </c>
      <c r="BK123" s="13"/>
      <c r="BL123" s="2">
        <f t="shared" si="48"/>
        <v>34.5</v>
      </c>
      <c r="BM123" s="4">
        <f t="shared" si="36"/>
        <v>103.5</v>
      </c>
      <c r="BN123" s="4">
        <f t="shared" si="37"/>
        <v>-0.51</v>
      </c>
      <c r="BQ123" s="4">
        <f t="shared" si="38"/>
        <v>0</v>
      </c>
      <c r="BR123" s="13" t="str">
        <f t="shared" si="56"/>
        <v/>
      </c>
      <c r="BS123" s="4" t="str">
        <f t="shared" si="40"/>
        <v/>
      </c>
      <c r="BT123" s="25"/>
    </row>
    <row r="124">
      <c r="A124" s="2">
        <f t="shared" si="41"/>
        <v>35</v>
      </c>
      <c r="B124" s="4">
        <f t="shared" si="1"/>
        <v>105</v>
      </c>
      <c r="C124" s="4">
        <f t="shared" si="2"/>
        <v>-0.72</v>
      </c>
      <c r="D124" s="4">
        <f>150+13/16</f>
        <v>150.8125</v>
      </c>
      <c r="E124" s="2">
        <v>155.25</v>
      </c>
      <c r="F124" s="4">
        <f t="shared" si="3"/>
        <v>4.4375</v>
      </c>
      <c r="G124" s="13">
        <f t="shared" si="49"/>
        <v>0.993031274</v>
      </c>
      <c r="H124" s="4">
        <f t="shared" si="5"/>
        <v>0</v>
      </c>
      <c r="J124" s="2">
        <f t="shared" si="42"/>
        <v>35</v>
      </c>
      <c r="K124" s="4">
        <f t="shared" si="6"/>
        <v>105</v>
      </c>
      <c r="L124" s="4">
        <f t="shared" si="7"/>
        <v>-0.72</v>
      </c>
      <c r="M124" s="4">
        <f>150.875-1/32</f>
        <v>150.84375</v>
      </c>
      <c r="N124" s="4">
        <f>155.25-1/32</f>
        <v>155.21875</v>
      </c>
      <c r="O124" s="4">
        <f t="shared" si="8"/>
        <v>4.375</v>
      </c>
      <c r="P124" s="13">
        <f t="shared" si="50"/>
        <v>0.9894548898</v>
      </c>
      <c r="Q124" s="4">
        <f t="shared" si="10"/>
        <v>0</v>
      </c>
      <c r="S124" s="2">
        <f t="shared" si="43"/>
        <v>35</v>
      </c>
      <c r="T124" s="4">
        <f t="shared" si="11"/>
        <v>105</v>
      </c>
      <c r="U124" s="4">
        <f t="shared" si="12"/>
        <v>-0.66</v>
      </c>
      <c r="V124" s="2">
        <v>150.875</v>
      </c>
      <c r="W124" s="4">
        <f>155+3/16</f>
        <v>155.1875</v>
      </c>
      <c r="X124" s="4">
        <f t="shared" si="13"/>
        <v>4.3125</v>
      </c>
      <c r="Y124" s="13">
        <f t="shared" si="51"/>
        <v>0.9858148842</v>
      </c>
      <c r="Z124" s="4">
        <f t="shared" si="15"/>
        <v>0</v>
      </c>
      <c r="AB124" s="2">
        <f t="shared" si="44"/>
        <v>35</v>
      </c>
      <c r="AC124" s="4">
        <f t="shared" si="16"/>
        <v>105</v>
      </c>
      <c r="AD124" s="4">
        <f t="shared" si="17"/>
        <v>-0.54</v>
      </c>
      <c r="AG124" s="4">
        <f t="shared" si="18"/>
        <v>0</v>
      </c>
      <c r="AH124" s="13" t="str">
        <f t="shared" si="52"/>
        <v/>
      </c>
      <c r="AI124" s="4" t="str">
        <f t="shared" si="20"/>
        <v/>
      </c>
      <c r="AJ124" s="13"/>
      <c r="AK124" s="2">
        <f t="shared" si="45"/>
        <v>35</v>
      </c>
      <c r="AL124" s="4">
        <f t="shared" si="21"/>
        <v>105</v>
      </c>
      <c r="AM124" s="4">
        <f t="shared" si="22"/>
        <v>-0.54</v>
      </c>
      <c r="AP124" s="4">
        <f t="shared" si="23"/>
        <v>0</v>
      </c>
      <c r="AQ124" s="13" t="str">
        <f t="shared" si="53"/>
        <v/>
      </c>
      <c r="AR124" s="4" t="str">
        <f t="shared" si="25"/>
        <v/>
      </c>
      <c r="AS124" s="13"/>
      <c r="AT124" s="2">
        <f t="shared" si="46"/>
        <v>35</v>
      </c>
      <c r="AU124" s="4">
        <f t="shared" si="26"/>
        <v>105</v>
      </c>
      <c r="AV124" s="4">
        <f t="shared" si="27"/>
        <v>-0.54</v>
      </c>
      <c r="AY124" s="4">
        <f t="shared" si="28"/>
        <v>0</v>
      </c>
      <c r="AZ124" s="13" t="str">
        <f t="shared" si="54"/>
        <v/>
      </c>
      <c r="BA124" s="4" t="str">
        <f t="shared" si="30"/>
        <v/>
      </c>
      <c r="BB124" s="13"/>
      <c r="BC124" s="2">
        <f t="shared" si="47"/>
        <v>35</v>
      </c>
      <c r="BD124" s="4">
        <f t="shared" si="31"/>
        <v>105</v>
      </c>
      <c r="BE124" s="4">
        <f t="shared" si="32"/>
        <v>-0.54</v>
      </c>
      <c r="BH124" s="4">
        <f t="shared" si="33"/>
        <v>0</v>
      </c>
      <c r="BI124" s="13" t="str">
        <f t="shared" si="55"/>
        <v/>
      </c>
      <c r="BJ124" s="4" t="str">
        <f t="shared" si="35"/>
        <v/>
      </c>
      <c r="BK124" s="13"/>
      <c r="BL124" s="2">
        <f t="shared" si="48"/>
        <v>35</v>
      </c>
      <c r="BM124" s="4">
        <f t="shared" si="36"/>
        <v>105</v>
      </c>
      <c r="BN124" s="4">
        <f t="shared" si="37"/>
        <v>-0.54</v>
      </c>
      <c r="BQ124" s="4">
        <f t="shared" si="38"/>
        <v>0</v>
      </c>
      <c r="BR124" s="13" t="str">
        <f t="shared" si="56"/>
        <v/>
      </c>
      <c r="BS124" s="4" t="str">
        <f t="shared" si="40"/>
        <v/>
      </c>
      <c r="BT124" s="25"/>
    </row>
    <row r="125">
      <c r="A125" s="2">
        <f t="shared" si="41"/>
        <v>35.5</v>
      </c>
      <c r="B125" s="4">
        <f t="shared" si="1"/>
        <v>106.5</v>
      </c>
      <c r="C125" s="4">
        <f t="shared" si="2"/>
        <v>-0.75</v>
      </c>
      <c r="F125" s="4">
        <f t="shared" si="3"/>
        <v>0</v>
      </c>
      <c r="G125" s="13" t="str">
        <f t="shared" si="49"/>
        <v/>
      </c>
      <c r="H125" s="4" t="str">
        <f t="shared" si="5"/>
        <v/>
      </c>
      <c r="J125" s="2">
        <f t="shared" si="42"/>
        <v>35.5</v>
      </c>
      <c r="K125" s="4">
        <f t="shared" si="6"/>
        <v>106.5</v>
      </c>
      <c r="L125" s="4">
        <f t="shared" si="7"/>
        <v>-0.75</v>
      </c>
      <c r="O125" s="4">
        <f t="shared" si="8"/>
        <v>0</v>
      </c>
      <c r="P125" s="13" t="str">
        <f t="shared" si="50"/>
        <v/>
      </c>
      <c r="Q125" s="4" t="str">
        <f t="shared" si="10"/>
        <v/>
      </c>
      <c r="S125" s="2">
        <f t="shared" si="43"/>
        <v>35.5</v>
      </c>
      <c r="T125" s="4">
        <f t="shared" si="11"/>
        <v>106.5</v>
      </c>
      <c r="U125" s="4">
        <f t="shared" si="12"/>
        <v>-0.69</v>
      </c>
      <c r="X125" s="4">
        <f t="shared" si="13"/>
        <v>0</v>
      </c>
      <c r="Y125" s="13" t="str">
        <f t="shared" si="51"/>
        <v/>
      </c>
      <c r="Z125" s="4" t="str">
        <f t="shared" si="15"/>
        <v/>
      </c>
      <c r="AB125" s="2">
        <f t="shared" si="44"/>
        <v>35.5</v>
      </c>
      <c r="AC125" s="4">
        <f t="shared" si="16"/>
        <v>106.5</v>
      </c>
      <c r="AD125" s="4">
        <f t="shared" si="17"/>
        <v>-0.57</v>
      </c>
      <c r="AG125" s="4">
        <f t="shared" si="18"/>
        <v>0</v>
      </c>
      <c r="AH125" s="13" t="str">
        <f t="shared" si="52"/>
        <v/>
      </c>
      <c r="AI125" s="4" t="str">
        <f t="shared" si="20"/>
        <v/>
      </c>
      <c r="AJ125" s="13"/>
      <c r="AK125" s="2">
        <f t="shared" si="45"/>
        <v>35.5</v>
      </c>
      <c r="AL125" s="4">
        <f t="shared" si="21"/>
        <v>106.5</v>
      </c>
      <c r="AM125" s="4">
        <f t="shared" si="22"/>
        <v>-0.57</v>
      </c>
      <c r="AP125" s="4">
        <f t="shared" si="23"/>
        <v>0</v>
      </c>
      <c r="AQ125" s="13" t="str">
        <f t="shared" si="53"/>
        <v/>
      </c>
      <c r="AR125" s="4" t="str">
        <f t="shared" si="25"/>
        <v/>
      </c>
      <c r="AS125" s="13"/>
      <c r="AT125" s="2">
        <f t="shared" si="46"/>
        <v>35.5</v>
      </c>
      <c r="AU125" s="4">
        <f t="shared" si="26"/>
        <v>106.5</v>
      </c>
      <c r="AV125" s="4">
        <f t="shared" si="27"/>
        <v>-0.57</v>
      </c>
      <c r="AY125" s="4">
        <f t="shared" si="28"/>
        <v>0</v>
      </c>
      <c r="AZ125" s="13" t="str">
        <f t="shared" si="54"/>
        <v/>
      </c>
      <c r="BA125" s="4" t="str">
        <f t="shared" si="30"/>
        <v/>
      </c>
      <c r="BB125" s="13"/>
      <c r="BC125" s="2">
        <f t="shared" si="47"/>
        <v>35.5</v>
      </c>
      <c r="BD125" s="4">
        <f t="shared" si="31"/>
        <v>106.5</v>
      </c>
      <c r="BE125" s="4">
        <f t="shared" si="32"/>
        <v>-0.57</v>
      </c>
      <c r="BH125" s="4">
        <f t="shared" si="33"/>
        <v>0</v>
      </c>
      <c r="BI125" s="13" t="str">
        <f t="shared" si="55"/>
        <v/>
      </c>
      <c r="BJ125" s="4" t="str">
        <f t="shared" si="35"/>
        <v/>
      </c>
      <c r="BK125" s="13"/>
      <c r="BL125" s="2">
        <f t="shared" si="48"/>
        <v>35.5</v>
      </c>
      <c r="BM125" s="4">
        <f t="shared" si="36"/>
        <v>106.5</v>
      </c>
      <c r="BN125" s="4">
        <f t="shared" si="37"/>
        <v>-0.57</v>
      </c>
      <c r="BQ125" s="4">
        <f t="shared" si="38"/>
        <v>0</v>
      </c>
      <c r="BR125" s="13" t="str">
        <f t="shared" si="56"/>
        <v/>
      </c>
      <c r="BS125" s="4" t="str">
        <f t="shared" si="40"/>
        <v/>
      </c>
      <c r="BT125" s="25"/>
    </row>
    <row r="126">
      <c r="A126" s="2">
        <f t="shared" si="41"/>
        <v>36</v>
      </c>
      <c r="B126" s="4">
        <f t="shared" si="1"/>
        <v>108</v>
      </c>
      <c r="C126" s="4">
        <f t="shared" si="2"/>
        <v>-0.78</v>
      </c>
      <c r="D126" s="4">
        <f>150+13/16</f>
        <v>150.8125</v>
      </c>
      <c r="E126" s="2">
        <v>155.25</v>
      </c>
      <c r="F126" s="4">
        <f t="shared" si="3"/>
        <v>4.4375</v>
      </c>
      <c r="G126" s="13">
        <f t="shared" si="49"/>
        <v>0.993031274</v>
      </c>
      <c r="H126" s="4">
        <f t="shared" si="5"/>
        <v>0</v>
      </c>
      <c r="J126" s="2">
        <f t="shared" si="42"/>
        <v>36</v>
      </c>
      <c r="K126" s="4">
        <f t="shared" si="6"/>
        <v>108</v>
      </c>
      <c r="L126" s="4">
        <f t="shared" si="7"/>
        <v>-0.78</v>
      </c>
      <c r="M126" s="4">
        <f>150.875-1/32</f>
        <v>150.84375</v>
      </c>
      <c r="N126" s="4">
        <f>155.25-1/32</f>
        <v>155.21875</v>
      </c>
      <c r="O126" s="4">
        <f t="shared" si="8"/>
        <v>4.375</v>
      </c>
      <c r="P126" s="13">
        <f t="shared" si="50"/>
        <v>0.9894548898</v>
      </c>
      <c r="Q126" s="4">
        <f t="shared" si="10"/>
        <v>0</v>
      </c>
      <c r="S126" s="2">
        <f t="shared" si="43"/>
        <v>36</v>
      </c>
      <c r="T126" s="4">
        <f t="shared" si="11"/>
        <v>108</v>
      </c>
      <c r="U126" s="4">
        <f t="shared" si="12"/>
        <v>-0.72</v>
      </c>
      <c r="V126" s="2">
        <v>150.875</v>
      </c>
      <c r="W126" s="4">
        <f>155.25-1/32</f>
        <v>155.21875</v>
      </c>
      <c r="X126" s="4">
        <f t="shared" si="13"/>
        <v>4.34375</v>
      </c>
      <c r="Y126" s="13">
        <f t="shared" si="51"/>
        <v>0.98938023</v>
      </c>
      <c r="Z126" s="4">
        <f t="shared" si="15"/>
        <v>0</v>
      </c>
      <c r="AB126" s="2">
        <f t="shared" si="44"/>
        <v>36</v>
      </c>
      <c r="AC126" s="4">
        <f t="shared" si="16"/>
        <v>108</v>
      </c>
      <c r="AD126" s="4">
        <f t="shared" si="17"/>
        <v>-0.6</v>
      </c>
      <c r="AG126" s="4">
        <f t="shared" si="18"/>
        <v>0</v>
      </c>
      <c r="AH126" s="13" t="str">
        <f t="shared" si="52"/>
        <v/>
      </c>
      <c r="AI126" s="4" t="str">
        <f t="shared" si="20"/>
        <v/>
      </c>
      <c r="AJ126" s="13"/>
      <c r="AK126" s="2">
        <f t="shared" si="45"/>
        <v>36</v>
      </c>
      <c r="AL126" s="4">
        <f t="shared" si="21"/>
        <v>108</v>
      </c>
      <c r="AM126" s="4">
        <f t="shared" si="22"/>
        <v>-0.6</v>
      </c>
      <c r="AP126" s="4">
        <f t="shared" si="23"/>
        <v>0</v>
      </c>
      <c r="AQ126" s="13" t="str">
        <f t="shared" si="53"/>
        <v/>
      </c>
      <c r="AR126" s="4" t="str">
        <f t="shared" si="25"/>
        <v/>
      </c>
      <c r="AS126" s="13"/>
      <c r="AT126" s="2">
        <f t="shared" si="46"/>
        <v>36</v>
      </c>
      <c r="AU126" s="4">
        <f t="shared" si="26"/>
        <v>108</v>
      </c>
      <c r="AV126" s="4">
        <f t="shared" si="27"/>
        <v>-0.6</v>
      </c>
      <c r="AY126" s="4">
        <f t="shared" si="28"/>
        <v>0</v>
      </c>
      <c r="AZ126" s="13" t="str">
        <f t="shared" si="54"/>
        <v/>
      </c>
      <c r="BA126" s="4" t="str">
        <f t="shared" si="30"/>
        <v/>
      </c>
      <c r="BB126" s="13"/>
      <c r="BC126" s="2">
        <f t="shared" si="47"/>
        <v>36</v>
      </c>
      <c r="BD126" s="4">
        <f t="shared" si="31"/>
        <v>108</v>
      </c>
      <c r="BE126" s="4">
        <f t="shared" si="32"/>
        <v>-0.6</v>
      </c>
      <c r="BH126" s="4">
        <f t="shared" si="33"/>
        <v>0</v>
      </c>
      <c r="BI126" s="13" t="str">
        <f t="shared" si="55"/>
        <v/>
      </c>
      <c r="BJ126" s="4" t="str">
        <f t="shared" si="35"/>
        <v/>
      </c>
      <c r="BK126" s="13"/>
      <c r="BL126" s="2">
        <f t="shared" si="48"/>
        <v>36</v>
      </c>
      <c r="BM126" s="4">
        <f t="shared" si="36"/>
        <v>108</v>
      </c>
      <c r="BN126" s="4">
        <f t="shared" si="37"/>
        <v>-0.6</v>
      </c>
      <c r="BQ126" s="4">
        <f t="shared" si="38"/>
        <v>0</v>
      </c>
      <c r="BR126" s="13" t="str">
        <f t="shared" si="56"/>
        <v/>
      </c>
      <c r="BS126" s="4" t="str">
        <f t="shared" si="40"/>
        <v/>
      </c>
      <c r="BT126" s="25"/>
    </row>
    <row r="127">
      <c r="A127" s="2">
        <f t="shared" si="41"/>
        <v>36.5</v>
      </c>
      <c r="B127" s="4">
        <f t="shared" si="1"/>
        <v>109.5</v>
      </c>
      <c r="C127" s="4">
        <f t="shared" si="2"/>
        <v>-0.81</v>
      </c>
      <c r="F127" s="4">
        <f t="shared" si="3"/>
        <v>0</v>
      </c>
      <c r="G127" s="13" t="str">
        <f t="shared" si="49"/>
        <v/>
      </c>
      <c r="H127" s="4" t="str">
        <f t="shared" si="5"/>
        <v/>
      </c>
      <c r="J127" s="2">
        <f t="shared" si="42"/>
        <v>36.5</v>
      </c>
      <c r="K127" s="4">
        <f t="shared" si="6"/>
        <v>109.5</v>
      </c>
      <c r="L127" s="4">
        <f t="shared" si="7"/>
        <v>-0.81</v>
      </c>
      <c r="O127" s="4">
        <f t="shared" si="8"/>
        <v>0</v>
      </c>
      <c r="P127" s="13" t="str">
        <f t="shared" si="50"/>
        <v/>
      </c>
      <c r="Q127" s="4" t="str">
        <f t="shared" si="10"/>
        <v/>
      </c>
      <c r="S127" s="2">
        <f t="shared" si="43"/>
        <v>36.5</v>
      </c>
      <c r="T127" s="4">
        <f t="shared" si="11"/>
        <v>109.5</v>
      </c>
      <c r="U127" s="4">
        <f t="shared" si="12"/>
        <v>-0.75</v>
      </c>
      <c r="X127" s="4">
        <f t="shared" si="13"/>
        <v>0</v>
      </c>
      <c r="Y127" s="13" t="str">
        <f t="shared" si="51"/>
        <v/>
      </c>
      <c r="Z127" s="4" t="str">
        <f t="shared" si="15"/>
        <v/>
      </c>
      <c r="AB127" s="2">
        <f t="shared" si="44"/>
        <v>36.5</v>
      </c>
      <c r="AC127" s="4">
        <f t="shared" si="16"/>
        <v>109.5</v>
      </c>
      <c r="AD127" s="4">
        <f t="shared" si="17"/>
        <v>-0.63</v>
      </c>
      <c r="AG127" s="4">
        <f t="shared" si="18"/>
        <v>0</v>
      </c>
      <c r="AH127" s="13" t="str">
        <f t="shared" si="52"/>
        <v/>
      </c>
      <c r="AI127" s="4" t="str">
        <f t="shared" si="20"/>
        <v/>
      </c>
      <c r="AJ127" s="13"/>
      <c r="AK127" s="2">
        <f t="shared" si="45"/>
        <v>36.5</v>
      </c>
      <c r="AL127" s="4">
        <f t="shared" si="21"/>
        <v>109.5</v>
      </c>
      <c r="AM127" s="4">
        <f t="shared" si="22"/>
        <v>-0.63</v>
      </c>
      <c r="AP127" s="4">
        <f t="shared" si="23"/>
        <v>0</v>
      </c>
      <c r="AQ127" s="13" t="str">
        <f t="shared" si="53"/>
        <v/>
      </c>
      <c r="AR127" s="4" t="str">
        <f t="shared" si="25"/>
        <v/>
      </c>
      <c r="AS127" s="13"/>
      <c r="AT127" s="2">
        <f t="shared" si="46"/>
        <v>36.5</v>
      </c>
      <c r="AU127" s="4">
        <f t="shared" si="26"/>
        <v>109.5</v>
      </c>
      <c r="AV127" s="4">
        <f t="shared" si="27"/>
        <v>-0.63</v>
      </c>
      <c r="AY127" s="4">
        <f t="shared" si="28"/>
        <v>0</v>
      </c>
      <c r="AZ127" s="13" t="str">
        <f t="shared" si="54"/>
        <v/>
      </c>
      <c r="BA127" s="4" t="str">
        <f t="shared" si="30"/>
        <v/>
      </c>
      <c r="BB127" s="13"/>
      <c r="BC127" s="2">
        <f t="shared" si="47"/>
        <v>36.5</v>
      </c>
      <c r="BD127" s="4">
        <f t="shared" si="31"/>
        <v>109.5</v>
      </c>
      <c r="BE127" s="4">
        <f t="shared" si="32"/>
        <v>-0.63</v>
      </c>
      <c r="BH127" s="4">
        <f t="shared" si="33"/>
        <v>0</v>
      </c>
      <c r="BI127" s="13" t="str">
        <f t="shared" si="55"/>
        <v/>
      </c>
      <c r="BJ127" s="4" t="str">
        <f t="shared" si="35"/>
        <v/>
      </c>
      <c r="BK127" s="13"/>
      <c r="BL127" s="2">
        <f t="shared" si="48"/>
        <v>36.5</v>
      </c>
      <c r="BM127" s="4">
        <f t="shared" si="36"/>
        <v>109.5</v>
      </c>
      <c r="BN127" s="4">
        <f t="shared" si="37"/>
        <v>-0.63</v>
      </c>
      <c r="BQ127" s="4">
        <f t="shared" si="38"/>
        <v>0</v>
      </c>
      <c r="BR127" s="13" t="str">
        <f t="shared" si="56"/>
        <v/>
      </c>
      <c r="BS127" s="4" t="str">
        <f t="shared" si="40"/>
        <v/>
      </c>
      <c r="BT127" s="25"/>
    </row>
    <row r="128">
      <c r="A128" s="2">
        <f t="shared" si="41"/>
        <v>37</v>
      </c>
      <c r="B128" s="4">
        <f t="shared" si="1"/>
        <v>111</v>
      </c>
      <c r="C128" s="4">
        <f t="shared" si="2"/>
        <v>-0.84</v>
      </c>
      <c r="D128" s="4">
        <f>150+13/16</f>
        <v>150.8125</v>
      </c>
      <c r="E128" s="2">
        <v>155.25</v>
      </c>
      <c r="F128" s="4">
        <f t="shared" si="3"/>
        <v>4.4375</v>
      </c>
      <c r="G128" s="13">
        <f t="shared" si="49"/>
        <v>0.993031274</v>
      </c>
      <c r="H128" s="4">
        <f t="shared" si="5"/>
        <v>0</v>
      </c>
      <c r="I128" s="2"/>
      <c r="J128" s="2">
        <f t="shared" si="42"/>
        <v>37</v>
      </c>
      <c r="K128" s="4">
        <f t="shared" si="6"/>
        <v>111</v>
      </c>
      <c r="L128" s="4">
        <f t="shared" si="7"/>
        <v>-0.84</v>
      </c>
      <c r="M128" s="4">
        <f>150.875-1/32</f>
        <v>150.84375</v>
      </c>
      <c r="N128" s="4">
        <f>155.25-1/32</f>
        <v>155.21875</v>
      </c>
      <c r="O128" s="4">
        <f t="shared" si="8"/>
        <v>4.375</v>
      </c>
      <c r="P128" s="13">
        <f t="shared" si="50"/>
        <v>0.9894548898</v>
      </c>
      <c r="Q128" s="4">
        <f t="shared" si="10"/>
        <v>0</v>
      </c>
      <c r="S128" s="2">
        <f t="shared" si="43"/>
        <v>37</v>
      </c>
      <c r="T128" s="4">
        <f t="shared" si="11"/>
        <v>111</v>
      </c>
      <c r="U128" s="4">
        <f t="shared" si="12"/>
        <v>-0.78</v>
      </c>
      <c r="V128" s="2">
        <v>150.875</v>
      </c>
      <c r="W128" s="4">
        <f>155.25-1/32</f>
        <v>155.21875</v>
      </c>
      <c r="X128" s="4">
        <f t="shared" si="13"/>
        <v>4.34375</v>
      </c>
      <c r="Y128" s="13">
        <f t="shared" si="51"/>
        <v>0.98938023</v>
      </c>
      <c r="Z128" s="4">
        <f t="shared" si="15"/>
        <v>0</v>
      </c>
      <c r="AB128" s="2">
        <f t="shared" si="44"/>
        <v>37</v>
      </c>
      <c r="AC128" s="4">
        <f t="shared" si="16"/>
        <v>111</v>
      </c>
      <c r="AD128" s="4">
        <f t="shared" si="17"/>
        <v>-0.66</v>
      </c>
      <c r="AG128" s="4">
        <f t="shared" si="18"/>
        <v>0</v>
      </c>
      <c r="AH128" s="13" t="str">
        <f t="shared" si="52"/>
        <v/>
      </c>
      <c r="AI128" s="4" t="str">
        <f t="shared" si="20"/>
        <v/>
      </c>
      <c r="AJ128" s="13"/>
      <c r="AK128" s="2">
        <f t="shared" si="45"/>
        <v>37</v>
      </c>
      <c r="AL128" s="4">
        <f t="shared" si="21"/>
        <v>111</v>
      </c>
      <c r="AM128" s="4">
        <f t="shared" si="22"/>
        <v>-0.66</v>
      </c>
      <c r="AP128" s="4">
        <f t="shared" si="23"/>
        <v>0</v>
      </c>
      <c r="AQ128" s="13" t="str">
        <f t="shared" si="53"/>
        <v/>
      </c>
      <c r="AR128" s="4" t="str">
        <f t="shared" si="25"/>
        <v/>
      </c>
      <c r="AS128" s="13"/>
      <c r="AT128" s="2">
        <f t="shared" si="46"/>
        <v>37</v>
      </c>
      <c r="AU128" s="4">
        <f t="shared" si="26"/>
        <v>111</v>
      </c>
      <c r="AV128" s="4">
        <f t="shared" si="27"/>
        <v>-0.66</v>
      </c>
      <c r="AY128" s="4">
        <f t="shared" si="28"/>
        <v>0</v>
      </c>
      <c r="AZ128" s="13" t="str">
        <f t="shared" si="54"/>
        <v/>
      </c>
      <c r="BA128" s="4" t="str">
        <f t="shared" si="30"/>
        <v/>
      </c>
      <c r="BB128" s="13"/>
      <c r="BC128" s="2">
        <f t="shared" si="47"/>
        <v>37</v>
      </c>
      <c r="BD128" s="4">
        <f t="shared" si="31"/>
        <v>111</v>
      </c>
      <c r="BE128" s="4">
        <f t="shared" si="32"/>
        <v>-0.66</v>
      </c>
      <c r="BH128" s="4">
        <f t="shared" si="33"/>
        <v>0</v>
      </c>
      <c r="BI128" s="13" t="str">
        <f t="shared" si="55"/>
        <v/>
      </c>
      <c r="BJ128" s="4" t="str">
        <f t="shared" si="35"/>
        <v/>
      </c>
      <c r="BK128" s="13"/>
      <c r="BL128" s="2">
        <f t="shared" si="48"/>
        <v>37</v>
      </c>
      <c r="BM128" s="4">
        <f t="shared" si="36"/>
        <v>111</v>
      </c>
      <c r="BN128" s="4">
        <f t="shared" si="37"/>
        <v>-0.66</v>
      </c>
      <c r="BQ128" s="4">
        <f t="shared" si="38"/>
        <v>0</v>
      </c>
      <c r="BR128" s="13" t="str">
        <f t="shared" si="56"/>
        <v/>
      </c>
      <c r="BS128" s="4" t="str">
        <f t="shared" si="40"/>
        <v/>
      </c>
      <c r="BT128" s="25"/>
    </row>
    <row r="129">
      <c r="A129" s="2">
        <f t="shared" si="41"/>
        <v>37.5</v>
      </c>
      <c r="B129" s="4">
        <f t="shared" si="1"/>
        <v>112.5</v>
      </c>
      <c r="C129" s="4">
        <f t="shared" si="2"/>
        <v>-0.87</v>
      </c>
      <c r="F129" s="4">
        <f t="shared" si="3"/>
        <v>0</v>
      </c>
      <c r="G129" s="13" t="str">
        <f t="shared" si="49"/>
        <v/>
      </c>
      <c r="H129" s="4" t="str">
        <f t="shared" si="5"/>
        <v/>
      </c>
      <c r="J129" s="2">
        <f t="shared" si="42"/>
        <v>37.5</v>
      </c>
      <c r="K129" s="4">
        <f t="shared" si="6"/>
        <v>112.5</v>
      </c>
      <c r="L129" s="4">
        <f t="shared" si="7"/>
        <v>-0.87</v>
      </c>
      <c r="O129" s="4">
        <f t="shared" si="8"/>
        <v>0</v>
      </c>
      <c r="P129" s="13" t="str">
        <f t="shared" si="50"/>
        <v/>
      </c>
      <c r="Q129" s="4" t="str">
        <f t="shared" si="10"/>
        <v/>
      </c>
      <c r="S129" s="2">
        <f t="shared" si="43"/>
        <v>37.5</v>
      </c>
      <c r="T129" s="4">
        <f t="shared" si="11"/>
        <v>112.5</v>
      </c>
      <c r="U129" s="4">
        <f t="shared" si="12"/>
        <v>-0.81</v>
      </c>
      <c r="X129" s="4">
        <f t="shared" si="13"/>
        <v>0</v>
      </c>
      <c r="Y129" s="13" t="str">
        <f t="shared" si="51"/>
        <v/>
      </c>
      <c r="Z129" s="4" t="str">
        <f t="shared" si="15"/>
        <v/>
      </c>
      <c r="AB129" s="2">
        <f t="shared" si="44"/>
        <v>37.5</v>
      </c>
      <c r="AC129" s="4">
        <f t="shared" si="16"/>
        <v>112.5</v>
      </c>
      <c r="AD129" s="4">
        <f t="shared" si="17"/>
        <v>-0.69</v>
      </c>
      <c r="AG129" s="4">
        <f t="shared" si="18"/>
        <v>0</v>
      </c>
      <c r="AH129" s="13" t="str">
        <f t="shared" si="52"/>
        <v/>
      </c>
      <c r="AI129" s="4" t="str">
        <f t="shared" si="20"/>
        <v/>
      </c>
      <c r="AJ129" s="13"/>
      <c r="AK129" s="2">
        <f t="shared" si="45"/>
        <v>37.5</v>
      </c>
      <c r="AL129" s="4">
        <f t="shared" si="21"/>
        <v>112.5</v>
      </c>
      <c r="AM129" s="4">
        <f t="shared" si="22"/>
        <v>-0.69</v>
      </c>
      <c r="AP129" s="4">
        <f t="shared" si="23"/>
        <v>0</v>
      </c>
      <c r="AQ129" s="13" t="str">
        <f t="shared" si="53"/>
        <v/>
      </c>
      <c r="AR129" s="4" t="str">
        <f t="shared" si="25"/>
        <v/>
      </c>
      <c r="AS129" s="13"/>
      <c r="AT129" s="2">
        <f t="shared" si="46"/>
        <v>37.5</v>
      </c>
      <c r="AU129" s="4">
        <f t="shared" si="26"/>
        <v>112.5</v>
      </c>
      <c r="AV129" s="4">
        <f t="shared" si="27"/>
        <v>-0.69</v>
      </c>
      <c r="AY129" s="4">
        <f t="shared" si="28"/>
        <v>0</v>
      </c>
      <c r="AZ129" s="13" t="str">
        <f t="shared" si="54"/>
        <v/>
      </c>
      <c r="BA129" s="4" t="str">
        <f t="shared" si="30"/>
        <v/>
      </c>
      <c r="BB129" s="13"/>
      <c r="BC129" s="2">
        <f t="shared" si="47"/>
        <v>37.5</v>
      </c>
      <c r="BD129" s="4">
        <f t="shared" si="31"/>
        <v>112.5</v>
      </c>
      <c r="BE129" s="4">
        <f t="shared" si="32"/>
        <v>-0.69</v>
      </c>
      <c r="BH129" s="4">
        <f t="shared" si="33"/>
        <v>0</v>
      </c>
      <c r="BI129" s="13" t="str">
        <f t="shared" si="55"/>
        <v/>
      </c>
      <c r="BJ129" s="4" t="str">
        <f t="shared" si="35"/>
        <v/>
      </c>
      <c r="BK129" s="13"/>
      <c r="BL129" s="2">
        <f t="shared" si="48"/>
        <v>37.5</v>
      </c>
      <c r="BM129" s="4">
        <f t="shared" si="36"/>
        <v>112.5</v>
      </c>
      <c r="BN129" s="4">
        <f t="shared" si="37"/>
        <v>-0.69</v>
      </c>
      <c r="BQ129" s="4">
        <f t="shared" si="38"/>
        <v>0</v>
      </c>
      <c r="BR129" s="13" t="str">
        <f t="shared" si="56"/>
        <v/>
      </c>
      <c r="BS129" s="4" t="str">
        <f t="shared" si="40"/>
        <v/>
      </c>
      <c r="BT129" s="25"/>
    </row>
    <row r="130">
      <c r="A130" s="2">
        <f t="shared" si="41"/>
        <v>38</v>
      </c>
      <c r="B130" s="4">
        <f t="shared" si="1"/>
        <v>114</v>
      </c>
      <c r="C130" s="4">
        <f t="shared" si="2"/>
        <v>-0.9</v>
      </c>
      <c r="D130" s="4">
        <f>150+13/16</f>
        <v>150.8125</v>
      </c>
      <c r="E130" s="2">
        <v>155.25</v>
      </c>
      <c r="F130" s="4">
        <f t="shared" si="3"/>
        <v>4.4375</v>
      </c>
      <c r="G130" s="13">
        <f t="shared" si="49"/>
        <v>0.993031274</v>
      </c>
      <c r="H130" s="4">
        <f t="shared" si="5"/>
        <v>0</v>
      </c>
      <c r="J130" s="2">
        <f t="shared" si="42"/>
        <v>38</v>
      </c>
      <c r="K130" s="4">
        <f t="shared" si="6"/>
        <v>114</v>
      </c>
      <c r="L130" s="4">
        <f t="shared" si="7"/>
        <v>-0.9</v>
      </c>
      <c r="M130" s="4">
        <f>150.875-1/32</f>
        <v>150.84375</v>
      </c>
      <c r="N130" s="4">
        <f>155.25-1/32</f>
        <v>155.21875</v>
      </c>
      <c r="O130" s="4">
        <f t="shared" si="8"/>
        <v>4.375</v>
      </c>
      <c r="P130" s="13">
        <f t="shared" si="50"/>
        <v>0.9894548898</v>
      </c>
      <c r="Q130" s="4">
        <f t="shared" si="10"/>
        <v>0</v>
      </c>
      <c r="S130" s="2">
        <f t="shared" si="43"/>
        <v>38</v>
      </c>
      <c r="T130" s="4">
        <f t="shared" si="11"/>
        <v>114</v>
      </c>
      <c r="U130" s="4">
        <f t="shared" si="12"/>
        <v>-0.84</v>
      </c>
      <c r="V130" s="2">
        <v>150.875</v>
      </c>
      <c r="W130" s="4">
        <f>155.25-1/32</f>
        <v>155.21875</v>
      </c>
      <c r="X130" s="4">
        <f t="shared" si="13"/>
        <v>4.34375</v>
      </c>
      <c r="Y130" s="13">
        <f t="shared" si="51"/>
        <v>0.98938023</v>
      </c>
      <c r="Z130" s="4">
        <f t="shared" si="15"/>
        <v>0</v>
      </c>
      <c r="AB130" s="2">
        <f t="shared" si="44"/>
        <v>38</v>
      </c>
      <c r="AC130" s="4">
        <f t="shared" si="16"/>
        <v>114</v>
      </c>
      <c r="AD130" s="4">
        <f t="shared" si="17"/>
        <v>-0.72</v>
      </c>
      <c r="AG130" s="4">
        <f t="shared" si="18"/>
        <v>0</v>
      </c>
      <c r="AH130" s="13" t="str">
        <f t="shared" si="52"/>
        <v/>
      </c>
      <c r="AI130" s="4" t="str">
        <f t="shared" si="20"/>
        <v/>
      </c>
      <c r="AJ130" s="13"/>
      <c r="AK130" s="2">
        <f t="shared" si="45"/>
        <v>38</v>
      </c>
      <c r="AL130" s="4">
        <f t="shared" si="21"/>
        <v>114</v>
      </c>
      <c r="AM130" s="4">
        <f t="shared" si="22"/>
        <v>-0.72</v>
      </c>
      <c r="AP130" s="4">
        <f t="shared" si="23"/>
        <v>0</v>
      </c>
      <c r="AQ130" s="13" t="str">
        <f t="shared" si="53"/>
        <v/>
      </c>
      <c r="AR130" s="4" t="str">
        <f t="shared" si="25"/>
        <v/>
      </c>
      <c r="AS130" s="13"/>
      <c r="AT130" s="2">
        <f t="shared" si="46"/>
        <v>38</v>
      </c>
      <c r="AU130" s="4">
        <f t="shared" si="26"/>
        <v>114</v>
      </c>
      <c r="AV130" s="4">
        <f t="shared" si="27"/>
        <v>-0.72</v>
      </c>
      <c r="AY130" s="4">
        <f t="shared" si="28"/>
        <v>0</v>
      </c>
      <c r="AZ130" s="13" t="str">
        <f t="shared" si="54"/>
        <v/>
      </c>
      <c r="BA130" s="4" t="str">
        <f t="shared" si="30"/>
        <v/>
      </c>
      <c r="BB130" s="13"/>
      <c r="BC130" s="2">
        <f t="shared" si="47"/>
        <v>38</v>
      </c>
      <c r="BD130" s="4">
        <f t="shared" si="31"/>
        <v>114</v>
      </c>
      <c r="BE130" s="4">
        <f t="shared" si="32"/>
        <v>-0.72</v>
      </c>
      <c r="BH130" s="4">
        <f t="shared" si="33"/>
        <v>0</v>
      </c>
      <c r="BI130" s="13" t="str">
        <f t="shared" si="55"/>
        <v/>
      </c>
      <c r="BJ130" s="4" t="str">
        <f t="shared" si="35"/>
        <v/>
      </c>
      <c r="BK130" s="13"/>
      <c r="BL130" s="2">
        <f t="shared" si="48"/>
        <v>38</v>
      </c>
      <c r="BM130" s="4">
        <f t="shared" si="36"/>
        <v>114</v>
      </c>
      <c r="BN130" s="4">
        <f t="shared" si="37"/>
        <v>-0.72</v>
      </c>
      <c r="BQ130" s="4">
        <f t="shared" si="38"/>
        <v>0</v>
      </c>
      <c r="BR130" s="13" t="str">
        <f t="shared" si="56"/>
        <v/>
      </c>
      <c r="BS130" s="4" t="str">
        <f t="shared" si="40"/>
        <v/>
      </c>
      <c r="BT130" s="25"/>
    </row>
    <row r="131">
      <c r="A131" s="2">
        <f t="shared" si="41"/>
        <v>38.5</v>
      </c>
      <c r="B131" s="4">
        <f t="shared" si="1"/>
        <v>115.5</v>
      </c>
      <c r="C131" s="4">
        <f t="shared" si="2"/>
        <v>-0.93</v>
      </c>
      <c r="F131" s="4">
        <f t="shared" si="3"/>
        <v>0</v>
      </c>
      <c r="G131" s="13" t="str">
        <f t="shared" si="49"/>
        <v/>
      </c>
      <c r="H131" s="4" t="str">
        <f t="shared" si="5"/>
        <v/>
      </c>
      <c r="J131" s="2">
        <f t="shared" si="42"/>
        <v>38.5</v>
      </c>
      <c r="K131" s="4">
        <f t="shared" si="6"/>
        <v>115.5</v>
      </c>
      <c r="L131" s="4">
        <f t="shared" si="7"/>
        <v>-0.93</v>
      </c>
      <c r="O131" s="4">
        <f t="shared" si="8"/>
        <v>0</v>
      </c>
      <c r="P131" s="13" t="str">
        <f t="shared" si="50"/>
        <v/>
      </c>
      <c r="Q131" s="4" t="str">
        <f t="shared" si="10"/>
        <v/>
      </c>
      <c r="S131" s="2">
        <f t="shared" si="43"/>
        <v>38.5</v>
      </c>
      <c r="T131" s="4">
        <f t="shared" si="11"/>
        <v>115.5</v>
      </c>
      <c r="U131" s="4">
        <f t="shared" si="12"/>
        <v>-0.87</v>
      </c>
      <c r="X131" s="4">
        <f t="shared" si="13"/>
        <v>0</v>
      </c>
      <c r="Y131" s="13" t="str">
        <f t="shared" si="51"/>
        <v/>
      </c>
      <c r="Z131" s="4" t="str">
        <f t="shared" si="15"/>
        <v/>
      </c>
      <c r="AB131" s="2">
        <f t="shared" si="44"/>
        <v>38.5</v>
      </c>
      <c r="AC131" s="4">
        <f t="shared" si="16"/>
        <v>115.5</v>
      </c>
      <c r="AD131" s="4">
        <f t="shared" si="17"/>
        <v>-0.75</v>
      </c>
      <c r="AG131" s="4">
        <f t="shared" si="18"/>
        <v>0</v>
      </c>
      <c r="AH131" s="13" t="str">
        <f t="shared" si="52"/>
        <v/>
      </c>
      <c r="AI131" s="4" t="str">
        <f t="shared" si="20"/>
        <v/>
      </c>
      <c r="AJ131" s="13"/>
      <c r="AK131" s="2">
        <f t="shared" si="45"/>
        <v>38.5</v>
      </c>
      <c r="AL131" s="4">
        <f t="shared" si="21"/>
        <v>115.5</v>
      </c>
      <c r="AM131" s="4">
        <f t="shared" si="22"/>
        <v>-0.75</v>
      </c>
      <c r="AP131" s="4">
        <f t="shared" si="23"/>
        <v>0</v>
      </c>
      <c r="AQ131" s="13" t="str">
        <f t="shared" si="53"/>
        <v/>
      </c>
      <c r="AR131" s="4" t="str">
        <f t="shared" si="25"/>
        <v/>
      </c>
      <c r="AS131" s="13"/>
      <c r="AT131" s="2">
        <f t="shared" si="46"/>
        <v>38.5</v>
      </c>
      <c r="AU131" s="4">
        <f t="shared" si="26"/>
        <v>115.5</v>
      </c>
      <c r="AV131" s="4">
        <f t="shared" si="27"/>
        <v>-0.75</v>
      </c>
      <c r="AY131" s="4">
        <f t="shared" si="28"/>
        <v>0</v>
      </c>
      <c r="AZ131" s="13" t="str">
        <f t="shared" si="54"/>
        <v/>
      </c>
      <c r="BA131" s="4" t="str">
        <f t="shared" si="30"/>
        <v/>
      </c>
      <c r="BB131" s="13"/>
      <c r="BC131" s="2">
        <f t="shared" si="47"/>
        <v>38.5</v>
      </c>
      <c r="BD131" s="4">
        <f t="shared" si="31"/>
        <v>115.5</v>
      </c>
      <c r="BE131" s="4">
        <f t="shared" si="32"/>
        <v>-0.75</v>
      </c>
      <c r="BH131" s="4">
        <f t="shared" si="33"/>
        <v>0</v>
      </c>
      <c r="BI131" s="13" t="str">
        <f t="shared" si="55"/>
        <v/>
      </c>
      <c r="BJ131" s="4" t="str">
        <f t="shared" si="35"/>
        <v/>
      </c>
      <c r="BK131" s="13"/>
      <c r="BL131" s="2">
        <f t="shared" si="48"/>
        <v>38.5</v>
      </c>
      <c r="BM131" s="4">
        <f t="shared" si="36"/>
        <v>115.5</v>
      </c>
      <c r="BN131" s="4">
        <f t="shared" si="37"/>
        <v>-0.75</v>
      </c>
      <c r="BQ131" s="4">
        <f t="shared" si="38"/>
        <v>0</v>
      </c>
      <c r="BR131" s="13" t="str">
        <f t="shared" si="56"/>
        <v/>
      </c>
      <c r="BS131" s="4" t="str">
        <f t="shared" si="40"/>
        <v/>
      </c>
      <c r="BT131" s="25"/>
    </row>
    <row r="132">
      <c r="A132" s="2">
        <f t="shared" si="41"/>
        <v>39</v>
      </c>
      <c r="B132" s="4">
        <f t="shared" si="1"/>
        <v>117</v>
      </c>
      <c r="C132" s="4">
        <f t="shared" si="2"/>
        <v>-0.96</v>
      </c>
      <c r="D132" s="4">
        <f>150+13/16</f>
        <v>150.8125</v>
      </c>
      <c r="E132" s="2">
        <v>155.25</v>
      </c>
      <c r="F132" s="4">
        <f t="shared" si="3"/>
        <v>4.4375</v>
      </c>
      <c r="G132" s="13">
        <f t="shared" si="49"/>
        <v>0.993031274</v>
      </c>
      <c r="H132" s="4">
        <f t="shared" si="5"/>
        <v>0</v>
      </c>
      <c r="J132" s="2">
        <f t="shared" si="42"/>
        <v>39</v>
      </c>
      <c r="K132" s="4">
        <f t="shared" si="6"/>
        <v>117</v>
      </c>
      <c r="L132" s="4">
        <f t="shared" si="7"/>
        <v>-0.96</v>
      </c>
      <c r="M132" s="4">
        <f>150.875-1/32</f>
        <v>150.84375</v>
      </c>
      <c r="N132" s="4">
        <f>155.25-1/32</f>
        <v>155.21875</v>
      </c>
      <c r="O132" s="4">
        <f t="shared" si="8"/>
        <v>4.375</v>
      </c>
      <c r="P132" s="13">
        <f t="shared" si="50"/>
        <v>0.9894548898</v>
      </c>
      <c r="Q132" s="4">
        <f t="shared" si="10"/>
        <v>0</v>
      </c>
      <c r="S132" s="2">
        <f t="shared" si="43"/>
        <v>39</v>
      </c>
      <c r="T132" s="4">
        <f t="shared" si="11"/>
        <v>117</v>
      </c>
      <c r="U132" s="4">
        <f t="shared" si="12"/>
        <v>-0.9</v>
      </c>
      <c r="V132" s="2">
        <v>150.875</v>
      </c>
      <c r="W132" s="4">
        <f>155.25-1/32</f>
        <v>155.21875</v>
      </c>
      <c r="X132" s="4">
        <f t="shared" si="13"/>
        <v>4.34375</v>
      </c>
      <c r="Y132" s="13">
        <f t="shared" si="51"/>
        <v>0.98938023</v>
      </c>
      <c r="Z132" s="4">
        <f t="shared" si="15"/>
        <v>0</v>
      </c>
      <c r="AB132" s="2">
        <f t="shared" si="44"/>
        <v>39</v>
      </c>
      <c r="AC132" s="4">
        <f t="shared" si="16"/>
        <v>117</v>
      </c>
      <c r="AD132" s="4">
        <f t="shared" si="17"/>
        <v>-0.78</v>
      </c>
      <c r="AG132" s="4">
        <f t="shared" si="18"/>
        <v>0</v>
      </c>
      <c r="AH132" s="13" t="str">
        <f t="shared" si="52"/>
        <v/>
      </c>
      <c r="AI132" s="4" t="str">
        <f t="shared" si="20"/>
        <v/>
      </c>
      <c r="AJ132" s="13"/>
      <c r="AK132" s="2">
        <f t="shared" si="45"/>
        <v>39</v>
      </c>
      <c r="AL132" s="4">
        <f t="shared" si="21"/>
        <v>117</v>
      </c>
      <c r="AM132" s="4">
        <f t="shared" si="22"/>
        <v>-0.78</v>
      </c>
      <c r="AP132" s="4">
        <f t="shared" si="23"/>
        <v>0</v>
      </c>
      <c r="AQ132" s="13" t="str">
        <f t="shared" si="53"/>
        <v/>
      </c>
      <c r="AR132" s="4" t="str">
        <f t="shared" si="25"/>
        <v/>
      </c>
      <c r="AS132" s="13"/>
      <c r="AT132" s="2">
        <f t="shared" si="46"/>
        <v>39</v>
      </c>
      <c r="AU132" s="4">
        <f t="shared" si="26"/>
        <v>117</v>
      </c>
      <c r="AV132" s="4">
        <f t="shared" si="27"/>
        <v>-0.78</v>
      </c>
      <c r="AY132" s="4">
        <f t="shared" si="28"/>
        <v>0</v>
      </c>
      <c r="AZ132" s="13" t="str">
        <f t="shared" si="54"/>
        <v/>
      </c>
      <c r="BA132" s="4" t="str">
        <f t="shared" si="30"/>
        <v/>
      </c>
      <c r="BB132" s="13"/>
      <c r="BC132" s="2">
        <f t="shared" si="47"/>
        <v>39</v>
      </c>
      <c r="BD132" s="4">
        <f t="shared" si="31"/>
        <v>117</v>
      </c>
      <c r="BE132" s="4">
        <f t="shared" si="32"/>
        <v>-0.78</v>
      </c>
      <c r="BH132" s="4">
        <f t="shared" si="33"/>
        <v>0</v>
      </c>
      <c r="BI132" s="13" t="str">
        <f t="shared" si="55"/>
        <v/>
      </c>
      <c r="BJ132" s="4" t="str">
        <f t="shared" si="35"/>
        <v/>
      </c>
      <c r="BK132" s="13"/>
      <c r="BL132" s="2">
        <f t="shared" si="48"/>
        <v>39</v>
      </c>
      <c r="BM132" s="4">
        <f t="shared" si="36"/>
        <v>117</v>
      </c>
      <c r="BN132" s="4">
        <f t="shared" si="37"/>
        <v>-0.78</v>
      </c>
      <c r="BQ132" s="4">
        <f t="shared" si="38"/>
        <v>0</v>
      </c>
      <c r="BR132" s="13" t="str">
        <f t="shared" si="56"/>
        <v/>
      </c>
      <c r="BS132" s="4" t="str">
        <f t="shared" si="40"/>
        <v/>
      </c>
      <c r="BT132" s="25"/>
    </row>
    <row r="133">
      <c r="A133" s="2">
        <f t="shared" si="41"/>
        <v>39.5</v>
      </c>
      <c r="B133" s="4">
        <f t="shared" si="1"/>
        <v>118.5</v>
      </c>
      <c r="C133" s="4">
        <f t="shared" si="2"/>
        <v>-0.99</v>
      </c>
      <c r="F133" s="4">
        <f t="shared" si="3"/>
        <v>0</v>
      </c>
      <c r="G133" s="13" t="str">
        <f t="shared" si="49"/>
        <v/>
      </c>
      <c r="H133" s="4" t="str">
        <f t="shared" si="5"/>
        <v/>
      </c>
      <c r="J133" s="2">
        <f t="shared" si="42"/>
        <v>39.5</v>
      </c>
      <c r="K133" s="4">
        <f t="shared" si="6"/>
        <v>118.5</v>
      </c>
      <c r="L133" s="4">
        <f t="shared" si="7"/>
        <v>-0.99</v>
      </c>
      <c r="O133" s="4">
        <f t="shared" si="8"/>
        <v>0</v>
      </c>
      <c r="P133" s="13" t="str">
        <f t="shared" si="50"/>
        <v/>
      </c>
      <c r="Q133" s="4" t="str">
        <f t="shared" si="10"/>
        <v/>
      </c>
      <c r="S133" s="2">
        <f t="shared" si="43"/>
        <v>39.5</v>
      </c>
      <c r="T133" s="4">
        <f t="shared" si="11"/>
        <v>118.5</v>
      </c>
      <c r="U133" s="4">
        <f t="shared" si="12"/>
        <v>-0.93</v>
      </c>
      <c r="X133" s="4">
        <f t="shared" si="13"/>
        <v>0</v>
      </c>
      <c r="Y133" s="13" t="str">
        <f t="shared" si="51"/>
        <v/>
      </c>
      <c r="Z133" s="4" t="str">
        <f t="shared" si="15"/>
        <v/>
      </c>
      <c r="AB133" s="2">
        <f t="shared" si="44"/>
        <v>39.5</v>
      </c>
      <c r="AC133" s="4">
        <f t="shared" si="16"/>
        <v>118.5</v>
      </c>
      <c r="AD133" s="4">
        <f t="shared" si="17"/>
        <v>-0.81</v>
      </c>
      <c r="AG133" s="4">
        <f t="shared" si="18"/>
        <v>0</v>
      </c>
      <c r="AH133" s="13" t="str">
        <f t="shared" si="52"/>
        <v/>
      </c>
      <c r="AI133" s="4" t="str">
        <f t="shared" si="20"/>
        <v/>
      </c>
      <c r="AJ133" s="13"/>
      <c r="AK133" s="2">
        <f t="shared" si="45"/>
        <v>39.5</v>
      </c>
      <c r="AL133" s="4">
        <f t="shared" si="21"/>
        <v>118.5</v>
      </c>
      <c r="AM133" s="4">
        <f t="shared" si="22"/>
        <v>-0.81</v>
      </c>
      <c r="AP133" s="4">
        <f t="shared" si="23"/>
        <v>0</v>
      </c>
      <c r="AQ133" s="13" t="str">
        <f t="shared" si="53"/>
        <v/>
      </c>
      <c r="AR133" s="4" t="str">
        <f t="shared" si="25"/>
        <v/>
      </c>
      <c r="AS133" s="13"/>
      <c r="AT133" s="2">
        <f t="shared" si="46"/>
        <v>39.5</v>
      </c>
      <c r="AU133" s="4">
        <f t="shared" si="26"/>
        <v>118.5</v>
      </c>
      <c r="AV133" s="4">
        <f t="shared" si="27"/>
        <v>-0.81</v>
      </c>
      <c r="AY133" s="4">
        <f t="shared" si="28"/>
        <v>0</v>
      </c>
      <c r="AZ133" s="13" t="str">
        <f t="shared" si="54"/>
        <v/>
      </c>
      <c r="BA133" s="4" t="str">
        <f t="shared" si="30"/>
        <v/>
      </c>
      <c r="BB133" s="13"/>
      <c r="BC133" s="2">
        <f t="shared" si="47"/>
        <v>39.5</v>
      </c>
      <c r="BD133" s="4">
        <f t="shared" si="31"/>
        <v>118.5</v>
      </c>
      <c r="BE133" s="4">
        <f t="shared" si="32"/>
        <v>-0.81</v>
      </c>
      <c r="BH133" s="4">
        <f t="shared" si="33"/>
        <v>0</v>
      </c>
      <c r="BI133" s="13" t="str">
        <f t="shared" si="55"/>
        <v/>
      </c>
      <c r="BJ133" s="4" t="str">
        <f t="shared" si="35"/>
        <v/>
      </c>
      <c r="BK133" s="13"/>
      <c r="BL133" s="2">
        <f t="shared" si="48"/>
        <v>39.5</v>
      </c>
      <c r="BM133" s="4">
        <f t="shared" si="36"/>
        <v>118.5</v>
      </c>
      <c r="BN133" s="4">
        <f t="shared" si="37"/>
        <v>-0.81</v>
      </c>
      <c r="BQ133" s="4">
        <f t="shared" si="38"/>
        <v>0</v>
      </c>
      <c r="BR133" s="13" t="str">
        <f t="shared" si="56"/>
        <v/>
      </c>
      <c r="BS133" s="4" t="str">
        <f t="shared" si="40"/>
        <v/>
      </c>
      <c r="BT133" s="25"/>
    </row>
    <row r="134">
      <c r="A134" s="2">
        <f t="shared" si="41"/>
        <v>40</v>
      </c>
      <c r="B134" s="4">
        <f t="shared" si="1"/>
        <v>120</v>
      </c>
      <c r="C134" s="4">
        <f t="shared" si="2"/>
        <v>-1.02</v>
      </c>
      <c r="D134" s="4">
        <f>150.75+1/32</f>
        <v>150.78125</v>
      </c>
      <c r="E134" s="2">
        <v>155.25</v>
      </c>
      <c r="F134" s="4">
        <f t="shared" si="3"/>
        <v>4.46875</v>
      </c>
      <c r="G134" s="13">
        <f t="shared" si="49"/>
        <v>0.9965217286</v>
      </c>
      <c r="H134" s="4">
        <f t="shared" si="5"/>
        <v>0</v>
      </c>
      <c r="J134" s="2">
        <f t="shared" si="42"/>
        <v>40</v>
      </c>
      <c r="K134" s="4">
        <f t="shared" si="6"/>
        <v>120</v>
      </c>
      <c r="L134" s="4">
        <f t="shared" si="7"/>
        <v>-1.02</v>
      </c>
      <c r="M134" s="4">
        <f>150.875-1/32</f>
        <v>150.84375</v>
      </c>
      <c r="N134" s="4">
        <f>155.25-1/32</f>
        <v>155.21875</v>
      </c>
      <c r="O134" s="4">
        <f t="shared" si="8"/>
        <v>4.375</v>
      </c>
      <c r="P134" s="13">
        <f t="shared" si="50"/>
        <v>0.9894548898</v>
      </c>
      <c r="Q134" s="4">
        <f t="shared" si="10"/>
        <v>0</v>
      </c>
      <c r="S134" s="2">
        <f t="shared" si="43"/>
        <v>40</v>
      </c>
      <c r="T134" s="4">
        <f t="shared" si="11"/>
        <v>120</v>
      </c>
      <c r="U134" s="4">
        <f t="shared" si="12"/>
        <v>-0.96</v>
      </c>
      <c r="V134" s="2">
        <v>150.875</v>
      </c>
      <c r="W134" s="4">
        <f>155.25-1/32</f>
        <v>155.21875</v>
      </c>
      <c r="X134" s="4">
        <f t="shared" si="13"/>
        <v>4.34375</v>
      </c>
      <c r="Y134" s="13">
        <f t="shared" si="51"/>
        <v>0.98938023</v>
      </c>
      <c r="Z134" s="4">
        <f t="shared" si="15"/>
        <v>0</v>
      </c>
      <c r="AB134" s="2">
        <f t="shared" si="44"/>
        <v>40</v>
      </c>
      <c r="AC134" s="4">
        <f t="shared" si="16"/>
        <v>120</v>
      </c>
      <c r="AD134" s="4">
        <f t="shared" si="17"/>
        <v>-0.84</v>
      </c>
      <c r="AG134" s="4">
        <f t="shared" si="18"/>
        <v>0</v>
      </c>
      <c r="AH134" s="13" t="str">
        <f t="shared" si="52"/>
        <v/>
      </c>
      <c r="AI134" s="4" t="str">
        <f t="shared" si="20"/>
        <v/>
      </c>
      <c r="AJ134" s="13"/>
      <c r="AK134" s="2">
        <f t="shared" si="45"/>
        <v>40</v>
      </c>
      <c r="AL134" s="4">
        <f t="shared" si="21"/>
        <v>120</v>
      </c>
      <c r="AM134" s="4">
        <f t="shared" si="22"/>
        <v>-0.84</v>
      </c>
      <c r="AP134" s="4">
        <f t="shared" si="23"/>
        <v>0</v>
      </c>
      <c r="AQ134" s="13" t="str">
        <f t="shared" si="53"/>
        <v/>
      </c>
      <c r="AR134" s="4" t="str">
        <f t="shared" si="25"/>
        <v/>
      </c>
      <c r="AS134" s="13"/>
      <c r="AT134" s="2">
        <f t="shared" si="46"/>
        <v>40</v>
      </c>
      <c r="AU134" s="4">
        <f t="shared" si="26"/>
        <v>120</v>
      </c>
      <c r="AV134" s="4">
        <f t="shared" si="27"/>
        <v>-0.84</v>
      </c>
      <c r="AY134" s="4">
        <f t="shared" si="28"/>
        <v>0</v>
      </c>
      <c r="AZ134" s="13" t="str">
        <f t="shared" si="54"/>
        <v/>
      </c>
      <c r="BA134" s="4" t="str">
        <f t="shared" si="30"/>
        <v/>
      </c>
      <c r="BB134" s="13"/>
      <c r="BC134" s="2">
        <f t="shared" si="47"/>
        <v>40</v>
      </c>
      <c r="BD134" s="4">
        <f t="shared" si="31"/>
        <v>120</v>
      </c>
      <c r="BE134" s="4">
        <f t="shared" si="32"/>
        <v>-0.84</v>
      </c>
      <c r="BH134" s="4">
        <f t="shared" si="33"/>
        <v>0</v>
      </c>
      <c r="BI134" s="13" t="str">
        <f t="shared" si="55"/>
        <v/>
      </c>
      <c r="BJ134" s="4" t="str">
        <f t="shared" si="35"/>
        <v/>
      </c>
      <c r="BK134" s="13"/>
      <c r="BL134" s="2">
        <f t="shared" si="48"/>
        <v>40</v>
      </c>
      <c r="BM134" s="4">
        <f t="shared" si="36"/>
        <v>120</v>
      </c>
      <c r="BN134" s="4">
        <f t="shared" si="37"/>
        <v>-0.84</v>
      </c>
      <c r="BQ134" s="4">
        <f t="shared" si="38"/>
        <v>0</v>
      </c>
      <c r="BR134" s="13" t="str">
        <f t="shared" si="56"/>
        <v/>
      </c>
      <c r="BS134" s="4" t="str">
        <f t="shared" si="40"/>
        <v/>
      </c>
      <c r="BT134" s="25"/>
    </row>
    <row r="135">
      <c r="A135" s="2">
        <f t="shared" si="41"/>
        <v>40.5</v>
      </c>
      <c r="B135" s="4">
        <f t="shared" si="1"/>
        <v>121.5</v>
      </c>
      <c r="C135" s="4">
        <f t="shared" si="2"/>
        <v>-1.05</v>
      </c>
      <c r="F135" s="4">
        <f t="shared" si="3"/>
        <v>0</v>
      </c>
      <c r="G135" s="13" t="str">
        <f t="shared" si="49"/>
        <v/>
      </c>
      <c r="H135" s="4" t="str">
        <f t="shared" si="5"/>
        <v/>
      </c>
      <c r="J135" s="2">
        <f t="shared" si="42"/>
        <v>40.5</v>
      </c>
      <c r="K135" s="4">
        <f t="shared" si="6"/>
        <v>121.5</v>
      </c>
      <c r="L135" s="4">
        <f t="shared" si="7"/>
        <v>-1.05</v>
      </c>
      <c r="O135" s="4">
        <f t="shared" si="8"/>
        <v>0</v>
      </c>
      <c r="P135" s="13" t="str">
        <f t="shared" si="50"/>
        <v/>
      </c>
      <c r="Q135" s="4" t="str">
        <f t="shared" si="10"/>
        <v/>
      </c>
      <c r="S135" s="2">
        <f t="shared" si="43"/>
        <v>40.5</v>
      </c>
      <c r="T135" s="4">
        <f t="shared" si="11"/>
        <v>121.5</v>
      </c>
      <c r="U135" s="4">
        <f t="shared" si="12"/>
        <v>-0.99</v>
      </c>
      <c r="X135" s="4">
        <f t="shared" si="13"/>
        <v>0</v>
      </c>
      <c r="Y135" s="13" t="str">
        <f t="shared" si="51"/>
        <v/>
      </c>
      <c r="Z135" s="4" t="str">
        <f t="shared" si="15"/>
        <v/>
      </c>
      <c r="AB135" s="2">
        <f t="shared" si="44"/>
        <v>40.5</v>
      </c>
      <c r="AC135" s="4">
        <f t="shared" si="16"/>
        <v>121.5</v>
      </c>
      <c r="AD135" s="4">
        <f t="shared" si="17"/>
        <v>-0.87</v>
      </c>
      <c r="AG135" s="4">
        <f t="shared" si="18"/>
        <v>0</v>
      </c>
      <c r="AH135" s="13" t="str">
        <f t="shared" si="52"/>
        <v/>
      </c>
      <c r="AI135" s="4" t="str">
        <f t="shared" si="20"/>
        <v/>
      </c>
      <c r="AJ135" s="13"/>
      <c r="AK135" s="2">
        <f t="shared" si="45"/>
        <v>40.5</v>
      </c>
      <c r="AL135" s="4">
        <f t="shared" si="21"/>
        <v>121.5</v>
      </c>
      <c r="AM135" s="4">
        <f t="shared" si="22"/>
        <v>-0.87</v>
      </c>
      <c r="AP135" s="4">
        <f t="shared" si="23"/>
        <v>0</v>
      </c>
      <c r="AQ135" s="13" t="str">
        <f t="shared" si="53"/>
        <v/>
      </c>
      <c r="AR135" s="4" t="str">
        <f t="shared" si="25"/>
        <v/>
      </c>
      <c r="AS135" s="13"/>
      <c r="AT135" s="2">
        <f t="shared" si="46"/>
        <v>40.5</v>
      </c>
      <c r="AU135" s="4">
        <f t="shared" si="26"/>
        <v>121.5</v>
      </c>
      <c r="AV135" s="4">
        <f t="shared" si="27"/>
        <v>-0.87</v>
      </c>
      <c r="AY135" s="4">
        <f t="shared" si="28"/>
        <v>0</v>
      </c>
      <c r="AZ135" s="13" t="str">
        <f t="shared" si="54"/>
        <v/>
      </c>
      <c r="BA135" s="4" t="str">
        <f t="shared" si="30"/>
        <v/>
      </c>
      <c r="BB135" s="13"/>
      <c r="BC135" s="2">
        <f t="shared" si="47"/>
        <v>40.5</v>
      </c>
      <c r="BD135" s="4">
        <f t="shared" si="31"/>
        <v>121.5</v>
      </c>
      <c r="BE135" s="4">
        <f t="shared" si="32"/>
        <v>-0.87</v>
      </c>
      <c r="BH135" s="4">
        <f t="shared" si="33"/>
        <v>0</v>
      </c>
      <c r="BI135" s="13" t="str">
        <f t="shared" si="55"/>
        <v/>
      </c>
      <c r="BJ135" s="4" t="str">
        <f t="shared" si="35"/>
        <v/>
      </c>
      <c r="BK135" s="13"/>
      <c r="BL135" s="2">
        <f t="shared" si="48"/>
        <v>40.5</v>
      </c>
      <c r="BM135" s="4">
        <f t="shared" si="36"/>
        <v>121.5</v>
      </c>
      <c r="BN135" s="4">
        <f t="shared" si="37"/>
        <v>-0.87</v>
      </c>
      <c r="BQ135" s="4">
        <f t="shared" si="38"/>
        <v>0</v>
      </c>
      <c r="BR135" s="13" t="str">
        <f t="shared" si="56"/>
        <v/>
      </c>
      <c r="BS135" s="4" t="str">
        <f t="shared" si="40"/>
        <v/>
      </c>
      <c r="BT135" s="25"/>
    </row>
    <row r="136">
      <c r="A136" s="2">
        <f t="shared" si="41"/>
        <v>41</v>
      </c>
      <c r="B136" s="4">
        <f t="shared" si="1"/>
        <v>123</v>
      </c>
      <c r="C136" s="4">
        <f t="shared" si="2"/>
        <v>-1.08</v>
      </c>
      <c r="D136" s="4">
        <f>150.75+1/32</f>
        <v>150.78125</v>
      </c>
      <c r="E136" s="2">
        <v>155.25</v>
      </c>
      <c r="F136" s="4">
        <f t="shared" si="3"/>
        <v>4.46875</v>
      </c>
      <c r="G136" s="13">
        <f t="shared" si="49"/>
        <v>0.9965217286</v>
      </c>
      <c r="H136" s="4">
        <f t="shared" si="5"/>
        <v>0</v>
      </c>
      <c r="J136" s="2">
        <f t="shared" si="42"/>
        <v>41</v>
      </c>
      <c r="K136" s="4">
        <f t="shared" si="6"/>
        <v>123</v>
      </c>
      <c r="L136" s="4">
        <f t="shared" si="7"/>
        <v>-1.08</v>
      </c>
      <c r="M136" s="4">
        <f>150.875-1/32</f>
        <v>150.84375</v>
      </c>
      <c r="N136" s="4">
        <f>155.25-1/32</f>
        <v>155.21875</v>
      </c>
      <c r="O136" s="4">
        <f t="shared" si="8"/>
        <v>4.375</v>
      </c>
      <c r="P136" s="13">
        <f t="shared" si="50"/>
        <v>0.9894548898</v>
      </c>
      <c r="Q136" s="4">
        <f t="shared" si="10"/>
        <v>0</v>
      </c>
      <c r="S136" s="2">
        <f t="shared" si="43"/>
        <v>41</v>
      </c>
      <c r="T136" s="4">
        <f t="shared" si="11"/>
        <v>123</v>
      </c>
      <c r="U136" s="4">
        <f t="shared" si="12"/>
        <v>-1.02</v>
      </c>
      <c r="V136" s="4">
        <f>150.875</f>
        <v>150.875</v>
      </c>
      <c r="W136" s="4">
        <f>155.25-1/32</f>
        <v>155.21875</v>
      </c>
      <c r="X136" s="4">
        <f t="shared" si="13"/>
        <v>4.34375</v>
      </c>
      <c r="Y136" s="13">
        <f t="shared" si="51"/>
        <v>0.98938023</v>
      </c>
      <c r="Z136" s="4">
        <f t="shared" si="15"/>
        <v>0</v>
      </c>
      <c r="AB136" s="2">
        <f t="shared" si="44"/>
        <v>41</v>
      </c>
      <c r="AC136" s="4">
        <f t="shared" si="16"/>
        <v>123</v>
      </c>
      <c r="AD136" s="4">
        <f t="shared" si="17"/>
        <v>-0.9</v>
      </c>
      <c r="AG136" s="4">
        <f t="shared" si="18"/>
        <v>0</v>
      </c>
      <c r="AH136" s="13" t="str">
        <f t="shared" si="52"/>
        <v/>
      </c>
      <c r="AI136" s="4" t="str">
        <f t="shared" si="20"/>
        <v/>
      </c>
      <c r="AJ136" s="13"/>
      <c r="AK136" s="2">
        <f t="shared" si="45"/>
        <v>41</v>
      </c>
      <c r="AL136" s="4">
        <f t="shared" si="21"/>
        <v>123</v>
      </c>
      <c r="AM136" s="4">
        <f t="shared" si="22"/>
        <v>-0.9</v>
      </c>
      <c r="AP136" s="4">
        <f t="shared" si="23"/>
        <v>0</v>
      </c>
      <c r="AQ136" s="13" t="str">
        <f t="shared" si="53"/>
        <v/>
      </c>
      <c r="AR136" s="4" t="str">
        <f t="shared" si="25"/>
        <v/>
      </c>
      <c r="AS136" s="13"/>
      <c r="AT136" s="2">
        <f t="shared" si="46"/>
        <v>41</v>
      </c>
      <c r="AU136" s="4">
        <f t="shared" si="26"/>
        <v>123</v>
      </c>
      <c r="AV136" s="4">
        <f t="shared" si="27"/>
        <v>-0.9</v>
      </c>
      <c r="AY136" s="4">
        <f t="shared" si="28"/>
        <v>0</v>
      </c>
      <c r="AZ136" s="13" t="str">
        <f t="shared" si="54"/>
        <v/>
      </c>
      <c r="BA136" s="4" t="str">
        <f t="shared" si="30"/>
        <v/>
      </c>
      <c r="BB136" s="13"/>
      <c r="BC136" s="2">
        <f t="shared" si="47"/>
        <v>41</v>
      </c>
      <c r="BD136" s="4">
        <f t="shared" si="31"/>
        <v>123</v>
      </c>
      <c r="BE136" s="4">
        <f t="shared" si="32"/>
        <v>-0.9</v>
      </c>
      <c r="BH136" s="4">
        <f t="shared" si="33"/>
        <v>0</v>
      </c>
      <c r="BI136" s="13" t="str">
        <f t="shared" si="55"/>
        <v/>
      </c>
      <c r="BJ136" s="4" t="str">
        <f t="shared" si="35"/>
        <v/>
      </c>
      <c r="BK136" s="13"/>
      <c r="BL136" s="2">
        <f t="shared" si="48"/>
        <v>41</v>
      </c>
      <c r="BM136" s="4">
        <f t="shared" si="36"/>
        <v>123</v>
      </c>
      <c r="BN136" s="4">
        <f t="shared" si="37"/>
        <v>-0.9</v>
      </c>
      <c r="BQ136" s="4">
        <f t="shared" si="38"/>
        <v>0</v>
      </c>
      <c r="BR136" s="13" t="str">
        <f t="shared" si="56"/>
        <v/>
      </c>
      <c r="BS136" s="4" t="str">
        <f t="shared" si="40"/>
        <v/>
      </c>
      <c r="BT136" s="25"/>
    </row>
    <row r="137">
      <c r="A137" s="2">
        <f t="shared" si="41"/>
        <v>41.5</v>
      </c>
      <c r="B137" s="4">
        <f t="shared" si="1"/>
        <v>124.5</v>
      </c>
      <c r="C137" s="4">
        <f t="shared" si="2"/>
        <v>-1.11</v>
      </c>
      <c r="F137" s="4">
        <f t="shared" si="3"/>
        <v>0</v>
      </c>
      <c r="G137" s="13" t="str">
        <f t="shared" si="49"/>
        <v/>
      </c>
      <c r="H137" s="4" t="str">
        <f t="shared" si="5"/>
        <v/>
      </c>
      <c r="J137" s="2">
        <f t="shared" si="42"/>
        <v>41.5</v>
      </c>
      <c r="K137" s="4">
        <f t="shared" si="6"/>
        <v>124.5</v>
      </c>
      <c r="L137" s="4">
        <f t="shared" si="7"/>
        <v>-1.11</v>
      </c>
      <c r="O137" s="4">
        <f t="shared" si="8"/>
        <v>0</v>
      </c>
      <c r="P137" s="13" t="str">
        <f t="shared" si="50"/>
        <v/>
      </c>
      <c r="Q137" s="4" t="str">
        <f t="shared" si="10"/>
        <v/>
      </c>
      <c r="S137" s="2">
        <f t="shared" si="43"/>
        <v>41.5</v>
      </c>
      <c r="T137" s="4">
        <f t="shared" si="11"/>
        <v>124.5</v>
      </c>
      <c r="U137" s="4">
        <f t="shared" si="12"/>
        <v>-1.05</v>
      </c>
      <c r="X137" s="4">
        <f t="shared" si="13"/>
        <v>0</v>
      </c>
      <c r="Y137" s="13" t="str">
        <f t="shared" si="51"/>
        <v/>
      </c>
      <c r="Z137" s="4" t="str">
        <f t="shared" si="15"/>
        <v/>
      </c>
      <c r="AB137" s="2">
        <f t="shared" si="44"/>
        <v>41.5</v>
      </c>
      <c r="AC137" s="4">
        <f t="shared" si="16"/>
        <v>124.5</v>
      </c>
      <c r="AD137" s="4">
        <f t="shared" si="17"/>
        <v>-0.93</v>
      </c>
      <c r="AG137" s="4">
        <f t="shared" si="18"/>
        <v>0</v>
      </c>
      <c r="AH137" s="13" t="str">
        <f t="shared" si="52"/>
        <v/>
      </c>
      <c r="AI137" s="4" t="str">
        <f t="shared" si="20"/>
        <v/>
      </c>
      <c r="AJ137" s="13"/>
      <c r="AK137" s="2">
        <f t="shared" si="45"/>
        <v>41.5</v>
      </c>
      <c r="AL137" s="4">
        <f t="shared" si="21"/>
        <v>124.5</v>
      </c>
      <c r="AM137" s="4">
        <f t="shared" si="22"/>
        <v>-0.93</v>
      </c>
      <c r="AP137" s="4">
        <f t="shared" si="23"/>
        <v>0</v>
      </c>
      <c r="AQ137" s="13" t="str">
        <f t="shared" si="53"/>
        <v/>
      </c>
      <c r="AR137" s="4" t="str">
        <f t="shared" si="25"/>
        <v/>
      </c>
      <c r="AS137" s="13"/>
      <c r="AT137" s="2">
        <f t="shared" si="46"/>
        <v>41.5</v>
      </c>
      <c r="AU137" s="4">
        <f t="shared" si="26"/>
        <v>124.5</v>
      </c>
      <c r="AV137" s="4">
        <f t="shared" si="27"/>
        <v>-0.93</v>
      </c>
      <c r="AY137" s="4">
        <f t="shared" si="28"/>
        <v>0</v>
      </c>
      <c r="AZ137" s="13" t="str">
        <f t="shared" si="54"/>
        <v/>
      </c>
      <c r="BA137" s="4" t="str">
        <f t="shared" si="30"/>
        <v/>
      </c>
      <c r="BB137" s="13"/>
      <c r="BC137" s="2">
        <f t="shared" si="47"/>
        <v>41.5</v>
      </c>
      <c r="BD137" s="4">
        <f t="shared" si="31"/>
        <v>124.5</v>
      </c>
      <c r="BE137" s="4">
        <f t="shared" si="32"/>
        <v>-0.93</v>
      </c>
      <c r="BH137" s="4">
        <f t="shared" si="33"/>
        <v>0</v>
      </c>
      <c r="BI137" s="13" t="str">
        <f t="shared" si="55"/>
        <v/>
      </c>
      <c r="BJ137" s="4" t="str">
        <f t="shared" si="35"/>
        <v/>
      </c>
      <c r="BK137" s="13"/>
      <c r="BL137" s="2">
        <f t="shared" si="48"/>
        <v>41.5</v>
      </c>
      <c r="BM137" s="4">
        <f t="shared" si="36"/>
        <v>124.5</v>
      </c>
      <c r="BN137" s="4">
        <f t="shared" si="37"/>
        <v>-0.93</v>
      </c>
      <c r="BQ137" s="4">
        <f t="shared" si="38"/>
        <v>0</v>
      </c>
      <c r="BR137" s="13" t="str">
        <f t="shared" si="56"/>
        <v/>
      </c>
      <c r="BS137" s="4" t="str">
        <f t="shared" si="40"/>
        <v/>
      </c>
      <c r="BT137" s="25"/>
    </row>
    <row r="138">
      <c r="A138" s="2">
        <f t="shared" si="41"/>
        <v>42</v>
      </c>
      <c r="B138" s="4">
        <f t="shared" si="1"/>
        <v>126</v>
      </c>
      <c r="C138" s="4">
        <f t="shared" si="2"/>
        <v>-1.14</v>
      </c>
      <c r="D138" s="4">
        <f>150.75+1/32</f>
        <v>150.78125</v>
      </c>
      <c r="E138" s="2">
        <v>155.25</v>
      </c>
      <c r="F138" s="4">
        <f t="shared" si="3"/>
        <v>4.46875</v>
      </c>
      <c r="G138" s="13">
        <f t="shared" si="49"/>
        <v>0.9965217286</v>
      </c>
      <c r="H138" s="4">
        <f t="shared" si="5"/>
        <v>0</v>
      </c>
      <c r="J138" s="2">
        <f t="shared" si="42"/>
        <v>42</v>
      </c>
      <c r="K138" s="4">
        <f t="shared" si="6"/>
        <v>126</v>
      </c>
      <c r="L138" s="4">
        <f t="shared" si="7"/>
        <v>-1.14</v>
      </c>
      <c r="M138" s="4">
        <f>150.875-1/32</f>
        <v>150.84375</v>
      </c>
      <c r="N138" s="4">
        <f>155.25-1/32</f>
        <v>155.21875</v>
      </c>
      <c r="O138" s="4">
        <f t="shared" si="8"/>
        <v>4.375</v>
      </c>
      <c r="P138" s="13">
        <f t="shared" si="50"/>
        <v>0.9894548898</v>
      </c>
      <c r="Q138" s="4">
        <f t="shared" si="10"/>
        <v>0</v>
      </c>
      <c r="S138" s="2">
        <f t="shared" si="43"/>
        <v>42</v>
      </c>
      <c r="T138" s="4">
        <f t="shared" si="11"/>
        <v>126</v>
      </c>
      <c r="U138" s="4">
        <f t="shared" si="12"/>
        <v>-1.08</v>
      </c>
      <c r="V138" s="4">
        <f>150.875-1/32</f>
        <v>150.84375</v>
      </c>
      <c r="W138" s="4">
        <f>155.25-1/32</f>
        <v>155.21875</v>
      </c>
      <c r="X138" s="4">
        <f t="shared" si="13"/>
        <v>4.375</v>
      </c>
      <c r="Y138" s="13">
        <f t="shared" si="51"/>
        <v>0.9929327736</v>
      </c>
      <c r="Z138" s="4">
        <f t="shared" si="15"/>
        <v>0</v>
      </c>
      <c r="AB138" s="2">
        <f t="shared" si="44"/>
        <v>42</v>
      </c>
      <c r="AC138" s="4">
        <f t="shared" si="16"/>
        <v>126</v>
      </c>
      <c r="AD138" s="4">
        <f t="shared" si="17"/>
        <v>-0.96</v>
      </c>
      <c r="AG138" s="4">
        <f t="shared" si="18"/>
        <v>0</v>
      </c>
      <c r="AH138" s="13" t="str">
        <f t="shared" si="52"/>
        <v/>
      </c>
      <c r="AI138" s="4" t="str">
        <f t="shared" si="20"/>
        <v/>
      </c>
      <c r="AJ138" s="13"/>
      <c r="AK138" s="2">
        <f t="shared" si="45"/>
        <v>42</v>
      </c>
      <c r="AL138" s="4">
        <f t="shared" si="21"/>
        <v>126</v>
      </c>
      <c r="AM138" s="4">
        <f t="shared" si="22"/>
        <v>-0.96</v>
      </c>
      <c r="AP138" s="4">
        <f t="shared" si="23"/>
        <v>0</v>
      </c>
      <c r="AQ138" s="13" t="str">
        <f t="shared" si="53"/>
        <v/>
      </c>
      <c r="AR138" s="4" t="str">
        <f t="shared" si="25"/>
        <v/>
      </c>
      <c r="AS138" s="13"/>
      <c r="AT138" s="2">
        <f t="shared" si="46"/>
        <v>42</v>
      </c>
      <c r="AU138" s="4">
        <f t="shared" si="26"/>
        <v>126</v>
      </c>
      <c r="AV138" s="4">
        <f t="shared" si="27"/>
        <v>-0.96</v>
      </c>
      <c r="AY138" s="4">
        <f t="shared" si="28"/>
        <v>0</v>
      </c>
      <c r="AZ138" s="13" t="str">
        <f t="shared" si="54"/>
        <v/>
      </c>
      <c r="BA138" s="4" t="str">
        <f t="shared" si="30"/>
        <v/>
      </c>
      <c r="BB138" s="13"/>
      <c r="BC138" s="2">
        <f t="shared" si="47"/>
        <v>42</v>
      </c>
      <c r="BD138" s="4">
        <f t="shared" si="31"/>
        <v>126</v>
      </c>
      <c r="BE138" s="4">
        <f t="shared" si="32"/>
        <v>-0.96</v>
      </c>
      <c r="BH138" s="4">
        <f t="shared" si="33"/>
        <v>0</v>
      </c>
      <c r="BI138" s="13" t="str">
        <f t="shared" si="55"/>
        <v/>
      </c>
      <c r="BJ138" s="4" t="str">
        <f t="shared" si="35"/>
        <v/>
      </c>
      <c r="BK138" s="13"/>
      <c r="BL138" s="2">
        <f t="shared" si="48"/>
        <v>42</v>
      </c>
      <c r="BM138" s="4">
        <f t="shared" si="36"/>
        <v>126</v>
      </c>
      <c r="BN138" s="4">
        <f t="shared" si="37"/>
        <v>-0.96</v>
      </c>
      <c r="BQ138" s="4">
        <f t="shared" si="38"/>
        <v>0</v>
      </c>
      <c r="BR138" s="13" t="str">
        <f t="shared" si="56"/>
        <v/>
      </c>
      <c r="BS138" s="4" t="str">
        <f t="shared" si="40"/>
        <v/>
      </c>
      <c r="BT138" s="25"/>
    </row>
    <row r="139">
      <c r="A139" s="2">
        <f t="shared" si="41"/>
        <v>42.5</v>
      </c>
      <c r="B139" s="4">
        <f t="shared" si="1"/>
        <v>127.5</v>
      </c>
      <c r="C139" s="4">
        <f t="shared" si="2"/>
        <v>-1.17</v>
      </c>
      <c r="F139" s="4">
        <f t="shared" si="3"/>
        <v>0</v>
      </c>
      <c r="G139" s="13" t="str">
        <f t="shared" si="49"/>
        <v/>
      </c>
      <c r="H139" s="4" t="str">
        <f t="shared" si="5"/>
        <v/>
      </c>
      <c r="J139" s="2">
        <f t="shared" si="42"/>
        <v>42.5</v>
      </c>
      <c r="K139" s="4">
        <f t="shared" si="6"/>
        <v>127.5</v>
      </c>
      <c r="L139" s="4">
        <f t="shared" si="7"/>
        <v>-1.17</v>
      </c>
      <c r="O139" s="4">
        <f t="shared" si="8"/>
        <v>0</v>
      </c>
      <c r="P139" s="13" t="str">
        <f t="shared" si="50"/>
        <v/>
      </c>
      <c r="Q139" s="4" t="str">
        <f t="shared" si="10"/>
        <v/>
      </c>
      <c r="S139" s="2">
        <f t="shared" si="43"/>
        <v>42.5</v>
      </c>
      <c r="T139" s="4">
        <f t="shared" si="11"/>
        <v>127.5</v>
      </c>
      <c r="U139" s="4">
        <f t="shared" si="12"/>
        <v>-1.11</v>
      </c>
      <c r="X139" s="4">
        <f t="shared" si="13"/>
        <v>0</v>
      </c>
      <c r="Y139" s="13" t="str">
        <f t="shared" si="51"/>
        <v/>
      </c>
      <c r="Z139" s="4" t="str">
        <f t="shared" si="15"/>
        <v/>
      </c>
      <c r="AB139" s="2">
        <f t="shared" si="44"/>
        <v>42.5</v>
      </c>
      <c r="AC139" s="4">
        <f t="shared" si="16"/>
        <v>127.5</v>
      </c>
      <c r="AD139" s="4">
        <f t="shared" si="17"/>
        <v>-0.99</v>
      </c>
      <c r="AG139" s="4">
        <f t="shared" si="18"/>
        <v>0</v>
      </c>
      <c r="AH139" s="13" t="str">
        <f t="shared" si="52"/>
        <v/>
      </c>
      <c r="AI139" s="4" t="str">
        <f t="shared" si="20"/>
        <v/>
      </c>
      <c r="AJ139" s="13"/>
      <c r="AK139" s="2">
        <f t="shared" si="45"/>
        <v>42.5</v>
      </c>
      <c r="AL139" s="4">
        <f t="shared" si="21"/>
        <v>127.5</v>
      </c>
      <c r="AM139" s="4">
        <f t="shared" si="22"/>
        <v>-0.99</v>
      </c>
      <c r="AP139" s="4">
        <f t="shared" si="23"/>
        <v>0</v>
      </c>
      <c r="AQ139" s="13" t="str">
        <f t="shared" si="53"/>
        <v/>
      </c>
      <c r="AR139" s="4" t="str">
        <f t="shared" si="25"/>
        <v/>
      </c>
      <c r="AS139" s="13"/>
      <c r="AT139" s="2">
        <f t="shared" si="46"/>
        <v>42.5</v>
      </c>
      <c r="AU139" s="4">
        <f t="shared" si="26"/>
        <v>127.5</v>
      </c>
      <c r="AV139" s="4">
        <f t="shared" si="27"/>
        <v>-0.99</v>
      </c>
      <c r="AY139" s="4">
        <f t="shared" si="28"/>
        <v>0</v>
      </c>
      <c r="AZ139" s="13" t="str">
        <f t="shared" si="54"/>
        <v/>
      </c>
      <c r="BA139" s="4" t="str">
        <f t="shared" si="30"/>
        <v/>
      </c>
      <c r="BB139" s="13"/>
      <c r="BC139" s="2">
        <f t="shared" si="47"/>
        <v>42.5</v>
      </c>
      <c r="BD139" s="4">
        <f t="shared" si="31"/>
        <v>127.5</v>
      </c>
      <c r="BE139" s="4">
        <f t="shared" si="32"/>
        <v>-0.99</v>
      </c>
      <c r="BH139" s="4">
        <f t="shared" si="33"/>
        <v>0</v>
      </c>
      <c r="BI139" s="13" t="str">
        <f t="shared" si="55"/>
        <v/>
      </c>
      <c r="BJ139" s="4" t="str">
        <f t="shared" si="35"/>
        <v/>
      </c>
      <c r="BK139" s="13"/>
      <c r="BL139" s="2">
        <f t="shared" si="48"/>
        <v>42.5</v>
      </c>
      <c r="BM139" s="4">
        <f t="shared" si="36"/>
        <v>127.5</v>
      </c>
      <c r="BN139" s="4">
        <f t="shared" si="37"/>
        <v>-0.99</v>
      </c>
      <c r="BQ139" s="4">
        <f t="shared" si="38"/>
        <v>0</v>
      </c>
      <c r="BR139" s="13" t="str">
        <f t="shared" si="56"/>
        <v/>
      </c>
      <c r="BS139" s="4" t="str">
        <f t="shared" si="40"/>
        <v/>
      </c>
      <c r="BT139" s="25"/>
    </row>
    <row r="140">
      <c r="A140" s="2">
        <f t="shared" si="41"/>
        <v>43</v>
      </c>
      <c r="B140" s="4">
        <f t="shared" si="1"/>
        <v>129</v>
      </c>
      <c r="C140" s="4">
        <f t="shared" si="2"/>
        <v>-1.2</v>
      </c>
      <c r="F140" s="4">
        <f t="shared" si="3"/>
        <v>0</v>
      </c>
      <c r="G140" s="13" t="str">
        <f t="shared" si="49"/>
        <v/>
      </c>
      <c r="H140" s="4" t="str">
        <f t="shared" si="5"/>
        <v/>
      </c>
      <c r="J140" s="2">
        <f t="shared" si="42"/>
        <v>43</v>
      </c>
      <c r="K140" s="4">
        <f t="shared" si="6"/>
        <v>129</v>
      </c>
      <c r="L140" s="4">
        <f t="shared" si="7"/>
        <v>-1.2</v>
      </c>
      <c r="O140" s="4">
        <f t="shared" si="8"/>
        <v>0</v>
      </c>
      <c r="P140" s="13" t="str">
        <f t="shared" si="50"/>
        <v/>
      </c>
      <c r="Q140" s="4" t="str">
        <f t="shared" si="10"/>
        <v/>
      </c>
      <c r="S140" s="2">
        <f t="shared" si="43"/>
        <v>43</v>
      </c>
      <c r="T140" s="4">
        <f t="shared" si="11"/>
        <v>129</v>
      </c>
      <c r="U140" s="4">
        <f t="shared" si="12"/>
        <v>-1.14</v>
      </c>
      <c r="X140" s="4">
        <f t="shared" si="13"/>
        <v>0</v>
      </c>
      <c r="Y140" s="13" t="str">
        <f t="shared" si="51"/>
        <v/>
      </c>
      <c r="Z140" s="4" t="str">
        <f t="shared" si="15"/>
        <v/>
      </c>
      <c r="AB140" s="2">
        <f t="shared" si="44"/>
        <v>43</v>
      </c>
      <c r="AC140" s="4">
        <f t="shared" si="16"/>
        <v>129</v>
      </c>
      <c r="AD140" s="4">
        <f t="shared" si="17"/>
        <v>-1.02</v>
      </c>
      <c r="AG140" s="4">
        <f t="shared" si="18"/>
        <v>0</v>
      </c>
      <c r="AH140" s="13" t="str">
        <f t="shared" si="52"/>
        <v/>
      </c>
      <c r="AI140" s="4" t="str">
        <f t="shared" si="20"/>
        <v/>
      </c>
      <c r="AJ140" s="13"/>
      <c r="AK140" s="2">
        <f t="shared" si="45"/>
        <v>43</v>
      </c>
      <c r="AL140" s="4">
        <f t="shared" si="21"/>
        <v>129</v>
      </c>
      <c r="AM140" s="4">
        <f t="shared" si="22"/>
        <v>-1.02</v>
      </c>
      <c r="AP140" s="4">
        <f t="shared" si="23"/>
        <v>0</v>
      </c>
      <c r="AQ140" s="13" t="str">
        <f t="shared" si="53"/>
        <v/>
      </c>
      <c r="AR140" s="4" t="str">
        <f t="shared" si="25"/>
        <v/>
      </c>
      <c r="AS140" s="13"/>
      <c r="AT140" s="2">
        <f t="shared" si="46"/>
        <v>43</v>
      </c>
      <c r="AU140" s="4">
        <f t="shared" si="26"/>
        <v>129</v>
      </c>
      <c r="AV140" s="4">
        <f t="shared" si="27"/>
        <v>-1.02</v>
      </c>
      <c r="AY140" s="4">
        <f t="shared" si="28"/>
        <v>0</v>
      </c>
      <c r="AZ140" s="13" t="str">
        <f t="shared" si="54"/>
        <v/>
      </c>
      <c r="BA140" s="4" t="str">
        <f t="shared" si="30"/>
        <v/>
      </c>
      <c r="BB140" s="13"/>
      <c r="BC140" s="2">
        <f t="shared" si="47"/>
        <v>43</v>
      </c>
      <c r="BD140" s="4">
        <f t="shared" si="31"/>
        <v>129</v>
      </c>
      <c r="BE140" s="4">
        <f t="shared" si="32"/>
        <v>-1.02</v>
      </c>
      <c r="BH140" s="4">
        <f t="shared" si="33"/>
        <v>0</v>
      </c>
      <c r="BI140" s="13" t="str">
        <f t="shared" si="55"/>
        <v/>
      </c>
      <c r="BJ140" s="4" t="str">
        <f t="shared" si="35"/>
        <v/>
      </c>
      <c r="BK140" s="13"/>
      <c r="BL140" s="2">
        <f t="shared" si="48"/>
        <v>43</v>
      </c>
      <c r="BM140" s="4">
        <f t="shared" si="36"/>
        <v>129</v>
      </c>
      <c r="BN140" s="4">
        <f t="shared" si="37"/>
        <v>-1.02</v>
      </c>
      <c r="BQ140" s="4">
        <f t="shared" si="38"/>
        <v>0</v>
      </c>
      <c r="BR140" s="13" t="str">
        <f t="shared" si="56"/>
        <v/>
      </c>
      <c r="BS140" s="4" t="str">
        <f t="shared" si="40"/>
        <v/>
      </c>
      <c r="BT140" s="25"/>
    </row>
    <row r="141">
      <c r="A141" s="2">
        <f t="shared" si="41"/>
        <v>43.5</v>
      </c>
      <c r="B141" s="4">
        <f t="shared" si="1"/>
        <v>130.5</v>
      </c>
      <c r="C141" s="4">
        <f t="shared" si="2"/>
        <v>-1.23</v>
      </c>
      <c r="F141" s="4">
        <f t="shared" si="3"/>
        <v>0</v>
      </c>
      <c r="G141" s="13" t="str">
        <f t="shared" si="49"/>
        <v/>
      </c>
      <c r="H141" s="4" t="str">
        <f t="shared" si="5"/>
        <v/>
      </c>
      <c r="J141" s="2">
        <f t="shared" si="42"/>
        <v>43.5</v>
      </c>
      <c r="K141" s="4">
        <f t="shared" si="6"/>
        <v>130.5</v>
      </c>
      <c r="L141" s="4">
        <f t="shared" si="7"/>
        <v>-1.23</v>
      </c>
      <c r="O141" s="4">
        <f t="shared" si="8"/>
        <v>0</v>
      </c>
      <c r="P141" s="13" t="str">
        <f t="shared" si="50"/>
        <v/>
      </c>
      <c r="Q141" s="4" t="str">
        <f t="shared" si="10"/>
        <v/>
      </c>
      <c r="S141" s="2">
        <f t="shared" si="43"/>
        <v>43.5</v>
      </c>
      <c r="T141" s="4">
        <f t="shared" si="11"/>
        <v>130.5</v>
      </c>
      <c r="U141" s="4">
        <f t="shared" si="12"/>
        <v>-1.17</v>
      </c>
      <c r="X141" s="4">
        <f t="shared" si="13"/>
        <v>0</v>
      </c>
      <c r="Y141" s="13" t="str">
        <f t="shared" si="51"/>
        <v/>
      </c>
      <c r="Z141" s="4" t="str">
        <f t="shared" si="15"/>
        <v/>
      </c>
      <c r="AB141" s="2">
        <f t="shared" si="44"/>
        <v>43.5</v>
      </c>
      <c r="AC141" s="4">
        <f t="shared" si="16"/>
        <v>130.5</v>
      </c>
      <c r="AD141" s="4">
        <f t="shared" si="17"/>
        <v>-1.05</v>
      </c>
      <c r="AG141" s="4">
        <f t="shared" si="18"/>
        <v>0</v>
      </c>
      <c r="AH141" s="13" t="str">
        <f t="shared" si="52"/>
        <v/>
      </c>
      <c r="AI141" s="4" t="str">
        <f t="shared" si="20"/>
        <v/>
      </c>
      <c r="AJ141" s="13"/>
      <c r="AK141" s="2">
        <f t="shared" si="45"/>
        <v>43.5</v>
      </c>
      <c r="AL141" s="4">
        <f t="shared" si="21"/>
        <v>130.5</v>
      </c>
      <c r="AM141" s="4">
        <f t="shared" si="22"/>
        <v>-1.05</v>
      </c>
      <c r="AP141" s="4">
        <f t="shared" si="23"/>
        <v>0</v>
      </c>
      <c r="AQ141" s="13" t="str">
        <f t="shared" si="53"/>
        <v/>
      </c>
      <c r="AR141" s="4" t="str">
        <f t="shared" si="25"/>
        <v/>
      </c>
      <c r="AS141" s="13"/>
      <c r="AT141" s="2">
        <f t="shared" si="46"/>
        <v>43.5</v>
      </c>
      <c r="AU141" s="4">
        <f t="shared" si="26"/>
        <v>130.5</v>
      </c>
      <c r="AV141" s="4">
        <f t="shared" si="27"/>
        <v>-1.05</v>
      </c>
      <c r="AY141" s="4">
        <f t="shared" si="28"/>
        <v>0</v>
      </c>
      <c r="AZ141" s="13" t="str">
        <f t="shared" si="54"/>
        <v/>
      </c>
      <c r="BA141" s="4" t="str">
        <f t="shared" si="30"/>
        <v/>
      </c>
      <c r="BB141" s="13"/>
      <c r="BC141" s="2">
        <f t="shared" si="47"/>
        <v>43.5</v>
      </c>
      <c r="BD141" s="4">
        <f t="shared" si="31"/>
        <v>130.5</v>
      </c>
      <c r="BE141" s="4">
        <f t="shared" si="32"/>
        <v>-1.05</v>
      </c>
      <c r="BH141" s="4">
        <f t="shared" si="33"/>
        <v>0</v>
      </c>
      <c r="BI141" s="13" t="str">
        <f t="shared" si="55"/>
        <v/>
      </c>
      <c r="BJ141" s="4" t="str">
        <f t="shared" si="35"/>
        <v/>
      </c>
      <c r="BK141" s="13"/>
      <c r="BL141" s="2">
        <f t="shared" si="48"/>
        <v>43.5</v>
      </c>
      <c r="BM141" s="4">
        <f t="shared" si="36"/>
        <v>130.5</v>
      </c>
      <c r="BN141" s="4">
        <f t="shared" si="37"/>
        <v>-1.05</v>
      </c>
      <c r="BQ141" s="4">
        <f t="shared" si="38"/>
        <v>0</v>
      </c>
      <c r="BR141" s="13" t="str">
        <f t="shared" si="56"/>
        <v/>
      </c>
      <c r="BS141" s="4" t="str">
        <f t="shared" si="40"/>
        <v/>
      </c>
      <c r="BT141" s="25"/>
    </row>
    <row r="142">
      <c r="A142" s="2">
        <f t="shared" si="41"/>
        <v>44</v>
      </c>
      <c r="B142" s="4">
        <f t="shared" si="1"/>
        <v>132</v>
      </c>
      <c r="C142" s="4">
        <f t="shared" si="2"/>
        <v>-1.26</v>
      </c>
      <c r="D142" s="4">
        <f>150.75+1/32</f>
        <v>150.78125</v>
      </c>
      <c r="E142" s="2">
        <v>155.25</v>
      </c>
      <c r="F142" s="4">
        <f t="shared" si="3"/>
        <v>4.46875</v>
      </c>
      <c r="G142" s="13">
        <f t="shared" si="49"/>
        <v>0.9965217286</v>
      </c>
      <c r="H142" s="4">
        <f t="shared" si="5"/>
        <v>0</v>
      </c>
      <c r="J142" s="2">
        <f t="shared" si="42"/>
        <v>44</v>
      </c>
      <c r="K142" s="4">
        <f t="shared" si="6"/>
        <v>132</v>
      </c>
      <c r="L142" s="4">
        <f t="shared" si="7"/>
        <v>-1.26</v>
      </c>
      <c r="M142" s="2">
        <v>150.8125</v>
      </c>
      <c r="N142" s="2">
        <v>155.25</v>
      </c>
      <c r="O142" s="4">
        <f t="shared" si="8"/>
        <v>4.4375</v>
      </c>
      <c r="P142" s="13">
        <f t="shared" si="50"/>
        <v>0.9964973623</v>
      </c>
      <c r="Q142" s="4">
        <f t="shared" si="10"/>
        <v>0</v>
      </c>
      <c r="S142" s="2">
        <f t="shared" si="43"/>
        <v>44</v>
      </c>
      <c r="T142" s="4">
        <f t="shared" si="11"/>
        <v>132</v>
      </c>
      <c r="U142" s="4">
        <f t="shared" si="12"/>
        <v>-1.2</v>
      </c>
      <c r="V142" s="4">
        <f>150.875-1/32</f>
        <v>150.84375</v>
      </c>
      <c r="W142" s="2">
        <v>155.25</v>
      </c>
      <c r="X142" s="4">
        <f t="shared" si="13"/>
        <v>4.40625</v>
      </c>
      <c r="Y142" s="13">
        <f t="shared" si="51"/>
        <v>0.9964726521</v>
      </c>
      <c r="Z142" s="4">
        <f t="shared" si="15"/>
        <v>0</v>
      </c>
      <c r="AB142" s="2">
        <f t="shared" si="44"/>
        <v>44</v>
      </c>
      <c r="AC142" s="4">
        <f t="shared" si="16"/>
        <v>132</v>
      </c>
      <c r="AD142" s="4">
        <f t="shared" si="17"/>
        <v>-1.08</v>
      </c>
      <c r="AG142" s="4">
        <f t="shared" si="18"/>
        <v>0</v>
      </c>
      <c r="AH142" s="13" t="str">
        <f t="shared" si="52"/>
        <v/>
      </c>
      <c r="AI142" s="4" t="str">
        <f t="shared" si="20"/>
        <v/>
      </c>
      <c r="AJ142" s="13"/>
      <c r="AK142" s="2">
        <f t="shared" si="45"/>
        <v>44</v>
      </c>
      <c r="AL142" s="4">
        <f t="shared" si="21"/>
        <v>132</v>
      </c>
      <c r="AM142" s="4">
        <f t="shared" si="22"/>
        <v>-1.08</v>
      </c>
      <c r="AP142" s="4">
        <f t="shared" si="23"/>
        <v>0</v>
      </c>
      <c r="AQ142" s="13" t="str">
        <f t="shared" si="53"/>
        <v/>
      </c>
      <c r="AR142" s="4" t="str">
        <f t="shared" si="25"/>
        <v/>
      </c>
      <c r="AS142" s="13"/>
      <c r="AT142" s="2">
        <f t="shared" si="46"/>
        <v>44</v>
      </c>
      <c r="AU142" s="4">
        <f t="shared" si="26"/>
        <v>132</v>
      </c>
      <c r="AV142" s="4">
        <f t="shared" si="27"/>
        <v>-1.08</v>
      </c>
      <c r="AY142" s="4">
        <f t="shared" si="28"/>
        <v>0</v>
      </c>
      <c r="AZ142" s="13" t="str">
        <f t="shared" si="54"/>
        <v/>
      </c>
      <c r="BA142" s="4" t="str">
        <f t="shared" si="30"/>
        <v/>
      </c>
      <c r="BB142" s="13"/>
      <c r="BC142" s="2">
        <f t="shared" si="47"/>
        <v>44</v>
      </c>
      <c r="BD142" s="4">
        <f t="shared" si="31"/>
        <v>132</v>
      </c>
      <c r="BE142" s="4">
        <f t="shared" si="32"/>
        <v>-1.08</v>
      </c>
      <c r="BH142" s="4">
        <f t="shared" si="33"/>
        <v>0</v>
      </c>
      <c r="BI142" s="13" t="str">
        <f t="shared" si="55"/>
        <v/>
      </c>
      <c r="BJ142" s="4" t="str">
        <f t="shared" si="35"/>
        <v/>
      </c>
      <c r="BK142" s="13"/>
      <c r="BL142" s="2">
        <f t="shared" si="48"/>
        <v>44</v>
      </c>
      <c r="BM142" s="4">
        <f t="shared" si="36"/>
        <v>132</v>
      </c>
      <c r="BN142" s="4">
        <f t="shared" si="37"/>
        <v>-1.08</v>
      </c>
      <c r="BQ142" s="4">
        <f t="shared" si="38"/>
        <v>0</v>
      </c>
      <c r="BR142" s="13" t="str">
        <f t="shared" si="56"/>
        <v/>
      </c>
      <c r="BS142" s="4" t="str">
        <f t="shared" si="40"/>
        <v/>
      </c>
      <c r="BT142" s="25"/>
    </row>
    <row r="143">
      <c r="A143" s="2">
        <f t="shared" si="41"/>
        <v>44.5</v>
      </c>
      <c r="B143" s="4">
        <f t="shared" si="1"/>
        <v>133.5</v>
      </c>
      <c r="C143" s="4">
        <f t="shared" si="2"/>
        <v>-1.29</v>
      </c>
      <c r="F143" s="4">
        <f t="shared" si="3"/>
        <v>0</v>
      </c>
      <c r="G143" s="13" t="str">
        <f t="shared" si="49"/>
        <v/>
      </c>
      <c r="H143" s="4" t="str">
        <f t="shared" si="5"/>
        <v/>
      </c>
      <c r="J143" s="2">
        <f t="shared" si="42"/>
        <v>44.5</v>
      </c>
      <c r="K143" s="4">
        <f t="shared" si="6"/>
        <v>133.5</v>
      </c>
      <c r="L143" s="4">
        <f t="shared" si="7"/>
        <v>-1.29</v>
      </c>
      <c r="O143" s="4">
        <f t="shared" si="8"/>
        <v>0</v>
      </c>
      <c r="P143" s="13" t="str">
        <f t="shared" si="50"/>
        <v/>
      </c>
      <c r="Q143" s="4" t="str">
        <f t="shared" si="10"/>
        <v/>
      </c>
      <c r="S143" s="2">
        <f t="shared" si="43"/>
        <v>44.5</v>
      </c>
      <c r="T143" s="4">
        <f t="shared" si="11"/>
        <v>133.5</v>
      </c>
      <c r="U143" s="4">
        <f t="shared" si="12"/>
        <v>-1.23</v>
      </c>
      <c r="X143" s="4">
        <f t="shared" si="13"/>
        <v>0</v>
      </c>
      <c r="Y143" s="13" t="str">
        <f t="shared" si="51"/>
        <v/>
      </c>
      <c r="Z143" s="4" t="str">
        <f t="shared" si="15"/>
        <v/>
      </c>
      <c r="AB143" s="2">
        <f t="shared" si="44"/>
        <v>44.5</v>
      </c>
      <c r="AC143" s="4">
        <f t="shared" si="16"/>
        <v>133.5</v>
      </c>
      <c r="AD143" s="4">
        <f t="shared" si="17"/>
        <v>-1.11</v>
      </c>
      <c r="AG143" s="4">
        <f t="shared" si="18"/>
        <v>0</v>
      </c>
      <c r="AH143" s="13" t="str">
        <f t="shared" si="52"/>
        <v/>
      </c>
      <c r="AI143" s="4" t="str">
        <f t="shared" si="20"/>
        <v/>
      </c>
      <c r="AJ143" s="13"/>
      <c r="AK143" s="2">
        <f t="shared" si="45"/>
        <v>44.5</v>
      </c>
      <c r="AL143" s="4">
        <f t="shared" si="21"/>
        <v>133.5</v>
      </c>
      <c r="AM143" s="4">
        <f t="shared" si="22"/>
        <v>-1.11</v>
      </c>
      <c r="AP143" s="4">
        <f t="shared" si="23"/>
        <v>0</v>
      </c>
      <c r="AQ143" s="13" t="str">
        <f t="shared" si="53"/>
        <v/>
      </c>
      <c r="AR143" s="4" t="str">
        <f t="shared" si="25"/>
        <v/>
      </c>
      <c r="AS143" s="13"/>
      <c r="AT143" s="2">
        <f t="shared" si="46"/>
        <v>44.5</v>
      </c>
      <c r="AU143" s="4">
        <f t="shared" si="26"/>
        <v>133.5</v>
      </c>
      <c r="AV143" s="4">
        <f t="shared" si="27"/>
        <v>-1.11</v>
      </c>
      <c r="AY143" s="4">
        <f t="shared" si="28"/>
        <v>0</v>
      </c>
      <c r="AZ143" s="13" t="str">
        <f t="shared" si="54"/>
        <v/>
      </c>
      <c r="BA143" s="4" t="str">
        <f t="shared" si="30"/>
        <v/>
      </c>
      <c r="BB143" s="13"/>
      <c r="BC143" s="2">
        <f t="shared" si="47"/>
        <v>44.5</v>
      </c>
      <c r="BD143" s="4">
        <f t="shared" si="31"/>
        <v>133.5</v>
      </c>
      <c r="BE143" s="4">
        <f t="shared" si="32"/>
        <v>-1.11</v>
      </c>
      <c r="BH143" s="4">
        <f t="shared" si="33"/>
        <v>0</v>
      </c>
      <c r="BI143" s="13" t="str">
        <f t="shared" si="55"/>
        <v/>
      </c>
      <c r="BJ143" s="4" t="str">
        <f t="shared" si="35"/>
        <v/>
      </c>
      <c r="BK143" s="13"/>
      <c r="BL143" s="2">
        <f t="shared" si="48"/>
        <v>44.5</v>
      </c>
      <c r="BM143" s="4">
        <f t="shared" si="36"/>
        <v>133.5</v>
      </c>
      <c r="BN143" s="4">
        <f t="shared" si="37"/>
        <v>-1.11</v>
      </c>
      <c r="BQ143" s="4">
        <f t="shared" si="38"/>
        <v>0</v>
      </c>
      <c r="BR143" s="13" t="str">
        <f t="shared" si="56"/>
        <v/>
      </c>
      <c r="BS143" s="4" t="str">
        <f t="shared" si="40"/>
        <v/>
      </c>
      <c r="BT143" s="25"/>
    </row>
    <row r="144">
      <c r="A144" s="2">
        <f t="shared" si="41"/>
        <v>45</v>
      </c>
      <c r="B144" s="4">
        <f t="shared" si="1"/>
        <v>135</v>
      </c>
      <c r="C144" s="4">
        <f t="shared" si="2"/>
        <v>-1.32</v>
      </c>
      <c r="F144" s="4">
        <f t="shared" si="3"/>
        <v>0</v>
      </c>
      <c r="G144" s="13" t="str">
        <f t="shared" si="49"/>
        <v/>
      </c>
      <c r="H144" s="4" t="str">
        <f t="shared" si="5"/>
        <v/>
      </c>
      <c r="J144" s="2">
        <f t="shared" si="42"/>
        <v>45</v>
      </c>
      <c r="K144" s="4">
        <f t="shared" si="6"/>
        <v>135</v>
      </c>
      <c r="L144" s="4">
        <f t="shared" si="7"/>
        <v>-1.32</v>
      </c>
      <c r="O144" s="4">
        <f t="shared" si="8"/>
        <v>0</v>
      </c>
      <c r="P144" s="13" t="str">
        <f t="shared" si="50"/>
        <v/>
      </c>
      <c r="Q144" s="4" t="str">
        <f t="shared" si="10"/>
        <v/>
      </c>
      <c r="S144" s="2">
        <f t="shared" si="43"/>
        <v>45</v>
      </c>
      <c r="T144" s="4">
        <f t="shared" si="11"/>
        <v>135</v>
      </c>
      <c r="U144" s="4">
        <f t="shared" si="12"/>
        <v>-1.26</v>
      </c>
      <c r="X144" s="4">
        <f t="shared" si="13"/>
        <v>0</v>
      </c>
      <c r="Y144" s="13" t="str">
        <f t="shared" si="51"/>
        <v/>
      </c>
      <c r="Z144" s="4" t="str">
        <f t="shared" si="15"/>
        <v/>
      </c>
      <c r="AB144" s="2">
        <f t="shared" si="44"/>
        <v>45</v>
      </c>
      <c r="AC144" s="4">
        <f t="shared" si="16"/>
        <v>135</v>
      </c>
      <c r="AD144" s="4">
        <f t="shared" si="17"/>
        <v>-1.14</v>
      </c>
      <c r="AG144" s="4">
        <f t="shared" si="18"/>
        <v>0</v>
      </c>
      <c r="AH144" s="13" t="str">
        <f t="shared" si="52"/>
        <v/>
      </c>
      <c r="AI144" s="4" t="str">
        <f t="shared" si="20"/>
        <v/>
      </c>
      <c r="AJ144" s="13"/>
      <c r="AK144" s="2">
        <f t="shared" si="45"/>
        <v>45</v>
      </c>
      <c r="AL144" s="4">
        <f t="shared" si="21"/>
        <v>135</v>
      </c>
      <c r="AM144" s="4">
        <f t="shared" si="22"/>
        <v>-1.14</v>
      </c>
      <c r="AP144" s="4">
        <f t="shared" si="23"/>
        <v>0</v>
      </c>
      <c r="AQ144" s="13" t="str">
        <f t="shared" si="53"/>
        <v/>
      </c>
      <c r="AR144" s="4" t="str">
        <f t="shared" si="25"/>
        <v/>
      </c>
      <c r="AS144" s="13"/>
      <c r="AT144" s="2">
        <f t="shared" si="46"/>
        <v>45</v>
      </c>
      <c r="AU144" s="4">
        <f t="shared" si="26"/>
        <v>135</v>
      </c>
      <c r="AV144" s="4">
        <f t="shared" si="27"/>
        <v>-1.14</v>
      </c>
      <c r="AY144" s="4">
        <f t="shared" si="28"/>
        <v>0</v>
      </c>
      <c r="AZ144" s="13" t="str">
        <f t="shared" si="54"/>
        <v/>
      </c>
      <c r="BA144" s="4" t="str">
        <f t="shared" si="30"/>
        <v/>
      </c>
      <c r="BB144" s="13"/>
      <c r="BC144" s="2">
        <f t="shared" si="47"/>
        <v>45</v>
      </c>
      <c r="BD144" s="4">
        <f t="shared" si="31"/>
        <v>135</v>
      </c>
      <c r="BE144" s="4">
        <f t="shared" si="32"/>
        <v>-1.14</v>
      </c>
      <c r="BH144" s="4">
        <f t="shared" si="33"/>
        <v>0</v>
      </c>
      <c r="BI144" s="13" t="str">
        <f t="shared" si="55"/>
        <v/>
      </c>
      <c r="BJ144" s="4" t="str">
        <f t="shared" si="35"/>
        <v/>
      </c>
      <c r="BK144" s="13"/>
      <c r="BL144" s="2">
        <f t="shared" si="48"/>
        <v>45</v>
      </c>
      <c r="BM144" s="4">
        <f t="shared" si="36"/>
        <v>135</v>
      </c>
      <c r="BN144" s="4">
        <f t="shared" si="37"/>
        <v>-1.14</v>
      </c>
      <c r="BQ144" s="4">
        <f t="shared" si="38"/>
        <v>0</v>
      </c>
      <c r="BR144" s="13" t="str">
        <f t="shared" si="56"/>
        <v/>
      </c>
      <c r="BS144" s="4" t="str">
        <f t="shared" si="40"/>
        <v/>
      </c>
      <c r="BT144" s="25"/>
    </row>
    <row r="145">
      <c r="A145" s="2">
        <f t="shared" si="41"/>
        <v>45.5</v>
      </c>
      <c r="B145" s="4">
        <f t="shared" si="1"/>
        <v>136.5</v>
      </c>
      <c r="C145" s="4">
        <f t="shared" si="2"/>
        <v>-1.35</v>
      </c>
      <c r="F145" s="4">
        <f t="shared" si="3"/>
        <v>0</v>
      </c>
      <c r="G145" s="13" t="str">
        <f t="shared" si="49"/>
        <v/>
      </c>
      <c r="H145" s="4" t="str">
        <f t="shared" si="5"/>
        <v/>
      </c>
      <c r="J145" s="2">
        <f t="shared" si="42"/>
        <v>45.5</v>
      </c>
      <c r="K145" s="4">
        <f t="shared" si="6"/>
        <v>136.5</v>
      </c>
      <c r="L145" s="4">
        <f t="shared" si="7"/>
        <v>-1.35</v>
      </c>
      <c r="O145" s="4">
        <f t="shared" si="8"/>
        <v>0</v>
      </c>
      <c r="P145" s="13" t="str">
        <f t="shared" si="50"/>
        <v/>
      </c>
      <c r="Q145" s="4" t="str">
        <f t="shared" si="10"/>
        <v/>
      </c>
      <c r="S145" s="2">
        <f t="shared" si="43"/>
        <v>45.5</v>
      </c>
      <c r="T145" s="4">
        <f t="shared" si="11"/>
        <v>136.5</v>
      </c>
      <c r="U145" s="4">
        <f t="shared" si="12"/>
        <v>-1.29</v>
      </c>
      <c r="X145" s="4">
        <f t="shared" si="13"/>
        <v>0</v>
      </c>
      <c r="Y145" s="13" t="str">
        <f t="shared" si="51"/>
        <v/>
      </c>
      <c r="Z145" s="4" t="str">
        <f t="shared" si="15"/>
        <v/>
      </c>
      <c r="AB145" s="2">
        <f t="shared" si="44"/>
        <v>45.5</v>
      </c>
      <c r="AC145" s="4">
        <f t="shared" si="16"/>
        <v>136.5</v>
      </c>
      <c r="AD145" s="4">
        <f t="shared" si="17"/>
        <v>-1.17</v>
      </c>
      <c r="AG145" s="4">
        <f t="shared" si="18"/>
        <v>0</v>
      </c>
      <c r="AH145" s="13" t="str">
        <f t="shared" si="52"/>
        <v/>
      </c>
      <c r="AI145" s="4" t="str">
        <f t="shared" si="20"/>
        <v/>
      </c>
      <c r="AK145" s="2">
        <f t="shared" si="45"/>
        <v>45.5</v>
      </c>
      <c r="AL145" s="4">
        <f t="shared" si="21"/>
        <v>136.5</v>
      </c>
      <c r="AM145" s="4">
        <f t="shared" si="22"/>
        <v>-1.17</v>
      </c>
      <c r="AP145" s="4">
        <f t="shared" si="23"/>
        <v>0</v>
      </c>
      <c r="AQ145" s="13" t="str">
        <f t="shared" si="53"/>
        <v/>
      </c>
      <c r="AR145" s="4" t="str">
        <f t="shared" si="25"/>
        <v/>
      </c>
      <c r="AT145" s="2">
        <f t="shared" si="46"/>
        <v>45.5</v>
      </c>
      <c r="AU145" s="4">
        <f t="shared" si="26"/>
        <v>136.5</v>
      </c>
      <c r="AV145" s="4">
        <f t="shared" si="27"/>
        <v>-1.17</v>
      </c>
      <c r="AY145" s="4">
        <f t="shared" si="28"/>
        <v>0</v>
      </c>
      <c r="AZ145" s="13" t="str">
        <f t="shared" si="54"/>
        <v/>
      </c>
      <c r="BA145" s="4" t="str">
        <f t="shared" si="30"/>
        <v/>
      </c>
      <c r="BC145" s="2">
        <f t="shared" si="47"/>
        <v>45.5</v>
      </c>
      <c r="BD145" s="4">
        <f t="shared" si="31"/>
        <v>136.5</v>
      </c>
      <c r="BE145" s="4">
        <f t="shared" si="32"/>
        <v>-1.17</v>
      </c>
      <c r="BH145" s="4">
        <f t="shared" si="33"/>
        <v>0</v>
      </c>
      <c r="BI145" s="13" t="str">
        <f t="shared" si="55"/>
        <v/>
      </c>
      <c r="BJ145" s="4" t="str">
        <f t="shared" si="35"/>
        <v/>
      </c>
      <c r="BL145" s="2">
        <f t="shared" si="48"/>
        <v>45.5</v>
      </c>
      <c r="BM145" s="4">
        <f t="shared" si="36"/>
        <v>136.5</v>
      </c>
      <c r="BN145" s="4">
        <f t="shared" si="37"/>
        <v>-1.17</v>
      </c>
      <c r="BQ145" s="4">
        <f t="shared" si="38"/>
        <v>0</v>
      </c>
      <c r="BR145" s="13" t="str">
        <f t="shared" si="56"/>
        <v/>
      </c>
      <c r="BS145" s="4" t="str">
        <f t="shared" si="40"/>
        <v/>
      </c>
    </row>
    <row r="146">
      <c r="A146" s="2">
        <f t="shared" si="41"/>
        <v>46</v>
      </c>
      <c r="B146" s="4">
        <f t="shared" si="1"/>
        <v>138</v>
      </c>
      <c r="C146" s="4">
        <f t="shared" si="2"/>
        <v>-1.38</v>
      </c>
      <c r="D146" s="4">
        <f>150.75+1/32</f>
        <v>150.78125</v>
      </c>
      <c r="E146" s="2">
        <v>155.25</v>
      </c>
      <c r="F146" s="4">
        <f t="shared" si="3"/>
        <v>4.46875</v>
      </c>
      <c r="G146" s="13">
        <f t="shared" si="49"/>
        <v>0.9965217286</v>
      </c>
      <c r="H146" s="4">
        <f t="shared" si="5"/>
        <v>0</v>
      </c>
      <c r="J146" s="2">
        <f t="shared" si="42"/>
        <v>46</v>
      </c>
      <c r="K146" s="4">
        <f t="shared" si="6"/>
        <v>138</v>
      </c>
      <c r="L146" s="4">
        <f t="shared" si="7"/>
        <v>-1.38</v>
      </c>
      <c r="M146" s="2">
        <v>150.8125</v>
      </c>
      <c r="N146" s="2">
        <v>155.25</v>
      </c>
      <c r="O146" s="4">
        <f t="shared" si="8"/>
        <v>4.4375</v>
      </c>
      <c r="P146" s="13">
        <f t="shared" si="50"/>
        <v>0.9964973623</v>
      </c>
      <c r="Q146" s="4">
        <f t="shared" si="10"/>
        <v>0</v>
      </c>
      <c r="S146" s="2">
        <f t="shared" si="43"/>
        <v>46</v>
      </c>
      <c r="T146" s="4">
        <f t="shared" si="11"/>
        <v>138</v>
      </c>
      <c r="U146" s="4">
        <f t="shared" si="12"/>
        <v>-1.32</v>
      </c>
      <c r="V146" s="4">
        <f>150.875-1/32</f>
        <v>150.84375</v>
      </c>
      <c r="W146" s="2">
        <v>155.25</v>
      </c>
      <c r="X146" s="4">
        <f t="shared" si="13"/>
        <v>4.40625</v>
      </c>
      <c r="Y146" s="13">
        <f t="shared" si="51"/>
        <v>0.9964726521</v>
      </c>
      <c r="Z146" s="4">
        <f t="shared" si="15"/>
        <v>0</v>
      </c>
      <c r="AB146" s="2">
        <f t="shared" si="44"/>
        <v>46</v>
      </c>
      <c r="AC146" s="4">
        <f t="shared" si="16"/>
        <v>138</v>
      </c>
      <c r="AD146" s="4">
        <f t="shared" si="17"/>
        <v>-1.2</v>
      </c>
      <c r="AG146" s="4">
        <f t="shared" si="18"/>
        <v>0</v>
      </c>
      <c r="AH146" s="13" t="str">
        <f t="shared" si="52"/>
        <v/>
      </c>
      <c r="AI146" s="4" t="str">
        <f t="shared" si="20"/>
        <v/>
      </c>
      <c r="AK146" s="2">
        <f t="shared" si="45"/>
        <v>46</v>
      </c>
      <c r="AL146" s="4">
        <f t="shared" si="21"/>
        <v>138</v>
      </c>
      <c r="AM146" s="4">
        <f t="shared" si="22"/>
        <v>-1.2</v>
      </c>
      <c r="AP146" s="4">
        <f t="shared" si="23"/>
        <v>0</v>
      </c>
      <c r="AQ146" s="13" t="str">
        <f t="shared" si="53"/>
        <v/>
      </c>
      <c r="AR146" s="4" t="str">
        <f t="shared" si="25"/>
        <v/>
      </c>
      <c r="AT146" s="2">
        <f t="shared" si="46"/>
        <v>46</v>
      </c>
      <c r="AU146" s="4">
        <f t="shared" si="26"/>
        <v>138</v>
      </c>
      <c r="AV146" s="4">
        <f t="shared" si="27"/>
        <v>-1.2</v>
      </c>
      <c r="AY146" s="4">
        <f t="shared" si="28"/>
        <v>0</v>
      </c>
      <c r="AZ146" s="13" t="str">
        <f t="shared" si="54"/>
        <v/>
      </c>
      <c r="BA146" s="4" t="str">
        <f t="shared" si="30"/>
        <v/>
      </c>
      <c r="BC146" s="2">
        <f t="shared" si="47"/>
        <v>46</v>
      </c>
      <c r="BD146" s="4">
        <f t="shared" si="31"/>
        <v>138</v>
      </c>
      <c r="BE146" s="4">
        <f t="shared" si="32"/>
        <v>-1.2</v>
      </c>
      <c r="BH146" s="4">
        <f t="shared" si="33"/>
        <v>0</v>
      </c>
      <c r="BI146" s="13" t="str">
        <f t="shared" si="55"/>
        <v/>
      </c>
      <c r="BJ146" s="4" t="str">
        <f t="shared" si="35"/>
        <v/>
      </c>
      <c r="BL146" s="2">
        <f t="shared" si="48"/>
        <v>46</v>
      </c>
      <c r="BM146" s="4">
        <f t="shared" si="36"/>
        <v>138</v>
      </c>
      <c r="BN146" s="4">
        <f t="shared" si="37"/>
        <v>-1.2</v>
      </c>
      <c r="BQ146" s="4">
        <f t="shared" si="38"/>
        <v>0</v>
      </c>
      <c r="BR146" s="13" t="str">
        <f t="shared" si="56"/>
        <v/>
      </c>
      <c r="BS146" s="4" t="str">
        <f t="shared" si="40"/>
        <v/>
      </c>
    </row>
    <row r="147">
      <c r="A147" s="2">
        <f t="shared" si="41"/>
        <v>46.5</v>
      </c>
      <c r="B147" s="4">
        <f t="shared" si="1"/>
        <v>139.5</v>
      </c>
      <c r="C147" s="4">
        <f t="shared" si="2"/>
        <v>-1.41</v>
      </c>
      <c r="F147" s="4">
        <f t="shared" si="3"/>
        <v>0</v>
      </c>
      <c r="G147" s="13" t="str">
        <f t="shared" si="49"/>
        <v/>
      </c>
      <c r="H147" s="4" t="str">
        <f t="shared" si="5"/>
        <v/>
      </c>
      <c r="J147" s="2">
        <f t="shared" si="42"/>
        <v>46.5</v>
      </c>
      <c r="K147" s="4">
        <f t="shared" si="6"/>
        <v>139.5</v>
      </c>
      <c r="L147" s="4">
        <f t="shared" si="7"/>
        <v>-1.41</v>
      </c>
      <c r="O147" s="4">
        <f t="shared" si="8"/>
        <v>0</v>
      </c>
      <c r="P147" s="13" t="str">
        <f t="shared" si="50"/>
        <v/>
      </c>
      <c r="Q147" s="4" t="str">
        <f t="shared" si="10"/>
        <v/>
      </c>
      <c r="S147" s="2">
        <f t="shared" si="43"/>
        <v>46.5</v>
      </c>
      <c r="T147" s="4">
        <f t="shared" si="11"/>
        <v>139.5</v>
      </c>
      <c r="U147" s="4">
        <f t="shared" si="12"/>
        <v>-1.35</v>
      </c>
      <c r="X147" s="4">
        <f t="shared" si="13"/>
        <v>0</v>
      </c>
      <c r="Y147" s="13" t="str">
        <f t="shared" si="51"/>
        <v/>
      </c>
      <c r="Z147" s="4" t="str">
        <f t="shared" si="15"/>
        <v/>
      </c>
      <c r="AB147" s="2">
        <f t="shared" si="44"/>
        <v>46.5</v>
      </c>
      <c r="AC147" s="4">
        <f t="shared" si="16"/>
        <v>139.5</v>
      </c>
      <c r="AD147" s="4">
        <f t="shared" si="17"/>
        <v>-1.23</v>
      </c>
      <c r="AG147" s="4">
        <f t="shared" si="18"/>
        <v>0</v>
      </c>
      <c r="AH147" s="13" t="str">
        <f t="shared" si="52"/>
        <v/>
      </c>
      <c r="AI147" s="4" t="str">
        <f t="shared" si="20"/>
        <v/>
      </c>
      <c r="AK147" s="2">
        <f t="shared" si="45"/>
        <v>46.5</v>
      </c>
      <c r="AL147" s="4">
        <f t="shared" si="21"/>
        <v>139.5</v>
      </c>
      <c r="AM147" s="4">
        <f t="shared" si="22"/>
        <v>-1.23</v>
      </c>
      <c r="AP147" s="4">
        <f t="shared" si="23"/>
        <v>0</v>
      </c>
      <c r="AQ147" s="13" t="str">
        <f t="shared" si="53"/>
        <v/>
      </c>
      <c r="AR147" s="4" t="str">
        <f t="shared" si="25"/>
        <v/>
      </c>
      <c r="AT147" s="2">
        <f t="shared" si="46"/>
        <v>46.5</v>
      </c>
      <c r="AU147" s="4">
        <f t="shared" si="26"/>
        <v>139.5</v>
      </c>
      <c r="AV147" s="4">
        <f t="shared" si="27"/>
        <v>-1.23</v>
      </c>
      <c r="AY147" s="4">
        <f t="shared" si="28"/>
        <v>0</v>
      </c>
      <c r="AZ147" s="13" t="str">
        <f t="shared" si="54"/>
        <v/>
      </c>
      <c r="BA147" s="4" t="str">
        <f t="shared" si="30"/>
        <v/>
      </c>
      <c r="BC147" s="2">
        <f t="shared" si="47"/>
        <v>46.5</v>
      </c>
      <c r="BD147" s="4">
        <f t="shared" si="31"/>
        <v>139.5</v>
      </c>
      <c r="BE147" s="4">
        <f t="shared" si="32"/>
        <v>-1.23</v>
      </c>
      <c r="BH147" s="4">
        <f t="shared" si="33"/>
        <v>0</v>
      </c>
      <c r="BI147" s="13" t="str">
        <f t="shared" si="55"/>
        <v/>
      </c>
      <c r="BJ147" s="4" t="str">
        <f t="shared" si="35"/>
        <v/>
      </c>
      <c r="BL147" s="2">
        <f t="shared" si="48"/>
        <v>46.5</v>
      </c>
      <c r="BM147" s="4">
        <f t="shared" si="36"/>
        <v>139.5</v>
      </c>
      <c r="BN147" s="4">
        <f t="shared" si="37"/>
        <v>-1.23</v>
      </c>
      <c r="BQ147" s="4">
        <f t="shared" si="38"/>
        <v>0</v>
      </c>
      <c r="BR147" s="13" t="str">
        <f t="shared" si="56"/>
        <v/>
      </c>
      <c r="BS147" s="4" t="str">
        <f t="shared" si="40"/>
        <v/>
      </c>
    </row>
    <row r="148">
      <c r="A148" s="2">
        <f t="shared" si="41"/>
        <v>47</v>
      </c>
      <c r="B148" s="4">
        <f t="shared" si="1"/>
        <v>141</v>
      </c>
      <c r="C148" s="4">
        <f t="shared" si="2"/>
        <v>-1.44</v>
      </c>
      <c r="F148" s="4">
        <f t="shared" si="3"/>
        <v>0</v>
      </c>
      <c r="G148" s="13" t="str">
        <f t="shared" si="49"/>
        <v/>
      </c>
      <c r="H148" s="4" t="str">
        <f t="shared" si="5"/>
        <v/>
      </c>
      <c r="J148" s="2">
        <f t="shared" si="42"/>
        <v>47</v>
      </c>
      <c r="K148" s="4">
        <f t="shared" si="6"/>
        <v>141</v>
      </c>
      <c r="L148" s="4">
        <f t="shared" si="7"/>
        <v>-1.44</v>
      </c>
      <c r="O148" s="4">
        <f t="shared" si="8"/>
        <v>0</v>
      </c>
      <c r="P148" s="13" t="str">
        <f t="shared" si="50"/>
        <v/>
      </c>
      <c r="Q148" s="4" t="str">
        <f t="shared" si="10"/>
        <v/>
      </c>
      <c r="S148" s="2">
        <f t="shared" si="43"/>
        <v>47</v>
      </c>
      <c r="T148" s="4">
        <f t="shared" si="11"/>
        <v>141</v>
      </c>
      <c r="U148" s="4">
        <f t="shared" si="12"/>
        <v>-1.38</v>
      </c>
      <c r="X148" s="4">
        <f t="shared" si="13"/>
        <v>0</v>
      </c>
      <c r="Y148" s="13" t="str">
        <f t="shared" si="51"/>
        <v/>
      </c>
      <c r="Z148" s="4" t="str">
        <f t="shared" si="15"/>
        <v/>
      </c>
      <c r="AB148" s="2">
        <f t="shared" si="44"/>
        <v>47</v>
      </c>
      <c r="AC148" s="4">
        <f t="shared" si="16"/>
        <v>141</v>
      </c>
      <c r="AD148" s="4">
        <f t="shared" si="17"/>
        <v>-1.26</v>
      </c>
      <c r="AG148" s="4">
        <f t="shared" si="18"/>
        <v>0</v>
      </c>
      <c r="AH148" s="13" t="str">
        <f t="shared" si="52"/>
        <v/>
      </c>
      <c r="AI148" s="4" t="str">
        <f t="shared" si="20"/>
        <v/>
      </c>
      <c r="AK148" s="2">
        <f t="shared" si="45"/>
        <v>47</v>
      </c>
      <c r="AL148" s="4">
        <f t="shared" si="21"/>
        <v>141</v>
      </c>
      <c r="AM148" s="4">
        <f t="shared" si="22"/>
        <v>-1.26</v>
      </c>
      <c r="AP148" s="4">
        <f t="shared" si="23"/>
        <v>0</v>
      </c>
      <c r="AQ148" s="13" t="str">
        <f t="shared" si="53"/>
        <v/>
      </c>
      <c r="AR148" s="4" t="str">
        <f t="shared" si="25"/>
        <v/>
      </c>
      <c r="AT148" s="2">
        <f t="shared" si="46"/>
        <v>47</v>
      </c>
      <c r="AU148" s="4">
        <f t="shared" si="26"/>
        <v>141</v>
      </c>
      <c r="AV148" s="4">
        <f t="shared" si="27"/>
        <v>-1.26</v>
      </c>
      <c r="AY148" s="4">
        <f t="shared" si="28"/>
        <v>0</v>
      </c>
      <c r="AZ148" s="13" t="str">
        <f t="shared" si="54"/>
        <v/>
      </c>
      <c r="BA148" s="4" t="str">
        <f t="shared" si="30"/>
        <v/>
      </c>
      <c r="BC148" s="2">
        <f t="shared" si="47"/>
        <v>47</v>
      </c>
      <c r="BD148" s="4">
        <f t="shared" si="31"/>
        <v>141</v>
      </c>
      <c r="BE148" s="4">
        <f t="shared" si="32"/>
        <v>-1.26</v>
      </c>
      <c r="BH148" s="4">
        <f t="shared" si="33"/>
        <v>0</v>
      </c>
      <c r="BI148" s="13" t="str">
        <f t="shared" si="55"/>
        <v/>
      </c>
      <c r="BJ148" s="4" t="str">
        <f t="shared" si="35"/>
        <v/>
      </c>
      <c r="BL148" s="2">
        <f t="shared" si="48"/>
        <v>47</v>
      </c>
      <c r="BM148" s="4">
        <f t="shared" si="36"/>
        <v>141</v>
      </c>
      <c r="BN148" s="4">
        <f t="shared" si="37"/>
        <v>-1.26</v>
      </c>
      <c r="BQ148" s="4">
        <f t="shared" si="38"/>
        <v>0</v>
      </c>
      <c r="BR148" s="13" t="str">
        <f t="shared" si="56"/>
        <v/>
      </c>
      <c r="BS148" s="4" t="str">
        <f t="shared" si="40"/>
        <v/>
      </c>
    </row>
    <row r="149">
      <c r="A149" s="2">
        <f t="shared" si="41"/>
        <v>47.5</v>
      </c>
      <c r="B149" s="4">
        <f t="shared" si="1"/>
        <v>142.5</v>
      </c>
      <c r="C149" s="4">
        <f t="shared" si="2"/>
        <v>-1.47</v>
      </c>
      <c r="F149" s="4">
        <f t="shared" si="3"/>
        <v>0</v>
      </c>
      <c r="G149" s="13" t="str">
        <f t="shared" si="49"/>
        <v/>
      </c>
      <c r="H149" s="4" t="str">
        <f t="shared" si="5"/>
        <v/>
      </c>
      <c r="J149" s="2">
        <f t="shared" si="42"/>
        <v>47.5</v>
      </c>
      <c r="K149" s="4">
        <f t="shared" si="6"/>
        <v>142.5</v>
      </c>
      <c r="L149" s="4">
        <f t="shared" si="7"/>
        <v>-1.47</v>
      </c>
      <c r="O149" s="4">
        <f t="shared" si="8"/>
        <v>0</v>
      </c>
      <c r="P149" s="13" t="str">
        <f t="shared" si="50"/>
        <v/>
      </c>
      <c r="Q149" s="4" t="str">
        <f t="shared" si="10"/>
        <v/>
      </c>
      <c r="S149" s="2">
        <f t="shared" si="43"/>
        <v>47.5</v>
      </c>
      <c r="T149" s="4">
        <f t="shared" si="11"/>
        <v>142.5</v>
      </c>
      <c r="U149" s="4">
        <f t="shared" si="12"/>
        <v>-1.41</v>
      </c>
      <c r="X149" s="4">
        <f t="shared" si="13"/>
        <v>0</v>
      </c>
      <c r="Y149" s="13" t="str">
        <f t="shared" si="51"/>
        <v/>
      </c>
      <c r="Z149" s="4" t="str">
        <f t="shared" si="15"/>
        <v/>
      </c>
      <c r="AB149" s="2">
        <f t="shared" si="44"/>
        <v>47.5</v>
      </c>
      <c r="AC149" s="4">
        <f t="shared" si="16"/>
        <v>142.5</v>
      </c>
      <c r="AD149" s="4">
        <f t="shared" si="17"/>
        <v>-1.29</v>
      </c>
      <c r="AG149" s="4">
        <f t="shared" si="18"/>
        <v>0</v>
      </c>
      <c r="AH149" s="13" t="str">
        <f t="shared" si="52"/>
        <v/>
      </c>
      <c r="AI149" s="4" t="str">
        <f t="shared" si="20"/>
        <v/>
      </c>
      <c r="AK149" s="2">
        <f t="shared" si="45"/>
        <v>47.5</v>
      </c>
      <c r="AL149" s="4">
        <f t="shared" si="21"/>
        <v>142.5</v>
      </c>
      <c r="AM149" s="4">
        <f t="shared" si="22"/>
        <v>-1.29</v>
      </c>
      <c r="AP149" s="4">
        <f t="shared" si="23"/>
        <v>0</v>
      </c>
      <c r="AQ149" s="13" t="str">
        <f t="shared" si="53"/>
        <v/>
      </c>
      <c r="AR149" s="4" t="str">
        <f t="shared" si="25"/>
        <v/>
      </c>
      <c r="AT149" s="2">
        <f t="shared" si="46"/>
        <v>47.5</v>
      </c>
      <c r="AU149" s="4">
        <f t="shared" si="26"/>
        <v>142.5</v>
      </c>
      <c r="AV149" s="4">
        <f t="shared" si="27"/>
        <v>-1.29</v>
      </c>
      <c r="AY149" s="4">
        <f t="shared" si="28"/>
        <v>0</v>
      </c>
      <c r="AZ149" s="13" t="str">
        <f t="shared" si="54"/>
        <v/>
      </c>
      <c r="BA149" s="4" t="str">
        <f t="shared" si="30"/>
        <v/>
      </c>
      <c r="BC149" s="2">
        <f t="shared" si="47"/>
        <v>47.5</v>
      </c>
      <c r="BD149" s="4">
        <f t="shared" si="31"/>
        <v>142.5</v>
      </c>
      <c r="BE149" s="4">
        <f t="shared" si="32"/>
        <v>-1.29</v>
      </c>
      <c r="BH149" s="4">
        <f t="shared" si="33"/>
        <v>0</v>
      </c>
      <c r="BI149" s="13" t="str">
        <f t="shared" si="55"/>
        <v/>
      </c>
      <c r="BJ149" s="4" t="str">
        <f t="shared" si="35"/>
        <v/>
      </c>
      <c r="BL149" s="2">
        <f t="shared" si="48"/>
        <v>47.5</v>
      </c>
      <c r="BM149" s="4">
        <f t="shared" si="36"/>
        <v>142.5</v>
      </c>
      <c r="BN149" s="4">
        <f t="shared" si="37"/>
        <v>-1.29</v>
      </c>
      <c r="BQ149" s="4">
        <f t="shared" si="38"/>
        <v>0</v>
      </c>
      <c r="BR149" s="13" t="str">
        <f t="shared" si="56"/>
        <v/>
      </c>
      <c r="BS149" s="4" t="str">
        <f t="shared" si="40"/>
        <v/>
      </c>
    </row>
    <row r="150">
      <c r="A150" s="2">
        <f t="shared" si="41"/>
        <v>48</v>
      </c>
      <c r="B150" s="4">
        <f t="shared" si="1"/>
        <v>144</v>
      </c>
      <c r="C150" s="4">
        <f t="shared" si="2"/>
        <v>-1.5</v>
      </c>
      <c r="D150" s="4">
        <f>150.75+1/32</f>
        <v>150.78125</v>
      </c>
      <c r="E150" s="2">
        <v>155.25</v>
      </c>
      <c r="F150" s="4">
        <f t="shared" si="3"/>
        <v>4.46875</v>
      </c>
      <c r="G150" s="13">
        <f t="shared" si="49"/>
        <v>0.9965217286</v>
      </c>
      <c r="H150" s="4">
        <f t="shared" si="5"/>
        <v>0</v>
      </c>
      <c r="J150" s="2">
        <f t="shared" si="42"/>
        <v>48</v>
      </c>
      <c r="K150" s="4">
        <f t="shared" si="6"/>
        <v>144</v>
      </c>
      <c r="L150" s="4">
        <f t="shared" si="7"/>
        <v>-1.5</v>
      </c>
      <c r="M150" s="2">
        <v>150.8125</v>
      </c>
      <c r="N150" s="2">
        <v>155.25</v>
      </c>
      <c r="O150" s="4">
        <f t="shared" si="8"/>
        <v>4.4375</v>
      </c>
      <c r="P150" s="13">
        <f t="shared" si="50"/>
        <v>0.9964973623</v>
      </c>
      <c r="Q150" s="4">
        <f t="shared" si="10"/>
        <v>0</v>
      </c>
      <c r="S150" s="2">
        <f t="shared" si="43"/>
        <v>48</v>
      </c>
      <c r="T150" s="4">
        <f t="shared" si="11"/>
        <v>144</v>
      </c>
      <c r="U150" s="4">
        <f t="shared" si="12"/>
        <v>-1.44</v>
      </c>
      <c r="V150" s="4">
        <f>150.875-1/32</f>
        <v>150.84375</v>
      </c>
      <c r="W150" s="2">
        <v>155.25</v>
      </c>
      <c r="X150" s="4">
        <f t="shared" si="13"/>
        <v>4.40625</v>
      </c>
      <c r="Y150" s="13">
        <f t="shared" si="51"/>
        <v>0.9964726521</v>
      </c>
      <c r="Z150" s="4">
        <f t="shared" si="15"/>
        <v>0</v>
      </c>
      <c r="AB150" s="2">
        <f t="shared" si="44"/>
        <v>48</v>
      </c>
      <c r="AC150" s="4">
        <f t="shared" si="16"/>
        <v>144</v>
      </c>
      <c r="AD150" s="4">
        <f t="shared" si="17"/>
        <v>-1.32</v>
      </c>
      <c r="AG150" s="4">
        <f t="shared" si="18"/>
        <v>0</v>
      </c>
      <c r="AH150" s="13" t="str">
        <f t="shared" si="52"/>
        <v/>
      </c>
      <c r="AI150" s="4" t="str">
        <f t="shared" si="20"/>
        <v/>
      </c>
      <c r="AK150" s="2">
        <f t="shared" si="45"/>
        <v>48</v>
      </c>
      <c r="AL150" s="4">
        <f t="shared" si="21"/>
        <v>144</v>
      </c>
      <c r="AM150" s="4">
        <f t="shared" si="22"/>
        <v>-1.32</v>
      </c>
      <c r="AP150" s="4">
        <f t="shared" si="23"/>
        <v>0</v>
      </c>
      <c r="AQ150" s="13" t="str">
        <f t="shared" si="53"/>
        <v/>
      </c>
      <c r="AR150" s="4" t="str">
        <f t="shared" si="25"/>
        <v/>
      </c>
      <c r="AT150" s="2">
        <f t="shared" si="46"/>
        <v>48</v>
      </c>
      <c r="AU150" s="4">
        <f t="shared" si="26"/>
        <v>144</v>
      </c>
      <c r="AV150" s="4">
        <f t="shared" si="27"/>
        <v>-1.32</v>
      </c>
      <c r="AY150" s="4">
        <f t="shared" si="28"/>
        <v>0</v>
      </c>
      <c r="AZ150" s="13" t="str">
        <f t="shared" si="54"/>
        <v/>
      </c>
      <c r="BA150" s="4" t="str">
        <f t="shared" si="30"/>
        <v/>
      </c>
      <c r="BC150" s="2">
        <f t="shared" si="47"/>
        <v>48</v>
      </c>
      <c r="BD150" s="4">
        <f t="shared" si="31"/>
        <v>144</v>
      </c>
      <c r="BE150" s="4">
        <f t="shared" si="32"/>
        <v>-1.32</v>
      </c>
      <c r="BH150" s="4">
        <f t="shared" si="33"/>
        <v>0</v>
      </c>
      <c r="BI150" s="13" t="str">
        <f t="shared" si="55"/>
        <v/>
      </c>
      <c r="BJ150" s="4" t="str">
        <f t="shared" si="35"/>
        <v/>
      </c>
      <c r="BL150" s="2">
        <f t="shared" si="48"/>
        <v>48</v>
      </c>
      <c r="BM150" s="4">
        <f t="shared" si="36"/>
        <v>144</v>
      </c>
      <c r="BN150" s="4">
        <f t="shared" si="37"/>
        <v>-1.32</v>
      </c>
      <c r="BQ150" s="4">
        <f t="shared" si="38"/>
        <v>0</v>
      </c>
      <c r="BR150" s="13" t="str">
        <f t="shared" si="56"/>
        <v/>
      </c>
      <c r="BS150" s="4" t="str">
        <f t="shared" si="40"/>
        <v/>
      </c>
    </row>
    <row r="151">
      <c r="A151" s="2">
        <f t="shared" si="41"/>
        <v>48.5</v>
      </c>
      <c r="B151" s="4">
        <f t="shared" si="1"/>
        <v>145.5</v>
      </c>
      <c r="C151" s="4">
        <f t="shared" si="2"/>
        <v>-1.53</v>
      </c>
      <c r="F151" s="4">
        <f t="shared" si="3"/>
        <v>0</v>
      </c>
      <c r="G151" s="13" t="str">
        <f t="shared" si="49"/>
        <v/>
      </c>
      <c r="H151" s="4" t="str">
        <f t="shared" si="5"/>
        <v/>
      </c>
      <c r="J151" s="2">
        <f t="shared" si="42"/>
        <v>48.5</v>
      </c>
      <c r="K151" s="4">
        <f t="shared" si="6"/>
        <v>145.5</v>
      </c>
      <c r="L151" s="4">
        <f t="shared" si="7"/>
        <v>-1.53</v>
      </c>
      <c r="O151" s="4">
        <f t="shared" si="8"/>
        <v>0</v>
      </c>
      <c r="P151" s="13" t="str">
        <f t="shared" si="50"/>
        <v/>
      </c>
      <c r="Q151" s="4" t="str">
        <f t="shared" si="10"/>
        <v/>
      </c>
      <c r="S151" s="2">
        <f t="shared" si="43"/>
        <v>48.5</v>
      </c>
      <c r="T151" s="4">
        <f t="shared" si="11"/>
        <v>145.5</v>
      </c>
      <c r="U151" s="4">
        <f t="shared" si="12"/>
        <v>-1.47</v>
      </c>
      <c r="X151" s="4">
        <f t="shared" si="13"/>
        <v>0</v>
      </c>
      <c r="Y151" s="13" t="str">
        <f t="shared" si="51"/>
        <v/>
      </c>
      <c r="Z151" s="4" t="str">
        <f t="shared" si="15"/>
        <v/>
      </c>
      <c r="AB151" s="2">
        <f t="shared" si="44"/>
        <v>48.5</v>
      </c>
      <c r="AC151" s="4">
        <f t="shared" si="16"/>
        <v>145.5</v>
      </c>
      <c r="AD151" s="4">
        <f t="shared" si="17"/>
        <v>-1.35</v>
      </c>
      <c r="AG151" s="4">
        <f t="shared" si="18"/>
        <v>0</v>
      </c>
      <c r="AH151" s="13" t="str">
        <f t="shared" si="52"/>
        <v/>
      </c>
      <c r="AI151" s="4" t="str">
        <f t="shared" si="20"/>
        <v/>
      </c>
      <c r="AK151" s="2">
        <f t="shared" si="45"/>
        <v>48.5</v>
      </c>
      <c r="AL151" s="4">
        <f t="shared" si="21"/>
        <v>145.5</v>
      </c>
      <c r="AM151" s="4">
        <f t="shared" si="22"/>
        <v>-1.35</v>
      </c>
      <c r="AP151" s="4">
        <f t="shared" si="23"/>
        <v>0</v>
      </c>
      <c r="AQ151" s="13" t="str">
        <f t="shared" si="53"/>
        <v/>
      </c>
      <c r="AR151" s="4" t="str">
        <f t="shared" si="25"/>
        <v/>
      </c>
      <c r="AT151" s="2">
        <f t="shared" si="46"/>
        <v>48.5</v>
      </c>
      <c r="AU151" s="4">
        <f t="shared" si="26"/>
        <v>145.5</v>
      </c>
      <c r="AV151" s="4">
        <f t="shared" si="27"/>
        <v>-1.35</v>
      </c>
      <c r="AY151" s="4">
        <f t="shared" si="28"/>
        <v>0</v>
      </c>
      <c r="AZ151" s="13" t="str">
        <f t="shared" si="54"/>
        <v/>
      </c>
      <c r="BA151" s="4" t="str">
        <f t="shared" si="30"/>
        <v/>
      </c>
      <c r="BC151" s="2">
        <f t="shared" si="47"/>
        <v>48.5</v>
      </c>
      <c r="BD151" s="4">
        <f t="shared" si="31"/>
        <v>145.5</v>
      </c>
      <c r="BE151" s="4">
        <f t="shared" si="32"/>
        <v>-1.35</v>
      </c>
      <c r="BH151" s="4">
        <f t="shared" si="33"/>
        <v>0</v>
      </c>
      <c r="BI151" s="13" t="str">
        <f t="shared" si="55"/>
        <v/>
      </c>
      <c r="BJ151" s="4" t="str">
        <f t="shared" si="35"/>
        <v/>
      </c>
      <c r="BL151" s="2">
        <f t="shared" si="48"/>
        <v>48.5</v>
      </c>
      <c r="BM151" s="4">
        <f t="shared" si="36"/>
        <v>145.5</v>
      </c>
      <c r="BN151" s="4">
        <f t="shared" si="37"/>
        <v>-1.35</v>
      </c>
      <c r="BQ151" s="4">
        <f t="shared" si="38"/>
        <v>0</v>
      </c>
      <c r="BR151" s="13" t="str">
        <f t="shared" si="56"/>
        <v/>
      </c>
      <c r="BS151" s="4" t="str">
        <f t="shared" si="40"/>
        <v/>
      </c>
    </row>
    <row r="152">
      <c r="A152" s="2">
        <f t="shared" si="41"/>
        <v>49</v>
      </c>
      <c r="B152" s="4">
        <f t="shared" si="1"/>
        <v>147</v>
      </c>
      <c r="C152" s="4">
        <f t="shared" si="2"/>
        <v>-1.56</v>
      </c>
      <c r="F152" s="4">
        <f t="shared" si="3"/>
        <v>0</v>
      </c>
      <c r="G152" s="13" t="str">
        <f t="shared" si="49"/>
        <v/>
      </c>
      <c r="H152" s="4" t="str">
        <f t="shared" si="5"/>
        <v/>
      </c>
      <c r="J152" s="2">
        <f t="shared" si="42"/>
        <v>49</v>
      </c>
      <c r="K152" s="4">
        <f t="shared" si="6"/>
        <v>147</v>
      </c>
      <c r="L152" s="4">
        <f t="shared" si="7"/>
        <v>-1.56</v>
      </c>
      <c r="O152" s="4">
        <f t="shared" si="8"/>
        <v>0</v>
      </c>
      <c r="P152" s="13" t="str">
        <f t="shared" si="50"/>
        <v/>
      </c>
      <c r="Q152" s="4" t="str">
        <f t="shared" si="10"/>
        <v/>
      </c>
      <c r="S152" s="2">
        <f t="shared" si="43"/>
        <v>49</v>
      </c>
      <c r="T152" s="4">
        <f t="shared" si="11"/>
        <v>147</v>
      </c>
      <c r="U152" s="4">
        <f t="shared" si="12"/>
        <v>-1.5</v>
      </c>
      <c r="X152" s="4">
        <f t="shared" si="13"/>
        <v>0</v>
      </c>
      <c r="Y152" s="13" t="str">
        <f t="shared" si="51"/>
        <v/>
      </c>
      <c r="Z152" s="4" t="str">
        <f t="shared" si="15"/>
        <v/>
      </c>
      <c r="AB152" s="2">
        <f t="shared" si="44"/>
        <v>49</v>
      </c>
      <c r="AC152" s="4">
        <f t="shared" si="16"/>
        <v>147</v>
      </c>
      <c r="AD152" s="4">
        <f t="shared" si="17"/>
        <v>-1.38</v>
      </c>
      <c r="AG152" s="4">
        <f t="shared" si="18"/>
        <v>0</v>
      </c>
      <c r="AH152" s="13" t="str">
        <f t="shared" si="52"/>
        <v/>
      </c>
      <c r="AI152" s="4" t="str">
        <f t="shared" si="20"/>
        <v/>
      </c>
      <c r="AK152" s="2">
        <f t="shared" si="45"/>
        <v>49</v>
      </c>
      <c r="AL152" s="4">
        <f t="shared" si="21"/>
        <v>147</v>
      </c>
      <c r="AM152" s="4">
        <f t="shared" si="22"/>
        <v>-1.38</v>
      </c>
      <c r="AP152" s="4">
        <f t="shared" si="23"/>
        <v>0</v>
      </c>
      <c r="AQ152" s="13" t="str">
        <f t="shared" si="53"/>
        <v/>
      </c>
      <c r="AR152" s="4" t="str">
        <f t="shared" si="25"/>
        <v/>
      </c>
      <c r="AT152" s="2">
        <f t="shared" si="46"/>
        <v>49</v>
      </c>
      <c r="AU152" s="4">
        <f t="shared" si="26"/>
        <v>147</v>
      </c>
      <c r="AV152" s="4">
        <f t="shared" si="27"/>
        <v>-1.38</v>
      </c>
      <c r="AY152" s="4">
        <f t="shared" si="28"/>
        <v>0</v>
      </c>
      <c r="AZ152" s="13" t="str">
        <f t="shared" si="54"/>
        <v/>
      </c>
      <c r="BA152" s="4" t="str">
        <f t="shared" si="30"/>
        <v/>
      </c>
      <c r="BC152" s="2">
        <f t="shared" si="47"/>
        <v>49</v>
      </c>
      <c r="BD152" s="4">
        <f t="shared" si="31"/>
        <v>147</v>
      </c>
      <c r="BE152" s="4">
        <f t="shared" si="32"/>
        <v>-1.38</v>
      </c>
      <c r="BH152" s="4">
        <f t="shared" si="33"/>
        <v>0</v>
      </c>
      <c r="BI152" s="13" t="str">
        <f t="shared" si="55"/>
        <v/>
      </c>
      <c r="BJ152" s="4" t="str">
        <f t="shared" si="35"/>
        <v/>
      </c>
      <c r="BL152" s="2">
        <f t="shared" si="48"/>
        <v>49</v>
      </c>
      <c r="BM152" s="4">
        <f t="shared" si="36"/>
        <v>147</v>
      </c>
      <c r="BN152" s="4">
        <f t="shared" si="37"/>
        <v>-1.38</v>
      </c>
      <c r="BQ152" s="4">
        <f t="shared" si="38"/>
        <v>0</v>
      </c>
      <c r="BR152" s="13" t="str">
        <f t="shared" si="56"/>
        <v/>
      </c>
      <c r="BS152" s="4" t="str">
        <f t="shared" si="40"/>
        <v/>
      </c>
    </row>
    <row r="153">
      <c r="A153" s="2">
        <f t="shared" si="41"/>
        <v>49.5</v>
      </c>
      <c r="B153" s="4">
        <f t="shared" si="1"/>
        <v>148.5</v>
      </c>
      <c r="C153" s="4">
        <f t="shared" si="2"/>
        <v>-1.59</v>
      </c>
      <c r="F153" s="4">
        <f t="shared" si="3"/>
        <v>0</v>
      </c>
      <c r="G153" s="13" t="str">
        <f t="shared" si="49"/>
        <v/>
      </c>
      <c r="H153" s="4" t="str">
        <f t="shared" si="5"/>
        <v/>
      </c>
      <c r="J153" s="2">
        <f t="shared" si="42"/>
        <v>49.5</v>
      </c>
      <c r="K153" s="4">
        <f t="shared" si="6"/>
        <v>148.5</v>
      </c>
      <c r="L153" s="4">
        <f t="shared" si="7"/>
        <v>-1.59</v>
      </c>
      <c r="O153" s="4">
        <f t="shared" si="8"/>
        <v>0</v>
      </c>
      <c r="P153" s="13" t="str">
        <f t="shared" si="50"/>
        <v/>
      </c>
      <c r="Q153" s="4" t="str">
        <f t="shared" si="10"/>
        <v/>
      </c>
      <c r="S153" s="2">
        <f t="shared" si="43"/>
        <v>49.5</v>
      </c>
      <c r="T153" s="4">
        <f t="shared" si="11"/>
        <v>148.5</v>
      </c>
      <c r="U153" s="4">
        <f t="shared" si="12"/>
        <v>-1.53</v>
      </c>
      <c r="X153" s="4">
        <f t="shared" si="13"/>
        <v>0</v>
      </c>
      <c r="Y153" s="13" t="str">
        <f t="shared" si="51"/>
        <v/>
      </c>
      <c r="Z153" s="4" t="str">
        <f t="shared" si="15"/>
        <v/>
      </c>
      <c r="AB153" s="2">
        <f t="shared" si="44"/>
        <v>49.5</v>
      </c>
      <c r="AC153" s="4">
        <f t="shared" si="16"/>
        <v>148.5</v>
      </c>
      <c r="AD153" s="4">
        <f t="shared" si="17"/>
        <v>-1.41</v>
      </c>
      <c r="AG153" s="4">
        <f t="shared" si="18"/>
        <v>0</v>
      </c>
      <c r="AH153" s="13" t="str">
        <f t="shared" si="52"/>
        <v/>
      </c>
      <c r="AI153" s="4" t="str">
        <f t="shared" si="20"/>
        <v/>
      </c>
      <c r="AK153" s="2">
        <f t="shared" si="45"/>
        <v>49.5</v>
      </c>
      <c r="AL153" s="4">
        <f t="shared" si="21"/>
        <v>148.5</v>
      </c>
      <c r="AM153" s="4">
        <f t="shared" si="22"/>
        <v>-1.41</v>
      </c>
      <c r="AP153" s="4">
        <f t="shared" si="23"/>
        <v>0</v>
      </c>
      <c r="AQ153" s="13" t="str">
        <f t="shared" si="53"/>
        <v/>
      </c>
      <c r="AR153" s="4" t="str">
        <f t="shared" si="25"/>
        <v/>
      </c>
      <c r="AT153" s="2">
        <f t="shared" si="46"/>
        <v>49.5</v>
      </c>
      <c r="AU153" s="4">
        <f t="shared" si="26"/>
        <v>148.5</v>
      </c>
      <c r="AV153" s="4">
        <f t="shared" si="27"/>
        <v>-1.41</v>
      </c>
      <c r="AY153" s="4">
        <f t="shared" si="28"/>
        <v>0</v>
      </c>
      <c r="AZ153" s="13" t="str">
        <f t="shared" si="54"/>
        <v/>
      </c>
      <c r="BA153" s="4" t="str">
        <f t="shared" si="30"/>
        <v/>
      </c>
      <c r="BC153" s="2">
        <f t="shared" si="47"/>
        <v>49.5</v>
      </c>
      <c r="BD153" s="4">
        <f t="shared" si="31"/>
        <v>148.5</v>
      </c>
      <c r="BE153" s="4">
        <f t="shared" si="32"/>
        <v>-1.41</v>
      </c>
      <c r="BH153" s="4">
        <f t="shared" si="33"/>
        <v>0</v>
      </c>
      <c r="BI153" s="13" t="str">
        <f t="shared" si="55"/>
        <v/>
      </c>
      <c r="BJ153" s="4" t="str">
        <f t="shared" si="35"/>
        <v/>
      </c>
      <c r="BL153" s="2">
        <f t="shared" si="48"/>
        <v>49.5</v>
      </c>
      <c r="BM153" s="4">
        <f t="shared" si="36"/>
        <v>148.5</v>
      </c>
      <c r="BN153" s="4">
        <f t="shared" si="37"/>
        <v>-1.41</v>
      </c>
      <c r="BQ153" s="4">
        <f t="shared" si="38"/>
        <v>0</v>
      </c>
      <c r="BR153" s="13" t="str">
        <f t="shared" si="56"/>
        <v/>
      </c>
      <c r="BS153" s="4" t="str">
        <f t="shared" si="40"/>
        <v/>
      </c>
    </row>
    <row r="154">
      <c r="A154" s="2">
        <f t="shared" si="41"/>
        <v>50</v>
      </c>
      <c r="B154" s="4">
        <f t="shared" si="1"/>
        <v>150</v>
      </c>
      <c r="C154" s="4">
        <f t="shared" si="2"/>
        <v>-1.62</v>
      </c>
      <c r="D154" s="4">
        <f>150.75+1/32</f>
        <v>150.78125</v>
      </c>
      <c r="E154" s="2">
        <v>155.25</v>
      </c>
      <c r="F154" s="4">
        <f t="shared" si="3"/>
        <v>4.46875</v>
      </c>
      <c r="G154" s="13">
        <f t="shared" si="49"/>
        <v>0.9965217286</v>
      </c>
      <c r="H154" s="4">
        <f t="shared" si="5"/>
        <v>0</v>
      </c>
      <c r="J154" s="2">
        <f t="shared" si="42"/>
        <v>50</v>
      </c>
      <c r="K154" s="4">
        <f t="shared" si="6"/>
        <v>150</v>
      </c>
      <c r="L154" s="4">
        <f t="shared" si="7"/>
        <v>-1.62</v>
      </c>
      <c r="M154" s="2">
        <v>150.8125</v>
      </c>
      <c r="N154" s="2">
        <v>155.25</v>
      </c>
      <c r="O154" s="4">
        <f t="shared" si="8"/>
        <v>4.4375</v>
      </c>
      <c r="P154" s="13">
        <f t="shared" si="50"/>
        <v>0.9964973623</v>
      </c>
      <c r="Q154" s="4">
        <f t="shared" si="10"/>
        <v>0</v>
      </c>
      <c r="S154" s="2">
        <f t="shared" si="43"/>
        <v>50</v>
      </c>
      <c r="T154" s="4">
        <f t="shared" si="11"/>
        <v>150</v>
      </c>
      <c r="U154" s="4">
        <f t="shared" si="12"/>
        <v>-1.56</v>
      </c>
      <c r="V154" s="4">
        <f>150.875-1/32</f>
        <v>150.84375</v>
      </c>
      <c r="W154" s="2">
        <v>155.25</v>
      </c>
      <c r="X154" s="4">
        <f t="shared" si="13"/>
        <v>4.40625</v>
      </c>
      <c r="Y154" s="13">
        <f t="shared" si="51"/>
        <v>0.9964726521</v>
      </c>
      <c r="Z154" s="4">
        <f t="shared" si="15"/>
        <v>0</v>
      </c>
      <c r="AB154" s="2">
        <f t="shared" si="44"/>
        <v>50</v>
      </c>
      <c r="AC154" s="4">
        <f t="shared" si="16"/>
        <v>150</v>
      </c>
      <c r="AD154" s="4">
        <f t="shared" si="17"/>
        <v>-1.44</v>
      </c>
      <c r="AG154" s="4">
        <f t="shared" si="18"/>
        <v>0</v>
      </c>
      <c r="AH154" s="13" t="str">
        <f t="shared" si="52"/>
        <v/>
      </c>
      <c r="AI154" s="4" t="str">
        <f t="shared" si="20"/>
        <v/>
      </c>
      <c r="AK154" s="2">
        <f t="shared" si="45"/>
        <v>50</v>
      </c>
      <c r="AL154" s="4">
        <f t="shared" si="21"/>
        <v>150</v>
      </c>
      <c r="AM154" s="4">
        <f t="shared" si="22"/>
        <v>-1.44</v>
      </c>
      <c r="AP154" s="4">
        <f t="shared" si="23"/>
        <v>0</v>
      </c>
      <c r="AQ154" s="13" t="str">
        <f t="shared" si="53"/>
        <v/>
      </c>
      <c r="AR154" s="4" t="str">
        <f t="shared" si="25"/>
        <v/>
      </c>
      <c r="AT154" s="2">
        <f t="shared" si="46"/>
        <v>50</v>
      </c>
      <c r="AU154" s="4">
        <f t="shared" si="26"/>
        <v>150</v>
      </c>
      <c r="AV154" s="4">
        <f t="shared" si="27"/>
        <v>-1.44</v>
      </c>
      <c r="AY154" s="4">
        <f t="shared" si="28"/>
        <v>0</v>
      </c>
      <c r="AZ154" s="13" t="str">
        <f t="shared" si="54"/>
        <v/>
      </c>
      <c r="BA154" s="4" t="str">
        <f t="shared" si="30"/>
        <v/>
      </c>
      <c r="BC154" s="2">
        <f t="shared" si="47"/>
        <v>50</v>
      </c>
      <c r="BD154" s="4">
        <f t="shared" si="31"/>
        <v>150</v>
      </c>
      <c r="BE154" s="4">
        <f t="shared" si="32"/>
        <v>-1.44</v>
      </c>
      <c r="BH154" s="4">
        <f t="shared" si="33"/>
        <v>0</v>
      </c>
      <c r="BI154" s="13" t="str">
        <f t="shared" si="55"/>
        <v/>
      </c>
      <c r="BJ154" s="4" t="str">
        <f t="shared" si="35"/>
        <v/>
      </c>
      <c r="BL154" s="2">
        <f t="shared" si="48"/>
        <v>50</v>
      </c>
      <c r="BM154" s="4">
        <f t="shared" si="36"/>
        <v>150</v>
      </c>
      <c r="BN154" s="4">
        <f t="shared" si="37"/>
        <v>-1.44</v>
      </c>
      <c r="BQ154" s="4">
        <f t="shared" si="38"/>
        <v>0</v>
      </c>
      <c r="BR154" s="13" t="str">
        <f t="shared" si="56"/>
        <v/>
      </c>
      <c r="BS154" s="4" t="str">
        <f t="shared" si="40"/>
        <v/>
      </c>
    </row>
    <row r="155">
      <c r="A155" s="2">
        <f t="shared" si="41"/>
        <v>50.5</v>
      </c>
      <c r="B155" s="4">
        <f t="shared" si="1"/>
        <v>151.5</v>
      </c>
      <c r="C155" s="4">
        <f t="shared" si="2"/>
        <v>-1.65</v>
      </c>
      <c r="F155" s="4">
        <f t="shared" si="3"/>
        <v>0</v>
      </c>
      <c r="G155" s="13" t="str">
        <f t="shared" si="49"/>
        <v/>
      </c>
      <c r="H155" s="4" t="str">
        <f t="shared" si="5"/>
        <v/>
      </c>
      <c r="J155" s="2">
        <f t="shared" si="42"/>
        <v>50.5</v>
      </c>
      <c r="K155" s="4">
        <f t="shared" si="6"/>
        <v>151.5</v>
      </c>
      <c r="L155" s="4">
        <f t="shared" si="7"/>
        <v>-1.65</v>
      </c>
      <c r="O155" s="4">
        <f t="shared" si="8"/>
        <v>0</v>
      </c>
      <c r="P155" s="13" t="str">
        <f t="shared" si="50"/>
        <v/>
      </c>
      <c r="Q155" s="4" t="str">
        <f t="shared" si="10"/>
        <v/>
      </c>
      <c r="S155" s="2">
        <f t="shared" si="43"/>
        <v>50.5</v>
      </c>
      <c r="T155" s="4">
        <f t="shared" si="11"/>
        <v>151.5</v>
      </c>
      <c r="U155" s="4">
        <f t="shared" si="12"/>
        <v>-1.59</v>
      </c>
      <c r="X155" s="4">
        <f t="shared" si="13"/>
        <v>0</v>
      </c>
      <c r="Y155" s="13" t="str">
        <f t="shared" si="51"/>
        <v/>
      </c>
      <c r="Z155" s="4" t="str">
        <f t="shared" si="15"/>
        <v/>
      </c>
      <c r="AB155" s="2">
        <f t="shared" si="44"/>
        <v>50.5</v>
      </c>
      <c r="AC155" s="4">
        <f t="shared" si="16"/>
        <v>151.5</v>
      </c>
      <c r="AD155" s="4">
        <f t="shared" si="17"/>
        <v>-1.47</v>
      </c>
      <c r="AG155" s="4">
        <f t="shared" si="18"/>
        <v>0</v>
      </c>
      <c r="AH155" s="13" t="str">
        <f t="shared" si="52"/>
        <v/>
      </c>
      <c r="AI155" s="4" t="str">
        <f t="shared" si="20"/>
        <v/>
      </c>
      <c r="AK155" s="2">
        <f t="shared" si="45"/>
        <v>50.5</v>
      </c>
      <c r="AL155" s="4">
        <f t="shared" si="21"/>
        <v>151.5</v>
      </c>
      <c r="AM155" s="4">
        <f t="shared" si="22"/>
        <v>-1.47</v>
      </c>
      <c r="AP155" s="4">
        <f t="shared" si="23"/>
        <v>0</v>
      </c>
      <c r="AQ155" s="13" t="str">
        <f t="shared" si="53"/>
        <v/>
      </c>
      <c r="AR155" s="4" t="str">
        <f t="shared" si="25"/>
        <v/>
      </c>
      <c r="AT155" s="2">
        <f t="shared" si="46"/>
        <v>50.5</v>
      </c>
      <c r="AU155" s="4">
        <f t="shared" si="26"/>
        <v>151.5</v>
      </c>
      <c r="AV155" s="4">
        <f t="shared" si="27"/>
        <v>-1.47</v>
      </c>
      <c r="AY155" s="4">
        <f t="shared" si="28"/>
        <v>0</v>
      </c>
      <c r="AZ155" s="13" t="str">
        <f t="shared" si="54"/>
        <v/>
      </c>
      <c r="BA155" s="4" t="str">
        <f t="shared" si="30"/>
        <v/>
      </c>
      <c r="BC155" s="2">
        <f t="shared" si="47"/>
        <v>50.5</v>
      </c>
      <c r="BD155" s="4">
        <f t="shared" si="31"/>
        <v>151.5</v>
      </c>
      <c r="BE155" s="4">
        <f t="shared" si="32"/>
        <v>-1.47</v>
      </c>
      <c r="BH155" s="4">
        <f t="shared" si="33"/>
        <v>0</v>
      </c>
      <c r="BI155" s="13" t="str">
        <f t="shared" si="55"/>
        <v/>
      </c>
      <c r="BJ155" s="4" t="str">
        <f t="shared" si="35"/>
        <v/>
      </c>
      <c r="BL155" s="2">
        <f t="shared" si="48"/>
        <v>50.5</v>
      </c>
      <c r="BM155" s="4">
        <f t="shared" si="36"/>
        <v>151.5</v>
      </c>
      <c r="BN155" s="4">
        <f t="shared" si="37"/>
        <v>-1.47</v>
      </c>
      <c r="BQ155" s="4">
        <f t="shared" si="38"/>
        <v>0</v>
      </c>
      <c r="BR155" s="13" t="str">
        <f t="shared" si="56"/>
        <v/>
      </c>
      <c r="BS155" s="4" t="str">
        <f t="shared" si="40"/>
        <v/>
      </c>
    </row>
    <row r="156">
      <c r="A156" s="2">
        <f t="shared" si="41"/>
        <v>51</v>
      </c>
      <c r="B156" s="4">
        <f t="shared" si="1"/>
        <v>153</v>
      </c>
      <c r="C156" s="4">
        <f t="shared" si="2"/>
        <v>-1.68</v>
      </c>
      <c r="F156" s="4">
        <f t="shared" si="3"/>
        <v>0</v>
      </c>
      <c r="G156" s="13" t="str">
        <f t="shared" si="49"/>
        <v/>
      </c>
      <c r="H156" s="4" t="str">
        <f t="shared" si="5"/>
        <v/>
      </c>
      <c r="J156" s="2">
        <f t="shared" si="42"/>
        <v>51</v>
      </c>
      <c r="K156" s="4">
        <f t="shared" si="6"/>
        <v>153</v>
      </c>
      <c r="L156" s="4">
        <f t="shared" si="7"/>
        <v>-1.68</v>
      </c>
      <c r="O156" s="4">
        <f t="shared" si="8"/>
        <v>0</v>
      </c>
      <c r="P156" s="13" t="str">
        <f t="shared" si="50"/>
        <v/>
      </c>
      <c r="Q156" s="4" t="str">
        <f t="shared" si="10"/>
        <v/>
      </c>
      <c r="S156" s="2">
        <f t="shared" si="43"/>
        <v>51</v>
      </c>
      <c r="T156" s="4">
        <f t="shared" si="11"/>
        <v>153</v>
      </c>
      <c r="U156" s="4">
        <f t="shared" si="12"/>
        <v>-1.62</v>
      </c>
      <c r="X156" s="4">
        <f t="shared" si="13"/>
        <v>0</v>
      </c>
      <c r="Y156" s="13" t="str">
        <f t="shared" si="51"/>
        <v/>
      </c>
      <c r="Z156" s="4" t="str">
        <f t="shared" si="15"/>
        <v/>
      </c>
      <c r="AB156" s="2">
        <f t="shared" si="44"/>
        <v>51</v>
      </c>
      <c r="AC156" s="4">
        <f t="shared" si="16"/>
        <v>153</v>
      </c>
      <c r="AD156" s="4">
        <f t="shared" si="17"/>
        <v>-1.5</v>
      </c>
      <c r="AG156" s="4">
        <f t="shared" si="18"/>
        <v>0</v>
      </c>
      <c r="AH156" s="13" t="str">
        <f t="shared" si="52"/>
        <v/>
      </c>
      <c r="AI156" s="4" t="str">
        <f t="shared" si="20"/>
        <v/>
      </c>
      <c r="AK156" s="2">
        <f t="shared" si="45"/>
        <v>51</v>
      </c>
      <c r="AL156" s="4">
        <f t="shared" si="21"/>
        <v>153</v>
      </c>
      <c r="AM156" s="4">
        <f t="shared" si="22"/>
        <v>-1.5</v>
      </c>
      <c r="AP156" s="4">
        <f t="shared" si="23"/>
        <v>0</v>
      </c>
      <c r="AQ156" s="13" t="str">
        <f t="shared" si="53"/>
        <v/>
      </c>
      <c r="AR156" s="4" t="str">
        <f t="shared" si="25"/>
        <v/>
      </c>
      <c r="AT156" s="2">
        <f t="shared" si="46"/>
        <v>51</v>
      </c>
      <c r="AU156" s="4">
        <f t="shared" si="26"/>
        <v>153</v>
      </c>
      <c r="AV156" s="4">
        <f t="shared" si="27"/>
        <v>-1.5</v>
      </c>
      <c r="AY156" s="4">
        <f t="shared" si="28"/>
        <v>0</v>
      </c>
      <c r="AZ156" s="13" t="str">
        <f t="shared" si="54"/>
        <v/>
      </c>
      <c r="BA156" s="4" t="str">
        <f t="shared" si="30"/>
        <v/>
      </c>
      <c r="BC156" s="2">
        <f t="shared" si="47"/>
        <v>51</v>
      </c>
      <c r="BD156" s="4">
        <f t="shared" si="31"/>
        <v>153</v>
      </c>
      <c r="BE156" s="4">
        <f t="shared" si="32"/>
        <v>-1.5</v>
      </c>
      <c r="BH156" s="4">
        <f t="shared" si="33"/>
        <v>0</v>
      </c>
      <c r="BI156" s="13" t="str">
        <f t="shared" si="55"/>
        <v/>
      </c>
      <c r="BJ156" s="4" t="str">
        <f t="shared" si="35"/>
        <v/>
      </c>
      <c r="BL156" s="2">
        <f t="shared" si="48"/>
        <v>51</v>
      </c>
      <c r="BM156" s="4">
        <f t="shared" si="36"/>
        <v>153</v>
      </c>
      <c r="BN156" s="4">
        <f t="shared" si="37"/>
        <v>-1.5</v>
      </c>
      <c r="BQ156" s="4">
        <f t="shared" si="38"/>
        <v>0</v>
      </c>
      <c r="BR156" s="13" t="str">
        <f t="shared" si="56"/>
        <v/>
      </c>
      <c r="BS156" s="4" t="str">
        <f t="shared" si="40"/>
        <v/>
      </c>
    </row>
    <row r="157">
      <c r="A157" s="2">
        <f t="shared" si="41"/>
        <v>51.5</v>
      </c>
      <c r="B157" s="4">
        <f t="shared" si="1"/>
        <v>154.5</v>
      </c>
      <c r="C157" s="4">
        <f t="shared" si="2"/>
        <v>-1.71</v>
      </c>
      <c r="F157" s="4">
        <f t="shared" si="3"/>
        <v>0</v>
      </c>
      <c r="G157" s="13" t="str">
        <f t="shared" si="49"/>
        <v/>
      </c>
      <c r="H157" s="4" t="str">
        <f t="shared" si="5"/>
        <v/>
      </c>
      <c r="J157" s="2">
        <f t="shared" si="42"/>
        <v>51.5</v>
      </c>
      <c r="K157" s="4">
        <f t="shared" si="6"/>
        <v>154.5</v>
      </c>
      <c r="L157" s="4">
        <f t="shared" si="7"/>
        <v>-1.71</v>
      </c>
      <c r="O157" s="4">
        <f t="shared" si="8"/>
        <v>0</v>
      </c>
      <c r="P157" s="13" t="str">
        <f t="shared" si="50"/>
        <v/>
      </c>
      <c r="Q157" s="4" t="str">
        <f t="shared" si="10"/>
        <v/>
      </c>
      <c r="S157" s="2">
        <f t="shared" si="43"/>
        <v>51.5</v>
      </c>
      <c r="T157" s="4">
        <f t="shared" si="11"/>
        <v>154.5</v>
      </c>
      <c r="U157" s="4">
        <f t="shared" si="12"/>
        <v>-1.65</v>
      </c>
      <c r="X157" s="4">
        <f t="shared" si="13"/>
        <v>0</v>
      </c>
      <c r="Y157" s="13" t="str">
        <f t="shared" si="51"/>
        <v/>
      </c>
      <c r="Z157" s="4" t="str">
        <f t="shared" si="15"/>
        <v/>
      </c>
      <c r="AB157" s="2">
        <f t="shared" si="44"/>
        <v>51.5</v>
      </c>
      <c r="AC157" s="4">
        <f t="shared" si="16"/>
        <v>154.5</v>
      </c>
      <c r="AD157" s="4">
        <f t="shared" si="17"/>
        <v>-1.53</v>
      </c>
      <c r="AG157" s="4">
        <f t="shared" si="18"/>
        <v>0</v>
      </c>
      <c r="AH157" s="13" t="str">
        <f t="shared" si="52"/>
        <v/>
      </c>
      <c r="AI157" s="4" t="str">
        <f t="shared" si="20"/>
        <v/>
      </c>
      <c r="AK157" s="2">
        <f t="shared" si="45"/>
        <v>51.5</v>
      </c>
      <c r="AL157" s="4">
        <f t="shared" si="21"/>
        <v>154.5</v>
      </c>
      <c r="AM157" s="4">
        <f t="shared" si="22"/>
        <v>-1.53</v>
      </c>
      <c r="AP157" s="4">
        <f t="shared" si="23"/>
        <v>0</v>
      </c>
      <c r="AQ157" s="13" t="str">
        <f t="shared" si="53"/>
        <v/>
      </c>
      <c r="AR157" s="4" t="str">
        <f t="shared" si="25"/>
        <v/>
      </c>
      <c r="AT157" s="2">
        <f t="shared" si="46"/>
        <v>51.5</v>
      </c>
      <c r="AU157" s="4">
        <f t="shared" si="26"/>
        <v>154.5</v>
      </c>
      <c r="AV157" s="4">
        <f t="shared" si="27"/>
        <v>-1.53</v>
      </c>
      <c r="AY157" s="4">
        <f t="shared" si="28"/>
        <v>0</v>
      </c>
      <c r="AZ157" s="13" t="str">
        <f t="shared" si="54"/>
        <v/>
      </c>
      <c r="BA157" s="4" t="str">
        <f t="shared" si="30"/>
        <v/>
      </c>
      <c r="BC157" s="2">
        <f t="shared" si="47"/>
        <v>51.5</v>
      </c>
      <c r="BD157" s="4">
        <f t="shared" si="31"/>
        <v>154.5</v>
      </c>
      <c r="BE157" s="4">
        <f t="shared" si="32"/>
        <v>-1.53</v>
      </c>
      <c r="BH157" s="4">
        <f t="shared" si="33"/>
        <v>0</v>
      </c>
      <c r="BI157" s="13" t="str">
        <f t="shared" si="55"/>
        <v/>
      </c>
      <c r="BJ157" s="4" t="str">
        <f t="shared" si="35"/>
        <v/>
      </c>
      <c r="BL157" s="2">
        <f t="shared" si="48"/>
        <v>51.5</v>
      </c>
      <c r="BM157" s="4">
        <f t="shared" si="36"/>
        <v>154.5</v>
      </c>
      <c r="BN157" s="4">
        <f t="shared" si="37"/>
        <v>-1.53</v>
      </c>
      <c r="BQ157" s="4">
        <f t="shared" si="38"/>
        <v>0</v>
      </c>
      <c r="BR157" s="13" t="str">
        <f t="shared" si="56"/>
        <v/>
      </c>
      <c r="BS157" s="4" t="str">
        <f t="shared" si="40"/>
        <v/>
      </c>
    </row>
    <row r="158">
      <c r="A158" s="2">
        <f t="shared" si="41"/>
        <v>52</v>
      </c>
      <c r="B158" s="4">
        <f t="shared" si="1"/>
        <v>156</v>
      </c>
      <c r="C158" s="4">
        <f t="shared" si="2"/>
        <v>-1.74</v>
      </c>
      <c r="D158" s="4">
        <f>150.75+1/32</f>
        <v>150.78125</v>
      </c>
      <c r="E158" s="2">
        <v>155.25</v>
      </c>
      <c r="F158" s="4">
        <f t="shared" si="3"/>
        <v>4.46875</v>
      </c>
      <c r="G158" s="13">
        <f t="shared" si="49"/>
        <v>0.9965217286</v>
      </c>
      <c r="H158" s="4">
        <f t="shared" si="5"/>
        <v>0</v>
      </c>
      <c r="J158" s="2">
        <f t="shared" si="42"/>
        <v>52</v>
      </c>
      <c r="K158" s="4">
        <f t="shared" si="6"/>
        <v>156</v>
      </c>
      <c r="L158" s="4">
        <f t="shared" si="7"/>
        <v>-1.74</v>
      </c>
      <c r="M158" s="2">
        <v>150.8125</v>
      </c>
      <c r="N158" s="2">
        <v>155.25</v>
      </c>
      <c r="O158" s="4">
        <f t="shared" si="8"/>
        <v>4.4375</v>
      </c>
      <c r="P158" s="13">
        <f t="shared" si="50"/>
        <v>0.9964973623</v>
      </c>
      <c r="Q158" s="4">
        <f t="shared" si="10"/>
        <v>0</v>
      </c>
      <c r="S158" s="2">
        <f t="shared" si="43"/>
        <v>52</v>
      </c>
      <c r="T158" s="4">
        <f t="shared" si="11"/>
        <v>156</v>
      </c>
      <c r="U158" s="4">
        <f t="shared" si="12"/>
        <v>-1.68</v>
      </c>
      <c r="V158" s="4">
        <f>150.875-1/32</f>
        <v>150.84375</v>
      </c>
      <c r="W158" s="2">
        <v>155.25</v>
      </c>
      <c r="X158" s="4">
        <f t="shared" si="13"/>
        <v>4.40625</v>
      </c>
      <c r="Y158" s="13">
        <f t="shared" si="51"/>
        <v>0.9964726521</v>
      </c>
      <c r="Z158" s="4">
        <f t="shared" si="15"/>
        <v>0</v>
      </c>
      <c r="AB158" s="2">
        <f t="shared" si="44"/>
        <v>52</v>
      </c>
      <c r="AC158" s="4">
        <f t="shared" si="16"/>
        <v>156</v>
      </c>
      <c r="AD158" s="4">
        <f t="shared" si="17"/>
        <v>-1.56</v>
      </c>
      <c r="AG158" s="4">
        <f t="shared" si="18"/>
        <v>0</v>
      </c>
      <c r="AH158" s="13" t="str">
        <f t="shared" si="52"/>
        <v/>
      </c>
      <c r="AI158" s="4" t="str">
        <f t="shared" si="20"/>
        <v/>
      </c>
      <c r="AK158" s="2">
        <f t="shared" si="45"/>
        <v>52</v>
      </c>
      <c r="AL158" s="4">
        <f t="shared" si="21"/>
        <v>156</v>
      </c>
      <c r="AM158" s="4">
        <f t="shared" si="22"/>
        <v>-1.56</v>
      </c>
      <c r="AP158" s="4">
        <f t="shared" si="23"/>
        <v>0</v>
      </c>
      <c r="AQ158" s="13" t="str">
        <f t="shared" si="53"/>
        <v/>
      </c>
      <c r="AR158" s="4" t="str">
        <f t="shared" si="25"/>
        <v/>
      </c>
      <c r="AT158" s="2">
        <f t="shared" si="46"/>
        <v>52</v>
      </c>
      <c r="AU158" s="4">
        <f t="shared" si="26"/>
        <v>156</v>
      </c>
      <c r="AV158" s="4">
        <f t="shared" si="27"/>
        <v>-1.56</v>
      </c>
      <c r="AY158" s="4">
        <f t="shared" si="28"/>
        <v>0</v>
      </c>
      <c r="AZ158" s="13" t="str">
        <f t="shared" si="54"/>
        <v/>
      </c>
      <c r="BA158" s="4" t="str">
        <f t="shared" si="30"/>
        <v/>
      </c>
      <c r="BC158" s="2">
        <f t="shared" si="47"/>
        <v>52</v>
      </c>
      <c r="BD158" s="4">
        <f t="shared" si="31"/>
        <v>156</v>
      </c>
      <c r="BE158" s="4">
        <f t="shared" si="32"/>
        <v>-1.56</v>
      </c>
      <c r="BH158" s="4">
        <f t="shared" si="33"/>
        <v>0</v>
      </c>
      <c r="BI158" s="13" t="str">
        <f t="shared" si="55"/>
        <v/>
      </c>
      <c r="BJ158" s="4" t="str">
        <f t="shared" si="35"/>
        <v/>
      </c>
      <c r="BL158" s="2">
        <f t="shared" si="48"/>
        <v>52</v>
      </c>
      <c r="BM158" s="4">
        <f t="shared" si="36"/>
        <v>156</v>
      </c>
      <c r="BN158" s="4">
        <f t="shared" si="37"/>
        <v>-1.56</v>
      </c>
      <c r="BQ158" s="4">
        <f t="shared" si="38"/>
        <v>0</v>
      </c>
      <c r="BR158" s="13" t="str">
        <f t="shared" si="56"/>
        <v/>
      </c>
      <c r="BS158" s="4" t="str">
        <f t="shared" si="40"/>
        <v/>
      </c>
    </row>
    <row r="159">
      <c r="A159" s="2">
        <f t="shared" si="41"/>
        <v>52.5</v>
      </c>
      <c r="B159" s="4">
        <f t="shared" si="1"/>
        <v>157.5</v>
      </c>
      <c r="C159" s="4">
        <f t="shared" si="2"/>
        <v>-1.77</v>
      </c>
      <c r="F159" s="4">
        <f t="shared" si="3"/>
        <v>0</v>
      </c>
      <c r="G159" s="13" t="str">
        <f t="shared" si="49"/>
        <v/>
      </c>
      <c r="H159" s="4" t="str">
        <f t="shared" si="5"/>
        <v/>
      </c>
      <c r="J159" s="2">
        <f t="shared" si="42"/>
        <v>52.5</v>
      </c>
      <c r="K159" s="4">
        <f t="shared" si="6"/>
        <v>157.5</v>
      </c>
      <c r="L159" s="4">
        <f t="shared" si="7"/>
        <v>-1.77</v>
      </c>
      <c r="O159" s="4">
        <f t="shared" si="8"/>
        <v>0</v>
      </c>
      <c r="P159" s="13" t="str">
        <f t="shared" si="50"/>
        <v/>
      </c>
      <c r="Q159" s="4" t="str">
        <f t="shared" si="10"/>
        <v/>
      </c>
      <c r="S159" s="2">
        <f t="shared" si="43"/>
        <v>52.5</v>
      </c>
      <c r="T159" s="4">
        <f t="shared" si="11"/>
        <v>157.5</v>
      </c>
      <c r="U159" s="4">
        <f t="shared" si="12"/>
        <v>-1.71</v>
      </c>
      <c r="X159" s="4">
        <f t="shared" si="13"/>
        <v>0</v>
      </c>
      <c r="Y159" s="13" t="str">
        <f t="shared" si="51"/>
        <v/>
      </c>
      <c r="Z159" s="4" t="str">
        <f t="shared" si="15"/>
        <v/>
      </c>
      <c r="AB159" s="2">
        <f t="shared" si="44"/>
        <v>52.5</v>
      </c>
      <c r="AC159" s="4">
        <f t="shared" si="16"/>
        <v>157.5</v>
      </c>
      <c r="AD159" s="4">
        <f t="shared" si="17"/>
        <v>-1.59</v>
      </c>
      <c r="AG159" s="4">
        <f t="shared" si="18"/>
        <v>0</v>
      </c>
      <c r="AH159" s="13" t="str">
        <f t="shared" si="52"/>
        <v/>
      </c>
      <c r="AI159" s="4" t="str">
        <f t="shared" si="20"/>
        <v/>
      </c>
      <c r="AK159" s="2">
        <f t="shared" si="45"/>
        <v>52.5</v>
      </c>
      <c r="AL159" s="4">
        <f t="shared" si="21"/>
        <v>157.5</v>
      </c>
      <c r="AM159" s="4">
        <f t="shared" si="22"/>
        <v>-1.59</v>
      </c>
      <c r="AP159" s="4">
        <f t="shared" si="23"/>
        <v>0</v>
      </c>
      <c r="AQ159" s="13" t="str">
        <f t="shared" si="53"/>
        <v/>
      </c>
      <c r="AR159" s="4" t="str">
        <f t="shared" si="25"/>
        <v/>
      </c>
      <c r="AT159" s="2">
        <f t="shared" si="46"/>
        <v>52.5</v>
      </c>
      <c r="AU159" s="4">
        <f t="shared" si="26"/>
        <v>157.5</v>
      </c>
      <c r="AV159" s="4">
        <f t="shared" si="27"/>
        <v>-1.59</v>
      </c>
      <c r="AY159" s="4">
        <f t="shared" si="28"/>
        <v>0</v>
      </c>
      <c r="AZ159" s="13" t="str">
        <f t="shared" si="54"/>
        <v/>
      </c>
      <c r="BA159" s="4" t="str">
        <f t="shared" si="30"/>
        <v/>
      </c>
      <c r="BC159" s="2">
        <f t="shared" si="47"/>
        <v>52.5</v>
      </c>
      <c r="BD159" s="4">
        <f t="shared" si="31"/>
        <v>157.5</v>
      </c>
      <c r="BE159" s="4">
        <f t="shared" si="32"/>
        <v>-1.59</v>
      </c>
      <c r="BH159" s="4">
        <f t="shared" si="33"/>
        <v>0</v>
      </c>
      <c r="BI159" s="13" t="str">
        <f t="shared" si="55"/>
        <v/>
      </c>
      <c r="BJ159" s="4" t="str">
        <f t="shared" si="35"/>
        <v/>
      </c>
      <c r="BL159" s="2">
        <f t="shared" si="48"/>
        <v>52.5</v>
      </c>
      <c r="BM159" s="4">
        <f t="shared" si="36"/>
        <v>157.5</v>
      </c>
      <c r="BN159" s="4">
        <f t="shared" si="37"/>
        <v>-1.59</v>
      </c>
      <c r="BQ159" s="4">
        <f t="shared" si="38"/>
        <v>0</v>
      </c>
      <c r="BR159" s="13" t="str">
        <f t="shared" si="56"/>
        <v/>
      </c>
      <c r="BS159" s="4" t="str">
        <f t="shared" si="40"/>
        <v/>
      </c>
    </row>
    <row r="160">
      <c r="A160" s="2">
        <f t="shared" si="41"/>
        <v>53</v>
      </c>
      <c r="B160" s="4">
        <f t="shared" si="1"/>
        <v>159</v>
      </c>
      <c r="C160" s="4">
        <f t="shared" si="2"/>
        <v>-1.8</v>
      </c>
      <c r="F160" s="4">
        <f t="shared" si="3"/>
        <v>0</v>
      </c>
      <c r="G160" s="13" t="str">
        <f t="shared" si="49"/>
        <v/>
      </c>
      <c r="H160" s="4" t="str">
        <f t="shared" si="5"/>
        <v/>
      </c>
      <c r="J160" s="2">
        <f t="shared" si="42"/>
        <v>53</v>
      </c>
      <c r="K160" s="4">
        <f t="shared" si="6"/>
        <v>159</v>
      </c>
      <c r="L160" s="4">
        <f t="shared" si="7"/>
        <v>-1.8</v>
      </c>
      <c r="O160" s="4">
        <f t="shared" si="8"/>
        <v>0</v>
      </c>
      <c r="P160" s="13" t="str">
        <f t="shared" si="50"/>
        <v/>
      </c>
      <c r="Q160" s="4" t="str">
        <f t="shared" si="10"/>
        <v/>
      </c>
      <c r="S160" s="2">
        <f t="shared" si="43"/>
        <v>53</v>
      </c>
      <c r="T160" s="4">
        <f t="shared" si="11"/>
        <v>159</v>
      </c>
      <c r="U160" s="4">
        <f t="shared" si="12"/>
        <v>-1.74</v>
      </c>
      <c r="X160" s="4">
        <f t="shared" si="13"/>
        <v>0</v>
      </c>
      <c r="Y160" s="13" t="str">
        <f t="shared" si="51"/>
        <v/>
      </c>
      <c r="Z160" s="4" t="str">
        <f t="shared" si="15"/>
        <v/>
      </c>
      <c r="AB160" s="2">
        <f t="shared" si="44"/>
        <v>53</v>
      </c>
      <c r="AC160" s="4">
        <f t="shared" si="16"/>
        <v>159</v>
      </c>
      <c r="AD160" s="4">
        <f t="shared" si="17"/>
        <v>-1.62</v>
      </c>
      <c r="AG160" s="4">
        <f t="shared" si="18"/>
        <v>0</v>
      </c>
      <c r="AH160" s="13" t="str">
        <f t="shared" si="52"/>
        <v/>
      </c>
      <c r="AI160" s="4" t="str">
        <f t="shared" si="20"/>
        <v/>
      </c>
      <c r="AK160" s="2">
        <f t="shared" si="45"/>
        <v>53</v>
      </c>
      <c r="AL160" s="4">
        <f t="shared" si="21"/>
        <v>159</v>
      </c>
      <c r="AM160" s="4">
        <f t="shared" si="22"/>
        <v>-1.62</v>
      </c>
      <c r="AP160" s="4">
        <f t="shared" si="23"/>
        <v>0</v>
      </c>
      <c r="AQ160" s="13" t="str">
        <f t="shared" si="53"/>
        <v/>
      </c>
      <c r="AR160" s="4" t="str">
        <f t="shared" si="25"/>
        <v/>
      </c>
      <c r="AT160" s="2">
        <f t="shared" si="46"/>
        <v>53</v>
      </c>
      <c r="AU160" s="4">
        <f t="shared" si="26"/>
        <v>159</v>
      </c>
      <c r="AV160" s="4">
        <f t="shared" si="27"/>
        <v>-1.62</v>
      </c>
      <c r="AY160" s="4">
        <f t="shared" si="28"/>
        <v>0</v>
      </c>
      <c r="AZ160" s="13" t="str">
        <f t="shared" si="54"/>
        <v/>
      </c>
      <c r="BA160" s="4" t="str">
        <f t="shared" si="30"/>
        <v/>
      </c>
      <c r="BC160" s="2">
        <f t="shared" si="47"/>
        <v>53</v>
      </c>
      <c r="BD160" s="4">
        <f t="shared" si="31"/>
        <v>159</v>
      </c>
      <c r="BE160" s="4">
        <f t="shared" si="32"/>
        <v>-1.62</v>
      </c>
      <c r="BH160" s="4">
        <f t="shared" si="33"/>
        <v>0</v>
      </c>
      <c r="BI160" s="13" t="str">
        <f t="shared" si="55"/>
        <v/>
      </c>
      <c r="BJ160" s="4" t="str">
        <f t="shared" si="35"/>
        <v/>
      </c>
      <c r="BL160" s="2">
        <f t="shared" si="48"/>
        <v>53</v>
      </c>
      <c r="BM160" s="4">
        <f t="shared" si="36"/>
        <v>159</v>
      </c>
      <c r="BN160" s="4">
        <f t="shared" si="37"/>
        <v>-1.62</v>
      </c>
      <c r="BQ160" s="4">
        <f t="shared" si="38"/>
        <v>0</v>
      </c>
      <c r="BR160" s="13" t="str">
        <f t="shared" si="56"/>
        <v/>
      </c>
      <c r="BS160" s="4" t="str">
        <f t="shared" si="40"/>
        <v/>
      </c>
    </row>
    <row r="161">
      <c r="A161" s="2">
        <f t="shared" si="41"/>
        <v>53.5</v>
      </c>
      <c r="B161" s="4">
        <f t="shared" si="1"/>
        <v>160.5</v>
      </c>
      <c r="C161" s="4">
        <f t="shared" si="2"/>
        <v>-1.83</v>
      </c>
      <c r="F161" s="4">
        <f t="shared" si="3"/>
        <v>0</v>
      </c>
      <c r="G161" s="13" t="str">
        <f t="shared" si="49"/>
        <v/>
      </c>
      <c r="H161" s="4" t="str">
        <f t="shared" si="5"/>
        <v/>
      </c>
      <c r="J161" s="2">
        <f t="shared" si="42"/>
        <v>53.5</v>
      </c>
      <c r="K161" s="4">
        <f t="shared" si="6"/>
        <v>160.5</v>
      </c>
      <c r="L161" s="4">
        <f t="shared" si="7"/>
        <v>-1.83</v>
      </c>
      <c r="O161" s="4">
        <f t="shared" si="8"/>
        <v>0</v>
      </c>
      <c r="P161" s="13" t="str">
        <f t="shared" si="50"/>
        <v/>
      </c>
      <c r="Q161" s="4" t="str">
        <f t="shared" si="10"/>
        <v/>
      </c>
      <c r="S161" s="2">
        <f t="shared" si="43"/>
        <v>53.5</v>
      </c>
      <c r="T161" s="4">
        <f t="shared" si="11"/>
        <v>160.5</v>
      </c>
      <c r="U161" s="4">
        <f t="shared" si="12"/>
        <v>-1.77</v>
      </c>
      <c r="X161" s="4">
        <f t="shared" si="13"/>
        <v>0</v>
      </c>
      <c r="Y161" s="13" t="str">
        <f t="shared" si="51"/>
        <v/>
      </c>
      <c r="Z161" s="4" t="str">
        <f t="shared" si="15"/>
        <v/>
      </c>
      <c r="AB161" s="2">
        <f t="shared" si="44"/>
        <v>53.5</v>
      </c>
      <c r="AC161" s="4">
        <f t="shared" si="16"/>
        <v>160.5</v>
      </c>
      <c r="AD161" s="4">
        <f t="shared" si="17"/>
        <v>-1.65</v>
      </c>
      <c r="AG161" s="4">
        <f t="shared" si="18"/>
        <v>0</v>
      </c>
      <c r="AH161" s="13" t="str">
        <f t="shared" si="52"/>
        <v/>
      </c>
      <c r="AI161" s="4" t="str">
        <f t="shared" si="20"/>
        <v/>
      </c>
      <c r="AK161" s="2">
        <f t="shared" si="45"/>
        <v>53.5</v>
      </c>
      <c r="AL161" s="4">
        <f t="shared" si="21"/>
        <v>160.5</v>
      </c>
      <c r="AM161" s="4">
        <f t="shared" si="22"/>
        <v>-1.65</v>
      </c>
      <c r="AP161" s="4">
        <f t="shared" si="23"/>
        <v>0</v>
      </c>
      <c r="AQ161" s="13" t="str">
        <f t="shared" si="53"/>
        <v/>
      </c>
      <c r="AR161" s="4" t="str">
        <f t="shared" si="25"/>
        <v/>
      </c>
      <c r="AT161" s="2">
        <f t="shared" si="46"/>
        <v>53.5</v>
      </c>
      <c r="AU161" s="4">
        <f t="shared" si="26"/>
        <v>160.5</v>
      </c>
      <c r="AV161" s="4">
        <f t="shared" si="27"/>
        <v>-1.65</v>
      </c>
      <c r="AY161" s="4">
        <f t="shared" si="28"/>
        <v>0</v>
      </c>
      <c r="AZ161" s="13" t="str">
        <f t="shared" si="54"/>
        <v/>
      </c>
      <c r="BA161" s="4" t="str">
        <f t="shared" si="30"/>
        <v/>
      </c>
      <c r="BC161" s="2">
        <f t="shared" si="47"/>
        <v>53.5</v>
      </c>
      <c r="BD161" s="4">
        <f t="shared" si="31"/>
        <v>160.5</v>
      </c>
      <c r="BE161" s="4">
        <f t="shared" si="32"/>
        <v>-1.65</v>
      </c>
      <c r="BH161" s="4">
        <f t="shared" si="33"/>
        <v>0</v>
      </c>
      <c r="BI161" s="13" t="str">
        <f t="shared" si="55"/>
        <v/>
      </c>
      <c r="BJ161" s="4" t="str">
        <f t="shared" si="35"/>
        <v/>
      </c>
      <c r="BL161" s="2">
        <f t="shared" si="48"/>
        <v>53.5</v>
      </c>
      <c r="BM161" s="4">
        <f t="shared" si="36"/>
        <v>160.5</v>
      </c>
      <c r="BN161" s="4">
        <f t="shared" si="37"/>
        <v>-1.65</v>
      </c>
      <c r="BQ161" s="4">
        <f t="shared" si="38"/>
        <v>0</v>
      </c>
      <c r="BR161" s="13" t="str">
        <f t="shared" si="56"/>
        <v/>
      </c>
      <c r="BS161" s="4" t="str">
        <f t="shared" si="40"/>
        <v/>
      </c>
    </row>
    <row r="162">
      <c r="A162" s="2">
        <f t="shared" si="41"/>
        <v>54</v>
      </c>
      <c r="B162" s="4">
        <f t="shared" si="1"/>
        <v>162</v>
      </c>
      <c r="C162" s="4">
        <f t="shared" si="2"/>
        <v>-1.86</v>
      </c>
      <c r="D162" s="2">
        <v>150.75</v>
      </c>
      <c r="E162" s="2">
        <v>155.25</v>
      </c>
      <c r="F162" s="4">
        <f t="shared" si="3"/>
        <v>4.5</v>
      </c>
      <c r="G162" s="13">
        <f t="shared" si="49"/>
        <v>1</v>
      </c>
      <c r="H162" s="4">
        <f t="shared" si="5"/>
        <v>0</v>
      </c>
      <c r="J162" s="2">
        <f t="shared" si="42"/>
        <v>54</v>
      </c>
      <c r="K162" s="4">
        <f t="shared" si="6"/>
        <v>162</v>
      </c>
      <c r="L162" s="4">
        <f t="shared" si="7"/>
        <v>-1.86</v>
      </c>
      <c r="M162" s="2">
        <v>150.8125</v>
      </c>
      <c r="N162" s="2">
        <v>155.25</v>
      </c>
      <c r="O162" s="4">
        <f t="shared" si="8"/>
        <v>4.4375</v>
      </c>
      <c r="P162" s="13">
        <f t="shared" si="50"/>
        <v>0.9964973623</v>
      </c>
      <c r="Q162" s="4">
        <f t="shared" si="10"/>
        <v>0</v>
      </c>
      <c r="S162" s="2">
        <f t="shared" si="43"/>
        <v>54</v>
      </c>
      <c r="T162" s="4">
        <f t="shared" si="11"/>
        <v>162</v>
      </c>
      <c r="U162" s="4">
        <f t="shared" si="12"/>
        <v>-1.8</v>
      </c>
      <c r="V162" s="4">
        <f>150.875-1/32</f>
        <v>150.84375</v>
      </c>
      <c r="W162" s="2">
        <v>155.25</v>
      </c>
      <c r="X162" s="4">
        <f t="shared" si="13"/>
        <v>4.40625</v>
      </c>
      <c r="Y162" s="13">
        <f t="shared" si="51"/>
        <v>0.9964726521</v>
      </c>
      <c r="Z162" s="4">
        <f t="shared" si="15"/>
        <v>0</v>
      </c>
      <c r="AB162" s="2">
        <f t="shared" si="44"/>
        <v>54</v>
      </c>
      <c r="AC162" s="4">
        <f t="shared" si="16"/>
        <v>162</v>
      </c>
      <c r="AD162" s="4">
        <f t="shared" si="17"/>
        <v>-1.68</v>
      </c>
      <c r="AG162" s="4">
        <f t="shared" si="18"/>
        <v>0</v>
      </c>
      <c r="AH162" s="13" t="str">
        <f t="shared" si="52"/>
        <v/>
      </c>
      <c r="AI162" s="4" t="str">
        <f t="shared" si="20"/>
        <v/>
      </c>
      <c r="AK162" s="2">
        <f t="shared" si="45"/>
        <v>54</v>
      </c>
      <c r="AL162" s="4">
        <f t="shared" si="21"/>
        <v>162</v>
      </c>
      <c r="AM162" s="4">
        <f t="shared" si="22"/>
        <v>-1.68</v>
      </c>
      <c r="AP162" s="4">
        <f t="shared" si="23"/>
        <v>0</v>
      </c>
      <c r="AQ162" s="13" t="str">
        <f t="shared" si="53"/>
        <v/>
      </c>
      <c r="AR162" s="4" t="str">
        <f t="shared" si="25"/>
        <v/>
      </c>
      <c r="AT162" s="2">
        <f t="shared" si="46"/>
        <v>54</v>
      </c>
      <c r="AU162" s="4">
        <f t="shared" si="26"/>
        <v>162</v>
      </c>
      <c r="AV162" s="4">
        <f t="shared" si="27"/>
        <v>-1.68</v>
      </c>
      <c r="AY162" s="4">
        <f t="shared" si="28"/>
        <v>0</v>
      </c>
      <c r="AZ162" s="13" t="str">
        <f t="shared" si="54"/>
        <v/>
      </c>
      <c r="BA162" s="4" t="str">
        <f t="shared" si="30"/>
        <v/>
      </c>
      <c r="BC162" s="2">
        <f t="shared" si="47"/>
        <v>54</v>
      </c>
      <c r="BD162" s="4">
        <f t="shared" si="31"/>
        <v>162</v>
      </c>
      <c r="BE162" s="4">
        <f t="shared" si="32"/>
        <v>-1.68</v>
      </c>
      <c r="BH162" s="4">
        <f t="shared" si="33"/>
        <v>0</v>
      </c>
      <c r="BI162" s="13" t="str">
        <f t="shared" si="55"/>
        <v/>
      </c>
      <c r="BJ162" s="4" t="str">
        <f t="shared" si="35"/>
        <v/>
      </c>
      <c r="BL162" s="2">
        <f t="shared" si="48"/>
        <v>54</v>
      </c>
      <c r="BM162" s="4">
        <f t="shared" si="36"/>
        <v>162</v>
      </c>
      <c r="BN162" s="4">
        <f t="shared" si="37"/>
        <v>-1.68</v>
      </c>
      <c r="BQ162" s="4">
        <f t="shared" si="38"/>
        <v>0</v>
      </c>
      <c r="BR162" s="13" t="str">
        <f t="shared" si="56"/>
        <v/>
      </c>
      <c r="BS162" s="4" t="str">
        <f t="shared" si="40"/>
        <v/>
      </c>
    </row>
    <row r="163">
      <c r="A163" s="2">
        <f t="shared" si="41"/>
        <v>54.5</v>
      </c>
      <c r="B163" s="4">
        <f t="shared" si="1"/>
        <v>163.5</v>
      </c>
      <c r="C163" s="4">
        <f t="shared" si="2"/>
        <v>-1.89</v>
      </c>
      <c r="F163" s="4">
        <f t="shared" si="3"/>
        <v>0</v>
      </c>
      <c r="G163" s="13" t="str">
        <f t="shared" si="49"/>
        <v/>
      </c>
      <c r="H163" s="4" t="str">
        <f t="shared" si="5"/>
        <v/>
      </c>
      <c r="J163" s="2">
        <f t="shared" si="42"/>
        <v>54.5</v>
      </c>
      <c r="K163" s="4">
        <f t="shared" si="6"/>
        <v>163.5</v>
      </c>
      <c r="L163" s="4">
        <f t="shared" si="7"/>
        <v>-1.89</v>
      </c>
      <c r="O163" s="4">
        <f t="shared" si="8"/>
        <v>0</v>
      </c>
      <c r="P163" s="13" t="str">
        <f t="shared" si="50"/>
        <v/>
      </c>
      <c r="Q163" s="4" t="str">
        <f t="shared" si="10"/>
        <v/>
      </c>
      <c r="S163" s="2">
        <f t="shared" si="43"/>
        <v>54.5</v>
      </c>
      <c r="T163" s="4">
        <f t="shared" si="11"/>
        <v>163.5</v>
      </c>
      <c r="U163" s="4">
        <f t="shared" si="12"/>
        <v>-1.83</v>
      </c>
      <c r="X163" s="4">
        <f t="shared" si="13"/>
        <v>0</v>
      </c>
      <c r="Y163" s="13" t="str">
        <f t="shared" si="51"/>
        <v/>
      </c>
      <c r="Z163" s="4" t="str">
        <f t="shared" si="15"/>
        <v/>
      </c>
      <c r="AB163" s="2">
        <f t="shared" si="44"/>
        <v>54.5</v>
      </c>
      <c r="AC163" s="4">
        <f t="shared" si="16"/>
        <v>163.5</v>
      </c>
      <c r="AD163" s="4">
        <f t="shared" si="17"/>
        <v>-1.71</v>
      </c>
      <c r="AG163" s="4">
        <f t="shared" si="18"/>
        <v>0</v>
      </c>
      <c r="AH163" s="13" t="str">
        <f t="shared" si="52"/>
        <v/>
      </c>
      <c r="AI163" s="4" t="str">
        <f t="shared" si="20"/>
        <v/>
      </c>
      <c r="AK163" s="2">
        <f t="shared" si="45"/>
        <v>54.5</v>
      </c>
      <c r="AL163" s="4">
        <f t="shared" si="21"/>
        <v>163.5</v>
      </c>
      <c r="AM163" s="4">
        <f t="shared" si="22"/>
        <v>-1.71</v>
      </c>
      <c r="AP163" s="4">
        <f t="shared" si="23"/>
        <v>0</v>
      </c>
      <c r="AQ163" s="13" t="str">
        <f t="shared" si="53"/>
        <v/>
      </c>
      <c r="AR163" s="4" t="str">
        <f t="shared" si="25"/>
        <v/>
      </c>
      <c r="AT163" s="2">
        <f t="shared" si="46"/>
        <v>54.5</v>
      </c>
      <c r="AU163" s="4">
        <f t="shared" si="26"/>
        <v>163.5</v>
      </c>
      <c r="AV163" s="4">
        <f t="shared" si="27"/>
        <v>-1.71</v>
      </c>
      <c r="AY163" s="4">
        <f t="shared" si="28"/>
        <v>0</v>
      </c>
      <c r="AZ163" s="13" t="str">
        <f t="shared" si="54"/>
        <v/>
      </c>
      <c r="BA163" s="4" t="str">
        <f t="shared" si="30"/>
        <v/>
      </c>
      <c r="BC163" s="2">
        <f t="shared" si="47"/>
        <v>54.5</v>
      </c>
      <c r="BD163" s="4">
        <f t="shared" si="31"/>
        <v>163.5</v>
      </c>
      <c r="BE163" s="4">
        <f t="shared" si="32"/>
        <v>-1.71</v>
      </c>
      <c r="BH163" s="4">
        <f t="shared" si="33"/>
        <v>0</v>
      </c>
      <c r="BI163" s="13" t="str">
        <f t="shared" si="55"/>
        <v/>
      </c>
      <c r="BJ163" s="4" t="str">
        <f t="shared" si="35"/>
        <v/>
      </c>
      <c r="BL163" s="2">
        <f t="shared" si="48"/>
        <v>54.5</v>
      </c>
      <c r="BM163" s="4">
        <f t="shared" si="36"/>
        <v>163.5</v>
      </c>
      <c r="BN163" s="4">
        <f t="shared" si="37"/>
        <v>-1.71</v>
      </c>
      <c r="BQ163" s="4">
        <f t="shared" si="38"/>
        <v>0</v>
      </c>
      <c r="BR163" s="13" t="str">
        <f t="shared" si="56"/>
        <v/>
      </c>
      <c r="BS163" s="4" t="str">
        <f t="shared" si="40"/>
        <v/>
      </c>
    </row>
    <row r="164">
      <c r="A164" s="2">
        <f t="shared" si="41"/>
        <v>55</v>
      </c>
      <c r="B164" s="4">
        <f t="shared" si="1"/>
        <v>165</v>
      </c>
      <c r="C164" s="4">
        <f t="shared" si="2"/>
        <v>-1.92</v>
      </c>
      <c r="F164" s="4">
        <f t="shared" si="3"/>
        <v>0</v>
      </c>
      <c r="G164" s="13" t="str">
        <f t="shared" si="49"/>
        <v/>
      </c>
      <c r="H164" s="4" t="str">
        <f t="shared" si="5"/>
        <v/>
      </c>
      <c r="J164" s="2">
        <f t="shared" si="42"/>
        <v>55</v>
      </c>
      <c r="K164" s="4">
        <f t="shared" si="6"/>
        <v>165</v>
      </c>
      <c r="L164" s="4">
        <f t="shared" si="7"/>
        <v>-1.92</v>
      </c>
      <c r="O164" s="4">
        <f t="shared" si="8"/>
        <v>0</v>
      </c>
      <c r="P164" s="13" t="str">
        <f t="shared" si="50"/>
        <v/>
      </c>
      <c r="Q164" s="4" t="str">
        <f t="shared" si="10"/>
        <v/>
      </c>
      <c r="S164" s="2">
        <f t="shared" si="43"/>
        <v>55</v>
      </c>
      <c r="T164" s="4">
        <f t="shared" si="11"/>
        <v>165</v>
      </c>
      <c r="U164" s="4">
        <f t="shared" si="12"/>
        <v>-1.86</v>
      </c>
      <c r="X164" s="4">
        <f t="shared" si="13"/>
        <v>0</v>
      </c>
      <c r="Y164" s="13" t="str">
        <f t="shared" si="51"/>
        <v/>
      </c>
      <c r="Z164" s="4" t="str">
        <f t="shared" si="15"/>
        <v/>
      </c>
      <c r="AB164" s="2">
        <f t="shared" si="44"/>
        <v>55</v>
      </c>
      <c r="AC164" s="4">
        <f t="shared" si="16"/>
        <v>165</v>
      </c>
      <c r="AD164" s="4">
        <f t="shared" si="17"/>
        <v>-1.74</v>
      </c>
      <c r="AG164" s="4">
        <f t="shared" si="18"/>
        <v>0</v>
      </c>
      <c r="AH164" s="13" t="str">
        <f t="shared" si="52"/>
        <v/>
      </c>
      <c r="AI164" s="4" t="str">
        <f t="shared" si="20"/>
        <v/>
      </c>
      <c r="AK164" s="2">
        <f t="shared" si="45"/>
        <v>55</v>
      </c>
      <c r="AL164" s="4">
        <f t="shared" si="21"/>
        <v>165</v>
      </c>
      <c r="AM164" s="4">
        <f t="shared" si="22"/>
        <v>-1.74</v>
      </c>
      <c r="AP164" s="4">
        <f t="shared" si="23"/>
        <v>0</v>
      </c>
      <c r="AQ164" s="13" t="str">
        <f t="shared" si="53"/>
        <v/>
      </c>
      <c r="AR164" s="4" t="str">
        <f t="shared" si="25"/>
        <v/>
      </c>
      <c r="AT164" s="2">
        <f t="shared" si="46"/>
        <v>55</v>
      </c>
      <c r="AU164" s="4">
        <f t="shared" si="26"/>
        <v>165</v>
      </c>
      <c r="AV164" s="4">
        <f t="shared" si="27"/>
        <v>-1.74</v>
      </c>
      <c r="AY164" s="4">
        <f t="shared" si="28"/>
        <v>0</v>
      </c>
      <c r="AZ164" s="13" t="str">
        <f t="shared" si="54"/>
        <v/>
      </c>
      <c r="BA164" s="4" t="str">
        <f t="shared" si="30"/>
        <v/>
      </c>
      <c r="BC164" s="2">
        <f t="shared" si="47"/>
        <v>55</v>
      </c>
      <c r="BD164" s="4">
        <f t="shared" si="31"/>
        <v>165</v>
      </c>
      <c r="BE164" s="4">
        <f t="shared" si="32"/>
        <v>-1.74</v>
      </c>
      <c r="BH164" s="4">
        <f t="shared" si="33"/>
        <v>0</v>
      </c>
      <c r="BI164" s="13" t="str">
        <f t="shared" si="55"/>
        <v/>
      </c>
      <c r="BJ164" s="4" t="str">
        <f t="shared" si="35"/>
        <v/>
      </c>
      <c r="BL164" s="2">
        <f t="shared" si="48"/>
        <v>55</v>
      </c>
      <c r="BM164" s="4">
        <f t="shared" si="36"/>
        <v>165</v>
      </c>
      <c r="BN164" s="4">
        <f t="shared" si="37"/>
        <v>-1.74</v>
      </c>
      <c r="BQ164" s="4">
        <f t="shared" si="38"/>
        <v>0</v>
      </c>
      <c r="BR164" s="13" t="str">
        <f t="shared" si="56"/>
        <v/>
      </c>
      <c r="BS164" s="4" t="str">
        <f t="shared" si="40"/>
        <v/>
      </c>
    </row>
    <row r="165">
      <c r="A165" s="2">
        <f t="shared" si="41"/>
        <v>55.5</v>
      </c>
      <c r="B165" s="4">
        <f t="shared" si="1"/>
        <v>166.5</v>
      </c>
      <c r="C165" s="4">
        <f t="shared" si="2"/>
        <v>-1.95</v>
      </c>
      <c r="F165" s="4">
        <f t="shared" si="3"/>
        <v>0</v>
      </c>
      <c r="G165" s="13" t="str">
        <f t="shared" si="49"/>
        <v/>
      </c>
      <c r="H165" s="4" t="str">
        <f t="shared" si="5"/>
        <v/>
      </c>
      <c r="J165" s="2">
        <f t="shared" si="42"/>
        <v>55.5</v>
      </c>
      <c r="K165" s="4">
        <f t="shared" si="6"/>
        <v>166.5</v>
      </c>
      <c r="L165" s="4">
        <f t="shared" si="7"/>
        <v>-1.95</v>
      </c>
      <c r="O165" s="4">
        <f t="shared" si="8"/>
        <v>0</v>
      </c>
      <c r="P165" s="13" t="str">
        <f t="shared" si="50"/>
        <v/>
      </c>
      <c r="Q165" s="4" t="str">
        <f t="shared" si="10"/>
        <v/>
      </c>
      <c r="S165" s="2">
        <f t="shared" si="43"/>
        <v>55.5</v>
      </c>
      <c r="T165" s="4">
        <f t="shared" si="11"/>
        <v>166.5</v>
      </c>
      <c r="U165" s="4">
        <f t="shared" si="12"/>
        <v>-1.89</v>
      </c>
      <c r="X165" s="4">
        <f t="shared" si="13"/>
        <v>0</v>
      </c>
      <c r="Y165" s="13" t="str">
        <f t="shared" si="51"/>
        <v/>
      </c>
      <c r="Z165" s="4" t="str">
        <f t="shared" si="15"/>
        <v/>
      </c>
      <c r="AB165" s="2">
        <f t="shared" si="44"/>
        <v>55.5</v>
      </c>
      <c r="AC165" s="4">
        <f t="shared" si="16"/>
        <v>166.5</v>
      </c>
      <c r="AD165" s="4">
        <f t="shared" si="17"/>
        <v>-1.77</v>
      </c>
      <c r="AG165" s="4">
        <f t="shared" si="18"/>
        <v>0</v>
      </c>
      <c r="AH165" s="13" t="str">
        <f t="shared" si="52"/>
        <v/>
      </c>
      <c r="AI165" s="4" t="str">
        <f t="shared" si="20"/>
        <v/>
      </c>
      <c r="AK165" s="2">
        <f t="shared" si="45"/>
        <v>55.5</v>
      </c>
      <c r="AL165" s="4">
        <f t="shared" si="21"/>
        <v>166.5</v>
      </c>
      <c r="AM165" s="4">
        <f t="shared" si="22"/>
        <v>-1.77</v>
      </c>
      <c r="AP165" s="4">
        <f t="shared" si="23"/>
        <v>0</v>
      </c>
      <c r="AQ165" s="13" t="str">
        <f t="shared" si="53"/>
        <v/>
      </c>
      <c r="AR165" s="4" t="str">
        <f t="shared" si="25"/>
        <v/>
      </c>
      <c r="AT165" s="2">
        <f t="shared" si="46"/>
        <v>55.5</v>
      </c>
      <c r="AU165" s="4">
        <f t="shared" si="26"/>
        <v>166.5</v>
      </c>
      <c r="AV165" s="4">
        <f t="shared" si="27"/>
        <v>-1.77</v>
      </c>
      <c r="AY165" s="4">
        <f t="shared" si="28"/>
        <v>0</v>
      </c>
      <c r="AZ165" s="13" t="str">
        <f t="shared" si="54"/>
        <v/>
      </c>
      <c r="BA165" s="4" t="str">
        <f t="shared" si="30"/>
        <v/>
      </c>
      <c r="BC165" s="2">
        <f t="shared" si="47"/>
        <v>55.5</v>
      </c>
      <c r="BD165" s="4">
        <f t="shared" si="31"/>
        <v>166.5</v>
      </c>
      <c r="BE165" s="4">
        <f t="shared" si="32"/>
        <v>-1.77</v>
      </c>
      <c r="BH165" s="4">
        <f t="shared" si="33"/>
        <v>0</v>
      </c>
      <c r="BI165" s="13" t="str">
        <f t="shared" si="55"/>
        <v/>
      </c>
      <c r="BJ165" s="4" t="str">
        <f t="shared" si="35"/>
        <v/>
      </c>
      <c r="BL165" s="2">
        <f t="shared" si="48"/>
        <v>55.5</v>
      </c>
      <c r="BM165" s="4">
        <f t="shared" si="36"/>
        <v>166.5</v>
      </c>
      <c r="BN165" s="4">
        <f t="shared" si="37"/>
        <v>-1.77</v>
      </c>
      <c r="BQ165" s="4">
        <f t="shared" si="38"/>
        <v>0</v>
      </c>
      <c r="BR165" s="13" t="str">
        <f t="shared" si="56"/>
        <v/>
      </c>
      <c r="BS165" s="4" t="str">
        <f t="shared" si="40"/>
        <v/>
      </c>
    </row>
    <row r="166">
      <c r="A166" s="2">
        <f t="shared" si="41"/>
        <v>56</v>
      </c>
      <c r="B166" s="4">
        <f t="shared" si="1"/>
        <v>168</v>
      </c>
      <c r="C166" s="4">
        <f t="shared" si="2"/>
        <v>-1.98</v>
      </c>
      <c r="D166" s="2">
        <v>150.75</v>
      </c>
      <c r="E166" s="2">
        <v>155.25</v>
      </c>
      <c r="F166" s="4">
        <f t="shared" si="3"/>
        <v>4.5</v>
      </c>
      <c r="G166" s="13">
        <f t="shared" si="49"/>
        <v>1</v>
      </c>
      <c r="H166" s="4">
        <f t="shared" si="5"/>
        <v>0</v>
      </c>
      <c r="J166" s="2">
        <f t="shared" si="42"/>
        <v>56</v>
      </c>
      <c r="K166" s="4">
        <f t="shared" si="6"/>
        <v>168</v>
      </c>
      <c r="L166" s="4">
        <f t="shared" si="7"/>
        <v>-1.98</v>
      </c>
      <c r="M166" s="2">
        <v>150.8125</v>
      </c>
      <c r="N166" s="2">
        <v>155.25</v>
      </c>
      <c r="O166" s="4">
        <f t="shared" si="8"/>
        <v>4.4375</v>
      </c>
      <c r="P166" s="13">
        <f t="shared" si="50"/>
        <v>0.9964973623</v>
      </c>
      <c r="Q166" s="4">
        <f t="shared" si="10"/>
        <v>0</v>
      </c>
      <c r="S166" s="2">
        <f t="shared" si="43"/>
        <v>56</v>
      </c>
      <c r="T166" s="4">
        <f t="shared" si="11"/>
        <v>168</v>
      </c>
      <c r="U166" s="4">
        <f t="shared" si="12"/>
        <v>-1.92</v>
      </c>
      <c r="V166" s="4">
        <f>150.8125</f>
        <v>150.8125</v>
      </c>
      <c r="W166" s="2">
        <v>155.25</v>
      </c>
      <c r="X166" s="4">
        <f t="shared" si="13"/>
        <v>4.4375</v>
      </c>
      <c r="Y166" s="13">
        <f t="shared" si="51"/>
        <v>1</v>
      </c>
      <c r="Z166" s="4">
        <f t="shared" si="15"/>
        <v>0</v>
      </c>
      <c r="AB166" s="2">
        <f t="shared" si="44"/>
        <v>56</v>
      </c>
      <c r="AC166" s="4">
        <f t="shared" si="16"/>
        <v>168</v>
      </c>
      <c r="AD166" s="4">
        <f t="shared" si="17"/>
        <v>-1.8</v>
      </c>
      <c r="AG166" s="4">
        <f t="shared" si="18"/>
        <v>0</v>
      </c>
      <c r="AH166" s="13" t="str">
        <f t="shared" si="52"/>
        <v/>
      </c>
      <c r="AI166" s="4" t="str">
        <f t="shared" si="20"/>
        <v/>
      </c>
      <c r="AK166" s="2">
        <f t="shared" si="45"/>
        <v>56</v>
      </c>
      <c r="AL166" s="4">
        <f t="shared" si="21"/>
        <v>168</v>
      </c>
      <c r="AM166" s="4">
        <f t="shared" si="22"/>
        <v>-1.8</v>
      </c>
      <c r="AP166" s="4">
        <f t="shared" si="23"/>
        <v>0</v>
      </c>
      <c r="AQ166" s="13" t="str">
        <f t="shared" si="53"/>
        <v/>
      </c>
      <c r="AR166" s="4" t="str">
        <f t="shared" si="25"/>
        <v/>
      </c>
      <c r="AT166" s="2">
        <f t="shared" si="46"/>
        <v>56</v>
      </c>
      <c r="AU166" s="4">
        <f t="shared" si="26"/>
        <v>168</v>
      </c>
      <c r="AV166" s="4">
        <f t="shared" si="27"/>
        <v>-1.8</v>
      </c>
      <c r="AY166" s="4">
        <f t="shared" si="28"/>
        <v>0</v>
      </c>
      <c r="AZ166" s="13" t="str">
        <f t="shared" si="54"/>
        <v/>
      </c>
      <c r="BA166" s="4" t="str">
        <f t="shared" si="30"/>
        <v/>
      </c>
      <c r="BC166" s="2">
        <f t="shared" si="47"/>
        <v>56</v>
      </c>
      <c r="BD166" s="4">
        <f t="shared" si="31"/>
        <v>168</v>
      </c>
      <c r="BE166" s="4">
        <f t="shared" si="32"/>
        <v>-1.8</v>
      </c>
      <c r="BH166" s="4">
        <f t="shared" si="33"/>
        <v>0</v>
      </c>
      <c r="BI166" s="13" t="str">
        <f t="shared" si="55"/>
        <v/>
      </c>
      <c r="BJ166" s="4" t="str">
        <f t="shared" si="35"/>
        <v/>
      </c>
      <c r="BL166" s="2">
        <f t="shared" si="48"/>
        <v>56</v>
      </c>
      <c r="BM166" s="4">
        <f t="shared" si="36"/>
        <v>168</v>
      </c>
      <c r="BN166" s="4">
        <f t="shared" si="37"/>
        <v>-1.8</v>
      </c>
      <c r="BQ166" s="4">
        <f t="shared" si="38"/>
        <v>0</v>
      </c>
      <c r="BR166" s="13" t="str">
        <f t="shared" si="56"/>
        <v/>
      </c>
      <c r="BS166" s="4" t="str">
        <f t="shared" si="40"/>
        <v/>
      </c>
    </row>
    <row r="167">
      <c r="A167" s="2">
        <f t="shared" si="41"/>
        <v>56.5</v>
      </c>
      <c r="B167" s="4">
        <f t="shared" si="1"/>
        <v>169.5</v>
      </c>
      <c r="C167" s="4">
        <f t="shared" si="2"/>
        <v>-2.01</v>
      </c>
      <c r="F167" s="4">
        <f t="shared" si="3"/>
        <v>0</v>
      </c>
      <c r="G167" s="13" t="str">
        <f t="shared" si="49"/>
        <v/>
      </c>
      <c r="H167" s="4" t="str">
        <f t="shared" si="5"/>
        <v/>
      </c>
      <c r="J167" s="2">
        <f t="shared" si="42"/>
        <v>56.5</v>
      </c>
      <c r="K167" s="4">
        <f t="shared" si="6"/>
        <v>169.5</v>
      </c>
      <c r="L167" s="4">
        <f t="shared" si="7"/>
        <v>-2.01</v>
      </c>
      <c r="O167" s="4">
        <f t="shared" si="8"/>
        <v>0</v>
      </c>
      <c r="P167" s="13" t="str">
        <f t="shared" si="50"/>
        <v/>
      </c>
      <c r="Q167" s="4" t="str">
        <f t="shared" si="10"/>
        <v/>
      </c>
      <c r="S167" s="2">
        <f t="shared" si="43"/>
        <v>56.5</v>
      </c>
      <c r="T167" s="4">
        <f t="shared" si="11"/>
        <v>169.5</v>
      </c>
      <c r="U167" s="4">
        <f t="shared" si="12"/>
        <v>-1.95</v>
      </c>
      <c r="X167" s="4">
        <f t="shared" si="13"/>
        <v>0</v>
      </c>
      <c r="Y167" s="13" t="str">
        <f t="shared" si="51"/>
        <v/>
      </c>
      <c r="Z167" s="4" t="str">
        <f t="shared" si="15"/>
        <v/>
      </c>
      <c r="AB167" s="2">
        <f t="shared" si="44"/>
        <v>56.5</v>
      </c>
      <c r="AC167" s="4">
        <f t="shared" si="16"/>
        <v>169.5</v>
      </c>
      <c r="AD167" s="4">
        <f t="shared" si="17"/>
        <v>-1.83</v>
      </c>
      <c r="AG167" s="4">
        <f t="shared" si="18"/>
        <v>0</v>
      </c>
      <c r="AH167" s="13" t="str">
        <f t="shared" si="52"/>
        <v/>
      </c>
      <c r="AI167" s="4" t="str">
        <f t="shared" si="20"/>
        <v/>
      </c>
      <c r="AK167" s="2">
        <f t="shared" si="45"/>
        <v>56.5</v>
      </c>
      <c r="AL167" s="4">
        <f t="shared" si="21"/>
        <v>169.5</v>
      </c>
      <c r="AM167" s="4">
        <f t="shared" si="22"/>
        <v>-1.83</v>
      </c>
      <c r="AP167" s="4">
        <f t="shared" si="23"/>
        <v>0</v>
      </c>
      <c r="AQ167" s="13" t="str">
        <f t="shared" si="53"/>
        <v/>
      </c>
      <c r="AR167" s="4" t="str">
        <f t="shared" si="25"/>
        <v/>
      </c>
      <c r="AT167" s="2">
        <f t="shared" si="46"/>
        <v>56.5</v>
      </c>
      <c r="AU167" s="4">
        <f t="shared" si="26"/>
        <v>169.5</v>
      </c>
      <c r="AV167" s="4">
        <f t="shared" si="27"/>
        <v>-1.83</v>
      </c>
      <c r="AY167" s="4">
        <f t="shared" si="28"/>
        <v>0</v>
      </c>
      <c r="AZ167" s="13" t="str">
        <f t="shared" si="54"/>
        <v/>
      </c>
      <c r="BA167" s="4" t="str">
        <f t="shared" si="30"/>
        <v/>
      </c>
      <c r="BC167" s="2">
        <f t="shared" si="47"/>
        <v>56.5</v>
      </c>
      <c r="BD167" s="4">
        <f t="shared" si="31"/>
        <v>169.5</v>
      </c>
      <c r="BE167" s="4">
        <f t="shared" si="32"/>
        <v>-1.83</v>
      </c>
      <c r="BH167" s="4">
        <f t="shared" si="33"/>
        <v>0</v>
      </c>
      <c r="BI167" s="13" t="str">
        <f t="shared" si="55"/>
        <v/>
      </c>
      <c r="BJ167" s="4" t="str">
        <f t="shared" si="35"/>
        <v/>
      </c>
      <c r="BL167" s="2">
        <f t="shared" si="48"/>
        <v>56.5</v>
      </c>
      <c r="BM167" s="4">
        <f t="shared" si="36"/>
        <v>169.5</v>
      </c>
      <c r="BN167" s="4">
        <f t="shared" si="37"/>
        <v>-1.83</v>
      </c>
      <c r="BQ167" s="4">
        <f t="shared" si="38"/>
        <v>0</v>
      </c>
      <c r="BR167" s="13" t="str">
        <f t="shared" si="56"/>
        <v/>
      </c>
      <c r="BS167" s="4" t="str">
        <f t="shared" si="40"/>
        <v/>
      </c>
    </row>
    <row r="168">
      <c r="A168" s="2">
        <f t="shared" si="41"/>
        <v>57</v>
      </c>
      <c r="B168" s="4">
        <f t="shared" si="1"/>
        <v>171</v>
      </c>
      <c r="C168" s="4">
        <f t="shared" si="2"/>
        <v>-2.04</v>
      </c>
      <c r="F168" s="4">
        <f t="shared" si="3"/>
        <v>0</v>
      </c>
      <c r="G168" s="13" t="str">
        <f t="shared" si="49"/>
        <v/>
      </c>
      <c r="H168" s="4" t="str">
        <f t="shared" si="5"/>
        <v/>
      </c>
      <c r="J168" s="2">
        <f t="shared" si="42"/>
        <v>57</v>
      </c>
      <c r="K168" s="4">
        <f t="shared" si="6"/>
        <v>171</v>
      </c>
      <c r="L168" s="4">
        <f t="shared" si="7"/>
        <v>-2.04</v>
      </c>
      <c r="O168" s="4">
        <f t="shared" si="8"/>
        <v>0</v>
      </c>
      <c r="P168" s="13" t="str">
        <f t="shared" si="50"/>
        <v/>
      </c>
      <c r="Q168" s="4" t="str">
        <f t="shared" si="10"/>
        <v/>
      </c>
      <c r="S168" s="2">
        <f t="shared" si="43"/>
        <v>57</v>
      </c>
      <c r="T168" s="4">
        <f t="shared" si="11"/>
        <v>171</v>
      </c>
      <c r="U168" s="4">
        <f t="shared" si="12"/>
        <v>-1.98</v>
      </c>
      <c r="X168" s="4">
        <f t="shared" si="13"/>
        <v>0</v>
      </c>
      <c r="Y168" s="13" t="str">
        <f t="shared" si="51"/>
        <v/>
      </c>
      <c r="Z168" s="4" t="str">
        <f t="shared" si="15"/>
        <v/>
      </c>
      <c r="AB168" s="2">
        <f t="shared" si="44"/>
        <v>57</v>
      </c>
      <c r="AC168" s="4">
        <f t="shared" si="16"/>
        <v>171</v>
      </c>
      <c r="AD168" s="4">
        <f t="shared" si="17"/>
        <v>-1.86</v>
      </c>
      <c r="AG168" s="4">
        <f t="shared" si="18"/>
        <v>0</v>
      </c>
      <c r="AH168" s="13" t="str">
        <f t="shared" si="52"/>
        <v/>
      </c>
      <c r="AI168" s="4" t="str">
        <f t="shared" si="20"/>
        <v/>
      </c>
      <c r="AK168" s="2">
        <f t="shared" si="45"/>
        <v>57</v>
      </c>
      <c r="AL168" s="4">
        <f t="shared" si="21"/>
        <v>171</v>
      </c>
      <c r="AM168" s="4">
        <f t="shared" si="22"/>
        <v>-1.86</v>
      </c>
      <c r="AP168" s="4">
        <f t="shared" si="23"/>
        <v>0</v>
      </c>
      <c r="AQ168" s="13" t="str">
        <f t="shared" si="53"/>
        <v/>
      </c>
      <c r="AR168" s="4" t="str">
        <f t="shared" si="25"/>
        <v/>
      </c>
      <c r="AT168" s="2">
        <f t="shared" si="46"/>
        <v>57</v>
      </c>
      <c r="AU168" s="4">
        <f t="shared" si="26"/>
        <v>171</v>
      </c>
      <c r="AV168" s="4">
        <f t="shared" si="27"/>
        <v>-1.86</v>
      </c>
      <c r="AY168" s="4">
        <f t="shared" si="28"/>
        <v>0</v>
      </c>
      <c r="AZ168" s="13" t="str">
        <f t="shared" si="54"/>
        <v/>
      </c>
      <c r="BA168" s="4" t="str">
        <f t="shared" si="30"/>
        <v/>
      </c>
      <c r="BC168" s="2">
        <f t="shared" si="47"/>
        <v>57</v>
      </c>
      <c r="BD168" s="4">
        <f t="shared" si="31"/>
        <v>171</v>
      </c>
      <c r="BE168" s="4">
        <f t="shared" si="32"/>
        <v>-1.86</v>
      </c>
      <c r="BH168" s="4">
        <f t="shared" si="33"/>
        <v>0</v>
      </c>
      <c r="BI168" s="13" t="str">
        <f t="shared" si="55"/>
        <v/>
      </c>
      <c r="BJ168" s="4" t="str">
        <f t="shared" si="35"/>
        <v/>
      </c>
      <c r="BL168" s="2">
        <f t="shared" si="48"/>
        <v>57</v>
      </c>
      <c r="BM168" s="4">
        <f t="shared" si="36"/>
        <v>171</v>
      </c>
      <c r="BN168" s="4">
        <f t="shared" si="37"/>
        <v>-1.86</v>
      </c>
      <c r="BQ168" s="4">
        <f t="shared" si="38"/>
        <v>0</v>
      </c>
      <c r="BR168" s="13" t="str">
        <f t="shared" si="56"/>
        <v/>
      </c>
      <c r="BS168" s="4" t="str">
        <f t="shared" si="40"/>
        <v/>
      </c>
    </row>
    <row r="169">
      <c r="A169" s="2">
        <f t="shared" si="41"/>
        <v>57.5</v>
      </c>
      <c r="B169" s="4">
        <f t="shared" si="1"/>
        <v>172.5</v>
      </c>
      <c r="C169" s="4">
        <f t="shared" si="2"/>
        <v>-2.07</v>
      </c>
      <c r="F169" s="4">
        <f t="shared" si="3"/>
        <v>0</v>
      </c>
      <c r="G169" s="13" t="str">
        <f t="shared" si="49"/>
        <v/>
      </c>
      <c r="H169" s="4" t="str">
        <f t="shared" si="5"/>
        <v/>
      </c>
      <c r="J169" s="2">
        <f t="shared" si="42"/>
        <v>57.5</v>
      </c>
      <c r="K169" s="4">
        <f t="shared" si="6"/>
        <v>172.5</v>
      </c>
      <c r="L169" s="4">
        <f t="shared" si="7"/>
        <v>-2.07</v>
      </c>
      <c r="O169" s="4">
        <f t="shared" si="8"/>
        <v>0</v>
      </c>
      <c r="P169" s="13" t="str">
        <f t="shared" si="50"/>
        <v/>
      </c>
      <c r="Q169" s="4" t="str">
        <f t="shared" si="10"/>
        <v/>
      </c>
      <c r="S169" s="2">
        <f t="shared" si="43"/>
        <v>57.5</v>
      </c>
      <c r="T169" s="4">
        <f t="shared" si="11"/>
        <v>172.5</v>
      </c>
      <c r="U169" s="4">
        <f t="shared" si="12"/>
        <v>-2.01</v>
      </c>
      <c r="X169" s="4">
        <f t="shared" si="13"/>
        <v>0</v>
      </c>
      <c r="Y169" s="13" t="str">
        <f t="shared" si="51"/>
        <v/>
      </c>
      <c r="Z169" s="4" t="str">
        <f t="shared" si="15"/>
        <v/>
      </c>
      <c r="AB169" s="2">
        <f t="shared" si="44"/>
        <v>57.5</v>
      </c>
      <c r="AC169" s="4">
        <f t="shared" si="16"/>
        <v>172.5</v>
      </c>
      <c r="AD169" s="4">
        <f t="shared" si="17"/>
        <v>-1.89</v>
      </c>
      <c r="AG169" s="4">
        <f t="shared" si="18"/>
        <v>0</v>
      </c>
      <c r="AH169" s="13" t="str">
        <f t="shared" si="52"/>
        <v/>
      </c>
      <c r="AI169" s="4" t="str">
        <f t="shared" si="20"/>
        <v/>
      </c>
      <c r="AK169" s="2">
        <f t="shared" si="45"/>
        <v>57.5</v>
      </c>
      <c r="AL169" s="4">
        <f t="shared" si="21"/>
        <v>172.5</v>
      </c>
      <c r="AM169" s="4">
        <f t="shared" si="22"/>
        <v>-1.89</v>
      </c>
      <c r="AP169" s="4">
        <f t="shared" si="23"/>
        <v>0</v>
      </c>
      <c r="AQ169" s="13" t="str">
        <f t="shared" si="53"/>
        <v/>
      </c>
      <c r="AR169" s="4" t="str">
        <f t="shared" si="25"/>
        <v/>
      </c>
      <c r="AT169" s="2">
        <f t="shared" si="46"/>
        <v>57.5</v>
      </c>
      <c r="AU169" s="4">
        <f t="shared" si="26"/>
        <v>172.5</v>
      </c>
      <c r="AV169" s="4">
        <f t="shared" si="27"/>
        <v>-1.89</v>
      </c>
      <c r="AY169" s="4">
        <f t="shared" si="28"/>
        <v>0</v>
      </c>
      <c r="AZ169" s="13" t="str">
        <f t="shared" si="54"/>
        <v/>
      </c>
      <c r="BA169" s="4" t="str">
        <f t="shared" si="30"/>
        <v/>
      </c>
      <c r="BC169" s="2">
        <f t="shared" si="47"/>
        <v>57.5</v>
      </c>
      <c r="BD169" s="4">
        <f t="shared" si="31"/>
        <v>172.5</v>
      </c>
      <c r="BE169" s="4">
        <f t="shared" si="32"/>
        <v>-1.89</v>
      </c>
      <c r="BH169" s="4">
        <f t="shared" si="33"/>
        <v>0</v>
      </c>
      <c r="BI169" s="13" t="str">
        <f t="shared" si="55"/>
        <v/>
      </c>
      <c r="BJ169" s="4" t="str">
        <f t="shared" si="35"/>
        <v/>
      </c>
      <c r="BL169" s="2">
        <f t="shared" si="48"/>
        <v>57.5</v>
      </c>
      <c r="BM169" s="4">
        <f t="shared" si="36"/>
        <v>172.5</v>
      </c>
      <c r="BN169" s="4">
        <f t="shared" si="37"/>
        <v>-1.89</v>
      </c>
      <c r="BQ169" s="4">
        <f t="shared" si="38"/>
        <v>0</v>
      </c>
      <c r="BR169" s="13" t="str">
        <f t="shared" si="56"/>
        <v/>
      </c>
      <c r="BS169" s="4" t="str">
        <f t="shared" si="40"/>
        <v/>
      </c>
    </row>
    <row r="170">
      <c r="A170" s="2">
        <f t="shared" si="41"/>
        <v>58</v>
      </c>
      <c r="B170" s="4">
        <f t="shared" si="1"/>
        <v>174</v>
      </c>
      <c r="C170" s="4">
        <f t="shared" si="2"/>
        <v>-2.1</v>
      </c>
      <c r="D170" s="2">
        <v>150.75</v>
      </c>
      <c r="E170" s="2">
        <v>155.25</v>
      </c>
      <c r="F170" s="4">
        <f t="shared" si="3"/>
        <v>4.5</v>
      </c>
      <c r="G170" s="13">
        <f t="shared" si="49"/>
        <v>1</v>
      </c>
      <c r="H170" s="4">
        <f t="shared" si="5"/>
        <v>0</v>
      </c>
      <c r="J170" s="2">
        <f t="shared" si="42"/>
        <v>58</v>
      </c>
      <c r="K170" s="4">
        <f t="shared" si="6"/>
        <v>174</v>
      </c>
      <c r="L170" s="4">
        <f t="shared" si="7"/>
        <v>-2.1</v>
      </c>
      <c r="M170" s="4">
        <f>150.75+1/32</f>
        <v>150.78125</v>
      </c>
      <c r="N170" s="2">
        <v>155.25</v>
      </c>
      <c r="O170" s="4">
        <f t="shared" si="8"/>
        <v>4.46875</v>
      </c>
      <c r="P170" s="13">
        <f t="shared" si="50"/>
        <v>1</v>
      </c>
      <c r="Q170" s="4">
        <f t="shared" si="10"/>
        <v>0</v>
      </c>
      <c r="S170" s="2">
        <f t="shared" si="43"/>
        <v>58</v>
      </c>
      <c r="T170" s="4">
        <f t="shared" si="11"/>
        <v>174</v>
      </c>
      <c r="U170" s="4">
        <f t="shared" si="12"/>
        <v>-2.04</v>
      </c>
      <c r="V170" s="4">
        <f>150.8125</f>
        <v>150.8125</v>
      </c>
      <c r="W170" s="2">
        <v>155.25</v>
      </c>
      <c r="X170" s="4">
        <f t="shared" si="13"/>
        <v>4.4375</v>
      </c>
      <c r="Y170" s="13">
        <f t="shared" si="51"/>
        <v>1</v>
      </c>
      <c r="Z170" s="4">
        <f t="shared" si="15"/>
        <v>0</v>
      </c>
      <c r="AB170" s="2">
        <f t="shared" si="44"/>
        <v>58</v>
      </c>
      <c r="AC170" s="4">
        <f t="shared" si="16"/>
        <v>174</v>
      </c>
      <c r="AD170" s="4">
        <f t="shared" si="17"/>
        <v>-1.92</v>
      </c>
      <c r="AG170" s="4">
        <f t="shared" si="18"/>
        <v>0</v>
      </c>
      <c r="AH170" s="13" t="str">
        <f t="shared" si="52"/>
        <v/>
      </c>
      <c r="AI170" s="4" t="str">
        <f t="shared" si="20"/>
        <v/>
      </c>
      <c r="AK170" s="2">
        <f t="shared" si="45"/>
        <v>58</v>
      </c>
      <c r="AL170" s="4">
        <f t="shared" si="21"/>
        <v>174</v>
      </c>
      <c r="AM170" s="4">
        <f t="shared" si="22"/>
        <v>-1.92</v>
      </c>
      <c r="AP170" s="4">
        <f t="shared" si="23"/>
        <v>0</v>
      </c>
      <c r="AQ170" s="13" t="str">
        <f t="shared" si="53"/>
        <v/>
      </c>
      <c r="AR170" s="4" t="str">
        <f t="shared" si="25"/>
        <v/>
      </c>
      <c r="AT170" s="2">
        <f t="shared" si="46"/>
        <v>58</v>
      </c>
      <c r="AU170" s="4">
        <f t="shared" si="26"/>
        <v>174</v>
      </c>
      <c r="AV170" s="4">
        <f t="shared" si="27"/>
        <v>-1.92</v>
      </c>
      <c r="AY170" s="4">
        <f t="shared" si="28"/>
        <v>0</v>
      </c>
      <c r="AZ170" s="13" t="str">
        <f t="shared" si="54"/>
        <v/>
      </c>
      <c r="BA170" s="4" t="str">
        <f t="shared" si="30"/>
        <v/>
      </c>
      <c r="BC170" s="2">
        <f t="shared" si="47"/>
        <v>58</v>
      </c>
      <c r="BD170" s="4">
        <f t="shared" si="31"/>
        <v>174</v>
      </c>
      <c r="BE170" s="4">
        <f t="shared" si="32"/>
        <v>-1.92</v>
      </c>
      <c r="BH170" s="4">
        <f t="shared" si="33"/>
        <v>0</v>
      </c>
      <c r="BI170" s="13" t="str">
        <f t="shared" si="55"/>
        <v/>
      </c>
      <c r="BJ170" s="4" t="str">
        <f t="shared" si="35"/>
        <v/>
      </c>
      <c r="BL170" s="2">
        <f t="shared" si="48"/>
        <v>58</v>
      </c>
      <c r="BM170" s="4">
        <f t="shared" si="36"/>
        <v>174</v>
      </c>
      <c r="BN170" s="4">
        <f t="shared" si="37"/>
        <v>-1.92</v>
      </c>
      <c r="BQ170" s="4">
        <f t="shared" si="38"/>
        <v>0</v>
      </c>
      <c r="BR170" s="13" t="str">
        <f t="shared" si="56"/>
        <v/>
      </c>
      <c r="BS170" s="4" t="str">
        <f t="shared" si="40"/>
        <v/>
      </c>
    </row>
    <row r="171">
      <c r="A171" s="2">
        <f t="shared" si="41"/>
        <v>58.5</v>
      </c>
      <c r="B171" s="4">
        <f t="shared" si="1"/>
        <v>175.5</v>
      </c>
      <c r="C171" s="4">
        <f t="shared" si="2"/>
        <v>-2.13</v>
      </c>
      <c r="F171" s="4">
        <f t="shared" si="3"/>
        <v>0</v>
      </c>
      <c r="G171" s="13" t="str">
        <f t="shared" si="49"/>
        <v/>
      </c>
      <c r="H171" s="4" t="str">
        <f t="shared" si="5"/>
        <v/>
      </c>
      <c r="J171" s="2">
        <f t="shared" si="42"/>
        <v>58.5</v>
      </c>
      <c r="K171" s="4">
        <f t="shared" si="6"/>
        <v>175.5</v>
      </c>
      <c r="L171" s="4">
        <f t="shared" si="7"/>
        <v>-2.13</v>
      </c>
      <c r="O171" s="4">
        <f t="shared" si="8"/>
        <v>0</v>
      </c>
      <c r="P171" s="13" t="str">
        <f t="shared" si="50"/>
        <v/>
      </c>
      <c r="Q171" s="4" t="str">
        <f t="shared" si="10"/>
        <v/>
      </c>
      <c r="S171" s="2">
        <f t="shared" si="43"/>
        <v>58.5</v>
      </c>
      <c r="T171" s="4">
        <f t="shared" si="11"/>
        <v>175.5</v>
      </c>
      <c r="U171" s="4">
        <f t="shared" si="12"/>
        <v>-2.07</v>
      </c>
      <c r="X171" s="4">
        <f t="shared" si="13"/>
        <v>0</v>
      </c>
      <c r="Y171" s="13" t="str">
        <f t="shared" si="51"/>
        <v/>
      </c>
      <c r="Z171" s="4" t="str">
        <f t="shared" si="15"/>
        <v/>
      </c>
      <c r="AB171" s="2">
        <f t="shared" si="44"/>
        <v>58.5</v>
      </c>
      <c r="AC171" s="4">
        <f t="shared" si="16"/>
        <v>175.5</v>
      </c>
      <c r="AD171" s="4">
        <f t="shared" si="17"/>
        <v>-1.95</v>
      </c>
      <c r="AG171" s="4">
        <f t="shared" si="18"/>
        <v>0</v>
      </c>
      <c r="AH171" s="13" t="str">
        <f t="shared" si="52"/>
        <v/>
      </c>
      <c r="AI171" s="4" t="str">
        <f t="shared" si="20"/>
        <v/>
      </c>
      <c r="AK171" s="2">
        <f t="shared" si="45"/>
        <v>58.5</v>
      </c>
      <c r="AL171" s="4">
        <f t="shared" si="21"/>
        <v>175.5</v>
      </c>
      <c r="AM171" s="4">
        <f t="shared" si="22"/>
        <v>-1.95</v>
      </c>
      <c r="AP171" s="4">
        <f t="shared" si="23"/>
        <v>0</v>
      </c>
      <c r="AQ171" s="13" t="str">
        <f t="shared" si="53"/>
        <v/>
      </c>
      <c r="AR171" s="4" t="str">
        <f t="shared" si="25"/>
        <v/>
      </c>
      <c r="AT171" s="2">
        <f t="shared" si="46"/>
        <v>58.5</v>
      </c>
      <c r="AU171" s="4">
        <f t="shared" si="26"/>
        <v>175.5</v>
      </c>
      <c r="AV171" s="4">
        <f t="shared" si="27"/>
        <v>-1.95</v>
      </c>
      <c r="AY171" s="4">
        <f t="shared" si="28"/>
        <v>0</v>
      </c>
      <c r="AZ171" s="13" t="str">
        <f t="shared" si="54"/>
        <v/>
      </c>
      <c r="BA171" s="4" t="str">
        <f t="shared" si="30"/>
        <v/>
      </c>
      <c r="BC171" s="2">
        <f t="shared" si="47"/>
        <v>58.5</v>
      </c>
      <c r="BD171" s="4">
        <f t="shared" si="31"/>
        <v>175.5</v>
      </c>
      <c r="BE171" s="4">
        <f t="shared" si="32"/>
        <v>-1.95</v>
      </c>
      <c r="BH171" s="4">
        <f t="shared" si="33"/>
        <v>0</v>
      </c>
      <c r="BI171" s="13" t="str">
        <f t="shared" si="55"/>
        <v/>
      </c>
      <c r="BJ171" s="4" t="str">
        <f t="shared" si="35"/>
        <v/>
      </c>
      <c r="BL171" s="2">
        <f t="shared" si="48"/>
        <v>58.5</v>
      </c>
      <c r="BM171" s="4">
        <f t="shared" si="36"/>
        <v>175.5</v>
      </c>
      <c r="BN171" s="4">
        <f t="shared" si="37"/>
        <v>-1.95</v>
      </c>
      <c r="BQ171" s="4">
        <f t="shared" si="38"/>
        <v>0</v>
      </c>
      <c r="BR171" s="13" t="str">
        <f t="shared" si="56"/>
        <v/>
      </c>
      <c r="BS171" s="4" t="str">
        <f t="shared" si="40"/>
        <v/>
      </c>
    </row>
    <row r="172">
      <c r="A172" s="2">
        <f t="shared" si="41"/>
        <v>59</v>
      </c>
      <c r="B172" s="4">
        <f t="shared" si="1"/>
        <v>177</v>
      </c>
      <c r="C172" s="4">
        <f t="shared" si="2"/>
        <v>-2.16</v>
      </c>
      <c r="F172" s="4">
        <f t="shared" si="3"/>
        <v>0</v>
      </c>
      <c r="G172" s="13" t="str">
        <f t="shared" si="49"/>
        <v/>
      </c>
      <c r="H172" s="4" t="str">
        <f t="shared" si="5"/>
        <v/>
      </c>
      <c r="J172" s="2">
        <f t="shared" si="42"/>
        <v>59</v>
      </c>
      <c r="K172" s="4">
        <f t="shared" si="6"/>
        <v>177</v>
      </c>
      <c r="L172" s="4">
        <f t="shared" si="7"/>
        <v>-2.16</v>
      </c>
      <c r="O172" s="4">
        <f t="shared" si="8"/>
        <v>0</v>
      </c>
      <c r="P172" s="13" t="str">
        <f t="shared" si="50"/>
        <v/>
      </c>
      <c r="Q172" s="4" t="str">
        <f t="shared" si="10"/>
        <v/>
      </c>
      <c r="S172" s="2">
        <f t="shared" si="43"/>
        <v>59</v>
      </c>
      <c r="T172" s="4">
        <f t="shared" si="11"/>
        <v>177</v>
      </c>
      <c r="U172" s="4">
        <f t="shared" si="12"/>
        <v>-2.1</v>
      </c>
      <c r="X172" s="4">
        <f t="shared" si="13"/>
        <v>0</v>
      </c>
      <c r="Y172" s="13" t="str">
        <f t="shared" si="51"/>
        <v/>
      </c>
      <c r="Z172" s="4" t="str">
        <f t="shared" si="15"/>
        <v/>
      </c>
      <c r="AB172" s="2">
        <f t="shared" si="44"/>
        <v>59</v>
      </c>
      <c r="AC172" s="4">
        <f t="shared" si="16"/>
        <v>177</v>
      </c>
      <c r="AD172" s="4">
        <f t="shared" si="17"/>
        <v>-1.98</v>
      </c>
      <c r="AG172" s="4">
        <f t="shared" si="18"/>
        <v>0</v>
      </c>
      <c r="AH172" s="13" t="str">
        <f t="shared" si="52"/>
        <v/>
      </c>
      <c r="AI172" s="4" t="str">
        <f t="shared" si="20"/>
        <v/>
      </c>
      <c r="AK172" s="2">
        <f t="shared" si="45"/>
        <v>59</v>
      </c>
      <c r="AL172" s="4">
        <f t="shared" si="21"/>
        <v>177</v>
      </c>
      <c r="AM172" s="4">
        <f t="shared" si="22"/>
        <v>-1.98</v>
      </c>
      <c r="AP172" s="4">
        <f t="shared" si="23"/>
        <v>0</v>
      </c>
      <c r="AQ172" s="13" t="str">
        <f t="shared" si="53"/>
        <v/>
      </c>
      <c r="AR172" s="4" t="str">
        <f t="shared" si="25"/>
        <v/>
      </c>
      <c r="AT172" s="2">
        <f t="shared" si="46"/>
        <v>59</v>
      </c>
      <c r="AU172" s="4">
        <f t="shared" si="26"/>
        <v>177</v>
      </c>
      <c r="AV172" s="4">
        <f t="shared" si="27"/>
        <v>-1.98</v>
      </c>
      <c r="AY172" s="4">
        <f t="shared" si="28"/>
        <v>0</v>
      </c>
      <c r="AZ172" s="13" t="str">
        <f t="shared" si="54"/>
        <v/>
      </c>
      <c r="BA172" s="4" t="str">
        <f t="shared" si="30"/>
        <v/>
      </c>
      <c r="BC172" s="2">
        <f t="shared" si="47"/>
        <v>59</v>
      </c>
      <c r="BD172" s="4">
        <f t="shared" si="31"/>
        <v>177</v>
      </c>
      <c r="BE172" s="4">
        <f t="shared" si="32"/>
        <v>-1.98</v>
      </c>
      <c r="BH172" s="4">
        <f t="shared" si="33"/>
        <v>0</v>
      </c>
      <c r="BI172" s="13" t="str">
        <f t="shared" si="55"/>
        <v/>
      </c>
      <c r="BJ172" s="4" t="str">
        <f t="shared" si="35"/>
        <v/>
      </c>
      <c r="BL172" s="2">
        <f t="shared" si="48"/>
        <v>59</v>
      </c>
      <c r="BM172" s="4">
        <f t="shared" si="36"/>
        <v>177</v>
      </c>
      <c r="BN172" s="4">
        <f t="shared" si="37"/>
        <v>-1.98</v>
      </c>
      <c r="BQ172" s="4">
        <f t="shared" si="38"/>
        <v>0</v>
      </c>
      <c r="BR172" s="13" t="str">
        <f t="shared" si="56"/>
        <v/>
      </c>
      <c r="BS172" s="4" t="str">
        <f t="shared" si="40"/>
        <v/>
      </c>
    </row>
    <row r="173">
      <c r="A173" s="2">
        <f t="shared" si="41"/>
        <v>59.5</v>
      </c>
      <c r="B173" s="4">
        <f t="shared" si="1"/>
        <v>178.5</v>
      </c>
      <c r="C173" s="4">
        <f t="shared" si="2"/>
        <v>-2.19</v>
      </c>
      <c r="F173" s="4">
        <f t="shared" si="3"/>
        <v>0</v>
      </c>
      <c r="G173" s="13" t="str">
        <f t="shared" si="49"/>
        <v/>
      </c>
      <c r="H173" s="4" t="str">
        <f t="shared" si="5"/>
        <v/>
      </c>
      <c r="J173" s="2">
        <f t="shared" si="42"/>
        <v>59.5</v>
      </c>
      <c r="K173" s="4">
        <f t="shared" si="6"/>
        <v>178.5</v>
      </c>
      <c r="L173" s="4">
        <f t="shared" si="7"/>
        <v>-2.19</v>
      </c>
      <c r="O173" s="4">
        <f t="shared" si="8"/>
        <v>0</v>
      </c>
      <c r="P173" s="13" t="str">
        <f t="shared" si="50"/>
        <v/>
      </c>
      <c r="Q173" s="4" t="str">
        <f t="shared" si="10"/>
        <v/>
      </c>
      <c r="S173" s="2">
        <f t="shared" si="43"/>
        <v>59.5</v>
      </c>
      <c r="T173" s="4">
        <f t="shared" si="11"/>
        <v>178.5</v>
      </c>
      <c r="U173" s="4">
        <f t="shared" si="12"/>
        <v>-2.13</v>
      </c>
      <c r="X173" s="4">
        <f t="shared" si="13"/>
        <v>0</v>
      </c>
      <c r="Y173" s="13" t="str">
        <f t="shared" si="51"/>
        <v/>
      </c>
      <c r="Z173" s="4" t="str">
        <f t="shared" si="15"/>
        <v/>
      </c>
      <c r="AB173" s="2">
        <f t="shared" si="44"/>
        <v>59.5</v>
      </c>
      <c r="AC173" s="4">
        <f t="shared" si="16"/>
        <v>178.5</v>
      </c>
      <c r="AD173" s="4">
        <f t="shared" si="17"/>
        <v>-2.01</v>
      </c>
      <c r="AG173" s="4">
        <f t="shared" si="18"/>
        <v>0</v>
      </c>
      <c r="AH173" s="13" t="str">
        <f t="shared" si="52"/>
        <v/>
      </c>
      <c r="AI173" s="4" t="str">
        <f t="shared" si="20"/>
        <v/>
      </c>
      <c r="AK173" s="2">
        <f t="shared" si="45"/>
        <v>59.5</v>
      </c>
      <c r="AL173" s="4">
        <f t="shared" si="21"/>
        <v>178.5</v>
      </c>
      <c r="AM173" s="4">
        <f t="shared" si="22"/>
        <v>-2.01</v>
      </c>
      <c r="AP173" s="4">
        <f t="shared" si="23"/>
        <v>0</v>
      </c>
      <c r="AQ173" s="13" t="str">
        <f t="shared" si="53"/>
        <v/>
      </c>
      <c r="AR173" s="4" t="str">
        <f t="shared" si="25"/>
        <v/>
      </c>
      <c r="AT173" s="2">
        <f t="shared" si="46"/>
        <v>59.5</v>
      </c>
      <c r="AU173" s="4">
        <f t="shared" si="26"/>
        <v>178.5</v>
      </c>
      <c r="AV173" s="4">
        <f t="shared" si="27"/>
        <v>-2.01</v>
      </c>
      <c r="AY173" s="4">
        <f t="shared" si="28"/>
        <v>0</v>
      </c>
      <c r="AZ173" s="13" t="str">
        <f t="shared" si="54"/>
        <v/>
      </c>
      <c r="BA173" s="4" t="str">
        <f t="shared" si="30"/>
        <v/>
      </c>
      <c r="BC173" s="2">
        <f t="shared" si="47"/>
        <v>59.5</v>
      </c>
      <c r="BD173" s="4">
        <f t="shared" si="31"/>
        <v>178.5</v>
      </c>
      <c r="BE173" s="4">
        <f t="shared" si="32"/>
        <v>-2.01</v>
      </c>
      <c r="BH173" s="4">
        <f t="shared" si="33"/>
        <v>0</v>
      </c>
      <c r="BI173" s="13" t="str">
        <f t="shared" si="55"/>
        <v/>
      </c>
      <c r="BJ173" s="4" t="str">
        <f t="shared" si="35"/>
        <v/>
      </c>
      <c r="BL173" s="2">
        <f t="shared" si="48"/>
        <v>59.5</v>
      </c>
      <c r="BM173" s="4">
        <f t="shared" si="36"/>
        <v>178.5</v>
      </c>
      <c r="BN173" s="4">
        <f t="shared" si="37"/>
        <v>-2.01</v>
      </c>
      <c r="BQ173" s="4">
        <f t="shared" si="38"/>
        <v>0</v>
      </c>
      <c r="BR173" s="13" t="str">
        <f t="shared" si="56"/>
        <v/>
      </c>
      <c r="BS173" s="4" t="str">
        <f t="shared" si="40"/>
        <v/>
      </c>
    </row>
    <row r="174">
      <c r="A174" s="2">
        <f t="shared" si="41"/>
        <v>60</v>
      </c>
      <c r="B174" s="4">
        <f t="shared" si="1"/>
        <v>180</v>
      </c>
      <c r="C174" s="4">
        <f t="shared" si="2"/>
        <v>-2.22</v>
      </c>
      <c r="D174" s="2">
        <v>150.75</v>
      </c>
      <c r="E174" s="2">
        <v>155.25</v>
      </c>
      <c r="F174" s="4">
        <f t="shared" si="3"/>
        <v>4.5</v>
      </c>
      <c r="G174" s="13">
        <f t="shared" si="49"/>
        <v>1</v>
      </c>
      <c r="H174" s="4">
        <f t="shared" si="5"/>
        <v>0</v>
      </c>
      <c r="J174" s="2">
        <f t="shared" si="42"/>
        <v>60</v>
      </c>
      <c r="K174" s="4">
        <f t="shared" si="6"/>
        <v>180</v>
      </c>
      <c r="L174" s="4">
        <f t="shared" si="7"/>
        <v>-2.22</v>
      </c>
      <c r="M174" s="4">
        <f>150.75+1/32</f>
        <v>150.78125</v>
      </c>
      <c r="N174" s="2">
        <v>155.25</v>
      </c>
      <c r="O174" s="4">
        <f t="shared" si="8"/>
        <v>4.46875</v>
      </c>
      <c r="P174" s="13">
        <f t="shared" si="50"/>
        <v>1</v>
      </c>
      <c r="Q174" s="4">
        <f t="shared" si="10"/>
        <v>0</v>
      </c>
      <c r="S174" s="2">
        <f t="shared" si="43"/>
        <v>60</v>
      </c>
      <c r="T174" s="4">
        <f t="shared" si="11"/>
        <v>180</v>
      </c>
      <c r="U174" s="4">
        <f t="shared" si="12"/>
        <v>-2.16</v>
      </c>
      <c r="V174" s="4">
        <f>150.8125</f>
        <v>150.8125</v>
      </c>
      <c r="W174" s="2">
        <v>155.25</v>
      </c>
      <c r="X174" s="4">
        <f t="shared" si="13"/>
        <v>4.4375</v>
      </c>
      <c r="Y174" s="13">
        <f t="shared" si="51"/>
        <v>1</v>
      </c>
      <c r="Z174" s="4">
        <f t="shared" si="15"/>
        <v>0</v>
      </c>
      <c r="AB174" s="2">
        <f t="shared" si="44"/>
        <v>60</v>
      </c>
      <c r="AC174" s="4">
        <f t="shared" si="16"/>
        <v>180</v>
      </c>
      <c r="AD174" s="4">
        <f t="shared" si="17"/>
        <v>-2.04</v>
      </c>
      <c r="AG174" s="4">
        <f t="shared" si="18"/>
        <v>0</v>
      </c>
      <c r="AH174" s="13" t="str">
        <f t="shared" si="52"/>
        <v/>
      </c>
      <c r="AI174" s="4" t="str">
        <f t="shared" si="20"/>
        <v/>
      </c>
      <c r="AK174" s="2">
        <f t="shared" si="45"/>
        <v>60</v>
      </c>
      <c r="AL174" s="4">
        <f t="shared" si="21"/>
        <v>180</v>
      </c>
      <c r="AM174" s="4">
        <f t="shared" si="22"/>
        <v>-2.04</v>
      </c>
      <c r="AP174" s="4">
        <f t="shared" si="23"/>
        <v>0</v>
      </c>
      <c r="AQ174" s="13" t="str">
        <f t="shared" si="53"/>
        <v/>
      </c>
      <c r="AR174" s="4" t="str">
        <f t="shared" si="25"/>
        <v/>
      </c>
      <c r="AT174" s="2">
        <f t="shared" si="46"/>
        <v>60</v>
      </c>
      <c r="AU174" s="4">
        <f t="shared" si="26"/>
        <v>180</v>
      </c>
      <c r="AV174" s="4">
        <f t="shared" si="27"/>
        <v>-2.04</v>
      </c>
      <c r="AY174" s="4">
        <f t="shared" si="28"/>
        <v>0</v>
      </c>
      <c r="AZ174" s="13" t="str">
        <f t="shared" si="54"/>
        <v/>
      </c>
      <c r="BA174" s="4" t="str">
        <f t="shared" si="30"/>
        <v/>
      </c>
      <c r="BC174" s="2">
        <f t="shared" si="47"/>
        <v>60</v>
      </c>
      <c r="BD174" s="4">
        <f t="shared" si="31"/>
        <v>180</v>
      </c>
      <c r="BE174" s="4">
        <f t="shared" si="32"/>
        <v>-2.04</v>
      </c>
      <c r="BH174" s="4">
        <f t="shared" si="33"/>
        <v>0</v>
      </c>
      <c r="BI174" s="13" t="str">
        <f t="shared" si="55"/>
        <v/>
      </c>
      <c r="BJ174" s="4" t="str">
        <f t="shared" si="35"/>
        <v/>
      </c>
      <c r="BL174" s="2">
        <f t="shared" si="48"/>
        <v>60</v>
      </c>
      <c r="BM174" s="4">
        <f t="shared" si="36"/>
        <v>180</v>
      </c>
      <c r="BN174" s="4">
        <f t="shared" si="37"/>
        <v>-2.04</v>
      </c>
      <c r="BQ174" s="4">
        <f t="shared" si="38"/>
        <v>0</v>
      </c>
      <c r="BR174" s="13" t="str">
        <f t="shared" si="56"/>
        <v/>
      </c>
      <c r="BS174" s="4" t="str">
        <f t="shared" si="40"/>
        <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2" t="s">
        <v>40</v>
      </c>
      <c r="B4" s="2">
        <v>1.5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43.22967731</v>
      </c>
    </row>
    <row r="12">
      <c r="A12" s="2" t="s">
        <v>19</v>
      </c>
      <c r="B12" s="7">
        <f>B11*(B3/100)/(0.000015)</f>
        <v>144098.9244</v>
      </c>
    </row>
    <row r="13">
      <c r="A13" s="9" t="s">
        <v>20</v>
      </c>
      <c r="B13" s="2">
        <v>2.99</v>
      </c>
    </row>
    <row r="14">
      <c r="A14" s="1"/>
      <c r="B14" s="8"/>
      <c r="E14" s="2"/>
    </row>
    <row r="15">
      <c r="A15" s="1" t="s">
        <v>21</v>
      </c>
      <c r="B15" s="8"/>
    </row>
    <row r="16">
      <c r="A16" s="2"/>
    </row>
    <row r="17">
      <c r="A17" s="1" t="s">
        <v>22</v>
      </c>
      <c r="B17" s="2" t="s">
        <v>46</v>
      </c>
      <c r="J17" s="1" t="s">
        <v>23</v>
      </c>
      <c r="K17" s="2" t="s">
        <v>46</v>
      </c>
      <c r="S17" s="1" t="s">
        <v>24</v>
      </c>
      <c r="T17" s="2" t="s">
        <v>46</v>
      </c>
      <c r="AB17" s="1" t="s">
        <v>25</v>
      </c>
      <c r="AC17" s="2" t="s">
        <v>46</v>
      </c>
      <c r="AK17" s="1" t="s">
        <v>84</v>
      </c>
      <c r="AL17" s="2" t="s">
        <v>46</v>
      </c>
      <c r="AT17" s="1" t="s">
        <v>85</v>
      </c>
      <c r="AU17" s="2" t="s">
        <v>46</v>
      </c>
      <c r="BC17" s="1" t="s">
        <v>86</v>
      </c>
      <c r="BD17" s="2" t="s">
        <v>46</v>
      </c>
      <c r="BL17" s="37" t="s">
        <v>87</v>
      </c>
      <c r="BM17" s="2" t="s">
        <v>46</v>
      </c>
      <c r="BN17" s="15"/>
      <c r="BO17" s="15"/>
      <c r="BP17" s="15"/>
      <c r="BQ17" s="15"/>
      <c r="BR17" s="15"/>
      <c r="BT17" s="15"/>
    </row>
    <row r="18">
      <c r="A18" s="9" t="s">
        <v>26</v>
      </c>
      <c r="B18" s="2">
        <v>4.5</v>
      </c>
      <c r="D18" s="2" t="s">
        <v>47</v>
      </c>
      <c r="E18" s="4">
        <f>pi()*((0.5)^2-((($B$3-2*$B$4)/$B$3)*0.5)^2)</f>
        <v>0.6597344573</v>
      </c>
      <c r="H18" s="2" t="s">
        <v>48</v>
      </c>
      <c r="J18" s="9" t="s">
        <v>26</v>
      </c>
      <c r="K18" s="2">
        <f>B18</f>
        <v>4.5</v>
      </c>
      <c r="M18" s="2" t="s">
        <v>47</v>
      </c>
      <c r="N18" s="4">
        <f>pi()*((0.5)^2-((($B$3-2*$B$4)/$B$3)*0.5)^2)</f>
        <v>0.6597344573</v>
      </c>
      <c r="Q18" s="2" t="s">
        <v>48</v>
      </c>
      <c r="S18" s="9" t="s">
        <v>26</v>
      </c>
      <c r="T18" s="2">
        <f>B18</f>
        <v>4.5</v>
      </c>
      <c r="V18" s="2" t="s">
        <v>47</v>
      </c>
      <c r="W18" s="4">
        <f>pi()*((0.5)^2-((($B$3-2*$B$4)/$B$3)*0.5)^2)</f>
        <v>0.6597344573</v>
      </c>
      <c r="Z18" s="2" t="s">
        <v>48</v>
      </c>
      <c r="AB18" s="9" t="s">
        <v>26</v>
      </c>
      <c r="AC18" s="2">
        <f>K18</f>
        <v>4.5</v>
      </c>
      <c r="AE18" s="2" t="s">
        <v>47</v>
      </c>
      <c r="AF18" s="4">
        <f>pi()*((0.5)^2-((($B$3-2*$B$4)/$B$3)*0.5)^2)</f>
        <v>0.6597344573</v>
      </c>
      <c r="AI18" s="2" t="s">
        <v>48</v>
      </c>
      <c r="AK18" s="9" t="s">
        <v>26</v>
      </c>
      <c r="AL18" s="2">
        <v>4.5</v>
      </c>
      <c r="AN18" s="2" t="s">
        <v>47</v>
      </c>
      <c r="AO18" s="4">
        <f>pi()*((0.5)^2-((($B$3-2*$B$4)/$B$3)*0.5)^2)</f>
        <v>0.6597344573</v>
      </c>
      <c r="AR18" s="2" t="s">
        <v>48</v>
      </c>
      <c r="AT18" s="9" t="s">
        <v>26</v>
      </c>
      <c r="AU18" s="2">
        <v>4.5</v>
      </c>
      <c r="AW18" s="2" t="s">
        <v>47</v>
      </c>
      <c r="AX18" s="4">
        <f>pi()*((0.5)^2-((($B$3-2*$B$4)/$B$3)*0.5)^2)</f>
        <v>0.6597344573</v>
      </c>
      <c r="BA18" s="2" t="s">
        <v>48</v>
      </c>
      <c r="BC18" s="9" t="s">
        <v>26</v>
      </c>
      <c r="BD18" s="2">
        <v>4.5</v>
      </c>
      <c r="BF18" s="2" t="s">
        <v>47</v>
      </c>
      <c r="BG18" s="4">
        <f>pi()*((0.5)^2-((($B$3-2*$B$4)/$B$3)*0.5)^2)</f>
        <v>0.6597344573</v>
      </c>
      <c r="BJ18" s="2" t="s">
        <v>48</v>
      </c>
      <c r="BL18" s="16" t="s">
        <v>26</v>
      </c>
      <c r="BM18" s="19">
        <v>4.5</v>
      </c>
      <c r="BN18" s="17"/>
      <c r="BO18" s="2" t="s">
        <v>47</v>
      </c>
      <c r="BP18" s="4">
        <f>pi()*((0.5)^2-((($B$3-2*$B$4)/$B$3)*0.5)^2)</f>
        <v>0.6597344573</v>
      </c>
      <c r="BS18" s="2" t="s">
        <v>48</v>
      </c>
      <c r="BT18" s="17"/>
    </row>
    <row r="19">
      <c r="A19" s="9" t="s">
        <v>27</v>
      </c>
      <c r="B19" s="2">
        <v>9.5</v>
      </c>
      <c r="D19" s="2" t="s">
        <v>49</v>
      </c>
      <c r="E19" s="4">
        <f>0.5*sum(H24:H174)</f>
        <v>0</v>
      </c>
      <c r="H19" s="2">
        <v>0.98</v>
      </c>
      <c r="J19" s="9" t="s">
        <v>27</v>
      </c>
      <c r="K19" s="2">
        <v>14.3</v>
      </c>
      <c r="M19" s="2" t="s">
        <v>49</v>
      </c>
      <c r="N19" s="4">
        <f>0.5*sum(Q24:Q174)</f>
        <v>0</v>
      </c>
      <c r="Q19" s="2">
        <v>0.98</v>
      </c>
      <c r="S19" s="9" t="s">
        <v>27</v>
      </c>
      <c r="T19" s="2">
        <v>19.3</v>
      </c>
      <c r="V19" s="2" t="s">
        <v>49</v>
      </c>
      <c r="W19" s="4">
        <f>0.5*sum(Z24:Z174)</f>
        <v>0.2079000002</v>
      </c>
      <c r="Z19" s="2">
        <v>0.98</v>
      </c>
      <c r="AB19" s="9" t="s">
        <v>27</v>
      </c>
      <c r="AC19" s="2">
        <v>24.3</v>
      </c>
      <c r="AE19" s="2" t="s">
        <v>49</v>
      </c>
      <c r="AF19" s="4">
        <f>0.5*sum(AI24:AI174)</f>
        <v>0</v>
      </c>
      <c r="AI19" s="2">
        <v>0.98</v>
      </c>
      <c r="AK19" s="9" t="s">
        <v>27</v>
      </c>
      <c r="AL19" s="2">
        <v>29.3</v>
      </c>
      <c r="AN19" s="2" t="s">
        <v>49</v>
      </c>
      <c r="AO19" s="4">
        <f>0.5*sum(AR24:AR174)</f>
        <v>0</v>
      </c>
      <c r="AR19" s="2">
        <v>0.98</v>
      </c>
      <c r="AT19" s="9" t="s">
        <v>27</v>
      </c>
      <c r="AU19" s="2">
        <v>34.3</v>
      </c>
      <c r="AW19" s="2" t="s">
        <v>49</v>
      </c>
      <c r="AX19" s="4">
        <f>0.5*sum(BA24:BA174)</f>
        <v>0</v>
      </c>
      <c r="BA19" s="2">
        <v>0.98</v>
      </c>
      <c r="BC19" s="9" t="s">
        <v>27</v>
      </c>
      <c r="BD19" s="2">
        <v>39.3</v>
      </c>
      <c r="BF19" s="2" t="s">
        <v>49</v>
      </c>
      <c r="BG19" s="4">
        <f>0.5*sum(BJ24:BJ174)</f>
        <v>0</v>
      </c>
      <c r="BJ19" s="2">
        <v>0.98</v>
      </c>
      <c r="BL19" s="16" t="s">
        <v>27</v>
      </c>
      <c r="BM19" s="38">
        <v>44.3</v>
      </c>
      <c r="BN19" s="17"/>
      <c r="BO19" s="2" t="s">
        <v>49</v>
      </c>
      <c r="BP19" s="4">
        <f>0.5*sum(BS24:BS174)</f>
        <v>0</v>
      </c>
      <c r="BS19" s="2">
        <v>0.98</v>
      </c>
      <c r="BT19" s="17"/>
    </row>
    <row r="20">
      <c r="A20" s="2" t="s">
        <v>28</v>
      </c>
      <c r="B20" s="12">
        <f>convert($B6,"in","cm")+B19-$B7-convert($B9,"in","cm")</f>
        <v>5.2625</v>
      </c>
      <c r="D20" s="2" t="s">
        <v>50</v>
      </c>
      <c r="E20" s="4">
        <f>E19/(0.5*E18)</f>
        <v>0</v>
      </c>
      <c r="J20" s="2" t="s">
        <v>28</v>
      </c>
      <c r="K20" s="12">
        <f>convert($B6,"in","cm")+K19-$B7-convert($B9,"in","cm")</f>
        <v>10.0625</v>
      </c>
      <c r="M20" s="2" t="s">
        <v>50</v>
      </c>
      <c r="N20" s="4">
        <f>N19/(0.5*N18)</f>
        <v>0</v>
      </c>
      <c r="S20" s="2" t="s">
        <v>28</v>
      </c>
      <c r="T20" s="12">
        <f>convert($B6,"in","cm")+T19-$B7-convert($B9,"in","cm")</f>
        <v>15.0625</v>
      </c>
      <c r="V20" s="2" t="s">
        <v>50</v>
      </c>
      <c r="W20" s="4">
        <f>W19/(0.5*W18)</f>
        <v>0.6302535753</v>
      </c>
      <c r="AB20" s="2" t="s">
        <v>28</v>
      </c>
      <c r="AC20" s="12">
        <f>convert($B6,"in","cm")+AC19-$B7-convert($B9,"in","cm")</f>
        <v>20.0625</v>
      </c>
      <c r="AE20" s="2" t="s">
        <v>50</v>
      </c>
      <c r="AF20" s="4">
        <f>AF19/(0.5*AF18)</f>
        <v>0</v>
      </c>
      <c r="AK20" s="2" t="s">
        <v>28</v>
      </c>
      <c r="AL20" s="12">
        <f>convert($B6,"in","cm")+AL19-$B7-convert($B9,"in","cm")</f>
        <v>25.0625</v>
      </c>
      <c r="AN20" s="2" t="s">
        <v>50</v>
      </c>
      <c r="AO20" s="4">
        <f>AO19/(0.5*AO18)</f>
        <v>0</v>
      </c>
      <c r="AT20" s="2" t="s">
        <v>28</v>
      </c>
      <c r="AU20" s="12">
        <f>convert($B6,"in","cm")+AU19-$B7-convert($B9,"in","cm")</f>
        <v>30.0625</v>
      </c>
      <c r="AW20" s="2" t="s">
        <v>50</v>
      </c>
      <c r="AX20" s="4">
        <f>AX19/(0.5*AX18)</f>
        <v>0</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v>78.0</v>
      </c>
      <c r="C22" s="2"/>
      <c r="H22" s="20" t="s">
        <v>52</v>
      </c>
      <c r="J22" s="9" t="s">
        <v>30</v>
      </c>
      <c r="K22" s="2">
        <v>78.0</v>
      </c>
      <c r="L22" s="2"/>
      <c r="Q22" s="20" t="s">
        <v>52</v>
      </c>
      <c r="S22" s="9" t="s">
        <v>30</v>
      </c>
      <c r="T22" s="2">
        <v>78.0</v>
      </c>
      <c r="U22" s="2"/>
      <c r="Z22" s="20" t="s">
        <v>52</v>
      </c>
      <c r="AB22" s="9" t="s">
        <v>30</v>
      </c>
      <c r="AC22" s="2">
        <v>78.0</v>
      </c>
      <c r="AD22" s="2"/>
      <c r="AI22" s="20" t="s">
        <v>52</v>
      </c>
      <c r="AK22" s="9" t="s">
        <v>30</v>
      </c>
      <c r="AL22" s="2">
        <v>78.0</v>
      </c>
      <c r="AM22" s="2"/>
      <c r="AR22" s="20" t="s">
        <v>52</v>
      </c>
      <c r="AT22" s="9" t="s">
        <v>30</v>
      </c>
      <c r="AU22" s="2">
        <v>78.0</v>
      </c>
      <c r="AV22" s="2"/>
      <c r="BA22" s="20" t="s">
        <v>52</v>
      </c>
      <c r="BC22" s="9" t="s">
        <v>30</v>
      </c>
      <c r="BD22" s="2">
        <v>78.0</v>
      </c>
      <c r="BE22" s="2"/>
      <c r="BJ22" s="20" t="s">
        <v>52</v>
      </c>
      <c r="BL22" s="16" t="s">
        <v>30</v>
      </c>
      <c r="BM22" s="2">
        <v>78.0</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2.46</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2.46</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2.46</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2.46</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2.46</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2.46</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2.46</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2.46</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2.43</v>
      </c>
      <c r="F25" s="4">
        <f t="shared" si="3"/>
        <v>0</v>
      </c>
      <c r="G25" s="13" t="str">
        <f t="shared" si="4"/>
        <v/>
      </c>
      <c r="H25" s="4" t="str">
        <f t="shared" si="5"/>
        <v/>
      </c>
      <c r="J25" s="2">
        <f t="shared" ref="J25:J174" si="42">J24+0.5</f>
        <v>-14.5</v>
      </c>
      <c r="K25" s="4">
        <f t="shared" si="6"/>
        <v>-43.5</v>
      </c>
      <c r="L25" s="4">
        <f t="shared" si="7"/>
        <v>2.43</v>
      </c>
      <c r="O25" s="4">
        <f t="shared" si="8"/>
        <v>0</v>
      </c>
      <c r="P25" s="13" t="str">
        <f t="shared" si="9"/>
        <v/>
      </c>
      <c r="Q25" s="4" t="str">
        <f t="shared" si="10"/>
        <v/>
      </c>
      <c r="S25" s="2">
        <f t="shared" ref="S25:S174" si="43">S24+0.5</f>
        <v>-14.5</v>
      </c>
      <c r="T25" s="4">
        <f t="shared" si="11"/>
        <v>-43.5</v>
      </c>
      <c r="U25" s="4">
        <f t="shared" si="12"/>
        <v>2.43</v>
      </c>
      <c r="X25" s="4">
        <f t="shared" si="13"/>
        <v>0</v>
      </c>
      <c r="Y25" s="13" t="str">
        <f t="shared" si="14"/>
        <v/>
      </c>
      <c r="Z25" s="4" t="str">
        <f t="shared" si="15"/>
        <v/>
      </c>
      <c r="AB25" s="2">
        <f t="shared" ref="AB25:AB174" si="44">AB24+0.5</f>
        <v>-14.5</v>
      </c>
      <c r="AC25" s="4">
        <f t="shared" si="16"/>
        <v>-43.5</v>
      </c>
      <c r="AD25" s="4">
        <f t="shared" si="17"/>
        <v>2.43</v>
      </c>
      <c r="AG25" s="4">
        <f t="shared" si="18"/>
        <v>0</v>
      </c>
      <c r="AH25" s="13" t="str">
        <f t="shared" si="19"/>
        <v/>
      </c>
      <c r="AI25" s="4" t="str">
        <f t="shared" si="20"/>
        <v/>
      </c>
      <c r="AJ25" s="13"/>
      <c r="AK25" s="2">
        <f t="shared" ref="AK25:AK174" si="45">AK24+0.5</f>
        <v>-14.5</v>
      </c>
      <c r="AL25" s="4">
        <f t="shared" si="21"/>
        <v>-43.5</v>
      </c>
      <c r="AM25" s="4">
        <f t="shared" si="22"/>
        <v>2.43</v>
      </c>
      <c r="AP25" s="4">
        <f t="shared" si="23"/>
        <v>0</v>
      </c>
      <c r="AQ25" s="13" t="str">
        <f t="shared" si="24"/>
        <v/>
      </c>
      <c r="AR25" s="4" t="str">
        <f t="shared" si="25"/>
        <v/>
      </c>
      <c r="AS25" s="13"/>
      <c r="AT25" s="2">
        <f t="shared" ref="AT25:AT174" si="46">AT24+0.5</f>
        <v>-14.5</v>
      </c>
      <c r="AU25" s="4">
        <f t="shared" si="26"/>
        <v>-43.5</v>
      </c>
      <c r="AV25" s="4">
        <f t="shared" si="27"/>
        <v>2.43</v>
      </c>
      <c r="AY25" s="4">
        <f t="shared" si="28"/>
        <v>0</v>
      </c>
      <c r="AZ25" s="13" t="str">
        <f t="shared" si="29"/>
        <v/>
      </c>
      <c r="BA25" s="4" t="str">
        <f t="shared" si="30"/>
        <v/>
      </c>
      <c r="BB25" s="13"/>
      <c r="BC25" s="2">
        <f t="shared" ref="BC25:BC174" si="47">BC24+0.5</f>
        <v>-14.5</v>
      </c>
      <c r="BD25" s="4">
        <f t="shared" si="31"/>
        <v>-43.5</v>
      </c>
      <c r="BE25" s="4">
        <f t="shared" si="32"/>
        <v>2.43</v>
      </c>
      <c r="BH25" s="4">
        <f t="shared" si="33"/>
        <v>0</v>
      </c>
      <c r="BI25" s="13" t="str">
        <f t="shared" si="34"/>
        <v/>
      </c>
      <c r="BJ25" s="4" t="str">
        <f t="shared" si="35"/>
        <v/>
      </c>
      <c r="BK25" s="13"/>
      <c r="BL25" s="2">
        <f t="shared" ref="BL25:BL174" si="48">BL24+0.5</f>
        <v>-14.5</v>
      </c>
      <c r="BM25" s="4">
        <f t="shared" si="36"/>
        <v>-43.5</v>
      </c>
      <c r="BN25" s="4">
        <f t="shared" si="37"/>
        <v>2.43</v>
      </c>
      <c r="BQ25" s="4">
        <f t="shared" si="38"/>
        <v>0</v>
      </c>
      <c r="BR25" s="13" t="str">
        <f t="shared" si="39"/>
        <v/>
      </c>
      <c r="BS25" s="4" t="str">
        <f t="shared" si="40"/>
        <v/>
      </c>
      <c r="BT25" s="25"/>
    </row>
    <row r="26">
      <c r="A26" s="2">
        <f t="shared" si="41"/>
        <v>-14</v>
      </c>
      <c r="B26" s="4">
        <f t="shared" si="1"/>
        <v>-42</v>
      </c>
      <c r="C26" s="4">
        <f t="shared" si="2"/>
        <v>2.4</v>
      </c>
      <c r="F26" s="4">
        <f t="shared" si="3"/>
        <v>0</v>
      </c>
      <c r="G26" s="13" t="str">
        <f t="shared" si="4"/>
        <v/>
      </c>
      <c r="H26" s="4" t="str">
        <f t="shared" si="5"/>
        <v/>
      </c>
      <c r="J26" s="2">
        <f t="shared" si="42"/>
        <v>-14</v>
      </c>
      <c r="K26" s="4">
        <f t="shared" si="6"/>
        <v>-42</v>
      </c>
      <c r="L26" s="4">
        <f t="shared" si="7"/>
        <v>2.4</v>
      </c>
      <c r="O26" s="4">
        <f t="shared" si="8"/>
        <v>0</v>
      </c>
      <c r="P26" s="13" t="str">
        <f t="shared" si="9"/>
        <v/>
      </c>
      <c r="Q26" s="4" t="str">
        <f t="shared" si="10"/>
        <v/>
      </c>
      <c r="S26" s="2">
        <f t="shared" si="43"/>
        <v>-14</v>
      </c>
      <c r="T26" s="4">
        <f t="shared" si="11"/>
        <v>-42</v>
      </c>
      <c r="U26" s="4">
        <f t="shared" si="12"/>
        <v>2.4</v>
      </c>
      <c r="X26" s="4">
        <f t="shared" si="13"/>
        <v>0</v>
      </c>
      <c r="Y26" s="13" t="str">
        <f t="shared" si="14"/>
        <v/>
      </c>
      <c r="Z26" s="4" t="str">
        <f t="shared" si="15"/>
        <v/>
      </c>
      <c r="AB26" s="2">
        <f t="shared" si="44"/>
        <v>-14</v>
      </c>
      <c r="AC26" s="4">
        <f t="shared" si="16"/>
        <v>-42</v>
      </c>
      <c r="AD26" s="4">
        <f t="shared" si="17"/>
        <v>2.4</v>
      </c>
      <c r="AG26" s="4">
        <f t="shared" si="18"/>
        <v>0</v>
      </c>
      <c r="AH26" s="13" t="str">
        <f t="shared" si="19"/>
        <v/>
      </c>
      <c r="AI26" s="4" t="str">
        <f t="shared" si="20"/>
        <v/>
      </c>
      <c r="AJ26" s="13"/>
      <c r="AK26" s="2">
        <f t="shared" si="45"/>
        <v>-14</v>
      </c>
      <c r="AL26" s="4">
        <f t="shared" si="21"/>
        <v>-42</v>
      </c>
      <c r="AM26" s="4">
        <f t="shared" si="22"/>
        <v>2.4</v>
      </c>
      <c r="AP26" s="4">
        <f t="shared" si="23"/>
        <v>0</v>
      </c>
      <c r="AQ26" s="13" t="str">
        <f t="shared" si="24"/>
        <v/>
      </c>
      <c r="AR26" s="4" t="str">
        <f t="shared" si="25"/>
        <v/>
      </c>
      <c r="AS26" s="13"/>
      <c r="AT26" s="2">
        <f t="shared" si="46"/>
        <v>-14</v>
      </c>
      <c r="AU26" s="4">
        <f t="shared" si="26"/>
        <v>-42</v>
      </c>
      <c r="AV26" s="4">
        <f t="shared" si="27"/>
        <v>2.4</v>
      </c>
      <c r="AY26" s="4">
        <f t="shared" si="28"/>
        <v>0</v>
      </c>
      <c r="AZ26" s="13" t="str">
        <f t="shared" si="29"/>
        <v/>
      </c>
      <c r="BA26" s="4" t="str">
        <f t="shared" si="30"/>
        <v/>
      </c>
      <c r="BB26" s="13"/>
      <c r="BC26" s="2">
        <f t="shared" si="47"/>
        <v>-14</v>
      </c>
      <c r="BD26" s="4">
        <f t="shared" si="31"/>
        <v>-42</v>
      </c>
      <c r="BE26" s="4">
        <f t="shared" si="32"/>
        <v>2.4</v>
      </c>
      <c r="BH26" s="4">
        <f t="shared" si="33"/>
        <v>0</v>
      </c>
      <c r="BI26" s="13" t="str">
        <f t="shared" si="34"/>
        <v/>
      </c>
      <c r="BJ26" s="4" t="str">
        <f t="shared" si="35"/>
        <v/>
      </c>
      <c r="BK26" s="13"/>
      <c r="BL26" s="2">
        <f t="shared" si="48"/>
        <v>-14</v>
      </c>
      <c r="BM26" s="4">
        <f t="shared" si="36"/>
        <v>-42</v>
      </c>
      <c r="BN26" s="4">
        <f t="shared" si="37"/>
        <v>2.4</v>
      </c>
      <c r="BQ26" s="4">
        <f t="shared" si="38"/>
        <v>0</v>
      </c>
      <c r="BR26" s="13" t="str">
        <f t="shared" si="39"/>
        <v/>
      </c>
      <c r="BS26" s="4" t="str">
        <f t="shared" si="40"/>
        <v/>
      </c>
      <c r="BT26" s="25"/>
    </row>
    <row r="27">
      <c r="A27" s="2">
        <f t="shared" si="41"/>
        <v>-13.5</v>
      </c>
      <c r="B27" s="4">
        <f t="shared" si="1"/>
        <v>-40.5</v>
      </c>
      <c r="C27" s="4">
        <f t="shared" si="2"/>
        <v>2.37</v>
      </c>
      <c r="F27" s="4">
        <f t="shared" si="3"/>
        <v>0</v>
      </c>
      <c r="G27" s="13" t="str">
        <f t="shared" si="4"/>
        <v/>
      </c>
      <c r="H27" s="4" t="str">
        <f t="shared" si="5"/>
        <v/>
      </c>
      <c r="J27" s="2">
        <f t="shared" si="42"/>
        <v>-13.5</v>
      </c>
      <c r="K27" s="4">
        <f t="shared" si="6"/>
        <v>-40.5</v>
      </c>
      <c r="L27" s="4">
        <f t="shared" si="7"/>
        <v>2.37</v>
      </c>
      <c r="O27" s="4">
        <f t="shared" si="8"/>
        <v>0</v>
      </c>
      <c r="P27" s="13" t="str">
        <f t="shared" si="9"/>
        <v/>
      </c>
      <c r="Q27" s="4" t="str">
        <f t="shared" si="10"/>
        <v/>
      </c>
      <c r="S27" s="2">
        <f t="shared" si="43"/>
        <v>-13.5</v>
      </c>
      <c r="T27" s="4">
        <f t="shared" si="11"/>
        <v>-40.5</v>
      </c>
      <c r="U27" s="4">
        <f t="shared" si="12"/>
        <v>2.37</v>
      </c>
      <c r="X27" s="4">
        <f t="shared" si="13"/>
        <v>0</v>
      </c>
      <c r="Y27" s="13" t="str">
        <f t="shared" si="14"/>
        <v/>
      </c>
      <c r="Z27" s="4" t="str">
        <f t="shared" si="15"/>
        <v/>
      </c>
      <c r="AB27" s="2">
        <f t="shared" si="44"/>
        <v>-13.5</v>
      </c>
      <c r="AC27" s="4">
        <f t="shared" si="16"/>
        <v>-40.5</v>
      </c>
      <c r="AD27" s="4">
        <f t="shared" si="17"/>
        <v>2.37</v>
      </c>
      <c r="AG27" s="4">
        <f t="shared" si="18"/>
        <v>0</v>
      </c>
      <c r="AH27" s="13" t="str">
        <f t="shared" si="19"/>
        <v/>
      </c>
      <c r="AI27" s="4" t="str">
        <f t="shared" si="20"/>
        <v/>
      </c>
      <c r="AJ27" s="13"/>
      <c r="AK27" s="2">
        <f t="shared" si="45"/>
        <v>-13.5</v>
      </c>
      <c r="AL27" s="4">
        <f t="shared" si="21"/>
        <v>-40.5</v>
      </c>
      <c r="AM27" s="4">
        <f t="shared" si="22"/>
        <v>2.37</v>
      </c>
      <c r="AP27" s="4">
        <f t="shared" si="23"/>
        <v>0</v>
      </c>
      <c r="AQ27" s="13" t="str">
        <f t="shared" si="24"/>
        <v/>
      </c>
      <c r="AR27" s="4" t="str">
        <f t="shared" si="25"/>
        <v/>
      </c>
      <c r="AS27" s="13"/>
      <c r="AT27" s="2">
        <f t="shared" si="46"/>
        <v>-13.5</v>
      </c>
      <c r="AU27" s="4">
        <f t="shared" si="26"/>
        <v>-40.5</v>
      </c>
      <c r="AV27" s="4">
        <f t="shared" si="27"/>
        <v>2.37</v>
      </c>
      <c r="AY27" s="4">
        <f t="shared" si="28"/>
        <v>0</v>
      </c>
      <c r="AZ27" s="13" t="str">
        <f t="shared" si="29"/>
        <v/>
      </c>
      <c r="BA27" s="4" t="str">
        <f t="shared" si="30"/>
        <v/>
      </c>
      <c r="BB27" s="13"/>
      <c r="BC27" s="2">
        <f t="shared" si="47"/>
        <v>-13.5</v>
      </c>
      <c r="BD27" s="4">
        <f t="shared" si="31"/>
        <v>-40.5</v>
      </c>
      <c r="BE27" s="4">
        <f t="shared" si="32"/>
        <v>2.37</v>
      </c>
      <c r="BH27" s="4">
        <f t="shared" si="33"/>
        <v>0</v>
      </c>
      <c r="BI27" s="13" t="str">
        <f t="shared" si="34"/>
        <v/>
      </c>
      <c r="BJ27" s="4" t="str">
        <f t="shared" si="35"/>
        <v/>
      </c>
      <c r="BK27" s="13"/>
      <c r="BL27" s="2">
        <f t="shared" si="48"/>
        <v>-13.5</v>
      </c>
      <c r="BM27" s="4">
        <f t="shared" si="36"/>
        <v>-40.5</v>
      </c>
      <c r="BN27" s="4">
        <f t="shared" si="37"/>
        <v>2.37</v>
      </c>
      <c r="BQ27" s="4">
        <f t="shared" si="38"/>
        <v>0</v>
      </c>
      <c r="BR27" s="13" t="str">
        <f t="shared" si="39"/>
        <v/>
      </c>
      <c r="BS27" s="4" t="str">
        <f t="shared" si="40"/>
        <v/>
      </c>
      <c r="BT27" s="25"/>
    </row>
    <row r="28">
      <c r="A28" s="2">
        <f t="shared" si="41"/>
        <v>-13</v>
      </c>
      <c r="B28" s="4">
        <f t="shared" si="1"/>
        <v>-39</v>
      </c>
      <c r="C28" s="4">
        <f t="shared" si="2"/>
        <v>2.34</v>
      </c>
      <c r="F28" s="4">
        <f t="shared" si="3"/>
        <v>0</v>
      </c>
      <c r="G28" s="13" t="str">
        <f t="shared" si="4"/>
        <v/>
      </c>
      <c r="H28" s="4" t="str">
        <f t="shared" si="5"/>
        <v/>
      </c>
      <c r="J28" s="2">
        <f t="shared" si="42"/>
        <v>-13</v>
      </c>
      <c r="K28" s="4">
        <f t="shared" si="6"/>
        <v>-39</v>
      </c>
      <c r="L28" s="4">
        <f t="shared" si="7"/>
        <v>2.34</v>
      </c>
      <c r="O28" s="4">
        <f t="shared" si="8"/>
        <v>0</v>
      </c>
      <c r="P28" s="13" t="str">
        <f t="shared" si="9"/>
        <v/>
      </c>
      <c r="Q28" s="4" t="str">
        <f t="shared" si="10"/>
        <v/>
      </c>
      <c r="S28" s="2">
        <f t="shared" si="43"/>
        <v>-13</v>
      </c>
      <c r="T28" s="4">
        <f t="shared" si="11"/>
        <v>-39</v>
      </c>
      <c r="U28" s="4">
        <f t="shared" si="12"/>
        <v>2.34</v>
      </c>
      <c r="X28" s="4">
        <f t="shared" si="13"/>
        <v>0</v>
      </c>
      <c r="Y28" s="13" t="str">
        <f t="shared" si="14"/>
        <v/>
      </c>
      <c r="Z28" s="4" t="str">
        <f t="shared" si="15"/>
        <v/>
      </c>
      <c r="AB28" s="2">
        <f t="shared" si="44"/>
        <v>-13</v>
      </c>
      <c r="AC28" s="4">
        <f t="shared" si="16"/>
        <v>-39</v>
      </c>
      <c r="AD28" s="4">
        <f t="shared" si="17"/>
        <v>2.34</v>
      </c>
      <c r="AG28" s="4">
        <f t="shared" si="18"/>
        <v>0</v>
      </c>
      <c r="AH28" s="13" t="str">
        <f t="shared" si="19"/>
        <v/>
      </c>
      <c r="AI28" s="4" t="str">
        <f t="shared" si="20"/>
        <v/>
      </c>
      <c r="AJ28" s="13"/>
      <c r="AK28" s="2">
        <f t="shared" si="45"/>
        <v>-13</v>
      </c>
      <c r="AL28" s="4">
        <f t="shared" si="21"/>
        <v>-39</v>
      </c>
      <c r="AM28" s="4">
        <f t="shared" si="22"/>
        <v>2.34</v>
      </c>
      <c r="AP28" s="4">
        <f t="shared" si="23"/>
        <v>0</v>
      </c>
      <c r="AQ28" s="13" t="str">
        <f t="shared" si="24"/>
        <v/>
      </c>
      <c r="AR28" s="4" t="str">
        <f t="shared" si="25"/>
        <v/>
      </c>
      <c r="AS28" s="13"/>
      <c r="AT28" s="2">
        <f t="shared" si="46"/>
        <v>-13</v>
      </c>
      <c r="AU28" s="4">
        <f t="shared" si="26"/>
        <v>-39</v>
      </c>
      <c r="AV28" s="4">
        <f t="shared" si="27"/>
        <v>2.34</v>
      </c>
      <c r="AY28" s="4">
        <f t="shared" si="28"/>
        <v>0</v>
      </c>
      <c r="AZ28" s="13" t="str">
        <f t="shared" si="29"/>
        <v/>
      </c>
      <c r="BA28" s="4" t="str">
        <f t="shared" si="30"/>
        <v/>
      </c>
      <c r="BB28" s="13"/>
      <c r="BC28" s="2">
        <f t="shared" si="47"/>
        <v>-13</v>
      </c>
      <c r="BD28" s="4">
        <f t="shared" si="31"/>
        <v>-39</v>
      </c>
      <c r="BE28" s="4">
        <f t="shared" si="32"/>
        <v>2.34</v>
      </c>
      <c r="BH28" s="4">
        <f t="shared" si="33"/>
        <v>0</v>
      </c>
      <c r="BI28" s="13" t="str">
        <f t="shared" si="34"/>
        <v/>
      </c>
      <c r="BJ28" s="4" t="str">
        <f t="shared" si="35"/>
        <v/>
      </c>
      <c r="BK28" s="13"/>
      <c r="BL28" s="2">
        <f t="shared" si="48"/>
        <v>-13</v>
      </c>
      <c r="BM28" s="4">
        <f t="shared" si="36"/>
        <v>-39</v>
      </c>
      <c r="BN28" s="4">
        <f t="shared" si="37"/>
        <v>2.34</v>
      </c>
      <c r="BQ28" s="4">
        <f t="shared" si="38"/>
        <v>0</v>
      </c>
      <c r="BR28" s="13" t="str">
        <f t="shared" si="39"/>
        <v/>
      </c>
      <c r="BS28" s="4" t="str">
        <f t="shared" si="40"/>
        <v/>
      </c>
      <c r="BT28" s="25"/>
    </row>
    <row r="29">
      <c r="A29" s="2">
        <f t="shared" si="41"/>
        <v>-12.5</v>
      </c>
      <c r="B29" s="4">
        <f t="shared" si="1"/>
        <v>-37.5</v>
      </c>
      <c r="C29" s="4">
        <f t="shared" si="2"/>
        <v>2.31</v>
      </c>
      <c r="F29" s="4">
        <f t="shared" si="3"/>
        <v>0</v>
      </c>
      <c r="G29" s="13" t="str">
        <f t="shared" si="4"/>
        <v/>
      </c>
      <c r="H29" s="4" t="str">
        <f t="shared" si="5"/>
        <v/>
      </c>
      <c r="J29" s="2">
        <f t="shared" si="42"/>
        <v>-12.5</v>
      </c>
      <c r="K29" s="4">
        <f t="shared" si="6"/>
        <v>-37.5</v>
      </c>
      <c r="L29" s="4">
        <f t="shared" si="7"/>
        <v>2.31</v>
      </c>
      <c r="O29" s="4">
        <f t="shared" si="8"/>
        <v>0</v>
      </c>
      <c r="P29" s="13" t="str">
        <f t="shared" si="9"/>
        <v/>
      </c>
      <c r="Q29" s="4" t="str">
        <f t="shared" si="10"/>
        <v/>
      </c>
      <c r="S29" s="2">
        <f t="shared" si="43"/>
        <v>-12.5</v>
      </c>
      <c r="T29" s="4">
        <f t="shared" si="11"/>
        <v>-37.5</v>
      </c>
      <c r="U29" s="4">
        <f t="shared" si="12"/>
        <v>2.31</v>
      </c>
      <c r="X29" s="4">
        <f t="shared" si="13"/>
        <v>0</v>
      </c>
      <c r="Y29" s="13" t="str">
        <f t="shared" si="14"/>
        <v/>
      </c>
      <c r="Z29" s="4" t="str">
        <f t="shared" si="15"/>
        <v/>
      </c>
      <c r="AB29" s="2">
        <f t="shared" si="44"/>
        <v>-12.5</v>
      </c>
      <c r="AC29" s="4">
        <f t="shared" si="16"/>
        <v>-37.5</v>
      </c>
      <c r="AD29" s="4">
        <f t="shared" si="17"/>
        <v>2.31</v>
      </c>
      <c r="AG29" s="4">
        <f t="shared" si="18"/>
        <v>0</v>
      </c>
      <c r="AH29" s="13" t="str">
        <f t="shared" si="19"/>
        <v/>
      </c>
      <c r="AI29" s="4" t="str">
        <f t="shared" si="20"/>
        <v/>
      </c>
      <c r="AJ29" s="13"/>
      <c r="AK29" s="2">
        <f t="shared" si="45"/>
        <v>-12.5</v>
      </c>
      <c r="AL29" s="4">
        <f t="shared" si="21"/>
        <v>-37.5</v>
      </c>
      <c r="AM29" s="4">
        <f t="shared" si="22"/>
        <v>2.31</v>
      </c>
      <c r="AP29" s="4">
        <f t="shared" si="23"/>
        <v>0</v>
      </c>
      <c r="AQ29" s="13" t="str">
        <f t="shared" si="24"/>
        <v/>
      </c>
      <c r="AR29" s="4" t="str">
        <f t="shared" si="25"/>
        <v/>
      </c>
      <c r="AS29" s="13"/>
      <c r="AT29" s="2">
        <f t="shared" si="46"/>
        <v>-12.5</v>
      </c>
      <c r="AU29" s="4">
        <f t="shared" si="26"/>
        <v>-37.5</v>
      </c>
      <c r="AV29" s="4">
        <f t="shared" si="27"/>
        <v>2.31</v>
      </c>
      <c r="AY29" s="4">
        <f t="shared" si="28"/>
        <v>0</v>
      </c>
      <c r="AZ29" s="13" t="str">
        <f t="shared" si="29"/>
        <v/>
      </c>
      <c r="BA29" s="4" t="str">
        <f t="shared" si="30"/>
        <v/>
      </c>
      <c r="BB29" s="13"/>
      <c r="BC29" s="2">
        <f t="shared" si="47"/>
        <v>-12.5</v>
      </c>
      <c r="BD29" s="4">
        <f t="shared" si="31"/>
        <v>-37.5</v>
      </c>
      <c r="BE29" s="4">
        <f t="shared" si="32"/>
        <v>2.31</v>
      </c>
      <c r="BH29" s="4">
        <f t="shared" si="33"/>
        <v>0</v>
      </c>
      <c r="BI29" s="13" t="str">
        <f t="shared" si="34"/>
        <v/>
      </c>
      <c r="BJ29" s="4" t="str">
        <f t="shared" si="35"/>
        <v/>
      </c>
      <c r="BK29" s="13"/>
      <c r="BL29" s="2">
        <f t="shared" si="48"/>
        <v>-12.5</v>
      </c>
      <c r="BM29" s="4">
        <f t="shared" si="36"/>
        <v>-37.5</v>
      </c>
      <c r="BN29" s="4">
        <f t="shared" si="37"/>
        <v>2.31</v>
      </c>
      <c r="BQ29" s="4">
        <f t="shared" si="38"/>
        <v>0</v>
      </c>
      <c r="BR29" s="13" t="str">
        <f t="shared" si="39"/>
        <v/>
      </c>
      <c r="BS29" s="4" t="str">
        <f t="shared" si="40"/>
        <v/>
      </c>
      <c r="BT29" s="25"/>
    </row>
    <row r="30">
      <c r="A30" s="2">
        <f t="shared" si="41"/>
        <v>-12</v>
      </c>
      <c r="B30" s="4">
        <f t="shared" si="1"/>
        <v>-36</v>
      </c>
      <c r="C30" s="4">
        <f t="shared" si="2"/>
        <v>2.28</v>
      </c>
      <c r="F30" s="4">
        <f t="shared" si="3"/>
        <v>0</v>
      </c>
      <c r="G30" s="13" t="str">
        <f t="shared" si="4"/>
        <v/>
      </c>
      <c r="H30" s="4" t="str">
        <f t="shared" si="5"/>
        <v/>
      </c>
      <c r="J30" s="2">
        <f t="shared" si="42"/>
        <v>-12</v>
      </c>
      <c r="K30" s="4">
        <f t="shared" si="6"/>
        <v>-36</v>
      </c>
      <c r="L30" s="4">
        <f t="shared" si="7"/>
        <v>2.28</v>
      </c>
      <c r="O30" s="4">
        <f t="shared" si="8"/>
        <v>0</v>
      </c>
      <c r="P30" s="13" t="str">
        <f t="shared" si="9"/>
        <v/>
      </c>
      <c r="Q30" s="4" t="str">
        <f t="shared" si="10"/>
        <v/>
      </c>
      <c r="S30" s="2">
        <f t="shared" si="43"/>
        <v>-12</v>
      </c>
      <c r="T30" s="4">
        <f t="shared" si="11"/>
        <v>-36</v>
      </c>
      <c r="U30" s="4">
        <f t="shared" si="12"/>
        <v>2.28</v>
      </c>
      <c r="X30" s="4">
        <f t="shared" si="13"/>
        <v>0</v>
      </c>
      <c r="Y30" s="13" t="str">
        <f t="shared" si="14"/>
        <v/>
      </c>
      <c r="Z30" s="4" t="str">
        <f t="shared" si="15"/>
        <v/>
      </c>
      <c r="AB30" s="2">
        <f t="shared" si="44"/>
        <v>-12</v>
      </c>
      <c r="AC30" s="4">
        <f t="shared" si="16"/>
        <v>-36</v>
      </c>
      <c r="AD30" s="4">
        <f t="shared" si="17"/>
        <v>2.28</v>
      </c>
      <c r="AG30" s="4">
        <f t="shared" si="18"/>
        <v>0</v>
      </c>
      <c r="AH30" s="13" t="str">
        <f t="shared" si="19"/>
        <v/>
      </c>
      <c r="AI30" s="4" t="str">
        <f t="shared" si="20"/>
        <v/>
      </c>
      <c r="AJ30" s="13"/>
      <c r="AK30" s="2">
        <f t="shared" si="45"/>
        <v>-12</v>
      </c>
      <c r="AL30" s="4">
        <f t="shared" si="21"/>
        <v>-36</v>
      </c>
      <c r="AM30" s="4">
        <f t="shared" si="22"/>
        <v>2.28</v>
      </c>
      <c r="AP30" s="4">
        <f t="shared" si="23"/>
        <v>0</v>
      </c>
      <c r="AQ30" s="13" t="str">
        <f t="shared" si="24"/>
        <v/>
      </c>
      <c r="AR30" s="4" t="str">
        <f t="shared" si="25"/>
        <v/>
      </c>
      <c r="AS30" s="13"/>
      <c r="AT30" s="2">
        <f t="shared" si="46"/>
        <v>-12</v>
      </c>
      <c r="AU30" s="4">
        <f t="shared" si="26"/>
        <v>-36</v>
      </c>
      <c r="AV30" s="4">
        <f t="shared" si="27"/>
        <v>2.28</v>
      </c>
      <c r="AY30" s="4">
        <f t="shared" si="28"/>
        <v>0</v>
      </c>
      <c r="AZ30" s="13" t="str">
        <f t="shared" si="29"/>
        <v/>
      </c>
      <c r="BA30" s="4" t="str">
        <f t="shared" si="30"/>
        <v/>
      </c>
      <c r="BB30" s="13"/>
      <c r="BC30" s="2">
        <f t="shared" si="47"/>
        <v>-12</v>
      </c>
      <c r="BD30" s="4">
        <f t="shared" si="31"/>
        <v>-36</v>
      </c>
      <c r="BE30" s="4">
        <f t="shared" si="32"/>
        <v>2.28</v>
      </c>
      <c r="BH30" s="4">
        <f t="shared" si="33"/>
        <v>0</v>
      </c>
      <c r="BI30" s="13" t="str">
        <f t="shared" si="34"/>
        <v/>
      </c>
      <c r="BJ30" s="4" t="str">
        <f t="shared" si="35"/>
        <v/>
      </c>
      <c r="BK30" s="13"/>
      <c r="BL30" s="2">
        <f t="shared" si="48"/>
        <v>-12</v>
      </c>
      <c r="BM30" s="4">
        <f t="shared" si="36"/>
        <v>-36</v>
      </c>
      <c r="BN30" s="4">
        <f t="shared" si="37"/>
        <v>2.28</v>
      </c>
      <c r="BQ30" s="4">
        <f t="shared" si="38"/>
        <v>0</v>
      </c>
      <c r="BR30" s="13" t="str">
        <f t="shared" si="39"/>
        <v/>
      </c>
      <c r="BS30" s="4" t="str">
        <f t="shared" si="40"/>
        <v/>
      </c>
      <c r="BT30" s="25"/>
    </row>
    <row r="31">
      <c r="A31" s="2">
        <f t="shared" si="41"/>
        <v>-11.5</v>
      </c>
      <c r="B31" s="4">
        <f t="shared" si="1"/>
        <v>-34.5</v>
      </c>
      <c r="C31" s="4">
        <f t="shared" si="2"/>
        <v>2.25</v>
      </c>
      <c r="F31" s="4">
        <f t="shared" si="3"/>
        <v>0</v>
      </c>
      <c r="G31" s="13" t="str">
        <f t="shared" si="4"/>
        <v/>
      </c>
      <c r="H31" s="4" t="str">
        <f t="shared" si="5"/>
        <v/>
      </c>
      <c r="J31" s="2">
        <f t="shared" si="42"/>
        <v>-11.5</v>
      </c>
      <c r="K31" s="4">
        <f t="shared" si="6"/>
        <v>-34.5</v>
      </c>
      <c r="L31" s="4">
        <f t="shared" si="7"/>
        <v>2.25</v>
      </c>
      <c r="O31" s="4">
        <f t="shared" si="8"/>
        <v>0</v>
      </c>
      <c r="P31" s="13" t="str">
        <f t="shared" si="9"/>
        <v/>
      </c>
      <c r="Q31" s="4" t="str">
        <f t="shared" si="10"/>
        <v/>
      </c>
      <c r="S31" s="2">
        <f t="shared" si="43"/>
        <v>-11.5</v>
      </c>
      <c r="T31" s="4">
        <f t="shared" si="11"/>
        <v>-34.5</v>
      </c>
      <c r="U31" s="4">
        <f t="shared" si="12"/>
        <v>2.25</v>
      </c>
      <c r="X31" s="4">
        <f t="shared" si="13"/>
        <v>0</v>
      </c>
      <c r="Y31" s="13" t="str">
        <f t="shared" si="14"/>
        <v/>
      </c>
      <c r="Z31" s="4" t="str">
        <f t="shared" si="15"/>
        <v/>
      </c>
      <c r="AB31" s="2">
        <f t="shared" si="44"/>
        <v>-11.5</v>
      </c>
      <c r="AC31" s="4">
        <f t="shared" si="16"/>
        <v>-34.5</v>
      </c>
      <c r="AD31" s="4">
        <f t="shared" si="17"/>
        <v>2.25</v>
      </c>
      <c r="AG31" s="4">
        <f t="shared" si="18"/>
        <v>0</v>
      </c>
      <c r="AH31" s="13" t="str">
        <f t="shared" si="19"/>
        <v/>
      </c>
      <c r="AI31" s="4" t="str">
        <f t="shared" si="20"/>
        <v/>
      </c>
      <c r="AJ31" s="13"/>
      <c r="AK31" s="2">
        <f t="shared" si="45"/>
        <v>-11.5</v>
      </c>
      <c r="AL31" s="4">
        <f t="shared" si="21"/>
        <v>-34.5</v>
      </c>
      <c r="AM31" s="4">
        <f t="shared" si="22"/>
        <v>2.25</v>
      </c>
      <c r="AP31" s="4">
        <f t="shared" si="23"/>
        <v>0</v>
      </c>
      <c r="AQ31" s="13" t="str">
        <f t="shared" si="24"/>
        <v/>
      </c>
      <c r="AR31" s="4" t="str">
        <f t="shared" si="25"/>
        <v/>
      </c>
      <c r="AS31" s="13"/>
      <c r="AT31" s="2">
        <f t="shared" si="46"/>
        <v>-11.5</v>
      </c>
      <c r="AU31" s="4">
        <f t="shared" si="26"/>
        <v>-34.5</v>
      </c>
      <c r="AV31" s="4">
        <f t="shared" si="27"/>
        <v>2.25</v>
      </c>
      <c r="AY31" s="4">
        <f t="shared" si="28"/>
        <v>0</v>
      </c>
      <c r="AZ31" s="13" t="str">
        <f t="shared" si="29"/>
        <v/>
      </c>
      <c r="BA31" s="4" t="str">
        <f t="shared" si="30"/>
        <v/>
      </c>
      <c r="BB31" s="13"/>
      <c r="BC31" s="2">
        <f t="shared" si="47"/>
        <v>-11.5</v>
      </c>
      <c r="BD31" s="4">
        <f t="shared" si="31"/>
        <v>-34.5</v>
      </c>
      <c r="BE31" s="4">
        <f t="shared" si="32"/>
        <v>2.25</v>
      </c>
      <c r="BH31" s="4">
        <f t="shared" si="33"/>
        <v>0</v>
      </c>
      <c r="BI31" s="13" t="str">
        <f t="shared" si="34"/>
        <v/>
      </c>
      <c r="BJ31" s="4" t="str">
        <f t="shared" si="35"/>
        <v/>
      </c>
      <c r="BK31" s="13"/>
      <c r="BL31" s="2">
        <f t="shared" si="48"/>
        <v>-11.5</v>
      </c>
      <c r="BM31" s="4">
        <f t="shared" si="36"/>
        <v>-34.5</v>
      </c>
      <c r="BN31" s="4">
        <f t="shared" si="37"/>
        <v>2.25</v>
      </c>
      <c r="BQ31" s="4">
        <f t="shared" si="38"/>
        <v>0</v>
      </c>
      <c r="BR31" s="13" t="str">
        <f t="shared" si="39"/>
        <v/>
      </c>
      <c r="BS31" s="4" t="str">
        <f t="shared" si="40"/>
        <v/>
      </c>
      <c r="BT31" s="25"/>
    </row>
    <row r="32">
      <c r="A32" s="2">
        <f t="shared" si="41"/>
        <v>-11</v>
      </c>
      <c r="B32" s="4">
        <f t="shared" si="1"/>
        <v>-33</v>
      </c>
      <c r="C32" s="4">
        <f t="shared" si="2"/>
        <v>2.22</v>
      </c>
      <c r="F32" s="4">
        <f t="shared" si="3"/>
        <v>0</v>
      </c>
      <c r="G32" s="13" t="str">
        <f t="shared" si="4"/>
        <v/>
      </c>
      <c r="H32" s="4" t="str">
        <f t="shared" si="5"/>
        <v/>
      </c>
      <c r="J32" s="2">
        <f t="shared" si="42"/>
        <v>-11</v>
      </c>
      <c r="K32" s="4">
        <f t="shared" si="6"/>
        <v>-33</v>
      </c>
      <c r="L32" s="4">
        <f t="shared" si="7"/>
        <v>2.22</v>
      </c>
      <c r="O32" s="4">
        <f t="shared" si="8"/>
        <v>0</v>
      </c>
      <c r="P32" s="13" t="str">
        <f t="shared" si="9"/>
        <v/>
      </c>
      <c r="Q32" s="4" t="str">
        <f t="shared" si="10"/>
        <v/>
      </c>
      <c r="S32" s="2">
        <f t="shared" si="43"/>
        <v>-11</v>
      </c>
      <c r="T32" s="4">
        <f t="shared" si="11"/>
        <v>-33</v>
      </c>
      <c r="U32" s="4">
        <f t="shared" si="12"/>
        <v>2.22</v>
      </c>
      <c r="X32" s="4">
        <f t="shared" si="13"/>
        <v>0</v>
      </c>
      <c r="Y32" s="13" t="str">
        <f t="shared" si="14"/>
        <v/>
      </c>
      <c r="Z32" s="4" t="str">
        <f t="shared" si="15"/>
        <v/>
      </c>
      <c r="AB32" s="2">
        <f t="shared" si="44"/>
        <v>-11</v>
      </c>
      <c r="AC32" s="4">
        <f t="shared" si="16"/>
        <v>-33</v>
      </c>
      <c r="AD32" s="4">
        <f t="shared" si="17"/>
        <v>2.22</v>
      </c>
      <c r="AG32" s="4">
        <f t="shared" si="18"/>
        <v>0</v>
      </c>
      <c r="AH32" s="13" t="str">
        <f t="shared" si="19"/>
        <v/>
      </c>
      <c r="AI32" s="4" t="str">
        <f t="shared" si="20"/>
        <v/>
      </c>
      <c r="AJ32" s="13"/>
      <c r="AK32" s="2">
        <f t="shared" si="45"/>
        <v>-11</v>
      </c>
      <c r="AL32" s="4">
        <f t="shared" si="21"/>
        <v>-33</v>
      </c>
      <c r="AM32" s="4">
        <f t="shared" si="22"/>
        <v>2.22</v>
      </c>
      <c r="AP32" s="4">
        <f t="shared" si="23"/>
        <v>0</v>
      </c>
      <c r="AQ32" s="13" t="str">
        <f t="shared" si="24"/>
        <v/>
      </c>
      <c r="AR32" s="4" t="str">
        <f t="shared" si="25"/>
        <v/>
      </c>
      <c r="AS32" s="13"/>
      <c r="AT32" s="2">
        <f t="shared" si="46"/>
        <v>-11</v>
      </c>
      <c r="AU32" s="4">
        <f t="shared" si="26"/>
        <v>-33</v>
      </c>
      <c r="AV32" s="4">
        <f t="shared" si="27"/>
        <v>2.22</v>
      </c>
      <c r="AY32" s="4">
        <f t="shared" si="28"/>
        <v>0</v>
      </c>
      <c r="AZ32" s="13" t="str">
        <f t="shared" si="29"/>
        <v/>
      </c>
      <c r="BA32" s="4" t="str">
        <f t="shared" si="30"/>
        <v/>
      </c>
      <c r="BB32" s="13"/>
      <c r="BC32" s="2">
        <f t="shared" si="47"/>
        <v>-11</v>
      </c>
      <c r="BD32" s="4">
        <f t="shared" si="31"/>
        <v>-33</v>
      </c>
      <c r="BE32" s="4">
        <f t="shared" si="32"/>
        <v>2.22</v>
      </c>
      <c r="BH32" s="4">
        <f t="shared" si="33"/>
        <v>0</v>
      </c>
      <c r="BI32" s="13" t="str">
        <f t="shared" si="34"/>
        <v/>
      </c>
      <c r="BJ32" s="4" t="str">
        <f t="shared" si="35"/>
        <v/>
      </c>
      <c r="BK32" s="13"/>
      <c r="BL32" s="2">
        <f t="shared" si="48"/>
        <v>-11</v>
      </c>
      <c r="BM32" s="4">
        <f t="shared" si="36"/>
        <v>-33</v>
      </c>
      <c r="BN32" s="4">
        <f t="shared" si="37"/>
        <v>2.22</v>
      </c>
      <c r="BQ32" s="4">
        <f t="shared" si="38"/>
        <v>0</v>
      </c>
      <c r="BR32" s="13" t="str">
        <f t="shared" si="39"/>
        <v/>
      </c>
      <c r="BS32" s="4" t="str">
        <f t="shared" si="40"/>
        <v/>
      </c>
      <c r="BT32" s="25"/>
    </row>
    <row r="33">
      <c r="A33" s="2">
        <f t="shared" si="41"/>
        <v>-10.5</v>
      </c>
      <c r="B33" s="4">
        <f t="shared" si="1"/>
        <v>-31.5</v>
      </c>
      <c r="C33" s="4">
        <f t="shared" si="2"/>
        <v>2.19</v>
      </c>
      <c r="F33" s="4">
        <f t="shared" si="3"/>
        <v>0</v>
      </c>
      <c r="G33" s="13" t="str">
        <f t="shared" si="4"/>
        <v/>
      </c>
      <c r="H33" s="4" t="str">
        <f t="shared" si="5"/>
        <v/>
      </c>
      <c r="J33" s="2">
        <f t="shared" si="42"/>
        <v>-10.5</v>
      </c>
      <c r="K33" s="4">
        <f t="shared" si="6"/>
        <v>-31.5</v>
      </c>
      <c r="L33" s="4">
        <f t="shared" si="7"/>
        <v>2.19</v>
      </c>
      <c r="O33" s="4">
        <f t="shared" si="8"/>
        <v>0</v>
      </c>
      <c r="P33" s="13" t="str">
        <f t="shared" si="9"/>
        <v/>
      </c>
      <c r="Q33" s="4" t="str">
        <f t="shared" si="10"/>
        <v/>
      </c>
      <c r="S33" s="2">
        <f t="shared" si="43"/>
        <v>-10.5</v>
      </c>
      <c r="T33" s="4">
        <f t="shared" si="11"/>
        <v>-31.5</v>
      </c>
      <c r="U33" s="4">
        <f t="shared" si="12"/>
        <v>2.19</v>
      </c>
      <c r="X33" s="4">
        <f t="shared" si="13"/>
        <v>0</v>
      </c>
      <c r="Y33" s="13" t="str">
        <f t="shared" si="14"/>
        <v/>
      </c>
      <c r="Z33" s="4" t="str">
        <f t="shared" si="15"/>
        <v/>
      </c>
      <c r="AB33" s="2">
        <f t="shared" si="44"/>
        <v>-10.5</v>
      </c>
      <c r="AC33" s="4">
        <f t="shared" si="16"/>
        <v>-31.5</v>
      </c>
      <c r="AD33" s="4">
        <f t="shared" si="17"/>
        <v>2.19</v>
      </c>
      <c r="AG33" s="4">
        <f t="shared" si="18"/>
        <v>0</v>
      </c>
      <c r="AH33" s="13" t="str">
        <f t="shared" si="19"/>
        <v/>
      </c>
      <c r="AI33" s="4" t="str">
        <f t="shared" si="20"/>
        <v/>
      </c>
      <c r="AJ33" s="13"/>
      <c r="AK33" s="2">
        <f t="shared" si="45"/>
        <v>-10.5</v>
      </c>
      <c r="AL33" s="4">
        <f t="shared" si="21"/>
        <v>-31.5</v>
      </c>
      <c r="AM33" s="4">
        <f t="shared" si="22"/>
        <v>2.19</v>
      </c>
      <c r="AP33" s="4">
        <f t="shared" si="23"/>
        <v>0</v>
      </c>
      <c r="AQ33" s="13" t="str">
        <f t="shared" si="24"/>
        <v/>
      </c>
      <c r="AR33" s="4" t="str">
        <f t="shared" si="25"/>
        <v/>
      </c>
      <c r="AS33" s="13"/>
      <c r="AT33" s="2">
        <f t="shared" si="46"/>
        <v>-10.5</v>
      </c>
      <c r="AU33" s="4">
        <f t="shared" si="26"/>
        <v>-31.5</v>
      </c>
      <c r="AV33" s="4">
        <f t="shared" si="27"/>
        <v>2.19</v>
      </c>
      <c r="AY33" s="4">
        <f t="shared" si="28"/>
        <v>0</v>
      </c>
      <c r="AZ33" s="13" t="str">
        <f t="shared" si="29"/>
        <v/>
      </c>
      <c r="BA33" s="4" t="str">
        <f t="shared" si="30"/>
        <v/>
      </c>
      <c r="BB33" s="13"/>
      <c r="BC33" s="2">
        <f t="shared" si="47"/>
        <v>-10.5</v>
      </c>
      <c r="BD33" s="4">
        <f t="shared" si="31"/>
        <v>-31.5</v>
      </c>
      <c r="BE33" s="4">
        <f t="shared" si="32"/>
        <v>2.19</v>
      </c>
      <c r="BH33" s="4">
        <f t="shared" si="33"/>
        <v>0</v>
      </c>
      <c r="BI33" s="13" t="str">
        <f t="shared" si="34"/>
        <v/>
      </c>
      <c r="BJ33" s="4" t="str">
        <f t="shared" si="35"/>
        <v/>
      </c>
      <c r="BK33" s="13"/>
      <c r="BL33" s="2">
        <f t="shared" si="48"/>
        <v>-10.5</v>
      </c>
      <c r="BM33" s="4">
        <f t="shared" si="36"/>
        <v>-31.5</v>
      </c>
      <c r="BN33" s="4">
        <f t="shared" si="37"/>
        <v>2.19</v>
      </c>
      <c r="BQ33" s="4">
        <f t="shared" si="38"/>
        <v>0</v>
      </c>
      <c r="BR33" s="13" t="str">
        <f t="shared" si="39"/>
        <v/>
      </c>
      <c r="BS33" s="4" t="str">
        <f t="shared" si="40"/>
        <v/>
      </c>
      <c r="BT33" s="25"/>
    </row>
    <row r="34">
      <c r="A34" s="2">
        <f t="shared" si="41"/>
        <v>-10</v>
      </c>
      <c r="B34" s="4">
        <f t="shared" si="1"/>
        <v>-30</v>
      </c>
      <c r="C34" s="4">
        <f t="shared" si="2"/>
        <v>2.16</v>
      </c>
      <c r="F34" s="4">
        <f t="shared" si="3"/>
        <v>0</v>
      </c>
      <c r="G34" s="13" t="str">
        <f t="shared" si="4"/>
        <v/>
      </c>
      <c r="H34" s="4" t="str">
        <f t="shared" si="5"/>
        <v/>
      </c>
      <c r="J34" s="2">
        <f t="shared" si="42"/>
        <v>-10</v>
      </c>
      <c r="K34" s="4">
        <f t="shared" si="6"/>
        <v>-30</v>
      </c>
      <c r="L34" s="4">
        <f t="shared" si="7"/>
        <v>2.16</v>
      </c>
      <c r="O34" s="4">
        <f t="shared" si="8"/>
        <v>0</v>
      </c>
      <c r="P34" s="13" t="str">
        <f t="shared" si="9"/>
        <v/>
      </c>
      <c r="Q34" s="4" t="str">
        <f t="shared" si="10"/>
        <v/>
      </c>
      <c r="S34" s="2">
        <f t="shared" si="43"/>
        <v>-10</v>
      </c>
      <c r="T34" s="4">
        <f t="shared" si="11"/>
        <v>-30</v>
      </c>
      <c r="U34" s="4">
        <f t="shared" si="12"/>
        <v>2.16</v>
      </c>
      <c r="X34" s="4">
        <f t="shared" si="13"/>
        <v>0</v>
      </c>
      <c r="Y34" s="13" t="str">
        <f t="shared" si="14"/>
        <v/>
      </c>
      <c r="Z34" s="4" t="str">
        <f t="shared" si="15"/>
        <v/>
      </c>
      <c r="AB34" s="2">
        <f t="shared" si="44"/>
        <v>-10</v>
      </c>
      <c r="AC34" s="4">
        <f t="shared" si="16"/>
        <v>-30</v>
      </c>
      <c r="AD34" s="4">
        <f t="shared" si="17"/>
        <v>2.16</v>
      </c>
      <c r="AG34" s="4">
        <f t="shared" si="18"/>
        <v>0</v>
      </c>
      <c r="AH34" s="13" t="str">
        <f t="shared" si="19"/>
        <v/>
      </c>
      <c r="AI34" s="4" t="str">
        <f t="shared" si="20"/>
        <v/>
      </c>
      <c r="AJ34" s="13"/>
      <c r="AK34" s="2">
        <f t="shared" si="45"/>
        <v>-10</v>
      </c>
      <c r="AL34" s="4">
        <f t="shared" si="21"/>
        <v>-30</v>
      </c>
      <c r="AM34" s="4">
        <f t="shared" si="22"/>
        <v>2.16</v>
      </c>
      <c r="AP34" s="4">
        <f t="shared" si="23"/>
        <v>0</v>
      </c>
      <c r="AQ34" s="13" t="str">
        <f t="shared" si="24"/>
        <v/>
      </c>
      <c r="AR34" s="4" t="str">
        <f t="shared" si="25"/>
        <v/>
      </c>
      <c r="AS34" s="13"/>
      <c r="AT34" s="2">
        <f t="shared" si="46"/>
        <v>-10</v>
      </c>
      <c r="AU34" s="4">
        <f t="shared" si="26"/>
        <v>-30</v>
      </c>
      <c r="AV34" s="4">
        <f t="shared" si="27"/>
        <v>2.16</v>
      </c>
      <c r="AY34" s="4">
        <f t="shared" si="28"/>
        <v>0</v>
      </c>
      <c r="AZ34" s="13" t="str">
        <f t="shared" si="29"/>
        <v/>
      </c>
      <c r="BA34" s="4" t="str">
        <f t="shared" si="30"/>
        <v/>
      </c>
      <c r="BB34" s="13"/>
      <c r="BC34" s="2">
        <f t="shared" si="47"/>
        <v>-10</v>
      </c>
      <c r="BD34" s="4">
        <f t="shared" si="31"/>
        <v>-30</v>
      </c>
      <c r="BE34" s="4">
        <f t="shared" si="32"/>
        <v>2.16</v>
      </c>
      <c r="BH34" s="4">
        <f t="shared" si="33"/>
        <v>0</v>
      </c>
      <c r="BI34" s="13" t="str">
        <f t="shared" si="34"/>
        <v/>
      </c>
      <c r="BJ34" s="4" t="str">
        <f t="shared" si="35"/>
        <v/>
      </c>
      <c r="BK34" s="13"/>
      <c r="BL34" s="2">
        <f t="shared" si="48"/>
        <v>-10</v>
      </c>
      <c r="BM34" s="4">
        <f t="shared" si="36"/>
        <v>-30</v>
      </c>
      <c r="BN34" s="4">
        <f t="shared" si="37"/>
        <v>2.16</v>
      </c>
      <c r="BQ34" s="4">
        <f t="shared" si="38"/>
        <v>0</v>
      </c>
      <c r="BR34" s="13" t="str">
        <f t="shared" si="39"/>
        <v/>
      </c>
      <c r="BS34" s="4" t="str">
        <f t="shared" si="40"/>
        <v/>
      </c>
      <c r="BT34" s="25"/>
    </row>
    <row r="35">
      <c r="A35" s="2">
        <f t="shared" si="41"/>
        <v>-9.5</v>
      </c>
      <c r="B35" s="4">
        <f t="shared" si="1"/>
        <v>-28.5</v>
      </c>
      <c r="C35" s="4">
        <f t="shared" si="2"/>
        <v>2.13</v>
      </c>
      <c r="F35" s="4">
        <f t="shared" si="3"/>
        <v>0</v>
      </c>
      <c r="G35" s="13" t="str">
        <f t="shared" si="4"/>
        <v/>
      </c>
      <c r="H35" s="4" t="str">
        <f t="shared" si="5"/>
        <v/>
      </c>
      <c r="J35" s="2">
        <f t="shared" si="42"/>
        <v>-9.5</v>
      </c>
      <c r="K35" s="4">
        <f t="shared" si="6"/>
        <v>-28.5</v>
      </c>
      <c r="L35" s="4">
        <f t="shared" si="7"/>
        <v>2.13</v>
      </c>
      <c r="O35" s="4">
        <f t="shared" si="8"/>
        <v>0</v>
      </c>
      <c r="P35" s="13" t="str">
        <f t="shared" si="9"/>
        <v/>
      </c>
      <c r="Q35" s="4" t="str">
        <f t="shared" si="10"/>
        <v/>
      </c>
      <c r="S35" s="2">
        <f t="shared" si="43"/>
        <v>-9.5</v>
      </c>
      <c r="T35" s="4">
        <f t="shared" si="11"/>
        <v>-28.5</v>
      </c>
      <c r="U35" s="4">
        <f t="shared" si="12"/>
        <v>2.13</v>
      </c>
      <c r="X35" s="4">
        <f t="shared" si="13"/>
        <v>0</v>
      </c>
      <c r="Y35" s="13" t="str">
        <f t="shared" si="14"/>
        <v/>
      </c>
      <c r="Z35" s="4" t="str">
        <f t="shared" si="15"/>
        <v/>
      </c>
      <c r="AB35" s="2">
        <f t="shared" si="44"/>
        <v>-9.5</v>
      </c>
      <c r="AC35" s="4">
        <f t="shared" si="16"/>
        <v>-28.5</v>
      </c>
      <c r="AD35" s="4">
        <f t="shared" si="17"/>
        <v>2.13</v>
      </c>
      <c r="AG35" s="4">
        <f t="shared" si="18"/>
        <v>0</v>
      </c>
      <c r="AH35" s="13" t="str">
        <f t="shared" si="19"/>
        <v/>
      </c>
      <c r="AI35" s="4" t="str">
        <f t="shared" si="20"/>
        <v/>
      </c>
      <c r="AJ35" s="13"/>
      <c r="AK35" s="2">
        <f t="shared" si="45"/>
        <v>-9.5</v>
      </c>
      <c r="AL35" s="4">
        <f t="shared" si="21"/>
        <v>-28.5</v>
      </c>
      <c r="AM35" s="4">
        <f t="shared" si="22"/>
        <v>2.13</v>
      </c>
      <c r="AP35" s="4">
        <f t="shared" si="23"/>
        <v>0</v>
      </c>
      <c r="AQ35" s="13" t="str">
        <f t="shared" si="24"/>
        <v/>
      </c>
      <c r="AR35" s="4" t="str">
        <f t="shared" si="25"/>
        <v/>
      </c>
      <c r="AS35" s="13"/>
      <c r="AT35" s="2">
        <f t="shared" si="46"/>
        <v>-9.5</v>
      </c>
      <c r="AU35" s="4">
        <f t="shared" si="26"/>
        <v>-28.5</v>
      </c>
      <c r="AV35" s="4">
        <f t="shared" si="27"/>
        <v>2.13</v>
      </c>
      <c r="AY35" s="4">
        <f t="shared" si="28"/>
        <v>0</v>
      </c>
      <c r="AZ35" s="13" t="str">
        <f t="shared" si="29"/>
        <v/>
      </c>
      <c r="BA35" s="4" t="str">
        <f t="shared" si="30"/>
        <v/>
      </c>
      <c r="BB35" s="13"/>
      <c r="BC35" s="2">
        <f t="shared" si="47"/>
        <v>-9.5</v>
      </c>
      <c r="BD35" s="4">
        <f t="shared" si="31"/>
        <v>-28.5</v>
      </c>
      <c r="BE35" s="4">
        <f t="shared" si="32"/>
        <v>2.13</v>
      </c>
      <c r="BH35" s="4">
        <f t="shared" si="33"/>
        <v>0</v>
      </c>
      <c r="BI35" s="13" t="str">
        <f t="shared" si="34"/>
        <v/>
      </c>
      <c r="BJ35" s="4" t="str">
        <f t="shared" si="35"/>
        <v/>
      </c>
      <c r="BK35" s="13"/>
      <c r="BL35" s="2">
        <f t="shared" si="48"/>
        <v>-9.5</v>
      </c>
      <c r="BM35" s="4">
        <f t="shared" si="36"/>
        <v>-28.5</v>
      </c>
      <c r="BN35" s="4">
        <f t="shared" si="37"/>
        <v>2.13</v>
      </c>
      <c r="BQ35" s="4">
        <f t="shared" si="38"/>
        <v>0</v>
      </c>
      <c r="BR35" s="13" t="str">
        <f t="shared" si="39"/>
        <v/>
      </c>
      <c r="BS35" s="4" t="str">
        <f t="shared" si="40"/>
        <v/>
      </c>
      <c r="BT35" s="25"/>
    </row>
    <row r="36">
      <c r="A36" s="2">
        <f t="shared" si="41"/>
        <v>-9</v>
      </c>
      <c r="B36" s="4">
        <f t="shared" si="1"/>
        <v>-27</v>
      </c>
      <c r="C36" s="4">
        <f t="shared" si="2"/>
        <v>2.1</v>
      </c>
      <c r="F36" s="4">
        <f t="shared" si="3"/>
        <v>0</v>
      </c>
      <c r="G36" s="13" t="str">
        <f t="shared" si="4"/>
        <v/>
      </c>
      <c r="H36" s="4" t="str">
        <f t="shared" si="5"/>
        <v/>
      </c>
      <c r="J36" s="2">
        <f t="shared" si="42"/>
        <v>-9</v>
      </c>
      <c r="K36" s="4">
        <f t="shared" si="6"/>
        <v>-27</v>
      </c>
      <c r="L36" s="4">
        <f t="shared" si="7"/>
        <v>2.1</v>
      </c>
      <c r="O36" s="4">
        <f t="shared" si="8"/>
        <v>0</v>
      </c>
      <c r="P36" s="13" t="str">
        <f t="shared" si="9"/>
        <v/>
      </c>
      <c r="Q36" s="4" t="str">
        <f t="shared" si="10"/>
        <v/>
      </c>
      <c r="S36" s="2">
        <f t="shared" si="43"/>
        <v>-9</v>
      </c>
      <c r="T36" s="4">
        <f t="shared" si="11"/>
        <v>-27</v>
      </c>
      <c r="U36" s="4">
        <f t="shared" si="12"/>
        <v>2.1</v>
      </c>
      <c r="X36" s="4">
        <f t="shared" si="13"/>
        <v>0</v>
      </c>
      <c r="Y36" s="13" t="str">
        <f t="shared" si="14"/>
        <v/>
      </c>
      <c r="Z36" s="4" t="str">
        <f t="shared" si="15"/>
        <v/>
      </c>
      <c r="AB36" s="2">
        <f t="shared" si="44"/>
        <v>-9</v>
      </c>
      <c r="AC36" s="4">
        <f t="shared" si="16"/>
        <v>-27</v>
      </c>
      <c r="AD36" s="4">
        <f t="shared" si="17"/>
        <v>2.1</v>
      </c>
      <c r="AG36" s="4">
        <f t="shared" si="18"/>
        <v>0</v>
      </c>
      <c r="AH36" s="13" t="str">
        <f t="shared" si="19"/>
        <v/>
      </c>
      <c r="AI36" s="4" t="str">
        <f t="shared" si="20"/>
        <v/>
      </c>
      <c r="AJ36" s="13"/>
      <c r="AK36" s="2">
        <f t="shared" si="45"/>
        <v>-9</v>
      </c>
      <c r="AL36" s="4">
        <f t="shared" si="21"/>
        <v>-27</v>
      </c>
      <c r="AM36" s="4">
        <f t="shared" si="22"/>
        <v>2.1</v>
      </c>
      <c r="AP36" s="4">
        <f t="shared" si="23"/>
        <v>0</v>
      </c>
      <c r="AQ36" s="13" t="str">
        <f t="shared" si="24"/>
        <v/>
      </c>
      <c r="AR36" s="4" t="str">
        <f t="shared" si="25"/>
        <v/>
      </c>
      <c r="AS36" s="13"/>
      <c r="AT36" s="2">
        <f t="shared" si="46"/>
        <v>-9</v>
      </c>
      <c r="AU36" s="4">
        <f t="shared" si="26"/>
        <v>-27</v>
      </c>
      <c r="AV36" s="4">
        <f t="shared" si="27"/>
        <v>2.1</v>
      </c>
      <c r="AY36" s="4">
        <f t="shared" si="28"/>
        <v>0</v>
      </c>
      <c r="AZ36" s="13" t="str">
        <f t="shared" si="29"/>
        <v/>
      </c>
      <c r="BA36" s="4" t="str">
        <f t="shared" si="30"/>
        <v/>
      </c>
      <c r="BB36" s="13"/>
      <c r="BC36" s="2">
        <f t="shared" si="47"/>
        <v>-9</v>
      </c>
      <c r="BD36" s="4">
        <f t="shared" si="31"/>
        <v>-27</v>
      </c>
      <c r="BE36" s="4">
        <f t="shared" si="32"/>
        <v>2.1</v>
      </c>
      <c r="BH36" s="4">
        <f t="shared" si="33"/>
        <v>0</v>
      </c>
      <c r="BI36" s="13" t="str">
        <f t="shared" si="34"/>
        <v/>
      </c>
      <c r="BJ36" s="4" t="str">
        <f t="shared" si="35"/>
        <v/>
      </c>
      <c r="BK36" s="13"/>
      <c r="BL36" s="2">
        <f t="shared" si="48"/>
        <v>-9</v>
      </c>
      <c r="BM36" s="4">
        <f t="shared" si="36"/>
        <v>-27</v>
      </c>
      <c r="BN36" s="4">
        <f t="shared" si="37"/>
        <v>2.1</v>
      </c>
      <c r="BQ36" s="4">
        <f t="shared" si="38"/>
        <v>0</v>
      </c>
      <c r="BR36" s="13" t="str">
        <f t="shared" si="39"/>
        <v/>
      </c>
      <c r="BS36" s="4" t="str">
        <f t="shared" si="40"/>
        <v/>
      </c>
      <c r="BT36" s="25"/>
    </row>
    <row r="37">
      <c r="A37" s="2">
        <f t="shared" si="41"/>
        <v>-8.5</v>
      </c>
      <c r="B37" s="4">
        <f t="shared" si="1"/>
        <v>-25.5</v>
      </c>
      <c r="C37" s="4">
        <f t="shared" si="2"/>
        <v>2.07</v>
      </c>
      <c r="F37" s="4">
        <f t="shared" si="3"/>
        <v>0</v>
      </c>
      <c r="G37" s="13" t="str">
        <f t="shared" si="4"/>
        <v/>
      </c>
      <c r="H37" s="4" t="str">
        <f t="shared" si="5"/>
        <v/>
      </c>
      <c r="J37" s="2">
        <f t="shared" si="42"/>
        <v>-8.5</v>
      </c>
      <c r="K37" s="4">
        <f t="shared" si="6"/>
        <v>-25.5</v>
      </c>
      <c r="L37" s="4">
        <f t="shared" si="7"/>
        <v>2.07</v>
      </c>
      <c r="O37" s="4">
        <f t="shared" si="8"/>
        <v>0</v>
      </c>
      <c r="P37" s="13" t="str">
        <f t="shared" si="9"/>
        <v/>
      </c>
      <c r="Q37" s="4" t="str">
        <f t="shared" si="10"/>
        <v/>
      </c>
      <c r="S37" s="2">
        <f t="shared" si="43"/>
        <v>-8.5</v>
      </c>
      <c r="T37" s="4">
        <f t="shared" si="11"/>
        <v>-25.5</v>
      </c>
      <c r="U37" s="4">
        <f t="shared" si="12"/>
        <v>2.07</v>
      </c>
      <c r="X37" s="4">
        <f t="shared" si="13"/>
        <v>0</v>
      </c>
      <c r="Y37" s="13" t="str">
        <f t="shared" si="14"/>
        <v/>
      </c>
      <c r="Z37" s="4" t="str">
        <f t="shared" si="15"/>
        <v/>
      </c>
      <c r="AB37" s="2">
        <f t="shared" si="44"/>
        <v>-8.5</v>
      </c>
      <c r="AC37" s="4">
        <f t="shared" si="16"/>
        <v>-25.5</v>
      </c>
      <c r="AD37" s="4">
        <f t="shared" si="17"/>
        <v>2.07</v>
      </c>
      <c r="AG37" s="4">
        <f t="shared" si="18"/>
        <v>0</v>
      </c>
      <c r="AH37" s="13" t="str">
        <f t="shared" si="19"/>
        <v/>
      </c>
      <c r="AI37" s="4" t="str">
        <f t="shared" si="20"/>
        <v/>
      </c>
      <c r="AJ37" s="13"/>
      <c r="AK37" s="2">
        <f t="shared" si="45"/>
        <v>-8.5</v>
      </c>
      <c r="AL37" s="4">
        <f t="shared" si="21"/>
        <v>-25.5</v>
      </c>
      <c r="AM37" s="4">
        <f t="shared" si="22"/>
        <v>2.07</v>
      </c>
      <c r="AP37" s="4">
        <f t="shared" si="23"/>
        <v>0</v>
      </c>
      <c r="AQ37" s="13" t="str">
        <f t="shared" si="24"/>
        <v/>
      </c>
      <c r="AR37" s="4" t="str">
        <f t="shared" si="25"/>
        <v/>
      </c>
      <c r="AS37" s="13"/>
      <c r="AT37" s="2">
        <f t="shared" si="46"/>
        <v>-8.5</v>
      </c>
      <c r="AU37" s="4">
        <f t="shared" si="26"/>
        <v>-25.5</v>
      </c>
      <c r="AV37" s="4">
        <f t="shared" si="27"/>
        <v>2.07</v>
      </c>
      <c r="AY37" s="4">
        <f t="shared" si="28"/>
        <v>0</v>
      </c>
      <c r="AZ37" s="13" t="str">
        <f t="shared" si="29"/>
        <v/>
      </c>
      <c r="BA37" s="4" t="str">
        <f t="shared" si="30"/>
        <v/>
      </c>
      <c r="BB37" s="13"/>
      <c r="BC37" s="2">
        <f t="shared" si="47"/>
        <v>-8.5</v>
      </c>
      <c r="BD37" s="4">
        <f t="shared" si="31"/>
        <v>-25.5</v>
      </c>
      <c r="BE37" s="4">
        <f t="shared" si="32"/>
        <v>2.07</v>
      </c>
      <c r="BH37" s="4">
        <f t="shared" si="33"/>
        <v>0</v>
      </c>
      <c r="BI37" s="13" t="str">
        <f t="shared" si="34"/>
        <v/>
      </c>
      <c r="BJ37" s="4" t="str">
        <f t="shared" si="35"/>
        <v/>
      </c>
      <c r="BK37" s="13"/>
      <c r="BL37" s="2">
        <f t="shared" si="48"/>
        <v>-8.5</v>
      </c>
      <c r="BM37" s="4">
        <f t="shared" si="36"/>
        <v>-25.5</v>
      </c>
      <c r="BN37" s="4">
        <f t="shared" si="37"/>
        <v>2.07</v>
      </c>
      <c r="BQ37" s="4">
        <f t="shared" si="38"/>
        <v>0</v>
      </c>
      <c r="BR37" s="13" t="str">
        <f t="shared" si="39"/>
        <v/>
      </c>
      <c r="BS37" s="4" t="str">
        <f t="shared" si="40"/>
        <v/>
      </c>
      <c r="BT37" s="25"/>
    </row>
    <row r="38">
      <c r="A38" s="2">
        <f t="shared" si="41"/>
        <v>-8</v>
      </c>
      <c r="B38" s="4">
        <f t="shared" si="1"/>
        <v>-24</v>
      </c>
      <c r="C38" s="4">
        <f t="shared" si="2"/>
        <v>2.04</v>
      </c>
      <c r="F38" s="4">
        <f t="shared" si="3"/>
        <v>0</v>
      </c>
      <c r="G38" s="13" t="str">
        <f t="shared" si="4"/>
        <v/>
      </c>
      <c r="H38" s="4" t="str">
        <f t="shared" si="5"/>
        <v/>
      </c>
      <c r="J38" s="2">
        <f t="shared" si="42"/>
        <v>-8</v>
      </c>
      <c r="K38" s="4">
        <f t="shared" si="6"/>
        <v>-24</v>
      </c>
      <c r="L38" s="4">
        <f t="shared" si="7"/>
        <v>2.04</v>
      </c>
      <c r="O38" s="4">
        <f t="shared" si="8"/>
        <v>0</v>
      </c>
      <c r="P38" s="13" t="str">
        <f t="shared" si="9"/>
        <v/>
      </c>
      <c r="Q38" s="4" t="str">
        <f t="shared" si="10"/>
        <v/>
      </c>
      <c r="S38" s="2">
        <f t="shared" si="43"/>
        <v>-8</v>
      </c>
      <c r="T38" s="4">
        <f t="shared" si="11"/>
        <v>-24</v>
      </c>
      <c r="U38" s="4">
        <f t="shared" si="12"/>
        <v>2.04</v>
      </c>
      <c r="X38" s="4">
        <f t="shared" si="13"/>
        <v>0</v>
      </c>
      <c r="Y38" s="13" t="str">
        <f t="shared" si="14"/>
        <v/>
      </c>
      <c r="Z38" s="4" t="str">
        <f t="shared" si="15"/>
        <v/>
      </c>
      <c r="AB38" s="2">
        <f t="shared" si="44"/>
        <v>-8</v>
      </c>
      <c r="AC38" s="4">
        <f t="shared" si="16"/>
        <v>-24</v>
      </c>
      <c r="AD38" s="4">
        <f t="shared" si="17"/>
        <v>2.04</v>
      </c>
      <c r="AG38" s="4">
        <f t="shared" si="18"/>
        <v>0</v>
      </c>
      <c r="AH38" s="13" t="str">
        <f t="shared" si="19"/>
        <v/>
      </c>
      <c r="AI38" s="4" t="str">
        <f t="shared" si="20"/>
        <v/>
      </c>
      <c r="AJ38" s="13"/>
      <c r="AK38" s="2">
        <f t="shared" si="45"/>
        <v>-8</v>
      </c>
      <c r="AL38" s="4">
        <f t="shared" si="21"/>
        <v>-24</v>
      </c>
      <c r="AM38" s="4">
        <f t="shared" si="22"/>
        <v>2.04</v>
      </c>
      <c r="AP38" s="4">
        <f t="shared" si="23"/>
        <v>0</v>
      </c>
      <c r="AQ38" s="13" t="str">
        <f t="shared" si="24"/>
        <v/>
      </c>
      <c r="AR38" s="4" t="str">
        <f t="shared" si="25"/>
        <v/>
      </c>
      <c r="AS38" s="13"/>
      <c r="AT38" s="2">
        <f t="shared" si="46"/>
        <v>-8</v>
      </c>
      <c r="AU38" s="4">
        <f t="shared" si="26"/>
        <v>-24</v>
      </c>
      <c r="AV38" s="4">
        <f t="shared" si="27"/>
        <v>2.04</v>
      </c>
      <c r="AY38" s="4">
        <f t="shared" si="28"/>
        <v>0</v>
      </c>
      <c r="AZ38" s="13" t="str">
        <f t="shared" si="29"/>
        <v/>
      </c>
      <c r="BA38" s="4" t="str">
        <f t="shared" si="30"/>
        <v/>
      </c>
      <c r="BB38" s="13"/>
      <c r="BC38" s="2">
        <f t="shared" si="47"/>
        <v>-8</v>
      </c>
      <c r="BD38" s="4">
        <f t="shared" si="31"/>
        <v>-24</v>
      </c>
      <c r="BE38" s="4">
        <f t="shared" si="32"/>
        <v>2.04</v>
      </c>
      <c r="BH38" s="4">
        <f t="shared" si="33"/>
        <v>0</v>
      </c>
      <c r="BI38" s="13" t="str">
        <f t="shared" si="34"/>
        <v/>
      </c>
      <c r="BJ38" s="4" t="str">
        <f t="shared" si="35"/>
        <v/>
      </c>
      <c r="BK38" s="13"/>
      <c r="BL38" s="2">
        <f t="shared" si="48"/>
        <v>-8</v>
      </c>
      <c r="BM38" s="4">
        <f t="shared" si="36"/>
        <v>-24</v>
      </c>
      <c r="BN38" s="4">
        <f t="shared" si="37"/>
        <v>2.04</v>
      </c>
      <c r="BQ38" s="4">
        <f t="shared" si="38"/>
        <v>0</v>
      </c>
      <c r="BR38" s="13" t="str">
        <f t="shared" si="39"/>
        <v/>
      </c>
      <c r="BS38" s="4" t="str">
        <f t="shared" si="40"/>
        <v/>
      </c>
      <c r="BT38" s="25"/>
    </row>
    <row r="39">
      <c r="A39" s="2">
        <f t="shared" si="41"/>
        <v>-7.5</v>
      </c>
      <c r="B39" s="4">
        <f t="shared" si="1"/>
        <v>-22.5</v>
      </c>
      <c r="C39" s="4">
        <f t="shared" si="2"/>
        <v>2.01</v>
      </c>
      <c r="F39" s="4">
        <f t="shared" si="3"/>
        <v>0</v>
      </c>
      <c r="G39" s="13" t="str">
        <f t="shared" si="4"/>
        <v/>
      </c>
      <c r="H39" s="4" t="str">
        <f t="shared" si="5"/>
        <v/>
      </c>
      <c r="J39" s="2">
        <f t="shared" si="42"/>
        <v>-7.5</v>
      </c>
      <c r="K39" s="4">
        <f t="shared" si="6"/>
        <v>-22.5</v>
      </c>
      <c r="L39" s="4">
        <f t="shared" si="7"/>
        <v>2.01</v>
      </c>
      <c r="O39" s="4">
        <f t="shared" si="8"/>
        <v>0</v>
      </c>
      <c r="P39" s="13" t="str">
        <f t="shared" si="9"/>
        <v/>
      </c>
      <c r="Q39" s="4" t="str">
        <f t="shared" si="10"/>
        <v/>
      </c>
      <c r="S39" s="2">
        <f t="shared" si="43"/>
        <v>-7.5</v>
      </c>
      <c r="T39" s="4">
        <f t="shared" si="11"/>
        <v>-22.5</v>
      </c>
      <c r="U39" s="4">
        <f t="shared" si="12"/>
        <v>2.01</v>
      </c>
      <c r="X39" s="4">
        <f t="shared" si="13"/>
        <v>0</v>
      </c>
      <c r="Y39" s="13" t="str">
        <f t="shared" si="14"/>
        <v/>
      </c>
      <c r="Z39" s="4" t="str">
        <f t="shared" si="15"/>
        <v/>
      </c>
      <c r="AB39" s="2">
        <f t="shared" si="44"/>
        <v>-7.5</v>
      </c>
      <c r="AC39" s="4">
        <f t="shared" si="16"/>
        <v>-22.5</v>
      </c>
      <c r="AD39" s="4">
        <f t="shared" si="17"/>
        <v>2.01</v>
      </c>
      <c r="AG39" s="4">
        <f t="shared" si="18"/>
        <v>0</v>
      </c>
      <c r="AH39" s="13" t="str">
        <f t="shared" si="19"/>
        <v/>
      </c>
      <c r="AI39" s="4" t="str">
        <f t="shared" si="20"/>
        <v/>
      </c>
      <c r="AJ39" s="13"/>
      <c r="AK39" s="2">
        <f t="shared" si="45"/>
        <v>-7.5</v>
      </c>
      <c r="AL39" s="4">
        <f t="shared" si="21"/>
        <v>-22.5</v>
      </c>
      <c r="AM39" s="4">
        <f t="shared" si="22"/>
        <v>2.01</v>
      </c>
      <c r="AP39" s="4">
        <f t="shared" si="23"/>
        <v>0</v>
      </c>
      <c r="AQ39" s="13" t="str">
        <f t="shared" si="24"/>
        <v/>
      </c>
      <c r="AR39" s="4" t="str">
        <f t="shared" si="25"/>
        <v/>
      </c>
      <c r="AS39" s="13"/>
      <c r="AT39" s="2">
        <f t="shared" si="46"/>
        <v>-7.5</v>
      </c>
      <c r="AU39" s="4">
        <f t="shared" si="26"/>
        <v>-22.5</v>
      </c>
      <c r="AV39" s="4">
        <f t="shared" si="27"/>
        <v>2.01</v>
      </c>
      <c r="AY39" s="4">
        <f t="shared" si="28"/>
        <v>0</v>
      </c>
      <c r="AZ39" s="13" t="str">
        <f t="shared" si="29"/>
        <v/>
      </c>
      <c r="BA39" s="4" t="str">
        <f t="shared" si="30"/>
        <v/>
      </c>
      <c r="BB39" s="13"/>
      <c r="BC39" s="2">
        <f t="shared" si="47"/>
        <v>-7.5</v>
      </c>
      <c r="BD39" s="4">
        <f t="shared" si="31"/>
        <v>-22.5</v>
      </c>
      <c r="BE39" s="4">
        <f t="shared" si="32"/>
        <v>2.01</v>
      </c>
      <c r="BH39" s="4">
        <f t="shared" si="33"/>
        <v>0</v>
      </c>
      <c r="BI39" s="13" t="str">
        <f t="shared" si="34"/>
        <v/>
      </c>
      <c r="BJ39" s="4" t="str">
        <f t="shared" si="35"/>
        <v/>
      </c>
      <c r="BK39" s="13"/>
      <c r="BL39" s="2">
        <f t="shared" si="48"/>
        <v>-7.5</v>
      </c>
      <c r="BM39" s="4">
        <f t="shared" si="36"/>
        <v>-22.5</v>
      </c>
      <c r="BN39" s="4">
        <f t="shared" si="37"/>
        <v>2.01</v>
      </c>
      <c r="BQ39" s="4">
        <f t="shared" si="38"/>
        <v>0</v>
      </c>
      <c r="BR39" s="13" t="str">
        <f t="shared" si="39"/>
        <v/>
      </c>
      <c r="BS39" s="4" t="str">
        <f t="shared" si="40"/>
        <v/>
      </c>
      <c r="BT39" s="25"/>
    </row>
    <row r="40">
      <c r="A40" s="2">
        <f t="shared" si="41"/>
        <v>-7</v>
      </c>
      <c r="B40" s="4">
        <f t="shared" si="1"/>
        <v>-21</v>
      </c>
      <c r="C40" s="4">
        <f t="shared" si="2"/>
        <v>1.98</v>
      </c>
      <c r="F40" s="4">
        <f t="shared" si="3"/>
        <v>0</v>
      </c>
      <c r="G40" s="13" t="str">
        <f t="shared" si="4"/>
        <v/>
      </c>
      <c r="H40" s="4" t="str">
        <f t="shared" si="5"/>
        <v/>
      </c>
      <c r="J40" s="2">
        <f t="shared" si="42"/>
        <v>-7</v>
      </c>
      <c r="K40" s="4">
        <f t="shared" si="6"/>
        <v>-21</v>
      </c>
      <c r="L40" s="4">
        <f t="shared" si="7"/>
        <v>1.98</v>
      </c>
      <c r="O40" s="4">
        <f t="shared" si="8"/>
        <v>0</v>
      </c>
      <c r="P40" s="13" t="str">
        <f t="shared" si="9"/>
        <v/>
      </c>
      <c r="Q40" s="4" t="str">
        <f t="shared" si="10"/>
        <v/>
      </c>
      <c r="S40" s="2">
        <f t="shared" si="43"/>
        <v>-7</v>
      </c>
      <c r="T40" s="4">
        <f t="shared" si="11"/>
        <v>-21</v>
      </c>
      <c r="U40" s="4">
        <f t="shared" si="12"/>
        <v>1.98</v>
      </c>
      <c r="X40" s="4">
        <f t="shared" si="13"/>
        <v>0</v>
      </c>
      <c r="Y40" s="13" t="str">
        <f t="shared" si="14"/>
        <v/>
      </c>
      <c r="Z40" s="4" t="str">
        <f t="shared" si="15"/>
        <v/>
      </c>
      <c r="AB40" s="2">
        <f t="shared" si="44"/>
        <v>-7</v>
      </c>
      <c r="AC40" s="4">
        <f t="shared" si="16"/>
        <v>-21</v>
      </c>
      <c r="AD40" s="4">
        <f t="shared" si="17"/>
        <v>1.98</v>
      </c>
      <c r="AG40" s="4">
        <f t="shared" si="18"/>
        <v>0</v>
      </c>
      <c r="AH40" s="13" t="str">
        <f t="shared" si="19"/>
        <v/>
      </c>
      <c r="AI40" s="4" t="str">
        <f t="shared" si="20"/>
        <v/>
      </c>
      <c r="AJ40" s="13"/>
      <c r="AK40" s="2">
        <f t="shared" si="45"/>
        <v>-7</v>
      </c>
      <c r="AL40" s="4">
        <f t="shared" si="21"/>
        <v>-21</v>
      </c>
      <c r="AM40" s="4">
        <f t="shared" si="22"/>
        <v>1.98</v>
      </c>
      <c r="AP40" s="4">
        <f t="shared" si="23"/>
        <v>0</v>
      </c>
      <c r="AQ40" s="13" t="str">
        <f t="shared" si="24"/>
        <v/>
      </c>
      <c r="AR40" s="4" t="str">
        <f t="shared" si="25"/>
        <v/>
      </c>
      <c r="AS40" s="13"/>
      <c r="AT40" s="2">
        <f t="shared" si="46"/>
        <v>-7</v>
      </c>
      <c r="AU40" s="4">
        <f t="shared" si="26"/>
        <v>-21</v>
      </c>
      <c r="AV40" s="4">
        <f t="shared" si="27"/>
        <v>1.98</v>
      </c>
      <c r="AY40" s="4">
        <f t="shared" si="28"/>
        <v>0</v>
      </c>
      <c r="AZ40" s="13" t="str">
        <f t="shared" si="29"/>
        <v/>
      </c>
      <c r="BA40" s="4" t="str">
        <f t="shared" si="30"/>
        <v/>
      </c>
      <c r="BB40" s="13"/>
      <c r="BC40" s="2">
        <f t="shared" si="47"/>
        <v>-7</v>
      </c>
      <c r="BD40" s="4">
        <f t="shared" si="31"/>
        <v>-21</v>
      </c>
      <c r="BE40" s="4">
        <f t="shared" si="32"/>
        <v>1.98</v>
      </c>
      <c r="BH40" s="4">
        <f t="shared" si="33"/>
        <v>0</v>
      </c>
      <c r="BI40" s="13" t="str">
        <f t="shared" si="34"/>
        <v/>
      </c>
      <c r="BJ40" s="4" t="str">
        <f t="shared" si="35"/>
        <v/>
      </c>
      <c r="BK40" s="13"/>
      <c r="BL40" s="2">
        <f t="shared" si="48"/>
        <v>-7</v>
      </c>
      <c r="BM40" s="4">
        <f t="shared" si="36"/>
        <v>-21</v>
      </c>
      <c r="BN40" s="4">
        <f t="shared" si="37"/>
        <v>1.98</v>
      </c>
      <c r="BQ40" s="4">
        <f t="shared" si="38"/>
        <v>0</v>
      </c>
      <c r="BR40" s="13" t="str">
        <f t="shared" si="39"/>
        <v/>
      </c>
      <c r="BS40" s="4" t="str">
        <f t="shared" si="40"/>
        <v/>
      </c>
      <c r="BT40" s="25"/>
    </row>
    <row r="41">
      <c r="A41" s="2">
        <f t="shared" si="41"/>
        <v>-6.5</v>
      </c>
      <c r="B41" s="4">
        <f t="shared" si="1"/>
        <v>-19.5</v>
      </c>
      <c r="C41" s="4">
        <f t="shared" si="2"/>
        <v>1.95</v>
      </c>
      <c r="F41" s="4">
        <f t="shared" si="3"/>
        <v>0</v>
      </c>
      <c r="G41" s="13" t="str">
        <f t="shared" si="4"/>
        <v/>
      </c>
      <c r="H41" s="4" t="str">
        <f t="shared" si="5"/>
        <v/>
      </c>
      <c r="J41" s="2">
        <f t="shared" si="42"/>
        <v>-6.5</v>
      </c>
      <c r="K41" s="4">
        <f t="shared" si="6"/>
        <v>-19.5</v>
      </c>
      <c r="L41" s="4">
        <f t="shared" si="7"/>
        <v>1.95</v>
      </c>
      <c r="O41" s="4">
        <f t="shared" si="8"/>
        <v>0</v>
      </c>
      <c r="P41" s="13" t="str">
        <f t="shared" si="9"/>
        <v/>
      </c>
      <c r="Q41" s="4" t="str">
        <f t="shared" si="10"/>
        <v/>
      </c>
      <c r="S41" s="2">
        <f t="shared" si="43"/>
        <v>-6.5</v>
      </c>
      <c r="T41" s="4">
        <f t="shared" si="11"/>
        <v>-19.5</v>
      </c>
      <c r="U41" s="4">
        <f t="shared" si="12"/>
        <v>1.95</v>
      </c>
      <c r="X41" s="4">
        <f t="shared" si="13"/>
        <v>0</v>
      </c>
      <c r="Y41" s="13" t="str">
        <f t="shared" si="14"/>
        <v/>
      </c>
      <c r="Z41" s="4" t="str">
        <f t="shared" si="15"/>
        <v/>
      </c>
      <c r="AB41" s="2">
        <f t="shared" si="44"/>
        <v>-6.5</v>
      </c>
      <c r="AC41" s="4">
        <f t="shared" si="16"/>
        <v>-19.5</v>
      </c>
      <c r="AD41" s="4">
        <f t="shared" si="17"/>
        <v>1.95</v>
      </c>
      <c r="AG41" s="4">
        <f t="shared" si="18"/>
        <v>0</v>
      </c>
      <c r="AH41" s="13" t="str">
        <f t="shared" si="19"/>
        <v/>
      </c>
      <c r="AI41" s="4" t="str">
        <f t="shared" si="20"/>
        <v/>
      </c>
      <c r="AJ41" s="13"/>
      <c r="AK41" s="2">
        <f t="shared" si="45"/>
        <v>-6.5</v>
      </c>
      <c r="AL41" s="4">
        <f t="shared" si="21"/>
        <v>-19.5</v>
      </c>
      <c r="AM41" s="4">
        <f t="shared" si="22"/>
        <v>1.95</v>
      </c>
      <c r="AP41" s="4">
        <f t="shared" si="23"/>
        <v>0</v>
      </c>
      <c r="AQ41" s="13" t="str">
        <f t="shared" si="24"/>
        <v/>
      </c>
      <c r="AR41" s="4" t="str">
        <f t="shared" si="25"/>
        <v/>
      </c>
      <c r="AS41" s="13"/>
      <c r="AT41" s="2">
        <f t="shared" si="46"/>
        <v>-6.5</v>
      </c>
      <c r="AU41" s="4">
        <f t="shared" si="26"/>
        <v>-19.5</v>
      </c>
      <c r="AV41" s="4">
        <f t="shared" si="27"/>
        <v>1.95</v>
      </c>
      <c r="AY41" s="4">
        <f t="shared" si="28"/>
        <v>0</v>
      </c>
      <c r="AZ41" s="13" t="str">
        <f t="shared" si="29"/>
        <v/>
      </c>
      <c r="BA41" s="4" t="str">
        <f t="shared" si="30"/>
        <v/>
      </c>
      <c r="BB41" s="13"/>
      <c r="BC41" s="2">
        <f t="shared" si="47"/>
        <v>-6.5</v>
      </c>
      <c r="BD41" s="4">
        <f t="shared" si="31"/>
        <v>-19.5</v>
      </c>
      <c r="BE41" s="4">
        <f t="shared" si="32"/>
        <v>1.95</v>
      </c>
      <c r="BH41" s="4">
        <f t="shared" si="33"/>
        <v>0</v>
      </c>
      <c r="BI41" s="13" t="str">
        <f t="shared" si="34"/>
        <v/>
      </c>
      <c r="BJ41" s="4" t="str">
        <f t="shared" si="35"/>
        <v/>
      </c>
      <c r="BK41" s="13"/>
      <c r="BL41" s="2">
        <f t="shared" si="48"/>
        <v>-6.5</v>
      </c>
      <c r="BM41" s="4">
        <f t="shared" si="36"/>
        <v>-19.5</v>
      </c>
      <c r="BN41" s="4">
        <f t="shared" si="37"/>
        <v>1.95</v>
      </c>
      <c r="BQ41" s="4">
        <f t="shared" si="38"/>
        <v>0</v>
      </c>
      <c r="BR41" s="13" t="str">
        <f t="shared" si="39"/>
        <v/>
      </c>
      <c r="BS41" s="4" t="str">
        <f t="shared" si="40"/>
        <v/>
      </c>
      <c r="BT41" s="25"/>
    </row>
    <row r="42">
      <c r="A42" s="2">
        <f t="shared" si="41"/>
        <v>-6</v>
      </c>
      <c r="B42" s="4">
        <f t="shared" si="1"/>
        <v>-18</v>
      </c>
      <c r="C42" s="4">
        <f t="shared" si="2"/>
        <v>1.92</v>
      </c>
      <c r="F42" s="4">
        <f t="shared" si="3"/>
        <v>0</v>
      </c>
      <c r="G42" s="13" t="str">
        <f t="shared" si="4"/>
        <v/>
      </c>
      <c r="H42" s="4" t="str">
        <f t="shared" si="5"/>
        <v/>
      </c>
      <c r="J42" s="2">
        <f t="shared" si="42"/>
        <v>-6</v>
      </c>
      <c r="K42" s="4">
        <f t="shared" si="6"/>
        <v>-18</v>
      </c>
      <c r="L42" s="4">
        <f t="shared" si="7"/>
        <v>1.92</v>
      </c>
      <c r="O42" s="4">
        <f t="shared" si="8"/>
        <v>0</v>
      </c>
      <c r="P42" s="13" t="str">
        <f t="shared" si="9"/>
        <v/>
      </c>
      <c r="Q42" s="4" t="str">
        <f t="shared" si="10"/>
        <v/>
      </c>
      <c r="S42" s="2">
        <f t="shared" si="43"/>
        <v>-6</v>
      </c>
      <c r="T42" s="4">
        <f t="shared" si="11"/>
        <v>-18</v>
      </c>
      <c r="U42" s="4">
        <f t="shared" si="12"/>
        <v>1.92</v>
      </c>
      <c r="X42" s="4">
        <f t="shared" si="13"/>
        <v>0</v>
      </c>
      <c r="Y42" s="13" t="str">
        <f t="shared" si="14"/>
        <v/>
      </c>
      <c r="Z42" s="4" t="str">
        <f t="shared" si="15"/>
        <v/>
      </c>
      <c r="AB42" s="2">
        <f t="shared" si="44"/>
        <v>-6</v>
      </c>
      <c r="AC42" s="4">
        <f t="shared" si="16"/>
        <v>-18</v>
      </c>
      <c r="AD42" s="4">
        <f t="shared" si="17"/>
        <v>1.92</v>
      </c>
      <c r="AG42" s="4">
        <f t="shared" si="18"/>
        <v>0</v>
      </c>
      <c r="AH42" s="13" t="str">
        <f t="shared" si="19"/>
        <v/>
      </c>
      <c r="AI42" s="4" t="str">
        <f t="shared" si="20"/>
        <v/>
      </c>
      <c r="AJ42" s="13"/>
      <c r="AK42" s="2">
        <f t="shared" si="45"/>
        <v>-6</v>
      </c>
      <c r="AL42" s="4">
        <f t="shared" si="21"/>
        <v>-18</v>
      </c>
      <c r="AM42" s="4">
        <f t="shared" si="22"/>
        <v>1.92</v>
      </c>
      <c r="AP42" s="4">
        <f t="shared" si="23"/>
        <v>0</v>
      </c>
      <c r="AQ42" s="13" t="str">
        <f t="shared" si="24"/>
        <v/>
      </c>
      <c r="AR42" s="4" t="str">
        <f t="shared" si="25"/>
        <v/>
      </c>
      <c r="AS42" s="13"/>
      <c r="AT42" s="2">
        <f t="shared" si="46"/>
        <v>-6</v>
      </c>
      <c r="AU42" s="4">
        <f t="shared" si="26"/>
        <v>-18</v>
      </c>
      <c r="AV42" s="4">
        <f t="shared" si="27"/>
        <v>1.92</v>
      </c>
      <c r="AY42" s="4">
        <f t="shared" si="28"/>
        <v>0</v>
      </c>
      <c r="AZ42" s="13" t="str">
        <f t="shared" si="29"/>
        <v/>
      </c>
      <c r="BA42" s="4" t="str">
        <f t="shared" si="30"/>
        <v/>
      </c>
      <c r="BB42" s="13"/>
      <c r="BC42" s="2">
        <f t="shared" si="47"/>
        <v>-6</v>
      </c>
      <c r="BD42" s="4">
        <f t="shared" si="31"/>
        <v>-18</v>
      </c>
      <c r="BE42" s="4">
        <f t="shared" si="32"/>
        <v>1.92</v>
      </c>
      <c r="BH42" s="4">
        <f t="shared" si="33"/>
        <v>0</v>
      </c>
      <c r="BI42" s="13" t="str">
        <f t="shared" si="34"/>
        <v/>
      </c>
      <c r="BJ42" s="4" t="str">
        <f t="shared" si="35"/>
        <v/>
      </c>
      <c r="BK42" s="13"/>
      <c r="BL42" s="2">
        <f t="shared" si="48"/>
        <v>-6</v>
      </c>
      <c r="BM42" s="4">
        <f t="shared" si="36"/>
        <v>-18</v>
      </c>
      <c r="BN42" s="4">
        <f t="shared" si="37"/>
        <v>1.92</v>
      </c>
      <c r="BQ42" s="4">
        <f t="shared" si="38"/>
        <v>0</v>
      </c>
      <c r="BR42" s="13" t="str">
        <f t="shared" si="39"/>
        <v/>
      </c>
      <c r="BS42" s="4" t="str">
        <f t="shared" si="40"/>
        <v/>
      </c>
      <c r="BT42" s="25"/>
    </row>
    <row r="43">
      <c r="A43" s="2">
        <f t="shared" si="41"/>
        <v>-5.5</v>
      </c>
      <c r="B43" s="4">
        <f t="shared" si="1"/>
        <v>-16.5</v>
      </c>
      <c r="C43" s="4">
        <f t="shared" si="2"/>
        <v>1.89</v>
      </c>
      <c r="F43" s="4">
        <f t="shared" si="3"/>
        <v>0</v>
      </c>
      <c r="G43" s="13" t="str">
        <f t="shared" si="4"/>
        <v/>
      </c>
      <c r="H43" s="4" t="str">
        <f t="shared" si="5"/>
        <v/>
      </c>
      <c r="J43" s="2">
        <f t="shared" si="42"/>
        <v>-5.5</v>
      </c>
      <c r="K43" s="4">
        <f t="shared" si="6"/>
        <v>-16.5</v>
      </c>
      <c r="L43" s="4">
        <f t="shared" si="7"/>
        <v>1.89</v>
      </c>
      <c r="O43" s="4">
        <f t="shared" si="8"/>
        <v>0</v>
      </c>
      <c r="P43" s="13" t="str">
        <f t="shared" si="9"/>
        <v/>
      </c>
      <c r="Q43" s="4" t="str">
        <f t="shared" si="10"/>
        <v/>
      </c>
      <c r="S43" s="2">
        <f t="shared" si="43"/>
        <v>-5.5</v>
      </c>
      <c r="T43" s="4">
        <f t="shared" si="11"/>
        <v>-16.5</v>
      </c>
      <c r="U43" s="4">
        <f t="shared" si="12"/>
        <v>1.89</v>
      </c>
      <c r="X43" s="4">
        <f t="shared" si="13"/>
        <v>0</v>
      </c>
      <c r="Y43" s="13" t="str">
        <f t="shared" si="14"/>
        <v/>
      </c>
      <c r="Z43" s="4" t="str">
        <f t="shared" si="15"/>
        <v/>
      </c>
      <c r="AB43" s="2">
        <f t="shared" si="44"/>
        <v>-5.5</v>
      </c>
      <c r="AC43" s="4">
        <f t="shared" si="16"/>
        <v>-16.5</v>
      </c>
      <c r="AD43" s="4">
        <f t="shared" si="17"/>
        <v>1.89</v>
      </c>
      <c r="AG43" s="4">
        <f t="shared" si="18"/>
        <v>0</v>
      </c>
      <c r="AH43" s="13" t="str">
        <f t="shared" si="19"/>
        <v/>
      </c>
      <c r="AI43" s="4" t="str">
        <f t="shared" si="20"/>
        <v/>
      </c>
      <c r="AJ43" s="13"/>
      <c r="AK43" s="2">
        <f t="shared" si="45"/>
        <v>-5.5</v>
      </c>
      <c r="AL43" s="4">
        <f t="shared" si="21"/>
        <v>-16.5</v>
      </c>
      <c r="AM43" s="4">
        <f t="shared" si="22"/>
        <v>1.89</v>
      </c>
      <c r="AP43" s="4">
        <f t="shared" si="23"/>
        <v>0</v>
      </c>
      <c r="AQ43" s="13" t="str">
        <f t="shared" si="24"/>
        <v/>
      </c>
      <c r="AR43" s="4" t="str">
        <f t="shared" si="25"/>
        <v/>
      </c>
      <c r="AS43" s="13"/>
      <c r="AT43" s="2">
        <f t="shared" si="46"/>
        <v>-5.5</v>
      </c>
      <c r="AU43" s="4">
        <f t="shared" si="26"/>
        <v>-16.5</v>
      </c>
      <c r="AV43" s="4">
        <f t="shared" si="27"/>
        <v>1.89</v>
      </c>
      <c r="AY43" s="4">
        <f t="shared" si="28"/>
        <v>0</v>
      </c>
      <c r="AZ43" s="13" t="str">
        <f t="shared" si="29"/>
        <v/>
      </c>
      <c r="BA43" s="4" t="str">
        <f t="shared" si="30"/>
        <v/>
      </c>
      <c r="BB43" s="13"/>
      <c r="BC43" s="2">
        <f t="shared" si="47"/>
        <v>-5.5</v>
      </c>
      <c r="BD43" s="4">
        <f t="shared" si="31"/>
        <v>-16.5</v>
      </c>
      <c r="BE43" s="4">
        <f t="shared" si="32"/>
        <v>1.89</v>
      </c>
      <c r="BH43" s="4">
        <f t="shared" si="33"/>
        <v>0</v>
      </c>
      <c r="BI43" s="13" t="str">
        <f t="shared" si="34"/>
        <v/>
      </c>
      <c r="BJ43" s="4" t="str">
        <f t="shared" si="35"/>
        <v/>
      </c>
      <c r="BK43" s="13"/>
      <c r="BL43" s="2">
        <f t="shared" si="48"/>
        <v>-5.5</v>
      </c>
      <c r="BM43" s="4">
        <f t="shared" si="36"/>
        <v>-16.5</v>
      </c>
      <c r="BN43" s="4">
        <f t="shared" si="37"/>
        <v>1.89</v>
      </c>
      <c r="BQ43" s="4">
        <f t="shared" si="38"/>
        <v>0</v>
      </c>
      <c r="BR43" s="13" t="str">
        <f t="shared" si="39"/>
        <v/>
      </c>
      <c r="BS43" s="4" t="str">
        <f t="shared" si="40"/>
        <v/>
      </c>
      <c r="BT43" s="25"/>
    </row>
    <row r="44">
      <c r="A44" s="2">
        <f t="shared" si="41"/>
        <v>-5</v>
      </c>
      <c r="B44" s="4">
        <f t="shared" si="1"/>
        <v>-15</v>
      </c>
      <c r="C44" s="4">
        <f t="shared" si="2"/>
        <v>1.86</v>
      </c>
      <c r="F44" s="4">
        <f t="shared" si="3"/>
        <v>0</v>
      </c>
      <c r="G44" s="13" t="str">
        <f t="shared" si="4"/>
        <v/>
      </c>
      <c r="H44" s="4" t="str">
        <f t="shared" si="5"/>
        <v/>
      </c>
      <c r="J44" s="2">
        <f t="shared" si="42"/>
        <v>-5</v>
      </c>
      <c r="K44" s="4">
        <f t="shared" si="6"/>
        <v>-15</v>
      </c>
      <c r="L44" s="4">
        <f t="shared" si="7"/>
        <v>1.86</v>
      </c>
      <c r="O44" s="4">
        <f t="shared" si="8"/>
        <v>0</v>
      </c>
      <c r="P44" s="13" t="str">
        <f t="shared" si="9"/>
        <v/>
      </c>
      <c r="Q44" s="4" t="str">
        <f t="shared" si="10"/>
        <v/>
      </c>
      <c r="S44" s="2">
        <f t="shared" si="43"/>
        <v>-5</v>
      </c>
      <c r="T44" s="4">
        <f t="shared" si="11"/>
        <v>-15</v>
      </c>
      <c r="U44" s="4">
        <f t="shared" si="12"/>
        <v>1.86</v>
      </c>
      <c r="X44" s="4">
        <f t="shared" si="13"/>
        <v>0</v>
      </c>
      <c r="Y44" s="13" t="str">
        <f t="shared" si="14"/>
        <v/>
      </c>
      <c r="Z44" s="4" t="str">
        <f t="shared" si="15"/>
        <v/>
      </c>
      <c r="AB44" s="2">
        <f t="shared" si="44"/>
        <v>-5</v>
      </c>
      <c r="AC44" s="4">
        <f t="shared" si="16"/>
        <v>-15</v>
      </c>
      <c r="AD44" s="4">
        <f t="shared" si="17"/>
        <v>1.86</v>
      </c>
      <c r="AG44" s="4">
        <f t="shared" si="18"/>
        <v>0</v>
      </c>
      <c r="AH44" s="13" t="str">
        <f t="shared" si="19"/>
        <v/>
      </c>
      <c r="AI44" s="4" t="str">
        <f t="shared" si="20"/>
        <v/>
      </c>
      <c r="AJ44" s="13"/>
      <c r="AK44" s="2">
        <f t="shared" si="45"/>
        <v>-5</v>
      </c>
      <c r="AL44" s="4">
        <f t="shared" si="21"/>
        <v>-15</v>
      </c>
      <c r="AM44" s="4">
        <f t="shared" si="22"/>
        <v>1.86</v>
      </c>
      <c r="AP44" s="4">
        <f t="shared" si="23"/>
        <v>0</v>
      </c>
      <c r="AQ44" s="13" t="str">
        <f t="shared" si="24"/>
        <v/>
      </c>
      <c r="AR44" s="4" t="str">
        <f t="shared" si="25"/>
        <v/>
      </c>
      <c r="AS44" s="13"/>
      <c r="AT44" s="2">
        <f t="shared" si="46"/>
        <v>-5</v>
      </c>
      <c r="AU44" s="4">
        <f t="shared" si="26"/>
        <v>-15</v>
      </c>
      <c r="AV44" s="4">
        <f t="shared" si="27"/>
        <v>1.86</v>
      </c>
      <c r="AY44" s="4">
        <f t="shared" si="28"/>
        <v>0</v>
      </c>
      <c r="AZ44" s="13" t="str">
        <f t="shared" si="29"/>
        <v/>
      </c>
      <c r="BA44" s="4" t="str">
        <f t="shared" si="30"/>
        <v/>
      </c>
      <c r="BB44" s="13"/>
      <c r="BC44" s="2">
        <f t="shared" si="47"/>
        <v>-5</v>
      </c>
      <c r="BD44" s="4">
        <f t="shared" si="31"/>
        <v>-15</v>
      </c>
      <c r="BE44" s="4">
        <f t="shared" si="32"/>
        <v>1.86</v>
      </c>
      <c r="BH44" s="4">
        <f t="shared" si="33"/>
        <v>0</v>
      </c>
      <c r="BI44" s="13" t="str">
        <f t="shared" si="34"/>
        <v/>
      </c>
      <c r="BJ44" s="4" t="str">
        <f t="shared" si="35"/>
        <v/>
      </c>
      <c r="BK44" s="13"/>
      <c r="BL44" s="2">
        <f t="shared" si="48"/>
        <v>-5</v>
      </c>
      <c r="BM44" s="4">
        <f t="shared" si="36"/>
        <v>-15</v>
      </c>
      <c r="BN44" s="4">
        <f t="shared" si="37"/>
        <v>1.86</v>
      </c>
      <c r="BQ44" s="4">
        <f t="shared" si="38"/>
        <v>0</v>
      </c>
      <c r="BR44" s="13" t="str">
        <f t="shared" si="39"/>
        <v/>
      </c>
      <c r="BS44" s="4" t="str">
        <f t="shared" si="40"/>
        <v/>
      </c>
      <c r="BT44" s="25"/>
    </row>
    <row r="45">
      <c r="A45" s="2">
        <f t="shared" si="41"/>
        <v>-4.5</v>
      </c>
      <c r="B45" s="4">
        <f t="shared" si="1"/>
        <v>-13.5</v>
      </c>
      <c r="C45" s="4">
        <f t="shared" si="2"/>
        <v>1.83</v>
      </c>
      <c r="F45" s="4">
        <f t="shared" si="3"/>
        <v>0</v>
      </c>
      <c r="G45" s="13" t="str">
        <f t="shared" si="4"/>
        <v/>
      </c>
      <c r="H45" s="4" t="str">
        <f t="shared" si="5"/>
        <v/>
      </c>
      <c r="J45" s="2">
        <f t="shared" si="42"/>
        <v>-4.5</v>
      </c>
      <c r="K45" s="4">
        <f t="shared" si="6"/>
        <v>-13.5</v>
      </c>
      <c r="L45" s="4">
        <f t="shared" si="7"/>
        <v>1.83</v>
      </c>
      <c r="O45" s="4">
        <f t="shared" si="8"/>
        <v>0</v>
      </c>
      <c r="P45" s="13" t="str">
        <f t="shared" si="9"/>
        <v/>
      </c>
      <c r="Q45" s="4" t="str">
        <f t="shared" si="10"/>
        <v/>
      </c>
      <c r="S45" s="2">
        <f t="shared" si="43"/>
        <v>-4.5</v>
      </c>
      <c r="T45" s="4">
        <f t="shared" si="11"/>
        <v>-13.5</v>
      </c>
      <c r="U45" s="4">
        <f t="shared" si="12"/>
        <v>1.83</v>
      </c>
      <c r="X45" s="4">
        <f t="shared" si="13"/>
        <v>0</v>
      </c>
      <c r="Y45" s="13" t="str">
        <f t="shared" si="14"/>
        <v/>
      </c>
      <c r="Z45" s="4" t="str">
        <f t="shared" si="15"/>
        <v/>
      </c>
      <c r="AB45" s="2">
        <f t="shared" si="44"/>
        <v>-4.5</v>
      </c>
      <c r="AC45" s="4">
        <f t="shared" si="16"/>
        <v>-13.5</v>
      </c>
      <c r="AD45" s="4">
        <f t="shared" si="17"/>
        <v>1.83</v>
      </c>
      <c r="AG45" s="4">
        <f t="shared" si="18"/>
        <v>0</v>
      </c>
      <c r="AH45" s="13" t="str">
        <f t="shared" si="19"/>
        <v/>
      </c>
      <c r="AI45" s="4" t="str">
        <f t="shared" si="20"/>
        <v/>
      </c>
      <c r="AJ45" s="13"/>
      <c r="AK45" s="2">
        <f t="shared" si="45"/>
        <v>-4.5</v>
      </c>
      <c r="AL45" s="4">
        <f t="shared" si="21"/>
        <v>-13.5</v>
      </c>
      <c r="AM45" s="4">
        <f t="shared" si="22"/>
        <v>1.83</v>
      </c>
      <c r="AP45" s="4">
        <f t="shared" si="23"/>
        <v>0</v>
      </c>
      <c r="AQ45" s="13" t="str">
        <f t="shared" si="24"/>
        <v/>
      </c>
      <c r="AR45" s="4" t="str">
        <f t="shared" si="25"/>
        <v/>
      </c>
      <c r="AS45" s="13"/>
      <c r="AT45" s="2">
        <f t="shared" si="46"/>
        <v>-4.5</v>
      </c>
      <c r="AU45" s="4">
        <f t="shared" si="26"/>
        <v>-13.5</v>
      </c>
      <c r="AV45" s="4">
        <f t="shared" si="27"/>
        <v>1.83</v>
      </c>
      <c r="AY45" s="4">
        <f t="shared" si="28"/>
        <v>0</v>
      </c>
      <c r="AZ45" s="13" t="str">
        <f t="shared" si="29"/>
        <v/>
      </c>
      <c r="BA45" s="4" t="str">
        <f t="shared" si="30"/>
        <v/>
      </c>
      <c r="BB45" s="13"/>
      <c r="BC45" s="2">
        <f t="shared" si="47"/>
        <v>-4.5</v>
      </c>
      <c r="BD45" s="4">
        <f t="shared" si="31"/>
        <v>-13.5</v>
      </c>
      <c r="BE45" s="4">
        <f t="shared" si="32"/>
        <v>1.83</v>
      </c>
      <c r="BH45" s="4">
        <f t="shared" si="33"/>
        <v>0</v>
      </c>
      <c r="BI45" s="13" t="str">
        <f t="shared" si="34"/>
        <v/>
      </c>
      <c r="BJ45" s="4" t="str">
        <f t="shared" si="35"/>
        <v/>
      </c>
      <c r="BK45" s="13"/>
      <c r="BL45" s="2">
        <f t="shared" si="48"/>
        <v>-4.5</v>
      </c>
      <c r="BM45" s="4">
        <f t="shared" si="36"/>
        <v>-13.5</v>
      </c>
      <c r="BN45" s="4">
        <f t="shared" si="37"/>
        <v>1.83</v>
      </c>
      <c r="BQ45" s="4">
        <f t="shared" si="38"/>
        <v>0</v>
      </c>
      <c r="BR45" s="13" t="str">
        <f t="shared" si="39"/>
        <v/>
      </c>
      <c r="BS45" s="4" t="str">
        <f t="shared" si="40"/>
        <v/>
      </c>
      <c r="BT45" s="25"/>
    </row>
    <row r="46">
      <c r="A46" s="2">
        <f t="shared" si="41"/>
        <v>-4</v>
      </c>
      <c r="B46" s="4">
        <f t="shared" si="1"/>
        <v>-12</v>
      </c>
      <c r="C46" s="4">
        <f t="shared" si="2"/>
        <v>1.8</v>
      </c>
      <c r="F46" s="4">
        <f t="shared" si="3"/>
        <v>0</v>
      </c>
      <c r="G46" s="13" t="str">
        <f t="shared" si="4"/>
        <v/>
      </c>
      <c r="H46" s="4" t="str">
        <f t="shared" si="5"/>
        <v/>
      </c>
      <c r="J46" s="2">
        <f t="shared" si="42"/>
        <v>-4</v>
      </c>
      <c r="K46" s="4">
        <f t="shared" si="6"/>
        <v>-12</v>
      </c>
      <c r="L46" s="4">
        <f t="shared" si="7"/>
        <v>1.8</v>
      </c>
      <c r="O46" s="4">
        <f t="shared" si="8"/>
        <v>0</v>
      </c>
      <c r="P46" s="13" t="str">
        <f t="shared" si="9"/>
        <v/>
      </c>
      <c r="Q46" s="4" t="str">
        <f t="shared" si="10"/>
        <v/>
      </c>
      <c r="S46" s="2">
        <f t="shared" si="43"/>
        <v>-4</v>
      </c>
      <c r="T46" s="4">
        <f t="shared" si="11"/>
        <v>-12</v>
      </c>
      <c r="U46" s="4">
        <f t="shared" si="12"/>
        <v>1.8</v>
      </c>
      <c r="X46" s="4">
        <f t="shared" si="13"/>
        <v>0</v>
      </c>
      <c r="Y46" s="13" t="str">
        <f t="shared" si="14"/>
        <v/>
      </c>
      <c r="Z46" s="4" t="str">
        <f t="shared" si="15"/>
        <v/>
      </c>
      <c r="AB46" s="2">
        <f t="shared" si="44"/>
        <v>-4</v>
      </c>
      <c r="AC46" s="4">
        <f t="shared" si="16"/>
        <v>-12</v>
      </c>
      <c r="AD46" s="4">
        <f t="shared" si="17"/>
        <v>1.8</v>
      </c>
      <c r="AG46" s="4">
        <f t="shared" si="18"/>
        <v>0</v>
      </c>
      <c r="AH46" s="13" t="str">
        <f t="shared" si="19"/>
        <v/>
      </c>
      <c r="AI46" s="4" t="str">
        <f t="shared" si="20"/>
        <v/>
      </c>
      <c r="AJ46" s="13"/>
      <c r="AK46" s="2">
        <f t="shared" si="45"/>
        <v>-4</v>
      </c>
      <c r="AL46" s="4">
        <f t="shared" si="21"/>
        <v>-12</v>
      </c>
      <c r="AM46" s="4">
        <f t="shared" si="22"/>
        <v>1.8</v>
      </c>
      <c r="AP46" s="4">
        <f t="shared" si="23"/>
        <v>0</v>
      </c>
      <c r="AQ46" s="13" t="str">
        <f t="shared" si="24"/>
        <v/>
      </c>
      <c r="AR46" s="4" t="str">
        <f t="shared" si="25"/>
        <v/>
      </c>
      <c r="AS46" s="13"/>
      <c r="AT46" s="2">
        <f t="shared" si="46"/>
        <v>-4</v>
      </c>
      <c r="AU46" s="4">
        <f t="shared" si="26"/>
        <v>-12</v>
      </c>
      <c r="AV46" s="4">
        <f t="shared" si="27"/>
        <v>1.8</v>
      </c>
      <c r="AY46" s="4">
        <f t="shared" si="28"/>
        <v>0</v>
      </c>
      <c r="AZ46" s="13" t="str">
        <f t="shared" si="29"/>
        <v/>
      </c>
      <c r="BA46" s="4" t="str">
        <f t="shared" si="30"/>
        <v/>
      </c>
      <c r="BB46" s="13"/>
      <c r="BC46" s="2">
        <f t="shared" si="47"/>
        <v>-4</v>
      </c>
      <c r="BD46" s="4">
        <f t="shared" si="31"/>
        <v>-12</v>
      </c>
      <c r="BE46" s="4">
        <f t="shared" si="32"/>
        <v>1.8</v>
      </c>
      <c r="BH46" s="4">
        <f t="shared" si="33"/>
        <v>0</v>
      </c>
      <c r="BI46" s="13" t="str">
        <f t="shared" si="34"/>
        <v/>
      </c>
      <c r="BJ46" s="4" t="str">
        <f t="shared" si="35"/>
        <v/>
      </c>
      <c r="BK46" s="13"/>
      <c r="BL46" s="2">
        <f t="shared" si="48"/>
        <v>-4</v>
      </c>
      <c r="BM46" s="4">
        <f t="shared" si="36"/>
        <v>-12</v>
      </c>
      <c r="BN46" s="4">
        <f t="shared" si="37"/>
        <v>1.8</v>
      </c>
      <c r="BQ46" s="4">
        <f t="shared" si="38"/>
        <v>0</v>
      </c>
      <c r="BR46" s="13" t="str">
        <f t="shared" si="39"/>
        <v/>
      </c>
      <c r="BS46" s="4" t="str">
        <f t="shared" si="40"/>
        <v/>
      </c>
      <c r="BT46" s="25"/>
    </row>
    <row r="47">
      <c r="A47" s="2">
        <f t="shared" si="41"/>
        <v>-3.5</v>
      </c>
      <c r="B47" s="4">
        <f t="shared" si="1"/>
        <v>-10.5</v>
      </c>
      <c r="C47" s="4">
        <f t="shared" si="2"/>
        <v>1.77</v>
      </c>
      <c r="F47" s="4">
        <f t="shared" si="3"/>
        <v>0</v>
      </c>
      <c r="G47" s="13" t="str">
        <f t="shared" si="4"/>
        <v/>
      </c>
      <c r="H47" s="4" t="str">
        <f t="shared" si="5"/>
        <v/>
      </c>
      <c r="J47" s="2">
        <f t="shared" si="42"/>
        <v>-3.5</v>
      </c>
      <c r="K47" s="4">
        <f t="shared" si="6"/>
        <v>-10.5</v>
      </c>
      <c r="L47" s="4">
        <f t="shared" si="7"/>
        <v>1.77</v>
      </c>
      <c r="O47" s="4">
        <f t="shared" si="8"/>
        <v>0</v>
      </c>
      <c r="P47" s="13" t="str">
        <f t="shared" si="9"/>
        <v/>
      </c>
      <c r="Q47" s="4" t="str">
        <f t="shared" si="10"/>
        <v/>
      </c>
      <c r="S47" s="2">
        <f t="shared" si="43"/>
        <v>-3.5</v>
      </c>
      <c r="T47" s="4">
        <f t="shared" si="11"/>
        <v>-10.5</v>
      </c>
      <c r="U47" s="4">
        <f t="shared" si="12"/>
        <v>1.77</v>
      </c>
      <c r="X47" s="4">
        <f t="shared" si="13"/>
        <v>0</v>
      </c>
      <c r="Y47" s="13" t="str">
        <f t="shared" si="14"/>
        <v/>
      </c>
      <c r="Z47" s="4" t="str">
        <f t="shared" si="15"/>
        <v/>
      </c>
      <c r="AB47" s="2">
        <f t="shared" si="44"/>
        <v>-3.5</v>
      </c>
      <c r="AC47" s="4">
        <f t="shared" si="16"/>
        <v>-10.5</v>
      </c>
      <c r="AD47" s="4">
        <f t="shared" si="17"/>
        <v>1.77</v>
      </c>
      <c r="AG47" s="4">
        <f t="shared" si="18"/>
        <v>0</v>
      </c>
      <c r="AH47" s="13" t="str">
        <f t="shared" si="19"/>
        <v/>
      </c>
      <c r="AI47" s="4" t="str">
        <f t="shared" si="20"/>
        <v/>
      </c>
      <c r="AJ47" s="13"/>
      <c r="AK47" s="2">
        <f t="shared" si="45"/>
        <v>-3.5</v>
      </c>
      <c r="AL47" s="4">
        <f t="shared" si="21"/>
        <v>-10.5</v>
      </c>
      <c r="AM47" s="4">
        <f t="shared" si="22"/>
        <v>1.77</v>
      </c>
      <c r="AP47" s="4">
        <f t="shared" si="23"/>
        <v>0</v>
      </c>
      <c r="AQ47" s="13" t="str">
        <f t="shared" si="24"/>
        <v/>
      </c>
      <c r="AR47" s="4" t="str">
        <f t="shared" si="25"/>
        <v/>
      </c>
      <c r="AS47" s="13"/>
      <c r="AT47" s="2">
        <f t="shared" si="46"/>
        <v>-3.5</v>
      </c>
      <c r="AU47" s="4">
        <f t="shared" si="26"/>
        <v>-10.5</v>
      </c>
      <c r="AV47" s="4">
        <f t="shared" si="27"/>
        <v>1.77</v>
      </c>
      <c r="AY47" s="4">
        <f t="shared" si="28"/>
        <v>0</v>
      </c>
      <c r="AZ47" s="13" t="str">
        <f t="shared" si="29"/>
        <v/>
      </c>
      <c r="BA47" s="4" t="str">
        <f t="shared" si="30"/>
        <v/>
      </c>
      <c r="BB47" s="13"/>
      <c r="BC47" s="2">
        <f t="shared" si="47"/>
        <v>-3.5</v>
      </c>
      <c r="BD47" s="4">
        <f t="shared" si="31"/>
        <v>-10.5</v>
      </c>
      <c r="BE47" s="4">
        <f t="shared" si="32"/>
        <v>1.77</v>
      </c>
      <c r="BH47" s="4">
        <f t="shared" si="33"/>
        <v>0</v>
      </c>
      <c r="BI47" s="13" t="str">
        <f t="shared" si="34"/>
        <v/>
      </c>
      <c r="BJ47" s="4" t="str">
        <f t="shared" si="35"/>
        <v/>
      </c>
      <c r="BK47" s="13"/>
      <c r="BL47" s="2">
        <f t="shared" si="48"/>
        <v>-3.5</v>
      </c>
      <c r="BM47" s="4">
        <f t="shared" si="36"/>
        <v>-10.5</v>
      </c>
      <c r="BN47" s="4">
        <f t="shared" si="37"/>
        <v>1.77</v>
      </c>
      <c r="BQ47" s="4">
        <f t="shared" si="38"/>
        <v>0</v>
      </c>
      <c r="BR47" s="13" t="str">
        <f t="shared" si="39"/>
        <v/>
      </c>
      <c r="BS47" s="4" t="str">
        <f t="shared" si="40"/>
        <v/>
      </c>
      <c r="BT47" s="25"/>
    </row>
    <row r="48">
      <c r="A48" s="2">
        <f t="shared" si="41"/>
        <v>-3</v>
      </c>
      <c r="B48" s="4">
        <f t="shared" si="1"/>
        <v>-9</v>
      </c>
      <c r="C48" s="4">
        <f t="shared" si="2"/>
        <v>1.74</v>
      </c>
      <c r="F48" s="4">
        <f t="shared" si="3"/>
        <v>0</v>
      </c>
      <c r="G48" s="13" t="str">
        <f t="shared" si="4"/>
        <v/>
      </c>
      <c r="H48" s="4" t="str">
        <f t="shared" si="5"/>
        <v/>
      </c>
      <c r="J48" s="2">
        <f t="shared" si="42"/>
        <v>-3</v>
      </c>
      <c r="K48" s="4">
        <f t="shared" si="6"/>
        <v>-9</v>
      </c>
      <c r="L48" s="4">
        <f t="shared" si="7"/>
        <v>1.74</v>
      </c>
      <c r="O48" s="4">
        <f t="shared" si="8"/>
        <v>0</v>
      </c>
      <c r="P48" s="13" t="str">
        <f t="shared" si="9"/>
        <v/>
      </c>
      <c r="Q48" s="4" t="str">
        <f t="shared" si="10"/>
        <v/>
      </c>
      <c r="S48" s="2">
        <f t="shared" si="43"/>
        <v>-3</v>
      </c>
      <c r="T48" s="4">
        <f t="shared" si="11"/>
        <v>-9</v>
      </c>
      <c r="U48" s="4">
        <f t="shared" si="12"/>
        <v>1.74</v>
      </c>
      <c r="X48" s="4">
        <f t="shared" si="13"/>
        <v>0</v>
      </c>
      <c r="Y48" s="13" t="str">
        <f t="shared" si="14"/>
        <v/>
      </c>
      <c r="Z48" s="4" t="str">
        <f t="shared" si="15"/>
        <v/>
      </c>
      <c r="AB48" s="2">
        <f t="shared" si="44"/>
        <v>-3</v>
      </c>
      <c r="AC48" s="4">
        <f t="shared" si="16"/>
        <v>-9</v>
      </c>
      <c r="AD48" s="4">
        <f t="shared" si="17"/>
        <v>1.74</v>
      </c>
      <c r="AG48" s="4">
        <f t="shared" si="18"/>
        <v>0</v>
      </c>
      <c r="AH48" s="13" t="str">
        <f t="shared" si="19"/>
        <v/>
      </c>
      <c r="AI48" s="4" t="str">
        <f t="shared" si="20"/>
        <v/>
      </c>
      <c r="AJ48" s="13"/>
      <c r="AK48" s="2">
        <f t="shared" si="45"/>
        <v>-3</v>
      </c>
      <c r="AL48" s="4">
        <f t="shared" si="21"/>
        <v>-9</v>
      </c>
      <c r="AM48" s="4">
        <f t="shared" si="22"/>
        <v>1.74</v>
      </c>
      <c r="AP48" s="4">
        <f t="shared" si="23"/>
        <v>0</v>
      </c>
      <c r="AQ48" s="13" t="str">
        <f t="shared" si="24"/>
        <v/>
      </c>
      <c r="AR48" s="4" t="str">
        <f t="shared" si="25"/>
        <v/>
      </c>
      <c r="AS48" s="13"/>
      <c r="AT48" s="2">
        <f t="shared" si="46"/>
        <v>-3</v>
      </c>
      <c r="AU48" s="4">
        <f t="shared" si="26"/>
        <v>-9</v>
      </c>
      <c r="AV48" s="4">
        <f t="shared" si="27"/>
        <v>1.74</v>
      </c>
      <c r="AY48" s="4">
        <f t="shared" si="28"/>
        <v>0</v>
      </c>
      <c r="AZ48" s="13" t="str">
        <f t="shared" si="29"/>
        <v/>
      </c>
      <c r="BA48" s="4" t="str">
        <f t="shared" si="30"/>
        <v/>
      </c>
      <c r="BB48" s="13"/>
      <c r="BC48" s="2">
        <f t="shared" si="47"/>
        <v>-3</v>
      </c>
      <c r="BD48" s="4">
        <f t="shared" si="31"/>
        <v>-9</v>
      </c>
      <c r="BE48" s="4">
        <f t="shared" si="32"/>
        <v>1.74</v>
      </c>
      <c r="BH48" s="4">
        <f t="shared" si="33"/>
        <v>0</v>
      </c>
      <c r="BI48" s="13" t="str">
        <f t="shared" si="34"/>
        <v/>
      </c>
      <c r="BJ48" s="4" t="str">
        <f t="shared" si="35"/>
        <v/>
      </c>
      <c r="BK48" s="13"/>
      <c r="BL48" s="2">
        <f t="shared" si="48"/>
        <v>-3</v>
      </c>
      <c r="BM48" s="4">
        <f t="shared" si="36"/>
        <v>-9</v>
      </c>
      <c r="BN48" s="4">
        <f t="shared" si="37"/>
        <v>1.74</v>
      </c>
      <c r="BQ48" s="4">
        <f t="shared" si="38"/>
        <v>0</v>
      </c>
      <c r="BR48" s="13" t="str">
        <f t="shared" si="39"/>
        <v/>
      </c>
      <c r="BS48" s="4" t="str">
        <f t="shared" si="40"/>
        <v/>
      </c>
      <c r="BT48" s="25"/>
    </row>
    <row r="49">
      <c r="A49" s="2">
        <f t="shared" si="41"/>
        <v>-2.5</v>
      </c>
      <c r="B49" s="4">
        <f t="shared" si="1"/>
        <v>-7.5</v>
      </c>
      <c r="C49" s="4">
        <f t="shared" si="2"/>
        <v>1.71</v>
      </c>
      <c r="F49" s="4">
        <f t="shared" si="3"/>
        <v>0</v>
      </c>
      <c r="G49" s="13" t="str">
        <f t="shared" si="4"/>
        <v/>
      </c>
      <c r="H49" s="4" t="str">
        <f t="shared" si="5"/>
        <v/>
      </c>
      <c r="J49" s="2">
        <f t="shared" si="42"/>
        <v>-2.5</v>
      </c>
      <c r="K49" s="4">
        <f t="shared" si="6"/>
        <v>-7.5</v>
      </c>
      <c r="L49" s="4">
        <f t="shared" si="7"/>
        <v>1.71</v>
      </c>
      <c r="O49" s="4">
        <f t="shared" si="8"/>
        <v>0</v>
      </c>
      <c r="P49" s="13" t="str">
        <f t="shared" si="9"/>
        <v/>
      </c>
      <c r="Q49" s="4" t="str">
        <f t="shared" si="10"/>
        <v/>
      </c>
      <c r="S49" s="2">
        <f t="shared" si="43"/>
        <v>-2.5</v>
      </c>
      <c r="T49" s="4">
        <f t="shared" si="11"/>
        <v>-7.5</v>
      </c>
      <c r="U49" s="4">
        <f t="shared" si="12"/>
        <v>1.71</v>
      </c>
      <c r="X49" s="4">
        <f t="shared" si="13"/>
        <v>0</v>
      </c>
      <c r="Y49" s="13" t="str">
        <f t="shared" si="14"/>
        <v/>
      </c>
      <c r="Z49" s="4" t="str">
        <f t="shared" si="15"/>
        <v/>
      </c>
      <c r="AB49" s="2">
        <f t="shared" si="44"/>
        <v>-2.5</v>
      </c>
      <c r="AC49" s="4">
        <f t="shared" si="16"/>
        <v>-7.5</v>
      </c>
      <c r="AD49" s="4">
        <f t="shared" si="17"/>
        <v>1.71</v>
      </c>
      <c r="AG49" s="4">
        <f t="shared" si="18"/>
        <v>0</v>
      </c>
      <c r="AH49" s="13" t="str">
        <f t="shared" si="19"/>
        <v/>
      </c>
      <c r="AI49" s="4" t="str">
        <f t="shared" si="20"/>
        <v/>
      </c>
      <c r="AJ49" s="13"/>
      <c r="AK49" s="2">
        <f t="shared" si="45"/>
        <v>-2.5</v>
      </c>
      <c r="AL49" s="4">
        <f t="shared" si="21"/>
        <v>-7.5</v>
      </c>
      <c r="AM49" s="4">
        <f t="shared" si="22"/>
        <v>1.71</v>
      </c>
      <c r="AP49" s="4">
        <f t="shared" si="23"/>
        <v>0</v>
      </c>
      <c r="AQ49" s="13" t="str">
        <f t="shared" si="24"/>
        <v/>
      </c>
      <c r="AR49" s="4" t="str">
        <f t="shared" si="25"/>
        <v/>
      </c>
      <c r="AS49" s="13"/>
      <c r="AT49" s="2">
        <f t="shared" si="46"/>
        <v>-2.5</v>
      </c>
      <c r="AU49" s="4">
        <f t="shared" si="26"/>
        <v>-7.5</v>
      </c>
      <c r="AV49" s="4">
        <f t="shared" si="27"/>
        <v>1.71</v>
      </c>
      <c r="AY49" s="4">
        <f t="shared" si="28"/>
        <v>0</v>
      </c>
      <c r="AZ49" s="13" t="str">
        <f t="shared" si="29"/>
        <v/>
      </c>
      <c r="BA49" s="4" t="str">
        <f t="shared" si="30"/>
        <v/>
      </c>
      <c r="BB49" s="13"/>
      <c r="BC49" s="2">
        <f t="shared" si="47"/>
        <v>-2.5</v>
      </c>
      <c r="BD49" s="4">
        <f t="shared" si="31"/>
        <v>-7.5</v>
      </c>
      <c r="BE49" s="4">
        <f t="shared" si="32"/>
        <v>1.71</v>
      </c>
      <c r="BH49" s="4">
        <f t="shared" si="33"/>
        <v>0</v>
      </c>
      <c r="BI49" s="13" t="str">
        <f t="shared" si="34"/>
        <v/>
      </c>
      <c r="BJ49" s="4" t="str">
        <f t="shared" si="35"/>
        <v/>
      </c>
      <c r="BK49" s="13"/>
      <c r="BL49" s="2">
        <f t="shared" si="48"/>
        <v>-2.5</v>
      </c>
      <c r="BM49" s="4">
        <f t="shared" si="36"/>
        <v>-7.5</v>
      </c>
      <c r="BN49" s="4">
        <f t="shared" si="37"/>
        <v>1.71</v>
      </c>
      <c r="BQ49" s="4">
        <f t="shared" si="38"/>
        <v>0</v>
      </c>
      <c r="BR49" s="13" t="str">
        <f t="shared" si="39"/>
        <v/>
      </c>
      <c r="BS49" s="4" t="str">
        <f t="shared" si="40"/>
        <v/>
      </c>
      <c r="BT49" s="25"/>
    </row>
    <row r="50">
      <c r="A50" s="2">
        <f t="shared" si="41"/>
        <v>-2</v>
      </c>
      <c r="B50" s="4">
        <f t="shared" si="1"/>
        <v>-6</v>
      </c>
      <c r="C50" s="4">
        <f t="shared" si="2"/>
        <v>1.68</v>
      </c>
      <c r="F50" s="4">
        <f t="shared" si="3"/>
        <v>0</v>
      </c>
      <c r="G50" s="13" t="str">
        <f t="shared" si="4"/>
        <v/>
      </c>
      <c r="H50" s="4" t="str">
        <f t="shared" si="5"/>
        <v/>
      </c>
      <c r="J50" s="2">
        <f t="shared" si="42"/>
        <v>-2</v>
      </c>
      <c r="K50" s="4">
        <f t="shared" si="6"/>
        <v>-6</v>
      </c>
      <c r="L50" s="4">
        <f t="shared" si="7"/>
        <v>1.68</v>
      </c>
      <c r="O50" s="4">
        <f t="shared" si="8"/>
        <v>0</v>
      </c>
      <c r="P50" s="13" t="str">
        <f t="shared" si="9"/>
        <v/>
      </c>
      <c r="Q50" s="4" t="str">
        <f t="shared" si="10"/>
        <v/>
      </c>
      <c r="S50" s="2">
        <f t="shared" si="43"/>
        <v>-2</v>
      </c>
      <c r="T50" s="4">
        <f t="shared" si="11"/>
        <v>-6</v>
      </c>
      <c r="U50" s="4">
        <f t="shared" si="12"/>
        <v>1.68</v>
      </c>
      <c r="X50" s="4">
        <f t="shared" si="13"/>
        <v>0</v>
      </c>
      <c r="Y50" s="13" t="str">
        <f t="shared" si="14"/>
        <v/>
      </c>
      <c r="Z50" s="4" t="str">
        <f t="shared" si="15"/>
        <v/>
      </c>
      <c r="AB50" s="2">
        <f t="shared" si="44"/>
        <v>-2</v>
      </c>
      <c r="AC50" s="4">
        <f t="shared" si="16"/>
        <v>-6</v>
      </c>
      <c r="AD50" s="4">
        <f t="shared" si="17"/>
        <v>1.68</v>
      </c>
      <c r="AG50" s="4">
        <f t="shared" si="18"/>
        <v>0</v>
      </c>
      <c r="AH50" s="13" t="str">
        <f t="shared" si="19"/>
        <v/>
      </c>
      <c r="AI50" s="4" t="str">
        <f t="shared" si="20"/>
        <v/>
      </c>
      <c r="AJ50" s="13"/>
      <c r="AK50" s="2">
        <f t="shared" si="45"/>
        <v>-2</v>
      </c>
      <c r="AL50" s="4">
        <f t="shared" si="21"/>
        <v>-6</v>
      </c>
      <c r="AM50" s="4">
        <f t="shared" si="22"/>
        <v>1.68</v>
      </c>
      <c r="AP50" s="4">
        <f t="shared" si="23"/>
        <v>0</v>
      </c>
      <c r="AQ50" s="13" t="str">
        <f t="shared" si="24"/>
        <v/>
      </c>
      <c r="AR50" s="4" t="str">
        <f t="shared" si="25"/>
        <v/>
      </c>
      <c r="AS50" s="13"/>
      <c r="AT50" s="2">
        <f t="shared" si="46"/>
        <v>-2</v>
      </c>
      <c r="AU50" s="4">
        <f t="shared" si="26"/>
        <v>-6</v>
      </c>
      <c r="AV50" s="4">
        <f t="shared" si="27"/>
        <v>1.68</v>
      </c>
      <c r="AY50" s="4">
        <f t="shared" si="28"/>
        <v>0</v>
      </c>
      <c r="AZ50" s="13" t="str">
        <f t="shared" si="29"/>
        <v/>
      </c>
      <c r="BA50" s="4" t="str">
        <f t="shared" si="30"/>
        <v/>
      </c>
      <c r="BB50" s="13"/>
      <c r="BC50" s="2">
        <f t="shared" si="47"/>
        <v>-2</v>
      </c>
      <c r="BD50" s="4">
        <f t="shared" si="31"/>
        <v>-6</v>
      </c>
      <c r="BE50" s="4">
        <f t="shared" si="32"/>
        <v>1.68</v>
      </c>
      <c r="BH50" s="4">
        <f t="shared" si="33"/>
        <v>0</v>
      </c>
      <c r="BI50" s="13" t="str">
        <f t="shared" si="34"/>
        <v/>
      </c>
      <c r="BJ50" s="4" t="str">
        <f t="shared" si="35"/>
        <v/>
      </c>
      <c r="BK50" s="13"/>
      <c r="BL50" s="2">
        <f t="shared" si="48"/>
        <v>-2</v>
      </c>
      <c r="BM50" s="4">
        <f t="shared" si="36"/>
        <v>-6</v>
      </c>
      <c r="BN50" s="4">
        <f t="shared" si="37"/>
        <v>1.68</v>
      </c>
      <c r="BQ50" s="4">
        <f t="shared" si="38"/>
        <v>0</v>
      </c>
      <c r="BR50" s="13" t="str">
        <f t="shared" si="39"/>
        <v/>
      </c>
      <c r="BS50" s="4" t="str">
        <f t="shared" si="40"/>
        <v/>
      </c>
      <c r="BT50" s="25"/>
    </row>
    <row r="51">
      <c r="A51" s="2">
        <f t="shared" si="41"/>
        <v>-1.5</v>
      </c>
      <c r="B51" s="4">
        <f t="shared" si="1"/>
        <v>-4.5</v>
      </c>
      <c r="C51" s="4">
        <f t="shared" si="2"/>
        <v>1.65</v>
      </c>
      <c r="F51" s="4">
        <f t="shared" si="3"/>
        <v>0</v>
      </c>
      <c r="G51" s="13" t="str">
        <f t="shared" si="4"/>
        <v/>
      </c>
      <c r="H51" s="4" t="str">
        <f t="shared" si="5"/>
        <v/>
      </c>
      <c r="J51" s="2">
        <f t="shared" si="42"/>
        <v>-1.5</v>
      </c>
      <c r="K51" s="4">
        <f t="shared" si="6"/>
        <v>-4.5</v>
      </c>
      <c r="L51" s="4">
        <f t="shared" si="7"/>
        <v>1.65</v>
      </c>
      <c r="O51" s="4">
        <f t="shared" si="8"/>
        <v>0</v>
      </c>
      <c r="P51" s="13" t="str">
        <f t="shared" si="9"/>
        <v/>
      </c>
      <c r="Q51" s="4" t="str">
        <f t="shared" si="10"/>
        <v/>
      </c>
      <c r="S51" s="2">
        <f t="shared" si="43"/>
        <v>-1.5</v>
      </c>
      <c r="T51" s="4">
        <f t="shared" si="11"/>
        <v>-4.5</v>
      </c>
      <c r="U51" s="4">
        <f t="shared" si="12"/>
        <v>1.65</v>
      </c>
      <c r="X51" s="4">
        <f t="shared" si="13"/>
        <v>0</v>
      </c>
      <c r="Y51" s="13" t="str">
        <f t="shared" si="14"/>
        <v/>
      </c>
      <c r="Z51" s="4" t="str">
        <f t="shared" si="15"/>
        <v/>
      </c>
      <c r="AB51" s="2">
        <f t="shared" si="44"/>
        <v>-1.5</v>
      </c>
      <c r="AC51" s="4">
        <f t="shared" si="16"/>
        <v>-4.5</v>
      </c>
      <c r="AD51" s="4">
        <f t="shared" si="17"/>
        <v>1.65</v>
      </c>
      <c r="AG51" s="4">
        <f t="shared" si="18"/>
        <v>0</v>
      </c>
      <c r="AH51" s="13" t="str">
        <f t="shared" si="19"/>
        <v/>
      </c>
      <c r="AI51" s="4" t="str">
        <f t="shared" si="20"/>
        <v/>
      </c>
      <c r="AJ51" s="13"/>
      <c r="AK51" s="2">
        <f t="shared" si="45"/>
        <v>-1.5</v>
      </c>
      <c r="AL51" s="4">
        <f t="shared" si="21"/>
        <v>-4.5</v>
      </c>
      <c r="AM51" s="4">
        <f t="shared" si="22"/>
        <v>1.65</v>
      </c>
      <c r="AP51" s="4">
        <f t="shared" si="23"/>
        <v>0</v>
      </c>
      <c r="AQ51" s="13" t="str">
        <f t="shared" si="24"/>
        <v/>
      </c>
      <c r="AR51" s="4" t="str">
        <f t="shared" si="25"/>
        <v/>
      </c>
      <c r="AS51" s="13"/>
      <c r="AT51" s="2">
        <f t="shared" si="46"/>
        <v>-1.5</v>
      </c>
      <c r="AU51" s="4">
        <f t="shared" si="26"/>
        <v>-4.5</v>
      </c>
      <c r="AV51" s="4">
        <f t="shared" si="27"/>
        <v>1.65</v>
      </c>
      <c r="AY51" s="4">
        <f t="shared" si="28"/>
        <v>0</v>
      </c>
      <c r="AZ51" s="13" t="str">
        <f t="shared" si="29"/>
        <v/>
      </c>
      <c r="BA51" s="4" t="str">
        <f t="shared" si="30"/>
        <v/>
      </c>
      <c r="BB51" s="13"/>
      <c r="BC51" s="2">
        <f t="shared" si="47"/>
        <v>-1.5</v>
      </c>
      <c r="BD51" s="4">
        <f t="shared" si="31"/>
        <v>-4.5</v>
      </c>
      <c r="BE51" s="4">
        <f t="shared" si="32"/>
        <v>1.65</v>
      </c>
      <c r="BH51" s="4">
        <f t="shared" si="33"/>
        <v>0</v>
      </c>
      <c r="BI51" s="13" t="str">
        <f t="shared" si="34"/>
        <v/>
      </c>
      <c r="BJ51" s="4" t="str">
        <f t="shared" si="35"/>
        <v/>
      </c>
      <c r="BK51" s="13"/>
      <c r="BL51" s="2">
        <f t="shared" si="48"/>
        <v>-1.5</v>
      </c>
      <c r="BM51" s="4">
        <f t="shared" si="36"/>
        <v>-4.5</v>
      </c>
      <c r="BN51" s="4">
        <f t="shared" si="37"/>
        <v>1.65</v>
      </c>
      <c r="BQ51" s="4">
        <f t="shared" si="38"/>
        <v>0</v>
      </c>
      <c r="BR51" s="13" t="str">
        <f t="shared" si="39"/>
        <v/>
      </c>
      <c r="BS51" s="4" t="str">
        <f t="shared" si="40"/>
        <v/>
      </c>
      <c r="BT51" s="25"/>
    </row>
    <row r="52">
      <c r="A52" s="2">
        <f t="shared" si="41"/>
        <v>-1</v>
      </c>
      <c r="B52" s="4">
        <f t="shared" si="1"/>
        <v>-3</v>
      </c>
      <c r="C52" s="4">
        <f t="shared" si="2"/>
        <v>1.62</v>
      </c>
      <c r="F52" s="4">
        <f t="shared" si="3"/>
        <v>0</v>
      </c>
      <c r="G52" s="13" t="str">
        <f t="shared" si="4"/>
        <v/>
      </c>
      <c r="H52" s="4" t="str">
        <f t="shared" si="5"/>
        <v/>
      </c>
      <c r="J52" s="2">
        <f t="shared" si="42"/>
        <v>-1</v>
      </c>
      <c r="K52" s="4">
        <f t="shared" si="6"/>
        <v>-3</v>
      </c>
      <c r="L52" s="4">
        <f t="shared" si="7"/>
        <v>1.62</v>
      </c>
      <c r="O52" s="4">
        <f t="shared" si="8"/>
        <v>0</v>
      </c>
      <c r="P52" s="13" t="str">
        <f t="shared" si="9"/>
        <v/>
      </c>
      <c r="Q52" s="4" t="str">
        <f t="shared" si="10"/>
        <v/>
      </c>
      <c r="S52" s="2">
        <f t="shared" si="43"/>
        <v>-1</v>
      </c>
      <c r="T52" s="4">
        <f t="shared" si="11"/>
        <v>-3</v>
      </c>
      <c r="U52" s="4">
        <f t="shared" si="12"/>
        <v>1.62</v>
      </c>
      <c r="X52" s="4">
        <f t="shared" si="13"/>
        <v>0</v>
      </c>
      <c r="Y52" s="13" t="str">
        <f t="shared" si="14"/>
        <v/>
      </c>
      <c r="Z52" s="4" t="str">
        <f t="shared" si="15"/>
        <v/>
      </c>
      <c r="AB52" s="2">
        <f t="shared" si="44"/>
        <v>-1</v>
      </c>
      <c r="AC52" s="4">
        <f t="shared" si="16"/>
        <v>-3</v>
      </c>
      <c r="AD52" s="4">
        <f t="shared" si="17"/>
        <v>1.62</v>
      </c>
      <c r="AG52" s="4">
        <f t="shared" si="18"/>
        <v>0</v>
      </c>
      <c r="AH52" s="13" t="str">
        <f t="shared" si="19"/>
        <v/>
      </c>
      <c r="AI52" s="4" t="str">
        <f t="shared" si="20"/>
        <v/>
      </c>
      <c r="AJ52" s="13"/>
      <c r="AK52" s="2">
        <f t="shared" si="45"/>
        <v>-1</v>
      </c>
      <c r="AL52" s="4">
        <f t="shared" si="21"/>
        <v>-3</v>
      </c>
      <c r="AM52" s="4">
        <f t="shared" si="22"/>
        <v>1.62</v>
      </c>
      <c r="AP52" s="4">
        <f t="shared" si="23"/>
        <v>0</v>
      </c>
      <c r="AQ52" s="13" t="str">
        <f t="shared" si="24"/>
        <v/>
      </c>
      <c r="AR52" s="4" t="str">
        <f t="shared" si="25"/>
        <v/>
      </c>
      <c r="AS52" s="13"/>
      <c r="AT52" s="2">
        <f t="shared" si="46"/>
        <v>-1</v>
      </c>
      <c r="AU52" s="4">
        <f t="shared" si="26"/>
        <v>-3</v>
      </c>
      <c r="AV52" s="4">
        <f t="shared" si="27"/>
        <v>1.62</v>
      </c>
      <c r="AY52" s="4">
        <f t="shared" si="28"/>
        <v>0</v>
      </c>
      <c r="AZ52" s="13" t="str">
        <f t="shared" si="29"/>
        <v/>
      </c>
      <c r="BA52" s="4" t="str">
        <f t="shared" si="30"/>
        <v/>
      </c>
      <c r="BB52" s="13"/>
      <c r="BC52" s="2">
        <f t="shared" si="47"/>
        <v>-1</v>
      </c>
      <c r="BD52" s="4">
        <f t="shared" si="31"/>
        <v>-3</v>
      </c>
      <c r="BE52" s="4">
        <f t="shared" si="32"/>
        <v>1.62</v>
      </c>
      <c r="BH52" s="4">
        <f t="shared" si="33"/>
        <v>0</v>
      </c>
      <c r="BI52" s="13" t="str">
        <f t="shared" si="34"/>
        <v/>
      </c>
      <c r="BJ52" s="4" t="str">
        <f t="shared" si="35"/>
        <v/>
      </c>
      <c r="BK52" s="13"/>
      <c r="BL52" s="2">
        <f t="shared" si="48"/>
        <v>-1</v>
      </c>
      <c r="BM52" s="4">
        <f t="shared" si="36"/>
        <v>-3</v>
      </c>
      <c r="BN52" s="4">
        <f t="shared" si="37"/>
        <v>1.62</v>
      </c>
      <c r="BQ52" s="4">
        <f t="shared" si="38"/>
        <v>0</v>
      </c>
      <c r="BR52" s="13" t="str">
        <f t="shared" si="39"/>
        <v/>
      </c>
      <c r="BS52" s="4" t="str">
        <f t="shared" si="40"/>
        <v/>
      </c>
      <c r="BT52" s="25"/>
    </row>
    <row r="53">
      <c r="A53" s="2">
        <f t="shared" si="41"/>
        <v>-0.5</v>
      </c>
      <c r="B53" s="4">
        <f t="shared" si="1"/>
        <v>-1.5</v>
      </c>
      <c r="C53" s="4">
        <f t="shared" si="2"/>
        <v>1.59</v>
      </c>
      <c r="F53" s="4">
        <f t="shared" si="3"/>
        <v>0</v>
      </c>
      <c r="G53" s="13" t="str">
        <f t="shared" si="4"/>
        <v/>
      </c>
      <c r="H53" s="4" t="str">
        <f t="shared" si="5"/>
        <v/>
      </c>
      <c r="J53" s="2">
        <f t="shared" si="42"/>
        <v>-0.5</v>
      </c>
      <c r="K53" s="4">
        <f t="shared" si="6"/>
        <v>-1.5</v>
      </c>
      <c r="L53" s="4">
        <f t="shared" si="7"/>
        <v>1.59</v>
      </c>
      <c r="O53" s="4">
        <f t="shared" si="8"/>
        <v>0</v>
      </c>
      <c r="P53" s="13" t="str">
        <f t="shared" si="9"/>
        <v/>
      </c>
      <c r="Q53" s="4" t="str">
        <f t="shared" si="10"/>
        <v/>
      </c>
      <c r="S53" s="2">
        <f t="shared" si="43"/>
        <v>-0.5</v>
      </c>
      <c r="T53" s="4">
        <f t="shared" si="11"/>
        <v>-1.5</v>
      </c>
      <c r="U53" s="4">
        <f t="shared" si="12"/>
        <v>1.59</v>
      </c>
      <c r="X53" s="4">
        <f t="shared" si="13"/>
        <v>0</v>
      </c>
      <c r="Y53" s="13" t="str">
        <f t="shared" si="14"/>
        <v/>
      </c>
      <c r="Z53" s="4" t="str">
        <f t="shared" si="15"/>
        <v/>
      </c>
      <c r="AB53" s="2">
        <f t="shared" si="44"/>
        <v>-0.5</v>
      </c>
      <c r="AC53" s="4">
        <f t="shared" si="16"/>
        <v>-1.5</v>
      </c>
      <c r="AD53" s="4">
        <f t="shared" si="17"/>
        <v>1.59</v>
      </c>
      <c r="AG53" s="4">
        <f t="shared" si="18"/>
        <v>0</v>
      </c>
      <c r="AH53" s="13" t="str">
        <f t="shared" si="19"/>
        <v/>
      </c>
      <c r="AI53" s="4" t="str">
        <f t="shared" si="20"/>
        <v/>
      </c>
      <c r="AJ53" s="13"/>
      <c r="AK53" s="2">
        <f t="shared" si="45"/>
        <v>-0.5</v>
      </c>
      <c r="AL53" s="4">
        <f t="shared" si="21"/>
        <v>-1.5</v>
      </c>
      <c r="AM53" s="4">
        <f t="shared" si="22"/>
        <v>1.59</v>
      </c>
      <c r="AP53" s="4">
        <f t="shared" si="23"/>
        <v>0</v>
      </c>
      <c r="AQ53" s="13" t="str">
        <f t="shared" si="24"/>
        <v/>
      </c>
      <c r="AR53" s="4" t="str">
        <f t="shared" si="25"/>
        <v/>
      </c>
      <c r="AS53" s="13"/>
      <c r="AT53" s="2">
        <f t="shared" si="46"/>
        <v>-0.5</v>
      </c>
      <c r="AU53" s="4">
        <f t="shared" si="26"/>
        <v>-1.5</v>
      </c>
      <c r="AV53" s="4">
        <f t="shared" si="27"/>
        <v>1.59</v>
      </c>
      <c r="AY53" s="4">
        <f t="shared" si="28"/>
        <v>0</v>
      </c>
      <c r="AZ53" s="13" t="str">
        <f t="shared" si="29"/>
        <v/>
      </c>
      <c r="BA53" s="4" t="str">
        <f t="shared" si="30"/>
        <v/>
      </c>
      <c r="BB53" s="13"/>
      <c r="BC53" s="2">
        <f t="shared" si="47"/>
        <v>-0.5</v>
      </c>
      <c r="BD53" s="4">
        <f t="shared" si="31"/>
        <v>-1.5</v>
      </c>
      <c r="BE53" s="4">
        <f t="shared" si="32"/>
        <v>1.59</v>
      </c>
      <c r="BH53" s="4">
        <f t="shared" si="33"/>
        <v>0</v>
      </c>
      <c r="BI53" s="13" t="str">
        <f t="shared" si="34"/>
        <v/>
      </c>
      <c r="BJ53" s="4" t="str">
        <f t="shared" si="35"/>
        <v/>
      </c>
      <c r="BK53" s="13"/>
      <c r="BL53" s="2">
        <f t="shared" si="48"/>
        <v>-0.5</v>
      </c>
      <c r="BM53" s="4">
        <f t="shared" si="36"/>
        <v>-1.5</v>
      </c>
      <c r="BN53" s="4">
        <f t="shared" si="37"/>
        <v>1.59</v>
      </c>
      <c r="BQ53" s="4">
        <f t="shared" si="38"/>
        <v>0</v>
      </c>
      <c r="BR53" s="13" t="str">
        <f t="shared" si="39"/>
        <v/>
      </c>
      <c r="BS53" s="4" t="str">
        <f t="shared" si="40"/>
        <v/>
      </c>
      <c r="BT53" s="25"/>
    </row>
    <row r="54">
      <c r="A54" s="2">
        <f t="shared" si="41"/>
        <v>0</v>
      </c>
      <c r="B54" s="4">
        <f t="shared" si="1"/>
        <v>0</v>
      </c>
      <c r="C54" s="4">
        <f t="shared" si="2"/>
        <v>1.56</v>
      </c>
      <c r="F54" s="4">
        <f t="shared" si="3"/>
        <v>0</v>
      </c>
      <c r="G54" s="13" t="str">
        <f t="shared" si="4"/>
        <v/>
      </c>
      <c r="H54" s="4" t="str">
        <f t="shared" si="5"/>
        <v/>
      </c>
      <c r="J54" s="2">
        <f t="shared" si="42"/>
        <v>0</v>
      </c>
      <c r="K54" s="4">
        <f t="shared" si="6"/>
        <v>0</v>
      </c>
      <c r="L54" s="4">
        <f t="shared" si="7"/>
        <v>1.56</v>
      </c>
      <c r="O54" s="4">
        <f t="shared" si="8"/>
        <v>0</v>
      </c>
      <c r="P54" s="13" t="str">
        <f t="shared" si="9"/>
        <v/>
      </c>
      <c r="Q54" s="4" t="str">
        <f t="shared" si="10"/>
        <v/>
      </c>
      <c r="S54" s="2">
        <f t="shared" si="43"/>
        <v>0</v>
      </c>
      <c r="T54" s="4">
        <f t="shared" si="11"/>
        <v>0</v>
      </c>
      <c r="U54" s="4">
        <f t="shared" si="12"/>
        <v>1.56</v>
      </c>
      <c r="V54" s="4">
        <f>150+13/16</f>
        <v>150.8125</v>
      </c>
      <c r="W54" s="2">
        <v>155.25</v>
      </c>
      <c r="X54" s="4">
        <f t="shared" si="13"/>
        <v>4.4375</v>
      </c>
      <c r="Y54" s="13">
        <f t="shared" si="14"/>
        <v>0.993031274</v>
      </c>
      <c r="Z54" s="4">
        <f t="shared" si="15"/>
        <v>0</v>
      </c>
      <c r="AB54" s="2">
        <f t="shared" si="44"/>
        <v>0</v>
      </c>
      <c r="AC54" s="4">
        <f t="shared" si="16"/>
        <v>0</v>
      </c>
      <c r="AD54" s="4">
        <f t="shared" si="17"/>
        <v>1.56</v>
      </c>
      <c r="AG54" s="4">
        <f t="shared" si="18"/>
        <v>0</v>
      </c>
      <c r="AH54" s="13" t="str">
        <f t="shared" si="19"/>
        <v/>
      </c>
      <c r="AI54" s="4" t="str">
        <f t="shared" si="20"/>
        <v/>
      </c>
      <c r="AJ54" s="13"/>
      <c r="AK54" s="2">
        <f t="shared" si="45"/>
        <v>0</v>
      </c>
      <c r="AL54" s="4">
        <f t="shared" si="21"/>
        <v>0</v>
      </c>
      <c r="AM54" s="4">
        <f t="shared" si="22"/>
        <v>1.56</v>
      </c>
      <c r="AP54" s="4">
        <f t="shared" si="23"/>
        <v>0</v>
      </c>
      <c r="AQ54" s="13" t="str">
        <f t="shared" si="24"/>
        <v/>
      </c>
      <c r="AR54" s="4" t="str">
        <f t="shared" si="25"/>
        <v/>
      </c>
      <c r="AS54" s="13"/>
      <c r="AT54" s="2">
        <f t="shared" si="46"/>
        <v>0</v>
      </c>
      <c r="AU54" s="4">
        <f t="shared" si="26"/>
        <v>0</v>
      </c>
      <c r="AV54" s="4">
        <f t="shared" si="27"/>
        <v>1.56</v>
      </c>
      <c r="AY54" s="4">
        <f t="shared" si="28"/>
        <v>0</v>
      </c>
      <c r="AZ54" s="13" t="str">
        <f t="shared" si="29"/>
        <v/>
      </c>
      <c r="BA54" s="4" t="str">
        <f t="shared" si="30"/>
        <v/>
      </c>
      <c r="BB54" s="13"/>
      <c r="BC54" s="2">
        <f t="shared" si="47"/>
        <v>0</v>
      </c>
      <c r="BD54" s="4">
        <f t="shared" si="31"/>
        <v>0</v>
      </c>
      <c r="BE54" s="4">
        <f t="shared" si="32"/>
        <v>1.56</v>
      </c>
      <c r="BH54" s="4">
        <f t="shared" si="33"/>
        <v>0</v>
      </c>
      <c r="BI54" s="13" t="str">
        <f t="shared" si="34"/>
        <v/>
      </c>
      <c r="BJ54" s="4" t="str">
        <f t="shared" si="35"/>
        <v/>
      </c>
      <c r="BK54" s="13"/>
      <c r="BL54" s="2">
        <f t="shared" si="48"/>
        <v>0</v>
      </c>
      <c r="BM54" s="4">
        <f t="shared" si="36"/>
        <v>0</v>
      </c>
      <c r="BN54" s="4">
        <f t="shared" si="37"/>
        <v>1.56</v>
      </c>
      <c r="BQ54" s="4">
        <f t="shared" si="38"/>
        <v>0</v>
      </c>
      <c r="BR54" s="13" t="str">
        <f t="shared" si="39"/>
        <v/>
      </c>
      <c r="BS54" s="4" t="str">
        <f t="shared" si="40"/>
        <v/>
      </c>
      <c r="BT54" s="25"/>
    </row>
    <row r="55">
      <c r="A55" s="2">
        <f t="shared" si="41"/>
        <v>0.5</v>
      </c>
      <c r="B55" s="4">
        <f t="shared" si="1"/>
        <v>1.5</v>
      </c>
      <c r="C55" s="4">
        <f t="shared" si="2"/>
        <v>1.53</v>
      </c>
      <c r="F55" s="4">
        <f t="shared" si="3"/>
        <v>0</v>
      </c>
      <c r="G55" s="13" t="str">
        <f t="shared" si="4"/>
        <v/>
      </c>
      <c r="H55" s="4" t="str">
        <f t="shared" si="5"/>
        <v/>
      </c>
      <c r="J55" s="2">
        <f t="shared" si="42"/>
        <v>0.5</v>
      </c>
      <c r="K55" s="4">
        <f t="shared" si="6"/>
        <v>1.5</v>
      </c>
      <c r="L55" s="4">
        <f t="shared" si="7"/>
        <v>1.53</v>
      </c>
      <c r="O55" s="4">
        <f t="shared" si="8"/>
        <v>0</v>
      </c>
      <c r="P55" s="13" t="str">
        <f t="shared" si="9"/>
        <v/>
      </c>
      <c r="Q55" s="4" t="str">
        <f t="shared" si="10"/>
        <v/>
      </c>
      <c r="S55" s="2">
        <f t="shared" si="43"/>
        <v>0.5</v>
      </c>
      <c r="T55" s="4">
        <f t="shared" si="11"/>
        <v>1.5</v>
      </c>
      <c r="U55" s="4">
        <f t="shared" si="12"/>
        <v>1.53</v>
      </c>
      <c r="X55" s="4">
        <f t="shared" si="13"/>
        <v>0</v>
      </c>
      <c r="Y55" s="13" t="str">
        <f t="shared" si="14"/>
        <v/>
      </c>
      <c r="Z55" s="4" t="str">
        <f t="shared" si="15"/>
        <v/>
      </c>
      <c r="AB55" s="2">
        <f t="shared" si="44"/>
        <v>0.5</v>
      </c>
      <c r="AC55" s="4">
        <f t="shared" si="16"/>
        <v>1.5</v>
      </c>
      <c r="AD55" s="4">
        <f t="shared" si="17"/>
        <v>1.53</v>
      </c>
      <c r="AG55" s="4">
        <f t="shared" si="18"/>
        <v>0</v>
      </c>
      <c r="AH55" s="13" t="str">
        <f t="shared" si="19"/>
        <v/>
      </c>
      <c r="AI55" s="4" t="str">
        <f t="shared" si="20"/>
        <v/>
      </c>
      <c r="AJ55" s="13"/>
      <c r="AK55" s="2">
        <f t="shared" si="45"/>
        <v>0.5</v>
      </c>
      <c r="AL55" s="4">
        <f t="shared" si="21"/>
        <v>1.5</v>
      </c>
      <c r="AM55" s="4">
        <f t="shared" si="22"/>
        <v>1.53</v>
      </c>
      <c r="AP55" s="4">
        <f t="shared" si="23"/>
        <v>0</v>
      </c>
      <c r="AQ55" s="13" t="str">
        <f t="shared" si="24"/>
        <v/>
      </c>
      <c r="AR55" s="4" t="str">
        <f t="shared" si="25"/>
        <v/>
      </c>
      <c r="AS55" s="13"/>
      <c r="AT55" s="2">
        <f t="shared" si="46"/>
        <v>0.5</v>
      </c>
      <c r="AU55" s="4">
        <f t="shared" si="26"/>
        <v>1.5</v>
      </c>
      <c r="AV55" s="4">
        <f t="shared" si="27"/>
        <v>1.53</v>
      </c>
      <c r="AY55" s="4">
        <f t="shared" si="28"/>
        <v>0</v>
      </c>
      <c r="AZ55" s="13" t="str">
        <f t="shared" si="29"/>
        <v/>
      </c>
      <c r="BA55" s="4" t="str">
        <f t="shared" si="30"/>
        <v/>
      </c>
      <c r="BB55" s="13"/>
      <c r="BC55" s="2">
        <f t="shared" si="47"/>
        <v>0.5</v>
      </c>
      <c r="BD55" s="4">
        <f t="shared" si="31"/>
        <v>1.5</v>
      </c>
      <c r="BE55" s="4">
        <f t="shared" si="32"/>
        <v>1.53</v>
      </c>
      <c r="BH55" s="4">
        <f t="shared" si="33"/>
        <v>0</v>
      </c>
      <c r="BI55" s="13" t="str">
        <f t="shared" si="34"/>
        <v/>
      </c>
      <c r="BJ55" s="4" t="str">
        <f t="shared" si="35"/>
        <v/>
      </c>
      <c r="BK55" s="13"/>
      <c r="BL55" s="2">
        <f t="shared" si="48"/>
        <v>0.5</v>
      </c>
      <c r="BM55" s="4">
        <f t="shared" si="36"/>
        <v>1.5</v>
      </c>
      <c r="BN55" s="4">
        <f t="shared" si="37"/>
        <v>1.53</v>
      </c>
      <c r="BQ55" s="4">
        <f t="shared" si="38"/>
        <v>0</v>
      </c>
      <c r="BR55" s="13" t="str">
        <f t="shared" si="39"/>
        <v/>
      </c>
      <c r="BS55" s="4" t="str">
        <f t="shared" si="40"/>
        <v/>
      </c>
      <c r="BT55" s="25"/>
    </row>
    <row r="56">
      <c r="A56" s="2">
        <f t="shared" si="41"/>
        <v>1</v>
      </c>
      <c r="B56" s="4">
        <f t="shared" si="1"/>
        <v>3</v>
      </c>
      <c r="C56" s="4">
        <f t="shared" si="2"/>
        <v>1.5</v>
      </c>
      <c r="F56" s="4">
        <f t="shared" si="3"/>
        <v>0</v>
      </c>
      <c r="G56" s="13" t="str">
        <f t="shared" si="4"/>
        <v/>
      </c>
      <c r="H56" s="4" t="str">
        <f t="shared" si="5"/>
        <v/>
      </c>
      <c r="J56" s="2">
        <f t="shared" si="42"/>
        <v>1</v>
      </c>
      <c r="K56" s="4">
        <f t="shared" si="6"/>
        <v>3</v>
      </c>
      <c r="L56" s="4">
        <f t="shared" si="7"/>
        <v>1.5</v>
      </c>
      <c r="O56" s="4">
        <f t="shared" si="8"/>
        <v>0</v>
      </c>
      <c r="P56" s="13" t="str">
        <f t="shared" si="9"/>
        <v/>
      </c>
      <c r="Q56" s="4" t="str">
        <f t="shared" si="10"/>
        <v/>
      </c>
      <c r="S56" s="2">
        <f t="shared" si="43"/>
        <v>1</v>
      </c>
      <c r="T56" s="4">
        <f t="shared" si="11"/>
        <v>3</v>
      </c>
      <c r="U56" s="4">
        <f t="shared" si="12"/>
        <v>1.5</v>
      </c>
      <c r="X56" s="4">
        <f t="shared" si="13"/>
        <v>0</v>
      </c>
      <c r="Y56" s="13" t="str">
        <f t="shared" si="14"/>
        <v/>
      </c>
      <c r="Z56" s="4" t="str">
        <f t="shared" si="15"/>
        <v/>
      </c>
      <c r="AB56" s="2">
        <f t="shared" si="44"/>
        <v>1</v>
      </c>
      <c r="AC56" s="4">
        <f t="shared" si="16"/>
        <v>3</v>
      </c>
      <c r="AD56" s="4">
        <f t="shared" si="17"/>
        <v>1.5</v>
      </c>
      <c r="AG56" s="4">
        <f t="shared" si="18"/>
        <v>0</v>
      </c>
      <c r="AH56" s="13" t="str">
        <f t="shared" si="19"/>
        <v/>
      </c>
      <c r="AI56" s="4" t="str">
        <f t="shared" si="20"/>
        <v/>
      </c>
      <c r="AJ56" s="13"/>
      <c r="AK56" s="2">
        <f t="shared" si="45"/>
        <v>1</v>
      </c>
      <c r="AL56" s="4">
        <f t="shared" si="21"/>
        <v>3</v>
      </c>
      <c r="AM56" s="4">
        <f t="shared" si="22"/>
        <v>1.5</v>
      </c>
      <c r="AP56" s="4">
        <f t="shared" si="23"/>
        <v>0</v>
      </c>
      <c r="AQ56" s="13" t="str">
        <f t="shared" si="24"/>
        <v/>
      </c>
      <c r="AR56" s="4" t="str">
        <f t="shared" si="25"/>
        <v/>
      </c>
      <c r="AS56" s="13"/>
      <c r="AT56" s="2">
        <f t="shared" si="46"/>
        <v>1</v>
      </c>
      <c r="AU56" s="4">
        <f t="shared" si="26"/>
        <v>3</v>
      </c>
      <c r="AV56" s="4">
        <f t="shared" si="27"/>
        <v>1.5</v>
      </c>
      <c r="AY56" s="4">
        <f t="shared" si="28"/>
        <v>0</v>
      </c>
      <c r="AZ56" s="13" t="str">
        <f t="shared" si="29"/>
        <v/>
      </c>
      <c r="BA56" s="4" t="str">
        <f t="shared" si="30"/>
        <v/>
      </c>
      <c r="BB56" s="13"/>
      <c r="BC56" s="2">
        <f t="shared" si="47"/>
        <v>1</v>
      </c>
      <c r="BD56" s="4">
        <f t="shared" si="31"/>
        <v>3</v>
      </c>
      <c r="BE56" s="4">
        <f t="shared" si="32"/>
        <v>1.5</v>
      </c>
      <c r="BH56" s="4">
        <f t="shared" si="33"/>
        <v>0</v>
      </c>
      <c r="BI56" s="13" t="str">
        <f t="shared" si="34"/>
        <v/>
      </c>
      <c r="BJ56" s="4" t="str">
        <f t="shared" si="35"/>
        <v/>
      </c>
      <c r="BK56" s="13"/>
      <c r="BL56" s="2">
        <f t="shared" si="48"/>
        <v>1</v>
      </c>
      <c r="BM56" s="4">
        <f t="shared" si="36"/>
        <v>3</v>
      </c>
      <c r="BN56" s="4">
        <f t="shared" si="37"/>
        <v>1.5</v>
      </c>
      <c r="BQ56" s="4">
        <f t="shared" si="38"/>
        <v>0</v>
      </c>
      <c r="BR56" s="13" t="str">
        <f t="shared" si="39"/>
        <v/>
      </c>
      <c r="BS56" s="4" t="str">
        <f t="shared" si="40"/>
        <v/>
      </c>
      <c r="BT56" s="25"/>
    </row>
    <row r="57">
      <c r="A57" s="2">
        <f t="shared" si="41"/>
        <v>1.5</v>
      </c>
      <c r="B57" s="4">
        <f t="shared" si="1"/>
        <v>4.5</v>
      </c>
      <c r="C57" s="4">
        <f t="shared" si="2"/>
        <v>1.47</v>
      </c>
      <c r="F57" s="4">
        <f t="shared" si="3"/>
        <v>0</v>
      </c>
      <c r="G57" s="13" t="str">
        <f t="shared" si="4"/>
        <v/>
      </c>
      <c r="H57" s="4" t="str">
        <f t="shared" si="5"/>
        <v/>
      </c>
      <c r="J57" s="2">
        <f t="shared" si="42"/>
        <v>1.5</v>
      </c>
      <c r="K57" s="4">
        <f t="shared" si="6"/>
        <v>4.5</v>
      </c>
      <c r="L57" s="4">
        <f t="shared" si="7"/>
        <v>1.47</v>
      </c>
      <c r="O57" s="4">
        <f t="shared" si="8"/>
        <v>0</v>
      </c>
      <c r="P57" s="13" t="str">
        <f t="shared" si="9"/>
        <v/>
      </c>
      <c r="Q57" s="4" t="str">
        <f t="shared" si="10"/>
        <v/>
      </c>
      <c r="S57" s="2">
        <f t="shared" si="43"/>
        <v>1.5</v>
      </c>
      <c r="T57" s="4">
        <f t="shared" si="11"/>
        <v>4.5</v>
      </c>
      <c r="U57" s="4">
        <f t="shared" si="12"/>
        <v>1.47</v>
      </c>
      <c r="X57" s="4">
        <f t="shared" si="13"/>
        <v>0</v>
      </c>
      <c r="Y57" s="13" t="str">
        <f t="shared" si="14"/>
        <v/>
      </c>
      <c r="Z57" s="4" t="str">
        <f t="shared" si="15"/>
        <v/>
      </c>
      <c r="AB57" s="2">
        <f t="shared" si="44"/>
        <v>1.5</v>
      </c>
      <c r="AC57" s="4">
        <f t="shared" si="16"/>
        <v>4.5</v>
      </c>
      <c r="AD57" s="4">
        <f t="shared" si="17"/>
        <v>1.47</v>
      </c>
      <c r="AG57" s="4">
        <f t="shared" si="18"/>
        <v>0</v>
      </c>
      <c r="AH57" s="13" t="str">
        <f t="shared" si="19"/>
        <v/>
      </c>
      <c r="AI57" s="4" t="str">
        <f t="shared" si="20"/>
        <v/>
      </c>
      <c r="AJ57" s="13"/>
      <c r="AK57" s="2">
        <f t="shared" si="45"/>
        <v>1.5</v>
      </c>
      <c r="AL57" s="4">
        <f t="shared" si="21"/>
        <v>4.5</v>
      </c>
      <c r="AM57" s="4">
        <f t="shared" si="22"/>
        <v>1.47</v>
      </c>
      <c r="AP57" s="4">
        <f t="shared" si="23"/>
        <v>0</v>
      </c>
      <c r="AQ57" s="13" t="str">
        <f t="shared" si="24"/>
        <v/>
      </c>
      <c r="AR57" s="4" t="str">
        <f t="shared" si="25"/>
        <v/>
      </c>
      <c r="AS57" s="13"/>
      <c r="AT57" s="2">
        <f t="shared" si="46"/>
        <v>1.5</v>
      </c>
      <c r="AU57" s="4">
        <f t="shared" si="26"/>
        <v>4.5</v>
      </c>
      <c r="AV57" s="4">
        <f t="shared" si="27"/>
        <v>1.47</v>
      </c>
      <c r="AY57" s="4">
        <f t="shared" si="28"/>
        <v>0</v>
      </c>
      <c r="AZ57" s="13" t="str">
        <f t="shared" si="29"/>
        <v/>
      </c>
      <c r="BA57" s="4" t="str">
        <f t="shared" si="30"/>
        <v/>
      </c>
      <c r="BB57" s="13"/>
      <c r="BC57" s="2">
        <f t="shared" si="47"/>
        <v>1.5</v>
      </c>
      <c r="BD57" s="4">
        <f t="shared" si="31"/>
        <v>4.5</v>
      </c>
      <c r="BE57" s="4">
        <f t="shared" si="32"/>
        <v>1.47</v>
      </c>
      <c r="BH57" s="4">
        <f t="shared" si="33"/>
        <v>0</v>
      </c>
      <c r="BI57" s="13" t="str">
        <f t="shared" si="34"/>
        <v/>
      </c>
      <c r="BJ57" s="4" t="str">
        <f t="shared" si="35"/>
        <v/>
      </c>
      <c r="BK57" s="13"/>
      <c r="BL57" s="2">
        <f t="shared" si="48"/>
        <v>1.5</v>
      </c>
      <c r="BM57" s="4">
        <f t="shared" si="36"/>
        <v>4.5</v>
      </c>
      <c r="BN57" s="4">
        <f t="shared" si="37"/>
        <v>1.47</v>
      </c>
      <c r="BQ57" s="4">
        <f t="shared" si="38"/>
        <v>0</v>
      </c>
      <c r="BR57" s="13" t="str">
        <f t="shared" si="39"/>
        <v/>
      </c>
      <c r="BS57" s="4" t="str">
        <f t="shared" si="40"/>
        <v/>
      </c>
      <c r="BT57" s="25"/>
    </row>
    <row r="58">
      <c r="A58" s="2">
        <f t="shared" si="41"/>
        <v>2</v>
      </c>
      <c r="B58" s="4">
        <f t="shared" si="1"/>
        <v>6</v>
      </c>
      <c r="C58" s="4">
        <f t="shared" si="2"/>
        <v>1.44</v>
      </c>
      <c r="F58" s="4">
        <f t="shared" si="3"/>
        <v>0</v>
      </c>
      <c r="G58" s="13" t="str">
        <f t="shared" si="4"/>
        <v/>
      </c>
      <c r="H58" s="4" t="str">
        <f t="shared" si="5"/>
        <v/>
      </c>
      <c r="J58" s="2">
        <f t="shared" si="42"/>
        <v>2</v>
      </c>
      <c r="K58" s="4">
        <f t="shared" si="6"/>
        <v>6</v>
      </c>
      <c r="L58" s="4">
        <f t="shared" si="7"/>
        <v>1.44</v>
      </c>
      <c r="O58" s="4">
        <f t="shared" si="8"/>
        <v>0</v>
      </c>
      <c r="P58" s="13" t="str">
        <f t="shared" si="9"/>
        <v/>
      </c>
      <c r="Q58" s="4" t="str">
        <f t="shared" si="10"/>
        <v/>
      </c>
      <c r="S58" s="2">
        <f t="shared" si="43"/>
        <v>2</v>
      </c>
      <c r="T58" s="4">
        <f t="shared" si="11"/>
        <v>6</v>
      </c>
      <c r="U58" s="4">
        <f t="shared" si="12"/>
        <v>1.44</v>
      </c>
      <c r="V58" s="4">
        <f>150+13/16</f>
        <v>150.8125</v>
      </c>
      <c r="W58" s="2">
        <v>155.25</v>
      </c>
      <c r="X58" s="4">
        <f t="shared" si="13"/>
        <v>4.4375</v>
      </c>
      <c r="Y58" s="13">
        <f t="shared" si="14"/>
        <v>0.993031274</v>
      </c>
      <c r="Z58" s="4">
        <f t="shared" si="15"/>
        <v>0</v>
      </c>
      <c r="AB58" s="2">
        <f t="shared" si="44"/>
        <v>2</v>
      </c>
      <c r="AC58" s="4">
        <f t="shared" si="16"/>
        <v>6</v>
      </c>
      <c r="AD58" s="4">
        <f t="shared" si="17"/>
        <v>1.44</v>
      </c>
      <c r="AG58" s="4">
        <f t="shared" si="18"/>
        <v>0</v>
      </c>
      <c r="AH58" s="13" t="str">
        <f t="shared" si="19"/>
        <v/>
      </c>
      <c r="AI58" s="4" t="str">
        <f t="shared" si="20"/>
        <v/>
      </c>
      <c r="AJ58" s="13"/>
      <c r="AK58" s="2">
        <f t="shared" si="45"/>
        <v>2</v>
      </c>
      <c r="AL58" s="4">
        <f t="shared" si="21"/>
        <v>6</v>
      </c>
      <c r="AM58" s="4">
        <f t="shared" si="22"/>
        <v>1.44</v>
      </c>
      <c r="AP58" s="4">
        <f t="shared" si="23"/>
        <v>0</v>
      </c>
      <c r="AQ58" s="13" t="str">
        <f t="shared" si="24"/>
        <v/>
      </c>
      <c r="AR58" s="4" t="str">
        <f t="shared" si="25"/>
        <v/>
      </c>
      <c r="AS58" s="13"/>
      <c r="AT58" s="2">
        <f t="shared" si="46"/>
        <v>2</v>
      </c>
      <c r="AU58" s="4">
        <f t="shared" si="26"/>
        <v>6</v>
      </c>
      <c r="AV58" s="4">
        <f t="shared" si="27"/>
        <v>1.44</v>
      </c>
      <c r="AY58" s="4">
        <f t="shared" si="28"/>
        <v>0</v>
      </c>
      <c r="AZ58" s="13" t="str">
        <f t="shared" si="29"/>
        <v/>
      </c>
      <c r="BA58" s="4" t="str">
        <f t="shared" si="30"/>
        <v/>
      </c>
      <c r="BB58" s="13"/>
      <c r="BC58" s="2">
        <f t="shared" si="47"/>
        <v>2</v>
      </c>
      <c r="BD58" s="4">
        <f t="shared" si="31"/>
        <v>6</v>
      </c>
      <c r="BE58" s="4">
        <f t="shared" si="32"/>
        <v>1.44</v>
      </c>
      <c r="BH58" s="4">
        <f t="shared" si="33"/>
        <v>0</v>
      </c>
      <c r="BI58" s="13" t="str">
        <f t="shared" si="34"/>
        <v/>
      </c>
      <c r="BJ58" s="4" t="str">
        <f t="shared" si="35"/>
        <v/>
      </c>
      <c r="BK58" s="13"/>
      <c r="BL58" s="2">
        <f t="shared" si="48"/>
        <v>2</v>
      </c>
      <c r="BM58" s="4">
        <f t="shared" si="36"/>
        <v>6</v>
      </c>
      <c r="BN58" s="4">
        <f t="shared" si="37"/>
        <v>1.44</v>
      </c>
      <c r="BQ58" s="4">
        <f t="shared" si="38"/>
        <v>0</v>
      </c>
      <c r="BR58" s="13" t="str">
        <f t="shared" si="39"/>
        <v/>
      </c>
      <c r="BS58" s="4" t="str">
        <f t="shared" si="40"/>
        <v/>
      </c>
      <c r="BT58" s="25"/>
    </row>
    <row r="59">
      <c r="A59" s="2">
        <f t="shared" si="41"/>
        <v>2.5</v>
      </c>
      <c r="B59" s="4">
        <f t="shared" si="1"/>
        <v>7.5</v>
      </c>
      <c r="C59" s="4">
        <f t="shared" si="2"/>
        <v>1.41</v>
      </c>
      <c r="F59" s="4">
        <f t="shared" si="3"/>
        <v>0</v>
      </c>
      <c r="G59" s="13" t="str">
        <f t="shared" si="4"/>
        <v/>
      </c>
      <c r="H59" s="4" t="str">
        <f t="shared" si="5"/>
        <v/>
      </c>
      <c r="J59" s="2">
        <f t="shared" si="42"/>
        <v>2.5</v>
      </c>
      <c r="K59" s="4">
        <f t="shared" si="6"/>
        <v>7.5</v>
      </c>
      <c r="L59" s="4">
        <f t="shared" si="7"/>
        <v>1.41</v>
      </c>
      <c r="O59" s="4">
        <f t="shared" si="8"/>
        <v>0</v>
      </c>
      <c r="P59" s="13" t="str">
        <f t="shared" si="9"/>
        <v/>
      </c>
      <c r="Q59" s="4" t="str">
        <f t="shared" si="10"/>
        <v/>
      </c>
      <c r="S59" s="2">
        <f t="shared" si="43"/>
        <v>2.5</v>
      </c>
      <c r="T59" s="4">
        <f t="shared" si="11"/>
        <v>7.5</v>
      </c>
      <c r="U59" s="4">
        <f t="shared" si="12"/>
        <v>1.41</v>
      </c>
      <c r="X59" s="4">
        <f t="shared" si="13"/>
        <v>0</v>
      </c>
      <c r="Y59" s="13" t="str">
        <f t="shared" si="14"/>
        <v/>
      </c>
      <c r="Z59" s="4" t="str">
        <f t="shared" si="15"/>
        <v/>
      </c>
      <c r="AB59" s="2">
        <f t="shared" si="44"/>
        <v>2.5</v>
      </c>
      <c r="AC59" s="4">
        <f t="shared" si="16"/>
        <v>7.5</v>
      </c>
      <c r="AD59" s="4">
        <f t="shared" si="17"/>
        <v>1.41</v>
      </c>
      <c r="AG59" s="4">
        <f t="shared" si="18"/>
        <v>0</v>
      </c>
      <c r="AH59" s="13" t="str">
        <f t="shared" si="19"/>
        <v/>
      </c>
      <c r="AI59" s="4" t="str">
        <f t="shared" si="20"/>
        <v/>
      </c>
      <c r="AJ59" s="13"/>
      <c r="AK59" s="2">
        <f t="shared" si="45"/>
        <v>2.5</v>
      </c>
      <c r="AL59" s="4">
        <f t="shared" si="21"/>
        <v>7.5</v>
      </c>
      <c r="AM59" s="4">
        <f t="shared" si="22"/>
        <v>1.41</v>
      </c>
      <c r="AP59" s="4">
        <f t="shared" si="23"/>
        <v>0</v>
      </c>
      <c r="AQ59" s="13" t="str">
        <f t="shared" si="24"/>
        <v/>
      </c>
      <c r="AR59" s="4" t="str">
        <f t="shared" si="25"/>
        <v/>
      </c>
      <c r="AS59" s="13"/>
      <c r="AT59" s="2">
        <f t="shared" si="46"/>
        <v>2.5</v>
      </c>
      <c r="AU59" s="4">
        <f t="shared" si="26"/>
        <v>7.5</v>
      </c>
      <c r="AV59" s="4">
        <f t="shared" si="27"/>
        <v>1.41</v>
      </c>
      <c r="AY59" s="4">
        <f t="shared" si="28"/>
        <v>0</v>
      </c>
      <c r="AZ59" s="13" t="str">
        <f t="shared" si="29"/>
        <v/>
      </c>
      <c r="BA59" s="4" t="str">
        <f t="shared" si="30"/>
        <v/>
      </c>
      <c r="BB59" s="13"/>
      <c r="BC59" s="2">
        <f t="shared" si="47"/>
        <v>2.5</v>
      </c>
      <c r="BD59" s="4">
        <f t="shared" si="31"/>
        <v>7.5</v>
      </c>
      <c r="BE59" s="4">
        <f t="shared" si="32"/>
        <v>1.41</v>
      </c>
      <c r="BH59" s="4">
        <f t="shared" si="33"/>
        <v>0</v>
      </c>
      <c r="BI59" s="13" t="str">
        <f t="shared" si="34"/>
        <v/>
      </c>
      <c r="BJ59" s="4" t="str">
        <f t="shared" si="35"/>
        <v/>
      </c>
      <c r="BK59" s="13"/>
      <c r="BL59" s="2">
        <f t="shared" si="48"/>
        <v>2.5</v>
      </c>
      <c r="BM59" s="4">
        <f t="shared" si="36"/>
        <v>7.5</v>
      </c>
      <c r="BN59" s="4">
        <f t="shared" si="37"/>
        <v>1.41</v>
      </c>
      <c r="BQ59" s="4">
        <f t="shared" si="38"/>
        <v>0</v>
      </c>
      <c r="BR59" s="13" t="str">
        <f t="shared" si="39"/>
        <v/>
      </c>
      <c r="BS59" s="4" t="str">
        <f t="shared" si="40"/>
        <v/>
      </c>
      <c r="BT59" s="25"/>
    </row>
    <row r="60">
      <c r="A60" s="2">
        <f t="shared" si="41"/>
        <v>3</v>
      </c>
      <c r="B60" s="4">
        <f t="shared" si="1"/>
        <v>9</v>
      </c>
      <c r="C60" s="4">
        <f t="shared" si="2"/>
        <v>1.38</v>
      </c>
      <c r="F60" s="4">
        <f t="shared" si="3"/>
        <v>0</v>
      </c>
      <c r="G60" s="13" t="str">
        <f t="shared" si="4"/>
        <v/>
      </c>
      <c r="H60" s="4" t="str">
        <f t="shared" si="5"/>
        <v/>
      </c>
      <c r="J60" s="2">
        <f t="shared" si="42"/>
        <v>3</v>
      </c>
      <c r="K60" s="4">
        <f t="shared" si="6"/>
        <v>9</v>
      </c>
      <c r="L60" s="4">
        <f t="shared" si="7"/>
        <v>1.38</v>
      </c>
      <c r="O60" s="4">
        <f t="shared" si="8"/>
        <v>0</v>
      </c>
      <c r="P60" s="13" t="str">
        <f t="shared" si="9"/>
        <v/>
      </c>
      <c r="Q60" s="4" t="str">
        <f t="shared" si="10"/>
        <v/>
      </c>
      <c r="S60" s="2">
        <f t="shared" si="43"/>
        <v>3</v>
      </c>
      <c r="T60" s="4">
        <f t="shared" si="11"/>
        <v>9</v>
      </c>
      <c r="U60" s="4">
        <f t="shared" si="12"/>
        <v>1.38</v>
      </c>
      <c r="X60" s="4">
        <f t="shared" si="13"/>
        <v>0</v>
      </c>
      <c r="Y60" s="13" t="str">
        <f t="shared" si="14"/>
        <v/>
      </c>
      <c r="Z60" s="4" t="str">
        <f t="shared" si="15"/>
        <v/>
      </c>
      <c r="AB60" s="2">
        <f t="shared" si="44"/>
        <v>3</v>
      </c>
      <c r="AC60" s="4">
        <f t="shared" si="16"/>
        <v>9</v>
      </c>
      <c r="AD60" s="4">
        <f t="shared" si="17"/>
        <v>1.38</v>
      </c>
      <c r="AG60" s="4">
        <f t="shared" si="18"/>
        <v>0</v>
      </c>
      <c r="AH60" s="13" t="str">
        <f t="shared" si="19"/>
        <v/>
      </c>
      <c r="AI60" s="4" t="str">
        <f t="shared" si="20"/>
        <v/>
      </c>
      <c r="AJ60" s="13"/>
      <c r="AK60" s="2">
        <f t="shared" si="45"/>
        <v>3</v>
      </c>
      <c r="AL60" s="4">
        <f t="shared" si="21"/>
        <v>9</v>
      </c>
      <c r="AM60" s="4">
        <f t="shared" si="22"/>
        <v>1.38</v>
      </c>
      <c r="AP60" s="4">
        <f t="shared" si="23"/>
        <v>0</v>
      </c>
      <c r="AQ60" s="13" t="str">
        <f t="shared" si="24"/>
        <v/>
      </c>
      <c r="AR60" s="4" t="str">
        <f t="shared" si="25"/>
        <v/>
      </c>
      <c r="AS60" s="13"/>
      <c r="AT60" s="2">
        <f t="shared" si="46"/>
        <v>3</v>
      </c>
      <c r="AU60" s="4">
        <f t="shared" si="26"/>
        <v>9</v>
      </c>
      <c r="AV60" s="4">
        <f t="shared" si="27"/>
        <v>1.38</v>
      </c>
      <c r="AY60" s="4">
        <f t="shared" si="28"/>
        <v>0</v>
      </c>
      <c r="AZ60" s="13" t="str">
        <f t="shared" si="29"/>
        <v/>
      </c>
      <c r="BA60" s="4" t="str">
        <f t="shared" si="30"/>
        <v/>
      </c>
      <c r="BB60" s="13"/>
      <c r="BC60" s="2">
        <f t="shared" si="47"/>
        <v>3</v>
      </c>
      <c r="BD60" s="4">
        <f t="shared" si="31"/>
        <v>9</v>
      </c>
      <c r="BE60" s="4">
        <f t="shared" si="32"/>
        <v>1.38</v>
      </c>
      <c r="BH60" s="4">
        <f t="shared" si="33"/>
        <v>0</v>
      </c>
      <c r="BI60" s="13" t="str">
        <f t="shared" si="34"/>
        <v/>
      </c>
      <c r="BJ60" s="4" t="str">
        <f t="shared" si="35"/>
        <v/>
      </c>
      <c r="BK60" s="13"/>
      <c r="BL60" s="2">
        <f t="shared" si="48"/>
        <v>3</v>
      </c>
      <c r="BM60" s="4">
        <f t="shared" si="36"/>
        <v>9</v>
      </c>
      <c r="BN60" s="4">
        <f t="shared" si="37"/>
        <v>1.38</v>
      </c>
      <c r="BQ60" s="4">
        <f t="shared" si="38"/>
        <v>0</v>
      </c>
      <c r="BR60" s="13" t="str">
        <f t="shared" si="39"/>
        <v/>
      </c>
      <c r="BS60" s="4" t="str">
        <f t="shared" si="40"/>
        <v/>
      </c>
      <c r="BT60" s="25"/>
    </row>
    <row r="61">
      <c r="A61" s="2">
        <f t="shared" si="41"/>
        <v>3.5</v>
      </c>
      <c r="B61" s="4">
        <f t="shared" si="1"/>
        <v>10.5</v>
      </c>
      <c r="C61" s="4">
        <f t="shared" si="2"/>
        <v>1.35</v>
      </c>
      <c r="F61" s="4">
        <f t="shared" si="3"/>
        <v>0</v>
      </c>
      <c r="G61" s="13" t="str">
        <f t="shared" si="4"/>
        <v/>
      </c>
      <c r="H61" s="4" t="str">
        <f t="shared" si="5"/>
        <v/>
      </c>
      <c r="J61" s="2">
        <f t="shared" si="42"/>
        <v>3.5</v>
      </c>
      <c r="K61" s="4">
        <f t="shared" si="6"/>
        <v>10.5</v>
      </c>
      <c r="L61" s="4">
        <f t="shared" si="7"/>
        <v>1.35</v>
      </c>
      <c r="O61" s="4">
        <f t="shared" si="8"/>
        <v>0</v>
      </c>
      <c r="P61" s="13" t="str">
        <f t="shared" si="9"/>
        <v/>
      </c>
      <c r="Q61" s="4" t="str">
        <f t="shared" si="10"/>
        <v/>
      </c>
      <c r="S61" s="2">
        <f t="shared" si="43"/>
        <v>3.5</v>
      </c>
      <c r="T61" s="4">
        <f t="shared" si="11"/>
        <v>10.5</v>
      </c>
      <c r="U61" s="4">
        <f t="shared" si="12"/>
        <v>1.35</v>
      </c>
      <c r="X61" s="4">
        <f t="shared" si="13"/>
        <v>0</v>
      </c>
      <c r="Y61" s="13" t="str">
        <f t="shared" si="14"/>
        <v/>
      </c>
      <c r="Z61" s="4" t="str">
        <f t="shared" si="15"/>
        <v/>
      </c>
      <c r="AB61" s="2">
        <f t="shared" si="44"/>
        <v>3.5</v>
      </c>
      <c r="AC61" s="4">
        <f t="shared" si="16"/>
        <v>10.5</v>
      </c>
      <c r="AD61" s="4">
        <f t="shared" si="17"/>
        <v>1.35</v>
      </c>
      <c r="AG61" s="4">
        <f t="shared" si="18"/>
        <v>0</v>
      </c>
      <c r="AH61" s="13" t="str">
        <f t="shared" si="19"/>
        <v/>
      </c>
      <c r="AI61" s="4" t="str">
        <f t="shared" si="20"/>
        <v/>
      </c>
      <c r="AJ61" s="13"/>
      <c r="AK61" s="2">
        <f t="shared" si="45"/>
        <v>3.5</v>
      </c>
      <c r="AL61" s="4">
        <f t="shared" si="21"/>
        <v>10.5</v>
      </c>
      <c r="AM61" s="4">
        <f t="shared" si="22"/>
        <v>1.35</v>
      </c>
      <c r="AP61" s="4">
        <f t="shared" si="23"/>
        <v>0</v>
      </c>
      <c r="AQ61" s="13" t="str">
        <f t="shared" si="24"/>
        <v/>
      </c>
      <c r="AR61" s="4" t="str">
        <f t="shared" si="25"/>
        <v/>
      </c>
      <c r="AS61" s="13"/>
      <c r="AT61" s="2">
        <f t="shared" si="46"/>
        <v>3.5</v>
      </c>
      <c r="AU61" s="4">
        <f t="shared" si="26"/>
        <v>10.5</v>
      </c>
      <c r="AV61" s="4">
        <f t="shared" si="27"/>
        <v>1.35</v>
      </c>
      <c r="AY61" s="4">
        <f t="shared" si="28"/>
        <v>0</v>
      </c>
      <c r="AZ61" s="13" t="str">
        <f t="shared" si="29"/>
        <v/>
      </c>
      <c r="BA61" s="4" t="str">
        <f t="shared" si="30"/>
        <v/>
      </c>
      <c r="BB61" s="13"/>
      <c r="BC61" s="2">
        <f t="shared" si="47"/>
        <v>3.5</v>
      </c>
      <c r="BD61" s="4">
        <f t="shared" si="31"/>
        <v>10.5</v>
      </c>
      <c r="BE61" s="4">
        <f t="shared" si="32"/>
        <v>1.35</v>
      </c>
      <c r="BH61" s="4">
        <f t="shared" si="33"/>
        <v>0</v>
      </c>
      <c r="BI61" s="13" t="str">
        <f t="shared" si="34"/>
        <v/>
      </c>
      <c r="BJ61" s="4" t="str">
        <f t="shared" si="35"/>
        <v/>
      </c>
      <c r="BK61" s="13"/>
      <c r="BL61" s="2">
        <f t="shared" si="48"/>
        <v>3.5</v>
      </c>
      <c r="BM61" s="4">
        <f t="shared" si="36"/>
        <v>10.5</v>
      </c>
      <c r="BN61" s="4">
        <f t="shared" si="37"/>
        <v>1.35</v>
      </c>
      <c r="BQ61" s="4">
        <f t="shared" si="38"/>
        <v>0</v>
      </c>
      <c r="BR61" s="13" t="str">
        <f t="shared" si="39"/>
        <v/>
      </c>
      <c r="BS61" s="4" t="str">
        <f t="shared" si="40"/>
        <v/>
      </c>
      <c r="BT61" s="25"/>
    </row>
    <row r="62">
      <c r="A62" s="2">
        <f t="shared" si="41"/>
        <v>4</v>
      </c>
      <c r="B62" s="4">
        <f t="shared" si="1"/>
        <v>12</v>
      </c>
      <c r="C62" s="4">
        <f t="shared" si="2"/>
        <v>1.32</v>
      </c>
      <c r="F62" s="4">
        <f t="shared" si="3"/>
        <v>0</v>
      </c>
      <c r="G62" s="13" t="str">
        <f t="shared" si="4"/>
        <v/>
      </c>
      <c r="H62" s="4" t="str">
        <f t="shared" si="5"/>
        <v/>
      </c>
      <c r="J62" s="2">
        <f t="shared" si="42"/>
        <v>4</v>
      </c>
      <c r="K62" s="4">
        <f t="shared" si="6"/>
        <v>12</v>
      </c>
      <c r="L62" s="4">
        <f t="shared" si="7"/>
        <v>1.32</v>
      </c>
      <c r="O62" s="4">
        <f t="shared" si="8"/>
        <v>0</v>
      </c>
      <c r="P62" s="13" t="str">
        <f t="shared" si="9"/>
        <v/>
      </c>
      <c r="Q62" s="4" t="str">
        <f t="shared" si="10"/>
        <v/>
      </c>
      <c r="S62" s="2">
        <f t="shared" si="43"/>
        <v>4</v>
      </c>
      <c r="T62" s="4">
        <f t="shared" si="11"/>
        <v>12</v>
      </c>
      <c r="U62" s="4">
        <f t="shared" si="12"/>
        <v>1.32</v>
      </c>
      <c r="V62" s="4">
        <f>150+13/16</f>
        <v>150.8125</v>
      </c>
      <c r="W62" s="2">
        <v>155.25</v>
      </c>
      <c r="X62" s="4">
        <f t="shared" si="13"/>
        <v>4.4375</v>
      </c>
      <c r="Y62" s="13">
        <f t="shared" si="14"/>
        <v>0.993031274</v>
      </c>
      <c r="Z62" s="4">
        <f t="shared" si="15"/>
        <v>0</v>
      </c>
      <c r="AB62" s="2">
        <f t="shared" si="44"/>
        <v>4</v>
      </c>
      <c r="AC62" s="4">
        <f t="shared" si="16"/>
        <v>12</v>
      </c>
      <c r="AD62" s="4">
        <f t="shared" si="17"/>
        <v>1.32</v>
      </c>
      <c r="AG62" s="4">
        <f t="shared" si="18"/>
        <v>0</v>
      </c>
      <c r="AH62" s="13" t="str">
        <f t="shared" si="19"/>
        <v/>
      </c>
      <c r="AI62" s="4" t="str">
        <f t="shared" si="20"/>
        <v/>
      </c>
      <c r="AJ62" s="13"/>
      <c r="AK62" s="2">
        <f t="shared" si="45"/>
        <v>4</v>
      </c>
      <c r="AL62" s="4">
        <f t="shared" si="21"/>
        <v>12</v>
      </c>
      <c r="AM62" s="4">
        <f t="shared" si="22"/>
        <v>1.32</v>
      </c>
      <c r="AP62" s="4">
        <f t="shared" si="23"/>
        <v>0</v>
      </c>
      <c r="AQ62" s="13" t="str">
        <f t="shared" si="24"/>
        <v/>
      </c>
      <c r="AR62" s="4" t="str">
        <f t="shared" si="25"/>
        <v/>
      </c>
      <c r="AS62" s="13"/>
      <c r="AT62" s="2">
        <f t="shared" si="46"/>
        <v>4</v>
      </c>
      <c r="AU62" s="4">
        <f t="shared" si="26"/>
        <v>12</v>
      </c>
      <c r="AV62" s="4">
        <f t="shared" si="27"/>
        <v>1.32</v>
      </c>
      <c r="AY62" s="4">
        <f t="shared" si="28"/>
        <v>0</v>
      </c>
      <c r="AZ62" s="13" t="str">
        <f t="shared" si="29"/>
        <v/>
      </c>
      <c r="BA62" s="4" t="str">
        <f t="shared" si="30"/>
        <v/>
      </c>
      <c r="BB62" s="13"/>
      <c r="BC62" s="2">
        <f t="shared" si="47"/>
        <v>4</v>
      </c>
      <c r="BD62" s="4">
        <f t="shared" si="31"/>
        <v>12</v>
      </c>
      <c r="BE62" s="4">
        <f t="shared" si="32"/>
        <v>1.32</v>
      </c>
      <c r="BH62" s="4">
        <f t="shared" si="33"/>
        <v>0</v>
      </c>
      <c r="BI62" s="13" t="str">
        <f t="shared" si="34"/>
        <v/>
      </c>
      <c r="BJ62" s="4" t="str">
        <f t="shared" si="35"/>
        <v/>
      </c>
      <c r="BK62" s="13"/>
      <c r="BL62" s="2">
        <f t="shared" si="48"/>
        <v>4</v>
      </c>
      <c r="BM62" s="4">
        <f t="shared" si="36"/>
        <v>12</v>
      </c>
      <c r="BN62" s="4">
        <f t="shared" si="37"/>
        <v>1.32</v>
      </c>
      <c r="BQ62" s="4">
        <f t="shared" si="38"/>
        <v>0</v>
      </c>
      <c r="BR62" s="13" t="str">
        <f t="shared" si="39"/>
        <v/>
      </c>
      <c r="BS62" s="4" t="str">
        <f t="shared" si="40"/>
        <v/>
      </c>
      <c r="BT62" s="25"/>
    </row>
    <row r="63">
      <c r="A63" s="2">
        <f t="shared" si="41"/>
        <v>4.5</v>
      </c>
      <c r="B63" s="4">
        <f t="shared" si="1"/>
        <v>13.5</v>
      </c>
      <c r="C63" s="4">
        <f t="shared" si="2"/>
        <v>1.29</v>
      </c>
      <c r="F63" s="4">
        <f t="shared" si="3"/>
        <v>0</v>
      </c>
      <c r="G63" s="13" t="str">
        <f t="shared" si="4"/>
        <v/>
      </c>
      <c r="H63" s="4" t="str">
        <f t="shared" si="5"/>
        <v/>
      </c>
      <c r="J63" s="2">
        <f t="shared" si="42"/>
        <v>4.5</v>
      </c>
      <c r="K63" s="4">
        <f t="shared" si="6"/>
        <v>13.5</v>
      </c>
      <c r="L63" s="4">
        <f t="shared" si="7"/>
        <v>1.29</v>
      </c>
      <c r="O63" s="4">
        <f t="shared" si="8"/>
        <v>0</v>
      </c>
      <c r="P63" s="13" t="str">
        <f t="shared" si="9"/>
        <v/>
      </c>
      <c r="Q63" s="4" t="str">
        <f t="shared" si="10"/>
        <v/>
      </c>
      <c r="S63" s="2">
        <f t="shared" si="43"/>
        <v>4.5</v>
      </c>
      <c r="T63" s="4">
        <f t="shared" si="11"/>
        <v>13.5</v>
      </c>
      <c r="U63" s="4">
        <f t="shared" si="12"/>
        <v>1.29</v>
      </c>
      <c r="X63" s="4">
        <f t="shared" si="13"/>
        <v>0</v>
      </c>
      <c r="Y63" s="13" t="str">
        <f t="shared" si="14"/>
        <v/>
      </c>
      <c r="Z63" s="4" t="str">
        <f t="shared" si="15"/>
        <v/>
      </c>
      <c r="AB63" s="2">
        <f t="shared" si="44"/>
        <v>4.5</v>
      </c>
      <c r="AC63" s="4">
        <f t="shared" si="16"/>
        <v>13.5</v>
      </c>
      <c r="AD63" s="4">
        <f t="shared" si="17"/>
        <v>1.29</v>
      </c>
      <c r="AG63" s="4">
        <f t="shared" si="18"/>
        <v>0</v>
      </c>
      <c r="AH63" s="13" t="str">
        <f t="shared" si="19"/>
        <v/>
      </c>
      <c r="AI63" s="4" t="str">
        <f t="shared" si="20"/>
        <v/>
      </c>
      <c r="AJ63" s="13"/>
      <c r="AK63" s="2">
        <f t="shared" si="45"/>
        <v>4.5</v>
      </c>
      <c r="AL63" s="4">
        <f t="shared" si="21"/>
        <v>13.5</v>
      </c>
      <c r="AM63" s="4">
        <f t="shared" si="22"/>
        <v>1.29</v>
      </c>
      <c r="AP63" s="4">
        <f t="shared" si="23"/>
        <v>0</v>
      </c>
      <c r="AQ63" s="13" t="str">
        <f t="shared" si="24"/>
        <v/>
      </c>
      <c r="AR63" s="4" t="str">
        <f t="shared" si="25"/>
        <v/>
      </c>
      <c r="AS63" s="13"/>
      <c r="AT63" s="2">
        <f t="shared" si="46"/>
        <v>4.5</v>
      </c>
      <c r="AU63" s="4">
        <f t="shared" si="26"/>
        <v>13.5</v>
      </c>
      <c r="AV63" s="4">
        <f t="shared" si="27"/>
        <v>1.29</v>
      </c>
      <c r="AY63" s="4">
        <f t="shared" si="28"/>
        <v>0</v>
      </c>
      <c r="AZ63" s="13" t="str">
        <f t="shared" si="29"/>
        <v/>
      </c>
      <c r="BA63" s="4" t="str">
        <f t="shared" si="30"/>
        <v/>
      </c>
      <c r="BB63" s="13"/>
      <c r="BC63" s="2">
        <f t="shared" si="47"/>
        <v>4.5</v>
      </c>
      <c r="BD63" s="4">
        <f t="shared" si="31"/>
        <v>13.5</v>
      </c>
      <c r="BE63" s="4">
        <f t="shared" si="32"/>
        <v>1.29</v>
      </c>
      <c r="BH63" s="4">
        <f t="shared" si="33"/>
        <v>0</v>
      </c>
      <c r="BI63" s="13" t="str">
        <f t="shared" si="34"/>
        <v/>
      </c>
      <c r="BJ63" s="4" t="str">
        <f t="shared" si="35"/>
        <v/>
      </c>
      <c r="BK63" s="13"/>
      <c r="BL63" s="2">
        <f t="shared" si="48"/>
        <v>4.5</v>
      </c>
      <c r="BM63" s="4">
        <f t="shared" si="36"/>
        <v>13.5</v>
      </c>
      <c r="BN63" s="4">
        <f t="shared" si="37"/>
        <v>1.29</v>
      </c>
      <c r="BQ63" s="4">
        <f t="shared" si="38"/>
        <v>0</v>
      </c>
      <c r="BR63" s="13" t="str">
        <f t="shared" si="39"/>
        <v/>
      </c>
      <c r="BS63" s="4" t="str">
        <f t="shared" si="40"/>
        <v/>
      </c>
      <c r="BT63" s="25"/>
    </row>
    <row r="64">
      <c r="A64" s="2">
        <f t="shared" si="41"/>
        <v>5</v>
      </c>
      <c r="B64" s="4">
        <f t="shared" si="1"/>
        <v>15</v>
      </c>
      <c r="C64" s="4">
        <f t="shared" si="2"/>
        <v>1.26</v>
      </c>
      <c r="F64" s="4">
        <f t="shared" si="3"/>
        <v>0</v>
      </c>
      <c r="G64" s="13" t="str">
        <f t="shared" si="4"/>
        <v/>
      </c>
      <c r="H64" s="4" t="str">
        <f t="shared" si="5"/>
        <v/>
      </c>
      <c r="J64" s="2">
        <f t="shared" si="42"/>
        <v>5</v>
      </c>
      <c r="K64" s="4">
        <f t="shared" si="6"/>
        <v>15</v>
      </c>
      <c r="L64" s="4">
        <f t="shared" si="7"/>
        <v>1.26</v>
      </c>
      <c r="O64" s="4">
        <f t="shared" si="8"/>
        <v>0</v>
      </c>
      <c r="P64" s="13" t="str">
        <f t="shared" si="9"/>
        <v/>
      </c>
      <c r="Q64" s="4" t="str">
        <f t="shared" si="10"/>
        <v/>
      </c>
      <c r="S64" s="2">
        <f t="shared" si="43"/>
        <v>5</v>
      </c>
      <c r="T64" s="4">
        <f t="shared" si="11"/>
        <v>15</v>
      </c>
      <c r="U64" s="4">
        <f t="shared" si="12"/>
        <v>1.26</v>
      </c>
      <c r="X64" s="4">
        <f t="shared" si="13"/>
        <v>0</v>
      </c>
      <c r="Y64" s="13" t="str">
        <f t="shared" si="14"/>
        <v/>
      </c>
      <c r="Z64" s="4" t="str">
        <f t="shared" si="15"/>
        <v/>
      </c>
      <c r="AB64" s="2">
        <f t="shared" si="44"/>
        <v>5</v>
      </c>
      <c r="AC64" s="4">
        <f t="shared" si="16"/>
        <v>15</v>
      </c>
      <c r="AD64" s="4">
        <f t="shared" si="17"/>
        <v>1.26</v>
      </c>
      <c r="AG64" s="4">
        <f t="shared" si="18"/>
        <v>0</v>
      </c>
      <c r="AH64" s="13" t="str">
        <f t="shared" si="19"/>
        <v/>
      </c>
      <c r="AI64" s="4" t="str">
        <f t="shared" si="20"/>
        <v/>
      </c>
      <c r="AJ64" s="13"/>
      <c r="AK64" s="2">
        <f t="shared" si="45"/>
        <v>5</v>
      </c>
      <c r="AL64" s="4">
        <f t="shared" si="21"/>
        <v>15</v>
      </c>
      <c r="AM64" s="4">
        <f t="shared" si="22"/>
        <v>1.26</v>
      </c>
      <c r="AP64" s="4">
        <f t="shared" si="23"/>
        <v>0</v>
      </c>
      <c r="AQ64" s="13" t="str">
        <f t="shared" si="24"/>
        <v/>
      </c>
      <c r="AR64" s="4" t="str">
        <f t="shared" si="25"/>
        <v/>
      </c>
      <c r="AS64" s="13"/>
      <c r="AT64" s="2">
        <f t="shared" si="46"/>
        <v>5</v>
      </c>
      <c r="AU64" s="4">
        <f t="shared" si="26"/>
        <v>15</v>
      </c>
      <c r="AV64" s="4">
        <f t="shared" si="27"/>
        <v>1.26</v>
      </c>
      <c r="AY64" s="4">
        <f t="shared" si="28"/>
        <v>0</v>
      </c>
      <c r="AZ64" s="13" t="str">
        <f t="shared" si="29"/>
        <v/>
      </c>
      <c r="BA64" s="4" t="str">
        <f t="shared" si="30"/>
        <v/>
      </c>
      <c r="BB64" s="13"/>
      <c r="BC64" s="2">
        <f t="shared" si="47"/>
        <v>5</v>
      </c>
      <c r="BD64" s="4">
        <f t="shared" si="31"/>
        <v>15</v>
      </c>
      <c r="BE64" s="4">
        <f t="shared" si="32"/>
        <v>1.26</v>
      </c>
      <c r="BH64" s="4">
        <f t="shared" si="33"/>
        <v>0</v>
      </c>
      <c r="BI64" s="13" t="str">
        <f t="shared" si="34"/>
        <v/>
      </c>
      <c r="BJ64" s="4" t="str">
        <f t="shared" si="35"/>
        <v/>
      </c>
      <c r="BK64" s="13"/>
      <c r="BL64" s="2">
        <f t="shared" si="48"/>
        <v>5</v>
      </c>
      <c r="BM64" s="4">
        <f t="shared" si="36"/>
        <v>15</v>
      </c>
      <c r="BN64" s="4">
        <f t="shared" si="37"/>
        <v>1.26</v>
      </c>
      <c r="BQ64" s="4">
        <f t="shared" si="38"/>
        <v>0</v>
      </c>
      <c r="BR64" s="13" t="str">
        <f t="shared" si="39"/>
        <v/>
      </c>
      <c r="BS64" s="4" t="str">
        <f t="shared" si="40"/>
        <v/>
      </c>
      <c r="BT64" s="25"/>
    </row>
    <row r="65">
      <c r="A65" s="2">
        <f t="shared" si="41"/>
        <v>5.5</v>
      </c>
      <c r="B65" s="4">
        <f t="shared" si="1"/>
        <v>16.5</v>
      </c>
      <c r="C65" s="4">
        <f t="shared" si="2"/>
        <v>1.23</v>
      </c>
      <c r="F65" s="4">
        <f t="shared" si="3"/>
        <v>0</v>
      </c>
      <c r="G65" s="13" t="str">
        <f t="shared" si="4"/>
        <v/>
      </c>
      <c r="H65" s="4" t="str">
        <f t="shared" si="5"/>
        <v/>
      </c>
      <c r="J65" s="2">
        <f t="shared" si="42"/>
        <v>5.5</v>
      </c>
      <c r="K65" s="4">
        <f t="shared" si="6"/>
        <v>16.5</v>
      </c>
      <c r="L65" s="4">
        <f t="shared" si="7"/>
        <v>1.23</v>
      </c>
      <c r="O65" s="4">
        <f t="shared" si="8"/>
        <v>0</v>
      </c>
      <c r="P65" s="13" t="str">
        <f t="shared" si="9"/>
        <v/>
      </c>
      <c r="Q65" s="4" t="str">
        <f t="shared" si="10"/>
        <v/>
      </c>
      <c r="S65" s="2">
        <f t="shared" si="43"/>
        <v>5.5</v>
      </c>
      <c r="T65" s="4">
        <f t="shared" si="11"/>
        <v>16.5</v>
      </c>
      <c r="U65" s="4">
        <f t="shared" si="12"/>
        <v>1.23</v>
      </c>
      <c r="X65" s="4">
        <f t="shared" si="13"/>
        <v>0</v>
      </c>
      <c r="Y65" s="13" t="str">
        <f t="shared" si="14"/>
        <v/>
      </c>
      <c r="Z65" s="4" t="str">
        <f t="shared" si="15"/>
        <v/>
      </c>
      <c r="AB65" s="2">
        <f t="shared" si="44"/>
        <v>5.5</v>
      </c>
      <c r="AC65" s="4">
        <f t="shared" si="16"/>
        <v>16.5</v>
      </c>
      <c r="AD65" s="4">
        <f t="shared" si="17"/>
        <v>1.23</v>
      </c>
      <c r="AG65" s="4">
        <f t="shared" si="18"/>
        <v>0</v>
      </c>
      <c r="AH65" s="13" t="str">
        <f t="shared" si="19"/>
        <v/>
      </c>
      <c r="AI65" s="4" t="str">
        <f t="shared" si="20"/>
        <v/>
      </c>
      <c r="AJ65" s="13"/>
      <c r="AK65" s="2">
        <f t="shared" si="45"/>
        <v>5.5</v>
      </c>
      <c r="AL65" s="4">
        <f t="shared" si="21"/>
        <v>16.5</v>
      </c>
      <c r="AM65" s="4">
        <f t="shared" si="22"/>
        <v>1.23</v>
      </c>
      <c r="AP65" s="4">
        <f t="shared" si="23"/>
        <v>0</v>
      </c>
      <c r="AQ65" s="13" t="str">
        <f t="shared" si="24"/>
        <v/>
      </c>
      <c r="AR65" s="4" t="str">
        <f t="shared" si="25"/>
        <v/>
      </c>
      <c r="AS65" s="13"/>
      <c r="AT65" s="2">
        <f t="shared" si="46"/>
        <v>5.5</v>
      </c>
      <c r="AU65" s="4">
        <f t="shared" si="26"/>
        <v>16.5</v>
      </c>
      <c r="AV65" s="4">
        <f t="shared" si="27"/>
        <v>1.23</v>
      </c>
      <c r="AY65" s="4">
        <f t="shared" si="28"/>
        <v>0</v>
      </c>
      <c r="AZ65" s="13" t="str">
        <f t="shared" si="29"/>
        <v/>
      </c>
      <c r="BA65" s="4" t="str">
        <f t="shared" si="30"/>
        <v/>
      </c>
      <c r="BB65" s="13"/>
      <c r="BC65" s="2">
        <f t="shared" si="47"/>
        <v>5.5</v>
      </c>
      <c r="BD65" s="4">
        <f t="shared" si="31"/>
        <v>16.5</v>
      </c>
      <c r="BE65" s="4">
        <f t="shared" si="32"/>
        <v>1.23</v>
      </c>
      <c r="BH65" s="4">
        <f t="shared" si="33"/>
        <v>0</v>
      </c>
      <c r="BI65" s="13" t="str">
        <f t="shared" si="34"/>
        <v/>
      </c>
      <c r="BJ65" s="4" t="str">
        <f t="shared" si="35"/>
        <v/>
      </c>
      <c r="BK65" s="13"/>
      <c r="BL65" s="2">
        <f t="shared" si="48"/>
        <v>5.5</v>
      </c>
      <c r="BM65" s="4">
        <f t="shared" si="36"/>
        <v>16.5</v>
      </c>
      <c r="BN65" s="4">
        <f t="shared" si="37"/>
        <v>1.23</v>
      </c>
      <c r="BQ65" s="4">
        <f t="shared" si="38"/>
        <v>0</v>
      </c>
      <c r="BR65" s="13" t="str">
        <f t="shared" si="39"/>
        <v/>
      </c>
      <c r="BS65" s="4" t="str">
        <f t="shared" si="40"/>
        <v/>
      </c>
      <c r="BT65" s="25"/>
    </row>
    <row r="66">
      <c r="A66" s="2">
        <f t="shared" si="41"/>
        <v>6</v>
      </c>
      <c r="B66" s="4">
        <f t="shared" si="1"/>
        <v>18</v>
      </c>
      <c r="C66" s="4">
        <f t="shared" si="2"/>
        <v>1.2</v>
      </c>
      <c r="F66" s="4">
        <f t="shared" si="3"/>
        <v>0</v>
      </c>
      <c r="G66" s="13" t="str">
        <f t="shared" si="4"/>
        <v/>
      </c>
      <c r="H66" s="4" t="str">
        <f t="shared" si="5"/>
        <v/>
      </c>
      <c r="J66" s="2">
        <f t="shared" si="42"/>
        <v>6</v>
      </c>
      <c r="K66" s="4">
        <f t="shared" si="6"/>
        <v>18</v>
      </c>
      <c r="L66" s="4">
        <f t="shared" si="7"/>
        <v>1.2</v>
      </c>
      <c r="O66" s="4">
        <f t="shared" si="8"/>
        <v>0</v>
      </c>
      <c r="P66" s="13" t="str">
        <f t="shared" si="9"/>
        <v/>
      </c>
      <c r="Q66" s="4" t="str">
        <f t="shared" si="10"/>
        <v/>
      </c>
      <c r="S66" s="2">
        <f t="shared" si="43"/>
        <v>6</v>
      </c>
      <c r="T66" s="4">
        <f t="shared" si="11"/>
        <v>18</v>
      </c>
      <c r="U66" s="4">
        <f t="shared" si="12"/>
        <v>1.2</v>
      </c>
      <c r="V66" s="4">
        <f>150+13/16</f>
        <v>150.8125</v>
      </c>
      <c r="W66" s="2">
        <v>155.25</v>
      </c>
      <c r="X66" s="4">
        <f t="shared" si="13"/>
        <v>4.4375</v>
      </c>
      <c r="Y66" s="13">
        <f t="shared" si="14"/>
        <v>0.993031274</v>
      </c>
      <c r="Z66" s="4">
        <f t="shared" si="15"/>
        <v>0</v>
      </c>
      <c r="AB66" s="2">
        <f t="shared" si="44"/>
        <v>6</v>
      </c>
      <c r="AC66" s="4">
        <f t="shared" si="16"/>
        <v>18</v>
      </c>
      <c r="AD66" s="4">
        <f t="shared" si="17"/>
        <v>1.2</v>
      </c>
      <c r="AG66" s="4">
        <f t="shared" si="18"/>
        <v>0</v>
      </c>
      <c r="AH66" s="13" t="str">
        <f t="shared" si="19"/>
        <v/>
      </c>
      <c r="AI66" s="4" t="str">
        <f t="shared" si="20"/>
        <v/>
      </c>
      <c r="AJ66" s="13"/>
      <c r="AK66" s="2">
        <f t="shared" si="45"/>
        <v>6</v>
      </c>
      <c r="AL66" s="4">
        <f t="shared" si="21"/>
        <v>18</v>
      </c>
      <c r="AM66" s="4">
        <f t="shared" si="22"/>
        <v>1.2</v>
      </c>
      <c r="AP66" s="4">
        <f t="shared" si="23"/>
        <v>0</v>
      </c>
      <c r="AQ66" s="13" t="str">
        <f t="shared" si="24"/>
        <v/>
      </c>
      <c r="AR66" s="4" t="str">
        <f t="shared" si="25"/>
        <v/>
      </c>
      <c r="AS66" s="13"/>
      <c r="AT66" s="2">
        <f t="shared" si="46"/>
        <v>6</v>
      </c>
      <c r="AU66" s="4">
        <f t="shared" si="26"/>
        <v>18</v>
      </c>
      <c r="AV66" s="4">
        <f t="shared" si="27"/>
        <v>1.2</v>
      </c>
      <c r="AY66" s="4">
        <f t="shared" si="28"/>
        <v>0</v>
      </c>
      <c r="AZ66" s="13" t="str">
        <f t="shared" si="29"/>
        <v/>
      </c>
      <c r="BA66" s="4" t="str">
        <f t="shared" si="30"/>
        <v/>
      </c>
      <c r="BB66" s="13"/>
      <c r="BC66" s="2">
        <f t="shared" si="47"/>
        <v>6</v>
      </c>
      <c r="BD66" s="4">
        <f t="shared" si="31"/>
        <v>18</v>
      </c>
      <c r="BE66" s="4">
        <f t="shared" si="32"/>
        <v>1.2</v>
      </c>
      <c r="BH66" s="4">
        <f t="shared" si="33"/>
        <v>0</v>
      </c>
      <c r="BI66" s="13" t="str">
        <f t="shared" si="34"/>
        <v/>
      </c>
      <c r="BJ66" s="4" t="str">
        <f t="shared" si="35"/>
        <v/>
      </c>
      <c r="BK66" s="13"/>
      <c r="BL66" s="2">
        <f t="shared" si="48"/>
        <v>6</v>
      </c>
      <c r="BM66" s="4">
        <f t="shared" si="36"/>
        <v>18</v>
      </c>
      <c r="BN66" s="4">
        <f t="shared" si="37"/>
        <v>1.2</v>
      </c>
      <c r="BQ66" s="4">
        <f t="shared" si="38"/>
        <v>0</v>
      </c>
      <c r="BR66" s="13" t="str">
        <f t="shared" si="39"/>
        <v/>
      </c>
      <c r="BS66" s="4" t="str">
        <f t="shared" si="40"/>
        <v/>
      </c>
      <c r="BT66" s="25"/>
    </row>
    <row r="67">
      <c r="A67" s="2">
        <f t="shared" si="41"/>
        <v>6.5</v>
      </c>
      <c r="B67" s="4">
        <f t="shared" si="1"/>
        <v>19.5</v>
      </c>
      <c r="C67" s="4">
        <f t="shared" si="2"/>
        <v>1.17</v>
      </c>
      <c r="F67" s="4">
        <f t="shared" si="3"/>
        <v>0</v>
      </c>
      <c r="G67" s="13" t="str">
        <f t="shared" si="4"/>
        <v/>
      </c>
      <c r="H67" s="4" t="str">
        <f t="shared" si="5"/>
        <v/>
      </c>
      <c r="J67" s="2">
        <f t="shared" si="42"/>
        <v>6.5</v>
      </c>
      <c r="K67" s="4">
        <f t="shared" si="6"/>
        <v>19.5</v>
      </c>
      <c r="L67" s="4">
        <f t="shared" si="7"/>
        <v>1.17</v>
      </c>
      <c r="O67" s="4">
        <f t="shared" si="8"/>
        <v>0</v>
      </c>
      <c r="P67" s="13" t="str">
        <f t="shared" si="9"/>
        <v/>
      </c>
      <c r="Q67" s="4" t="str">
        <f t="shared" si="10"/>
        <v/>
      </c>
      <c r="S67" s="2">
        <f t="shared" si="43"/>
        <v>6.5</v>
      </c>
      <c r="T67" s="4">
        <f t="shared" si="11"/>
        <v>19.5</v>
      </c>
      <c r="U67" s="4">
        <f t="shared" si="12"/>
        <v>1.17</v>
      </c>
      <c r="X67" s="4">
        <f t="shared" si="13"/>
        <v>0</v>
      </c>
      <c r="Y67" s="13" t="str">
        <f t="shared" si="14"/>
        <v/>
      </c>
      <c r="Z67" s="4" t="str">
        <f t="shared" si="15"/>
        <v/>
      </c>
      <c r="AB67" s="2">
        <f t="shared" si="44"/>
        <v>6.5</v>
      </c>
      <c r="AC67" s="4">
        <f t="shared" si="16"/>
        <v>19.5</v>
      </c>
      <c r="AD67" s="4">
        <f t="shared" si="17"/>
        <v>1.17</v>
      </c>
      <c r="AG67" s="4">
        <f t="shared" si="18"/>
        <v>0</v>
      </c>
      <c r="AH67" s="13" t="str">
        <f t="shared" si="19"/>
        <v/>
      </c>
      <c r="AI67" s="4" t="str">
        <f t="shared" si="20"/>
        <v/>
      </c>
      <c r="AJ67" s="13"/>
      <c r="AK67" s="2">
        <f t="shared" si="45"/>
        <v>6.5</v>
      </c>
      <c r="AL67" s="4">
        <f t="shared" si="21"/>
        <v>19.5</v>
      </c>
      <c r="AM67" s="4">
        <f t="shared" si="22"/>
        <v>1.17</v>
      </c>
      <c r="AP67" s="4">
        <f t="shared" si="23"/>
        <v>0</v>
      </c>
      <c r="AQ67" s="13" t="str">
        <f t="shared" si="24"/>
        <v/>
      </c>
      <c r="AR67" s="4" t="str">
        <f t="shared" si="25"/>
        <v/>
      </c>
      <c r="AS67" s="13"/>
      <c r="AT67" s="2">
        <f t="shared" si="46"/>
        <v>6.5</v>
      </c>
      <c r="AU67" s="4">
        <f t="shared" si="26"/>
        <v>19.5</v>
      </c>
      <c r="AV67" s="4">
        <f t="shared" si="27"/>
        <v>1.17</v>
      </c>
      <c r="AY67" s="4">
        <f t="shared" si="28"/>
        <v>0</v>
      </c>
      <c r="AZ67" s="13" t="str">
        <f t="shared" si="29"/>
        <v/>
      </c>
      <c r="BA67" s="4" t="str">
        <f t="shared" si="30"/>
        <v/>
      </c>
      <c r="BB67" s="13"/>
      <c r="BC67" s="2">
        <f t="shared" si="47"/>
        <v>6.5</v>
      </c>
      <c r="BD67" s="4">
        <f t="shared" si="31"/>
        <v>19.5</v>
      </c>
      <c r="BE67" s="4">
        <f t="shared" si="32"/>
        <v>1.17</v>
      </c>
      <c r="BH67" s="4">
        <f t="shared" si="33"/>
        <v>0</v>
      </c>
      <c r="BI67" s="13" t="str">
        <f t="shared" si="34"/>
        <v/>
      </c>
      <c r="BJ67" s="4" t="str">
        <f t="shared" si="35"/>
        <v/>
      </c>
      <c r="BK67" s="13"/>
      <c r="BL67" s="2">
        <f t="shared" si="48"/>
        <v>6.5</v>
      </c>
      <c r="BM67" s="4">
        <f t="shared" si="36"/>
        <v>19.5</v>
      </c>
      <c r="BN67" s="4">
        <f t="shared" si="37"/>
        <v>1.17</v>
      </c>
      <c r="BQ67" s="4">
        <f t="shared" si="38"/>
        <v>0</v>
      </c>
      <c r="BR67" s="13" t="str">
        <f t="shared" si="39"/>
        <v/>
      </c>
      <c r="BS67" s="4" t="str">
        <f t="shared" si="40"/>
        <v/>
      </c>
      <c r="BT67" s="25"/>
    </row>
    <row r="68">
      <c r="A68" s="2">
        <f t="shared" si="41"/>
        <v>7</v>
      </c>
      <c r="B68" s="4">
        <f t="shared" si="1"/>
        <v>21</v>
      </c>
      <c r="C68" s="4">
        <f t="shared" si="2"/>
        <v>1.14</v>
      </c>
      <c r="F68" s="4">
        <f t="shared" si="3"/>
        <v>0</v>
      </c>
      <c r="G68" s="13" t="str">
        <f t="shared" si="4"/>
        <v/>
      </c>
      <c r="H68" s="4" t="str">
        <f t="shared" si="5"/>
        <v/>
      </c>
      <c r="J68" s="2">
        <f t="shared" si="42"/>
        <v>7</v>
      </c>
      <c r="K68" s="4">
        <f t="shared" si="6"/>
        <v>21</v>
      </c>
      <c r="L68" s="4">
        <f t="shared" si="7"/>
        <v>1.14</v>
      </c>
      <c r="O68" s="4">
        <f t="shared" si="8"/>
        <v>0</v>
      </c>
      <c r="P68" s="13" t="str">
        <f t="shared" si="9"/>
        <v/>
      </c>
      <c r="Q68" s="4" t="str">
        <f t="shared" si="10"/>
        <v/>
      </c>
      <c r="S68" s="2">
        <f t="shared" si="43"/>
        <v>7</v>
      </c>
      <c r="T68" s="4">
        <f t="shared" si="11"/>
        <v>21</v>
      </c>
      <c r="U68" s="4">
        <f t="shared" si="12"/>
        <v>1.14</v>
      </c>
      <c r="X68" s="4">
        <f t="shared" si="13"/>
        <v>0</v>
      </c>
      <c r="Y68" s="13" t="str">
        <f t="shared" si="14"/>
        <v/>
      </c>
      <c r="Z68" s="4" t="str">
        <f t="shared" si="15"/>
        <v/>
      </c>
      <c r="AB68" s="2">
        <f t="shared" si="44"/>
        <v>7</v>
      </c>
      <c r="AC68" s="4">
        <f t="shared" si="16"/>
        <v>21</v>
      </c>
      <c r="AD68" s="4">
        <f t="shared" si="17"/>
        <v>1.14</v>
      </c>
      <c r="AG68" s="4">
        <f t="shared" si="18"/>
        <v>0</v>
      </c>
      <c r="AH68" s="13" t="str">
        <f t="shared" si="19"/>
        <v/>
      </c>
      <c r="AI68" s="4" t="str">
        <f t="shared" si="20"/>
        <v/>
      </c>
      <c r="AJ68" s="13"/>
      <c r="AK68" s="2">
        <f t="shared" si="45"/>
        <v>7</v>
      </c>
      <c r="AL68" s="4">
        <f t="shared" si="21"/>
        <v>21</v>
      </c>
      <c r="AM68" s="4">
        <f t="shared" si="22"/>
        <v>1.14</v>
      </c>
      <c r="AP68" s="4">
        <f t="shared" si="23"/>
        <v>0</v>
      </c>
      <c r="AQ68" s="13" t="str">
        <f t="shared" si="24"/>
        <v/>
      </c>
      <c r="AR68" s="4" t="str">
        <f t="shared" si="25"/>
        <v/>
      </c>
      <c r="AS68" s="13"/>
      <c r="AT68" s="2">
        <f t="shared" si="46"/>
        <v>7</v>
      </c>
      <c r="AU68" s="4">
        <f t="shared" si="26"/>
        <v>21</v>
      </c>
      <c r="AV68" s="4">
        <f t="shared" si="27"/>
        <v>1.14</v>
      </c>
      <c r="AY68" s="4">
        <f t="shared" si="28"/>
        <v>0</v>
      </c>
      <c r="AZ68" s="13" t="str">
        <f t="shared" si="29"/>
        <v/>
      </c>
      <c r="BA68" s="4" t="str">
        <f t="shared" si="30"/>
        <v/>
      </c>
      <c r="BB68" s="13"/>
      <c r="BC68" s="2">
        <f t="shared" si="47"/>
        <v>7</v>
      </c>
      <c r="BD68" s="4">
        <f t="shared" si="31"/>
        <v>21</v>
      </c>
      <c r="BE68" s="4">
        <f t="shared" si="32"/>
        <v>1.14</v>
      </c>
      <c r="BH68" s="4">
        <f t="shared" si="33"/>
        <v>0</v>
      </c>
      <c r="BI68" s="13" t="str">
        <f t="shared" si="34"/>
        <v/>
      </c>
      <c r="BJ68" s="4" t="str">
        <f t="shared" si="35"/>
        <v/>
      </c>
      <c r="BK68" s="13"/>
      <c r="BL68" s="2">
        <f t="shared" si="48"/>
        <v>7</v>
      </c>
      <c r="BM68" s="4">
        <f t="shared" si="36"/>
        <v>21</v>
      </c>
      <c r="BN68" s="4">
        <f t="shared" si="37"/>
        <v>1.14</v>
      </c>
      <c r="BQ68" s="4">
        <f t="shared" si="38"/>
        <v>0</v>
      </c>
      <c r="BR68" s="13" t="str">
        <f t="shared" si="39"/>
        <v/>
      </c>
      <c r="BS68" s="4" t="str">
        <f t="shared" si="40"/>
        <v/>
      </c>
      <c r="BT68" s="25"/>
    </row>
    <row r="69">
      <c r="A69" s="2">
        <f t="shared" si="41"/>
        <v>7.5</v>
      </c>
      <c r="B69" s="4">
        <f t="shared" si="1"/>
        <v>22.5</v>
      </c>
      <c r="C69" s="4">
        <f t="shared" si="2"/>
        <v>1.11</v>
      </c>
      <c r="F69" s="4">
        <f t="shared" si="3"/>
        <v>0</v>
      </c>
      <c r="G69" s="13" t="str">
        <f t="shared" si="4"/>
        <v/>
      </c>
      <c r="H69" s="4" t="str">
        <f t="shared" si="5"/>
        <v/>
      </c>
      <c r="J69" s="2">
        <f t="shared" si="42"/>
        <v>7.5</v>
      </c>
      <c r="K69" s="4">
        <f t="shared" si="6"/>
        <v>22.5</v>
      </c>
      <c r="L69" s="4">
        <f t="shared" si="7"/>
        <v>1.11</v>
      </c>
      <c r="O69" s="4">
        <f t="shared" si="8"/>
        <v>0</v>
      </c>
      <c r="P69" s="13" t="str">
        <f t="shared" si="9"/>
        <v/>
      </c>
      <c r="Q69" s="4" t="str">
        <f t="shared" si="10"/>
        <v/>
      </c>
      <c r="S69" s="2">
        <f t="shared" si="43"/>
        <v>7.5</v>
      </c>
      <c r="T69" s="4">
        <f t="shared" si="11"/>
        <v>22.5</v>
      </c>
      <c r="U69" s="4">
        <f t="shared" si="12"/>
        <v>1.11</v>
      </c>
      <c r="X69" s="4">
        <f t="shared" si="13"/>
        <v>0</v>
      </c>
      <c r="Y69" s="13" t="str">
        <f t="shared" si="14"/>
        <v/>
      </c>
      <c r="Z69" s="4" t="str">
        <f t="shared" si="15"/>
        <v/>
      </c>
      <c r="AB69" s="2">
        <f t="shared" si="44"/>
        <v>7.5</v>
      </c>
      <c r="AC69" s="4">
        <f t="shared" si="16"/>
        <v>22.5</v>
      </c>
      <c r="AD69" s="4">
        <f t="shared" si="17"/>
        <v>1.11</v>
      </c>
      <c r="AG69" s="4">
        <f t="shared" si="18"/>
        <v>0</v>
      </c>
      <c r="AH69" s="13" t="str">
        <f t="shared" si="19"/>
        <v/>
      </c>
      <c r="AI69" s="4" t="str">
        <f t="shared" si="20"/>
        <v/>
      </c>
      <c r="AJ69" s="13"/>
      <c r="AK69" s="2">
        <f t="shared" si="45"/>
        <v>7.5</v>
      </c>
      <c r="AL69" s="4">
        <f t="shared" si="21"/>
        <v>22.5</v>
      </c>
      <c r="AM69" s="4">
        <f t="shared" si="22"/>
        <v>1.11</v>
      </c>
      <c r="AP69" s="4">
        <f t="shared" si="23"/>
        <v>0</v>
      </c>
      <c r="AQ69" s="13" t="str">
        <f t="shared" si="24"/>
        <v/>
      </c>
      <c r="AR69" s="4" t="str">
        <f t="shared" si="25"/>
        <v/>
      </c>
      <c r="AS69" s="13"/>
      <c r="AT69" s="2">
        <f t="shared" si="46"/>
        <v>7.5</v>
      </c>
      <c r="AU69" s="4">
        <f t="shared" si="26"/>
        <v>22.5</v>
      </c>
      <c r="AV69" s="4">
        <f t="shared" si="27"/>
        <v>1.11</v>
      </c>
      <c r="AY69" s="4">
        <f t="shared" si="28"/>
        <v>0</v>
      </c>
      <c r="AZ69" s="13" t="str">
        <f t="shared" si="29"/>
        <v/>
      </c>
      <c r="BA69" s="4" t="str">
        <f t="shared" si="30"/>
        <v/>
      </c>
      <c r="BB69" s="13"/>
      <c r="BC69" s="2">
        <f t="shared" si="47"/>
        <v>7.5</v>
      </c>
      <c r="BD69" s="4">
        <f t="shared" si="31"/>
        <v>22.5</v>
      </c>
      <c r="BE69" s="4">
        <f t="shared" si="32"/>
        <v>1.11</v>
      </c>
      <c r="BH69" s="4">
        <f t="shared" si="33"/>
        <v>0</v>
      </c>
      <c r="BI69" s="13" t="str">
        <f t="shared" si="34"/>
        <v/>
      </c>
      <c r="BJ69" s="4" t="str">
        <f t="shared" si="35"/>
        <v/>
      </c>
      <c r="BK69" s="13"/>
      <c r="BL69" s="2">
        <f t="shared" si="48"/>
        <v>7.5</v>
      </c>
      <c r="BM69" s="4">
        <f t="shared" si="36"/>
        <v>22.5</v>
      </c>
      <c r="BN69" s="4">
        <f t="shared" si="37"/>
        <v>1.11</v>
      </c>
      <c r="BQ69" s="4">
        <f t="shared" si="38"/>
        <v>0</v>
      </c>
      <c r="BR69" s="13" t="str">
        <f t="shared" si="39"/>
        <v/>
      </c>
      <c r="BS69" s="4" t="str">
        <f t="shared" si="40"/>
        <v/>
      </c>
      <c r="BT69" s="25"/>
    </row>
    <row r="70">
      <c r="A70" s="2">
        <f t="shared" si="41"/>
        <v>8</v>
      </c>
      <c r="B70" s="4">
        <f t="shared" si="1"/>
        <v>24</v>
      </c>
      <c r="C70" s="4">
        <f t="shared" si="2"/>
        <v>1.08</v>
      </c>
      <c r="F70" s="4">
        <f t="shared" si="3"/>
        <v>0</v>
      </c>
      <c r="G70" s="13" t="str">
        <f t="shared" si="4"/>
        <v/>
      </c>
      <c r="H70" s="4" t="str">
        <f t="shared" si="5"/>
        <v/>
      </c>
      <c r="J70" s="2">
        <f t="shared" si="42"/>
        <v>8</v>
      </c>
      <c r="K70" s="4">
        <f t="shared" si="6"/>
        <v>24</v>
      </c>
      <c r="L70" s="4">
        <f t="shared" si="7"/>
        <v>1.08</v>
      </c>
      <c r="O70" s="4">
        <f t="shared" si="8"/>
        <v>0</v>
      </c>
      <c r="P70" s="13" t="str">
        <f t="shared" si="9"/>
        <v/>
      </c>
      <c r="Q70" s="4" t="str">
        <f t="shared" si="10"/>
        <v/>
      </c>
      <c r="S70" s="2">
        <f t="shared" si="43"/>
        <v>8</v>
      </c>
      <c r="T70" s="4">
        <f t="shared" si="11"/>
        <v>24</v>
      </c>
      <c r="U70" s="4">
        <f t="shared" si="12"/>
        <v>1.08</v>
      </c>
      <c r="V70" s="4">
        <f>150.875-1/32</f>
        <v>150.84375</v>
      </c>
      <c r="W70" s="4">
        <f>155.25</f>
        <v>155.25</v>
      </c>
      <c r="X70" s="4">
        <f t="shared" si="13"/>
        <v>4.40625</v>
      </c>
      <c r="Y70" s="13">
        <f t="shared" si="14"/>
        <v>0.9895285073</v>
      </c>
      <c r="Z70" s="4">
        <f t="shared" si="15"/>
        <v>0</v>
      </c>
      <c r="AB70" s="2">
        <f t="shared" si="44"/>
        <v>8</v>
      </c>
      <c r="AC70" s="4">
        <f t="shared" si="16"/>
        <v>24</v>
      </c>
      <c r="AD70" s="4">
        <f t="shared" si="17"/>
        <v>1.08</v>
      </c>
      <c r="AG70" s="4">
        <f t="shared" si="18"/>
        <v>0</v>
      </c>
      <c r="AH70" s="13" t="str">
        <f t="shared" si="19"/>
        <v/>
      </c>
      <c r="AI70" s="4" t="str">
        <f t="shared" si="20"/>
        <v/>
      </c>
      <c r="AJ70" s="13"/>
      <c r="AK70" s="2">
        <f t="shared" si="45"/>
        <v>8</v>
      </c>
      <c r="AL70" s="4">
        <f t="shared" si="21"/>
        <v>24</v>
      </c>
      <c r="AM70" s="4">
        <f t="shared" si="22"/>
        <v>1.08</v>
      </c>
      <c r="AP70" s="4">
        <f t="shared" si="23"/>
        <v>0</v>
      </c>
      <c r="AQ70" s="13" t="str">
        <f t="shared" si="24"/>
        <v/>
      </c>
      <c r="AR70" s="4" t="str">
        <f t="shared" si="25"/>
        <v/>
      </c>
      <c r="AS70" s="13"/>
      <c r="AT70" s="2">
        <f t="shared" si="46"/>
        <v>8</v>
      </c>
      <c r="AU70" s="4">
        <f t="shared" si="26"/>
        <v>24</v>
      </c>
      <c r="AV70" s="4">
        <f t="shared" si="27"/>
        <v>1.08</v>
      </c>
      <c r="AY70" s="4">
        <f t="shared" si="28"/>
        <v>0</v>
      </c>
      <c r="AZ70" s="13" t="str">
        <f t="shared" si="29"/>
        <v/>
      </c>
      <c r="BA70" s="4" t="str">
        <f t="shared" si="30"/>
        <v/>
      </c>
      <c r="BB70" s="13"/>
      <c r="BC70" s="2">
        <f t="shared" si="47"/>
        <v>8</v>
      </c>
      <c r="BD70" s="4">
        <f t="shared" si="31"/>
        <v>24</v>
      </c>
      <c r="BE70" s="4">
        <f t="shared" si="32"/>
        <v>1.08</v>
      </c>
      <c r="BH70" s="4">
        <f t="shared" si="33"/>
        <v>0</v>
      </c>
      <c r="BI70" s="13" t="str">
        <f t="shared" si="34"/>
        <v/>
      </c>
      <c r="BJ70" s="4" t="str">
        <f t="shared" si="35"/>
        <v/>
      </c>
      <c r="BK70" s="13"/>
      <c r="BL70" s="2">
        <f t="shared" si="48"/>
        <v>8</v>
      </c>
      <c r="BM70" s="4">
        <f t="shared" si="36"/>
        <v>24</v>
      </c>
      <c r="BN70" s="4">
        <f t="shared" si="37"/>
        <v>1.08</v>
      </c>
      <c r="BQ70" s="4">
        <f t="shared" si="38"/>
        <v>0</v>
      </c>
      <c r="BR70" s="13" t="str">
        <f t="shared" si="39"/>
        <v/>
      </c>
      <c r="BS70" s="4" t="str">
        <f t="shared" si="40"/>
        <v/>
      </c>
      <c r="BT70" s="25"/>
    </row>
    <row r="71">
      <c r="A71" s="2">
        <f t="shared" si="41"/>
        <v>8.5</v>
      </c>
      <c r="B71" s="4">
        <f t="shared" si="1"/>
        <v>25.5</v>
      </c>
      <c r="C71" s="4">
        <f t="shared" si="2"/>
        <v>1.05</v>
      </c>
      <c r="F71" s="4">
        <f t="shared" si="3"/>
        <v>0</v>
      </c>
      <c r="G71" s="26"/>
      <c r="H71" s="4" t="str">
        <f t="shared" si="5"/>
        <v/>
      </c>
      <c r="J71" s="2">
        <f t="shared" si="42"/>
        <v>8.5</v>
      </c>
      <c r="K71" s="4">
        <f t="shared" si="6"/>
        <v>25.5</v>
      </c>
      <c r="L71" s="4">
        <f t="shared" si="7"/>
        <v>1.05</v>
      </c>
      <c r="O71" s="4">
        <f t="shared" si="8"/>
        <v>0</v>
      </c>
      <c r="P71" s="26"/>
      <c r="Q71" s="4" t="str">
        <f t="shared" si="10"/>
        <v/>
      </c>
      <c r="S71" s="2">
        <f t="shared" si="43"/>
        <v>8.5</v>
      </c>
      <c r="T71" s="4">
        <f t="shared" si="11"/>
        <v>25.5</v>
      </c>
      <c r="U71" s="4">
        <f t="shared" si="12"/>
        <v>1.05</v>
      </c>
      <c r="X71" s="4">
        <f t="shared" si="13"/>
        <v>0</v>
      </c>
      <c r="Y71" s="26"/>
      <c r="Z71" s="4" t="str">
        <f t="shared" si="15"/>
        <v/>
      </c>
      <c r="AB71" s="2">
        <f t="shared" si="44"/>
        <v>8.5</v>
      </c>
      <c r="AC71" s="4">
        <f t="shared" si="16"/>
        <v>25.5</v>
      </c>
      <c r="AD71" s="4">
        <f t="shared" si="17"/>
        <v>1.05</v>
      </c>
      <c r="AG71" s="4">
        <f t="shared" si="18"/>
        <v>0</v>
      </c>
      <c r="AH71" s="26"/>
      <c r="AI71" s="4" t="str">
        <f t="shared" si="20"/>
        <v/>
      </c>
      <c r="AJ71" s="13"/>
      <c r="AK71" s="2">
        <f t="shared" si="45"/>
        <v>8.5</v>
      </c>
      <c r="AL71" s="4">
        <f t="shared" si="21"/>
        <v>25.5</v>
      </c>
      <c r="AM71" s="4">
        <f t="shared" si="22"/>
        <v>1.05</v>
      </c>
      <c r="AP71" s="4">
        <f t="shared" si="23"/>
        <v>0</v>
      </c>
      <c r="AQ71" s="26"/>
      <c r="AR71" s="4" t="str">
        <f t="shared" si="25"/>
        <v/>
      </c>
      <c r="AS71" s="13"/>
      <c r="AT71" s="2">
        <f t="shared" si="46"/>
        <v>8.5</v>
      </c>
      <c r="AU71" s="4">
        <f t="shared" si="26"/>
        <v>25.5</v>
      </c>
      <c r="AV71" s="4">
        <f t="shared" si="27"/>
        <v>1.05</v>
      </c>
      <c r="AY71" s="4">
        <f t="shared" si="28"/>
        <v>0</v>
      </c>
      <c r="AZ71" s="26"/>
      <c r="BA71" s="4" t="str">
        <f t="shared" si="30"/>
        <v/>
      </c>
      <c r="BB71" s="13"/>
      <c r="BC71" s="2">
        <f t="shared" si="47"/>
        <v>8.5</v>
      </c>
      <c r="BD71" s="4">
        <f t="shared" si="31"/>
        <v>25.5</v>
      </c>
      <c r="BE71" s="4">
        <f t="shared" si="32"/>
        <v>1.05</v>
      </c>
      <c r="BH71" s="4">
        <f t="shared" si="33"/>
        <v>0</v>
      </c>
      <c r="BI71" s="26"/>
      <c r="BJ71" s="4" t="str">
        <f t="shared" si="35"/>
        <v/>
      </c>
      <c r="BK71" s="13"/>
      <c r="BL71" s="2">
        <f t="shared" si="48"/>
        <v>8.5</v>
      </c>
      <c r="BM71" s="4">
        <f t="shared" si="36"/>
        <v>25.5</v>
      </c>
      <c r="BN71" s="4">
        <f t="shared" si="37"/>
        <v>1.05</v>
      </c>
      <c r="BQ71" s="4">
        <f t="shared" si="38"/>
        <v>0</v>
      </c>
      <c r="BR71" s="26"/>
      <c r="BS71" s="4" t="str">
        <f t="shared" si="40"/>
        <v/>
      </c>
      <c r="BT71" s="25"/>
    </row>
    <row r="72">
      <c r="A72" s="2">
        <f t="shared" si="41"/>
        <v>9</v>
      </c>
      <c r="B72" s="4">
        <f t="shared" si="1"/>
        <v>27</v>
      </c>
      <c r="C72" s="4">
        <f t="shared" si="2"/>
        <v>1.02</v>
      </c>
      <c r="F72" s="4">
        <f t="shared" si="3"/>
        <v>0</v>
      </c>
      <c r="G72" s="13" t="str">
        <f t="shared" ref="G72:G174" si="49">if(ISBLANK(E72), , if(E72&lt;D72,-sqrt(-F72/B$18), sqrt(F72/B$18)))</f>
        <v/>
      </c>
      <c r="H72" s="4" t="str">
        <f t="shared" si="5"/>
        <v/>
      </c>
      <c r="J72" s="2">
        <f t="shared" si="42"/>
        <v>9</v>
      </c>
      <c r="K72" s="4">
        <f t="shared" si="6"/>
        <v>27</v>
      </c>
      <c r="L72" s="4">
        <f t="shared" si="7"/>
        <v>1.02</v>
      </c>
      <c r="O72" s="4">
        <f t="shared" si="8"/>
        <v>0</v>
      </c>
      <c r="P72" s="13" t="str">
        <f t="shared" ref="P72:P174" si="50">if(ISBLANK(N72), , if(N72&lt;M72,-sqrt(-O72/K$18), sqrt(O72/K$18)))</f>
        <v/>
      </c>
      <c r="Q72" s="4" t="str">
        <f t="shared" si="10"/>
        <v/>
      </c>
      <c r="S72" s="2">
        <f t="shared" si="43"/>
        <v>9</v>
      </c>
      <c r="T72" s="4">
        <f t="shared" si="11"/>
        <v>27</v>
      </c>
      <c r="U72" s="4">
        <f t="shared" si="12"/>
        <v>1.02</v>
      </c>
      <c r="X72" s="4">
        <f t="shared" si="13"/>
        <v>0</v>
      </c>
      <c r="Y72" s="13" t="str">
        <f t="shared" ref="Y72:Y174" si="51">if(ISBLANK(W72), , if(W72&lt;V72,-sqrt(-X72/T$18), sqrt(X72/T$18)))</f>
        <v/>
      </c>
      <c r="Z72" s="4" t="str">
        <f t="shared" si="15"/>
        <v/>
      </c>
      <c r="AB72" s="2">
        <f t="shared" si="44"/>
        <v>9</v>
      </c>
      <c r="AC72" s="4">
        <f t="shared" si="16"/>
        <v>27</v>
      </c>
      <c r="AD72" s="4">
        <f t="shared" si="17"/>
        <v>1.02</v>
      </c>
      <c r="AG72" s="4">
        <f t="shared" si="18"/>
        <v>0</v>
      </c>
      <c r="AH72" s="13" t="str">
        <f t="shared" ref="AH72:AH174" si="52">if(ISBLANK(AF72), , if(AF72&lt;AE72,-sqrt(-AG72/AC$18), sqrt(AG72/AC$18)))</f>
        <v/>
      </c>
      <c r="AI72" s="4" t="str">
        <f t="shared" si="20"/>
        <v/>
      </c>
      <c r="AJ72" s="13"/>
      <c r="AK72" s="2">
        <f t="shared" si="45"/>
        <v>9</v>
      </c>
      <c r="AL72" s="4">
        <f t="shared" si="21"/>
        <v>27</v>
      </c>
      <c r="AM72" s="4">
        <f t="shared" si="22"/>
        <v>1.02</v>
      </c>
      <c r="AP72" s="4">
        <f t="shared" si="23"/>
        <v>0</v>
      </c>
      <c r="AQ72" s="13" t="str">
        <f t="shared" ref="AQ72:AQ174" si="53">if(ISBLANK(AO72), , if(AO72&lt;AN72,-sqrt(-AP72/AL$18), sqrt(AP72/AL$18)))</f>
        <v/>
      </c>
      <c r="AR72" s="4" t="str">
        <f t="shared" si="25"/>
        <v/>
      </c>
      <c r="AS72" s="13"/>
      <c r="AT72" s="2">
        <f t="shared" si="46"/>
        <v>9</v>
      </c>
      <c r="AU72" s="4">
        <f t="shared" si="26"/>
        <v>27</v>
      </c>
      <c r="AV72" s="4">
        <f t="shared" si="27"/>
        <v>1.02</v>
      </c>
      <c r="AY72" s="4">
        <f t="shared" si="28"/>
        <v>0</v>
      </c>
      <c r="AZ72" s="13" t="str">
        <f t="shared" ref="AZ72:AZ174" si="54">if(ISBLANK(AX72), , if(AX72&lt;AW72,-sqrt(-AY72/AU$18), sqrt(AY72/AU$18)))</f>
        <v/>
      </c>
      <c r="BA72" s="4" t="str">
        <f t="shared" si="30"/>
        <v/>
      </c>
      <c r="BB72" s="13"/>
      <c r="BC72" s="2">
        <f t="shared" si="47"/>
        <v>9</v>
      </c>
      <c r="BD72" s="4">
        <f t="shared" si="31"/>
        <v>27</v>
      </c>
      <c r="BE72" s="4">
        <f t="shared" si="32"/>
        <v>1.02</v>
      </c>
      <c r="BH72" s="4">
        <f t="shared" si="33"/>
        <v>0</v>
      </c>
      <c r="BI72" s="13" t="str">
        <f t="shared" ref="BI72:BI174" si="55">if(ISBLANK(BG72), , if(BG72&lt;BF72,-sqrt(-BH72/BD$18), sqrt(BH72/BD$18)))</f>
        <v/>
      </c>
      <c r="BJ72" s="4" t="str">
        <f t="shared" si="35"/>
        <v/>
      </c>
      <c r="BK72" s="13"/>
      <c r="BL72" s="2">
        <f t="shared" si="48"/>
        <v>9</v>
      </c>
      <c r="BM72" s="4">
        <f t="shared" si="36"/>
        <v>27</v>
      </c>
      <c r="BN72" s="4">
        <f t="shared" si="37"/>
        <v>1.02</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0.99</v>
      </c>
      <c r="F73" s="4">
        <f t="shared" si="3"/>
        <v>0</v>
      </c>
      <c r="G73" s="13" t="str">
        <f t="shared" si="49"/>
        <v/>
      </c>
      <c r="H73" s="4" t="str">
        <f t="shared" si="5"/>
        <v/>
      </c>
      <c r="J73" s="2">
        <f t="shared" si="42"/>
        <v>9.5</v>
      </c>
      <c r="K73" s="4">
        <f t="shared" si="6"/>
        <v>28.5</v>
      </c>
      <c r="L73" s="4">
        <f t="shared" si="7"/>
        <v>0.99</v>
      </c>
      <c r="O73" s="4">
        <f t="shared" si="8"/>
        <v>0</v>
      </c>
      <c r="P73" s="13" t="str">
        <f t="shared" si="50"/>
        <v/>
      </c>
      <c r="Q73" s="4" t="str">
        <f t="shared" si="10"/>
        <v/>
      </c>
      <c r="S73" s="2">
        <f t="shared" si="43"/>
        <v>9.5</v>
      </c>
      <c r="T73" s="4">
        <f t="shared" si="11"/>
        <v>28.5</v>
      </c>
      <c r="U73" s="4">
        <f t="shared" si="12"/>
        <v>0.99</v>
      </c>
      <c r="X73" s="4">
        <f t="shared" si="13"/>
        <v>0</v>
      </c>
      <c r="Y73" s="13" t="str">
        <f t="shared" si="51"/>
        <v/>
      </c>
      <c r="Z73" s="4" t="str">
        <f t="shared" si="15"/>
        <v/>
      </c>
      <c r="AB73" s="2">
        <f t="shared" si="44"/>
        <v>9.5</v>
      </c>
      <c r="AC73" s="4">
        <f t="shared" si="16"/>
        <v>28.5</v>
      </c>
      <c r="AD73" s="4">
        <f t="shared" si="17"/>
        <v>0.99</v>
      </c>
      <c r="AG73" s="4">
        <f t="shared" si="18"/>
        <v>0</v>
      </c>
      <c r="AH73" s="13" t="str">
        <f t="shared" si="52"/>
        <v/>
      </c>
      <c r="AI73" s="4" t="str">
        <f t="shared" si="20"/>
        <v/>
      </c>
      <c r="AJ73" s="13"/>
      <c r="AK73" s="2">
        <f t="shared" si="45"/>
        <v>9.5</v>
      </c>
      <c r="AL73" s="4">
        <f t="shared" si="21"/>
        <v>28.5</v>
      </c>
      <c r="AM73" s="4">
        <f t="shared" si="22"/>
        <v>0.99</v>
      </c>
      <c r="AP73" s="4">
        <f t="shared" si="23"/>
        <v>0</v>
      </c>
      <c r="AQ73" s="13" t="str">
        <f t="shared" si="53"/>
        <v/>
      </c>
      <c r="AR73" s="4" t="str">
        <f t="shared" si="25"/>
        <v/>
      </c>
      <c r="AS73" s="13"/>
      <c r="AT73" s="2">
        <f t="shared" si="46"/>
        <v>9.5</v>
      </c>
      <c r="AU73" s="4">
        <f t="shared" si="26"/>
        <v>28.5</v>
      </c>
      <c r="AV73" s="4">
        <f t="shared" si="27"/>
        <v>0.99</v>
      </c>
      <c r="AY73" s="4">
        <f t="shared" si="28"/>
        <v>0</v>
      </c>
      <c r="AZ73" s="13" t="str">
        <f t="shared" si="54"/>
        <v/>
      </c>
      <c r="BA73" s="4" t="str">
        <f t="shared" si="30"/>
        <v/>
      </c>
      <c r="BB73" s="13"/>
      <c r="BC73" s="2">
        <f t="shared" si="47"/>
        <v>9.5</v>
      </c>
      <c r="BD73" s="4">
        <f t="shared" si="31"/>
        <v>28.5</v>
      </c>
      <c r="BE73" s="4">
        <f t="shared" si="32"/>
        <v>0.99</v>
      </c>
      <c r="BH73" s="4">
        <f t="shared" si="33"/>
        <v>0</v>
      </c>
      <c r="BI73" s="13" t="str">
        <f t="shared" si="55"/>
        <v/>
      </c>
      <c r="BJ73" s="4" t="str">
        <f t="shared" si="35"/>
        <v/>
      </c>
      <c r="BK73" s="13"/>
      <c r="BL73" s="2">
        <f t="shared" si="48"/>
        <v>9.5</v>
      </c>
      <c r="BM73" s="4">
        <f t="shared" si="36"/>
        <v>28.5</v>
      </c>
      <c r="BN73" s="4">
        <f t="shared" si="37"/>
        <v>0.99</v>
      </c>
      <c r="BQ73" s="4">
        <f t="shared" si="38"/>
        <v>0</v>
      </c>
      <c r="BR73" s="13" t="str">
        <f t="shared" si="56"/>
        <v/>
      </c>
      <c r="BS73" s="4" t="str">
        <f t="shared" si="40"/>
        <v/>
      </c>
      <c r="BT73" s="25"/>
    </row>
    <row r="74">
      <c r="A74" s="2">
        <f t="shared" si="41"/>
        <v>10</v>
      </c>
      <c r="B74" s="4">
        <f t="shared" si="1"/>
        <v>30</v>
      </c>
      <c r="C74" s="4">
        <f t="shared" si="2"/>
        <v>0.96</v>
      </c>
      <c r="F74" s="4">
        <f t="shared" si="3"/>
        <v>0</v>
      </c>
      <c r="G74" s="13" t="str">
        <f t="shared" si="49"/>
        <v/>
      </c>
      <c r="H74" s="4" t="str">
        <f t="shared" si="5"/>
        <v/>
      </c>
      <c r="J74" s="2">
        <f t="shared" si="42"/>
        <v>10</v>
      </c>
      <c r="K74" s="4">
        <f t="shared" si="6"/>
        <v>30</v>
      </c>
      <c r="L74" s="4">
        <f t="shared" si="7"/>
        <v>0.96</v>
      </c>
      <c r="O74" s="4">
        <f t="shared" si="8"/>
        <v>0</v>
      </c>
      <c r="P74" s="13" t="str">
        <f t="shared" si="50"/>
        <v/>
      </c>
      <c r="Q74" s="4" t="str">
        <f t="shared" si="10"/>
        <v/>
      </c>
      <c r="S74" s="2">
        <f t="shared" si="43"/>
        <v>10</v>
      </c>
      <c r="T74" s="4">
        <f t="shared" si="11"/>
        <v>30</v>
      </c>
      <c r="U74" s="4">
        <f t="shared" si="12"/>
        <v>0.96</v>
      </c>
      <c r="V74" s="4">
        <f>150.875-1/32</f>
        <v>150.84375</v>
      </c>
      <c r="W74" s="4">
        <f>155.25</f>
        <v>155.25</v>
      </c>
      <c r="X74" s="4">
        <f t="shared" si="13"/>
        <v>4.40625</v>
      </c>
      <c r="Y74" s="13">
        <f t="shared" si="51"/>
        <v>0.9895285073</v>
      </c>
      <c r="Z74" s="4">
        <f t="shared" si="15"/>
        <v>0</v>
      </c>
      <c r="AB74" s="2">
        <f t="shared" si="44"/>
        <v>10</v>
      </c>
      <c r="AC74" s="4">
        <f t="shared" si="16"/>
        <v>30</v>
      </c>
      <c r="AD74" s="4">
        <f t="shared" si="17"/>
        <v>0.96</v>
      </c>
      <c r="AG74" s="4">
        <f t="shared" si="18"/>
        <v>0</v>
      </c>
      <c r="AH74" s="13" t="str">
        <f t="shared" si="52"/>
        <v/>
      </c>
      <c r="AI74" s="4" t="str">
        <f t="shared" si="20"/>
        <v/>
      </c>
      <c r="AJ74" s="13"/>
      <c r="AK74" s="2">
        <f t="shared" si="45"/>
        <v>10</v>
      </c>
      <c r="AL74" s="4">
        <f t="shared" si="21"/>
        <v>30</v>
      </c>
      <c r="AM74" s="4">
        <f t="shared" si="22"/>
        <v>0.96</v>
      </c>
      <c r="AP74" s="4">
        <f t="shared" si="23"/>
        <v>0</v>
      </c>
      <c r="AQ74" s="13" t="str">
        <f t="shared" si="53"/>
        <v/>
      </c>
      <c r="AR74" s="4" t="str">
        <f t="shared" si="25"/>
        <v/>
      </c>
      <c r="AS74" s="13"/>
      <c r="AT74" s="2">
        <f t="shared" si="46"/>
        <v>10</v>
      </c>
      <c r="AU74" s="4">
        <f t="shared" si="26"/>
        <v>30</v>
      </c>
      <c r="AV74" s="4">
        <f t="shared" si="27"/>
        <v>0.96</v>
      </c>
      <c r="AY74" s="4">
        <f t="shared" si="28"/>
        <v>0</v>
      </c>
      <c r="AZ74" s="13" t="str">
        <f t="shared" si="54"/>
        <v/>
      </c>
      <c r="BA74" s="4" t="str">
        <f t="shared" si="30"/>
        <v/>
      </c>
      <c r="BB74" s="13"/>
      <c r="BC74" s="2">
        <f t="shared" si="47"/>
        <v>10</v>
      </c>
      <c r="BD74" s="4">
        <f t="shared" si="31"/>
        <v>30</v>
      </c>
      <c r="BE74" s="4">
        <f t="shared" si="32"/>
        <v>0.96</v>
      </c>
      <c r="BH74" s="4">
        <f t="shared" si="33"/>
        <v>0</v>
      </c>
      <c r="BI74" s="13" t="str">
        <f t="shared" si="55"/>
        <v/>
      </c>
      <c r="BJ74" s="4" t="str">
        <f t="shared" si="35"/>
        <v/>
      </c>
      <c r="BK74" s="13"/>
      <c r="BL74" s="2">
        <f t="shared" si="48"/>
        <v>10</v>
      </c>
      <c r="BM74" s="4">
        <f t="shared" si="36"/>
        <v>30</v>
      </c>
      <c r="BN74" s="4">
        <f t="shared" si="37"/>
        <v>0.96</v>
      </c>
      <c r="BQ74" s="4">
        <f t="shared" si="38"/>
        <v>0</v>
      </c>
      <c r="BR74" s="13" t="str">
        <f t="shared" si="56"/>
        <v/>
      </c>
      <c r="BS74" s="4" t="str">
        <f t="shared" si="40"/>
        <v/>
      </c>
      <c r="BT74" s="25"/>
    </row>
    <row r="75">
      <c r="A75" s="2">
        <f t="shared" si="41"/>
        <v>10.5</v>
      </c>
      <c r="B75" s="4">
        <f t="shared" si="1"/>
        <v>31.5</v>
      </c>
      <c r="C75" s="4">
        <f t="shared" si="2"/>
        <v>0.93</v>
      </c>
      <c r="F75" s="4">
        <f t="shared" si="3"/>
        <v>0</v>
      </c>
      <c r="G75" s="13" t="str">
        <f t="shared" si="49"/>
        <v/>
      </c>
      <c r="H75" s="4" t="str">
        <f t="shared" si="5"/>
        <v/>
      </c>
      <c r="J75" s="2">
        <f t="shared" si="42"/>
        <v>10.5</v>
      </c>
      <c r="K75" s="4">
        <f t="shared" si="6"/>
        <v>31.5</v>
      </c>
      <c r="L75" s="4">
        <f t="shared" si="7"/>
        <v>0.93</v>
      </c>
      <c r="O75" s="4">
        <f t="shared" si="8"/>
        <v>0</v>
      </c>
      <c r="P75" s="13" t="str">
        <f t="shared" si="50"/>
        <v/>
      </c>
      <c r="Q75" s="4" t="str">
        <f t="shared" si="10"/>
        <v/>
      </c>
      <c r="S75" s="2">
        <f t="shared" si="43"/>
        <v>10.5</v>
      </c>
      <c r="T75" s="4">
        <f t="shared" si="11"/>
        <v>31.5</v>
      </c>
      <c r="U75" s="4">
        <f t="shared" si="12"/>
        <v>0.93</v>
      </c>
      <c r="X75" s="4">
        <f t="shared" si="13"/>
        <v>0</v>
      </c>
      <c r="Y75" s="13" t="str">
        <f t="shared" si="51"/>
        <v/>
      </c>
      <c r="Z75" s="4" t="str">
        <f t="shared" si="15"/>
        <v/>
      </c>
      <c r="AB75" s="2">
        <f t="shared" si="44"/>
        <v>10.5</v>
      </c>
      <c r="AC75" s="4">
        <f t="shared" si="16"/>
        <v>31.5</v>
      </c>
      <c r="AD75" s="4">
        <f t="shared" si="17"/>
        <v>0.93</v>
      </c>
      <c r="AG75" s="4">
        <f t="shared" si="18"/>
        <v>0</v>
      </c>
      <c r="AH75" s="13" t="str">
        <f t="shared" si="52"/>
        <v/>
      </c>
      <c r="AI75" s="4" t="str">
        <f t="shared" si="20"/>
        <v/>
      </c>
      <c r="AJ75" s="13"/>
      <c r="AK75" s="2">
        <f t="shared" si="45"/>
        <v>10.5</v>
      </c>
      <c r="AL75" s="4">
        <f t="shared" si="21"/>
        <v>31.5</v>
      </c>
      <c r="AM75" s="4">
        <f t="shared" si="22"/>
        <v>0.93</v>
      </c>
      <c r="AP75" s="4">
        <f t="shared" si="23"/>
        <v>0</v>
      </c>
      <c r="AQ75" s="13" t="str">
        <f t="shared" si="53"/>
        <v/>
      </c>
      <c r="AR75" s="4" t="str">
        <f t="shared" si="25"/>
        <v/>
      </c>
      <c r="AS75" s="13"/>
      <c r="AT75" s="2">
        <f t="shared" si="46"/>
        <v>10.5</v>
      </c>
      <c r="AU75" s="4">
        <f t="shared" si="26"/>
        <v>31.5</v>
      </c>
      <c r="AV75" s="4">
        <f t="shared" si="27"/>
        <v>0.93</v>
      </c>
      <c r="AY75" s="4">
        <f t="shared" si="28"/>
        <v>0</v>
      </c>
      <c r="AZ75" s="13" t="str">
        <f t="shared" si="54"/>
        <v/>
      </c>
      <c r="BA75" s="4" t="str">
        <f t="shared" si="30"/>
        <v/>
      </c>
      <c r="BB75" s="13"/>
      <c r="BC75" s="2">
        <f t="shared" si="47"/>
        <v>10.5</v>
      </c>
      <c r="BD75" s="4">
        <f t="shared" si="31"/>
        <v>31.5</v>
      </c>
      <c r="BE75" s="4">
        <f t="shared" si="32"/>
        <v>0.93</v>
      </c>
      <c r="BH75" s="4">
        <f t="shared" si="33"/>
        <v>0</v>
      </c>
      <c r="BI75" s="13" t="str">
        <f t="shared" si="55"/>
        <v/>
      </c>
      <c r="BJ75" s="4" t="str">
        <f t="shared" si="35"/>
        <v/>
      </c>
      <c r="BK75" s="13"/>
      <c r="BL75" s="2">
        <f t="shared" si="48"/>
        <v>10.5</v>
      </c>
      <c r="BM75" s="4">
        <f t="shared" si="36"/>
        <v>31.5</v>
      </c>
      <c r="BN75" s="4">
        <f t="shared" si="37"/>
        <v>0.93</v>
      </c>
      <c r="BQ75" s="4">
        <f t="shared" si="38"/>
        <v>0</v>
      </c>
      <c r="BR75" s="13" t="str">
        <f t="shared" si="56"/>
        <v/>
      </c>
      <c r="BS75" s="4" t="str">
        <f t="shared" si="40"/>
        <v/>
      </c>
      <c r="BT75" s="25"/>
    </row>
    <row r="76">
      <c r="A76" s="2">
        <f t="shared" si="41"/>
        <v>11</v>
      </c>
      <c r="B76" s="4">
        <f t="shared" si="1"/>
        <v>33</v>
      </c>
      <c r="C76" s="4">
        <f t="shared" si="2"/>
        <v>0.9</v>
      </c>
      <c r="F76" s="4">
        <f t="shared" si="3"/>
        <v>0</v>
      </c>
      <c r="G76" s="13" t="str">
        <f t="shared" si="49"/>
        <v/>
      </c>
      <c r="H76" s="4" t="str">
        <f t="shared" si="5"/>
        <v/>
      </c>
      <c r="J76" s="2">
        <f t="shared" si="42"/>
        <v>11</v>
      </c>
      <c r="K76" s="4">
        <f t="shared" si="6"/>
        <v>33</v>
      </c>
      <c r="L76" s="4">
        <f t="shared" si="7"/>
        <v>0.9</v>
      </c>
      <c r="O76" s="4">
        <f t="shared" si="8"/>
        <v>0</v>
      </c>
      <c r="P76" s="13" t="str">
        <f t="shared" si="50"/>
        <v/>
      </c>
      <c r="Q76" s="4" t="str">
        <f t="shared" si="10"/>
        <v/>
      </c>
      <c r="S76" s="2">
        <f t="shared" si="43"/>
        <v>11</v>
      </c>
      <c r="T76" s="4">
        <f t="shared" si="11"/>
        <v>33</v>
      </c>
      <c r="U76" s="4">
        <f t="shared" si="12"/>
        <v>0.9</v>
      </c>
      <c r="V76" s="4">
        <f>150.875-1/32</f>
        <v>150.84375</v>
      </c>
      <c r="W76" s="4">
        <f>155.25</f>
        <v>155.25</v>
      </c>
      <c r="X76" s="4">
        <f t="shared" si="13"/>
        <v>4.40625</v>
      </c>
      <c r="Y76" s="13">
        <f t="shared" si="51"/>
        <v>0.9895285073</v>
      </c>
      <c r="Z76" s="4">
        <f t="shared" si="15"/>
        <v>0</v>
      </c>
      <c r="AB76" s="2">
        <f t="shared" si="44"/>
        <v>11</v>
      </c>
      <c r="AC76" s="4">
        <f t="shared" si="16"/>
        <v>33</v>
      </c>
      <c r="AD76" s="4">
        <f t="shared" si="17"/>
        <v>0.9</v>
      </c>
      <c r="AG76" s="4">
        <f t="shared" si="18"/>
        <v>0</v>
      </c>
      <c r="AH76" s="13" t="str">
        <f t="shared" si="52"/>
        <v/>
      </c>
      <c r="AI76" s="4" t="str">
        <f t="shared" si="20"/>
        <v/>
      </c>
      <c r="AJ76" s="13"/>
      <c r="AK76" s="2">
        <f t="shared" si="45"/>
        <v>11</v>
      </c>
      <c r="AL76" s="4">
        <f t="shared" si="21"/>
        <v>33</v>
      </c>
      <c r="AM76" s="4">
        <f t="shared" si="22"/>
        <v>0.9</v>
      </c>
      <c r="AP76" s="4">
        <f t="shared" si="23"/>
        <v>0</v>
      </c>
      <c r="AQ76" s="13" t="str">
        <f t="shared" si="53"/>
        <v/>
      </c>
      <c r="AR76" s="4" t="str">
        <f t="shared" si="25"/>
        <v/>
      </c>
      <c r="AS76" s="13"/>
      <c r="AT76" s="2">
        <f t="shared" si="46"/>
        <v>11</v>
      </c>
      <c r="AU76" s="4">
        <f t="shared" si="26"/>
        <v>33</v>
      </c>
      <c r="AV76" s="4">
        <f t="shared" si="27"/>
        <v>0.9</v>
      </c>
      <c r="AY76" s="4">
        <f t="shared" si="28"/>
        <v>0</v>
      </c>
      <c r="AZ76" s="13" t="str">
        <f t="shared" si="54"/>
        <v/>
      </c>
      <c r="BA76" s="4" t="str">
        <f t="shared" si="30"/>
        <v/>
      </c>
      <c r="BB76" s="13"/>
      <c r="BC76" s="2">
        <f t="shared" si="47"/>
        <v>11</v>
      </c>
      <c r="BD76" s="4">
        <f t="shared" si="31"/>
        <v>33</v>
      </c>
      <c r="BE76" s="4">
        <f t="shared" si="32"/>
        <v>0.9</v>
      </c>
      <c r="BH76" s="4">
        <f t="shared" si="33"/>
        <v>0</v>
      </c>
      <c r="BI76" s="13" t="str">
        <f t="shared" si="55"/>
        <v/>
      </c>
      <c r="BJ76" s="4" t="str">
        <f t="shared" si="35"/>
        <v/>
      </c>
      <c r="BK76" s="13"/>
      <c r="BL76" s="2">
        <f t="shared" si="48"/>
        <v>11</v>
      </c>
      <c r="BM76" s="4">
        <f t="shared" si="36"/>
        <v>33</v>
      </c>
      <c r="BN76" s="4">
        <f t="shared" si="37"/>
        <v>0.9</v>
      </c>
      <c r="BQ76" s="4">
        <f t="shared" si="38"/>
        <v>0</v>
      </c>
      <c r="BR76" s="13" t="str">
        <f t="shared" si="56"/>
        <v/>
      </c>
      <c r="BS76" s="4" t="str">
        <f t="shared" si="40"/>
        <v/>
      </c>
      <c r="BT76" s="25"/>
    </row>
    <row r="77">
      <c r="A77" s="2">
        <f t="shared" si="41"/>
        <v>11.5</v>
      </c>
      <c r="B77" s="4">
        <f t="shared" si="1"/>
        <v>34.5</v>
      </c>
      <c r="C77" s="4">
        <f t="shared" si="2"/>
        <v>0.87</v>
      </c>
      <c r="F77" s="4">
        <f t="shared" si="3"/>
        <v>0</v>
      </c>
      <c r="G77" s="13" t="str">
        <f t="shared" si="49"/>
        <v/>
      </c>
      <c r="H77" s="4" t="str">
        <f t="shared" si="5"/>
        <v/>
      </c>
      <c r="J77" s="2">
        <f t="shared" si="42"/>
        <v>11.5</v>
      </c>
      <c r="K77" s="4">
        <f t="shared" si="6"/>
        <v>34.5</v>
      </c>
      <c r="L77" s="4">
        <f t="shared" si="7"/>
        <v>0.87</v>
      </c>
      <c r="O77" s="4">
        <f t="shared" si="8"/>
        <v>0</v>
      </c>
      <c r="P77" s="13" t="str">
        <f t="shared" si="50"/>
        <v/>
      </c>
      <c r="Q77" s="4" t="str">
        <f t="shared" si="10"/>
        <v/>
      </c>
      <c r="S77" s="2">
        <f t="shared" si="43"/>
        <v>11.5</v>
      </c>
      <c r="T77" s="4">
        <f t="shared" si="11"/>
        <v>34.5</v>
      </c>
      <c r="U77" s="4">
        <f t="shared" si="12"/>
        <v>0.87</v>
      </c>
      <c r="X77" s="4">
        <f t="shared" si="13"/>
        <v>0</v>
      </c>
      <c r="Y77" s="13" t="str">
        <f t="shared" si="51"/>
        <v/>
      </c>
      <c r="Z77" s="4" t="str">
        <f t="shared" si="15"/>
        <v/>
      </c>
      <c r="AB77" s="2">
        <f t="shared" si="44"/>
        <v>11.5</v>
      </c>
      <c r="AC77" s="4">
        <f t="shared" si="16"/>
        <v>34.5</v>
      </c>
      <c r="AD77" s="4">
        <f t="shared" si="17"/>
        <v>0.87</v>
      </c>
      <c r="AG77" s="4">
        <f t="shared" si="18"/>
        <v>0</v>
      </c>
      <c r="AH77" s="13" t="str">
        <f t="shared" si="52"/>
        <v/>
      </c>
      <c r="AI77" s="4" t="str">
        <f t="shared" si="20"/>
        <v/>
      </c>
      <c r="AJ77" s="13"/>
      <c r="AK77" s="2">
        <f t="shared" si="45"/>
        <v>11.5</v>
      </c>
      <c r="AL77" s="4">
        <f t="shared" si="21"/>
        <v>34.5</v>
      </c>
      <c r="AM77" s="4">
        <f t="shared" si="22"/>
        <v>0.87</v>
      </c>
      <c r="AP77" s="4">
        <f t="shared" si="23"/>
        <v>0</v>
      </c>
      <c r="AQ77" s="13" t="str">
        <f t="shared" si="53"/>
        <v/>
      </c>
      <c r="AR77" s="4" t="str">
        <f t="shared" si="25"/>
        <v/>
      </c>
      <c r="AS77" s="13"/>
      <c r="AT77" s="2">
        <f t="shared" si="46"/>
        <v>11.5</v>
      </c>
      <c r="AU77" s="4">
        <f t="shared" si="26"/>
        <v>34.5</v>
      </c>
      <c r="AV77" s="4">
        <f t="shared" si="27"/>
        <v>0.87</v>
      </c>
      <c r="AY77" s="4">
        <f t="shared" si="28"/>
        <v>0</v>
      </c>
      <c r="AZ77" s="13" t="str">
        <f t="shared" si="54"/>
        <v/>
      </c>
      <c r="BA77" s="4" t="str">
        <f t="shared" si="30"/>
        <v/>
      </c>
      <c r="BB77" s="13"/>
      <c r="BC77" s="2">
        <f t="shared" si="47"/>
        <v>11.5</v>
      </c>
      <c r="BD77" s="4">
        <f t="shared" si="31"/>
        <v>34.5</v>
      </c>
      <c r="BE77" s="4">
        <f t="shared" si="32"/>
        <v>0.87</v>
      </c>
      <c r="BH77" s="4">
        <f t="shared" si="33"/>
        <v>0</v>
      </c>
      <c r="BI77" s="13" t="str">
        <f t="shared" si="55"/>
        <v/>
      </c>
      <c r="BJ77" s="4" t="str">
        <f t="shared" si="35"/>
        <v/>
      </c>
      <c r="BK77" s="13"/>
      <c r="BL77" s="2">
        <f t="shared" si="48"/>
        <v>11.5</v>
      </c>
      <c r="BM77" s="4">
        <f t="shared" si="36"/>
        <v>34.5</v>
      </c>
      <c r="BN77" s="4">
        <f t="shared" si="37"/>
        <v>0.87</v>
      </c>
      <c r="BQ77" s="4">
        <f t="shared" si="38"/>
        <v>0</v>
      </c>
      <c r="BR77" s="13" t="str">
        <f t="shared" si="56"/>
        <v/>
      </c>
      <c r="BS77" s="4" t="str">
        <f t="shared" si="40"/>
        <v/>
      </c>
      <c r="BT77" s="25"/>
    </row>
    <row r="78">
      <c r="A78" s="2">
        <f t="shared" si="41"/>
        <v>12</v>
      </c>
      <c r="B78" s="4">
        <f t="shared" si="1"/>
        <v>36</v>
      </c>
      <c r="C78" s="4">
        <f t="shared" si="2"/>
        <v>0.84</v>
      </c>
      <c r="F78" s="4">
        <f t="shared" si="3"/>
        <v>0</v>
      </c>
      <c r="G78" s="13" t="str">
        <f t="shared" si="49"/>
        <v/>
      </c>
      <c r="H78" s="4" t="str">
        <f t="shared" si="5"/>
        <v/>
      </c>
      <c r="J78" s="2">
        <f t="shared" si="42"/>
        <v>12</v>
      </c>
      <c r="K78" s="4">
        <f t="shared" si="6"/>
        <v>36</v>
      </c>
      <c r="L78" s="4">
        <f t="shared" si="7"/>
        <v>0.84</v>
      </c>
      <c r="O78" s="4">
        <f t="shared" si="8"/>
        <v>0</v>
      </c>
      <c r="P78" s="13" t="str">
        <f t="shared" si="50"/>
        <v/>
      </c>
      <c r="Q78" s="4" t="str">
        <f t="shared" si="10"/>
        <v/>
      </c>
      <c r="S78" s="2">
        <f t="shared" si="43"/>
        <v>12</v>
      </c>
      <c r="T78" s="4">
        <f t="shared" si="11"/>
        <v>36</v>
      </c>
      <c r="U78" s="4">
        <f t="shared" si="12"/>
        <v>0.84</v>
      </c>
      <c r="V78" s="4">
        <f>150.875-1/32</f>
        <v>150.84375</v>
      </c>
      <c r="W78" s="4">
        <f>155.25</f>
        <v>155.25</v>
      </c>
      <c r="X78" s="4">
        <f t="shared" si="13"/>
        <v>4.40625</v>
      </c>
      <c r="Y78" s="13">
        <f t="shared" si="51"/>
        <v>0.9895285073</v>
      </c>
      <c r="Z78" s="4">
        <f t="shared" si="15"/>
        <v>0</v>
      </c>
      <c r="AB78" s="2">
        <f t="shared" si="44"/>
        <v>12</v>
      </c>
      <c r="AC78" s="4">
        <f t="shared" si="16"/>
        <v>36</v>
      </c>
      <c r="AD78" s="4">
        <f t="shared" si="17"/>
        <v>0.84</v>
      </c>
      <c r="AG78" s="4">
        <f t="shared" si="18"/>
        <v>0</v>
      </c>
      <c r="AH78" s="13" t="str">
        <f t="shared" si="52"/>
        <v/>
      </c>
      <c r="AI78" s="4" t="str">
        <f t="shared" si="20"/>
        <v/>
      </c>
      <c r="AJ78" s="13"/>
      <c r="AK78" s="2">
        <f t="shared" si="45"/>
        <v>12</v>
      </c>
      <c r="AL78" s="4">
        <f t="shared" si="21"/>
        <v>36</v>
      </c>
      <c r="AM78" s="4">
        <f t="shared" si="22"/>
        <v>0.84</v>
      </c>
      <c r="AP78" s="4">
        <f t="shared" si="23"/>
        <v>0</v>
      </c>
      <c r="AQ78" s="13" t="str">
        <f t="shared" si="53"/>
        <v/>
      </c>
      <c r="AR78" s="4" t="str">
        <f t="shared" si="25"/>
        <v/>
      </c>
      <c r="AS78" s="13"/>
      <c r="AT78" s="2">
        <f t="shared" si="46"/>
        <v>12</v>
      </c>
      <c r="AU78" s="4">
        <f t="shared" si="26"/>
        <v>36</v>
      </c>
      <c r="AV78" s="4">
        <f t="shared" si="27"/>
        <v>0.84</v>
      </c>
      <c r="AY78" s="4">
        <f t="shared" si="28"/>
        <v>0</v>
      </c>
      <c r="AZ78" s="13" t="str">
        <f t="shared" si="54"/>
        <v/>
      </c>
      <c r="BA78" s="4" t="str">
        <f t="shared" si="30"/>
        <v/>
      </c>
      <c r="BB78" s="13"/>
      <c r="BC78" s="2">
        <f t="shared" si="47"/>
        <v>12</v>
      </c>
      <c r="BD78" s="4">
        <f t="shared" si="31"/>
        <v>36</v>
      </c>
      <c r="BE78" s="4">
        <f t="shared" si="32"/>
        <v>0.84</v>
      </c>
      <c r="BH78" s="4">
        <f t="shared" si="33"/>
        <v>0</v>
      </c>
      <c r="BI78" s="13" t="str">
        <f t="shared" si="55"/>
        <v/>
      </c>
      <c r="BJ78" s="4" t="str">
        <f t="shared" si="35"/>
        <v/>
      </c>
      <c r="BK78" s="13"/>
      <c r="BL78" s="2">
        <f t="shared" si="48"/>
        <v>12</v>
      </c>
      <c r="BM78" s="4">
        <f t="shared" si="36"/>
        <v>36</v>
      </c>
      <c r="BN78" s="4">
        <f t="shared" si="37"/>
        <v>0.84</v>
      </c>
      <c r="BQ78" s="4">
        <f t="shared" si="38"/>
        <v>0</v>
      </c>
      <c r="BR78" s="13" t="str">
        <f t="shared" si="56"/>
        <v/>
      </c>
      <c r="BS78" s="4" t="str">
        <f t="shared" si="40"/>
        <v/>
      </c>
      <c r="BT78" s="25"/>
    </row>
    <row r="79">
      <c r="A79" s="2">
        <f t="shared" si="41"/>
        <v>12.5</v>
      </c>
      <c r="B79" s="4">
        <f t="shared" si="1"/>
        <v>37.5</v>
      </c>
      <c r="C79" s="4">
        <f t="shared" si="2"/>
        <v>0.81</v>
      </c>
      <c r="F79" s="4">
        <f t="shared" si="3"/>
        <v>0</v>
      </c>
      <c r="G79" s="13" t="str">
        <f t="shared" si="49"/>
        <v/>
      </c>
      <c r="H79" s="4" t="str">
        <f t="shared" si="5"/>
        <v/>
      </c>
      <c r="J79" s="2">
        <f t="shared" si="42"/>
        <v>12.5</v>
      </c>
      <c r="K79" s="4">
        <f t="shared" si="6"/>
        <v>37.5</v>
      </c>
      <c r="L79" s="4">
        <f t="shared" si="7"/>
        <v>0.81</v>
      </c>
      <c r="O79" s="4">
        <f t="shared" si="8"/>
        <v>0</v>
      </c>
      <c r="P79" s="13" t="str">
        <f t="shared" si="50"/>
        <v/>
      </c>
      <c r="Q79" s="4" t="str">
        <f t="shared" si="10"/>
        <v/>
      </c>
      <c r="S79" s="2">
        <f t="shared" si="43"/>
        <v>12.5</v>
      </c>
      <c r="T79" s="4">
        <f t="shared" si="11"/>
        <v>37.5</v>
      </c>
      <c r="U79" s="4">
        <f t="shared" si="12"/>
        <v>0.81</v>
      </c>
      <c r="X79" s="4">
        <f t="shared" si="13"/>
        <v>0</v>
      </c>
      <c r="Y79" s="13" t="str">
        <f t="shared" si="51"/>
        <v/>
      </c>
      <c r="Z79" s="4" t="str">
        <f t="shared" si="15"/>
        <v/>
      </c>
      <c r="AB79" s="2">
        <f t="shared" si="44"/>
        <v>12.5</v>
      </c>
      <c r="AC79" s="4">
        <f t="shared" si="16"/>
        <v>37.5</v>
      </c>
      <c r="AD79" s="4">
        <f t="shared" si="17"/>
        <v>0.81</v>
      </c>
      <c r="AG79" s="4">
        <f t="shared" si="18"/>
        <v>0</v>
      </c>
      <c r="AH79" s="13" t="str">
        <f t="shared" si="52"/>
        <v/>
      </c>
      <c r="AI79" s="4" t="str">
        <f t="shared" si="20"/>
        <v/>
      </c>
      <c r="AJ79" s="13"/>
      <c r="AK79" s="2">
        <f t="shared" si="45"/>
        <v>12.5</v>
      </c>
      <c r="AL79" s="4">
        <f t="shared" si="21"/>
        <v>37.5</v>
      </c>
      <c r="AM79" s="4">
        <f t="shared" si="22"/>
        <v>0.81</v>
      </c>
      <c r="AP79" s="4">
        <f t="shared" si="23"/>
        <v>0</v>
      </c>
      <c r="AQ79" s="13" t="str">
        <f t="shared" si="53"/>
        <v/>
      </c>
      <c r="AR79" s="4" t="str">
        <f t="shared" si="25"/>
        <v/>
      </c>
      <c r="AS79" s="13"/>
      <c r="AT79" s="2">
        <f t="shared" si="46"/>
        <v>12.5</v>
      </c>
      <c r="AU79" s="4">
        <f t="shared" si="26"/>
        <v>37.5</v>
      </c>
      <c r="AV79" s="4">
        <f t="shared" si="27"/>
        <v>0.81</v>
      </c>
      <c r="AY79" s="4">
        <f t="shared" si="28"/>
        <v>0</v>
      </c>
      <c r="AZ79" s="13" t="str">
        <f t="shared" si="54"/>
        <v/>
      </c>
      <c r="BA79" s="4" t="str">
        <f t="shared" si="30"/>
        <v/>
      </c>
      <c r="BB79" s="13"/>
      <c r="BC79" s="2">
        <f t="shared" si="47"/>
        <v>12.5</v>
      </c>
      <c r="BD79" s="4">
        <f t="shared" si="31"/>
        <v>37.5</v>
      </c>
      <c r="BE79" s="4">
        <f t="shared" si="32"/>
        <v>0.81</v>
      </c>
      <c r="BH79" s="4">
        <f t="shared" si="33"/>
        <v>0</v>
      </c>
      <c r="BI79" s="13" t="str">
        <f t="shared" si="55"/>
        <v/>
      </c>
      <c r="BJ79" s="4" t="str">
        <f t="shared" si="35"/>
        <v/>
      </c>
      <c r="BK79" s="13"/>
      <c r="BL79" s="2">
        <f t="shared" si="48"/>
        <v>12.5</v>
      </c>
      <c r="BM79" s="4">
        <f t="shared" si="36"/>
        <v>37.5</v>
      </c>
      <c r="BN79" s="4">
        <f t="shared" si="37"/>
        <v>0.81</v>
      </c>
      <c r="BQ79" s="4">
        <f t="shared" si="38"/>
        <v>0</v>
      </c>
      <c r="BR79" s="13" t="str">
        <f t="shared" si="56"/>
        <v/>
      </c>
      <c r="BS79" s="4" t="str">
        <f t="shared" si="40"/>
        <v/>
      </c>
      <c r="BT79" s="25"/>
    </row>
    <row r="80">
      <c r="A80" s="2">
        <f t="shared" si="41"/>
        <v>13</v>
      </c>
      <c r="B80" s="4">
        <f t="shared" si="1"/>
        <v>39</v>
      </c>
      <c r="C80" s="4">
        <f t="shared" si="2"/>
        <v>0.78</v>
      </c>
      <c r="F80" s="4">
        <f t="shared" si="3"/>
        <v>0</v>
      </c>
      <c r="G80" s="13" t="str">
        <f t="shared" si="49"/>
        <v/>
      </c>
      <c r="H80" s="4" t="str">
        <f t="shared" si="5"/>
        <v/>
      </c>
      <c r="J80" s="2">
        <f t="shared" si="42"/>
        <v>13</v>
      </c>
      <c r="K80" s="4">
        <f t="shared" si="6"/>
        <v>39</v>
      </c>
      <c r="L80" s="4">
        <f t="shared" si="7"/>
        <v>0.78</v>
      </c>
      <c r="O80" s="4">
        <f t="shared" si="8"/>
        <v>0</v>
      </c>
      <c r="P80" s="13" t="str">
        <f t="shared" si="50"/>
        <v/>
      </c>
      <c r="Q80" s="4" t="str">
        <f t="shared" si="10"/>
        <v/>
      </c>
      <c r="S80" s="2">
        <f t="shared" si="43"/>
        <v>13</v>
      </c>
      <c r="T80" s="4">
        <f t="shared" si="11"/>
        <v>39</v>
      </c>
      <c r="U80" s="4">
        <f t="shared" si="12"/>
        <v>0.78</v>
      </c>
      <c r="V80" s="4">
        <f>150.875-1/32</f>
        <v>150.84375</v>
      </c>
      <c r="W80" s="4">
        <f>155.25</f>
        <v>155.25</v>
      </c>
      <c r="X80" s="4">
        <f t="shared" si="13"/>
        <v>4.40625</v>
      </c>
      <c r="Y80" s="13">
        <f t="shared" si="51"/>
        <v>0.9895285073</v>
      </c>
      <c r="Z80" s="4">
        <f t="shared" si="15"/>
        <v>0</v>
      </c>
      <c r="AB80" s="2">
        <f t="shared" si="44"/>
        <v>13</v>
      </c>
      <c r="AC80" s="4">
        <f t="shared" si="16"/>
        <v>39</v>
      </c>
      <c r="AD80" s="4">
        <f t="shared" si="17"/>
        <v>0.78</v>
      </c>
      <c r="AG80" s="4">
        <f t="shared" si="18"/>
        <v>0</v>
      </c>
      <c r="AH80" s="13" t="str">
        <f t="shared" si="52"/>
        <v/>
      </c>
      <c r="AI80" s="4" t="str">
        <f t="shared" si="20"/>
        <v/>
      </c>
      <c r="AJ80" s="13"/>
      <c r="AK80" s="2">
        <f t="shared" si="45"/>
        <v>13</v>
      </c>
      <c r="AL80" s="4">
        <f t="shared" si="21"/>
        <v>39</v>
      </c>
      <c r="AM80" s="4">
        <f t="shared" si="22"/>
        <v>0.78</v>
      </c>
      <c r="AP80" s="4">
        <f t="shared" si="23"/>
        <v>0</v>
      </c>
      <c r="AQ80" s="13" t="str">
        <f t="shared" si="53"/>
        <v/>
      </c>
      <c r="AR80" s="4" t="str">
        <f t="shared" si="25"/>
        <v/>
      </c>
      <c r="AS80" s="13"/>
      <c r="AT80" s="2">
        <f t="shared" si="46"/>
        <v>13</v>
      </c>
      <c r="AU80" s="4">
        <f t="shared" si="26"/>
        <v>39</v>
      </c>
      <c r="AV80" s="4">
        <f t="shared" si="27"/>
        <v>0.78</v>
      </c>
      <c r="AY80" s="4">
        <f t="shared" si="28"/>
        <v>0</v>
      </c>
      <c r="AZ80" s="13" t="str">
        <f t="shared" si="54"/>
        <v/>
      </c>
      <c r="BA80" s="4" t="str">
        <f t="shared" si="30"/>
        <v/>
      </c>
      <c r="BB80" s="13"/>
      <c r="BC80" s="2">
        <f t="shared" si="47"/>
        <v>13</v>
      </c>
      <c r="BD80" s="4">
        <f t="shared" si="31"/>
        <v>39</v>
      </c>
      <c r="BE80" s="4">
        <f t="shared" si="32"/>
        <v>0.78</v>
      </c>
      <c r="BH80" s="4">
        <f t="shared" si="33"/>
        <v>0</v>
      </c>
      <c r="BI80" s="13" t="str">
        <f t="shared" si="55"/>
        <v/>
      </c>
      <c r="BJ80" s="4" t="str">
        <f t="shared" si="35"/>
        <v/>
      </c>
      <c r="BK80" s="13"/>
      <c r="BL80" s="2">
        <f t="shared" si="48"/>
        <v>13</v>
      </c>
      <c r="BM80" s="4">
        <f t="shared" si="36"/>
        <v>39</v>
      </c>
      <c r="BN80" s="4">
        <f t="shared" si="37"/>
        <v>0.78</v>
      </c>
      <c r="BQ80" s="4">
        <f t="shared" si="38"/>
        <v>0</v>
      </c>
      <c r="BR80" s="13" t="str">
        <f t="shared" si="56"/>
        <v/>
      </c>
      <c r="BS80" s="4" t="str">
        <f t="shared" si="40"/>
        <v/>
      </c>
      <c r="BT80" s="25"/>
    </row>
    <row r="81">
      <c r="A81" s="2">
        <f t="shared" si="41"/>
        <v>13.5</v>
      </c>
      <c r="B81" s="4">
        <f t="shared" si="1"/>
        <v>40.5</v>
      </c>
      <c r="C81" s="4">
        <f t="shared" si="2"/>
        <v>0.75</v>
      </c>
      <c r="F81" s="4">
        <f t="shared" si="3"/>
        <v>0</v>
      </c>
      <c r="G81" s="13" t="str">
        <f t="shared" si="49"/>
        <v/>
      </c>
      <c r="H81" s="4" t="str">
        <f t="shared" si="5"/>
        <v/>
      </c>
      <c r="J81" s="2">
        <f t="shared" si="42"/>
        <v>13.5</v>
      </c>
      <c r="K81" s="4">
        <f t="shared" si="6"/>
        <v>40.5</v>
      </c>
      <c r="L81" s="4">
        <f t="shared" si="7"/>
        <v>0.75</v>
      </c>
      <c r="O81" s="4">
        <f t="shared" si="8"/>
        <v>0</v>
      </c>
      <c r="P81" s="13" t="str">
        <f t="shared" si="50"/>
        <v/>
      </c>
      <c r="Q81" s="4" t="str">
        <f t="shared" si="10"/>
        <v/>
      </c>
      <c r="S81" s="2">
        <f t="shared" si="43"/>
        <v>13.5</v>
      </c>
      <c r="T81" s="4">
        <f t="shared" si="11"/>
        <v>40.5</v>
      </c>
      <c r="U81" s="4">
        <f t="shared" si="12"/>
        <v>0.75</v>
      </c>
      <c r="X81" s="4">
        <f t="shared" si="13"/>
        <v>0</v>
      </c>
      <c r="Y81" s="13" t="str">
        <f t="shared" si="51"/>
        <v/>
      </c>
      <c r="Z81" s="4" t="str">
        <f t="shared" si="15"/>
        <v/>
      </c>
      <c r="AB81" s="2">
        <f t="shared" si="44"/>
        <v>13.5</v>
      </c>
      <c r="AC81" s="4">
        <f t="shared" si="16"/>
        <v>40.5</v>
      </c>
      <c r="AD81" s="4">
        <f t="shared" si="17"/>
        <v>0.75</v>
      </c>
      <c r="AG81" s="4">
        <f t="shared" si="18"/>
        <v>0</v>
      </c>
      <c r="AH81" s="13" t="str">
        <f t="shared" si="52"/>
        <v/>
      </c>
      <c r="AI81" s="4" t="str">
        <f t="shared" si="20"/>
        <v/>
      </c>
      <c r="AJ81" s="13"/>
      <c r="AK81" s="2">
        <f t="shared" si="45"/>
        <v>13.5</v>
      </c>
      <c r="AL81" s="4">
        <f t="shared" si="21"/>
        <v>40.5</v>
      </c>
      <c r="AM81" s="4">
        <f t="shared" si="22"/>
        <v>0.75</v>
      </c>
      <c r="AP81" s="4">
        <f t="shared" si="23"/>
        <v>0</v>
      </c>
      <c r="AQ81" s="13" t="str">
        <f t="shared" si="53"/>
        <v/>
      </c>
      <c r="AR81" s="4" t="str">
        <f t="shared" si="25"/>
        <v/>
      </c>
      <c r="AS81" s="13"/>
      <c r="AT81" s="2">
        <f t="shared" si="46"/>
        <v>13.5</v>
      </c>
      <c r="AU81" s="4">
        <f t="shared" si="26"/>
        <v>40.5</v>
      </c>
      <c r="AV81" s="4">
        <f t="shared" si="27"/>
        <v>0.75</v>
      </c>
      <c r="AY81" s="4">
        <f t="shared" si="28"/>
        <v>0</v>
      </c>
      <c r="AZ81" s="13" t="str">
        <f t="shared" si="54"/>
        <v/>
      </c>
      <c r="BA81" s="4" t="str">
        <f t="shared" si="30"/>
        <v/>
      </c>
      <c r="BB81" s="13"/>
      <c r="BC81" s="2">
        <f t="shared" si="47"/>
        <v>13.5</v>
      </c>
      <c r="BD81" s="4">
        <f t="shared" si="31"/>
        <v>40.5</v>
      </c>
      <c r="BE81" s="4">
        <f t="shared" si="32"/>
        <v>0.75</v>
      </c>
      <c r="BH81" s="4">
        <f t="shared" si="33"/>
        <v>0</v>
      </c>
      <c r="BI81" s="13" t="str">
        <f t="shared" si="55"/>
        <v/>
      </c>
      <c r="BJ81" s="4" t="str">
        <f t="shared" si="35"/>
        <v/>
      </c>
      <c r="BK81" s="13"/>
      <c r="BL81" s="2">
        <f t="shared" si="48"/>
        <v>13.5</v>
      </c>
      <c r="BM81" s="4">
        <f t="shared" si="36"/>
        <v>40.5</v>
      </c>
      <c r="BN81" s="4">
        <f t="shared" si="37"/>
        <v>0.75</v>
      </c>
      <c r="BQ81" s="4">
        <f t="shared" si="38"/>
        <v>0</v>
      </c>
      <c r="BR81" s="13" t="str">
        <f t="shared" si="56"/>
        <v/>
      </c>
      <c r="BS81" s="4" t="str">
        <f t="shared" si="40"/>
        <v/>
      </c>
      <c r="BT81" s="25"/>
    </row>
    <row r="82">
      <c r="A82" s="2">
        <f t="shared" si="41"/>
        <v>14</v>
      </c>
      <c r="B82" s="4">
        <f t="shared" si="1"/>
        <v>42</v>
      </c>
      <c r="C82" s="4">
        <f t="shared" si="2"/>
        <v>0.72</v>
      </c>
      <c r="F82" s="4">
        <f t="shared" si="3"/>
        <v>0</v>
      </c>
      <c r="G82" s="13" t="str">
        <f t="shared" si="49"/>
        <v/>
      </c>
      <c r="H82" s="4" t="str">
        <f t="shared" si="5"/>
        <v/>
      </c>
      <c r="J82" s="2">
        <f t="shared" si="42"/>
        <v>14</v>
      </c>
      <c r="K82" s="4">
        <f t="shared" si="6"/>
        <v>42</v>
      </c>
      <c r="L82" s="4">
        <f t="shared" si="7"/>
        <v>0.72</v>
      </c>
      <c r="O82" s="4">
        <f t="shared" si="8"/>
        <v>0</v>
      </c>
      <c r="P82" s="13" t="str">
        <f t="shared" si="50"/>
        <v/>
      </c>
      <c r="Q82" s="4" t="str">
        <f t="shared" si="10"/>
        <v/>
      </c>
      <c r="S82" s="2">
        <f t="shared" si="43"/>
        <v>14</v>
      </c>
      <c r="T82" s="4">
        <f t="shared" si="11"/>
        <v>42</v>
      </c>
      <c r="U82" s="4">
        <f t="shared" si="12"/>
        <v>0.72</v>
      </c>
      <c r="V82" s="4">
        <f>150.875-1/32</f>
        <v>150.84375</v>
      </c>
      <c r="W82" s="4">
        <f>155.25</f>
        <v>155.25</v>
      </c>
      <c r="X82" s="4">
        <f t="shared" si="13"/>
        <v>4.40625</v>
      </c>
      <c r="Y82" s="13">
        <f t="shared" si="51"/>
        <v>0.9895285073</v>
      </c>
      <c r="Z82" s="4">
        <f t="shared" si="15"/>
        <v>0</v>
      </c>
      <c r="AB82" s="2">
        <f t="shared" si="44"/>
        <v>14</v>
      </c>
      <c r="AC82" s="4">
        <f t="shared" si="16"/>
        <v>42</v>
      </c>
      <c r="AD82" s="4">
        <f t="shared" si="17"/>
        <v>0.72</v>
      </c>
      <c r="AG82" s="4">
        <f t="shared" si="18"/>
        <v>0</v>
      </c>
      <c r="AH82" s="13" t="str">
        <f t="shared" si="52"/>
        <v/>
      </c>
      <c r="AI82" s="4" t="str">
        <f t="shared" si="20"/>
        <v/>
      </c>
      <c r="AJ82" s="13"/>
      <c r="AK82" s="2">
        <f t="shared" si="45"/>
        <v>14</v>
      </c>
      <c r="AL82" s="4">
        <f t="shared" si="21"/>
        <v>42</v>
      </c>
      <c r="AM82" s="4">
        <f t="shared" si="22"/>
        <v>0.72</v>
      </c>
      <c r="AP82" s="4">
        <f t="shared" si="23"/>
        <v>0</v>
      </c>
      <c r="AQ82" s="13" t="str">
        <f t="shared" si="53"/>
        <v/>
      </c>
      <c r="AR82" s="4" t="str">
        <f t="shared" si="25"/>
        <v/>
      </c>
      <c r="AS82" s="13"/>
      <c r="AT82" s="2">
        <f t="shared" si="46"/>
        <v>14</v>
      </c>
      <c r="AU82" s="4">
        <f t="shared" si="26"/>
        <v>42</v>
      </c>
      <c r="AV82" s="4">
        <f t="shared" si="27"/>
        <v>0.72</v>
      </c>
      <c r="AY82" s="4">
        <f t="shared" si="28"/>
        <v>0</v>
      </c>
      <c r="AZ82" s="13" t="str">
        <f t="shared" si="54"/>
        <v/>
      </c>
      <c r="BA82" s="4" t="str">
        <f t="shared" si="30"/>
        <v/>
      </c>
      <c r="BB82" s="13"/>
      <c r="BC82" s="2">
        <f t="shared" si="47"/>
        <v>14</v>
      </c>
      <c r="BD82" s="4">
        <f t="shared" si="31"/>
        <v>42</v>
      </c>
      <c r="BE82" s="4">
        <f t="shared" si="32"/>
        <v>0.72</v>
      </c>
      <c r="BH82" s="4">
        <f t="shared" si="33"/>
        <v>0</v>
      </c>
      <c r="BI82" s="13" t="str">
        <f t="shared" si="55"/>
        <v/>
      </c>
      <c r="BJ82" s="4" t="str">
        <f t="shared" si="35"/>
        <v/>
      </c>
      <c r="BK82" s="13"/>
      <c r="BL82" s="2">
        <f t="shared" si="48"/>
        <v>14</v>
      </c>
      <c r="BM82" s="4">
        <f t="shared" si="36"/>
        <v>42</v>
      </c>
      <c r="BN82" s="4">
        <f t="shared" si="37"/>
        <v>0.72</v>
      </c>
      <c r="BQ82" s="4">
        <f t="shared" si="38"/>
        <v>0</v>
      </c>
      <c r="BR82" s="13" t="str">
        <f t="shared" si="56"/>
        <v/>
      </c>
      <c r="BS82" s="4" t="str">
        <f t="shared" si="40"/>
        <v/>
      </c>
      <c r="BT82" s="25"/>
    </row>
    <row r="83">
      <c r="A83" s="2">
        <f t="shared" si="41"/>
        <v>14.5</v>
      </c>
      <c r="B83" s="4">
        <f t="shared" si="1"/>
        <v>43.5</v>
      </c>
      <c r="C83" s="4">
        <f t="shared" si="2"/>
        <v>0.69</v>
      </c>
      <c r="F83" s="4">
        <f t="shared" si="3"/>
        <v>0</v>
      </c>
      <c r="G83" s="13" t="str">
        <f t="shared" si="49"/>
        <v/>
      </c>
      <c r="H83" s="4" t="str">
        <f t="shared" si="5"/>
        <v/>
      </c>
      <c r="J83" s="2">
        <f t="shared" si="42"/>
        <v>14.5</v>
      </c>
      <c r="K83" s="4">
        <f t="shared" si="6"/>
        <v>43.5</v>
      </c>
      <c r="L83" s="4">
        <f t="shared" si="7"/>
        <v>0.69</v>
      </c>
      <c r="O83" s="4">
        <f t="shared" si="8"/>
        <v>0</v>
      </c>
      <c r="P83" s="13" t="str">
        <f t="shared" si="50"/>
        <v/>
      </c>
      <c r="Q83" s="4" t="str">
        <f t="shared" si="10"/>
        <v/>
      </c>
      <c r="S83" s="2">
        <f t="shared" si="43"/>
        <v>14.5</v>
      </c>
      <c r="T83" s="4">
        <f t="shared" si="11"/>
        <v>43.5</v>
      </c>
      <c r="U83" s="4">
        <f t="shared" si="12"/>
        <v>0.69</v>
      </c>
      <c r="X83" s="4">
        <f t="shared" si="13"/>
        <v>0</v>
      </c>
      <c r="Y83" s="13" t="str">
        <f t="shared" si="51"/>
        <v/>
      </c>
      <c r="Z83" s="4" t="str">
        <f t="shared" si="15"/>
        <v/>
      </c>
      <c r="AB83" s="2">
        <f t="shared" si="44"/>
        <v>14.5</v>
      </c>
      <c r="AC83" s="4">
        <f t="shared" si="16"/>
        <v>43.5</v>
      </c>
      <c r="AD83" s="4">
        <f t="shared" si="17"/>
        <v>0.69</v>
      </c>
      <c r="AG83" s="4">
        <f t="shared" si="18"/>
        <v>0</v>
      </c>
      <c r="AH83" s="13" t="str">
        <f t="shared" si="52"/>
        <v/>
      </c>
      <c r="AI83" s="4" t="str">
        <f t="shared" si="20"/>
        <v/>
      </c>
      <c r="AJ83" s="13"/>
      <c r="AK83" s="2">
        <f t="shared" si="45"/>
        <v>14.5</v>
      </c>
      <c r="AL83" s="4">
        <f t="shared" si="21"/>
        <v>43.5</v>
      </c>
      <c r="AM83" s="4">
        <f t="shared" si="22"/>
        <v>0.69</v>
      </c>
      <c r="AP83" s="4">
        <f t="shared" si="23"/>
        <v>0</v>
      </c>
      <c r="AQ83" s="13" t="str">
        <f t="shared" si="53"/>
        <v/>
      </c>
      <c r="AR83" s="4" t="str">
        <f t="shared" si="25"/>
        <v/>
      </c>
      <c r="AS83" s="13"/>
      <c r="AT83" s="2">
        <f t="shared" si="46"/>
        <v>14.5</v>
      </c>
      <c r="AU83" s="4">
        <f t="shared" si="26"/>
        <v>43.5</v>
      </c>
      <c r="AV83" s="4">
        <f t="shared" si="27"/>
        <v>0.69</v>
      </c>
      <c r="AY83" s="4">
        <f t="shared" si="28"/>
        <v>0</v>
      </c>
      <c r="AZ83" s="13" t="str">
        <f t="shared" si="54"/>
        <v/>
      </c>
      <c r="BA83" s="4" t="str">
        <f t="shared" si="30"/>
        <v/>
      </c>
      <c r="BB83" s="13"/>
      <c r="BC83" s="2">
        <f t="shared" si="47"/>
        <v>14.5</v>
      </c>
      <c r="BD83" s="4">
        <f t="shared" si="31"/>
        <v>43.5</v>
      </c>
      <c r="BE83" s="4">
        <f t="shared" si="32"/>
        <v>0.69</v>
      </c>
      <c r="BH83" s="4">
        <f t="shared" si="33"/>
        <v>0</v>
      </c>
      <c r="BI83" s="13" t="str">
        <f t="shared" si="55"/>
        <v/>
      </c>
      <c r="BJ83" s="4" t="str">
        <f t="shared" si="35"/>
        <v/>
      </c>
      <c r="BK83" s="13"/>
      <c r="BL83" s="2">
        <f t="shared" si="48"/>
        <v>14.5</v>
      </c>
      <c r="BM83" s="4">
        <f t="shared" si="36"/>
        <v>43.5</v>
      </c>
      <c r="BN83" s="4">
        <f t="shared" si="37"/>
        <v>0.69</v>
      </c>
      <c r="BQ83" s="4">
        <f t="shared" si="38"/>
        <v>0</v>
      </c>
      <c r="BR83" s="13" t="str">
        <f t="shared" si="56"/>
        <v/>
      </c>
      <c r="BS83" s="4" t="str">
        <f t="shared" si="40"/>
        <v/>
      </c>
      <c r="BT83" s="25"/>
    </row>
    <row r="84">
      <c r="A84" s="2">
        <f t="shared" si="41"/>
        <v>15</v>
      </c>
      <c r="B84" s="4">
        <f t="shared" si="1"/>
        <v>45</v>
      </c>
      <c r="C84" s="4">
        <f t="shared" si="2"/>
        <v>0.66</v>
      </c>
      <c r="F84" s="4">
        <f t="shared" si="3"/>
        <v>0</v>
      </c>
      <c r="G84" s="13" t="str">
        <f t="shared" si="49"/>
        <v/>
      </c>
      <c r="H84" s="4" t="str">
        <f t="shared" si="5"/>
        <v/>
      </c>
      <c r="J84" s="2">
        <f t="shared" si="42"/>
        <v>15</v>
      </c>
      <c r="K84" s="4">
        <f t="shared" si="6"/>
        <v>45</v>
      </c>
      <c r="L84" s="4">
        <f t="shared" si="7"/>
        <v>0.66</v>
      </c>
      <c r="O84" s="4">
        <f t="shared" si="8"/>
        <v>0</v>
      </c>
      <c r="P84" s="13" t="str">
        <f t="shared" si="50"/>
        <v/>
      </c>
      <c r="Q84" s="4" t="str">
        <f t="shared" si="10"/>
        <v/>
      </c>
      <c r="S84" s="2">
        <f t="shared" si="43"/>
        <v>15</v>
      </c>
      <c r="T84" s="4">
        <f t="shared" si="11"/>
        <v>45</v>
      </c>
      <c r="U84" s="4">
        <f t="shared" si="12"/>
        <v>0.66</v>
      </c>
      <c r="V84" s="4">
        <f>150.875-1/32</f>
        <v>150.84375</v>
      </c>
      <c r="W84" s="4">
        <f>155.25</f>
        <v>155.25</v>
      </c>
      <c r="X84" s="4">
        <f t="shared" si="13"/>
        <v>4.40625</v>
      </c>
      <c r="Y84" s="13">
        <f t="shared" si="51"/>
        <v>0.9895285073</v>
      </c>
      <c r="Z84" s="4">
        <f t="shared" si="15"/>
        <v>0</v>
      </c>
      <c r="AB84" s="2">
        <f t="shared" si="44"/>
        <v>15</v>
      </c>
      <c r="AC84" s="4">
        <f t="shared" si="16"/>
        <v>45</v>
      </c>
      <c r="AD84" s="4">
        <f t="shared" si="17"/>
        <v>0.66</v>
      </c>
      <c r="AG84" s="4">
        <f t="shared" si="18"/>
        <v>0</v>
      </c>
      <c r="AH84" s="13" t="str">
        <f t="shared" si="52"/>
        <v/>
      </c>
      <c r="AI84" s="4" t="str">
        <f t="shared" si="20"/>
        <v/>
      </c>
      <c r="AJ84" s="13"/>
      <c r="AK84" s="2">
        <f t="shared" si="45"/>
        <v>15</v>
      </c>
      <c r="AL84" s="4">
        <f t="shared" si="21"/>
        <v>45</v>
      </c>
      <c r="AM84" s="4">
        <f t="shared" si="22"/>
        <v>0.66</v>
      </c>
      <c r="AP84" s="4">
        <f t="shared" si="23"/>
        <v>0</v>
      </c>
      <c r="AQ84" s="13" t="str">
        <f t="shared" si="53"/>
        <v/>
      </c>
      <c r="AR84" s="4" t="str">
        <f t="shared" si="25"/>
        <v/>
      </c>
      <c r="AS84" s="13"/>
      <c r="AT84" s="2">
        <f t="shared" si="46"/>
        <v>15</v>
      </c>
      <c r="AU84" s="4">
        <f t="shared" si="26"/>
        <v>45</v>
      </c>
      <c r="AV84" s="4">
        <f t="shared" si="27"/>
        <v>0.66</v>
      </c>
      <c r="AY84" s="4">
        <f t="shared" si="28"/>
        <v>0</v>
      </c>
      <c r="AZ84" s="13" t="str">
        <f t="shared" si="54"/>
        <v/>
      </c>
      <c r="BA84" s="4" t="str">
        <f t="shared" si="30"/>
        <v/>
      </c>
      <c r="BB84" s="13"/>
      <c r="BC84" s="2">
        <f t="shared" si="47"/>
        <v>15</v>
      </c>
      <c r="BD84" s="4">
        <f t="shared" si="31"/>
        <v>45</v>
      </c>
      <c r="BE84" s="4">
        <f t="shared" si="32"/>
        <v>0.66</v>
      </c>
      <c r="BH84" s="4">
        <f t="shared" si="33"/>
        <v>0</v>
      </c>
      <c r="BI84" s="13" t="str">
        <f t="shared" si="55"/>
        <v/>
      </c>
      <c r="BJ84" s="4" t="str">
        <f t="shared" si="35"/>
        <v/>
      </c>
      <c r="BK84" s="13"/>
      <c r="BL84" s="2">
        <f t="shared" si="48"/>
        <v>15</v>
      </c>
      <c r="BM84" s="4">
        <f t="shared" si="36"/>
        <v>45</v>
      </c>
      <c r="BN84" s="4">
        <f t="shared" si="37"/>
        <v>0.66</v>
      </c>
      <c r="BQ84" s="4">
        <f t="shared" si="38"/>
        <v>0</v>
      </c>
      <c r="BR84" s="13" t="str">
        <f t="shared" si="56"/>
        <v/>
      </c>
      <c r="BS84" s="4" t="str">
        <f t="shared" si="40"/>
        <v/>
      </c>
      <c r="BT84" s="25"/>
    </row>
    <row r="85">
      <c r="A85" s="2">
        <f t="shared" si="41"/>
        <v>15.5</v>
      </c>
      <c r="B85" s="4">
        <f t="shared" si="1"/>
        <v>46.5</v>
      </c>
      <c r="C85" s="4">
        <f t="shared" si="2"/>
        <v>0.63</v>
      </c>
      <c r="F85" s="4">
        <f t="shared" si="3"/>
        <v>0</v>
      </c>
      <c r="G85" s="13" t="str">
        <f t="shared" si="49"/>
        <v/>
      </c>
      <c r="H85" s="4" t="str">
        <f t="shared" si="5"/>
        <v/>
      </c>
      <c r="J85" s="2">
        <f t="shared" si="42"/>
        <v>15.5</v>
      </c>
      <c r="K85" s="4">
        <f t="shared" si="6"/>
        <v>46.5</v>
      </c>
      <c r="L85" s="4">
        <f t="shared" si="7"/>
        <v>0.63</v>
      </c>
      <c r="O85" s="4">
        <f t="shared" si="8"/>
        <v>0</v>
      </c>
      <c r="P85" s="13" t="str">
        <f t="shared" si="50"/>
        <v/>
      </c>
      <c r="Q85" s="4" t="str">
        <f t="shared" si="10"/>
        <v/>
      </c>
      <c r="S85" s="2">
        <f t="shared" si="43"/>
        <v>15.5</v>
      </c>
      <c r="T85" s="4">
        <f t="shared" si="11"/>
        <v>46.5</v>
      </c>
      <c r="U85" s="4">
        <f t="shared" si="12"/>
        <v>0.63</v>
      </c>
      <c r="V85" s="4">
        <f>150.875</f>
        <v>150.875</v>
      </c>
      <c r="W85" s="4">
        <f>155+3/16</f>
        <v>155.1875</v>
      </c>
      <c r="X85" s="4">
        <f t="shared" si="13"/>
        <v>4.3125</v>
      </c>
      <c r="Y85" s="13">
        <f t="shared" si="51"/>
        <v>0.9789450104</v>
      </c>
      <c r="Z85" s="4">
        <f t="shared" si="15"/>
        <v>0.002962477117</v>
      </c>
      <c r="AB85" s="2">
        <f t="shared" si="44"/>
        <v>15.5</v>
      </c>
      <c r="AC85" s="4">
        <f t="shared" si="16"/>
        <v>46.5</v>
      </c>
      <c r="AD85" s="4">
        <f t="shared" si="17"/>
        <v>0.63</v>
      </c>
      <c r="AG85" s="4">
        <f t="shared" si="18"/>
        <v>0</v>
      </c>
      <c r="AH85" s="13" t="str">
        <f t="shared" si="52"/>
        <v/>
      </c>
      <c r="AI85" s="4" t="str">
        <f t="shared" si="20"/>
        <v/>
      </c>
      <c r="AJ85" s="13"/>
      <c r="AK85" s="2">
        <f t="shared" si="45"/>
        <v>15.5</v>
      </c>
      <c r="AL85" s="4">
        <f t="shared" si="21"/>
        <v>46.5</v>
      </c>
      <c r="AM85" s="4">
        <f t="shared" si="22"/>
        <v>0.63</v>
      </c>
      <c r="AP85" s="4">
        <f t="shared" si="23"/>
        <v>0</v>
      </c>
      <c r="AQ85" s="13" t="str">
        <f t="shared" si="53"/>
        <v/>
      </c>
      <c r="AR85" s="4" t="str">
        <f t="shared" si="25"/>
        <v/>
      </c>
      <c r="AS85" s="13"/>
      <c r="AT85" s="2">
        <f t="shared" si="46"/>
        <v>15.5</v>
      </c>
      <c r="AU85" s="4">
        <f t="shared" si="26"/>
        <v>46.5</v>
      </c>
      <c r="AV85" s="4">
        <f t="shared" si="27"/>
        <v>0.63</v>
      </c>
      <c r="AY85" s="4">
        <f t="shared" si="28"/>
        <v>0</v>
      </c>
      <c r="AZ85" s="13" t="str">
        <f t="shared" si="54"/>
        <v/>
      </c>
      <c r="BA85" s="4" t="str">
        <f t="shared" si="30"/>
        <v/>
      </c>
      <c r="BB85" s="13"/>
      <c r="BC85" s="2">
        <f t="shared" si="47"/>
        <v>15.5</v>
      </c>
      <c r="BD85" s="4">
        <f t="shared" si="31"/>
        <v>46.5</v>
      </c>
      <c r="BE85" s="4">
        <f t="shared" si="32"/>
        <v>0.63</v>
      </c>
      <c r="BH85" s="4">
        <f t="shared" si="33"/>
        <v>0</v>
      </c>
      <c r="BI85" s="13" t="str">
        <f t="shared" si="55"/>
        <v/>
      </c>
      <c r="BJ85" s="4" t="str">
        <f t="shared" si="35"/>
        <v/>
      </c>
      <c r="BK85" s="13"/>
      <c r="BL85" s="2">
        <f t="shared" si="48"/>
        <v>15.5</v>
      </c>
      <c r="BM85" s="4">
        <f t="shared" si="36"/>
        <v>46.5</v>
      </c>
      <c r="BN85" s="4">
        <f t="shared" si="37"/>
        <v>0.63</v>
      </c>
      <c r="BQ85" s="4">
        <f t="shared" si="38"/>
        <v>0</v>
      </c>
      <c r="BR85" s="13" t="str">
        <f t="shared" si="56"/>
        <v/>
      </c>
      <c r="BS85" s="4" t="str">
        <f t="shared" si="40"/>
        <v/>
      </c>
      <c r="BT85" s="25"/>
    </row>
    <row r="86">
      <c r="A86" s="2">
        <f t="shared" si="41"/>
        <v>16</v>
      </c>
      <c r="B86" s="4">
        <f t="shared" si="1"/>
        <v>48</v>
      </c>
      <c r="C86" s="4">
        <f t="shared" si="2"/>
        <v>0.6</v>
      </c>
      <c r="F86" s="4">
        <f t="shared" si="3"/>
        <v>0</v>
      </c>
      <c r="G86" s="13" t="str">
        <f t="shared" si="49"/>
        <v/>
      </c>
      <c r="H86" s="4" t="str">
        <f t="shared" si="5"/>
        <v/>
      </c>
      <c r="J86" s="2">
        <f t="shared" si="42"/>
        <v>16</v>
      </c>
      <c r="K86" s="4">
        <f t="shared" si="6"/>
        <v>48</v>
      </c>
      <c r="L86" s="4">
        <f t="shared" si="7"/>
        <v>0.6</v>
      </c>
      <c r="O86" s="4">
        <f t="shared" si="8"/>
        <v>0</v>
      </c>
      <c r="P86" s="13" t="str">
        <f t="shared" si="50"/>
        <v/>
      </c>
      <c r="Q86" s="4" t="str">
        <f t="shared" si="10"/>
        <v/>
      </c>
      <c r="S86" s="2">
        <f t="shared" si="43"/>
        <v>16</v>
      </c>
      <c r="T86" s="4">
        <f t="shared" si="11"/>
        <v>48</v>
      </c>
      <c r="U86" s="4">
        <f t="shared" si="12"/>
        <v>0.6</v>
      </c>
      <c r="V86" s="4">
        <f>151-1/16</f>
        <v>150.9375</v>
      </c>
      <c r="W86" s="4">
        <f>155.125+1/32</f>
        <v>155.15625</v>
      </c>
      <c r="X86" s="4">
        <f t="shared" si="13"/>
        <v>4.21875</v>
      </c>
      <c r="Y86" s="13">
        <f t="shared" si="51"/>
        <v>0.9682458366</v>
      </c>
      <c r="Z86" s="4">
        <f t="shared" si="15"/>
        <v>0.004459691342</v>
      </c>
      <c r="AB86" s="2">
        <f t="shared" si="44"/>
        <v>16</v>
      </c>
      <c r="AC86" s="4">
        <f t="shared" si="16"/>
        <v>48</v>
      </c>
      <c r="AD86" s="4">
        <f t="shared" si="17"/>
        <v>0.6</v>
      </c>
      <c r="AG86" s="4">
        <f t="shared" si="18"/>
        <v>0</v>
      </c>
      <c r="AH86" s="13" t="str">
        <f t="shared" si="52"/>
        <v/>
      </c>
      <c r="AI86" s="4" t="str">
        <f t="shared" si="20"/>
        <v/>
      </c>
      <c r="AJ86" s="13"/>
      <c r="AK86" s="2">
        <f t="shared" si="45"/>
        <v>16</v>
      </c>
      <c r="AL86" s="4">
        <f t="shared" si="21"/>
        <v>48</v>
      </c>
      <c r="AM86" s="4">
        <f t="shared" si="22"/>
        <v>0.6</v>
      </c>
      <c r="AP86" s="4">
        <f t="shared" si="23"/>
        <v>0</v>
      </c>
      <c r="AQ86" s="13" t="str">
        <f t="shared" si="53"/>
        <v/>
      </c>
      <c r="AR86" s="4" t="str">
        <f t="shared" si="25"/>
        <v/>
      </c>
      <c r="AS86" s="13"/>
      <c r="AT86" s="2">
        <f t="shared" si="46"/>
        <v>16</v>
      </c>
      <c r="AU86" s="4">
        <f t="shared" si="26"/>
        <v>48</v>
      </c>
      <c r="AV86" s="4">
        <f t="shared" si="27"/>
        <v>0.6</v>
      </c>
      <c r="AY86" s="4">
        <f t="shared" si="28"/>
        <v>0</v>
      </c>
      <c r="AZ86" s="13" t="str">
        <f t="shared" si="54"/>
        <v/>
      </c>
      <c r="BA86" s="4" t="str">
        <f t="shared" si="30"/>
        <v/>
      </c>
      <c r="BB86" s="13"/>
      <c r="BC86" s="2">
        <f t="shared" si="47"/>
        <v>16</v>
      </c>
      <c r="BD86" s="4">
        <f t="shared" si="31"/>
        <v>48</v>
      </c>
      <c r="BE86" s="4">
        <f t="shared" si="32"/>
        <v>0.6</v>
      </c>
      <c r="BH86" s="4">
        <f t="shared" si="33"/>
        <v>0</v>
      </c>
      <c r="BI86" s="13" t="str">
        <f t="shared" si="55"/>
        <v/>
      </c>
      <c r="BJ86" s="4" t="str">
        <f t="shared" si="35"/>
        <v/>
      </c>
      <c r="BK86" s="13"/>
      <c r="BL86" s="2">
        <f t="shared" si="48"/>
        <v>16</v>
      </c>
      <c r="BM86" s="4">
        <f t="shared" si="36"/>
        <v>48</v>
      </c>
      <c r="BN86" s="4">
        <f t="shared" si="37"/>
        <v>0.6</v>
      </c>
      <c r="BQ86" s="4">
        <f t="shared" si="38"/>
        <v>0</v>
      </c>
      <c r="BR86" s="13" t="str">
        <f t="shared" si="56"/>
        <v/>
      </c>
      <c r="BS86" s="4" t="str">
        <f t="shared" si="40"/>
        <v/>
      </c>
      <c r="BT86" s="25"/>
    </row>
    <row r="87">
      <c r="A87" s="2">
        <f t="shared" si="41"/>
        <v>16.5</v>
      </c>
      <c r="B87" s="4">
        <f t="shared" si="1"/>
        <v>49.5</v>
      </c>
      <c r="C87" s="4">
        <f t="shared" si="2"/>
        <v>0.57</v>
      </c>
      <c r="F87" s="4">
        <f t="shared" si="3"/>
        <v>0</v>
      </c>
      <c r="G87" s="13" t="str">
        <f t="shared" si="49"/>
        <v/>
      </c>
      <c r="H87" s="4" t="str">
        <f t="shared" si="5"/>
        <v/>
      </c>
      <c r="J87" s="2">
        <f t="shared" si="42"/>
        <v>16.5</v>
      </c>
      <c r="K87" s="4">
        <f t="shared" si="6"/>
        <v>49.5</v>
      </c>
      <c r="L87" s="4">
        <f t="shared" si="7"/>
        <v>0.57</v>
      </c>
      <c r="O87" s="4">
        <f t="shared" si="8"/>
        <v>0</v>
      </c>
      <c r="P87" s="13" t="str">
        <f t="shared" si="50"/>
        <v/>
      </c>
      <c r="Q87" s="4" t="str">
        <f t="shared" si="10"/>
        <v/>
      </c>
      <c r="S87" s="2">
        <f t="shared" si="43"/>
        <v>16.5</v>
      </c>
      <c r="T87" s="4">
        <f t="shared" si="11"/>
        <v>49.5</v>
      </c>
      <c r="U87" s="4">
        <f t="shared" si="12"/>
        <v>0.57</v>
      </c>
      <c r="V87" s="4">
        <f>151+1/32</f>
        <v>151.03125</v>
      </c>
      <c r="W87" s="4">
        <f>155+1/16</f>
        <v>155.0625</v>
      </c>
      <c r="X87" s="4">
        <f t="shared" si="13"/>
        <v>4.03125</v>
      </c>
      <c r="Y87" s="13">
        <f t="shared" si="51"/>
        <v>0.9464847243</v>
      </c>
      <c r="Z87" s="4">
        <f t="shared" si="15"/>
        <v>0.006928468879</v>
      </c>
      <c r="AB87" s="2">
        <f t="shared" si="44"/>
        <v>16.5</v>
      </c>
      <c r="AC87" s="4">
        <f t="shared" si="16"/>
        <v>49.5</v>
      </c>
      <c r="AD87" s="4">
        <f t="shared" si="17"/>
        <v>0.57</v>
      </c>
      <c r="AG87" s="4">
        <f t="shared" si="18"/>
        <v>0</v>
      </c>
      <c r="AH87" s="13" t="str">
        <f t="shared" si="52"/>
        <v/>
      </c>
      <c r="AI87" s="4" t="str">
        <f t="shared" si="20"/>
        <v/>
      </c>
      <c r="AJ87" s="13"/>
      <c r="AK87" s="2">
        <f t="shared" si="45"/>
        <v>16.5</v>
      </c>
      <c r="AL87" s="4">
        <f t="shared" si="21"/>
        <v>49.5</v>
      </c>
      <c r="AM87" s="4">
        <f t="shared" si="22"/>
        <v>0.57</v>
      </c>
      <c r="AP87" s="4">
        <f t="shared" si="23"/>
        <v>0</v>
      </c>
      <c r="AQ87" s="13" t="str">
        <f t="shared" si="53"/>
        <v/>
      </c>
      <c r="AR87" s="4" t="str">
        <f t="shared" si="25"/>
        <v/>
      </c>
      <c r="AS87" s="13"/>
      <c r="AT87" s="2">
        <f t="shared" si="46"/>
        <v>16.5</v>
      </c>
      <c r="AU87" s="4">
        <f t="shared" si="26"/>
        <v>49.5</v>
      </c>
      <c r="AV87" s="4">
        <f t="shared" si="27"/>
        <v>0.57</v>
      </c>
      <c r="AY87" s="4">
        <f t="shared" si="28"/>
        <v>0</v>
      </c>
      <c r="AZ87" s="13" t="str">
        <f t="shared" si="54"/>
        <v/>
      </c>
      <c r="BA87" s="4" t="str">
        <f t="shared" si="30"/>
        <v/>
      </c>
      <c r="BB87" s="13"/>
      <c r="BC87" s="2">
        <f t="shared" si="47"/>
        <v>16.5</v>
      </c>
      <c r="BD87" s="4">
        <f t="shared" si="31"/>
        <v>49.5</v>
      </c>
      <c r="BE87" s="4">
        <f t="shared" si="32"/>
        <v>0.57</v>
      </c>
      <c r="BH87" s="4">
        <f t="shared" si="33"/>
        <v>0</v>
      </c>
      <c r="BI87" s="13" t="str">
        <f t="shared" si="55"/>
        <v/>
      </c>
      <c r="BJ87" s="4" t="str">
        <f t="shared" si="35"/>
        <v/>
      </c>
      <c r="BK87" s="13"/>
      <c r="BL87" s="2">
        <f t="shared" si="48"/>
        <v>16.5</v>
      </c>
      <c r="BM87" s="4">
        <f t="shared" si="36"/>
        <v>49.5</v>
      </c>
      <c r="BN87" s="4">
        <f t="shared" si="37"/>
        <v>0.57</v>
      </c>
      <c r="BQ87" s="4">
        <f t="shared" si="38"/>
        <v>0</v>
      </c>
      <c r="BR87" s="13" t="str">
        <f t="shared" si="56"/>
        <v/>
      </c>
      <c r="BS87" s="4" t="str">
        <f t="shared" si="40"/>
        <v/>
      </c>
      <c r="BT87" s="25"/>
    </row>
    <row r="88">
      <c r="A88" s="2">
        <f t="shared" si="41"/>
        <v>17</v>
      </c>
      <c r="B88" s="4">
        <f t="shared" si="1"/>
        <v>51</v>
      </c>
      <c r="C88" s="4">
        <f t="shared" si="2"/>
        <v>0.54</v>
      </c>
      <c r="F88" s="4">
        <f t="shared" si="3"/>
        <v>0</v>
      </c>
      <c r="G88" s="13" t="str">
        <f t="shared" si="49"/>
        <v/>
      </c>
      <c r="H88" s="4" t="str">
        <f t="shared" si="5"/>
        <v/>
      </c>
      <c r="J88" s="2">
        <f t="shared" si="42"/>
        <v>17</v>
      </c>
      <c r="K88" s="4">
        <f t="shared" si="6"/>
        <v>51</v>
      </c>
      <c r="L88" s="4">
        <f t="shared" si="7"/>
        <v>0.54</v>
      </c>
      <c r="O88" s="4">
        <f t="shared" si="8"/>
        <v>0</v>
      </c>
      <c r="P88" s="13" t="str">
        <f t="shared" si="50"/>
        <v/>
      </c>
      <c r="Q88" s="4" t="str">
        <f t="shared" si="10"/>
        <v/>
      </c>
      <c r="S88" s="2">
        <f t="shared" si="43"/>
        <v>17</v>
      </c>
      <c r="T88" s="4">
        <f t="shared" si="11"/>
        <v>51</v>
      </c>
      <c r="U88" s="4">
        <f t="shared" si="12"/>
        <v>0.54</v>
      </c>
      <c r="V88" s="4">
        <f>151+3/16</f>
        <v>151.1875</v>
      </c>
      <c r="W88" s="4">
        <f>154.875+1/32</f>
        <v>154.90625</v>
      </c>
      <c r="X88" s="4">
        <f t="shared" si="13"/>
        <v>3.71875</v>
      </c>
      <c r="Y88" s="13">
        <f t="shared" si="51"/>
        <v>0.9090593429</v>
      </c>
      <c r="Z88" s="4">
        <f t="shared" si="15"/>
        <v>0.009500409193</v>
      </c>
      <c r="AB88" s="2">
        <f t="shared" si="44"/>
        <v>17</v>
      </c>
      <c r="AC88" s="4">
        <f t="shared" si="16"/>
        <v>51</v>
      </c>
      <c r="AD88" s="4">
        <f t="shared" si="17"/>
        <v>0.54</v>
      </c>
      <c r="AG88" s="4">
        <f t="shared" si="18"/>
        <v>0</v>
      </c>
      <c r="AH88" s="13" t="str">
        <f t="shared" si="52"/>
        <v/>
      </c>
      <c r="AI88" s="4" t="str">
        <f t="shared" si="20"/>
        <v/>
      </c>
      <c r="AJ88" s="13"/>
      <c r="AK88" s="2">
        <f t="shared" si="45"/>
        <v>17</v>
      </c>
      <c r="AL88" s="4">
        <f t="shared" si="21"/>
        <v>51</v>
      </c>
      <c r="AM88" s="4">
        <f t="shared" si="22"/>
        <v>0.54</v>
      </c>
      <c r="AP88" s="4">
        <f t="shared" si="23"/>
        <v>0</v>
      </c>
      <c r="AQ88" s="13" t="str">
        <f t="shared" si="53"/>
        <v/>
      </c>
      <c r="AR88" s="4" t="str">
        <f t="shared" si="25"/>
        <v/>
      </c>
      <c r="AS88" s="13"/>
      <c r="AT88" s="2">
        <f t="shared" si="46"/>
        <v>17</v>
      </c>
      <c r="AU88" s="4">
        <f t="shared" si="26"/>
        <v>51</v>
      </c>
      <c r="AV88" s="4">
        <f t="shared" si="27"/>
        <v>0.54</v>
      </c>
      <c r="AY88" s="4">
        <f t="shared" si="28"/>
        <v>0</v>
      </c>
      <c r="AZ88" s="13" t="str">
        <f t="shared" si="54"/>
        <v/>
      </c>
      <c r="BA88" s="4" t="str">
        <f t="shared" si="30"/>
        <v/>
      </c>
      <c r="BB88" s="13"/>
      <c r="BC88" s="2">
        <f t="shared" si="47"/>
        <v>17</v>
      </c>
      <c r="BD88" s="4">
        <f t="shared" si="31"/>
        <v>51</v>
      </c>
      <c r="BE88" s="4">
        <f t="shared" si="32"/>
        <v>0.54</v>
      </c>
      <c r="BH88" s="4">
        <f t="shared" si="33"/>
        <v>0</v>
      </c>
      <c r="BI88" s="13" t="str">
        <f t="shared" si="55"/>
        <v/>
      </c>
      <c r="BJ88" s="4" t="str">
        <f t="shared" si="35"/>
        <v/>
      </c>
      <c r="BK88" s="13"/>
      <c r="BL88" s="2">
        <f t="shared" si="48"/>
        <v>17</v>
      </c>
      <c r="BM88" s="4">
        <f t="shared" si="36"/>
        <v>51</v>
      </c>
      <c r="BN88" s="4">
        <f t="shared" si="37"/>
        <v>0.54</v>
      </c>
      <c r="BQ88" s="4">
        <f t="shared" si="38"/>
        <v>0</v>
      </c>
      <c r="BR88" s="13" t="str">
        <f t="shared" si="56"/>
        <v/>
      </c>
      <c r="BS88" s="4" t="str">
        <f t="shared" si="40"/>
        <v/>
      </c>
      <c r="BT88" s="25"/>
    </row>
    <row r="89">
      <c r="A89" s="2">
        <f t="shared" si="41"/>
        <v>17.5</v>
      </c>
      <c r="B89" s="4">
        <f t="shared" si="1"/>
        <v>52.5</v>
      </c>
      <c r="C89" s="4">
        <f t="shared" si="2"/>
        <v>0.51</v>
      </c>
      <c r="F89" s="4">
        <f t="shared" si="3"/>
        <v>0</v>
      </c>
      <c r="G89" s="13" t="str">
        <f t="shared" si="49"/>
        <v/>
      </c>
      <c r="H89" s="4" t="str">
        <f t="shared" si="5"/>
        <v/>
      </c>
      <c r="J89" s="2">
        <f t="shared" si="42"/>
        <v>17.5</v>
      </c>
      <c r="K89" s="4">
        <f t="shared" si="6"/>
        <v>52.5</v>
      </c>
      <c r="L89" s="4">
        <f t="shared" si="7"/>
        <v>0.51</v>
      </c>
      <c r="O89" s="4">
        <f t="shared" si="8"/>
        <v>0</v>
      </c>
      <c r="P89" s="13" t="str">
        <f t="shared" si="50"/>
        <v/>
      </c>
      <c r="Q89" s="4" t="str">
        <f t="shared" si="10"/>
        <v/>
      </c>
      <c r="S89" s="2">
        <f t="shared" si="43"/>
        <v>17.5</v>
      </c>
      <c r="T89" s="4">
        <f t="shared" si="11"/>
        <v>52.5</v>
      </c>
      <c r="U89" s="4">
        <f t="shared" si="12"/>
        <v>0.51</v>
      </c>
      <c r="V89" s="4">
        <f>151+5/16</f>
        <v>151.3125</v>
      </c>
      <c r="W89" s="2">
        <v>154.75</v>
      </c>
      <c r="X89" s="4">
        <f t="shared" si="13"/>
        <v>3.4375</v>
      </c>
      <c r="Y89" s="13">
        <f t="shared" si="51"/>
        <v>0.8740073735</v>
      </c>
      <c r="Z89" s="4">
        <f t="shared" si="15"/>
        <v>0.01182560424</v>
      </c>
      <c r="AB89" s="2">
        <f t="shared" si="44"/>
        <v>17.5</v>
      </c>
      <c r="AC89" s="4">
        <f t="shared" si="16"/>
        <v>52.5</v>
      </c>
      <c r="AD89" s="4">
        <f t="shared" si="17"/>
        <v>0.51</v>
      </c>
      <c r="AG89" s="4">
        <f t="shared" si="18"/>
        <v>0</v>
      </c>
      <c r="AH89" s="13" t="str">
        <f t="shared" si="52"/>
        <v/>
      </c>
      <c r="AI89" s="4" t="str">
        <f t="shared" si="20"/>
        <v/>
      </c>
      <c r="AJ89" s="13"/>
      <c r="AK89" s="2">
        <f t="shared" si="45"/>
        <v>17.5</v>
      </c>
      <c r="AL89" s="4">
        <f t="shared" si="21"/>
        <v>52.5</v>
      </c>
      <c r="AM89" s="4">
        <f t="shared" si="22"/>
        <v>0.51</v>
      </c>
      <c r="AP89" s="4">
        <f t="shared" si="23"/>
        <v>0</v>
      </c>
      <c r="AQ89" s="13" t="str">
        <f t="shared" si="53"/>
        <v/>
      </c>
      <c r="AR89" s="4" t="str">
        <f t="shared" si="25"/>
        <v/>
      </c>
      <c r="AS89" s="13"/>
      <c r="AT89" s="2">
        <f t="shared" si="46"/>
        <v>17.5</v>
      </c>
      <c r="AU89" s="4">
        <f t="shared" si="26"/>
        <v>52.5</v>
      </c>
      <c r="AV89" s="4">
        <f t="shared" si="27"/>
        <v>0.51</v>
      </c>
      <c r="AY89" s="4">
        <f t="shared" si="28"/>
        <v>0</v>
      </c>
      <c r="AZ89" s="13" t="str">
        <f t="shared" si="54"/>
        <v/>
      </c>
      <c r="BA89" s="4" t="str">
        <f t="shared" si="30"/>
        <v/>
      </c>
      <c r="BB89" s="13"/>
      <c r="BC89" s="2">
        <f t="shared" si="47"/>
        <v>17.5</v>
      </c>
      <c r="BD89" s="4">
        <f t="shared" si="31"/>
        <v>52.5</v>
      </c>
      <c r="BE89" s="4">
        <f t="shared" si="32"/>
        <v>0.51</v>
      </c>
      <c r="BH89" s="4">
        <f t="shared" si="33"/>
        <v>0</v>
      </c>
      <c r="BI89" s="13" t="str">
        <f t="shared" si="55"/>
        <v/>
      </c>
      <c r="BJ89" s="4" t="str">
        <f t="shared" si="35"/>
        <v/>
      </c>
      <c r="BK89" s="13"/>
      <c r="BL89" s="2">
        <f t="shared" si="48"/>
        <v>17.5</v>
      </c>
      <c r="BM89" s="4">
        <f t="shared" si="36"/>
        <v>52.5</v>
      </c>
      <c r="BN89" s="4">
        <f t="shared" si="37"/>
        <v>0.51</v>
      </c>
      <c r="BQ89" s="4">
        <f t="shared" si="38"/>
        <v>0</v>
      </c>
      <c r="BR89" s="13" t="str">
        <f t="shared" si="56"/>
        <v/>
      </c>
      <c r="BS89" s="4" t="str">
        <f t="shared" si="40"/>
        <v/>
      </c>
      <c r="BT89" s="25"/>
    </row>
    <row r="90">
      <c r="A90" s="2">
        <f t="shared" si="41"/>
        <v>18</v>
      </c>
      <c r="B90" s="4">
        <f t="shared" si="1"/>
        <v>54</v>
      </c>
      <c r="C90" s="4">
        <f t="shared" si="2"/>
        <v>0.48</v>
      </c>
      <c r="F90" s="4">
        <f t="shared" si="3"/>
        <v>0</v>
      </c>
      <c r="G90" s="13" t="str">
        <f t="shared" si="49"/>
        <v/>
      </c>
      <c r="H90" s="4" t="str">
        <f t="shared" si="5"/>
        <v/>
      </c>
      <c r="J90" s="2">
        <f t="shared" si="42"/>
        <v>18</v>
      </c>
      <c r="K90" s="4">
        <f t="shared" si="6"/>
        <v>54</v>
      </c>
      <c r="L90" s="4">
        <f t="shared" si="7"/>
        <v>0.48</v>
      </c>
      <c r="O90" s="4">
        <f t="shared" si="8"/>
        <v>0</v>
      </c>
      <c r="P90" s="13" t="str">
        <f t="shared" si="50"/>
        <v/>
      </c>
      <c r="Q90" s="4" t="str">
        <f t="shared" si="10"/>
        <v/>
      </c>
      <c r="S90" s="2">
        <f t="shared" si="43"/>
        <v>18</v>
      </c>
      <c r="T90" s="4">
        <f t="shared" si="11"/>
        <v>54</v>
      </c>
      <c r="U90" s="4">
        <f t="shared" si="12"/>
        <v>0.48</v>
      </c>
      <c r="V90" s="4">
        <f>151.5</f>
        <v>151.5</v>
      </c>
      <c r="W90" s="4">
        <f>154+9/16</f>
        <v>154.5625</v>
      </c>
      <c r="X90" s="4">
        <f t="shared" si="13"/>
        <v>3.0625</v>
      </c>
      <c r="Y90" s="13">
        <f t="shared" si="51"/>
        <v>0.8249579114</v>
      </c>
      <c r="Z90" s="4">
        <f t="shared" si="15"/>
        <v>0.01397919111</v>
      </c>
      <c r="AB90" s="2">
        <f t="shared" si="44"/>
        <v>18</v>
      </c>
      <c r="AC90" s="4">
        <f t="shared" si="16"/>
        <v>54</v>
      </c>
      <c r="AD90" s="4">
        <f t="shared" si="17"/>
        <v>0.48</v>
      </c>
      <c r="AG90" s="4">
        <f t="shared" si="18"/>
        <v>0</v>
      </c>
      <c r="AH90" s="13" t="str">
        <f t="shared" si="52"/>
        <v/>
      </c>
      <c r="AI90" s="4" t="str">
        <f t="shared" si="20"/>
        <v/>
      </c>
      <c r="AJ90" s="13"/>
      <c r="AK90" s="2">
        <f t="shared" si="45"/>
        <v>18</v>
      </c>
      <c r="AL90" s="4">
        <f t="shared" si="21"/>
        <v>54</v>
      </c>
      <c r="AM90" s="4">
        <f t="shared" si="22"/>
        <v>0.48</v>
      </c>
      <c r="AP90" s="4">
        <f t="shared" si="23"/>
        <v>0</v>
      </c>
      <c r="AQ90" s="13" t="str">
        <f t="shared" si="53"/>
        <v/>
      </c>
      <c r="AR90" s="4" t="str">
        <f t="shared" si="25"/>
        <v/>
      </c>
      <c r="AS90" s="13"/>
      <c r="AT90" s="2">
        <f t="shared" si="46"/>
        <v>18</v>
      </c>
      <c r="AU90" s="4">
        <f t="shared" si="26"/>
        <v>54</v>
      </c>
      <c r="AV90" s="4">
        <f t="shared" si="27"/>
        <v>0.48</v>
      </c>
      <c r="AY90" s="4">
        <f t="shared" si="28"/>
        <v>0</v>
      </c>
      <c r="AZ90" s="13" t="str">
        <f t="shared" si="54"/>
        <v/>
      </c>
      <c r="BA90" s="4" t="str">
        <f t="shared" si="30"/>
        <v/>
      </c>
      <c r="BB90" s="13"/>
      <c r="BC90" s="2">
        <f t="shared" si="47"/>
        <v>18</v>
      </c>
      <c r="BD90" s="4">
        <f t="shared" si="31"/>
        <v>54</v>
      </c>
      <c r="BE90" s="4">
        <f t="shared" si="32"/>
        <v>0.48</v>
      </c>
      <c r="BH90" s="4">
        <f t="shared" si="33"/>
        <v>0</v>
      </c>
      <c r="BI90" s="13" t="str">
        <f t="shared" si="55"/>
        <v/>
      </c>
      <c r="BJ90" s="4" t="str">
        <f t="shared" si="35"/>
        <v/>
      </c>
      <c r="BK90" s="13"/>
      <c r="BL90" s="2">
        <f t="shared" si="48"/>
        <v>18</v>
      </c>
      <c r="BM90" s="4">
        <f t="shared" si="36"/>
        <v>54</v>
      </c>
      <c r="BN90" s="4">
        <f t="shared" si="37"/>
        <v>0.48</v>
      </c>
      <c r="BQ90" s="4">
        <f t="shared" si="38"/>
        <v>0</v>
      </c>
      <c r="BR90" s="13" t="str">
        <f t="shared" si="56"/>
        <v/>
      </c>
      <c r="BS90" s="4" t="str">
        <f t="shared" si="40"/>
        <v/>
      </c>
      <c r="BT90" s="25"/>
    </row>
    <row r="91">
      <c r="A91" s="2">
        <f t="shared" si="41"/>
        <v>18.5</v>
      </c>
      <c r="B91" s="4">
        <f t="shared" si="1"/>
        <v>55.5</v>
      </c>
      <c r="C91" s="4">
        <f t="shared" si="2"/>
        <v>0.45</v>
      </c>
      <c r="F91" s="4">
        <f t="shared" si="3"/>
        <v>0</v>
      </c>
      <c r="G91" s="13" t="str">
        <f t="shared" si="49"/>
        <v/>
      </c>
      <c r="H91" s="4" t="str">
        <f t="shared" si="5"/>
        <v/>
      </c>
      <c r="J91" s="2">
        <f t="shared" si="42"/>
        <v>18.5</v>
      </c>
      <c r="K91" s="4">
        <f t="shared" si="6"/>
        <v>55.5</v>
      </c>
      <c r="L91" s="4">
        <f t="shared" si="7"/>
        <v>0.45</v>
      </c>
      <c r="O91" s="4">
        <f t="shared" si="8"/>
        <v>0</v>
      </c>
      <c r="P91" s="13" t="str">
        <f t="shared" si="50"/>
        <v/>
      </c>
      <c r="Q91" s="4" t="str">
        <f t="shared" si="10"/>
        <v/>
      </c>
      <c r="S91" s="2">
        <f t="shared" si="43"/>
        <v>18.5</v>
      </c>
      <c r="T91" s="4">
        <f t="shared" si="11"/>
        <v>55.5</v>
      </c>
      <c r="U91" s="4">
        <f t="shared" si="12"/>
        <v>0.45</v>
      </c>
      <c r="V91" s="4">
        <f>151+11/16</f>
        <v>151.6875</v>
      </c>
      <c r="W91" s="4">
        <f>154.375</f>
        <v>154.375</v>
      </c>
      <c r="X91" s="4">
        <f t="shared" si="13"/>
        <v>2.6875</v>
      </c>
      <c r="Y91" s="13">
        <f t="shared" si="51"/>
        <v>0.7728015413</v>
      </c>
      <c r="Z91" s="4">
        <f t="shared" si="15"/>
        <v>0.01548102196</v>
      </c>
      <c r="AB91" s="2">
        <f t="shared" si="44"/>
        <v>18.5</v>
      </c>
      <c r="AC91" s="4">
        <f t="shared" si="16"/>
        <v>55.5</v>
      </c>
      <c r="AD91" s="4">
        <f t="shared" si="17"/>
        <v>0.45</v>
      </c>
      <c r="AG91" s="4">
        <f t="shared" si="18"/>
        <v>0</v>
      </c>
      <c r="AH91" s="13" t="str">
        <f t="shared" si="52"/>
        <v/>
      </c>
      <c r="AI91" s="4" t="str">
        <f t="shared" si="20"/>
        <v/>
      </c>
      <c r="AJ91" s="13"/>
      <c r="AK91" s="2">
        <f t="shared" si="45"/>
        <v>18.5</v>
      </c>
      <c r="AL91" s="4">
        <f t="shared" si="21"/>
        <v>55.5</v>
      </c>
      <c r="AM91" s="4">
        <f t="shared" si="22"/>
        <v>0.45</v>
      </c>
      <c r="AP91" s="4">
        <f t="shared" si="23"/>
        <v>0</v>
      </c>
      <c r="AQ91" s="13" t="str">
        <f t="shared" si="53"/>
        <v/>
      </c>
      <c r="AR91" s="4" t="str">
        <f t="shared" si="25"/>
        <v/>
      </c>
      <c r="AS91" s="13"/>
      <c r="AT91" s="2">
        <f t="shared" si="46"/>
        <v>18.5</v>
      </c>
      <c r="AU91" s="4">
        <f t="shared" si="26"/>
        <v>55.5</v>
      </c>
      <c r="AV91" s="4">
        <f t="shared" si="27"/>
        <v>0.45</v>
      </c>
      <c r="AY91" s="4">
        <f t="shared" si="28"/>
        <v>0</v>
      </c>
      <c r="AZ91" s="13" t="str">
        <f t="shared" si="54"/>
        <v/>
      </c>
      <c r="BA91" s="4" t="str">
        <f t="shared" si="30"/>
        <v/>
      </c>
      <c r="BB91" s="13"/>
      <c r="BC91" s="2">
        <f t="shared" si="47"/>
        <v>18.5</v>
      </c>
      <c r="BD91" s="4">
        <f t="shared" si="31"/>
        <v>55.5</v>
      </c>
      <c r="BE91" s="4">
        <f t="shared" si="32"/>
        <v>0.45</v>
      </c>
      <c r="BH91" s="4">
        <f t="shared" si="33"/>
        <v>0</v>
      </c>
      <c r="BI91" s="13" t="str">
        <f t="shared" si="55"/>
        <v/>
      </c>
      <c r="BJ91" s="4" t="str">
        <f t="shared" si="35"/>
        <v/>
      </c>
      <c r="BK91" s="13"/>
      <c r="BL91" s="2">
        <f t="shared" si="48"/>
        <v>18.5</v>
      </c>
      <c r="BM91" s="4">
        <f t="shared" si="36"/>
        <v>55.5</v>
      </c>
      <c r="BN91" s="4">
        <f t="shared" si="37"/>
        <v>0.45</v>
      </c>
      <c r="BQ91" s="4">
        <f t="shared" si="38"/>
        <v>0</v>
      </c>
      <c r="BR91" s="13" t="str">
        <f t="shared" si="56"/>
        <v/>
      </c>
      <c r="BS91" s="4" t="str">
        <f t="shared" si="40"/>
        <v/>
      </c>
      <c r="BT91" s="25"/>
    </row>
    <row r="92">
      <c r="A92" s="2">
        <f t="shared" si="41"/>
        <v>19</v>
      </c>
      <c r="B92" s="4">
        <f t="shared" si="1"/>
        <v>57</v>
      </c>
      <c r="C92" s="4">
        <f t="shared" si="2"/>
        <v>0.42</v>
      </c>
      <c r="F92" s="4">
        <f t="shared" si="3"/>
        <v>0</v>
      </c>
      <c r="G92" s="13" t="str">
        <f t="shared" si="49"/>
        <v/>
      </c>
      <c r="H92" s="4" t="str">
        <f t="shared" si="5"/>
        <v/>
      </c>
      <c r="J92" s="2">
        <f t="shared" si="42"/>
        <v>19</v>
      </c>
      <c r="K92" s="4">
        <f t="shared" si="6"/>
        <v>57</v>
      </c>
      <c r="L92" s="4">
        <f t="shared" si="7"/>
        <v>0.42</v>
      </c>
      <c r="O92" s="4">
        <f t="shared" si="8"/>
        <v>0</v>
      </c>
      <c r="P92" s="13" t="str">
        <f t="shared" si="50"/>
        <v/>
      </c>
      <c r="Q92" s="4" t="str">
        <f t="shared" si="10"/>
        <v/>
      </c>
      <c r="S92" s="2">
        <f t="shared" si="43"/>
        <v>19</v>
      </c>
      <c r="T92" s="4">
        <f t="shared" si="11"/>
        <v>57</v>
      </c>
      <c r="U92" s="4">
        <f t="shared" si="12"/>
        <v>0.42</v>
      </c>
      <c r="V92" s="4">
        <f>151.875</f>
        <v>151.875</v>
      </c>
      <c r="W92" s="4">
        <f>154+3/16</f>
        <v>154.1875</v>
      </c>
      <c r="X92" s="4">
        <f t="shared" si="13"/>
        <v>2.3125</v>
      </c>
      <c r="Y92" s="13">
        <f t="shared" si="51"/>
        <v>0.7168604389</v>
      </c>
      <c r="Z92" s="4">
        <f t="shared" si="15"/>
        <v>0.0160720078</v>
      </c>
      <c r="AB92" s="2">
        <f t="shared" si="44"/>
        <v>19</v>
      </c>
      <c r="AC92" s="4">
        <f t="shared" si="16"/>
        <v>57</v>
      </c>
      <c r="AD92" s="4">
        <f t="shared" si="17"/>
        <v>0.42</v>
      </c>
      <c r="AG92" s="4">
        <f t="shared" si="18"/>
        <v>0</v>
      </c>
      <c r="AH92" s="13" t="str">
        <f t="shared" si="52"/>
        <v/>
      </c>
      <c r="AI92" s="4" t="str">
        <f t="shared" si="20"/>
        <v/>
      </c>
      <c r="AJ92" s="13"/>
      <c r="AK92" s="2">
        <f t="shared" si="45"/>
        <v>19</v>
      </c>
      <c r="AL92" s="4">
        <f t="shared" si="21"/>
        <v>57</v>
      </c>
      <c r="AM92" s="4">
        <f t="shared" si="22"/>
        <v>0.42</v>
      </c>
      <c r="AP92" s="4">
        <f t="shared" si="23"/>
        <v>0</v>
      </c>
      <c r="AQ92" s="13" t="str">
        <f t="shared" si="53"/>
        <v/>
      </c>
      <c r="AR92" s="4" t="str">
        <f t="shared" si="25"/>
        <v/>
      </c>
      <c r="AS92" s="13"/>
      <c r="AT92" s="2">
        <f t="shared" si="46"/>
        <v>19</v>
      </c>
      <c r="AU92" s="4">
        <f t="shared" si="26"/>
        <v>57</v>
      </c>
      <c r="AV92" s="4">
        <f t="shared" si="27"/>
        <v>0.42</v>
      </c>
      <c r="AY92" s="4">
        <f t="shared" si="28"/>
        <v>0</v>
      </c>
      <c r="AZ92" s="13" t="str">
        <f t="shared" si="54"/>
        <v/>
      </c>
      <c r="BA92" s="4" t="str">
        <f t="shared" si="30"/>
        <v/>
      </c>
      <c r="BB92" s="13"/>
      <c r="BC92" s="2">
        <f t="shared" si="47"/>
        <v>19</v>
      </c>
      <c r="BD92" s="4">
        <f t="shared" si="31"/>
        <v>57</v>
      </c>
      <c r="BE92" s="4">
        <f t="shared" si="32"/>
        <v>0.42</v>
      </c>
      <c r="BH92" s="4">
        <f t="shared" si="33"/>
        <v>0</v>
      </c>
      <c r="BI92" s="13" t="str">
        <f t="shared" si="55"/>
        <v/>
      </c>
      <c r="BJ92" s="4" t="str">
        <f t="shared" si="35"/>
        <v/>
      </c>
      <c r="BK92" s="13"/>
      <c r="BL92" s="2">
        <f t="shared" si="48"/>
        <v>19</v>
      </c>
      <c r="BM92" s="4">
        <f t="shared" si="36"/>
        <v>57</v>
      </c>
      <c r="BN92" s="4">
        <f t="shared" si="37"/>
        <v>0.42</v>
      </c>
      <c r="BQ92" s="4">
        <f t="shared" si="38"/>
        <v>0</v>
      </c>
      <c r="BR92" s="13" t="str">
        <f t="shared" si="56"/>
        <v/>
      </c>
      <c r="BS92" s="4" t="str">
        <f t="shared" si="40"/>
        <v/>
      </c>
      <c r="BT92" s="25"/>
    </row>
    <row r="93">
      <c r="A93" s="2">
        <f t="shared" si="41"/>
        <v>19.5</v>
      </c>
      <c r="B93" s="4">
        <f t="shared" si="1"/>
        <v>58.5</v>
      </c>
      <c r="C93" s="4">
        <f t="shared" si="2"/>
        <v>0.39</v>
      </c>
      <c r="F93" s="4">
        <f t="shared" si="3"/>
        <v>0</v>
      </c>
      <c r="G93" s="13" t="str">
        <f t="shared" si="49"/>
        <v/>
      </c>
      <c r="H93" s="4" t="str">
        <f t="shared" si="5"/>
        <v/>
      </c>
      <c r="J93" s="2">
        <f t="shared" si="42"/>
        <v>19.5</v>
      </c>
      <c r="K93" s="4">
        <f t="shared" si="6"/>
        <v>58.5</v>
      </c>
      <c r="L93" s="4">
        <f t="shared" si="7"/>
        <v>0.39</v>
      </c>
      <c r="O93" s="4">
        <f t="shared" si="8"/>
        <v>0</v>
      </c>
      <c r="P93" s="13" t="str">
        <f t="shared" si="50"/>
        <v/>
      </c>
      <c r="Q93" s="4" t="str">
        <f t="shared" si="10"/>
        <v/>
      </c>
      <c r="S93" s="2">
        <f t="shared" si="43"/>
        <v>19.5</v>
      </c>
      <c r="T93" s="4">
        <f t="shared" si="11"/>
        <v>58.5</v>
      </c>
      <c r="U93" s="4">
        <f t="shared" si="12"/>
        <v>0.39</v>
      </c>
      <c r="V93" s="2">
        <v>152.0</v>
      </c>
      <c r="W93" s="4">
        <f>154+1/16</f>
        <v>154.0625</v>
      </c>
      <c r="X93" s="4">
        <f t="shared" si="13"/>
        <v>2.0625</v>
      </c>
      <c r="Y93" s="13">
        <f t="shared" si="51"/>
        <v>0.6770032004</v>
      </c>
      <c r="Z93" s="4">
        <f t="shared" si="15"/>
        <v>0.01600145318</v>
      </c>
      <c r="AB93" s="2">
        <f t="shared" si="44"/>
        <v>19.5</v>
      </c>
      <c r="AC93" s="4">
        <f t="shared" si="16"/>
        <v>58.5</v>
      </c>
      <c r="AD93" s="4">
        <f t="shared" si="17"/>
        <v>0.39</v>
      </c>
      <c r="AG93" s="4">
        <f t="shared" si="18"/>
        <v>0</v>
      </c>
      <c r="AH93" s="13" t="str">
        <f t="shared" si="52"/>
        <v/>
      </c>
      <c r="AI93" s="4" t="str">
        <f t="shared" si="20"/>
        <v/>
      </c>
      <c r="AJ93" s="13"/>
      <c r="AK93" s="2">
        <f t="shared" si="45"/>
        <v>19.5</v>
      </c>
      <c r="AL93" s="4">
        <f t="shared" si="21"/>
        <v>58.5</v>
      </c>
      <c r="AM93" s="4">
        <f t="shared" si="22"/>
        <v>0.39</v>
      </c>
      <c r="AP93" s="4">
        <f t="shared" si="23"/>
        <v>0</v>
      </c>
      <c r="AQ93" s="13" t="str">
        <f t="shared" si="53"/>
        <v/>
      </c>
      <c r="AR93" s="4" t="str">
        <f t="shared" si="25"/>
        <v/>
      </c>
      <c r="AS93" s="13"/>
      <c r="AT93" s="2">
        <f t="shared" si="46"/>
        <v>19.5</v>
      </c>
      <c r="AU93" s="4">
        <f t="shared" si="26"/>
        <v>58.5</v>
      </c>
      <c r="AV93" s="4">
        <f t="shared" si="27"/>
        <v>0.39</v>
      </c>
      <c r="AY93" s="4">
        <f t="shared" si="28"/>
        <v>0</v>
      </c>
      <c r="AZ93" s="13" t="str">
        <f t="shared" si="54"/>
        <v/>
      </c>
      <c r="BA93" s="4" t="str">
        <f t="shared" si="30"/>
        <v/>
      </c>
      <c r="BB93" s="13"/>
      <c r="BC93" s="2">
        <f t="shared" si="47"/>
        <v>19.5</v>
      </c>
      <c r="BD93" s="4">
        <f t="shared" si="31"/>
        <v>58.5</v>
      </c>
      <c r="BE93" s="4">
        <f t="shared" si="32"/>
        <v>0.39</v>
      </c>
      <c r="BH93" s="4">
        <f t="shared" si="33"/>
        <v>0</v>
      </c>
      <c r="BI93" s="13" t="str">
        <f t="shared" si="55"/>
        <v/>
      </c>
      <c r="BJ93" s="4" t="str">
        <f t="shared" si="35"/>
        <v/>
      </c>
      <c r="BK93" s="13"/>
      <c r="BL93" s="2">
        <f t="shared" si="48"/>
        <v>19.5</v>
      </c>
      <c r="BM93" s="4">
        <f t="shared" si="36"/>
        <v>58.5</v>
      </c>
      <c r="BN93" s="4">
        <f t="shared" si="37"/>
        <v>0.39</v>
      </c>
      <c r="BQ93" s="4">
        <f t="shared" si="38"/>
        <v>0</v>
      </c>
      <c r="BR93" s="13" t="str">
        <f t="shared" si="56"/>
        <v/>
      </c>
      <c r="BS93" s="4" t="str">
        <f t="shared" si="40"/>
        <v/>
      </c>
      <c r="BT93" s="25"/>
    </row>
    <row r="94">
      <c r="A94" s="2">
        <f t="shared" si="41"/>
        <v>20</v>
      </c>
      <c r="B94" s="4">
        <f t="shared" si="1"/>
        <v>60</v>
      </c>
      <c r="C94" s="4">
        <f t="shared" si="2"/>
        <v>0.36</v>
      </c>
      <c r="F94" s="4">
        <f t="shared" si="3"/>
        <v>0</v>
      </c>
      <c r="G94" s="13" t="str">
        <f t="shared" si="49"/>
        <v/>
      </c>
      <c r="H94" s="4" t="str">
        <f t="shared" si="5"/>
        <v/>
      </c>
      <c r="J94" s="2">
        <f t="shared" si="42"/>
        <v>20</v>
      </c>
      <c r="K94" s="4">
        <f t="shared" si="6"/>
        <v>60</v>
      </c>
      <c r="L94" s="4">
        <f t="shared" si="7"/>
        <v>0.36</v>
      </c>
      <c r="O94" s="4">
        <f t="shared" si="8"/>
        <v>0</v>
      </c>
      <c r="P94" s="13" t="str">
        <f t="shared" si="50"/>
        <v/>
      </c>
      <c r="Q94" s="4" t="str">
        <f t="shared" si="10"/>
        <v/>
      </c>
      <c r="S94" s="2">
        <f t="shared" si="43"/>
        <v>20</v>
      </c>
      <c r="T94" s="4">
        <f t="shared" si="11"/>
        <v>60</v>
      </c>
      <c r="U94" s="4">
        <f t="shared" si="12"/>
        <v>0.36</v>
      </c>
      <c r="V94" s="4">
        <f>152.125+1/32</f>
        <v>152.15625</v>
      </c>
      <c r="W94" s="4">
        <f>153.875+1/32</f>
        <v>153.90625</v>
      </c>
      <c r="X94" s="4">
        <f t="shared" si="13"/>
        <v>1.75</v>
      </c>
      <c r="Y94" s="13">
        <f t="shared" si="51"/>
        <v>0.6236095645</v>
      </c>
      <c r="Z94" s="4">
        <f t="shared" si="15"/>
        <v>0.01545792941</v>
      </c>
      <c r="AB94" s="2">
        <f t="shared" si="44"/>
        <v>20</v>
      </c>
      <c r="AC94" s="4">
        <f t="shared" si="16"/>
        <v>60</v>
      </c>
      <c r="AD94" s="4">
        <f t="shared" si="17"/>
        <v>0.36</v>
      </c>
      <c r="AG94" s="4">
        <f t="shared" si="18"/>
        <v>0</v>
      </c>
      <c r="AH94" s="13" t="str">
        <f t="shared" si="52"/>
        <v/>
      </c>
      <c r="AI94" s="4" t="str">
        <f t="shared" si="20"/>
        <v/>
      </c>
      <c r="AJ94" s="13"/>
      <c r="AK94" s="2">
        <f t="shared" si="45"/>
        <v>20</v>
      </c>
      <c r="AL94" s="4">
        <f t="shared" si="21"/>
        <v>60</v>
      </c>
      <c r="AM94" s="4">
        <f t="shared" si="22"/>
        <v>0.36</v>
      </c>
      <c r="AP94" s="4">
        <f t="shared" si="23"/>
        <v>0</v>
      </c>
      <c r="AQ94" s="13" t="str">
        <f t="shared" si="53"/>
        <v/>
      </c>
      <c r="AR94" s="4" t="str">
        <f t="shared" si="25"/>
        <v/>
      </c>
      <c r="AS94" s="13"/>
      <c r="AT94" s="2">
        <f t="shared" si="46"/>
        <v>20</v>
      </c>
      <c r="AU94" s="4">
        <f t="shared" si="26"/>
        <v>60</v>
      </c>
      <c r="AV94" s="4">
        <f t="shared" si="27"/>
        <v>0.36</v>
      </c>
      <c r="AY94" s="4">
        <f t="shared" si="28"/>
        <v>0</v>
      </c>
      <c r="AZ94" s="13" t="str">
        <f t="shared" si="54"/>
        <v/>
      </c>
      <c r="BA94" s="4" t="str">
        <f t="shared" si="30"/>
        <v/>
      </c>
      <c r="BB94" s="13"/>
      <c r="BC94" s="2">
        <f t="shared" si="47"/>
        <v>20</v>
      </c>
      <c r="BD94" s="4">
        <f t="shared" si="31"/>
        <v>60</v>
      </c>
      <c r="BE94" s="4">
        <f t="shared" si="32"/>
        <v>0.36</v>
      </c>
      <c r="BH94" s="4">
        <f t="shared" si="33"/>
        <v>0</v>
      </c>
      <c r="BI94" s="13" t="str">
        <f t="shared" si="55"/>
        <v/>
      </c>
      <c r="BJ94" s="4" t="str">
        <f t="shared" si="35"/>
        <v/>
      </c>
      <c r="BK94" s="13"/>
      <c r="BL94" s="2">
        <f t="shared" si="48"/>
        <v>20</v>
      </c>
      <c r="BM94" s="4">
        <f t="shared" si="36"/>
        <v>60</v>
      </c>
      <c r="BN94" s="4">
        <f t="shared" si="37"/>
        <v>0.36</v>
      </c>
      <c r="BQ94" s="4">
        <f t="shared" si="38"/>
        <v>0</v>
      </c>
      <c r="BR94" s="13" t="str">
        <f t="shared" si="56"/>
        <v/>
      </c>
      <c r="BS94" s="4" t="str">
        <f t="shared" si="40"/>
        <v/>
      </c>
      <c r="BT94" s="25"/>
    </row>
    <row r="95">
      <c r="A95" s="2">
        <f t="shared" si="41"/>
        <v>20.5</v>
      </c>
      <c r="B95" s="4">
        <f t="shared" si="1"/>
        <v>61.5</v>
      </c>
      <c r="C95" s="4">
        <f t="shared" si="2"/>
        <v>0.33</v>
      </c>
      <c r="F95" s="4">
        <f t="shared" si="3"/>
        <v>0</v>
      </c>
      <c r="G95" s="13" t="str">
        <f t="shared" si="49"/>
        <v/>
      </c>
      <c r="H95" s="4" t="str">
        <f t="shared" si="5"/>
        <v/>
      </c>
      <c r="J95" s="2">
        <f t="shared" si="42"/>
        <v>20.5</v>
      </c>
      <c r="K95" s="4">
        <f t="shared" si="6"/>
        <v>61.5</v>
      </c>
      <c r="L95" s="4">
        <f t="shared" si="7"/>
        <v>0.33</v>
      </c>
      <c r="O95" s="4">
        <f t="shared" si="8"/>
        <v>0</v>
      </c>
      <c r="P95" s="13" t="str">
        <f t="shared" si="50"/>
        <v/>
      </c>
      <c r="Q95" s="4" t="str">
        <f t="shared" si="10"/>
        <v/>
      </c>
      <c r="S95" s="2">
        <f t="shared" si="43"/>
        <v>20.5</v>
      </c>
      <c r="T95" s="4">
        <f t="shared" si="11"/>
        <v>61.5</v>
      </c>
      <c r="U95" s="4">
        <f t="shared" si="12"/>
        <v>0.33</v>
      </c>
      <c r="V95" s="2">
        <v>152.25</v>
      </c>
      <c r="W95" s="4">
        <f>153.875-1/32</f>
        <v>153.84375</v>
      </c>
      <c r="X95" s="4">
        <f t="shared" si="13"/>
        <v>1.59375</v>
      </c>
      <c r="Y95" s="13">
        <f t="shared" si="51"/>
        <v>0.5951190357</v>
      </c>
      <c r="Z95" s="4">
        <f t="shared" si="15"/>
        <v>0.01433737848</v>
      </c>
      <c r="AB95" s="2">
        <f t="shared" si="44"/>
        <v>20.5</v>
      </c>
      <c r="AC95" s="4">
        <f t="shared" si="16"/>
        <v>61.5</v>
      </c>
      <c r="AD95" s="4">
        <f t="shared" si="17"/>
        <v>0.33</v>
      </c>
      <c r="AG95" s="4">
        <f t="shared" si="18"/>
        <v>0</v>
      </c>
      <c r="AH95" s="13" t="str">
        <f t="shared" si="52"/>
        <v/>
      </c>
      <c r="AI95" s="4" t="str">
        <f t="shared" si="20"/>
        <v/>
      </c>
      <c r="AJ95" s="13"/>
      <c r="AK95" s="2">
        <f t="shared" si="45"/>
        <v>20.5</v>
      </c>
      <c r="AL95" s="4">
        <f t="shared" si="21"/>
        <v>61.5</v>
      </c>
      <c r="AM95" s="4">
        <f t="shared" si="22"/>
        <v>0.33</v>
      </c>
      <c r="AP95" s="4">
        <f t="shared" si="23"/>
        <v>0</v>
      </c>
      <c r="AQ95" s="13" t="str">
        <f t="shared" si="53"/>
        <v/>
      </c>
      <c r="AR95" s="4" t="str">
        <f t="shared" si="25"/>
        <v/>
      </c>
      <c r="AS95" s="13"/>
      <c r="AT95" s="2">
        <f t="shared" si="46"/>
        <v>20.5</v>
      </c>
      <c r="AU95" s="4">
        <f t="shared" si="26"/>
        <v>61.5</v>
      </c>
      <c r="AV95" s="4">
        <f t="shared" si="27"/>
        <v>0.33</v>
      </c>
      <c r="AY95" s="4">
        <f t="shared" si="28"/>
        <v>0</v>
      </c>
      <c r="AZ95" s="13" t="str">
        <f t="shared" si="54"/>
        <v/>
      </c>
      <c r="BA95" s="4" t="str">
        <f t="shared" si="30"/>
        <v/>
      </c>
      <c r="BB95" s="13"/>
      <c r="BC95" s="2">
        <f t="shared" si="47"/>
        <v>20.5</v>
      </c>
      <c r="BD95" s="4">
        <f t="shared" si="31"/>
        <v>61.5</v>
      </c>
      <c r="BE95" s="4">
        <f t="shared" si="32"/>
        <v>0.33</v>
      </c>
      <c r="BH95" s="4">
        <f t="shared" si="33"/>
        <v>0</v>
      </c>
      <c r="BI95" s="13" t="str">
        <f t="shared" si="55"/>
        <v/>
      </c>
      <c r="BJ95" s="4" t="str">
        <f t="shared" si="35"/>
        <v/>
      </c>
      <c r="BK95" s="13"/>
      <c r="BL95" s="2">
        <f t="shared" si="48"/>
        <v>20.5</v>
      </c>
      <c r="BM95" s="4">
        <f t="shared" si="36"/>
        <v>61.5</v>
      </c>
      <c r="BN95" s="4">
        <f t="shared" si="37"/>
        <v>0.33</v>
      </c>
      <c r="BQ95" s="4">
        <f t="shared" si="38"/>
        <v>0</v>
      </c>
      <c r="BR95" s="13" t="str">
        <f t="shared" si="56"/>
        <v/>
      </c>
      <c r="BS95" s="4" t="str">
        <f t="shared" si="40"/>
        <v/>
      </c>
      <c r="BT95" s="25"/>
    </row>
    <row r="96">
      <c r="A96" s="2">
        <f t="shared" si="41"/>
        <v>21</v>
      </c>
      <c r="B96" s="4">
        <f t="shared" si="1"/>
        <v>63</v>
      </c>
      <c r="C96" s="4">
        <f t="shared" si="2"/>
        <v>0.3</v>
      </c>
      <c r="F96" s="4">
        <f t="shared" si="3"/>
        <v>0</v>
      </c>
      <c r="G96" s="13" t="str">
        <f t="shared" si="49"/>
        <v/>
      </c>
      <c r="H96" s="4" t="str">
        <f t="shared" si="5"/>
        <v/>
      </c>
      <c r="J96" s="2">
        <f t="shared" si="42"/>
        <v>21</v>
      </c>
      <c r="K96" s="4">
        <f t="shared" si="6"/>
        <v>63</v>
      </c>
      <c r="L96" s="4">
        <f t="shared" si="7"/>
        <v>0.3</v>
      </c>
      <c r="O96" s="4">
        <f t="shared" si="8"/>
        <v>0</v>
      </c>
      <c r="P96" s="13" t="str">
        <f t="shared" si="50"/>
        <v/>
      </c>
      <c r="Q96" s="4" t="str">
        <f t="shared" si="10"/>
        <v/>
      </c>
      <c r="S96" s="2">
        <f t="shared" si="43"/>
        <v>21</v>
      </c>
      <c r="T96" s="4">
        <f t="shared" si="11"/>
        <v>63</v>
      </c>
      <c r="U96" s="4">
        <f t="shared" si="12"/>
        <v>0.3</v>
      </c>
      <c r="V96" s="4">
        <f>152.25</f>
        <v>152.25</v>
      </c>
      <c r="W96" s="4">
        <f>153+13/16</f>
        <v>153.8125</v>
      </c>
      <c r="X96" s="4">
        <f t="shared" si="13"/>
        <v>1.5625</v>
      </c>
      <c r="Y96" s="13">
        <f t="shared" si="51"/>
        <v>0.589255651</v>
      </c>
      <c r="Z96" s="4">
        <f t="shared" si="15"/>
        <v>0.01281624765</v>
      </c>
      <c r="AB96" s="2">
        <f t="shared" si="44"/>
        <v>21</v>
      </c>
      <c r="AC96" s="4">
        <f t="shared" si="16"/>
        <v>63</v>
      </c>
      <c r="AD96" s="4">
        <f t="shared" si="17"/>
        <v>0.3</v>
      </c>
      <c r="AG96" s="4">
        <f t="shared" si="18"/>
        <v>0</v>
      </c>
      <c r="AH96" s="13" t="str">
        <f t="shared" si="52"/>
        <v/>
      </c>
      <c r="AI96" s="4" t="str">
        <f t="shared" si="20"/>
        <v/>
      </c>
      <c r="AJ96" s="13"/>
      <c r="AK96" s="2">
        <f t="shared" si="45"/>
        <v>21</v>
      </c>
      <c r="AL96" s="4">
        <f t="shared" si="21"/>
        <v>63</v>
      </c>
      <c r="AM96" s="4">
        <f t="shared" si="22"/>
        <v>0.3</v>
      </c>
      <c r="AP96" s="4">
        <f t="shared" si="23"/>
        <v>0</v>
      </c>
      <c r="AQ96" s="13" t="str">
        <f t="shared" si="53"/>
        <v/>
      </c>
      <c r="AR96" s="4" t="str">
        <f t="shared" si="25"/>
        <v/>
      </c>
      <c r="AS96" s="13"/>
      <c r="AT96" s="2">
        <f t="shared" si="46"/>
        <v>21</v>
      </c>
      <c r="AU96" s="4">
        <f t="shared" si="26"/>
        <v>63</v>
      </c>
      <c r="AV96" s="4">
        <f t="shared" si="27"/>
        <v>0.3</v>
      </c>
      <c r="AY96" s="4">
        <f t="shared" si="28"/>
        <v>0</v>
      </c>
      <c r="AZ96" s="13" t="str">
        <f t="shared" si="54"/>
        <v/>
      </c>
      <c r="BA96" s="4" t="str">
        <f t="shared" si="30"/>
        <v/>
      </c>
      <c r="BB96" s="13"/>
      <c r="BC96" s="2">
        <f t="shared" si="47"/>
        <v>21</v>
      </c>
      <c r="BD96" s="4">
        <f t="shared" si="31"/>
        <v>63</v>
      </c>
      <c r="BE96" s="4">
        <f t="shared" si="32"/>
        <v>0.3</v>
      </c>
      <c r="BH96" s="4">
        <f t="shared" si="33"/>
        <v>0</v>
      </c>
      <c r="BI96" s="13" t="str">
        <f t="shared" si="55"/>
        <v/>
      </c>
      <c r="BJ96" s="4" t="str">
        <f t="shared" si="35"/>
        <v/>
      </c>
      <c r="BK96" s="13"/>
      <c r="BL96" s="2">
        <f t="shared" si="48"/>
        <v>21</v>
      </c>
      <c r="BM96" s="4">
        <f t="shared" si="36"/>
        <v>63</v>
      </c>
      <c r="BN96" s="4">
        <f t="shared" si="37"/>
        <v>0.3</v>
      </c>
      <c r="BQ96" s="4">
        <f t="shared" si="38"/>
        <v>0</v>
      </c>
      <c r="BR96" s="13" t="str">
        <f t="shared" si="56"/>
        <v/>
      </c>
      <c r="BS96" s="4" t="str">
        <f t="shared" si="40"/>
        <v/>
      </c>
      <c r="BT96" s="25"/>
    </row>
    <row r="97">
      <c r="A97" s="2">
        <f t="shared" si="41"/>
        <v>21.5</v>
      </c>
      <c r="B97" s="4">
        <f t="shared" si="1"/>
        <v>64.5</v>
      </c>
      <c r="C97" s="4">
        <f t="shared" si="2"/>
        <v>0.27</v>
      </c>
      <c r="F97" s="4">
        <f t="shared" si="3"/>
        <v>0</v>
      </c>
      <c r="G97" s="13" t="str">
        <f t="shared" si="49"/>
        <v/>
      </c>
      <c r="H97" s="4" t="str">
        <f t="shared" si="5"/>
        <v/>
      </c>
      <c r="J97" s="2">
        <f t="shared" si="42"/>
        <v>21.5</v>
      </c>
      <c r="K97" s="4">
        <f t="shared" si="6"/>
        <v>64.5</v>
      </c>
      <c r="L97" s="4">
        <f t="shared" si="7"/>
        <v>0.27</v>
      </c>
      <c r="O97" s="4">
        <f t="shared" si="8"/>
        <v>0</v>
      </c>
      <c r="P97" s="13" t="str">
        <f t="shared" si="50"/>
        <v/>
      </c>
      <c r="Q97" s="4" t="str">
        <f t="shared" si="10"/>
        <v/>
      </c>
      <c r="S97" s="2">
        <f t="shared" si="43"/>
        <v>21.5</v>
      </c>
      <c r="T97" s="4">
        <f t="shared" si="11"/>
        <v>64.5</v>
      </c>
      <c r="U97" s="4">
        <f t="shared" si="12"/>
        <v>0.27</v>
      </c>
      <c r="V97" s="4">
        <f>152.125+1/32</f>
        <v>152.15625</v>
      </c>
      <c r="W97" s="4">
        <f>153.875+1/32</f>
        <v>153.90625</v>
      </c>
      <c r="X97" s="4">
        <f t="shared" si="13"/>
        <v>1.75</v>
      </c>
      <c r="Y97" s="13">
        <f t="shared" si="51"/>
        <v>0.6236095645</v>
      </c>
      <c r="Z97" s="4">
        <f t="shared" si="15"/>
        <v>0.01095973538</v>
      </c>
      <c r="AB97" s="2">
        <f t="shared" si="44"/>
        <v>21.5</v>
      </c>
      <c r="AC97" s="4">
        <f t="shared" si="16"/>
        <v>64.5</v>
      </c>
      <c r="AD97" s="4">
        <f t="shared" si="17"/>
        <v>0.27</v>
      </c>
      <c r="AG97" s="4">
        <f t="shared" si="18"/>
        <v>0</v>
      </c>
      <c r="AH97" s="13" t="str">
        <f t="shared" si="52"/>
        <v/>
      </c>
      <c r="AI97" s="4" t="str">
        <f t="shared" si="20"/>
        <v/>
      </c>
      <c r="AJ97" s="13"/>
      <c r="AK97" s="2">
        <f t="shared" si="45"/>
        <v>21.5</v>
      </c>
      <c r="AL97" s="4">
        <f t="shared" si="21"/>
        <v>64.5</v>
      </c>
      <c r="AM97" s="4">
        <f t="shared" si="22"/>
        <v>0.27</v>
      </c>
      <c r="AP97" s="4">
        <f t="shared" si="23"/>
        <v>0</v>
      </c>
      <c r="AQ97" s="13" t="str">
        <f t="shared" si="53"/>
        <v/>
      </c>
      <c r="AR97" s="4" t="str">
        <f t="shared" si="25"/>
        <v/>
      </c>
      <c r="AS97" s="13"/>
      <c r="AT97" s="2">
        <f t="shared" si="46"/>
        <v>21.5</v>
      </c>
      <c r="AU97" s="4">
        <f t="shared" si="26"/>
        <v>64.5</v>
      </c>
      <c r="AV97" s="4">
        <f t="shared" si="27"/>
        <v>0.27</v>
      </c>
      <c r="AY97" s="4">
        <f t="shared" si="28"/>
        <v>0</v>
      </c>
      <c r="AZ97" s="13" t="str">
        <f t="shared" si="54"/>
        <v/>
      </c>
      <c r="BA97" s="4" t="str">
        <f t="shared" si="30"/>
        <v/>
      </c>
      <c r="BB97" s="13"/>
      <c r="BC97" s="2">
        <f t="shared" si="47"/>
        <v>21.5</v>
      </c>
      <c r="BD97" s="4">
        <f t="shared" si="31"/>
        <v>64.5</v>
      </c>
      <c r="BE97" s="4">
        <f t="shared" si="32"/>
        <v>0.27</v>
      </c>
      <c r="BH97" s="4">
        <f t="shared" si="33"/>
        <v>0</v>
      </c>
      <c r="BI97" s="13" t="str">
        <f t="shared" si="55"/>
        <v/>
      </c>
      <c r="BJ97" s="4" t="str">
        <f t="shared" si="35"/>
        <v/>
      </c>
      <c r="BK97" s="13"/>
      <c r="BL97" s="2">
        <f t="shared" si="48"/>
        <v>21.5</v>
      </c>
      <c r="BM97" s="4">
        <f t="shared" si="36"/>
        <v>64.5</v>
      </c>
      <c r="BN97" s="4">
        <f t="shared" si="37"/>
        <v>0.27</v>
      </c>
      <c r="BQ97" s="4">
        <f t="shared" si="38"/>
        <v>0</v>
      </c>
      <c r="BR97" s="13" t="str">
        <f t="shared" si="56"/>
        <v/>
      </c>
      <c r="BS97" s="4" t="str">
        <f t="shared" si="40"/>
        <v/>
      </c>
      <c r="BT97" s="25"/>
    </row>
    <row r="98">
      <c r="A98" s="2">
        <f t="shared" si="41"/>
        <v>22</v>
      </c>
      <c r="B98" s="4">
        <f t="shared" si="1"/>
        <v>66</v>
      </c>
      <c r="C98" s="4">
        <f t="shared" si="2"/>
        <v>0.24</v>
      </c>
      <c r="F98" s="4">
        <f t="shared" si="3"/>
        <v>0</v>
      </c>
      <c r="G98" s="13" t="str">
        <f t="shared" si="49"/>
        <v/>
      </c>
      <c r="H98" s="4" t="str">
        <f t="shared" si="5"/>
        <v/>
      </c>
      <c r="J98" s="2">
        <f t="shared" si="42"/>
        <v>22</v>
      </c>
      <c r="K98" s="4">
        <f t="shared" si="6"/>
        <v>66</v>
      </c>
      <c r="L98" s="4">
        <f t="shared" si="7"/>
        <v>0.24</v>
      </c>
      <c r="O98" s="4">
        <f t="shared" si="8"/>
        <v>0</v>
      </c>
      <c r="P98" s="13" t="str">
        <f t="shared" si="50"/>
        <v/>
      </c>
      <c r="Q98" s="4" t="str">
        <f t="shared" si="10"/>
        <v/>
      </c>
      <c r="S98" s="2">
        <f t="shared" si="43"/>
        <v>22</v>
      </c>
      <c r="T98" s="4">
        <f t="shared" si="11"/>
        <v>66</v>
      </c>
      <c r="U98" s="4">
        <f t="shared" si="12"/>
        <v>0.24</v>
      </c>
      <c r="V98" s="2">
        <v>152.0</v>
      </c>
      <c r="W98" s="4">
        <f>154+1/32</f>
        <v>154.03125</v>
      </c>
      <c r="X98" s="4">
        <f t="shared" si="13"/>
        <v>2.03125</v>
      </c>
      <c r="Y98" s="13">
        <f t="shared" si="51"/>
        <v>0.6718548124</v>
      </c>
      <c r="Z98" s="4">
        <f t="shared" si="15"/>
        <v>0.008919605274</v>
      </c>
      <c r="AB98" s="2">
        <f t="shared" si="44"/>
        <v>22</v>
      </c>
      <c r="AC98" s="4">
        <f t="shared" si="16"/>
        <v>66</v>
      </c>
      <c r="AD98" s="4">
        <f t="shared" si="17"/>
        <v>0.24</v>
      </c>
      <c r="AG98" s="4">
        <f t="shared" si="18"/>
        <v>0</v>
      </c>
      <c r="AH98" s="13" t="str">
        <f t="shared" si="52"/>
        <v/>
      </c>
      <c r="AI98" s="4" t="str">
        <f t="shared" si="20"/>
        <v/>
      </c>
      <c r="AJ98" s="13"/>
      <c r="AK98" s="2">
        <f t="shared" si="45"/>
        <v>22</v>
      </c>
      <c r="AL98" s="4">
        <f t="shared" si="21"/>
        <v>66</v>
      </c>
      <c r="AM98" s="4">
        <f t="shared" si="22"/>
        <v>0.24</v>
      </c>
      <c r="AP98" s="4">
        <f t="shared" si="23"/>
        <v>0</v>
      </c>
      <c r="AQ98" s="13" t="str">
        <f t="shared" si="53"/>
        <v/>
      </c>
      <c r="AR98" s="4" t="str">
        <f t="shared" si="25"/>
        <v/>
      </c>
      <c r="AS98" s="13"/>
      <c r="AT98" s="2">
        <f t="shared" si="46"/>
        <v>22</v>
      </c>
      <c r="AU98" s="4">
        <f t="shared" si="26"/>
        <v>66</v>
      </c>
      <c r="AV98" s="4">
        <f t="shared" si="27"/>
        <v>0.24</v>
      </c>
      <c r="AY98" s="4">
        <f t="shared" si="28"/>
        <v>0</v>
      </c>
      <c r="AZ98" s="13" t="str">
        <f t="shared" si="54"/>
        <v/>
      </c>
      <c r="BA98" s="4" t="str">
        <f t="shared" si="30"/>
        <v/>
      </c>
      <c r="BB98" s="13"/>
      <c r="BC98" s="2">
        <f t="shared" si="47"/>
        <v>22</v>
      </c>
      <c r="BD98" s="4">
        <f t="shared" si="31"/>
        <v>66</v>
      </c>
      <c r="BE98" s="4">
        <f t="shared" si="32"/>
        <v>0.24</v>
      </c>
      <c r="BH98" s="4">
        <f t="shared" si="33"/>
        <v>0</v>
      </c>
      <c r="BI98" s="13" t="str">
        <f t="shared" si="55"/>
        <v/>
      </c>
      <c r="BJ98" s="4" t="str">
        <f t="shared" si="35"/>
        <v/>
      </c>
      <c r="BK98" s="13"/>
      <c r="BL98" s="2">
        <f t="shared" si="48"/>
        <v>22</v>
      </c>
      <c r="BM98" s="4">
        <f t="shared" si="36"/>
        <v>66</v>
      </c>
      <c r="BN98" s="4">
        <f t="shared" si="37"/>
        <v>0.24</v>
      </c>
      <c r="BQ98" s="4">
        <f t="shared" si="38"/>
        <v>0</v>
      </c>
      <c r="BR98" s="13" t="str">
        <f t="shared" si="56"/>
        <v/>
      </c>
      <c r="BS98" s="4" t="str">
        <f t="shared" si="40"/>
        <v/>
      </c>
      <c r="BT98" s="25"/>
    </row>
    <row r="99">
      <c r="A99" s="2">
        <f t="shared" si="41"/>
        <v>22.5</v>
      </c>
      <c r="B99" s="4">
        <f t="shared" si="1"/>
        <v>67.5</v>
      </c>
      <c r="C99" s="4">
        <f t="shared" si="2"/>
        <v>0.21</v>
      </c>
      <c r="F99" s="4">
        <f t="shared" si="3"/>
        <v>0</v>
      </c>
      <c r="G99" s="13" t="str">
        <f t="shared" si="49"/>
        <v/>
      </c>
      <c r="H99" s="4" t="str">
        <f t="shared" si="5"/>
        <v/>
      </c>
      <c r="J99" s="2">
        <f t="shared" si="42"/>
        <v>22.5</v>
      </c>
      <c r="K99" s="4">
        <f t="shared" si="6"/>
        <v>67.5</v>
      </c>
      <c r="L99" s="4">
        <f t="shared" si="7"/>
        <v>0.21</v>
      </c>
      <c r="O99" s="4">
        <f t="shared" si="8"/>
        <v>0</v>
      </c>
      <c r="P99" s="13" t="str">
        <f t="shared" si="50"/>
        <v/>
      </c>
      <c r="Q99" s="4" t="str">
        <f t="shared" si="10"/>
        <v/>
      </c>
      <c r="S99" s="2">
        <f t="shared" si="43"/>
        <v>22.5</v>
      </c>
      <c r="T99" s="4">
        <f t="shared" si="11"/>
        <v>67.5</v>
      </c>
      <c r="U99" s="4">
        <f t="shared" si="12"/>
        <v>0.21</v>
      </c>
      <c r="V99" s="4">
        <f>151.875-1/32</f>
        <v>151.84375</v>
      </c>
      <c r="W99" s="4">
        <f>154.25-1/32</f>
        <v>154.21875</v>
      </c>
      <c r="X99" s="4">
        <f t="shared" si="13"/>
        <v>2.375</v>
      </c>
      <c r="Y99" s="13">
        <f t="shared" si="51"/>
        <v>0.7264831573</v>
      </c>
      <c r="Z99" s="4">
        <f t="shared" si="15"/>
        <v>0.006869609018</v>
      </c>
      <c r="AB99" s="2">
        <f t="shared" si="44"/>
        <v>22.5</v>
      </c>
      <c r="AC99" s="4">
        <f t="shared" si="16"/>
        <v>67.5</v>
      </c>
      <c r="AD99" s="4">
        <f t="shared" si="17"/>
        <v>0.21</v>
      </c>
      <c r="AG99" s="4">
        <f t="shared" si="18"/>
        <v>0</v>
      </c>
      <c r="AH99" s="13" t="str">
        <f t="shared" si="52"/>
        <v/>
      </c>
      <c r="AI99" s="4" t="str">
        <f t="shared" si="20"/>
        <v/>
      </c>
      <c r="AJ99" s="13"/>
      <c r="AK99" s="2">
        <f t="shared" si="45"/>
        <v>22.5</v>
      </c>
      <c r="AL99" s="4">
        <f t="shared" si="21"/>
        <v>67.5</v>
      </c>
      <c r="AM99" s="4">
        <f t="shared" si="22"/>
        <v>0.21</v>
      </c>
      <c r="AP99" s="4">
        <f t="shared" si="23"/>
        <v>0</v>
      </c>
      <c r="AQ99" s="13" t="str">
        <f t="shared" si="53"/>
        <v/>
      </c>
      <c r="AR99" s="4" t="str">
        <f t="shared" si="25"/>
        <v/>
      </c>
      <c r="AS99" s="13"/>
      <c r="AT99" s="2">
        <f t="shared" si="46"/>
        <v>22.5</v>
      </c>
      <c r="AU99" s="4">
        <f t="shared" si="26"/>
        <v>67.5</v>
      </c>
      <c r="AV99" s="4">
        <f t="shared" si="27"/>
        <v>0.21</v>
      </c>
      <c r="AY99" s="4">
        <f t="shared" si="28"/>
        <v>0</v>
      </c>
      <c r="AZ99" s="13" t="str">
        <f t="shared" si="54"/>
        <v/>
      </c>
      <c r="BA99" s="4" t="str">
        <f t="shared" si="30"/>
        <v/>
      </c>
      <c r="BB99" s="13"/>
      <c r="BC99" s="2">
        <f t="shared" si="47"/>
        <v>22.5</v>
      </c>
      <c r="BD99" s="4">
        <f t="shared" si="31"/>
        <v>67.5</v>
      </c>
      <c r="BE99" s="4">
        <f t="shared" si="32"/>
        <v>0.21</v>
      </c>
      <c r="BH99" s="4">
        <f t="shared" si="33"/>
        <v>0</v>
      </c>
      <c r="BI99" s="13" t="str">
        <f t="shared" si="55"/>
        <v/>
      </c>
      <c r="BJ99" s="4" t="str">
        <f t="shared" si="35"/>
        <v/>
      </c>
      <c r="BK99" s="13"/>
      <c r="BL99" s="2">
        <f t="shared" si="48"/>
        <v>22.5</v>
      </c>
      <c r="BM99" s="4">
        <f t="shared" si="36"/>
        <v>67.5</v>
      </c>
      <c r="BN99" s="4">
        <f t="shared" si="37"/>
        <v>0.21</v>
      </c>
      <c r="BQ99" s="4">
        <f t="shared" si="38"/>
        <v>0</v>
      </c>
      <c r="BR99" s="13" t="str">
        <f t="shared" si="56"/>
        <v/>
      </c>
      <c r="BS99" s="4" t="str">
        <f t="shared" si="40"/>
        <v/>
      </c>
      <c r="BT99" s="25"/>
    </row>
    <row r="100">
      <c r="A100" s="2">
        <f t="shared" si="41"/>
        <v>23</v>
      </c>
      <c r="B100" s="4">
        <f t="shared" si="1"/>
        <v>69</v>
      </c>
      <c r="C100" s="4">
        <f t="shared" si="2"/>
        <v>0.18</v>
      </c>
      <c r="F100" s="4">
        <f t="shared" si="3"/>
        <v>0</v>
      </c>
      <c r="G100" s="13" t="str">
        <f t="shared" si="49"/>
        <v/>
      </c>
      <c r="H100" s="4" t="str">
        <f t="shared" si="5"/>
        <v/>
      </c>
      <c r="J100" s="2">
        <f t="shared" si="42"/>
        <v>23</v>
      </c>
      <c r="K100" s="4">
        <f t="shared" si="6"/>
        <v>69</v>
      </c>
      <c r="L100" s="4">
        <f t="shared" si="7"/>
        <v>0.18</v>
      </c>
      <c r="O100" s="4">
        <f t="shared" si="8"/>
        <v>0</v>
      </c>
      <c r="P100" s="13" t="str">
        <f t="shared" si="50"/>
        <v/>
      </c>
      <c r="Q100" s="4" t="str">
        <f t="shared" si="10"/>
        <v/>
      </c>
      <c r="S100" s="2">
        <f t="shared" si="43"/>
        <v>23</v>
      </c>
      <c r="T100" s="4">
        <f t="shared" si="11"/>
        <v>69</v>
      </c>
      <c r="U100" s="4">
        <f t="shared" si="12"/>
        <v>0.18</v>
      </c>
      <c r="V100" s="4">
        <f>151+11/16</f>
        <v>151.6875</v>
      </c>
      <c r="W100" s="4">
        <f>154.375+1/32</f>
        <v>154.40625</v>
      </c>
      <c r="X100" s="4">
        <f t="shared" si="13"/>
        <v>2.71875</v>
      </c>
      <c r="Y100" s="13">
        <f t="shared" si="51"/>
        <v>0.7772815878</v>
      </c>
      <c r="Z100" s="4">
        <f t="shared" si="15"/>
        <v>0.005130473598</v>
      </c>
      <c r="AB100" s="2">
        <f t="shared" si="44"/>
        <v>23</v>
      </c>
      <c r="AC100" s="4">
        <f t="shared" si="16"/>
        <v>69</v>
      </c>
      <c r="AD100" s="4">
        <f t="shared" si="17"/>
        <v>0.18</v>
      </c>
      <c r="AG100" s="4">
        <f t="shared" si="18"/>
        <v>0</v>
      </c>
      <c r="AH100" s="13" t="str">
        <f t="shared" si="52"/>
        <v/>
      </c>
      <c r="AI100" s="4" t="str">
        <f t="shared" si="20"/>
        <v/>
      </c>
      <c r="AJ100" s="13"/>
      <c r="AK100" s="2">
        <f t="shared" si="45"/>
        <v>23</v>
      </c>
      <c r="AL100" s="4">
        <f t="shared" si="21"/>
        <v>69</v>
      </c>
      <c r="AM100" s="4">
        <f t="shared" si="22"/>
        <v>0.18</v>
      </c>
      <c r="AP100" s="4">
        <f t="shared" si="23"/>
        <v>0</v>
      </c>
      <c r="AQ100" s="13" t="str">
        <f t="shared" si="53"/>
        <v/>
      </c>
      <c r="AR100" s="4" t="str">
        <f t="shared" si="25"/>
        <v/>
      </c>
      <c r="AS100" s="13"/>
      <c r="AT100" s="2">
        <f t="shared" si="46"/>
        <v>23</v>
      </c>
      <c r="AU100" s="4">
        <f t="shared" si="26"/>
        <v>69</v>
      </c>
      <c r="AV100" s="4">
        <f t="shared" si="27"/>
        <v>0.18</v>
      </c>
      <c r="AY100" s="4">
        <f t="shared" si="28"/>
        <v>0</v>
      </c>
      <c r="AZ100" s="13" t="str">
        <f t="shared" si="54"/>
        <v/>
      </c>
      <c r="BA100" s="4" t="str">
        <f t="shared" si="30"/>
        <v/>
      </c>
      <c r="BB100" s="13"/>
      <c r="BC100" s="2">
        <f t="shared" si="47"/>
        <v>23</v>
      </c>
      <c r="BD100" s="4">
        <f t="shared" si="31"/>
        <v>69</v>
      </c>
      <c r="BE100" s="4">
        <f t="shared" si="32"/>
        <v>0.18</v>
      </c>
      <c r="BH100" s="4">
        <f t="shared" si="33"/>
        <v>0</v>
      </c>
      <c r="BI100" s="13" t="str">
        <f t="shared" si="55"/>
        <v/>
      </c>
      <c r="BJ100" s="4" t="str">
        <f t="shared" si="35"/>
        <v/>
      </c>
      <c r="BK100" s="13"/>
      <c r="BL100" s="2">
        <f t="shared" si="48"/>
        <v>23</v>
      </c>
      <c r="BM100" s="4">
        <f t="shared" si="36"/>
        <v>69</v>
      </c>
      <c r="BN100" s="4">
        <f t="shared" si="37"/>
        <v>0.18</v>
      </c>
      <c r="BQ100" s="4">
        <f t="shared" si="38"/>
        <v>0</v>
      </c>
      <c r="BR100" s="13" t="str">
        <f t="shared" si="56"/>
        <v/>
      </c>
      <c r="BS100" s="4" t="str">
        <f t="shared" si="40"/>
        <v/>
      </c>
      <c r="BT100" s="25"/>
    </row>
    <row r="101">
      <c r="A101" s="2">
        <f t="shared" si="41"/>
        <v>23.5</v>
      </c>
      <c r="B101" s="4">
        <f t="shared" si="1"/>
        <v>70.5</v>
      </c>
      <c r="C101" s="4">
        <f t="shared" si="2"/>
        <v>0.15</v>
      </c>
      <c r="F101" s="4">
        <f t="shared" si="3"/>
        <v>0</v>
      </c>
      <c r="G101" s="13" t="str">
        <f t="shared" si="49"/>
        <v/>
      </c>
      <c r="H101" s="4" t="str">
        <f t="shared" si="5"/>
        <v/>
      </c>
      <c r="J101" s="2">
        <f t="shared" si="42"/>
        <v>23.5</v>
      </c>
      <c r="K101" s="4">
        <f t="shared" si="6"/>
        <v>70.5</v>
      </c>
      <c r="L101" s="4">
        <f t="shared" si="7"/>
        <v>0.15</v>
      </c>
      <c r="O101" s="4">
        <f t="shared" si="8"/>
        <v>0</v>
      </c>
      <c r="P101" s="13" t="str">
        <f t="shared" si="50"/>
        <v/>
      </c>
      <c r="Q101" s="4" t="str">
        <f t="shared" si="10"/>
        <v/>
      </c>
      <c r="S101" s="2">
        <f t="shared" si="43"/>
        <v>23.5</v>
      </c>
      <c r="T101" s="4">
        <f t="shared" si="11"/>
        <v>70.5</v>
      </c>
      <c r="U101" s="4">
        <f t="shared" si="12"/>
        <v>0.15</v>
      </c>
      <c r="V101" s="4">
        <f>151+9/16</f>
        <v>151.5625</v>
      </c>
      <c r="W101" s="2">
        <v>154.5</v>
      </c>
      <c r="X101" s="4">
        <f t="shared" si="13"/>
        <v>2.9375</v>
      </c>
      <c r="Y101" s="13">
        <f t="shared" si="51"/>
        <v>0.8079466429</v>
      </c>
      <c r="Z101" s="4">
        <f t="shared" si="15"/>
        <v>0.003701146039</v>
      </c>
      <c r="AB101" s="2">
        <f t="shared" si="44"/>
        <v>23.5</v>
      </c>
      <c r="AC101" s="4">
        <f t="shared" si="16"/>
        <v>70.5</v>
      </c>
      <c r="AD101" s="4">
        <f t="shared" si="17"/>
        <v>0.15</v>
      </c>
      <c r="AG101" s="4">
        <f t="shared" si="18"/>
        <v>0</v>
      </c>
      <c r="AH101" s="13" t="str">
        <f t="shared" si="52"/>
        <v/>
      </c>
      <c r="AI101" s="4" t="str">
        <f t="shared" si="20"/>
        <v/>
      </c>
      <c r="AJ101" s="13"/>
      <c r="AK101" s="2">
        <f t="shared" si="45"/>
        <v>23.5</v>
      </c>
      <c r="AL101" s="4">
        <f t="shared" si="21"/>
        <v>70.5</v>
      </c>
      <c r="AM101" s="4">
        <f t="shared" si="22"/>
        <v>0.15</v>
      </c>
      <c r="AP101" s="4">
        <f t="shared" si="23"/>
        <v>0</v>
      </c>
      <c r="AQ101" s="13" t="str">
        <f t="shared" si="53"/>
        <v/>
      </c>
      <c r="AR101" s="4" t="str">
        <f t="shared" si="25"/>
        <v/>
      </c>
      <c r="AS101" s="13"/>
      <c r="AT101" s="2">
        <f t="shared" si="46"/>
        <v>23.5</v>
      </c>
      <c r="AU101" s="4">
        <f t="shared" si="26"/>
        <v>70.5</v>
      </c>
      <c r="AV101" s="4">
        <f t="shared" si="27"/>
        <v>0.15</v>
      </c>
      <c r="AY101" s="4">
        <f t="shared" si="28"/>
        <v>0</v>
      </c>
      <c r="AZ101" s="13" t="str">
        <f t="shared" si="54"/>
        <v/>
      </c>
      <c r="BA101" s="4" t="str">
        <f t="shared" si="30"/>
        <v/>
      </c>
      <c r="BB101" s="13"/>
      <c r="BC101" s="2">
        <f t="shared" si="47"/>
        <v>23.5</v>
      </c>
      <c r="BD101" s="4">
        <f t="shared" si="31"/>
        <v>70.5</v>
      </c>
      <c r="BE101" s="4">
        <f t="shared" si="32"/>
        <v>0.15</v>
      </c>
      <c r="BH101" s="4">
        <f t="shared" si="33"/>
        <v>0</v>
      </c>
      <c r="BI101" s="13" t="str">
        <f t="shared" si="55"/>
        <v/>
      </c>
      <c r="BJ101" s="4" t="str">
        <f t="shared" si="35"/>
        <v/>
      </c>
      <c r="BK101" s="13"/>
      <c r="BL101" s="2">
        <f t="shared" si="48"/>
        <v>23.5</v>
      </c>
      <c r="BM101" s="4">
        <f t="shared" si="36"/>
        <v>70.5</v>
      </c>
      <c r="BN101" s="4">
        <f t="shared" si="37"/>
        <v>0.15</v>
      </c>
      <c r="BQ101" s="4">
        <f t="shared" si="38"/>
        <v>0</v>
      </c>
      <c r="BR101" s="13" t="str">
        <f t="shared" si="56"/>
        <v/>
      </c>
      <c r="BS101" s="4" t="str">
        <f t="shared" si="40"/>
        <v/>
      </c>
      <c r="BT101" s="25"/>
    </row>
    <row r="102">
      <c r="A102" s="2">
        <f t="shared" si="41"/>
        <v>24</v>
      </c>
      <c r="B102" s="4">
        <f t="shared" si="1"/>
        <v>72</v>
      </c>
      <c r="C102" s="4">
        <f t="shared" si="2"/>
        <v>0.12</v>
      </c>
      <c r="F102" s="4">
        <f t="shared" si="3"/>
        <v>0</v>
      </c>
      <c r="G102" s="13" t="str">
        <f t="shared" si="49"/>
        <v/>
      </c>
      <c r="H102" s="4" t="str">
        <f t="shared" si="5"/>
        <v/>
      </c>
      <c r="J102" s="2">
        <f t="shared" si="42"/>
        <v>24</v>
      </c>
      <c r="K102" s="4">
        <f t="shared" si="6"/>
        <v>72</v>
      </c>
      <c r="L102" s="4">
        <f t="shared" si="7"/>
        <v>0.12</v>
      </c>
      <c r="O102" s="4">
        <f t="shared" si="8"/>
        <v>0</v>
      </c>
      <c r="P102" s="13" t="str">
        <f t="shared" si="50"/>
        <v/>
      </c>
      <c r="Q102" s="4" t="str">
        <f t="shared" si="10"/>
        <v/>
      </c>
      <c r="S102" s="2">
        <f t="shared" si="43"/>
        <v>24</v>
      </c>
      <c r="T102" s="4">
        <f t="shared" si="11"/>
        <v>72</v>
      </c>
      <c r="U102" s="4">
        <f t="shared" si="12"/>
        <v>0.12</v>
      </c>
      <c r="V102" s="4">
        <f>151+7/16</f>
        <v>151.4375</v>
      </c>
      <c r="W102" s="4">
        <f>154.625</f>
        <v>154.625</v>
      </c>
      <c r="X102" s="4">
        <f t="shared" si="13"/>
        <v>3.1875</v>
      </c>
      <c r="Y102" s="13">
        <f t="shared" si="51"/>
        <v>0.8416254115</v>
      </c>
      <c r="Z102" s="4">
        <f t="shared" si="15"/>
        <v>0.002565630033</v>
      </c>
      <c r="AB102" s="2">
        <f t="shared" si="44"/>
        <v>24</v>
      </c>
      <c r="AC102" s="4">
        <f t="shared" si="16"/>
        <v>72</v>
      </c>
      <c r="AD102" s="4">
        <f t="shared" si="17"/>
        <v>0.12</v>
      </c>
      <c r="AG102" s="4">
        <f t="shared" si="18"/>
        <v>0</v>
      </c>
      <c r="AH102" s="13" t="str">
        <f t="shared" si="52"/>
        <v/>
      </c>
      <c r="AI102" s="4" t="str">
        <f t="shared" si="20"/>
        <v/>
      </c>
      <c r="AJ102" s="13"/>
      <c r="AK102" s="2">
        <f t="shared" si="45"/>
        <v>24</v>
      </c>
      <c r="AL102" s="4">
        <f t="shared" si="21"/>
        <v>72</v>
      </c>
      <c r="AM102" s="4">
        <f t="shared" si="22"/>
        <v>0.12</v>
      </c>
      <c r="AP102" s="4">
        <f t="shared" si="23"/>
        <v>0</v>
      </c>
      <c r="AQ102" s="13" t="str">
        <f t="shared" si="53"/>
        <v/>
      </c>
      <c r="AR102" s="4" t="str">
        <f t="shared" si="25"/>
        <v/>
      </c>
      <c r="AS102" s="13"/>
      <c r="AT102" s="2">
        <f t="shared" si="46"/>
        <v>24</v>
      </c>
      <c r="AU102" s="4">
        <f t="shared" si="26"/>
        <v>72</v>
      </c>
      <c r="AV102" s="4">
        <f t="shared" si="27"/>
        <v>0.12</v>
      </c>
      <c r="AY102" s="4">
        <f t="shared" si="28"/>
        <v>0</v>
      </c>
      <c r="AZ102" s="13" t="str">
        <f t="shared" si="54"/>
        <v/>
      </c>
      <c r="BA102" s="4" t="str">
        <f t="shared" si="30"/>
        <v/>
      </c>
      <c r="BB102" s="13"/>
      <c r="BC102" s="2">
        <f t="shared" si="47"/>
        <v>24</v>
      </c>
      <c r="BD102" s="4">
        <f t="shared" si="31"/>
        <v>72</v>
      </c>
      <c r="BE102" s="4">
        <f t="shared" si="32"/>
        <v>0.12</v>
      </c>
      <c r="BH102" s="4">
        <f t="shared" si="33"/>
        <v>0</v>
      </c>
      <c r="BI102" s="13" t="str">
        <f t="shared" si="55"/>
        <v/>
      </c>
      <c r="BJ102" s="4" t="str">
        <f t="shared" si="35"/>
        <v/>
      </c>
      <c r="BK102" s="13"/>
      <c r="BL102" s="2">
        <f t="shared" si="48"/>
        <v>24</v>
      </c>
      <c r="BM102" s="4">
        <f t="shared" si="36"/>
        <v>72</v>
      </c>
      <c r="BN102" s="4">
        <f t="shared" si="37"/>
        <v>0.12</v>
      </c>
      <c r="BQ102" s="4">
        <f t="shared" si="38"/>
        <v>0</v>
      </c>
      <c r="BR102" s="13" t="str">
        <f t="shared" si="56"/>
        <v/>
      </c>
      <c r="BS102" s="4" t="str">
        <f t="shared" si="40"/>
        <v/>
      </c>
      <c r="BT102" s="25"/>
    </row>
    <row r="103">
      <c r="A103" s="2">
        <f t="shared" si="41"/>
        <v>24.5</v>
      </c>
      <c r="B103" s="4">
        <f t="shared" si="1"/>
        <v>73.5</v>
      </c>
      <c r="C103" s="4">
        <f t="shared" si="2"/>
        <v>0.09</v>
      </c>
      <c r="F103" s="4">
        <f t="shared" si="3"/>
        <v>0</v>
      </c>
      <c r="G103" s="13" t="str">
        <f t="shared" si="49"/>
        <v/>
      </c>
      <c r="H103" s="4" t="str">
        <f t="shared" si="5"/>
        <v/>
      </c>
      <c r="J103" s="2">
        <f t="shared" si="42"/>
        <v>24.5</v>
      </c>
      <c r="K103" s="4">
        <f t="shared" si="6"/>
        <v>73.5</v>
      </c>
      <c r="L103" s="4">
        <f t="shared" si="7"/>
        <v>0.09</v>
      </c>
      <c r="O103" s="4">
        <f t="shared" si="8"/>
        <v>0</v>
      </c>
      <c r="P103" s="13" t="str">
        <f t="shared" si="50"/>
        <v/>
      </c>
      <c r="Q103" s="4" t="str">
        <f t="shared" si="10"/>
        <v/>
      </c>
      <c r="S103" s="2">
        <f t="shared" si="43"/>
        <v>24.5</v>
      </c>
      <c r="T103" s="4">
        <f t="shared" si="11"/>
        <v>73.5</v>
      </c>
      <c r="U103" s="4">
        <f t="shared" si="12"/>
        <v>0.09</v>
      </c>
      <c r="V103" s="4">
        <f>151.375+1/32</f>
        <v>151.40625</v>
      </c>
      <c r="W103" s="4">
        <f>154+11/16</f>
        <v>154.6875</v>
      </c>
      <c r="X103" s="4">
        <f t="shared" si="13"/>
        <v>3.28125</v>
      </c>
      <c r="Y103" s="13">
        <f t="shared" si="51"/>
        <v>0.8539125638</v>
      </c>
      <c r="Z103" s="4">
        <f t="shared" si="15"/>
        <v>0.001763553573</v>
      </c>
      <c r="AB103" s="2">
        <f t="shared" si="44"/>
        <v>24.5</v>
      </c>
      <c r="AC103" s="4">
        <f t="shared" si="16"/>
        <v>73.5</v>
      </c>
      <c r="AD103" s="4">
        <f t="shared" si="17"/>
        <v>0.09</v>
      </c>
      <c r="AG103" s="4">
        <f t="shared" si="18"/>
        <v>0</v>
      </c>
      <c r="AH103" s="13" t="str">
        <f t="shared" si="52"/>
        <v/>
      </c>
      <c r="AI103" s="4" t="str">
        <f t="shared" si="20"/>
        <v/>
      </c>
      <c r="AJ103" s="13"/>
      <c r="AK103" s="2">
        <f t="shared" si="45"/>
        <v>24.5</v>
      </c>
      <c r="AL103" s="4">
        <f t="shared" si="21"/>
        <v>73.5</v>
      </c>
      <c r="AM103" s="4">
        <f t="shared" si="22"/>
        <v>0.09</v>
      </c>
      <c r="AP103" s="4">
        <f t="shared" si="23"/>
        <v>0</v>
      </c>
      <c r="AQ103" s="13" t="str">
        <f t="shared" si="53"/>
        <v/>
      </c>
      <c r="AR103" s="4" t="str">
        <f t="shared" si="25"/>
        <v/>
      </c>
      <c r="AS103" s="13"/>
      <c r="AT103" s="2">
        <f t="shared" si="46"/>
        <v>24.5</v>
      </c>
      <c r="AU103" s="4">
        <f t="shared" si="26"/>
        <v>73.5</v>
      </c>
      <c r="AV103" s="4">
        <f t="shared" si="27"/>
        <v>0.09</v>
      </c>
      <c r="AY103" s="4">
        <f t="shared" si="28"/>
        <v>0</v>
      </c>
      <c r="AZ103" s="13" t="str">
        <f t="shared" si="54"/>
        <v/>
      </c>
      <c r="BA103" s="4" t="str">
        <f t="shared" si="30"/>
        <v/>
      </c>
      <c r="BB103" s="13"/>
      <c r="BC103" s="2">
        <f t="shared" si="47"/>
        <v>24.5</v>
      </c>
      <c r="BD103" s="4">
        <f t="shared" si="31"/>
        <v>73.5</v>
      </c>
      <c r="BE103" s="4">
        <f t="shared" si="32"/>
        <v>0.09</v>
      </c>
      <c r="BH103" s="4">
        <f t="shared" si="33"/>
        <v>0</v>
      </c>
      <c r="BI103" s="13" t="str">
        <f t="shared" si="55"/>
        <v/>
      </c>
      <c r="BJ103" s="4" t="str">
        <f t="shared" si="35"/>
        <v/>
      </c>
      <c r="BK103" s="13"/>
      <c r="BL103" s="2">
        <f t="shared" si="48"/>
        <v>24.5</v>
      </c>
      <c r="BM103" s="4">
        <f t="shared" si="36"/>
        <v>73.5</v>
      </c>
      <c r="BN103" s="4">
        <f t="shared" si="37"/>
        <v>0.09</v>
      </c>
      <c r="BQ103" s="4">
        <f t="shared" si="38"/>
        <v>0</v>
      </c>
      <c r="BR103" s="13" t="str">
        <f t="shared" si="56"/>
        <v/>
      </c>
      <c r="BS103" s="4" t="str">
        <f t="shared" si="40"/>
        <v/>
      </c>
      <c r="BT103" s="25"/>
    </row>
    <row r="104">
      <c r="A104" s="2">
        <f t="shared" si="41"/>
        <v>25</v>
      </c>
      <c r="B104" s="4">
        <f t="shared" si="1"/>
        <v>75</v>
      </c>
      <c r="C104" s="4">
        <f t="shared" si="2"/>
        <v>0.06</v>
      </c>
      <c r="F104" s="4">
        <f t="shared" si="3"/>
        <v>0</v>
      </c>
      <c r="G104" s="13" t="str">
        <f t="shared" si="49"/>
        <v/>
      </c>
      <c r="H104" s="4" t="str">
        <f t="shared" si="5"/>
        <v/>
      </c>
      <c r="J104" s="2">
        <f t="shared" si="42"/>
        <v>25</v>
      </c>
      <c r="K104" s="4">
        <f t="shared" si="6"/>
        <v>75</v>
      </c>
      <c r="L104" s="4">
        <f t="shared" si="7"/>
        <v>0.06</v>
      </c>
      <c r="O104" s="4">
        <f t="shared" si="8"/>
        <v>0</v>
      </c>
      <c r="P104" s="13" t="str">
        <f t="shared" si="50"/>
        <v/>
      </c>
      <c r="Q104" s="4" t="str">
        <f t="shared" si="10"/>
        <v/>
      </c>
      <c r="S104" s="2">
        <f t="shared" si="43"/>
        <v>25</v>
      </c>
      <c r="T104" s="4">
        <f t="shared" si="11"/>
        <v>75</v>
      </c>
      <c r="U104" s="4">
        <f t="shared" si="12"/>
        <v>0.06</v>
      </c>
      <c r="V104" s="4">
        <f>151.375</f>
        <v>151.375</v>
      </c>
      <c r="W104" s="4">
        <f t="shared" ref="W104:W105" si="57">154.625+1/32</f>
        <v>154.65625</v>
      </c>
      <c r="X104" s="4">
        <f t="shared" si="13"/>
        <v>3.28125</v>
      </c>
      <c r="Y104" s="13">
        <f t="shared" si="51"/>
        <v>0.8539125638</v>
      </c>
      <c r="Z104" s="4">
        <f t="shared" si="15"/>
        <v>0.001074297397</v>
      </c>
      <c r="AB104" s="2">
        <f t="shared" si="44"/>
        <v>25</v>
      </c>
      <c r="AC104" s="4">
        <f t="shared" si="16"/>
        <v>75</v>
      </c>
      <c r="AD104" s="4">
        <f t="shared" si="17"/>
        <v>0.06</v>
      </c>
      <c r="AG104" s="4">
        <f t="shared" si="18"/>
        <v>0</v>
      </c>
      <c r="AH104" s="13" t="str">
        <f t="shared" si="52"/>
        <v/>
      </c>
      <c r="AI104" s="4" t="str">
        <f t="shared" si="20"/>
        <v/>
      </c>
      <c r="AJ104" s="13"/>
      <c r="AK104" s="2">
        <f t="shared" si="45"/>
        <v>25</v>
      </c>
      <c r="AL104" s="4">
        <f t="shared" si="21"/>
        <v>75</v>
      </c>
      <c r="AM104" s="4">
        <f t="shared" si="22"/>
        <v>0.06</v>
      </c>
      <c r="AP104" s="4">
        <f t="shared" si="23"/>
        <v>0</v>
      </c>
      <c r="AQ104" s="13" t="str">
        <f t="shared" si="53"/>
        <v/>
      </c>
      <c r="AR104" s="4" t="str">
        <f t="shared" si="25"/>
        <v/>
      </c>
      <c r="AS104" s="13"/>
      <c r="AT104" s="2">
        <f t="shared" si="46"/>
        <v>25</v>
      </c>
      <c r="AU104" s="4">
        <f t="shared" si="26"/>
        <v>75</v>
      </c>
      <c r="AV104" s="4">
        <f t="shared" si="27"/>
        <v>0.06</v>
      </c>
      <c r="AY104" s="4">
        <f t="shared" si="28"/>
        <v>0</v>
      </c>
      <c r="AZ104" s="13" t="str">
        <f t="shared" si="54"/>
        <v/>
      </c>
      <c r="BA104" s="4" t="str">
        <f t="shared" si="30"/>
        <v/>
      </c>
      <c r="BB104" s="13"/>
      <c r="BC104" s="2">
        <f t="shared" si="47"/>
        <v>25</v>
      </c>
      <c r="BD104" s="4">
        <f t="shared" si="31"/>
        <v>75</v>
      </c>
      <c r="BE104" s="4">
        <f t="shared" si="32"/>
        <v>0.06</v>
      </c>
      <c r="BH104" s="4">
        <f t="shared" si="33"/>
        <v>0</v>
      </c>
      <c r="BI104" s="13" t="str">
        <f t="shared" si="55"/>
        <v/>
      </c>
      <c r="BJ104" s="4" t="str">
        <f t="shared" si="35"/>
        <v/>
      </c>
      <c r="BK104" s="13"/>
      <c r="BL104" s="2">
        <f t="shared" si="48"/>
        <v>25</v>
      </c>
      <c r="BM104" s="4">
        <f t="shared" si="36"/>
        <v>75</v>
      </c>
      <c r="BN104" s="4">
        <f t="shared" si="37"/>
        <v>0.06</v>
      </c>
      <c r="BQ104" s="4">
        <f t="shared" si="38"/>
        <v>0</v>
      </c>
      <c r="BR104" s="13" t="str">
        <f t="shared" si="56"/>
        <v/>
      </c>
      <c r="BS104" s="4" t="str">
        <f t="shared" si="40"/>
        <v/>
      </c>
      <c r="BT104" s="25"/>
    </row>
    <row r="105">
      <c r="A105" s="2">
        <f t="shared" si="41"/>
        <v>25.5</v>
      </c>
      <c r="B105" s="4">
        <f t="shared" si="1"/>
        <v>76.5</v>
      </c>
      <c r="C105" s="4">
        <f t="shared" si="2"/>
        <v>0.03</v>
      </c>
      <c r="F105" s="4">
        <f t="shared" si="3"/>
        <v>0</v>
      </c>
      <c r="G105" s="13" t="str">
        <f t="shared" si="49"/>
        <v/>
      </c>
      <c r="H105" s="4" t="str">
        <f t="shared" si="5"/>
        <v/>
      </c>
      <c r="J105" s="2">
        <f t="shared" si="42"/>
        <v>25.5</v>
      </c>
      <c r="K105" s="4">
        <f t="shared" si="6"/>
        <v>76.5</v>
      </c>
      <c r="L105" s="4">
        <f t="shared" si="7"/>
        <v>0.03</v>
      </c>
      <c r="O105" s="4">
        <f t="shared" si="8"/>
        <v>0</v>
      </c>
      <c r="P105" s="13" t="str">
        <f t="shared" si="50"/>
        <v/>
      </c>
      <c r="Q105" s="4" t="str">
        <f t="shared" si="10"/>
        <v/>
      </c>
      <c r="S105" s="2">
        <f t="shared" si="43"/>
        <v>25.5</v>
      </c>
      <c r="T105" s="4">
        <f t="shared" si="11"/>
        <v>76.5</v>
      </c>
      <c r="U105" s="4">
        <f t="shared" si="12"/>
        <v>0.03</v>
      </c>
      <c r="V105" s="4">
        <f>151+7/16</f>
        <v>151.4375</v>
      </c>
      <c r="W105" s="4">
        <f t="shared" si="57"/>
        <v>154.65625</v>
      </c>
      <c r="X105" s="4">
        <f t="shared" si="13"/>
        <v>3.21875</v>
      </c>
      <c r="Y105" s="13">
        <f t="shared" si="51"/>
        <v>0.8457409638</v>
      </c>
      <c r="Z105" s="4">
        <f t="shared" si="15"/>
        <v>0.000368875968</v>
      </c>
      <c r="AB105" s="2">
        <f t="shared" si="44"/>
        <v>25.5</v>
      </c>
      <c r="AC105" s="4">
        <f t="shared" si="16"/>
        <v>76.5</v>
      </c>
      <c r="AD105" s="4">
        <f t="shared" si="17"/>
        <v>0.03</v>
      </c>
      <c r="AG105" s="4">
        <f t="shared" si="18"/>
        <v>0</v>
      </c>
      <c r="AH105" s="13" t="str">
        <f t="shared" si="52"/>
        <v/>
      </c>
      <c r="AI105" s="4" t="str">
        <f t="shared" si="20"/>
        <v/>
      </c>
      <c r="AJ105" s="13"/>
      <c r="AK105" s="2">
        <f t="shared" si="45"/>
        <v>25.5</v>
      </c>
      <c r="AL105" s="4">
        <f t="shared" si="21"/>
        <v>76.5</v>
      </c>
      <c r="AM105" s="4">
        <f t="shared" si="22"/>
        <v>0.03</v>
      </c>
      <c r="AP105" s="4">
        <f t="shared" si="23"/>
        <v>0</v>
      </c>
      <c r="AQ105" s="13" t="str">
        <f t="shared" si="53"/>
        <v/>
      </c>
      <c r="AR105" s="4" t="str">
        <f t="shared" si="25"/>
        <v/>
      </c>
      <c r="AS105" s="13"/>
      <c r="AT105" s="2">
        <f t="shared" si="46"/>
        <v>25.5</v>
      </c>
      <c r="AU105" s="4">
        <f t="shared" si="26"/>
        <v>76.5</v>
      </c>
      <c r="AV105" s="4">
        <f t="shared" si="27"/>
        <v>0.03</v>
      </c>
      <c r="AY105" s="4">
        <f t="shared" si="28"/>
        <v>0</v>
      </c>
      <c r="AZ105" s="13" t="str">
        <f t="shared" si="54"/>
        <v/>
      </c>
      <c r="BA105" s="4" t="str">
        <f t="shared" si="30"/>
        <v/>
      </c>
      <c r="BB105" s="13"/>
      <c r="BC105" s="2">
        <f t="shared" si="47"/>
        <v>25.5</v>
      </c>
      <c r="BD105" s="4">
        <f t="shared" si="31"/>
        <v>76.5</v>
      </c>
      <c r="BE105" s="4">
        <f t="shared" si="32"/>
        <v>0.03</v>
      </c>
      <c r="BH105" s="4">
        <f t="shared" si="33"/>
        <v>0</v>
      </c>
      <c r="BI105" s="13" t="str">
        <f t="shared" si="55"/>
        <v/>
      </c>
      <c r="BJ105" s="4" t="str">
        <f t="shared" si="35"/>
        <v/>
      </c>
      <c r="BK105" s="13"/>
      <c r="BL105" s="2">
        <f t="shared" si="48"/>
        <v>25.5</v>
      </c>
      <c r="BM105" s="4">
        <f t="shared" si="36"/>
        <v>76.5</v>
      </c>
      <c r="BN105" s="4">
        <f t="shared" si="37"/>
        <v>0.03</v>
      </c>
      <c r="BQ105" s="4">
        <f t="shared" si="38"/>
        <v>0</v>
      </c>
      <c r="BR105" s="13" t="str">
        <f t="shared" si="56"/>
        <v/>
      </c>
      <c r="BS105" s="4" t="str">
        <f t="shared" si="40"/>
        <v/>
      </c>
      <c r="BT105" s="25"/>
    </row>
    <row r="106">
      <c r="A106" s="2">
        <f t="shared" si="41"/>
        <v>26</v>
      </c>
      <c r="B106" s="4">
        <f t="shared" si="1"/>
        <v>78</v>
      </c>
      <c r="C106" s="4">
        <f t="shared" si="2"/>
        <v>0</v>
      </c>
      <c r="F106" s="4">
        <f t="shared" si="3"/>
        <v>0</v>
      </c>
      <c r="G106" s="13" t="str">
        <f t="shared" si="49"/>
        <v/>
      </c>
      <c r="H106" s="4">
        <f t="shared" si="5"/>
        <v>0</v>
      </c>
      <c r="J106" s="2">
        <f t="shared" si="42"/>
        <v>26</v>
      </c>
      <c r="K106" s="4">
        <f t="shared" si="6"/>
        <v>78</v>
      </c>
      <c r="L106" s="4">
        <f t="shared" si="7"/>
        <v>0</v>
      </c>
      <c r="O106" s="4">
        <f t="shared" si="8"/>
        <v>0</v>
      </c>
      <c r="P106" s="13" t="str">
        <f t="shared" si="50"/>
        <v/>
      </c>
      <c r="Q106" s="4">
        <f t="shared" si="10"/>
        <v>0</v>
      </c>
      <c r="S106" s="2">
        <f t="shared" si="43"/>
        <v>26</v>
      </c>
      <c r="T106" s="4">
        <f t="shared" si="11"/>
        <v>78</v>
      </c>
      <c r="U106" s="4">
        <f t="shared" si="12"/>
        <v>0</v>
      </c>
      <c r="V106" s="4">
        <f>151.5</f>
        <v>151.5</v>
      </c>
      <c r="W106" s="4">
        <f>154+9/16</f>
        <v>154.5625</v>
      </c>
      <c r="X106" s="4">
        <f t="shared" si="13"/>
        <v>3.0625</v>
      </c>
      <c r="Y106" s="13">
        <f t="shared" si="51"/>
        <v>0.8249579114</v>
      </c>
      <c r="Z106" s="4">
        <f t="shared" si="15"/>
        <v>0</v>
      </c>
      <c r="AB106" s="2">
        <f t="shared" si="44"/>
        <v>26</v>
      </c>
      <c r="AC106" s="4">
        <f t="shared" si="16"/>
        <v>78</v>
      </c>
      <c r="AD106" s="4">
        <f t="shared" si="17"/>
        <v>0</v>
      </c>
      <c r="AG106" s="4">
        <f t="shared" si="18"/>
        <v>0</v>
      </c>
      <c r="AH106" s="13" t="str">
        <f t="shared" si="52"/>
        <v/>
      </c>
      <c r="AI106" s="4">
        <f t="shared" si="20"/>
        <v>0</v>
      </c>
      <c r="AJ106" s="13"/>
      <c r="AK106" s="2">
        <f t="shared" si="45"/>
        <v>26</v>
      </c>
      <c r="AL106" s="4">
        <f t="shared" si="21"/>
        <v>78</v>
      </c>
      <c r="AM106" s="4">
        <f t="shared" si="22"/>
        <v>0</v>
      </c>
      <c r="AP106" s="4">
        <f t="shared" si="23"/>
        <v>0</v>
      </c>
      <c r="AQ106" s="13" t="str">
        <f t="shared" si="53"/>
        <v/>
      </c>
      <c r="AR106" s="4">
        <f t="shared" si="25"/>
        <v>0</v>
      </c>
      <c r="AS106" s="13"/>
      <c r="AT106" s="2">
        <f t="shared" si="46"/>
        <v>26</v>
      </c>
      <c r="AU106" s="4">
        <f t="shared" si="26"/>
        <v>78</v>
      </c>
      <c r="AV106" s="4">
        <f t="shared" si="27"/>
        <v>0</v>
      </c>
      <c r="AY106" s="4">
        <f t="shared" si="28"/>
        <v>0</v>
      </c>
      <c r="AZ106" s="13" t="str">
        <f t="shared" si="54"/>
        <v/>
      </c>
      <c r="BA106" s="4">
        <f t="shared" si="30"/>
        <v>0</v>
      </c>
      <c r="BB106" s="13"/>
      <c r="BC106" s="2">
        <f t="shared" si="47"/>
        <v>26</v>
      </c>
      <c r="BD106" s="4">
        <f t="shared" si="31"/>
        <v>78</v>
      </c>
      <c r="BE106" s="4">
        <f t="shared" si="32"/>
        <v>0</v>
      </c>
      <c r="BH106" s="4">
        <f t="shared" si="33"/>
        <v>0</v>
      </c>
      <c r="BI106" s="13" t="str">
        <f t="shared" si="55"/>
        <v/>
      </c>
      <c r="BJ106" s="4">
        <f t="shared" si="35"/>
        <v>0</v>
      </c>
      <c r="BK106" s="13"/>
      <c r="BL106" s="2">
        <f t="shared" si="48"/>
        <v>26</v>
      </c>
      <c r="BM106" s="4">
        <f t="shared" si="36"/>
        <v>78</v>
      </c>
      <c r="BN106" s="4">
        <f t="shared" si="37"/>
        <v>0</v>
      </c>
      <c r="BQ106" s="4">
        <f t="shared" si="38"/>
        <v>0</v>
      </c>
      <c r="BR106" s="13" t="str">
        <f t="shared" si="56"/>
        <v/>
      </c>
      <c r="BS106" s="4">
        <f t="shared" si="40"/>
        <v>0</v>
      </c>
      <c r="BT106" s="25"/>
    </row>
    <row r="107">
      <c r="A107" s="2">
        <f t="shared" si="41"/>
        <v>26.5</v>
      </c>
      <c r="B107" s="4">
        <f t="shared" si="1"/>
        <v>79.5</v>
      </c>
      <c r="C107" s="4">
        <f t="shared" si="2"/>
        <v>-0.03</v>
      </c>
      <c r="F107" s="4">
        <f t="shared" si="3"/>
        <v>0</v>
      </c>
      <c r="G107" s="13" t="str">
        <f t="shared" si="49"/>
        <v/>
      </c>
      <c r="H107" s="4" t="str">
        <f t="shared" si="5"/>
        <v/>
      </c>
      <c r="J107" s="2">
        <f t="shared" si="42"/>
        <v>26.5</v>
      </c>
      <c r="K107" s="4">
        <f t="shared" si="6"/>
        <v>79.5</v>
      </c>
      <c r="L107" s="4">
        <f t="shared" si="7"/>
        <v>-0.03</v>
      </c>
      <c r="O107" s="4">
        <f t="shared" si="8"/>
        <v>0</v>
      </c>
      <c r="P107" s="13" t="str">
        <f t="shared" si="50"/>
        <v/>
      </c>
      <c r="Q107" s="4" t="str">
        <f t="shared" si="10"/>
        <v/>
      </c>
      <c r="S107" s="2">
        <f t="shared" si="43"/>
        <v>26.5</v>
      </c>
      <c r="T107" s="4">
        <f t="shared" si="11"/>
        <v>79.5</v>
      </c>
      <c r="U107" s="4">
        <f t="shared" si="12"/>
        <v>-0.03</v>
      </c>
      <c r="V107" s="4">
        <f>151.625</f>
        <v>151.625</v>
      </c>
      <c r="W107" s="4">
        <f>154+7/16</f>
        <v>154.4375</v>
      </c>
      <c r="X107" s="4">
        <f t="shared" si="13"/>
        <v>2.8125</v>
      </c>
      <c r="Y107" s="13">
        <f t="shared" si="51"/>
        <v>0.790569415</v>
      </c>
      <c r="Z107" s="4">
        <f t="shared" si="15"/>
        <v>0.0004681364922</v>
      </c>
      <c r="AB107" s="2">
        <f t="shared" si="44"/>
        <v>26.5</v>
      </c>
      <c r="AC107" s="4">
        <f t="shared" si="16"/>
        <v>79.5</v>
      </c>
      <c r="AD107" s="4">
        <f t="shared" si="17"/>
        <v>-0.03</v>
      </c>
      <c r="AG107" s="4">
        <f t="shared" si="18"/>
        <v>0</v>
      </c>
      <c r="AH107" s="13" t="str">
        <f t="shared" si="52"/>
        <v/>
      </c>
      <c r="AI107" s="4" t="str">
        <f t="shared" si="20"/>
        <v/>
      </c>
      <c r="AJ107" s="13"/>
      <c r="AK107" s="2">
        <f t="shared" si="45"/>
        <v>26.5</v>
      </c>
      <c r="AL107" s="4">
        <f t="shared" si="21"/>
        <v>79.5</v>
      </c>
      <c r="AM107" s="4">
        <f t="shared" si="22"/>
        <v>-0.03</v>
      </c>
      <c r="AP107" s="4">
        <f t="shared" si="23"/>
        <v>0</v>
      </c>
      <c r="AQ107" s="13" t="str">
        <f t="shared" si="53"/>
        <v/>
      </c>
      <c r="AR107" s="4" t="str">
        <f t="shared" si="25"/>
        <v/>
      </c>
      <c r="AS107" s="13"/>
      <c r="AT107" s="2">
        <f t="shared" si="46"/>
        <v>26.5</v>
      </c>
      <c r="AU107" s="4">
        <f t="shared" si="26"/>
        <v>79.5</v>
      </c>
      <c r="AV107" s="4">
        <f t="shared" si="27"/>
        <v>-0.03</v>
      </c>
      <c r="AY107" s="4">
        <f t="shared" si="28"/>
        <v>0</v>
      </c>
      <c r="AZ107" s="13" t="str">
        <f t="shared" si="54"/>
        <v/>
      </c>
      <c r="BA107" s="4" t="str">
        <f t="shared" si="30"/>
        <v/>
      </c>
      <c r="BB107" s="13"/>
      <c r="BC107" s="2">
        <f t="shared" si="47"/>
        <v>26.5</v>
      </c>
      <c r="BD107" s="4">
        <f t="shared" si="31"/>
        <v>79.5</v>
      </c>
      <c r="BE107" s="4">
        <f t="shared" si="32"/>
        <v>-0.03</v>
      </c>
      <c r="BH107" s="4">
        <f t="shared" si="33"/>
        <v>0</v>
      </c>
      <c r="BI107" s="13" t="str">
        <f t="shared" si="55"/>
        <v/>
      </c>
      <c r="BJ107" s="4" t="str">
        <f t="shared" si="35"/>
        <v/>
      </c>
      <c r="BK107" s="13"/>
      <c r="BL107" s="2">
        <f t="shared" si="48"/>
        <v>26.5</v>
      </c>
      <c r="BM107" s="4">
        <f t="shared" si="36"/>
        <v>79.5</v>
      </c>
      <c r="BN107" s="4">
        <f t="shared" si="37"/>
        <v>-0.03</v>
      </c>
      <c r="BQ107" s="4">
        <f t="shared" si="38"/>
        <v>0</v>
      </c>
      <c r="BR107" s="13" t="str">
        <f t="shared" si="56"/>
        <v/>
      </c>
      <c r="BS107" s="4" t="str">
        <f t="shared" si="40"/>
        <v/>
      </c>
      <c r="BT107" s="25"/>
    </row>
    <row r="108">
      <c r="A108" s="2">
        <f t="shared" si="41"/>
        <v>27</v>
      </c>
      <c r="B108" s="4">
        <f t="shared" si="1"/>
        <v>81</v>
      </c>
      <c r="C108" s="4">
        <f t="shared" si="2"/>
        <v>-0.06</v>
      </c>
      <c r="F108" s="4">
        <f t="shared" si="3"/>
        <v>0</v>
      </c>
      <c r="G108" s="13" t="str">
        <f t="shared" si="49"/>
        <v/>
      </c>
      <c r="H108" s="4" t="str">
        <f t="shared" si="5"/>
        <v/>
      </c>
      <c r="J108" s="2">
        <f t="shared" si="42"/>
        <v>27</v>
      </c>
      <c r="K108" s="4">
        <f t="shared" si="6"/>
        <v>81</v>
      </c>
      <c r="L108" s="4">
        <f t="shared" si="7"/>
        <v>-0.06</v>
      </c>
      <c r="O108" s="4">
        <f t="shared" si="8"/>
        <v>0</v>
      </c>
      <c r="P108" s="13" t="str">
        <f t="shared" si="50"/>
        <v/>
      </c>
      <c r="Q108" s="4" t="str">
        <f t="shared" si="10"/>
        <v/>
      </c>
      <c r="S108" s="2">
        <f t="shared" si="43"/>
        <v>27</v>
      </c>
      <c r="T108" s="4">
        <f t="shared" si="11"/>
        <v>81</v>
      </c>
      <c r="U108" s="4">
        <f t="shared" si="12"/>
        <v>-0.06</v>
      </c>
      <c r="V108" s="4">
        <f>151.75</f>
        <v>151.75</v>
      </c>
      <c r="W108" s="4">
        <f>154+5/16</f>
        <v>154.3125</v>
      </c>
      <c r="X108" s="4">
        <f t="shared" si="13"/>
        <v>2.5625</v>
      </c>
      <c r="Y108" s="13">
        <f t="shared" si="51"/>
        <v>0.7546154282</v>
      </c>
      <c r="Z108" s="4">
        <f t="shared" si="15"/>
        <v>0.001515253736</v>
      </c>
      <c r="AB108" s="2">
        <f t="shared" si="44"/>
        <v>27</v>
      </c>
      <c r="AC108" s="4">
        <f t="shared" si="16"/>
        <v>81</v>
      </c>
      <c r="AD108" s="4">
        <f t="shared" si="17"/>
        <v>-0.06</v>
      </c>
      <c r="AG108" s="4">
        <f t="shared" si="18"/>
        <v>0</v>
      </c>
      <c r="AH108" s="13" t="str">
        <f t="shared" si="52"/>
        <v/>
      </c>
      <c r="AI108" s="4" t="str">
        <f t="shared" si="20"/>
        <v/>
      </c>
      <c r="AJ108" s="13"/>
      <c r="AK108" s="2">
        <f t="shared" si="45"/>
        <v>27</v>
      </c>
      <c r="AL108" s="4">
        <f t="shared" si="21"/>
        <v>81</v>
      </c>
      <c r="AM108" s="4">
        <f t="shared" si="22"/>
        <v>-0.06</v>
      </c>
      <c r="AP108" s="4">
        <f t="shared" si="23"/>
        <v>0</v>
      </c>
      <c r="AQ108" s="13" t="str">
        <f t="shared" si="53"/>
        <v/>
      </c>
      <c r="AR108" s="4" t="str">
        <f t="shared" si="25"/>
        <v/>
      </c>
      <c r="AS108" s="13"/>
      <c r="AT108" s="2">
        <f t="shared" si="46"/>
        <v>27</v>
      </c>
      <c r="AU108" s="4">
        <f t="shared" si="26"/>
        <v>81</v>
      </c>
      <c r="AV108" s="4">
        <f t="shared" si="27"/>
        <v>-0.06</v>
      </c>
      <c r="AY108" s="4">
        <f t="shared" si="28"/>
        <v>0</v>
      </c>
      <c r="AZ108" s="13" t="str">
        <f t="shared" si="54"/>
        <v/>
      </c>
      <c r="BA108" s="4" t="str">
        <f t="shared" si="30"/>
        <v/>
      </c>
      <c r="BB108" s="13"/>
      <c r="BC108" s="2">
        <f t="shared" si="47"/>
        <v>27</v>
      </c>
      <c r="BD108" s="4">
        <f t="shared" si="31"/>
        <v>81</v>
      </c>
      <c r="BE108" s="4">
        <f t="shared" si="32"/>
        <v>-0.06</v>
      </c>
      <c r="BH108" s="4">
        <f t="shared" si="33"/>
        <v>0</v>
      </c>
      <c r="BI108" s="13" t="str">
        <f t="shared" si="55"/>
        <v/>
      </c>
      <c r="BJ108" s="4" t="str">
        <f t="shared" si="35"/>
        <v/>
      </c>
      <c r="BK108" s="13"/>
      <c r="BL108" s="2">
        <f t="shared" si="48"/>
        <v>27</v>
      </c>
      <c r="BM108" s="4">
        <f t="shared" si="36"/>
        <v>81</v>
      </c>
      <c r="BN108" s="4">
        <f t="shared" si="37"/>
        <v>-0.06</v>
      </c>
      <c r="BQ108" s="4">
        <f t="shared" si="38"/>
        <v>0</v>
      </c>
      <c r="BR108" s="13" t="str">
        <f t="shared" si="56"/>
        <v/>
      </c>
      <c r="BS108" s="4" t="str">
        <f t="shared" si="40"/>
        <v/>
      </c>
      <c r="BT108" s="25"/>
    </row>
    <row r="109">
      <c r="A109" s="2">
        <f t="shared" si="41"/>
        <v>27.5</v>
      </c>
      <c r="B109" s="4">
        <f t="shared" si="1"/>
        <v>82.5</v>
      </c>
      <c r="C109" s="4">
        <f t="shared" si="2"/>
        <v>-0.09</v>
      </c>
      <c r="F109" s="4">
        <f t="shared" si="3"/>
        <v>0</v>
      </c>
      <c r="G109" s="13" t="str">
        <f t="shared" si="49"/>
        <v/>
      </c>
      <c r="H109" s="4" t="str">
        <f t="shared" si="5"/>
        <v/>
      </c>
      <c r="J109" s="2">
        <f t="shared" si="42"/>
        <v>27.5</v>
      </c>
      <c r="K109" s="4">
        <f t="shared" si="6"/>
        <v>82.5</v>
      </c>
      <c r="L109" s="4">
        <f t="shared" si="7"/>
        <v>-0.09</v>
      </c>
      <c r="O109" s="4">
        <f t="shared" si="8"/>
        <v>0</v>
      </c>
      <c r="P109" s="13" t="str">
        <f t="shared" si="50"/>
        <v/>
      </c>
      <c r="Q109" s="4" t="str">
        <f t="shared" si="10"/>
        <v/>
      </c>
      <c r="S109" s="2">
        <f t="shared" si="43"/>
        <v>27.5</v>
      </c>
      <c r="T109" s="4">
        <f t="shared" si="11"/>
        <v>82.5</v>
      </c>
      <c r="U109" s="4">
        <f t="shared" si="12"/>
        <v>-0.09</v>
      </c>
      <c r="V109" s="4">
        <f>151.875</f>
        <v>151.875</v>
      </c>
      <c r="W109" s="4">
        <f>154+3/16</f>
        <v>154.1875</v>
      </c>
      <c r="X109" s="4">
        <f t="shared" si="13"/>
        <v>2.3125</v>
      </c>
      <c r="Y109" s="13">
        <f t="shared" si="51"/>
        <v>0.7168604389</v>
      </c>
      <c r="Z109" s="4">
        <f t="shared" si="15"/>
        <v>0.002768782856</v>
      </c>
      <c r="AB109" s="2">
        <f t="shared" si="44"/>
        <v>27.5</v>
      </c>
      <c r="AC109" s="4">
        <f t="shared" si="16"/>
        <v>82.5</v>
      </c>
      <c r="AD109" s="4">
        <f t="shared" si="17"/>
        <v>-0.09</v>
      </c>
      <c r="AG109" s="4">
        <f t="shared" si="18"/>
        <v>0</v>
      </c>
      <c r="AH109" s="13" t="str">
        <f t="shared" si="52"/>
        <v/>
      </c>
      <c r="AI109" s="4" t="str">
        <f t="shared" si="20"/>
        <v/>
      </c>
      <c r="AJ109" s="13"/>
      <c r="AK109" s="2">
        <f t="shared" si="45"/>
        <v>27.5</v>
      </c>
      <c r="AL109" s="4">
        <f t="shared" si="21"/>
        <v>82.5</v>
      </c>
      <c r="AM109" s="4">
        <f t="shared" si="22"/>
        <v>-0.09</v>
      </c>
      <c r="AP109" s="4">
        <f t="shared" si="23"/>
        <v>0</v>
      </c>
      <c r="AQ109" s="13" t="str">
        <f t="shared" si="53"/>
        <v/>
      </c>
      <c r="AR109" s="4" t="str">
        <f t="shared" si="25"/>
        <v/>
      </c>
      <c r="AS109" s="13"/>
      <c r="AT109" s="2">
        <f t="shared" si="46"/>
        <v>27.5</v>
      </c>
      <c r="AU109" s="4">
        <f t="shared" si="26"/>
        <v>82.5</v>
      </c>
      <c r="AV109" s="4">
        <f t="shared" si="27"/>
        <v>-0.09</v>
      </c>
      <c r="AY109" s="4">
        <f t="shared" si="28"/>
        <v>0</v>
      </c>
      <c r="AZ109" s="13" t="str">
        <f t="shared" si="54"/>
        <v/>
      </c>
      <c r="BA109" s="4" t="str">
        <f t="shared" si="30"/>
        <v/>
      </c>
      <c r="BB109" s="13"/>
      <c r="BC109" s="2">
        <f t="shared" si="47"/>
        <v>27.5</v>
      </c>
      <c r="BD109" s="4">
        <f t="shared" si="31"/>
        <v>82.5</v>
      </c>
      <c r="BE109" s="4">
        <f t="shared" si="32"/>
        <v>-0.09</v>
      </c>
      <c r="BH109" s="4">
        <f t="shared" si="33"/>
        <v>0</v>
      </c>
      <c r="BI109" s="13" t="str">
        <f t="shared" si="55"/>
        <v/>
      </c>
      <c r="BJ109" s="4" t="str">
        <f t="shared" si="35"/>
        <v/>
      </c>
      <c r="BK109" s="13"/>
      <c r="BL109" s="2">
        <f t="shared" si="48"/>
        <v>27.5</v>
      </c>
      <c r="BM109" s="4">
        <f t="shared" si="36"/>
        <v>82.5</v>
      </c>
      <c r="BN109" s="4">
        <f t="shared" si="37"/>
        <v>-0.09</v>
      </c>
      <c r="BQ109" s="4">
        <f t="shared" si="38"/>
        <v>0</v>
      </c>
      <c r="BR109" s="13" t="str">
        <f t="shared" si="56"/>
        <v/>
      </c>
      <c r="BS109" s="4" t="str">
        <f t="shared" si="40"/>
        <v/>
      </c>
      <c r="BT109" s="25"/>
    </row>
    <row r="110">
      <c r="A110" s="2">
        <f t="shared" si="41"/>
        <v>28</v>
      </c>
      <c r="B110" s="4">
        <f t="shared" si="1"/>
        <v>84</v>
      </c>
      <c r="C110" s="4">
        <f t="shared" si="2"/>
        <v>-0.12</v>
      </c>
      <c r="F110" s="4">
        <f t="shared" si="3"/>
        <v>0</v>
      </c>
      <c r="G110" s="13" t="str">
        <f t="shared" si="49"/>
        <v/>
      </c>
      <c r="H110" s="4" t="str">
        <f t="shared" si="5"/>
        <v/>
      </c>
      <c r="J110" s="2">
        <f t="shared" si="42"/>
        <v>28</v>
      </c>
      <c r="K110" s="4">
        <f t="shared" si="6"/>
        <v>84</v>
      </c>
      <c r="L110" s="4">
        <f t="shared" si="7"/>
        <v>-0.12</v>
      </c>
      <c r="O110" s="4">
        <f t="shared" si="8"/>
        <v>0</v>
      </c>
      <c r="P110" s="13" t="str">
        <f t="shared" si="50"/>
        <v/>
      </c>
      <c r="Q110" s="4" t="str">
        <f t="shared" si="10"/>
        <v/>
      </c>
      <c r="S110" s="2">
        <f t="shared" si="43"/>
        <v>28</v>
      </c>
      <c r="T110" s="4">
        <f t="shared" si="11"/>
        <v>84</v>
      </c>
      <c r="U110" s="4">
        <f t="shared" si="12"/>
        <v>-0.12</v>
      </c>
      <c r="V110" s="4">
        <f>152+1/32</f>
        <v>152.03125</v>
      </c>
      <c r="W110" s="4">
        <f>154+1/32</f>
        <v>154.03125</v>
      </c>
      <c r="X110" s="4">
        <f t="shared" si="13"/>
        <v>2</v>
      </c>
      <c r="Y110" s="13">
        <f t="shared" si="51"/>
        <v>0.6666666667</v>
      </c>
      <c r="Z110" s="4">
        <f t="shared" si="15"/>
        <v>0.004234939735</v>
      </c>
      <c r="AB110" s="2">
        <f t="shared" si="44"/>
        <v>28</v>
      </c>
      <c r="AC110" s="4">
        <f t="shared" si="16"/>
        <v>84</v>
      </c>
      <c r="AD110" s="4">
        <f t="shared" si="17"/>
        <v>-0.12</v>
      </c>
      <c r="AG110" s="4">
        <f t="shared" si="18"/>
        <v>0</v>
      </c>
      <c r="AH110" s="13" t="str">
        <f t="shared" si="52"/>
        <v/>
      </c>
      <c r="AI110" s="4" t="str">
        <f t="shared" si="20"/>
        <v/>
      </c>
      <c r="AJ110" s="13"/>
      <c r="AK110" s="2">
        <f t="shared" si="45"/>
        <v>28</v>
      </c>
      <c r="AL110" s="4">
        <f t="shared" si="21"/>
        <v>84</v>
      </c>
      <c r="AM110" s="4">
        <f t="shared" si="22"/>
        <v>-0.12</v>
      </c>
      <c r="AP110" s="4">
        <f t="shared" si="23"/>
        <v>0</v>
      </c>
      <c r="AQ110" s="13" t="str">
        <f t="shared" si="53"/>
        <v/>
      </c>
      <c r="AR110" s="4" t="str">
        <f t="shared" si="25"/>
        <v/>
      </c>
      <c r="AS110" s="13"/>
      <c r="AT110" s="2">
        <f t="shared" si="46"/>
        <v>28</v>
      </c>
      <c r="AU110" s="4">
        <f t="shared" si="26"/>
        <v>84</v>
      </c>
      <c r="AV110" s="4">
        <f t="shared" si="27"/>
        <v>-0.12</v>
      </c>
      <c r="AY110" s="4">
        <f t="shared" si="28"/>
        <v>0</v>
      </c>
      <c r="AZ110" s="13" t="str">
        <f t="shared" si="54"/>
        <v/>
      </c>
      <c r="BA110" s="4" t="str">
        <f t="shared" si="30"/>
        <v/>
      </c>
      <c r="BB110" s="13"/>
      <c r="BC110" s="2">
        <f t="shared" si="47"/>
        <v>28</v>
      </c>
      <c r="BD110" s="4">
        <f t="shared" si="31"/>
        <v>84</v>
      </c>
      <c r="BE110" s="4">
        <f t="shared" si="32"/>
        <v>-0.12</v>
      </c>
      <c r="BH110" s="4">
        <f t="shared" si="33"/>
        <v>0</v>
      </c>
      <c r="BI110" s="13" t="str">
        <f t="shared" si="55"/>
        <v/>
      </c>
      <c r="BJ110" s="4" t="str">
        <f t="shared" si="35"/>
        <v/>
      </c>
      <c r="BK110" s="13"/>
      <c r="BL110" s="2">
        <f t="shared" si="48"/>
        <v>28</v>
      </c>
      <c r="BM110" s="4">
        <f t="shared" si="36"/>
        <v>84</v>
      </c>
      <c r="BN110" s="4">
        <f t="shared" si="37"/>
        <v>-0.12</v>
      </c>
      <c r="BQ110" s="4">
        <f t="shared" si="38"/>
        <v>0</v>
      </c>
      <c r="BR110" s="13" t="str">
        <f t="shared" si="56"/>
        <v/>
      </c>
      <c r="BS110" s="4" t="str">
        <f t="shared" si="40"/>
        <v/>
      </c>
      <c r="BT110" s="25"/>
    </row>
    <row r="111">
      <c r="A111" s="2">
        <f t="shared" si="41"/>
        <v>28.5</v>
      </c>
      <c r="B111" s="4">
        <f t="shared" si="1"/>
        <v>85.5</v>
      </c>
      <c r="C111" s="4">
        <f t="shared" si="2"/>
        <v>-0.15</v>
      </c>
      <c r="F111" s="4">
        <f t="shared" si="3"/>
        <v>0</v>
      </c>
      <c r="G111" s="13" t="str">
        <f t="shared" si="49"/>
        <v/>
      </c>
      <c r="H111" s="4" t="str">
        <f t="shared" si="5"/>
        <v/>
      </c>
      <c r="J111" s="2">
        <f t="shared" si="42"/>
        <v>28.5</v>
      </c>
      <c r="K111" s="4">
        <f t="shared" si="6"/>
        <v>85.5</v>
      </c>
      <c r="L111" s="4">
        <f t="shared" si="7"/>
        <v>-0.15</v>
      </c>
      <c r="O111" s="4">
        <f t="shared" si="8"/>
        <v>0</v>
      </c>
      <c r="P111" s="13" t="str">
        <f t="shared" si="50"/>
        <v/>
      </c>
      <c r="Q111" s="4" t="str">
        <f t="shared" si="10"/>
        <v/>
      </c>
      <c r="S111" s="2">
        <f t="shared" si="43"/>
        <v>28.5</v>
      </c>
      <c r="T111" s="4">
        <f t="shared" si="11"/>
        <v>85.5</v>
      </c>
      <c r="U111" s="4">
        <f t="shared" si="12"/>
        <v>-0.15</v>
      </c>
      <c r="V111" s="4">
        <f>152.125+1/32</f>
        <v>152.15625</v>
      </c>
      <c r="W111" s="4">
        <f>153.875+1/32</f>
        <v>153.90625</v>
      </c>
      <c r="X111" s="4">
        <f t="shared" si="13"/>
        <v>1.75</v>
      </c>
      <c r="Y111" s="13">
        <f t="shared" si="51"/>
        <v>0.6236095645</v>
      </c>
      <c r="Z111" s="4">
        <f t="shared" si="15"/>
        <v>0.005831559498</v>
      </c>
      <c r="AB111" s="2">
        <f t="shared" si="44"/>
        <v>28.5</v>
      </c>
      <c r="AC111" s="4">
        <f t="shared" si="16"/>
        <v>85.5</v>
      </c>
      <c r="AD111" s="4">
        <f t="shared" si="17"/>
        <v>-0.15</v>
      </c>
      <c r="AG111" s="4">
        <f t="shared" si="18"/>
        <v>0</v>
      </c>
      <c r="AH111" s="13" t="str">
        <f t="shared" si="52"/>
        <v/>
      </c>
      <c r="AI111" s="4" t="str">
        <f t="shared" si="20"/>
        <v/>
      </c>
      <c r="AJ111" s="13"/>
      <c r="AK111" s="2">
        <f t="shared" si="45"/>
        <v>28.5</v>
      </c>
      <c r="AL111" s="4">
        <f t="shared" si="21"/>
        <v>85.5</v>
      </c>
      <c r="AM111" s="4">
        <f t="shared" si="22"/>
        <v>-0.15</v>
      </c>
      <c r="AP111" s="4">
        <f t="shared" si="23"/>
        <v>0</v>
      </c>
      <c r="AQ111" s="13" t="str">
        <f t="shared" si="53"/>
        <v/>
      </c>
      <c r="AR111" s="4" t="str">
        <f t="shared" si="25"/>
        <v/>
      </c>
      <c r="AS111" s="13"/>
      <c r="AT111" s="2">
        <f t="shared" si="46"/>
        <v>28.5</v>
      </c>
      <c r="AU111" s="4">
        <f t="shared" si="26"/>
        <v>85.5</v>
      </c>
      <c r="AV111" s="4">
        <f t="shared" si="27"/>
        <v>-0.15</v>
      </c>
      <c r="AY111" s="4">
        <f t="shared" si="28"/>
        <v>0</v>
      </c>
      <c r="AZ111" s="13" t="str">
        <f t="shared" si="54"/>
        <v/>
      </c>
      <c r="BA111" s="4" t="str">
        <f t="shared" si="30"/>
        <v/>
      </c>
      <c r="BB111" s="13"/>
      <c r="BC111" s="2">
        <f t="shared" si="47"/>
        <v>28.5</v>
      </c>
      <c r="BD111" s="4">
        <f t="shared" si="31"/>
        <v>85.5</v>
      </c>
      <c r="BE111" s="4">
        <f t="shared" si="32"/>
        <v>-0.15</v>
      </c>
      <c r="BH111" s="4">
        <f t="shared" si="33"/>
        <v>0</v>
      </c>
      <c r="BI111" s="13" t="str">
        <f t="shared" si="55"/>
        <v/>
      </c>
      <c r="BJ111" s="4" t="str">
        <f t="shared" si="35"/>
        <v/>
      </c>
      <c r="BK111" s="13"/>
      <c r="BL111" s="2">
        <f t="shared" si="48"/>
        <v>28.5</v>
      </c>
      <c r="BM111" s="4">
        <f t="shared" si="36"/>
        <v>85.5</v>
      </c>
      <c r="BN111" s="4">
        <f t="shared" si="37"/>
        <v>-0.15</v>
      </c>
      <c r="BQ111" s="4">
        <f t="shared" si="38"/>
        <v>0</v>
      </c>
      <c r="BR111" s="13" t="str">
        <f t="shared" si="56"/>
        <v/>
      </c>
      <c r="BS111" s="4" t="str">
        <f t="shared" si="40"/>
        <v/>
      </c>
      <c r="BT111" s="25"/>
    </row>
    <row r="112">
      <c r="A112" s="2">
        <f t="shared" si="41"/>
        <v>29</v>
      </c>
      <c r="B112" s="4">
        <f t="shared" si="1"/>
        <v>87</v>
      </c>
      <c r="C112" s="4">
        <f t="shared" si="2"/>
        <v>-0.18</v>
      </c>
      <c r="F112" s="4">
        <f t="shared" si="3"/>
        <v>0</v>
      </c>
      <c r="G112" s="13" t="str">
        <f t="shared" si="49"/>
        <v/>
      </c>
      <c r="H112" s="4" t="str">
        <f t="shared" si="5"/>
        <v/>
      </c>
      <c r="J112" s="2">
        <f t="shared" si="42"/>
        <v>29</v>
      </c>
      <c r="K112" s="4">
        <f t="shared" si="6"/>
        <v>87</v>
      </c>
      <c r="L112" s="4">
        <f t="shared" si="7"/>
        <v>-0.18</v>
      </c>
      <c r="O112" s="4">
        <f t="shared" si="8"/>
        <v>0</v>
      </c>
      <c r="P112" s="13" t="str">
        <f t="shared" si="50"/>
        <v/>
      </c>
      <c r="Q112" s="4" t="str">
        <f t="shared" si="10"/>
        <v/>
      </c>
      <c r="S112" s="2">
        <f t="shared" si="43"/>
        <v>29</v>
      </c>
      <c r="T112" s="4">
        <f t="shared" si="11"/>
        <v>87</v>
      </c>
      <c r="U112" s="4">
        <f t="shared" si="12"/>
        <v>-0.18</v>
      </c>
      <c r="V112" s="4">
        <f>152.25+1/32</f>
        <v>152.28125</v>
      </c>
      <c r="W112" s="4">
        <f>153.75+1/32</f>
        <v>153.78125</v>
      </c>
      <c r="X112" s="4">
        <f t="shared" si="13"/>
        <v>1.5</v>
      </c>
      <c r="Y112" s="13">
        <f t="shared" si="51"/>
        <v>0.5773502692</v>
      </c>
      <c r="Z112" s="4">
        <f t="shared" si="15"/>
        <v>0.007457935166</v>
      </c>
      <c r="AB112" s="2">
        <f t="shared" si="44"/>
        <v>29</v>
      </c>
      <c r="AC112" s="4">
        <f t="shared" si="16"/>
        <v>87</v>
      </c>
      <c r="AD112" s="4">
        <f t="shared" si="17"/>
        <v>-0.18</v>
      </c>
      <c r="AG112" s="4">
        <f t="shared" si="18"/>
        <v>0</v>
      </c>
      <c r="AH112" s="13" t="str">
        <f t="shared" si="52"/>
        <v/>
      </c>
      <c r="AI112" s="4" t="str">
        <f t="shared" si="20"/>
        <v/>
      </c>
      <c r="AJ112" s="13"/>
      <c r="AK112" s="2">
        <f t="shared" si="45"/>
        <v>29</v>
      </c>
      <c r="AL112" s="4">
        <f t="shared" si="21"/>
        <v>87</v>
      </c>
      <c r="AM112" s="4">
        <f t="shared" si="22"/>
        <v>-0.18</v>
      </c>
      <c r="AP112" s="4">
        <f t="shared" si="23"/>
        <v>0</v>
      </c>
      <c r="AQ112" s="13" t="str">
        <f t="shared" si="53"/>
        <v/>
      </c>
      <c r="AR112" s="4" t="str">
        <f t="shared" si="25"/>
        <v/>
      </c>
      <c r="AS112" s="13"/>
      <c r="AT112" s="2">
        <f t="shared" si="46"/>
        <v>29</v>
      </c>
      <c r="AU112" s="4">
        <f t="shared" si="26"/>
        <v>87</v>
      </c>
      <c r="AV112" s="4">
        <f t="shared" si="27"/>
        <v>-0.18</v>
      </c>
      <c r="AY112" s="4">
        <f t="shared" si="28"/>
        <v>0</v>
      </c>
      <c r="AZ112" s="13" t="str">
        <f t="shared" si="54"/>
        <v/>
      </c>
      <c r="BA112" s="4" t="str">
        <f t="shared" si="30"/>
        <v/>
      </c>
      <c r="BB112" s="13"/>
      <c r="BC112" s="2">
        <f t="shared" si="47"/>
        <v>29</v>
      </c>
      <c r="BD112" s="4">
        <f t="shared" si="31"/>
        <v>87</v>
      </c>
      <c r="BE112" s="4">
        <f t="shared" si="32"/>
        <v>-0.18</v>
      </c>
      <c r="BH112" s="4">
        <f t="shared" si="33"/>
        <v>0</v>
      </c>
      <c r="BI112" s="13" t="str">
        <f t="shared" si="55"/>
        <v/>
      </c>
      <c r="BJ112" s="4" t="str">
        <f t="shared" si="35"/>
        <v/>
      </c>
      <c r="BK112" s="13"/>
      <c r="BL112" s="2">
        <f t="shared" si="48"/>
        <v>29</v>
      </c>
      <c r="BM112" s="4">
        <f t="shared" si="36"/>
        <v>87</v>
      </c>
      <c r="BN112" s="4">
        <f t="shared" si="37"/>
        <v>-0.18</v>
      </c>
      <c r="BQ112" s="4">
        <f t="shared" si="38"/>
        <v>0</v>
      </c>
      <c r="BR112" s="13" t="str">
        <f t="shared" si="56"/>
        <v/>
      </c>
      <c r="BS112" s="4" t="str">
        <f t="shared" si="40"/>
        <v/>
      </c>
      <c r="BT112" s="25"/>
    </row>
    <row r="113">
      <c r="A113" s="2">
        <f t="shared" si="41"/>
        <v>29.5</v>
      </c>
      <c r="B113" s="4">
        <f t="shared" si="1"/>
        <v>88.5</v>
      </c>
      <c r="C113" s="4">
        <f t="shared" si="2"/>
        <v>-0.21</v>
      </c>
      <c r="F113" s="4">
        <f t="shared" si="3"/>
        <v>0</v>
      </c>
      <c r="G113" s="13" t="str">
        <f t="shared" si="49"/>
        <v/>
      </c>
      <c r="H113" s="4" t="str">
        <f t="shared" si="5"/>
        <v/>
      </c>
      <c r="J113" s="2">
        <f t="shared" si="42"/>
        <v>29.5</v>
      </c>
      <c r="K113" s="4">
        <f t="shared" si="6"/>
        <v>88.5</v>
      </c>
      <c r="L113" s="4">
        <f t="shared" si="7"/>
        <v>-0.21</v>
      </c>
      <c r="O113" s="4">
        <f t="shared" si="8"/>
        <v>0</v>
      </c>
      <c r="P113" s="13" t="str">
        <f t="shared" si="50"/>
        <v/>
      </c>
      <c r="Q113" s="4" t="str">
        <f t="shared" si="10"/>
        <v/>
      </c>
      <c r="S113" s="2">
        <f t="shared" si="43"/>
        <v>29.5</v>
      </c>
      <c r="T113" s="4">
        <f t="shared" si="11"/>
        <v>88.5</v>
      </c>
      <c r="U113" s="4">
        <f t="shared" si="12"/>
        <v>-0.21</v>
      </c>
      <c r="V113" s="4">
        <f>152.375</f>
        <v>152.375</v>
      </c>
      <c r="W113" s="4">
        <f>153+11/16</f>
        <v>153.6875</v>
      </c>
      <c r="X113" s="4">
        <f t="shared" si="13"/>
        <v>1.3125</v>
      </c>
      <c r="Y113" s="13">
        <f t="shared" si="51"/>
        <v>0.5400617249</v>
      </c>
      <c r="Z113" s="4">
        <f t="shared" si="15"/>
        <v>0.009055893158</v>
      </c>
      <c r="AB113" s="2">
        <f t="shared" si="44"/>
        <v>29.5</v>
      </c>
      <c r="AC113" s="4">
        <f t="shared" si="16"/>
        <v>88.5</v>
      </c>
      <c r="AD113" s="4">
        <f t="shared" si="17"/>
        <v>-0.21</v>
      </c>
      <c r="AG113" s="4">
        <f t="shared" si="18"/>
        <v>0</v>
      </c>
      <c r="AH113" s="13" t="str">
        <f t="shared" si="52"/>
        <v/>
      </c>
      <c r="AI113" s="4" t="str">
        <f t="shared" si="20"/>
        <v/>
      </c>
      <c r="AJ113" s="13"/>
      <c r="AK113" s="2">
        <f t="shared" si="45"/>
        <v>29.5</v>
      </c>
      <c r="AL113" s="4">
        <f t="shared" si="21"/>
        <v>88.5</v>
      </c>
      <c r="AM113" s="4">
        <f t="shared" si="22"/>
        <v>-0.21</v>
      </c>
      <c r="AP113" s="4">
        <f t="shared" si="23"/>
        <v>0</v>
      </c>
      <c r="AQ113" s="13" t="str">
        <f t="shared" si="53"/>
        <v/>
      </c>
      <c r="AR113" s="4" t="str">
        <f t="shared" si="25"/>
        <v/>
      </c>
      <c r="AS113" s="13"/>
      <c r="AT113" s="2">
        <f t="shared" si="46"/>
        <v>29.5</v>
      </c>
      <c r="AU113" s="4">
        <f t="shared" si="26"/>
        <v>88.5</v>
      </c>
      <c r="AV113" s="4">
        <f t="shared" si="27"/>
        <v>-0.21</v>
      </c>
      <c r="AY113" s="4">
        <f t="shared" si="28"/>
        <v>0</v>
      </c>
      <c r="AZ113" s="13" t="str">
        <f t="shared" si="54"/>
        <v/>
      </c>
      <c r="BA113" s="4" t="str">
        <f t="shared" si="30"/>
        <v/>
      </c>
      <c r="BB113" s="13"/>
      <c r="BC113" s="2">
        <f t="shared" si="47"/>
        <v>29.5</v>
      </c>
      <c r="BD113" s="4">
        <f t="shared" si="31"/>
        <v>88.5</v>
      </c>
      <c r="BE113" s="4">
        <f t="shared" si="32"/>
        <v>-0.21</v>
      </c>
      <c r="BH113" s="4">
        <f t="shared" si="33"/>
        <v>0</v>
      </c>
      <c r="BI113" s="13" t="str">
        <f t="shared" si="55"/>
        <v/>
      </c>
      <c r="BJ113" s="4" t="str">
        <f t="shared" si="35"/>
        <v/>
      </c>
      <c r="BK113" s="13"/>
      <c r="BL113" s="2">
        <f t="shared" si="48"/>
        <v>29.5</v>
      </c>
      <c r="BM113" s="4">
        <f t="shared" si="36"/>
        <v>88.5</v>
      </c>
      <c r="BN113" s="4">
        <f t="shared" si="37"/>
        <v>-0.21</v>
      </c>
      <c r="BQ113" s="4">
        <f t="shared" si="38"/>
        <v>0</v>
      </c>
      <c r="BR113" s="13" t="str">
        <f t="shared" si="56"/>
        <v/>
      </c>
      <c r="BS113" s="4" t="str">
        <f t="shared" si="40"/>
        <v/>
      </c>
      <c r="BT113" s="25"/>
    </row>
    <row r="114">
      <c r="A114" s="2">
        <f t="shared" si="41"/>
        <v>30</v>
      </c>
      <c r="B114" s="4">
        <f t="shared" si="1"/>
        <v>90</v>
      </c>
      <c r="C114" s="4">
        <f t="shared" si="2"/>
        <v>-0.24</v>
      </c>
      <c r="F114" s="4">
        <f t="shared" si="3"/>
        <v>0</v>
      </c>
      <c r="G114" s="13" t="str">
        <f t="shared" si="49"/>
        <v/>
      </c>
      <c r="H114" s="4" t="str">
        <f t="shared" si="5"/>
        <v/>
      </c>
      <c r="J114" s="2">
        <f t="shared" si="42"/>
        <v>30</v>
      </c>
      <c r="K114" s="4">
        <f t="shared" si="6"/>
        <v>90</v>
      </c>
      <c r="L114" s="4">
        <f t="shared" si="7"/>
        <v>-0.24</v>
      </c>
      <c r="O114" s="4">
        <f t="shared" si="8"/>
        <v>0</v>
      </c>
      <c r="P114" s="13" t="str">
        <f t="shared" si="50"/>
        <v/>
      </c>
      <c r="Q114" s="4" t="str">
        <f t="shared" si="10"/>
        <v/>
      </c>
      <c r="S114" s="2">
        <f t="shared" si="43"/>
        <v>30</v>
      </c>
      <c r="T114" s="4">
        <f t="shared" si="11"/>
        <v>90</v>
      </c>
      <c r="U114" s="4">
        <f t="shared" si="12"/>
        <v>-0.24</v>
      </c>
      <c r="V114" s="4">
        <f>152+7/16</f>
        <v>152.4375</v>
      </c>
      <c r="W114" s="4">
        <f>153.625</f>
        <v>153.625</v>
      </c>
      <c r="X114" s="4">
        <f t="shared" si="13"/>
        <v>1.1875</v>
      </c>
      <c r="Y114" s="13">
        <f t="shared" si="51"/>
        <v>0.5137011669</v>
      </c>
      <c r="Z114" s="4">
        <f t="shared" si="15"/>
        <v>0.01056686397</v>
      </c>
      <c r="AB114" s="2">
        <f t="shared" si="44"/>
        <v>30</v>
      </c>
      <c r="AC114" s="4">
        <f t="shared" si="16"/>
        <v>90</v>
      </c>
      <c r="AD114" s="4">
        <f t="shared" si="17"/>
        <v>-0.24</v>
      </c>
      <c r="AG114" s="4">
        <f t="shared" si="18"/>
        <v>0</v>
      </c>
      <c r="AH114" s="13" t="str">
        <f t="shared" si="52"/>
        <v/>
      </c>
      <c r="AI114" s="4" t="str">
        <f t="shared" si="20"/>
        <v/>
      </c>
      <c r="AJ114" s="13"/>
      <c r="AK114" s="2">
        <f t="shared" si="45"/>
        <v>30</v>
      </c>
      <c r="AL114" s="4">
        <f t="shared" si="21"/>
        <v>90</v>
      </c>
      <c r="AM114" s="4">
        <f t="shared" si="22"/>
        <v>-0.24</v>
      </c>
      <c r="AP114" s="4">
        <f t="shared" si="23"/>
        <v>0</v>
      </c>
      <c r="AQ114" s="13" t="str">
        <f t="shared" si="53"/>
        <v/>
      </c>
      <c r="AR114" s="4" t="str">
        <f t="shared" si="25"/>
        <v/>
      </c>
      <c r="AS114" s="13"/>
      <c r="AT114" s="2">
        <f t="shared" si="46"/>
        <v>30</v>
      </c>
      <c r="AU114" s="4">
        <f t="shared" si="26"/>
        <v>90</v>
      </c>
      <c r="AV114" s="4">
        <f t="shared" si="27"/>
        <v>-0.24</v>
      </c>
      <c r="AY114" s="4">
        <f t="shared" si="28"/>
        <v>0</v>
      </c>
      <c r="AZ114" s="13" t="str">
        <f t="shared" si="54"/>
        <v/>
      </c>
      <c r="BA114" s="4" t="str">
        <f t="shared" si="30"/>
        <v/>
      </c>
      <c r="BB114" s="13"/>
      <c r="BC114" s="2">
        <f t="shared" si="47"/>
        <v>30</v>
      </c>
      <c r="BD114" s="4">
        <f t="shared" si="31"/>
        <v>90</v>
      </c>
      <c r="BE114" s="4">
        <f t="shared" si="32"/>
        <v>-0.24</v>
      </c>
      <c r="BH114" s="4">
        <f t="shared" si="33"/>
        <v>0</v>
      </c>
      <c r="BI114" s="13" t="str">
        <f t="shared" si="55"/>
        <v/>
      </c>
      <c r="BJ114" s="4" t="str">
        <f t="shared" si="35"/>
        <v/>
      </c>
      <c r="BK114" s="13"/>
      <c r="BL114" s="2">
        <f t="shared" si="48"/>
        <v>30</v>
      </c>
      <c r="BM114" s="4">
        <f t="shared" si="36"/>
        <v>90</v>
      </c>
      <c r="BN114" s="4">
        <f t="shared" si="37"/>
        <v>-0.24</v>
      </c>
      <c r="BQ114" s="4">
        <f t="shared" si="38"/>
        <v>0</v>
      </c>
      <c r="BR114" s="13" t="str">
        <f t="shared" si="56"/>
        <v/>
      </c>
      <c r="BS114" s="4" t="str">
        <f t="shared" si="40"/>
        <v/>
      </c>
      <c r="BT114" s="27"/>
    </row>
    <row r="115">
      <c r="A115" s="2">
        <f t="shared" si="41"/>
        <v>30.5</v>
      </c>
      <c r="B115" s="4">
        <f t="shared" si="1"/>
        <v>91.5</v>
      </c>
      <c r="C115" s="4">
        <f t="shared" si="2"/>
        <v>-0.27</v>
      </c>
      <c r="F115" s="4">
        <f t="shared" si="3"/>
        <v>0</v>
      </c>
      <c r="G115" s="13" t="str">
        <f t="shared" si="49"/>
        <v/>
      </c>
      <c r="H115" s="4" t="str">
        <f t="shared" si="5"/>
        <v/>
      </c>
      <c r="J115" s="2">
        <f t="shared" si="42"/>
        <v>30.5</v>
      </c>
      <c r="K115" s="4">
        <f t="shared" si="6"/>
        <v>91.5</v>
      </c>
      <c r="L115" s="4">
        <f t="shared" si="7"/>
        <v>-0.27</v>
      </c>
      <c r="O115" s="4">
        <f t="shared" si="8"/>
        <v>0</v>
      </c>
      <c r="P115" s="13" t="str">
        <f t="shared" si="50"/>
        <v/>
      </c>
      <c r="Q115" s="4" t="str">
        <f t="shared" si="10"/>
        <v/>
      </c>
      <c r="S115" s="2">
        <f t="shared" si="43"/>
        <v>30.5</v>
      </c>
      <c r="T115" s="4">
        <f t="shared" si="11"/>
        <v>91.5</v>
      </c>
      <c r="U115" s="4">
        <f t="shared" si="12"/>
        <v>-0.27</v>
      </c>
      <c r="V115" s="4">
        <f t="shared" ref="V115:V117" si="58">152.5</f>
        <v>152.5</v>
      </c>
      <c r="W115" s="4">
        <f t="shared" ref="W115:W117" si="59">153+9/16</f>
        <v>153.5625</v>
      </c>
      <c r="X115" s="4">
        <f t="shared" si="13"/>
        <v>1.0625</v>
      </c>
      <c r="Y115" s="13">
        <f t="shared" si="51"/>
        <v>0.4859126579</v>
      </c>
      <c r="Z115" s="4">
        <f t="shared" si="15"/>
        <v>0.01200729571</v>
      </c>
      <c r="AB115" s="2">
        <f t="shared" si="44"/>
        <v>30.5</v>
      </c>
      <c r="AC115" s="4">
        <f t="shared" si="16"/>
        <v>91.5</v>
      </c>
      <c r="AD115" s="4">
        <f t="shared" si="17"/>
        <v>-0.27</v>
      </c>
      <c r="AG115" s="4">
        <f t="shared" si="18"/>
        <v>0</v>
      </c>
      <c r="AH115" s="13" t="str">
        <f t="shared" si="52"/>
        <v/>
      </c>
      <c r="AI115" s="4" t="str">
        <f t="shared" si="20"/>
        <v/>
      </c>
      <c r="AJ115" s="13"/>
      <c r="AK115" s="2">
        <f t="shared" si="45"/>
        <v>30.5</v>
      </c>
      <c r="AL115" s="4">
        <f t="shared" si="21"/>
        <v>91.5</v>
      </c>
      <c r="AM115" s="4">
        <f t="shared" si="22"/>
        <v>-0.27</v>
      </c>
      <c r="AP115" s="4">
        <f t="shared" si="23"/>
        <v>0</v>
      </c>
      <c r="AQ115" s="13" t="str">
        <f t="shared" si="53"/>
        <v/>
      </c>
      <c r="AR115" s="4" t="str">
        <f t="shared" si="25"/>
        <v/>
      </c>
      <c r="AS115" s="13"/>
      <c r="AT115" s="2">
        <f t="shared" si="46"/>
        <v>30.5</v>
      </c>
      <c r="AU115" s="4">
        <f t="shared" si="26"/>
        <v>91.5</v>
      </c>
      <c r="AV115" s="4">
        <f t="shared" si="27"/>
        <v>-0.27</v>
      </c>
      <c r="AY115" s="4">
        <f t="shared" si="28"/>
        <v>0</v>
      </c>
      <c r="AZ115" s="13" t="str">
        <f t="shared" si="54"/>
        <v/>
      </c>
      <c r="BA115" s="4" t="str">
        <f t="shared" si="30"/>
        <v/>
      </c>
      <c r="BB115" s="13"/>
      <c r="BC115" s="2">
        <f t="shared" si="47"/>
        <v>30.5</v>
      </c>
      <c r="BD115" s="4">
        <f t="shared" si="31"/>
        <v>91.5</v>
      </c>
      <c r="BE115" s="4">
        <f t="shared" si="32"/>
        <v>-0.27</v>
      </c>
      <c r="BH115" s="4">
        <f t="shared" si="33"/>
        <v>0</v>
      </c>
      <c r="BI115" s="13" t="str">
        <f t="shared" si="55"/>
        <v/>
      </c>
      <c r="BJ115" s="4" t="str">
        <f t="shared" si="35"/>
        <v/>
      </c>
      <c r="BK115" s="13"/>
      <c r="BL115" s="2">
        <f t="shared" si="48"/>
        <v>30.5</v>
      </c>
      <c r="BM115" s="4">
        <f t="shared" si="36"/>
        <v>91.5</v>
      </c>
      <c r="BN115" s="4">
        <f t="shared" si="37"/>
        <v>-0.27</v>
      </c>
      <c r="BQ115" s="4">
        <f t="shared" si="38"/>
        <v>0</v>
      </c>
      <c r="BR115" s="13" t="str">
        <f t="shared" si="56"/>
        <v/>
      </c>
      <c r="BS115" s="4" t="str">
        <f t="shared" si="40"/>
        <v/>
      </c>
      <c r="BT115" s="25"/>
    </row>
    <row r="116">
      <c r="A116" s="2">
        <f t="shared" si="41"/>
        <v>31</v>
      </c>
      <c r="B116" s="4">
        <f t="shared" si="1"/>
        <v>93</v>
      </c>
      <c r="C116" s="4">
        <f t="shared" si="2"/>
        <v>-0.3</v>
      </c>
      <c r="F116" s="4">
        <f t="shared" si="3"/>
        <v>0</v>
      </c>
      <c r="G116" s="13" t="str">
        <f t="shared" si="49"/>
        <v/>
      </c>
      <c r="H116" s="4" t="str">
        <f t="shared" si="5"/>
        <v/>
      </c>
      <c r="J116" s="2">
        <f t="shared" si="42"/>
        <v>31</v>
      </c>
      <c r="K116" s="4">
        <f t="shared" si="6"/>
        <v>93</v>
      </c>
      <c r="L116" s="4">
        <f t="shared" si="7"/>
        <v>-0.3</v>
      </c>
      <c r="O116" s="4">
        <f t="shared" si="8"/>
        <v>0</v>
      </c>
      <c r="P116" s="13" t="str">
        <f t="shared" si="50"/>
        <v/>
      </c>
      <c r="Q116" s="4" t="str">
        <f t="shared" si="10"/>
        <v/>
      </c>
      <c r="S116" s="2">
        <f t="shared" si="43"/>
        <v>31</v>
      </c>
      <c r="T116" s="4">
        <f t="shared" si="11"/>
        <v>93</v>
      </c>
      <c r="U116" s="4">
        <f t="shared" si="12"/>
        <v>-0.3</v>
      </c>
      <c r="V116" s="4">
        <f t="shared" si="58"/>
        <v>152.5</v>
      </c>
      <c r="W116" s="4">
        <f t="shared" si="59"/>
        <v>153.5625</v>
      </c>
      <c r="X116" s="4">
        <f t="shared" si="13"/>
        <v>1.0625</v>
      </c>
      <c r="Y116" s="13">
        <f t="shared" si="51"/>
        <v>0.4859126579</v>
      </c>
      <c r="Z116" s="4">
        <f t="shared" si="15"/>
        <v>0.01341964744</v>
      </c>
      <c r="AB116" s="2">
        <f t="shared" si="44"/>
        <v>31</v>
      </c>
      <c r="AC116" s="4">
        <f t="shared" si="16"/>
        <v>93</v>
      </c>
      <c r="AD116" s="4">
        <f t="shared" si="17"/>
        <v>-0.3</v>
      </c>
      <c r="AG116" s="4">
        <f t="shared" si="18"/>
        <v>0</v>
      </c>
      <c r="AH116" s="13" t="str">
        <f t="shared" si="52"/>
        <v/>
      </c>
      <c r="AI116" s="4" t="str">
        <f t="shared" si="20"/>
        <v/>
      </c>
      <c r="AJ116" s="13"/>
      <c r="AK116" s="2">
        <f t="shared" si="45"/>
        <v>31</v>
      </c>
      <c r="AL116" s="4">
        <f t="shared" si="21"/>
        <v>93</v>
      </c>
      <c r="AM116" s="4">
        <f t="shared" si="22"/>
        <v>-0.3</v>
      </c>
      <c r="AP116" s="4">
        <f t="shared" si="23"/>
        <v>0</v>
      </c>
      <c r="AQ116" s="13" t="str">
        <f t="shared" si="53"/>
        <v/>
      </c>
      <c r="AR116" s="4" t="str">
        <f t="shared" si="25"/>
        <v/>
      </c>
      <c r="AS116" s="13"/>
      <c r="AT116" s="2">
        <f t="shared" si="46"/>
        <v>31</v>
      </c>
      <c r="AU116" s="4">
        <f t="shared" si="26"/>
        <v>93</v>
      </c>
      <c r="AV116" s="4">
        <f t="shared" si="27"/>
        <v>-0.3</v>
      </c>
      <c r="AY116" s="4">
        <f t="shared" si="28"/>
        <v>0</v>
      </c>
      <c r="AZ116" s="13" t="str">
        <f t="shared" si="54"/>
        <v/>
      </c>
      <c r="BA116" s="4" t="str">
        <f t="shared" si="30"/>
        <v/>
      </c>
      <c r="BB116" s="13"/>
      <c r="BC116" s="2">
        <f t="shared" si="47"/>
        <v>31</v>
      </c>
      <c r="BD116" s="4">
        <f t="shared" si="31"/>
        <v>93</v>
      </c>
      <c r="BE116" s="4">
        <f t="shared" si="32"/>
        <v>-0.3</v>
      </c>
      <c r="BH116" s="4">
        <f t="shared" si="33"/>
        <v>0</v>
      </c>
      <c r="BI116" s="13" t="str">
        <f t="shared" si="55"/>
        <v/>
      </c>
      <c r="BJ116" s="4" t="str">
        <f t="shared" si="35"/>
        <v/>
      </c>
      <c r="BK116" s="13"/>
      <c r="BL116" s="2">
        <f t="shared" si="48"/>
        <v>31</v>
      </c>
      <c r="BM116" s="4">
        <f t="shared" si="36"/>
        <v>93</v>
      </c>
      <c r="BN116" s="4">
        <f t="shared" si="37"/>
        <v>-0.3</v>
      </c>
      <c r="BQ116" s="4">
        <f t="shared" si="38"/>
        <v>0</v>
      </c>
      <c r="BR116" s="13" t="str">
        <f t="shared" si="56"/>
        <v/>
      </c>
      <c r="BS116" s="4" t="str">
        <f t="shared" si="40"/>
        <v/>
      </c>
      <c r="BT116" s="25"/>
    </row>
    <row r="117">
      <c r="A117" s="2">
        <f t="shared" si="41"/>
        <v>31.5</v>
      </c>
      <c r="B117" s="4">
        <f t="shared" si="1"/>
        <v>94.5</v>
      </c>
      <c r="C117" s="4">
        <f t="shared" si="2"/>
        <v>-0.33</v>
      </c>
      <c r="F117" s="4">
        <f t="shared" si="3"/>
        <v>0</v>
      </c>
      <c r="G117" s="13" t="str">
        <f t="shared" si="49"/>
        <v/>
      </c>
      <c r="H117" s="4" t="str">
        <f t="shared" si="5"/>
        <v/>
      </c>
      <c r="J117" s="2">
        <f t="shared" si="42"/>
        <v>31.5</v>
      </c>
      <c r="K117" s="4">
        <f t="shared" si="6"/>
        <v>94.5</v>
      </c>
      <c r="L117" s="4">
        <f t="shared" si="7"/>
        <v>-0.33</v>
      </c>
      <c r="O117" s="4">
        <f t="shared" si="8"/>
        <v>0</v>
      </c>
      <c r="P117" s="13" t="str">
        <f t="shared" si="50"/>
        <v/>
      </c>
      <c r="Q117" s="4" t="str">
        <f t="shared" si="10"/>
        <v/>
      </c>
      <c r="S117" s="2">
        <f t="shared" si="43"/>
        <v>31.5</v>
      </c>
      <c r="T117" s="4">
        <f t="shared" si="11"/>
        <v>94.5</v>
      </c>
      <c r="U117" s="4">
        <f t="shared" si="12"/>
        <v>-0.33</v>
      </c>
      <c r="V117" s="4">
        <f t="shared" si="58"/>
        <v>152.5</v>
      </c>
      <c r="W117" s="4">
        <f t="shared" si="59"/>
        <v>153.5625</v>
      </c>
      <c r="X117" s="4">
        <f t="shared" si="13"/>
        <v>1.0625</v>
      </c>
      <c r="Y117" s="13">
        <f t="shared" si="51"/>
        <v>0.4859126579</v>
      </c>
      <c r="Z117" s="4">
        <f t="shared" si="15"/>
        <v>0.01483224191</v>
      </c>
      <c r="AB117" s="2">
        <f t="shared" si="44"/>
        <v>31.5</v>
      </c>
      <c r="AC117" s="4">
        <f t="shared" si="16"/>
        <v>94.5</v>
      </c>
      <c r="AD117" s="4">
        <f t="shared" si="17"/>
        <v>-0.33</v>
      </c>
      <c r="AG117" s="4">
        <f t="shared" si="18"/>
        <v>0</v>
      </c>
      <c r="AH117" s="13" t="str">
        <f t="shared" si="52"/>
        <v/>
      </c>
      <c r="AI117" s="4" t="str">
        <f t="shared" si="20"/>
        <v/>
      </c>
      <c r="AJ117" s="13"/>
      <c r="AK117" s="2">
        <f t="shared" si="45"/>
        <v>31.5</v>
      </c>
      <c r="AL117" s="4">
        <f t="shared" si="21"/>
        <v>94.5</v>
      </c>
      <c r="AM117" s="4">
        <f t="shared" si="22"/>
        <v>-0.33</v>
      </c>
      <c r="AP117" s="4">
        <f t="shared" si="23"/>
        <v>0</v>
      </c>
      <c r="AQ117" s="13" t="str">
        <f t="shared" si="53"/>
        <v/>
      </c>
      <c r="AR117" s="4" t="str">
        <f t="shared" si="25"/>
        <v/>
      </c>
      <c r="AS117" s="13"/>
      <c r="AT117" s="2">
        <f t="shared" si="46"/>
        <v>31.5</v>
      </c>
      <c r="AU117" s="4">
        <f t="shared" si="26"/>
        <v>94.5</v>
      </c>
      <c r="AV117" s="4">
        <f t="shared" si="27"/>
        <v>-0.33</v>
      </c>
      <c r="AY117" s="4">
        <f t="shared" si="28"/>
        <v>0</v>
      </c>
      <c r="AZ117" s="13" t="str">
        <f t="shared" si="54"/>
        <v/>
      </c>
      <c r="BA117" s="4" t="str">
        <f t="shared" si="30"/>
        <v/>
      </c>
      <c r="BB117" s="13"/>
      <c r="BC117" s="2">
        <f t="shared" si="47"/>
        <v>31.5</v>
      </c>
      <c r="BD117" s="4">
        <f t="shared" si="31"/>
        <v>94.5</v>
      </c>
      <c r="BE117" s="4">
        <f t="shared" si="32"/>
        <v>-0.33</v>
      </c>
      <c r="BH117" s="4">
        <f t="shared" si="33"/>
        <v>0</v>
      </c>
      <c r="BI117" s="13" t="str">
        <f t="shared" si="55"/>
        <v/>
      </c>
      <c r="BJ117" s="4" t="str">
        <f t="shared" si="35"/>
        <v/>
      </c>
      <c r="BK117" s="13"/>
      <c r="BL117" s="2">
        <f t="shared" si="48"/>
        <v>31.5</v>
      </c>
      <c r="BM117" s="4">
        <f t="shared" si="36"/>
        <v>94.5</v>
      </c>
      <c r="BN117" s="4">
        <f t="shared" si="37"/>
        <v>-0.33</v>
      </c>
      <c r="BQ117" s="4">
        <f t="shared" si="38"/>
        <v>0</v>
      </c>
      <c r="BR117" s="13" t="str">
        <f t="shared" si="56"/>
        <v/>
      </c>
      <c r="BS117" s="4" t="str">
        <f t="shared" si="40"/>
        <v/>
      </c>
      <c r="BT117" s="25"/>
    </row>
    <row r="118">
      <c r="A118" s="2">
        <f t="shared" si="41"/>
        <v>32</v>
      </c>
      <c r="B118" s="4">
        <f t="shared" si="1"/>
        <v>96</v>
      </c>
      <c r="C118" s="4">
        <f t="shared" si="2"/>
        <v>-0.36</v>
      </c>
      <c r="F118" s="4">
        <f t="shared" si="3"/>
        <v>0</v>
      </c>
      <c r="G118" s="13" t="str">
        <f t="shared" si="49"/>
        <v/>
      </c>
      <c r="H118" s="4" t="str">
        <f t="shared" si="5"/>
        <v/>
      </c>
      <c r="J118" s="2">
        <f t="shared" si="42"/>
        <v>32</v>
      </c>
      <c r="K118" s="4">
        <f t="shared" si="6"/>
        <v>96</v>
      </c>
      <c r="L118" s="4">
        <f t="shared" si="7"/>
        <v>-0.36</v>
      </c>
      <c r="O118" s="4">
        <f t="shared" si="8"/>
        <v>0</v>
      </c>
      <c r="P118" s="13" t="str">
        <f t="shared" si="50"/>
        <v/>
      </c>
      <c r="Q118" s="4" t="str">
        <f t="shared" si="10"/>
        <v/>
      </c>
      <c r="S118" s="2">
        <f t="shared" si="43"/>
        <v>32</v>
      </c>
      <c r="T118" s="4">
        <f t="shared" si="11"/>
        <v>96</v>
      </c>
      <c r="U118" s="4">
        <f t="shared" si="12"/>
        <v>-0.36</v>
      </c>
      <c r="V118" s="4">
        <f>152+7/16</f>
        <v>152.4375</v>
      </c>
      <c r="W118" s="4">
        <f>153.625</f>
        <v>153.625</v>
      </c>
      <c r="X118" s="4">
        <f t="shared" si="13"/>
        <v>1.1875</v>
      </c>
      <c r="Y118" s="13">
        <f t="shared" si="51"/>
        <v>0.5137011669</v>
      </c>
      <c r="Z118" s="4">
        <f t="shared" si="15"/>
        <v>0.01624520048</v>
      </c>
      <c r="AB118" s="2">
        <f t="shared" si="44"/>
        <v>32</v>
      </c>
      <c r="AC118" s="4">
        <f t="shared" si="16"/>
        <v>96</v>
      </c>
      <c r="AD118" s="4">
        <f t="shared" si="17"/>
        <v>-0.36</v>
      </c>
      <c r="AG118" s="4">
        <f t="shared" si="18"/>
        <v>0</v>
      </c>
      <c r="AH118" s="13" t="str">
        <f t="shared" si="52"/>
        <v/>
      </c>
      <c r="AI118" s="4" t="str">
        <f t="shared" si="20"/>
        <v/>
      </c>
      <c r="AJ118" s="13"/>
      <c r="AK118" s="2">
        <f t="shared" si="45"/>
        <v>32</v>
      </c>
      <c r="AL118" s="4">
        <f t="shared" si="21"/>
        <v>96</v>
      </c>
      <c r="AM118" s="4">
        <f t="shared" si="22"/>
        <v>-0.36</v>
      </c>
      <c r="AP118" s="4">
        <f t="shared" si="23"/>
        <v>0</v>
      </c>
      <c r="AQ118" s="13" t="str">
        <f t="shared" si="53"/>
        <v/>
      </c>
      <c r="AR118" s="4" t="str">
        <f t="shared" si="25"/>
        <v/>
      </c>
      <c r="AS118" s="13"/>
      <c r="AT118" s="2">
        <f t="shared" si="46"/>
        <v>32</v>
      </c>
      <c r="AU118" s="4">
        <f t="shared" si="26"/>
        <v>96</v>
      </c>
      <c r="AV118" s="4">
        <f t="shared" si="27"/>
        <v>-0.36</v>
      </c>
      <c r="AY118" s="4">
        <f t="shared" si="28"/>
        <v>0</v>
      </c>
      <c r="AZ118" s="13" t="str">
        <f t="shared" si="54"/>
        <v/>
      </c>
      <c r="BA118" s="4" t="str">
        <f t="shared" si="30"/>
        <v/>
      </c>
      <c r="BB118" s="13"/>
      <c r="BC118" s="2">
        <f t="shared" si="47"/>
        <v>32</v>
      </c>
      <c r="BD118" s="4">
        <f t="shared" si="31"/>
        <v>96</v>
      </c>
      <c r="BE118" s="4">
        <f t="shared" si="32"/>
        <v>-0.36</v>
      </c>
      <c r="BH118" s="4">
        <f t="shared" si="33"/>
        <v>0</v>
      </c>
      <c r="BI118" s="13" t="str">
        <f t="shared" si="55"/>
        <v/>
      </c>
      <c r="BJ118" s="4" t="str">
        <f t="shared" si="35"/>
        <v/>
      </c>
      <c r="BK118" s="13"/>
      <c r="BL118" s="2">
        <f t="shared" si="48"/>
        <v>32</v>
      </c>
      <c r="BM118" s="4">
        <f t="shared" si="36"/>
        <v>96</v>
      </c>
      <c r="BN118" s="4">
        <f t="shared" si="37"/>
        <v>-0.36</v>
      </c>
      <c r="BQ118" s="4">
        <f t="shared" si="38"/>
        <v>0</v>
      </c>
      <c r="BR118" s="13" t="str">
        <f t="shared" si="56"/>
        <v/>
      </c>
      <c r="BS118" s="4" t="str">
        <f t="shared" si="40"/>
        <v/>
      </c>
      <c r="BT118" s="25"/>
    </row>
    <row r="119">
      <c r="A119" s="2">
        <f t="shared" si="41"/>
        <v>32.5</v>
      </c>
      <c r="B119" s="4">
        <f t="shared" si="1"/>
        <v>97.5</v>
      </c>
      <c r="C119" s="4">
        <f t="shared" si="2"/>
        <v>-0.39</v>
      </c>
      <c r="F119" s="4">
        <f t="shared" si="3"/>
        <v>0</v>
      </c>
      <c r="G119" s="13" t="str">
        <f t="shared" si="49"/>
        <v/>
      </c>
      <c r="H119" s="4" t="str">
        <f t="shared" si="5"/>
        <v/>
      </c>
      <c r="J119" s="2">
        <f t="shared" si="42"/>
        <v>32.5</v>
      </c>
      <c r="K119" s="4">
        <f t="shared" si="6"/>
        <v>97.5</v>
      </c>
      <c r="L119" s="4">
        <f t="shared" si="7"/>
        <v>-0.39</v>
      </c>
      <c r="O119" s="4">
        <f t="shared" si="8"/>
        <v>0</v>
      </c>
      <c r="P119" s="13" t="str">
        <f t="shared" si="50"/>
        <v/>
      </c>
      <c r="Q119" s="4" t="str">
        <f t="shared" si="10"/>
        <v/>
      </c>
      <c r="S119" s="2">
        <f t="shared" si="43"/>
        <v>32.5</v>
      </c>
      <c r="T119" s="4">
        <f t="shared" si="11"/>
        <v>97.5</v>
      </c>
      <c r="U119" s="4">
        <f t="shared" si="12"/>
        <v>-0.39</v>
      </c>
      <c r="V119" s="4">
        <f>152.375</f>
        <v>152.375</v>
      </c>
      <c r="W119" s="4">
        <f>153+11/16</f>
        <v>153.6875</v>
      </c>
      <c r="X119" s="4">
        <f t="shared" si="13"/>
        <v>1.3125</v>
      </c>
      <c r="Y119" s="13">
        <f t="shared" si="51"/>
        <v>0.5400617249</v>
      </c>
      <c r="Z119" s="4">
        <f t="shared" si="15"/>
        <v>0.01760609716</v>
      </c>
      <c r="AB119" s="2">
        <f t="shared" si="44"/>
        <v>32.5</v>
      </c>
      <c r="AC119" s="4">
        <f t="shared" si="16"/>
        <v>97.5</v>
      </c>
      <c r="AD119" s="4">
        <f t="shared" si="17"/>
        <v>-0.39</v>
      </c>
      <c r="AG119" s="4">
        <f t="shared" si="18"/>
        <v>0</v>
      </c>
      <c r="AH119" s="13" t="str">
        <f t="shared" si="52"/>
        <v/>
      </c>
      <c r="AI119" s="4" t="str">
        <f t="shared" si="20"/>
        <v/>
      </c>
      <c r="AJ119" s="13"/>
      <c r="AK119" s="2">
        <f t="shared" si="45"/>
        <v>32.5</v>
      </c>
      <c r="AL119" s="4">
        <f t="shared" si="21"/>
        <v>97.5</v>
      </c>
      <c r="AM119" s="4">
        <f t="shared" si="22"/>
        <v>-0.39</v>
      </c>
      <c r="AP119" s="4">
        <f t="shared" si="23"/>
        <v>0</v>
      </c>
      <c r="AQ119" s="13" t="str">
        <f t="shared" si="53"/>
        <v/>
      </c>
      <c r="AR119" s="4" t="str">
        <f t="shared" si="25"/>
        <v/>
      </c>
      <c r="AS119" s="13"/>
      <c r="AT119" s="2">
        <f t="shared" si="46"/>
        <v>32.5</v>
      </c>
      <c r="AU119" s="4">
        <f t="shared" si="26"/>
        <v>97.5</v>
      </c>
      <c r="AV119" s="4">
        <f t="shared" si="27"/>
        <v>-0.39</v>
      </c>
      <c r="AY119" s="4">
        <f t="shared" si="28"/>
        <v>0</v>
      </c>
      <c r="AZ119" s="13" t="str">
        <f t="shared" si="54"/>
        <v/>
      </c>
      <c r="BA119" s="4" t="str">
        <f t="shared" si="30"/>
        <v/>
      </c>
      <c r="BB119" s="13"/>
      <c r="BC119" s="2">
        <f t="shared" si="47"/>
        <v>32.5</v>
      </c>
      <c r="BD119" s="4">
        <f t="shared" si="31"/>
        <v>97.5</v>
      </c>
      <c r="BE119" s="4">
        <f t="shared" si="32"/>
        <v>-0.39</v>
      </c>
      <c r="BH119" s="4">
        <f t="shared" si="33"/>
        <v>0</v>
      </c>
      <c r="BI119" s="13" t="str">
        <f t="shared" si="55"/>
        <v/>
      </c>
      <c r="BJ119" s="4" t="str">
        <f t="shared" si="35"/>
        <v/>
      </c>
      <c r="BK119" s="13"/>
      <c r="BL119" s="2">
        <f t="shared" si="48"/>
        <v>32.5</v>
      </c>
      <c r="BM119" s="4">
        <f t="shared" si="36"/>
        <v>97.5</v>
      </c>
      <c r="BN119" s="4">
        <f t="shared" si="37"/>
        <v>-0.39</v>
      </c>
      <c r="BQ119" s="4">
        <f t="shared" si="38"/>
        <v>0</v>
      </c>
      <c r="BR119" s="13" t="str">
        <f t="shared" si="56"/>
        <v/>
      </c>
      <c r="BS119" s="4" t="str">
        <f t="shared" si="40"/>
        <v/>
      </c>
      <c r="BT119" s="25"/>
    </row>
    <row r="120">
      <c r="A120" s="2">
        <f t="shared" si="41"/>
        <v>33</v>
      </c>
      <c r="B120" s="4">
        <f t="shared" si="1"/>
        <v>99</v>
      </c>
      <c r="C120" s="4">
        <f t="shared" si="2"/>
        <v>-0.42</v>
      </c>
      <c r="F120" s="4">
        <f t="shared" si="3"/>
        <v>0</v>
      </c>
      <c r="G120" s="13" t="str">
        <f t="shared" si="49"/>
        <v/>
      </c>
      <c r="H120" s="4" t="str">
        <f t="shared" si="5"/>
        <v/>
      </c>
      <c r="J120" s="2">
        <f t="shared" si="42"/>
        <v>33</v>
      </c>
      <c r="K120" s="4">
        <f t="shared" si="6"/>
        <v>99</v>
      </c>
      <c r="L120" s="4">
        <f t="shared" si="7"/>
        <v>-0.42</v>
      </c>
      <c r="O120" s="4">
        <f t="shared" si="8"/>
        <v>0</v>
      </c>
      <c r="P120" s="13" t="str">
        <f t="shared" si="50"/>
        <v/>
      </c>
      <c r="Q120" s="4" t="str">
        <f t="shared" si="10"/>
        <v/>
      </c>
      <c r="S120" s="2">
        <f t="shared" si="43"/>
        <v>33</v>
      </c>
      <c r="T120" s="4">
        <f t="shared" si="11"/>
        <v>99</v>
      </c>
      <c r="U120" s="4">
        <f t="shared" si="12"/>
        <v>-0.42</v>
      </c>
      <c r="V120" s="4">
        <f>152.25-1/32</f>
        <v>152.21875</v>
      </c>
      <c r="W120" s="4">
        <f>153+13/16</f>
        <v>153.8125</v>
      </c>
      <c r="X120" s="4">
        <f t="shared" si="13"/>
        <v>1.59375</v>
      </c>
      <c r="Y120" s="13">
        <f t="shared" si="51"/>
        <v>0.5951190357</v>
      </c>
      <c r="Z120" s="4">
        <f t="shared" si="15"/>
        <v>0.01866804108</v>
      </c>
      <c r="AB120" s="2">
        <f t="shared" si="44"/>
        <v>33</v>
      </c>
      <c r="AC120" s="4">
        <f t="shared" si="16"/>
        <v>99</v>
      </c>
      <c r="AD120" s="4">
        <f t="shared" si="17"/>
        <v>-0.42</v>
      </c>
      <c r="AG120" s="4">
        <f t="shared" si="18"/>
        <v>0</v>
      </c>
      <c r="AH120" s="13" t="str">
        <f t="shared" si="52"/>
        <v/>
      </c>
      <c r="AI120" s="4" t="str">
        <f t="shared" si="20"/>
        <v/>
      </c>
      <c r="AJ120" s="13"/>
      <c r="AK120" s="2">
        <f t="shared" si="45"/>
        <v>33</v>
      </c>
      <c r="AL120" s="4">
        <f t="shared" si="21"/>
        <v>99</v>
      </c>
      <c r="AM120" s="4">
        <f t="shared" si="22"/>
        <v>-0.42</v>
      </c>
      <c r="AP120" s="4">
        <f t="shared" si="23"/>
        <v>0</v>
      </c>
      <c r="AQ120" s="13" t="str">
        <f t="shared" si="53"/>
        <v/>
      </c>
      <c r="AR120" s="4" t="str">
        <f t="shared" si="25"/>
        <v/>
      </c>
      <c r="AS120" s="13"/>
      <c r="AT120" s="2">
        <f t="shared" si="46"/>
        <v>33</v>
      </c>
      <c r="AU120" s="4">
        <f t="shared" si="26"/>
        <v>99</v>
      </c>
      <c r="AV120" s="4">
        <f t="shared" si="27"/>
        <v>-0.42</v>
      </c>
      <c r="AY120" s="4">
        <f t="shared" si="28"/>
        <v>0</v>
      </c>
      <c r="AZ120" s="13" t="str">
        <f t="shared" si="54"/>
        <v/>
      </c>
      <c r="BA120" s="4" t="str">
        <f t="shared" si="30"/>
        <v/>
      </c>
      <c r="BB120" s="13"/>
      <c r="BC120" s="2">
        <f t="shared" si="47"/>
        <v>33</v>
      </c>
      <c r="BD120" s="4">
        <f t="shared" si="31"/>
        <v>99</v>
      </c>
      <c r="BE120" s="4">
        <f t="shared" si="32"/>
        <v>-0.42</v>
      </c>
      <c r="BH120" s="4">
        <f t="shared" si="33"/>
        <v>0</v>
      </c>
      <c r="BI120" s="13" t="str">
        <f t="shared" si="55"/>
        <v/>
      </c>
      <c r="BJ120" s="4" t="str">
        <f t="shared" si="35"/>
        <v/>
      </c>
      <c r="BK120" s="13"/>
      <c r="BL120" s="2">
        <f t="shared" si="48"/>
        <v>33</v>
      </c>
      <c r="BM120" s="4">
        <f t="shared" si="36"/>
        <v>99</v>
      </c>
      <c r="BN120" s="4">
        <f t="shared" si="37"/>
        <v>-0.42</v>
      </c>
      <c r="BQ120" s="4">
        <f t="shared" si="38"/>
        <v>0</v>
      </c>
      <c r="BR120" s="13" t="str">
        <f t="shared" si="56"/>
        <v/>
      </c>
      <c r="BS120" s="4" t="str">
        <f t="shared" si="40"/>
        <v/>
      </c>
      <c r="BT120" s="25"/>
    </row>
    <row r="121">
      <c r="A121" s="2">
        <f t="shared" si="41"/>
        <v>33.5</v>
      </c>
      <c r="B121" s="4">
        <f t="shared" si="1"/>
        <v>100.5</v>
      </c>
      <c r="C121" s="4">
        <f t="shared" si="2"/>
        <v>-0.45</v>
      </c>
      <c r="F121" s="4">
        <f t="shared" si="3"/>
        <v>0</v>
      </c>
      <c r="G121" s="13" t="str">
        <f t="shared" si="49"/>
        <v/>
      </c>
      <c r="H121" s="4" t="str">
        <f t="shared" si="5"/>
        <v/>
      </c>
      <c r="J121" s="2">
        <f t="shared" si="42"/>
        <v>33.5</v>
      </c>
      <c r="K121" s="4">
        <f t="shared" si="6"/>
        <v>100.5</v>
      </c>
      <c r="L121" s="4">
        <f t="shared" si="7"/>
        <v>-0.45</v>
      </c>
      <c r="O121" s="4">
        <f t="shared" si="8"/>
        <v>0</v>
      </c>
      <c r="P121" s="13" t="str">
        <f t="shared" si="50"/>
        <v/>
      </c>
      <c r="Q121" s="4" t="str">
        <f t="shared" si="10"/>
        <v/>
      </c>
      <c r="S121" s="2">
        <f t="shared" si="43"/>
        <v>33.5</v>
      </c>
      <c r="T121" s="4">
        <f t="shared" si="11"/>
        <v>100.5</v>
      </c>
      <c r="U121" s="4">
        <f t="shared" si="12"/>
        <v>-0.45</v>
      </c>
      <c r="V121" s="4">
        <f>152+1/16</f>
        <v>152.0625</v>
      </c>
      <c r="W121" s="4">
        <f>154</f>
        <v>154</v>
      </c>
      <c r="X121" s="4">
        <f t="shared" si="13"/>
        <v>1.9375</v>
      </c>
      <c r="Y121" s="13">
        <f t="shared" si="51"/>
        <v>0.6561673228</v>
      </c>
      <c r="Z121" s="4">
        <f t="shared" si="15"/>
        <v>0.01910640848</v>
      </c>
      <c r="AB121" s="2">
        <f t="shared" si="44"/>
        <v>33.5</v>
      </c>
      <c r="AC121" s="4">
        <f t="shared" si="16"/>
        <v>100.5</v>
      </c>
      <c r="AD121" s="4">
        <f t="shared" si="17"/>
        <v>-0.45</v>
      </c>
      <c r="AG121" s="4">
        <f t="shared" si="18"/>
        <v>0</v>
      </c>
      <c r="AH121" s="13" t="str">
        <f t="shared" si="52"/>
        <v/>
      </c>
      <c r="AI121" s="4" t="str">
        <f t="shared" si="20"/>
        <v/>
      </c>
      <c r="AJ121" s="13"/>
      <c r="AK121" s="2">
        <f t="shared" si="45"/>
        <v>33.5</v>
      </c>
      <c r="AL121" s="4">
        <f t="shared" si="21"/>
        <v>100.5</v>
      </c>
      <c r="AM121" s="4">
        <f t="shared" si="22"/>
        <v>-0.45</v>
      </c>
      <c r="AP121" s="4">
        <f t="shared" si="23"/>
        <v>0</v>
      </c>
      <c r="AQ121" s="13" t="str">
        <f t="shared" si="53"/>
        <v/>
      </c>
      <c r="AR121" s="4" t="str">
        <f t="shared" si="25"/>
        <v/>
      </c>
      <c r="AS121" s="13"/>
      <c r="AT121" s="2">
        <f t="shared" si="46"/>
        <v>33.5</v>
      </c>
      <c r="AU121" s="4">
        <f t="shared" si="26"/>
        <v>100.5</v>
      </c>
      <c r="AV121" s="4">
        <f t="shared" si="27"/>
        <v>-0.45</v>
      </c>
      <c r="AY121" s="4">
        <f t="shared" si="28"/>
        <v>0</v>
      </c>
      <c r="AZ121" s="13" t="str">
        <f t="shared" si="54"/>
        <v/>
      </c>
      <c r="BA121" s="4" t="str">
        <f t="shared" si="30"/>
        <v/>
      </c>
      <c r="BB121" s="13"/>
      <c r="BC121" s="2">
        <f t="shared" si="47"/>
        <v>33.5</v>
      </c>
      <c r="BD121" s="4">
        <f t="shared" si="31"/>
        <v>100.5</v>
      </c>
      <c r="BE121" s="4">
        <f t="shared" si="32"/>
        <v>-0.45</v>
      </c>
      <c r="BH121" s="4">
        <f t="shared" si="33"/>
        <v>0</v>
      </c>
      <c r="BI121" s="13" t="str">
        <f t="shared" si="55"/>
        <v/>
      </c>
      <c r="BJ121" s="4" t="str">
        <f t="shared" si="35"/>
        <v/>
      </c>
      <c r="BK121" s="13"/>
      <c r="BL121" s="2">
        <f t="shared" si="48"/>
        <v>33.5</v>
      </c>
      <c r="BM121" s="4">
        <f t="shared" si="36"/>
        <v>100.5</v>
      </c>
      <c r="BN121" s="4">
        <f t="shared" si="37"/>
        <v>-0.45</v>
      </c>
      <c r="BQ121" s="4">
        <f t="shared" si="38"/>
        <v>0</v>
      </c>
      <c r="BR121" s="13" t="str">
        <f t="shared" si="56"/>
        <v/>
      </c>
      <c r="BS121" s="4" t="str">
        <f t="shared" si="40"/>
        <v/>
      </c>
      <c r="BT121" s="25"/>
    </row>
    <row r="122">
      <c r="A122" s="2">
        <f t="shared" si="41"/>
        <v>34</v>
      </c>
      <c r="B122" s="4">
        <f t="shared" si="1"/>
        <v>102</v>
      </c>
      <c r="C122" s="4">
        <f t="shared" si="2"/>
        <v>-0.48</v>
      </c>
      <c r="F122" s="4">
        <f t="shared" si="3"/>
        <v>0</v>
      </c>
      <c r="G122" s="13" t="str">
        <f t="shared" si="49"/>
        <v/>
      </c>
      <c r="H122" s="4" t="str">
        <f t="shared" si="5"/>
        <v/>
      </c>
      <c r="J122" s="2">
        <f t="shared" si="42"/>
        <v>34</v>
      </c>
      <c r="K122" s="4">
        <f t="shared" si="6"/>
        <v>102</v>
      </c>
      <c r="L122" s="4">
        <f t="shared" si="7"/>
        <v>-0.48</v>
      </c>
      <c r="O122" s="4">
        <f t="shared" si="8"/>
        <v>0</v>
      </c>
      <c r="P122" s="13" t="str">
        <f t="shared" si="50"/>
        <v/>
      </c>
      <c r="Q122" s="4" t="str">
        <f t="shared" si="10"/>
        <v/>
      </c>
      <c r="S122" s="2">
        <f t="shared" si="43"/>
        <v>34</v>
      </c>
      <c r="T122" s="4">
        <f t="shared" si="11"/>
        <v>102</v>
      </c>
      <c r="U122" s="4">
        <f t="shared" si="12"/>
        <v>-0.48</v>
      </c>
      <c r="V122" s="4">
        <f>151.875</f>
        <v>151.875</v>
      </c>
      <c r="W122" s="4">
        <f>154+3/16</f>
        <v>154.1875</v>
      </c>
      <c r="X122" s="4">
        <f t="shared" si="13"/>
        <v>2.3125</v>
      </c>
      <c r="Y122" s="13">
        <f t="shared" si="51"/>
        <v>0.7168604389</v>
      </c>
      <c r="Z122" s="4">
        <f t="shared" si="15"/>
        <v>0.01875075025</v>
      </c>
      <c r="AB122" s="2">
        <f t="shared" si="44"/>
        <v>34</v>
      </c>
      <c r="AC122" s="4">
        <f t="shared" si="16"/>
        <v>102</v>
      </c>
      <c r="AD122" s="4">
        <f t="shared" si="17"/>
        <v>-0.48</v>
      </c>
      <c r="AG122" s="4">
        <f t="shared" si="18"/>
        <v>0</v>
      </c>
      <c r="AH122" s="13" t="str">
        <f t="shared" si="52"/>
        <v/>
      </c>
      <c r="AI122" s="4" t="str">
        <f t="shared" si="20"/>
        <v/>
      </c>
      <c r="AJ122" s="13"/>
      <c r="AK122" s="2">
        <f t="shared" si="45"/>
        <v>34</v>
      </c>
      <c r="AL122" s="4">
        <f t="shared" si="21"/>
        <v>102</v>
      </c>
      <c r="AM122" s="4">
        <f t="shared" si="22"/>
        <v>-0.48</v>
      </c>
      <c r="AP122" s="4">
        <f t="shared" si="23"/>
        <v>0</v>
      </c>
      <c r="AQ122" s="13" t="str">
        <f t="shared" si="53"/>
        <v/>
      </c>
      <c r="AR122" s="4" t="str">
        <f t="shared" si="25"/>
        <v/>
      </c>
      <c r="AS122" s="13"/>
      <c r="AT122" s="2">
        <f t="shared" si="46"/>
        <v>34</v>
      </c>
      <c r="AU122" s="4">
        <f t="shared" si="26"/>
        <v>102</v>
      </c>
      <c r="AV122" s="4">
        <f t="shared" si="27"/>
        <v>-0.48</v>
      </c>
      <c r="AY122" s="4">
        <f t="shared" si="28"/>
        <v>0</v>
      </c>
      <c r="AZ122" s="13" t="str">
        <f t="shared" si="54"/>
        <v/>
      </c>
      <c r="BA122" s="4" t="str">
        <f t="shared" si="30"/>
        <v/>
      </c>
      <c r="BB122" s="13"/>
      <c r="BC122" s="2">
        <f t="shared" si="47"/>
        <v>34</v>
      </c>
      <c r="BD122" s="4">
        <f t="shared" si="31"/>
        <v>102</v>
      </c>
      <c r="BE122" s="4">
        <f t="shared" si="32"/>
        <v>-0.48</v>
      </c>
      <c r="BH122" s="4">
        <f t="shared" si="33"/>
        <v>0</v>
      </c>
      <c r="BI122" s="13" t="str">
        <f t="shared" si="55"/>
        <v/>
      </c>
      <c r="BJ122" s="4" t="str">
        <f t="shared" si="35"/>
        <v/>
      </c>
      <c r="BK122" s="13"/>
      <c r="BL122" s="2">
        <f t="shared" si="48"/>
        <v>34</v>
      </c>
      <c r="BM122" s="4">
        <f t="shared" si="36"/>
        <v>102</v>
      </c>
      <c r="BN122" s="4">
        <f t="shared" si="37"/>
        <v>-0.48</v>
      </c>
      <c r="BQ122" s="4">
        <f t="shared" si="38"/>
        <v>0</v>
      </c>
      <c r="BR122" s="13" t="str">
        <f t="shared" si="56"/>
        <v/>
      </c>
      <c r="BS122" s="4" t="str">
        <f t="shared" si="40"/>
        <v/>
      </c>
      <c r="BT122" s="25"/>
    </row>
    <row r="123">
      <c r="A123" s="2">
        <f t="shared" si="41"/>
        <v>34.5</v>
      </c>
      <c r="B123" s="4">
        <f t="shared" si="1"/>
        <v>103.5</v>
      </c>
      <c r="C123" s="4">
        <f t="shared" si="2"/>
        <v>-0.51</v>
      </c>
      <c r="F123" s="4">
        <f t="shared" si="3"/>
        <v>0</v>
      </c>
      <c r="G123" s="13" t="str">
        <f t="shared" si="49"/>
        <v/>
      </c>
      <c r="H123" s="4" t="str">
        <f t="shared" si="5"/>
        <v/>
      </c>
      <c r="J123" s="2">
        <f t="shared" si="42"/>
        <v>34.5</v>
      </c>
      <c r="K123" s="4">
        <f t="shared" si="6"/>
        <v>103.5</v>
      </c>
      <c r="L123" s="4">
        <f t="shared" si="7"/>
        <v>-0.51</v>
      </c>
      <c r="O123" s="4">
        <f t="shared" si="8"/>
        <v>0</v>
      </c>
      <c r="P123" s="13" t="str">
        <f t="shared" si="50"/>
        <v/>
      </c>
      <c r="Q123" s="4" t="str">
        <f t="shared" si="10"/>
        <v/>
      </c>
      <c r="S123" s="2">
        <f t="shared" si="43"/>
        <v>34.5</v>
      </c>
      <c r="T123" s="4">
        <f t="shared" si="11"/>
        <v>103.5</v>
      </c>
      <c r="U123" s="4">
        <f t="shared" si="12"/>
        <v>-0.51</v>
      </c>
      <c r="V123" s="4">
        <f>151+11/16</f>
        <v>151.6875</v>
      </c>
      <c r="W123" s="4">
        <f>154.375-1/32</f>
        <v>154.34375</v>
      </c>
      <c r="X123" s="4">
        <f t="shared" si="13"/>
        <v>2.65625</v>
      </c>
      <c r="Y123" s="13">
        <f t="shared" si="51"/>
        <v>0.7682953714</v>
      </c>
      <c r="Z123" s="4">
        <f t="shared" si="15"/>
        <v>0.01773887569</v>
      </c>
      <c r="AB123" s="2">
        <f t="shared" si="44"/>
        <v>34.5</v>
      </c>
      <c r="AC123" s="4">
        <f t="shared" si="16"/>
        <v>103.5</v>
      </c>
      <c r="AD123" s="4">
        <f t="shared" si="17"/>
        <v>-0.51</v>
      </c>
      <c r="AG123" s="4">
        <f t="shared" si="18"/>
        <v>0</v>
      </c>
      <c r="AH123" s="13" t="str">
        <f t="shared" si="52"/>
        <v/>
      </c>
      <c r="AI123" s="4" t="str">
        <f t="shared" si="20"/>
        <v/>
      </c>
      <c r="AJ123" s="13"/>
      <c r="AK123" s="2">
        <f t="shared" si="45"/>
        <v>34.5</v>
      </c>
      <c r="AL123" s="4">
        <f t="shared" si="21"/>
        <v>103.5</v>
      </c>
      <c r="AM123" s="4">
        <f t="shared" si="22"/>
        <v>-0.51</v>
      </c>
      <c r="AP123" s="4">
        <f t="shared" si="23"/>
        <v>0</v>
      </c>
      <c r="AQ123" s="13" t="str">
        <f t="shared" si="53"/>
        <v/>
      </c>
      <c r="AR123" s="4" t="str">
        <f t="shared" si="25"/>
        <v/>
      </c>
      <c r="AS123" s="13"/>
      <c r="AT123" s="2">
        <f t="shared" si="46"/>
        <v>34.5</v>
      </c>
      <c r="AU123" s="4">
        <f t="shared" si="26"/>
        <v>103.5</v>
      </c>
      <c r="AV123" s="4">
        <f t="shared" si="27"/>
        <v>-0.51</v>
      </c>
      <c r="AY123" s="4">
        <f t="shared" si="28"/>
        <v>0</v>
      </c>
      <c r="AZ123" s="13" t="str">
        <f t="shared" si="54"/>
        <v/>
      </c>
      <c r="BA123" s="4" t="str">
        <f t="shared" si="30"/>
        <v/>
      </c>
      <c r="BB123" s="13"/>
      <c r="BC123" s="2">
        <f t="shared" si="47"/>
        <v>34.5</v>
      </c>
      <c r="BD123" s="4">
        <f t="shared" si="31"/>
        <v>103.5</v>
      </c>
      <c r="BE123" s="4">
        <f t="shared" si="32"/>
        <v>-0.51</v>
      </c>
      <c r="BH123" s="4">
        <f t="shared" si="33"/>
        <v>0</v>
      </c>
      <c r="BI123" s="13" t="str">
        <f t="shared" si="55"/>
        <v/>
      </c>
      <c r="BJ123" s="4" t="str">
        <f t="shared" si="35"/>
        <v/>
      </c>
      <c r="BK123" s="13"/>
      <c r="BL123" s="2">
        <f t="shared" si="48"/>
        <v>34.5</v>
      </c>
      <c r="BM123" s="4">
        <f t="shared" si="36"/>
        <v>103.5</v>
      </c>
      <c r="BN123" s="4">
        <f t="shared" si="37"/>
        <v>-0.51</v>
      </c>
      <c r="BQ123" s="4">
        <f t="shared" si="38"/>
        <v>0</v>
      </c>
      <c r="BR123" s="13" t="str">
        <f t="shared" si="56"/>
        <v/>
      </c>
      <c r="BS123" s="4" t="str">
        <f t="shared" si="40"/>
        <v/>
      </c>
      <c r="BT123" s="25"/>
    </row>
    <row r="124">
      <c r="A124" s="2">
        <f t="shared" si="41"/>
        <v>35</v>
      </c>
      <c r="B124" s="4">
        <f t="shared" si="1"/>
        <v>105</v>
      </c>
      <c r="C124" s="4">
        <f t="shared" si="2"/>
        <v>-0.54</v>
      </c>
      <c r="F124" s="4">
        <f t="shared" si="3"/>
        <v>0</v>
      </c>
      <c r="G124" s="13" t="str">
        <f t="shared" si="49"/>
        <v/>
      </c>
      <c r="H124" s="4" t="str">
        <f t="shared" si="5"/>
        <v/>
      </c>
      <c r="J124" s="2">
        <f t="shared" si="42"/>
        <v>35</v>
      </c>
      <c r="K124" s="4">
        <f t="shared" si="6"/>
        <v>105</v>
      </c>
      <c r="L124" s="4">
        <f t="shared" si="7"/>
        <v>-0.54</v>
      </c>
      <c r="O124" s="4">
        <f t="shared" si="8"/>
        <v>0</v>
      </c>
      <c r="P124" s="13" t="str">
        <f t="shared" si="50"/>
        <v/>
      </c>
      <c r="Q124" s="4" t="str">
        <f t="shared" si="10"/>
        <v/>
      </c>
      <c r="S124" s="2">
        <f t="shared" si="43"/>
        <v>35</v>
      </c>
      <c r="T124" s="4">
        <f t="shared" si="11"/>
        <v>105</v>
      </c>
      <c r="U124" s="4">
        <f t="shared" si="12"/>
        <v>-0.54</v>
      </c>
      <c r="V124" s="4">
        <f>151.5</f>
        <v>151.5</v>
      </c>
      <c r="W124" s="4">
        <f>154+9/16</f>
        <v>154.5625</v>
      </c>
      <c r="X124" s="4">
        <f t="shared" si="13"/>
        <v>3.0625</v>
      </c>
      <c r="Y124" s="13">
        <f t="shared" si="51"/>
        <v>0.8249579114</v>
      </c>
      <c r="Z124" s="4">
        <f t="shared" si="15"/>
        <v>0.01590584386</v>
      </c>
      <c r="AB124" s="2">
        <f t="shared" si="44"/>
        <v>35</v>
      </c>
      <c r="AC124" s="4">
        <f t="shared" si="16"/>
        <v>105</v>
      </c>
      <c r="AD124" s="4">
        <f t="shared" si="17"/>
        <v>-0.54</v>
      </c>
      <c r="AG124" s="4">
        <f t="shared" si="18"/>
        <v>0</v>
      </c>
      <c r="AH124" s="13" t="str">
        <f t="shared" si="52"/>
        <v/>
      </c>
      <c r="AI124" s="4" t="str">
        <f t="shared" si="20"/>
        <v/>
      </c>
      <c r="AJ124" s="13"/>
      <c r="AK124" s="2">
        <f t="shared" si="45"/>
        <v>35</v>
      </c>
      <c r="AL124" s="4">
        <f t="shared" si="21"/>
        <v>105</v>
      </c>
      <c r="AM124" s="4">
        <f t="shared" si="22"/>
        <v>-0.54</v>
      </c>
      <c r="AP124" s="4">
        <f t="shared" si="23"/>
        <v>0</v>
      </c>
      <c r="AQ124" s="13" t="str">
        <f t="shared" si="53"/>
        <v/>
      </c>
      <c r="AR124" s="4" t="str">
        <f t="shared" si="25"/>
        <v/>
      </c>
      <c r="AS124" s="13"/>
      <c r="AT124" s="2">
        <f t="shared" si="46"/>
        <v>35</v>
      </c>
      <c r="AU124" s="4">
        <f t="shared" si="26"/>
        <v>105</v>
      </c>
      <c r="AV124" s="4">
        <f t="shared" si="27"/>
        <v>-0.54</v>
      </c>
      <c r="AY124" s="4">
        <f t="shared" si="28"/>
        <v>0</v>
      </c>
      <c r="AZ124" s="13" t="str">
        <f t="shared" si="54"/>
        <v/>
      </c>
      <c r="BA124" s="4" t="str">
        <f t="shared" si="30"/>
        <v/>
      </c>
      <c r="BB124" s="13"/>
      <c r="BC124" s="2">
        <f t="shared" si="47"/>
        <v>35</v>
      </c>
      <c r="BD124" s="4">
        <f t="shared" si="31"/>
        <v>105</v>
      </c>
      <c r="BE124" s="4">
        <f t="shared" si="32"/>
        <v>-0.54</v>
      </c>
      <c r="BH124" s="4">
        <f t="shared" si="33"/>
        <v>0</v>
      </c>
      <c r="BI124" s="13" t="str">
        <f t="shared" si="55"/>
        <v/>
      </c>
      <c r="BJ124" s="4" t="str">
        <f t="shared" si="35"/>
        <v/>
      </c>
      <c r="BK124" s="13"/>
      <c r="BL124" s="2">
        <f t="shared" si="48"/>
        <v>35</v>
      </c>
      <c r="BM124" s="4">
        <f t="shared" si="36"/>
        <v>105</v>
      </c>
      <c r="BN124" s="4">
        <f t="shared" si="37"/>
        <v>-0.54</v>
      </c>
      <c r="BQ124" s="4">
        <f t="shared" si="38"/>
        <v>0</v>
      </c>
      <c r="BR124" s="13" t="str">
        <f t="shared" si="56"/>
        <v/>
      </c>
      <c r="BS124" s="4" t="str">
        <f t="shared" si="40"/>
        <v/>
      </c>
      <c r="BT124" s="25"/>
    </row>
    <row r="125">
      <c r="A125" s="2">
        <f t="shared" si="41"/>
        <v>35.5</v>
      </c>
      <c r="B125" s="4">
        <f t="shared" si="1"/>
        <v>106.5</v>
      </c>
      <c r="C125" s="4">
        <f t="shared" si="2"/>
        <v>-0.57</v>
      </c>
      <c r="F125" s="4">
        <f t="shared" si="3"/>
        <v>0</v>
      </c>
      <c r="G125" s="13" t="str">
        <f t="shared" si="49"/>
        <v/>
      </c>
      <c r="H125" s="4" t="str">
        <f t="shared" si="5"/>
        <v/>
      </c>
      <c r="J125" s="2">
        <f t="shared" si="42"/>
        <v>35.5</v>
      </c>
      <c r="K125" s="4">
        <f t="shared" si="6"/>
        <v>106.5</v>
      </c>
      <c r="L125" s="4">
        <f t="shared" si="7"/>
        <v>-0.57</v>
      </c>
      <c r="O125" s="4">
        <f t="shared" si="8"/>
        <v>0</v>
      </c>
      <c r="P125" s="13" t="str">
        <f t="shared" si="50"/>
        <v/>
      </c>
      <c r="Q125" s="4" t="str">
        <f t="shared" si="10"/>
        <v/>
      </c>
      <c r="S125" s="2">
        <f t="shared" si="43"/>
        <v>35.5</v>
      </c>
      <c r="T125" s="4">
        <f t="shared" si="11"/>
        <v>106.5</v>
      </c>
      <c r="U125" s="4">
        <f t="shared" si="12"/>
        <v>-0.57</v>
      </c>
      <c r="V125" s="4">
        <f>151.25+1/32</f>
        <v>151.28125</v>
      </c>
      <c r="W125" s="4">
        <f>154.75</f>
        <v>154.75</v>
      </c>
      <c r="X125" s="4">
        <f t="shared" si="13"/>
        <v>3.46875</v>
      </c>
      <c r="Y125" s="13">
        <f t="shared" si="51"/>
        <v>0.8779711461</v>
      </c>
      <c r="Z125" s="4">
        <f t="shared" si="15"/>
        <v>0.01310476031</v>
      </c>
      <c r="AB125" s="2">
        <f t="shared" si="44"/>
        <v>35.5</v>
      </c>
      <c r="AC125" s="4">
        <f t="shared" si="16"/>
        <v>106.5</v>
      </c>
      <c r="AD125" s="4">
        <f t="shared" si="17"/>
        <v>-0.57</v>
      </c>
      <c r="AG125" s="4">
        <f t="shared" si="18"/>
        <v>0</v>
      </c>
      <c r="AH125" s="13" t="str">
        <f t="shared" si="52"/>
        <v/>
      </c>
      <c r="AI125" s="4" t="str">
        <f t="shared" si="20"/>
        <v/>
      </c>
      <c r="AJ125" s="13"/>
      <c r="AK125" s="2">
        <f t="shared" si="45"/>
        <v>35.5</v>
      </c>
      <c r="AL125" s="4">
        <f t="shared" si="21"/>
        <v>106.5</v>
      </c>
      <c r="AM125" s="4">
        <f t="shared" si="22"/>
        <v>-0.57</v>
      </c>
      <c r="AP125" s="4">
        <f t="shared" si="23"/>
        <v>0</v>
      </c>
      <c r="AQ125" s="13" t="str">
        <f t="shared" si="53"/>
        <v/>
      </c>
      <c r="AR125" s="4" t="str">
        <f t="shared" si="25"/>
        <v/>
      </c>
      <c r="AS125" s="13"/>
      <c r="AT125" s="2">
        <f t="shared" si="46"/>
        <v>35.5</v>
      </c>
      <c r="AU125" s="4">
        <f t="shared" si="26"/>
        <v>106.5</v>
      </c>
      <c r="AV125" s="4">
        <f t="shared" si="27"/>
        <v>-0.57</v>
      </c>
      <c r="AY125" s="4">
        <f t="shared" si="28"/>
        <v>0</v>
      </c>
      <c r="AZ125" s="13" t="str">
        <f t="shared" si="54"/>
        <v/>
      </c>
      <c r="BA125" s="4" t="str">
        <f t="shared" si="30"/>
        <v/>
      </c>
      <c r="BB125" s="13"/>
      <c r="BC125" s="2">
        <f t="shared" si="47"/>
        <v>35.5</v>
      </c>
      <c r="BD125" s="4">
        <f t="shared" si="31"/>
        <v>106.5</v>
      </c>
      <c r="BE125" s="4">
        <f t="shared" si="32"/>
        <v>-0.57</v>
      </c>
      <c r="BH125" s="4">
        <f t="shared" si="33"/>
        <v>0</v>
      </c>
      <c r="BI125" s="13" t="str">
        <f t="shared" si="55"/>
        <v/>
      </c>
      <c r="BJ125" s="4" t="str">
        <f t="shared" si="35"/>
        <v/>
      </c>
      <c r="BK125" s="13"/>
      <c r="BL125" s="2">
        <f t="shared" si="48"/>
        <v>35.5</v>
      </c>
      <c r="BM125" s="4">
        <f t="shared" si="36"/>
        <v>106.5</v>
      </c>
      <c r="BN125" s="4">
        <f t="shared" si="37"/>
        <v>-0.57</v>
      </c>
      <c r="BQ125" s="4">
        <f t="shared" si="38"/>
        <v>0</v>
      </c>
      <c r="BR125" s="13" t="str">
        <f t="shared" si="56"/>
        <v/>
      </c>
      <c r="BS125" s="4" t="str">
        <f t="shared" si="40"/>
        <v/>
      </c>
      <c r="BT125" s="25"/>
    </row>
    <row r="126">
      <c r="A126" s="2">
        <f t="shared" si="41"/>
        <v>36</v>
      </c>
      <c r="B126" s="4">
        <f t="shared" si="1"/>
        <v>108</v>
      </c>
      <c r="C126" s="4">
        <f t="shared" si="2"/>
        <v>-0.6</v>
      </c>
      <c r="F126" s="4">
        <f t="shared" si="3"/>
        <v>0</v>
      </c>
      <c r="G126" s="13" t="str">
        <f t="shared" si="49"/>
        <v/>
      </c>
      <c r="H126" s="4" t="str">
        <f t="shared" si="5"/>
        <v/>
      </c>
      <c r="J126" s="2">
        <f t="shared" si="42"/>
        <v>36</v>
      </c>
      <c r="K126" s="4">
        <f t="shared" si="6"/>
        <v>108</v>
      </c>
      <c r="L126" s="4">
        <f t="shared" si="7"/>
        <v>-0.6</v>
      </c>
      <c r="O126" s="4">
        <f t="shared" si="8"/>
        <v>0</v>
      </c>
      <c r="P126" s="13" t="str">
        <f t="shared" si="50"/>
        <v/>
      </c>
      <c r="Q126" s="4" t="str">
        <f t="shared" si="10"/>
        <v/>
      </c>
      <c r="S126" s="2">
        <f t="shared" si="43"/>
        <v>36</v>
      </c>
      <c r="T126" s="4">
        <f t="shared" si="11"/>
        <v>108</v>
      </c>
      <c r="U126" s="4">
        <f t="shared" si="12"/>
        <v>-0.6</v>
      </c>
      <c r="V126" s="4">
        <f>151.125-1/32</f>
        <v>151.09375</v>
      </c>
      <c r="W126" s="4">
        <f>155-1/32</f>
        <v>154.96875</v>
      </c>
      <c r="X126" s="4">
        <f t="shared" si="13"/>
        <v>3.875</v>
      </c>
      <c r="Y126" s="13">
        <f t="shared" si="51"/>
        <v>0.9279607271</v>
      </c>
      <c r="Z126" s="4">
        <f t="shared" si="15"/>
        <v>0.009535832276</v>
      </c>
      <c r="AB126" s="2">
        <f t="shared" si="44"/>
        <v>36</v>
      </c>
      <c r="AC126" s="4">
        <f t="shared" si="16"/>
        <v>108</v>
      </c>
      <c r="AD126" s="4">
        <f t="shared" si="17"/>
        <v>-0.6</v>
      </c>
      <c r="AG126" s="4">
        <f t="shared" si="18"/>
        <v>0</v>
      </c>
      <c r="AH126" s="13" t="str">
        <f t="shared" si="52"/>
        <v/>
      </c>
      <c r="AI126" s="4" t="str">
        <f t="shared" si="20"/>
        <v/>
      </c>
      <c r="AJ126" s="13"/>
      <c r="AK126" s="2">
        <f t="shared" si="45"/>
        <v>36</v>
      </c>
      <c r="AL126" s="4">
        <f t="shared" si="21"/>
        <v>108</v>
      </c>
      <c r="AM126" s="4">
        <f t="shared" si="22"/>
        <v>-0.6</v>
      </c>
      <c r="AP126" s="4">
        <f t="shared" si="23"/>
        <v>0</v>
      </c>
      <c r="AQ126" s="13" t="str">
        <f t="shared" si="53"/>
        <v/>
      </c>
      <c r="AR126" s="4" t="str">
        <f t="shared" si="25"/>
        <v/>
      </c>
      <c r="AS126" s="13"/>
      <c r="AT126" s="2">
        <f t="shared" si="46"/>
        <v>36</v>
      </c>
      <c r="AU126" s="4">
        <f t="shared" si="26"/>
        <v>108</v>
      </c>
      <c r="AV126" s="4">
        <f t="shared" si="27"/>
        <v>-0.6</v>
      </c>
      <c r="AY126" s="4">
        <f t="shared" si="28"/>
        <v>0</v>
      </c>
      <c r="AZ126" s="13" t="str">
        <f t="shared" si="54"/>
        <v/>
      </c>
      <c r="BA126" s="4" t="str">
        <f t="shared" si="30"/>
        <v/>
      </c>
      <c r="BB126" s="13"/>
      <c r="BC126" s="2">
        <f t="shared" si="47"/>
        <v>36</v>
      </c>
      <c r="BD126" s="4">
        <f t="shared" si="31"/>
        <v>108</v>
      </c>
      <c r="BE126" s="4">
        <f t="shared" si="32"/>
        <v>-0.6</v>
      </c>
      <c r="BH126" s="4">
        <f t="shared" si="33"/>
        <v>0</v>
      </c>
      <c r="BI126" s="13" t="str">
        <f t="shared" si="55"/>
        <v/>
      </c>
      <c r="BJ126" s="4" t="str">
        <f t="shared" si="35"/>
        <v/>
      </c>
      <c r="BK126" s="13"/>
      <c r="BL126" s="2">
        <f t="shared" si="48"/>
        <v>36</v>
      </c>
      <c r="BM126" s="4">
        <f t="shared" si="36"/>
        <v>108</v>
      </c>
      <c r="BN126" s="4">
        <f t="shared" si="37"/>
        <v>-0.6</v>
      </c>
      <c r="BQ126" s="4">
        <f t="shared" si="38"/>
        <v>0</v>
      </c>
      <c r="BR126" s="13" t="str">
        <f t="shared" si="56"/>
        <v/>
      </c>
      <c r="BS126" s="4" t="str">
        <f t="shared" si="40"/>
        <v/>
      </c>
      <c r="BT126" s="25"/>
    </row>
    <row r="127">
      <c r="A127" s="2">
        <f t="shared" si="41"/>
        <v>36.5</v>
      </c>
      <c r="B127" s="4">
        <f t="shared" si="1"/>
        <v>109.5</v>
      </c>
      <c r="C127" s="4">
        <f t="shared" si="2"/>
        <v>-0.63</v>
      </c>
      <c r="F127" s="4">
        <f t="shared" si="3"/>
        <v>0</v>
      </c>
      <c r="G127" s="13" t="str">
        <f t="shared" si="49"/>
        <v/>
      </c>
      <c r="H127" s="4" t="str">
        <f t="shared" si="5"/>
        <v/>
      </c>
      <c r="J127" s="2">
        <f t="shared" si="42"/>
        <v>36.5</v>
      </c>
      <c r="K127" s="4">
        <f t="shared" si="6"/>
        <v>109.5</v>
      </c>
      <c r="L127" s="4">
        <f t="shared" si="7"/>
        <v>-0.63</v>
      </c>
      <c r="O127" s="4">
        <f t="shared" si="8"/>
        <v>0</v>
      </c>
      <c r="P127" s="13" t="str">
        <f t="shared" si="50"/>
        <v/>
      </c>
      <c r="Q127" s="4" t="str">
        <f t="shared" si="10"/>
        <v/>
      </c>
      <c r="S127" s="2">
        <f t="shared" si="43"/>
        <v>36.5</v>
      </c>
      <c r="T127" s="4">
        <f t="shared" si="11"/>
        <v>109.5</v>
      </c>
      <c r="U127" s="4">
        <f t="shared" si="12"/>
        <v>-0.63</v>
      </c>
      <c r="V127" s="4">
        <f>151-1/16</f>
        <v>150.9375</v>
      </c>
      <c r="W127" s="4">
        <f>155.125</f>
        <v>155.125</v>
      </c>
      <c r="X127" s="4">
        <f t="shared" si="13"/>
        <v>4.1875</v>
      </c>
      <c r="Y127" s="13">
        <f t="shared" si="51"/>
        <v>0.9646530752</v>
      </c>
      <c r="Z127" s="4">
        <f t="shared" si="15"/>
        <v>0.005804834504</v>
      </c>
      <c r="AB127" s="2">
        <f t="shared" si="44"/>
        <v>36.5</v>
      </c>
      <c r="AC127" s="4">
        <f t="shared" si="16"/>
        <v>109.5</v>
      </c>
      <c r="AD127" s="4">
        <f t="shared" si="17"/>
        <v>-0.63</v>
      </c>
      <c r="AG127" s="4">
        <f t="shared" si="18"/>
        <v>0</v>
      </c>
      <c r="AH127" s="13" t="str">
        <f t="shared" si="52"/>
        <v/>
      </c>
      <c r="AI127" s="4" t="str">
        <f t="shared" si="20"/>
        <v/>
      </c>
      <c r="AJ127" s="13"/>
      <c r="AK127" s="2">
        <f t="shared" si="45"/>
        <v>36.5</v>
      </c>
      <c r="AL127" s="4">
        <f t="shared" si="21"/>
        <v>109.5</v>
      </c>
      <c r="AM127" s="4">
        <f t="shared" si="22"/>
        <v>-0.63</v>
      </c>
      <c r="AP127" s="4">
        <f t="shared" si="23"/>
        <v>0</v>
      </c>
      <c r="AQ127" s="13" t="str">
        <f t="shared" si="53"/>
        <v/>
      </c>
      <c r="AR127" s="4" t="str">
        <f t="shared" si="25"/>
        <v/>
      </c>
      <c r="AS127" s="13"/>
      <c r="AT127" s="2">
        <f t="shared" si="46"/>
        <v>36.5</v>
      </c>
      <c r="AU127" s="4">
        <f t="shared" si="26"/>
        <v>109.5</v>
      </c>
      <c r="AV127" s="4">
        <f t="shared" si="27"/>
        <v>-0.63</v>
      </c>
      <c r="AY127" s="4">
        <f t="shared" si="28"/>
        <v>0</v>
      </c>
      <c r="AZ127" s="13" t="str">
        <f t="shared" si="54"/>
        <v/>
      </c>
      <c r="BA127" s="4" t="str">
        <f t="shared" si="30"/>
        <v/>
      </c>
      <c r="BB127" s="13"/>
      <c r="BC127" s="2">
        <f t="shared" si="47"/>
        <v>36.5</v>
      </c>
      <c r="BD127" s="4">
        <f t="shared" si="31"/>
        <v>109.5</v>
      </c>
      <c r="BE127" s="4">
        <f t="shared" si="32"/>
        <v>-0.63</v>
      </c>
      <c r="BH127" s="4">
        <f t="shared" si="33"/>
        <v>0</v>
      </c>
      <c r="BI127" s="13" t="str">
        <f t="shared" si="55"/>
        <v/>
      </c>
      <c r="BJ127" s="4" t="str">
        <f t="shared" si="35"/>
        <v/>
      </c>
      <c r="BK127" s="13"/>
      <c r="BL127" s="2">
        <f t="shared" si="48"/>
        <v>36.5</v>
      </c>
      <c r="BM127" s="4">
        <f t="shared" si="36"/>
        <v>109.5</v>
      </c>
      <c r="BN127" s="4">
        <f t="shared" si="37"/>
        <v>-0.63</v>
      </c>
      <c r="BQ127" s="4">
        <f t="shared" si="38"/>
        <v>0</v>
      </c>
      <c r="BR127" s="13" t="str">
        <f t="shared" si="56"/>
        <v/>
      </c>
      <c r="BS127" s="4" t="str">
        <f t="shared" si="40"/>
        <v/>
      </c>
      <c r="BT127" s="25"/>
    </row>
    <row r="128">
      <c r="A128" s="2">
        <f t="shared" si="41"/>
        <v>37</v>
      </c>
      <c r="B128" s="4">
        <f t="shared" si="1"/>
        <v>111</v>
      </c>
      <c r="C128" s="4">
        <f t="shared" si="2"/>
        <v>-0.66</v>
      </c>
      <c r="F128" s="4">
        <f t="shared" si="3"/>
        <v>0</v>
      </c>
      <c r="G128" s="13" t="str">
        <f t="shared" si="49"/>
        <v/>
      </c>
      <c r="H128" s="4" t="str">
        <f t="shared" si="5"/>
        <v/>
      </c>
      <c r="I128" s="2"/>
      <c r="J128" s="2">
        <f t="shared" si="42"/>
        <v>37</v>
      </c>
      <c r="K128" s="4">
        <f t="shared" si="6"/>
        <v>111</v>
      </c>
      <c r="L128" s="4">
        <f t="shared" si="7"/>
        <v>-0.66</v>
      </c>
      <c r="O128" s="4">
        <f t="shared" si="8"/>
        <v>0</v>
      </c>
      <c r="P128" s="13" t="str">
        <f t="shared" si="50"/>
        <v/>
      </c>
      <c r="Q128" s="4" t="str">
        <f t="shared" si="10"/>
        <v/>
      </c>
      <c r="S128" s="2">
        <f t="shared" si="43"/>
        <v>37</v>
      </c>
      <c r="T128" s="4">
        <f t="shared" si="11"/>
        <v>111</v>
      </c>
      <c r="U128" s="4">
        <f t="shared" si="12"/>
        <v>-0.66</v>
      </c>
      <c r="V128" s="4">
        <f>150.875-1/32</f>
        <v>150.84375</v>
      </c>
      <c r="W128" s="4">
        <f>155.25-1/32</f>
        <v>155.21875</v>
      </c>
      <c r="X128" s="4">
        <f t="shared" si="13"/>
        <v>4.375</v>
      </c>
      <c r="Y128" s="13">
        <f t="shared" si="51"/>
        <v>0.9860132972</v>
      </c>
      <c r="Z128" s="4">
        <f t="shared" si="15"/>
        <v>0</v>
      </c>
      <c r="AB128" s="2">
        <f t="shared" si="44"/>
        <v>37</v>
      </c>
      <c r="AC128" s="4">
        <f t="shared" si="16"/>
        <v>111</v>
      </c>
      <c r="AD128" s="4">
        <f t="shared" si="17"/>
        <v>-0.66</v>
      </c>
      <c r="AG128" s="4">
        <f t="shared" si="18"/>
        <v>0</v>
      </c>
      <c r="AH128" s="13" t="str">
        <f t="shared" si="52"/>
        <v/>
      </c>
      <c r="AI128" s="4" t="str">
        <f t="shared" si="20"/>
        <v/>
      </c>
      <c r="AJ128" s="13"/>
      <c r="AK128" s="2">
        <f t="shared" si="45"/>
        <v>37</v>
      </c>
      <c r="AL128" s="4">
        <f t="shared" si="21"/>
        <v>111</v>
      </c>
      <c r="AM128" s="4">
        <f t="shared" si="22"/>
        <v>-0.66</v>
      </c>
      <c r="AP128" s="4">
        <f t="shared" si="23"/>
        <v>0</v>
      </c>
      <c r="AQ128" s="13" t="str">
        <f t="shared" si="53"/>
        <v/>
      </c>
      <c r="AR128" s="4" t="str">
        <f t="shared" si="25"/>
        <v/>
      </c>
      <c r="AS128" s="13"/>
      <c r="AT128" s="2">
        <f t="shared" si="46"/>
        <v>37</v>
      </c>
      <c r="AU128" s="4">
        <f t="shared" si="26"/>
        <v>111</v>
      </c>
      <c r="AV128" s="4">
        <f t="shared" si="27"/>
        <v>-0.66</v>
      </c>
      <c r="AY128" s="4">
        <f t="shared" si="28"/>
        <v>0</v>
      </c>
      <c r="AZ128" s="13" t="str">
        <f t="shared" si="54"/>
        <v/>
      </c>
      <c r="BA128" s="4" t="str">
        <f t="shared" si="30"/>
        <v/>
      </c>
      <c r="BB128" s="13"/>
      <c r="BC128" s="2">
        <f t="shared" si="47"/>
        <v>37</v>
      </c>
      <c r="BD128" s="4">
        <f t="shared" si="31"/>
        <v>111</v>
      </c>
      <c r="BE128" s="4">
        <f t="shared" si="32"/>
        <v>-0.66</v>
      </c>
      <c r="BH128" s="4">
        <f t="shared" si="33"/>
        <v>0</v>
      </c>
      <c r="BI128" s="13" t="str">
        <f t="shared" si="55"/>
        <v/>
      </c>
      <c r="BJ128" s="4" t="str">
        <f t="shared" si="35"/>
        <v/>
      </c>
      <c r="BK128" s="13"/>
      <c r="BL128" s="2">
        <f t="shared" si="48"/>
        <v>37</v>
      </c>
      <c r="BM128" s="4">
        <f t="shared" si="36"/>
        <v>111</v>
      </c>
      <c r="BN128" s="4">
        <f t="shared" si="37"/>
        <v>-0.66</v>
      </c>
      <c r="BQ128" s="4">
        <f t="shared" si="38"/>
        <v>0</v>
      </c>
      <c r="BR128" s="13" t="str">
        <f t="shared" si="56"/>
        <v/>
      </c>
      <c r="BS128" s="4" t="str">
        <f t="shared" si="40"/>
        <v/>
      </c>
      <c r="BT128" s="25"/>
    </row>
    <row r="129">
      <c r="A129" s="2">
        <f t="shared" si="41"/>
        <v>37.5</v>
      </c>
      <c r="B129" s="4">
        <f t="shared" si="1"/>
        <v>112.5</v>
      </c>
      <c r="C129" s="4">
        <f t="shared" si="2"/>
        <v>-0.69</v>
      </c>
      <c r="F129" s="4">
        <f t="shared" si="3"/>
        <v>0</v>
      </c>
      <c r="G129" s="13" t="str">
        <f t="shared" si="49"/>
        <v/>
      </c>
      <c r="H129" s="4" t="str">
        <f t="shared" si="5"/>
        <v/>
      </c>
      <c r="J129" s="2">
        <f t="shared" si="42"/>
        <v>37.5</v>
      </c>
      <c r="K129" s="4">
        <f t="shared" si="6"/>
        <v>112.5</v>
      </c>
      <c r="L129" s="4">
        <f t="shared" si="7"/>
        <v>-0.69</v>
      </c>
      <c r="O129" s="4">
        <f t="shared" si="8"/>
        <v>0</v>
      </c>
      <c r="P129" s="13" t="str">
        <f t="shared" si="50"/>
        <v/>
      </c>
      <c r="Q129" s="4" t="str">
        <f t="shared" si="10"/>
        <v/>
      </c>
      <c r="S129" s="2">
        <f t="shared" si="43"/>
        <v>37.5</v>
      </c>
      <c r="T129" s="4">
        <f t="shared" si="11"/>
        <v>112.5</v>
      </c>
      <c r="U129" s="4">
        <f t="shared" si="12"/>
        <v>-0.69</v>
      </c>
      <c r="X129" s="4">
        <f t="shared" si="13"/>
        <v>0</v>
      </c>
      <c r="Y129" s="13" t="str">
        <f t="shared" si="51"/>
        <v/>
      </c>
      <c r="Z129" s="4" t="str">
        <f t="shared" si="15"/>
        <v/>
      </c>
      <c r="AB129" s="2">
        <f t="shared" si="44"/>
        <v>37.5</v>
      </c>
      <c r="AC129" s="4">
        <f t="shared" si="16"/>
        <v>112.5</v>
      </c>
      <c r="AD129" s="4">
        <f t="shared" si="17"/>
        <v>-0.69</v>
      </c>
      <c r="AG129" s="4">
        <f t="shared" si="18"/>
        <v>0</v>
      </c>
      <c r="AH129" s="13" t="str">
        <f t="shared" si="52"/>
        <v/>
      </c>
      <c r="AI129" s="4" t="str">
        <f t="shared" si="20"/>
        <v/>
      </c>
      <c r="AJ129" s="13"/>
      <c r="AK129" s="2">
        <f t="shared" si="45"/>
        <v>37.5</v>
      </c>
      <c r="AL129" s="4">
        <f t="shared" si="21"/>
        <v>112.5</v>
      </c>
      <c r="AM129" s="4">
        <f t="shared" si="22"/>
        <v>-0.69</v>
      </c>
      <c r="AP129" s="4">
        <f t="shared" si="23"/>
        <v>0</v>
      </c>
      <c r="AQ129" s="13" t="str">
        <f t="shared" si="53"/>
        <v/>
      </c>
      <c r="AR129" s="4" t="str">
        <f t="shared" si="25"/>
        <v/>
      </c>
      <c r="AS129" s="13"/>
      <c r="AT129" s="2">
        <f t="shared" si="46"/>
        <v>37.5</v>
      </c>
      <c r="AU129" s="4">
        <f t="shared" si="26"/>
        <v>112.5</v>
      </c>
      <c r="AV129" s="4">
        <f t="shared" si="27"/>
        <v>-0.69</v>
      </c>
      <c r="AY129" s="4">
        <f t="shared" si="28"/>
        <v>0</v>
      </c>
      <c r="AZ129" s="13" t="str">
        <f t="shared" si="54"/>
        <v/>
      </c>
      <c r="BA129" s="4" t="str">
        <f t="shared" si="30"/>
        <v/>
      </c>
      <c r="BB129" s="13"/>
      <c r="BC129" s="2">
        <f t="shared" si="47"/>
        <v>37.5</v>
      </c>
      <c r="BD129" s="4">
        <f t="shared" si="31"/>
        <v>112.5</v>
      </c>
      <c r="BE129" s="4">
        <f t="shared" si="32"/>
        <v>-0.69</v>
      </c>
      <c r="BH129" s="4">
        <f t="shared" si="33"/>
        <v>0</v>
      </c>
      <c r="BI129" s="13" t="str">
        <f t="shared" si="55"/>
        <v/>
      </c>
      <c r="BJ129" s="4" t="str">
        <f t="shared" si="35"/>
        <v/>
      </c>
      <c r="BK129" s="13"/>
      <c r="BL129" s="2">
        <f t="shared" si="48"/>
        <v>37.5</v>
      </c>
      <c r="BM129" s="4">
        <f t="shared" si="36"/>
        <v>112.5</v>
      </c>
      <c r="BN129" s="4">
        <f t="shared" si="37"/>
        <v>-0.69</v>
      </c>
      <c r="BQ129" s="4">
        <f t="shared" si="38"/>
        <v>0</v>
      </c>
      <c r="BR129" s="13" t="str">
        <f t="shared" si="56"/>
        <v/>
      </c>
      <c r="BS129" s="4" t="str">
        <f t="shared" si="40"/>
        <v/>
      </c>
      <c r="BT129" s="25"/>
    </row>
    <row r="130">
      <c r="A130" s="2">
        <f t="shared" si="41"/>
        <v>38</v>
      </c>
      <c r="B130" s="4">
        <f t="shared" si="1"/>
        <v>114</v>
      </c>
      <c r="C130" s="4">
        <f t="shared" si="2"/>
        <v>-0.72</v>
      </c>
      <c r="F130" s="4">
        <f t="shared" si="3"/>
        <v>0</v>
      </c>
      <c r="G130" s="13" t="str">
        <f t="shared" si="49"/>
        <v/>
      </c>
      <c r="H130" s="4" t="str">
        <f t="shared" si="5"/>
        <v/>
      </c>
      <c r="J130" s="2">
        <f t="shared" si="42"/>
        <v>38</v>
      </c>
      <c r="K130" s="4">
        <f t="shared" si="6"/>
        <v>114</v>
      </c>
      <c r="L130" s="4">
        <f t="shared" si="7"/>
        <v>-0.72</v>
      </c>
      <c r="O130" s="4">
        <f t="shared" si="8"/>
        <v>0</v>
      </c>
      <c r="P130" s="13" t="str">
        <f t="shared" si="50"/>
        <v/>
      </c>
      <c r="Q130" s="4" t="str">
        <f t="shared" si="10"/>
        <v/>
      </c>
      <c r="S130" s="2">
        <f t="shared" si="43"/>
        <v>38</v>
      </c>
      <c r="T130" s="4">
        <f t="shared" si="11"/>
        <v>114</v>
      </c>
      <c r="U130" s="4">
        <f t="shared" si="12"/>
        <v>-0.72</v>
      </c>
      <c r="V130" s="4">
        <f>150+13/16</f>
        <v>150.8125</v>
      </c>
      <c r="W130" s="2">
        <v>155.25</v>
      </c>
      <c r="X130" s="4">
        <f t="shared" si="13"/>
        <v>4.4375</v>
      </c>
      <c r="Y130" s="13">
        <f t="shared" si="51"/>
        <v>0.993031274</v>
      </c>
      <c r="Z130" s="4">
        <f t="shared" si="15"/>
        <v>0</v>
      </c>
      <c r="AB130" s="2">
        <f t="shared" si="44"/>
        <v>38</v>
      </c>
      <c r="AC130" s="4">
        <f t="shared" si="16"/>
        <v>114</v>
      </c>
      <c r="AD130" s="4">
        <f t="shared" si="17"/>
        <v>-0.72</v>
      </c>
      <c r="AG130" s="4">
        <f t="shared" si="18"/>
        <v>0</v>
      </c>
      <c r="AH130" s="13" t="str">
        <f t="shared" si="52"/>
        <v/>
      </c>
      <c r="AI130" s="4" t="str">
        <f t="shared" si="20"/>
        <v/>
      </c>
      <c r="AJ130" s="13"/>
      <c r="AK130" s="2">
        <f t="shared" si="45"/>
        <v>38</v>
      </c>
      <c r="AL130" s="4">
        <f t="shared" si="21"/>
        <v>114</v>
      </c>
      <c r="AM130" s="4">
        <f t="shared" si="22"/>
        <v>-0.72</v>
      </c>
      <c r="AP130" s="4">
        <f t="shared" si="23"/>
        <v>0</v>
      </c>
      <c r="AQ130" s="13" t="str">
        <f t="shared" si="53"/>
        <v/>
      </c>
      <c r="AR130" s="4" t="str">
        <f t="shared" si="25"/>
        <v/>
      </c>
      <c r="AS130" s="13"/>
      <c r="AT130" s="2">
        <f t="shared" si="46"/>
        <v>38</v>
      </c>
      <c r="AU130" s="4">
        <f t="shared" si="26"/>
        <v>114</v>
      </c>
      <c r="AV130" s="4">
        <f t="shared" si="27"/>
        <v>-0.72</v>
      </c>
      <c r="AY130" s="4">
        <f t="shared" si="28"/>
        <v>0</v>
      </c>
      <c r="AZ130" s="13" t="str">
        <f t="shared" si="54"/>
        <v/>
      </c>
      <c r="BA130" s="4" t="str">
        <f t="shared" si="30"/>
        <v/>
      </c>
      <c r="BB130" s="13"/>
      <c r="BC130" s="2">
        <f t="shared" si="47"/>
        <v>38</v>
      </c>
      <c r="BD130" s="4">
        <f t="shared" si="31"/>
        <v>114</v>
      </c>
      <c r="BE130" s="4">
        <f t="shared" si="32"/>
        <v>-0.72</v>
      </c>
      <c r="BH130" s="4">
        <f t="shared" si="33"/>
        <v>0</v>
      </c>
      <c r="BI130" s="13" t="str">
        <f t="shared" si="55"/>
        <v/>
      </c>
      <c r="BJ130" s="4" t="str">
        <f t="shared" si="35"/>
        <v/>
      </c>
      <c r="BK130" s="13"/>
      <c r="BL130" s="2">
        <f t="shared" si="48"/>
        <v>38</v>
      </c>
      <c r="BM130" s="4">
        <f t="shared" si="36"/>
        <v>114</v>
      </c>
      <c r="BN130" s="4">
        <f t="shared" si="37"/>
        <v>-0.72</v>
      </c>
      <c r="BQ130" s="4">
        <f t="shared" si="38"/>
        <v>0</v>
      </c>
      <c r="BR130" s="13" t="str">
        <f t="shared" si="56"/>
        <v/>
      </c>
      <c r="BS130" s="4" t="str">
        <f t="shared" si="40"/>
        <v/>
      </c>
      <c r="BT130" s="25"/>
    </row>
    <row r="131">
      <c r="A131" s="2">
        <f t="shared" si="41"/>
        <v>38.5</v>
      </c>
      <c r="B131" s="4">
        <f t="shared" si="1"/>
        <v>115.5</v>
      </c>
      <c r="C131" s="4">
        <f t="shared" si="2"/>
        <v>-0.75</v>
      </c>
      <c r="F131" s="4">
        <f t="shared" si="3"/>
        <v>0</v>
      </c>
      <c r="G131" s="13" t="str">
        <f t="shared" si="49"/>
        <v/>
      </c>
      <c r="H131" s="4" t="str">
        <f t="shared" si="5"/>
        <v/>
      </c>
      <c r="J131" s="2">
        <f t="shared" si="42"/>
        <v>38.5</v>
      </c>
      <c r="K131" s="4">
        <f t="shared" si="6"/>
        <v>115.5</v>
      </c>
      <c r="L131" s="4">
        <f t="shared" si="7"/>
        <v>-0.75</v>
      </c>
      <c r="O131" s="4">
        <f t="shared" si="8"/>
        <v>0</v>
      </c>
      <c r="P131" s="13" t="str">
        <f t="shared" si="50"/>
        <v/>
      </c>
      <c r="Q131" s="4" t="str">
        <f t="shared" si="10"/>
        <v/>
      </c>
      <c r="S131" s="2">
        <f t="shared" si="43"/>
        <v>38.5</v>
      </c>
      <c r="T131" s="4">
        <f t="shared" si="11"/>
        <v>115.5</v>
      </c>
      <c r="U131" s="4">
        <f t="shared" si="12"/>
        <v>-0.75</v>
      </c>
      <c r="X131" s="4">
        <f t="shared" si="13"/>
        <v>0</v>
      </c>
      <c r="Y131" s="13" t="str">
        <f t="shared" si="51"/>
        <v/>
      </c>
      <c r="Z131" s="4" t="str">
        <f t="shared" si="15"/>
        <v/>
      </c>
      <c r="AB131" s="2">
        <f t="shared" si="44"/>
        <v>38.5</v>
      </c>
      <c r="AC131" s="4">
        <f t="shared" si="16"/>
        <v>115.5</v>
      </c>
      <c r="AD131" s="4">
        <f t="shared" si="17"/>
        <v>-0.75</v>
      </c>
      <c r="AG131" s="4">
        <f t="shared" si="18"/>
        <v>0</v>
      </c>
      <c r="AH131" s="13" t="str">
        <f t="shared" si="52"/>
        <v/>
      </c>
      <c r="AI131" s="4" t="str">
        <f t="shared" si="20"/>
        <v/>
      </c>
      <c r="AJ131" s="13"/>
      <c r="AK131" s="2">
        <f t="shared" si="45"/>
        <v>38.5</v>
      </c>
      <c r="AL131" s="4">
        <f t="shared" si="21"/>
        <v>115.5</v>
      </c>
      <c r="AM131" s="4">
        <f t="shared" si="22"/>
        <v>-0.75</v>
      </c>
      <c r="AP131" s="4">
        <f t="shared" si="23"/>
        <v>0</v>
      </c>
      <c r="AQ131" s="13" t="str">
        <f t="shared" si="53"/>
        <v/>
      </c>
      <c r="AR131" s="4" t="str">
        <f t="shared" si="25"/>
        <v/>
      </c>
      <c r="AS131" s="13"/>
      <c r="AT131" s="2">
        <f t="shared" si="46"/>
        <v>38.5</v>
      </c>
      <c r="AU131" s="4">
        <f t="shared" si="26"/>
        <v>115.5</v>
      </c>
      <c r="AV131" s="4">
        <f t="shared" si="27"/>
        <v>-0.75</v>
      </c>
      <c r="AY131" s="4">
        <f t="shared" si="28"/>
        <v>0</v>
      </c>
      <c r="AZ131" s="13" t="str">
        <f t="shared" si="54"/>
        <v/>
      </c>
      <c r="BA131" s="4" t="str">
        <f t="shared" si="30"/>
        <v/>
      </c>
      <c r="BB131" s="13"/>
      <c r="BC131" s="2">
        <f t="shared" si="47"/>
        <v>38.5</v>
      </c>
      <c r="BD131" s="4">
        <f t="shared" si="31"/>
        <v>115.5</v>
      </c>
      <c r="BE131" s="4">
        <f t="shared" si="32"/>
        <v>-0.75</v>
      </c>
      <c r="BH131" s="4">
        <f t="shared" si="33"/>
        <v>0</v>
      </c>
      <c r="BI131" s="13" t="str">
        <f t="shared" si="55"/>
        <v/>
      </c>
      <c r="BJ131" s="4" t="str">
        <f t="shared" si="35"/>
        <v/>
      </c>
      <c r="BK131" s="13"/>
      <c r="BL131" s="2">
        <f t="shared" si="48"/>
        <v>38.5</v>
      </c>
      <c r="BM131" s="4">
        <f t="shared" si="36"/>
        <v>115.5</v>
      </c>
      <c r="BN131" s="4">
        <f t="shared" si="37"/>
        <v>-0.75</v>
      </c>
      <c r="BQ131" s="4">
        <f t="shared" si="38"/>
        <v>0</v>
      </c>
      <c r="BR131" s="13" t="str">
        <f t="shared" si="56"/>
        <v/>
      </c>
      <c r="BS131" s="4" t="str">
        <f t="shared" si="40"/>
        <v/>
      </c>
      <c r="BT131" s="25"/>
    </row>
    <row r="132">
      <c r="A132" s="2">
        <f t="shared" si="41"/>
        <v>39</v>
      </c>
      <c r="B132" s="4">
        <f t="shared" si="1"/>
        <v>117</v>
      </c>
      <c r="C132" s="4">
        <f t="shared" si="2"/>
        <v>-0.78</v>
      </c>
      <c r="F132" s="4">
        <f t="shared" si="3"/>
        <v>0</v>
      </c>
      <c r="G132" s="13" t="str">
        <f t="shared" si="49"/>
        <v/>
      </c>
      <c r="H132" s="4" t="str">
        <f t="shared" si="5"/>
        <v/>
      </c>
      <c r="J132" s="2">
        <f t="shared" si="42"/>
        <v>39</v>
      </c>
      <c r="K132" s="4">
        <f t="shared" si="6"/>
        <v>117</v>
      </c>
      <c r="L132" s="4">
        <f t="shared" si="7"/>
        <v>-0.78</v>
      </c>
      <c r="O132" s="4">
        <f t="shared" si="8"/>
        <v>0</v>
      </c>
      <c r="P132" s="13" t="str">
        <f t="shared" si="50"/>
        <v/>
      </c>
      <c r="Q132" s="4" t="str">
        <f t="shared" si="10"/>
        <v/>
      </c>
      <c r="S132" s="2">
        <f t="shared" si="43"/>
        <v>39</v>
      </c>
      <c r="T132" s="4">
        <f t="shared" si="11"/>
        <v>117</v>
      </c>
      <c r="U132" s="4">
        <f t="shared" si="12"/>
        <v>-0.78</v>
      </c>
      <c r="V132" s="4">
        <f>150+13/16</f>
        <v>150.8125</v>
      </c>
      <c r="W132" s="2">
        <v>155.25</v>
      </c>
      <c r="X132" s="4">
        <f t="shared" si="13"/>
        <v>4.4375</v>
      </c>
      <c r="Y132" s="13">
        <f t="shared" si="51"/>
        <v>0.993031274</v>
      </c>
      <c r="Z132" s="4">
        <f t="shared" si="15"/>
        <v>0</v>
      </c>
      <c r="AB132" s="2">
        <f t="shared" si="44"/>
        <v>39</v>
      </c>
      <c r="AC132" s="4">
        <f t="shared" si="16"/>
        <v>117</v>
      </c>
      <c r="AD132" s="4">
        <f t="shared" si="17"/>
        <v>-0.78</v>
      </c>
      <c r="AG132" s="4">
        <f t="shared" si="18"/>
        <v>0</v>
      </c>
      <c r="AH132" s="13" t="str">
        <f t="shared" si="52"/>
        <v/>
      </c>
      <c r="AI132" s="4" t="str">
        <f t="shared" si="20"/>
        <v/>
      </c>
      <c r="AJ132" s="13"/>
      <c r="AK132" s="2">
        <f t="shared" si="45"/>
        <v>39</v>
      </c>
      <c r="AL132" s="4">
        <f t="shared" si="21"/>
        <v>117</v>
      </c>
      <c r="AM132" s="4">
        <f t="shared" si="22"/>
        <v>-0.78</v>
      </c>
      <c r="AP132" s="4">
        <f t="shared" si="23"/>
        <v>0</v>
      </c>
      <c r="AQ132" s="13" t="str">
        <f t="shared" si="53"/>
        <v/>
      </c>
      <c r="AR132" s="4" t="str">
        <f t="shared" si="25"/>
        <v/>
      </c>
      <c r="AS132" s="13"/>
      <c r="AT132" s="2">
        <f t="shared" si="46"/>
        <v>39</v>
      </c>
      <c r="AU132" s="4">
        <f t="shared" si="26"/>
        <v>117</v>
      </c>
      <c r="AV132" s="4">
        <f t="shared" si="27"/>
        <v>-0.78</v>
      </c>
      <c r="AY132" s="4">
        <f t="shared" si="28"/>
        <v>0</v>
      </c>
      <c r="AZ132" s="13" t="str">
        <f t="shared" si="54"/>
        <v/>
      </c>
      <c r="BA132" s="4" t="str">
        <f t="shared" si="30"/>
        <v/>
      </c>
      <c r="BB132" s="13"/>
      <c r="BC132" s="2">
        <f t="shared" si="47"/>
        <v>39</v>
      </c>
      <c r="BD132" s="4">
        <f t="shared" si="31"/>
        <v>117</v>
      </c>
      <c r="BE132" s="4">
        <f t="shared" si="32"/>
        <v>-0.78</v>
      </c>
      <c r="BH132" s="4">
        <f t="shared" si="33"/>
        <v>0</v>
      </c>
      <c r="BI132" s="13" t="str">
        <f t="shared" si="55"/>
        <v/>
      </c>
      <c r="BJ132" s="4" t="str">
        <f t="shared" si="35"/>
        <v/>
      </c>
      <c r="BK132" s="13"/>
      <c r="BL132" s="2">
        <f t="shared" si="48"/>
        <v>39</v>
      </c>
      <c r="BM132" s="4">
        <f t="shared" si="36"/>
        <v>117</v>
      </c>
      <c r="BN132" s="4">
        <f t="shared" si="37"/>
        <v>-0.78</v>
      </c>
      <c r="BQ132" s="4">
        <f t="shared" si="38"/>
        <v>0</v>
      </c>
      <c r="BR132" s="13" t="str">
        <f t="shared" si="56"/>
        <v/>
      </c>
      <c r="BS132" s="4" t="str">
        <f t="shared" si="40"/>
        <v/>
      </c>
      <c r="BT132" s="25"/>
    </row>
    <row r="133">
      <c r="A133" s="2">
        <f t="shared" si="41"/>
        <v>39.5</v>
      </c>
      <c r="B133" s="4">
        <f t="shared" si="1"/>
        <v>118.5</v>
      </c>
      <c r="C133" s="4">
        <f t="shared" si="2"/>
        <v>-0.81</v>
      </c>
      <c r="F133" s="4">
        <f t="shared" si="3"/>
        <v>0</v>
      </c>
      <c r="G133" s="13" t="str">
        <f t="shared" si="49"/>
        <v/>
      </c>
      <c r="H133" s="4" t="str">
        <f t="shared" si="5"/>
        <v/>
      </c>
      <c r="J133" s="2">
        <f t="shared" si="42"/>
        <v>39.5</v>
      </c>
      <c r="K133" s="4">
        <f t="shared" si="6"/>
        <v>118.5</v>
      </c>
      <c r="L133" s="4">
        <f t="shared" si="7"/>
        <v>-0.81</v>
      </c>
      <c r="O133" s="4">
        <f t="shared" si="8"/>
        <v>0</v>
      </c>
      <c r="P133" s="13" t="str">
        <f t="shared" si="50"/>
        <v/>
      </c>
      <c r="Q133" s="4" t="str">
        <f t="shared" si="10"/>
        <v/>
      </c>
      <c r="S133" s="2">
        <f t="shared" si="43"/>
        <v>39.5</v>
      </c>
      <c r="T133" s="4">
        <f t="shared" si="11"/>
        <v>118.5</v>
      </c>
      <c r="U133" s="4">
        <f t="shared" si="12"/>
        <v>-0.81</v>
      </c>
      <c r="X133" s="4">
        <f t="shared" si="13"/>
        <v>0</v>
      </c>
      <c r="Y133" s="13" t="str">
        <f t="shared" si="51"/>
        <v/>
      </c>
      <c r="Z133" s="4" t="str">
        <f t="shared" si="15"/>
        <v/>
      </c>
      <c r="AB133" s="2">
        <f t="shared" si="44"/>
        <v>39.5</v>
      </c>
      <c r="AC133" s="4">
        <f t="shared" si="16"/>
        <v>118.5</v>
      </c>
      <c r="AD133" s="4">
        <f t="shared" si="17"/>
        <v>-0.81</v>
      </c>
      <c r="AG133" s="4">
        <f t="shared" si="18"/>
        <v>0</v>
      </c>
      <c r="AH133" s="13" t="str">
        <f t="shared" si="52"/>
        <v/>
      </c>
      <c r="AI133" s="4" t="str">
        <f t="shared" si="20"/>
        <v/>
      </c>
      <c r="AJ133" s="13"/>
      <c r="AK133" s="2">
        <f t="shared" si="45"/>
        <v>39.5</v>
      </c>
      <c r="AL133" s="4">
        <f t="shared" si="21"/>
        <v>118.5</v>
      </c>
      <c r="AM133" s="4">
        <f t="shared" si="22"/>
        <v>-0.81</v>
      </c>
      <c r="AP133" s="4">
        <f t="shared" si="23"/>
        <v>0</v>
      </c>
      <c r="AQ133" s="13" t="str">
        <f t="shared" si="53"/>
        <v/>
      </c>
      <c r="AR133" s="4" t="str">
        <f t="shared" si="25"/>
        <v/>
      </c>
      <c r="AS133" s="13"/>
      <c r="AT133" s="2">
        <f t="shared" si="46"/>
        <v>39.5</v>
      </c>
      <c r="AU133" s="4">
        <f t="shared" si="26"/>
        <v>118.5</v>
      </c>
      <c r="AV133" s="4">
        <f t="shared" si="27"/>
        <v>-0.81</v>
      </c>
      <c r="AY133" s="4">
        <f t="shared" si="28"/>
        <v>0</v>
      </c>
      <c r="AZ133" s="13" t="str">
        <f t="shared" si="54"/>
        <v/>
      </c>
      <c r="BA133" s="4" t="str">
        <f t="shared" si="30"/>
        <v/>
      </c>
      <c r="BB133" s="13"/>
      <c r="BC133" s="2">
        <f t="shared" si="47"/>
        <v>39.5</v>
      </c>
      <c r="BD133" s="4">
        <f t="shared" si="31"/>
        <v>118.5</v>
      </c>
      <c r="BE133" s="4">
        <f t="shared" si="32"/>
        <v>-0.81</v>
      </c>
      <c r="BH133" s="4">
        <f t="shared" si="33"/>
        <v>0</v>
      </c>
      <c r="BI133" s="13" t="str">
        <f t="shared" si="55"/>
        <v/>
      </c>
      <c r="BJ133" s="4" t="str">
        <f t="shared" si="35"/>
        <v/>
      </c>
      <c r="BK133" s="13"/>
      <c r="BL133" s="2">
        <f t="shared" si="48"/>
        <v>39.5</v>
      </c>
      <c r="BM133" s="4">
        <f t="shared" si="36"/>
        <v>118.5</v>
      </c>
      <c r="BN133" s="4">
        <f t="shared" si="37"/>
        <v>-0.81</v>
      </c>
      <c r="BQ133" s="4">
        <f t="shared" si="38"/>
        <v>0</v>
      </c>
      <c r="BR133" s="13" t="str">
        <f t="shared" si="56"/>
        <v/>
      </c>
      <c r="BS133" s="4" t="str">
        <f t="shared" si="40"/>
        <v/>
      </c>
      <c r="BT133" s="25"/>
    </row>
    <row r="134">
      <c r="A134" s="2">
        <f t="shared" si="41"/>
        <v>40</v>
      </c>
      <c r="B134" s="4">
        <f t="shared" si="1"/>
        <v>120</v>
      </c>
      <c r="C134" s="4">
        <f t="shared" si="2"/>
        <v>-0.84</v>
      </c>
      <c r="F134" s="4">
        <f t="shared" si="3"/>
        <v>0</v>
      </c>
      <c r="G134" s="13" t="str">
        <f t="shared" si="49"/>
        <v/>
      </c>
      <c r="H134" s="4" t="str">
        <f t="shared" si="5"/>
        <v/>
      </c>
      <c r="J134" s="2">
        <f t="shared" si="42"/>
        <v>40</v>
      </c>
      <c r="K134" s="4">
        <f t="shared" si="6"/>
        <v>120</v>
      </c>
      <c r="L134" s="4">
        <f t="shared" si="7"/>
        <v>-0.84</v>
      </c>
      <c r="O134" s="4">
        <f t="shared" si="8"/>
        <v>0</v>
      </c>
      <c r="P134" s="13" t="str">
        <f t="shared" si="50"/>
        <v/>
      </c>
      <c r="Q134" s="4" t="str">
        <f t="shared" si="10"/>
        <v/>
      </c>
      <c r="S134" s="2">
        <f t="shared" si="43"/>
        <v>40</v>
      </c>
      <c r="T134" s="4">
        <f t="shared" si="11"/>
        <v>120</v>
      </c>
      <c r="U134" s="4">
        <f t="shared" si="12"/>
        <v>-0.84</v>
      </c>
      <c r="V134" s="4">
        <f>150+13/16</f>
        <v>150.8125</v>
      </c>
      <c r="W134" s="2">
        <v>155.25</v>
      </c>
      <c r="X134" s="4">
        <f t="shared" si="13"/>
        <v>4.4375</v>
      </c>
      <c r="Y134" s="13">
        <f t="shared" si="51"/>
        <v>0.993031274</v>
      </c>
      <c r="Z134" s="4">
        <f t="shared" si="15"/>
        <v>0</v>
      </c>
      <c r="AB134" s="2">
        <f t="shared" si="44"/>
        <v>40</v>
      </c>
      <c r="AC134" s="4">
        <f t="shared" si="16"/>
        <v>120</v>
      </c>
      <c r="AD134" s="4">
        <f t="shared" si="17"/>
        <v>-0.84</v>
      </c>
      <c r="AG134" s="4">
        <f t="shared" si="18"/>
        <v>0</v>
      </c>
      <c r="AH134" s="13" t="str">
        <f t="shared" si="52"/>
        <v/>
      </c>
      <c r="AI134" s="4" t="str">
        <f t="shared" si="20"/>
        <v/>
      </c>
      <c r="AJ134" s="13"/>
      <c r="AK134" s="2">
        <f t="shared" si="45"/>
        <v>40</v>
      </c>
      <c r="AL134" s="4">
        <f t="shared" si="21"/>
        <v>120</v>
      </c>
      <c r="AM134" s="4">
        <f t="shared" si="22"/>
        <v>-0.84</v>
      </c>
      <c r="AP134" s="4">
        <f t="shared" si="23"/>
        <v>0</v>
      </c>
      <c r="AQ134" s="13" t="str">
        <f t="shared" si="53"/>
        <v/>
      </c>
      <c r="AR134" s="4" t="str">
        <f t="shared" si="25"/>
        <v/>
      </c>
      <c r="AS134" s="13"/>
      <c r="AT134" s="2">
        <f t="shared" si="46"/>
        <v>40</v>
      </c>
      <c r="AU134" s="4">
        <f t="shared" si="26"/>
        <v>120</v>
      </c>
      <c r="AV134" s="4">
        <f t="shared" si="27"/>
        <v>-0.84</v>
      </c>
      <c r="AY134" s="4">
        <f t="shared" si="28"/>
        <v>0</v>
      </c>
      <c r="AZ134" s="13" t="str">
        <f t="shared" si="54"/>
        <v/>
      </c>
      <c r="BA134" s="4" t="str">
        <f t="shared" si="30"/>
        <v/>
      </c>
      <c r="BB134" s="13"/>
      <c r="BC134" s="2">
        <f t="shared" si="47"/>
        <v>40</v>
      </c>
      <c r="BD134" s="4">
        <f t="shared" si="31"/>
        <v>120</v>
      </c>
      <c r="BE134" s="4">
        <f t="shared" si="32"/>
        <v>-0.84</v>
      </c>
      <c r="BH134" s="4">
        <f t="shared" si="33"/>
        <v>0</v>
      </c>
      <c r="BI134" s="13" t="str">
        <f t="shared" si="55"/>
        <v/>
      </c>
      <c r="BJ134" s="4" t="str">
        <f t="shared" si="35"/>
        <v/>
      </c>
      <c r="BK134" s="13"/>
      <c r="BL134" s="2">
        <f t="shared" si="48"/>
        <v>40</v>
      </c>
      <c r="BM134" s="4">
        <f t="shared" si="36"/>
        <v>120</v>
      </c>
      <c r="BN134" s="4">
        <f t="shared" si="37"/>
        <v>-0.84</v>
      </c>
      <c r="BQ134" s="4">
        <f t="shared" si="38"/>
        <v>0</v>
      </c>
      <c r="BR134" s="13" t="str">
        <f t="shared" si="56"/>
        <v/>
      </c>
      <c r="BS134" s="4" t="str">
        <f t="shared" si="40"/>
        <v/>
      </c>
      <c r="BT134" s="25"/>
    </row>
    <row r="135">
      <c r="A135" s="2">
        <f t="shared" si="41"/>
        <v>40.5</v>
      </c>
      <c r="B135" s="4">
        <f t="shared" si="1"/>
        <v>121.5</v>
      </c>
      <c r="C135" s="4">
        <f t="shared" si="2"/>
        <v>-0.87</v>
      </c>
      <c r="F135" s="4">
        <f t="shared" si="3"/>
        <v>0</v>
      </c>
      <c r="G135" s="13" t="str">
        <f t="shared" si="49"/>
        <v/>
      </c>
      <c r="H135" s="4" t="str">
        <f t="shared" si="5"/>
        <v/>
      </c>
      <c r="J135" s="2">
        <f t="shared" si="42"/>
        <v>40.5</v>
      </c>
      <c r="K135" s="4">
        <f t="shared" si="6"/>
        <v>121.5</v>
      </c>
      <c r="L135" s="4">
        <f t="shared" si="7"/>
        <v>-0.87</v>
      </c>
      <c r="O135" s="4">
        <f t="shared" si="8"/>
        <v>0</v>
      </c>
      <c r="P135" s="13" t="str">
        <f t="shared" si="50"/>
        <v/>
      </c>
      <c r="Q135" s="4" t="str">
        <f t="shared" si="10"/>
        <v/>
      </c>
      <c r="S135" s="2">
        <f t="shared" si="43"/>
        <v>40.5</v>
      </c>
      <c r="T135" s="4">
        <f t="shared" si="11"/>
        <v>121.5</v>
      </c>
      <c r="U135" s="4">
        <f t="shared" si="12"/>
        <v>-0.87</v>
      </c>
      <c r="X135" s="4">
        <f t="shared" si="13"/>
        <v>0</v>
      </c>
      <c r="Y135" s="13" t="str">
        <f t="shared" si="51"/>
        <v/>
      </c>
      <c r="Z135" s="4" t="str">
        <f t="shared" si="15"/>
        <v/>
      </c>
      <c r="AB135" s="2">
        <f t="shared" si="44"/>
        <v>40.5</v>
      </c>
      <c r="AC135" s="4">
        <f t="shared" si="16"/>
        <v>121.5</v>
      </c>
      <c r="AD135" s="4">
        <f t="shared" si="17"/>
        <v>-0.87</v>
      </c>
      <c r="AG135" s="4">
        <f t="shared" si="18"/>
        <v>0</v>
      </c>
      <c r="AH135" s="13" t="str">
        <f t="shared" si="52"/>
        <v/>
      </c>
      <c r="AI135" s="4" t="str">
        <f t="shared" si="20"/>
        <v/>
      </c>
      <c r="AJ135" s="13"/>
      <c r="AK135" s="2">
        <f t="shared" si="45"/>
        <v>40.5</v>
      </c>
      <c r="AL135" s="4">
        <f t="shared" si="21"/>
        <v>121.5</v>
      </c>
      <c r="AM135" s="4">
        <f t="shared" si="22"/>
        <v>-0.87</v>
      </c>
      <c r="AP135" s="4">
        <f t="shared" si="23"/>
        <v>0</v>
      </c>
      <c r="AQ135" s="13" t="str">
        <f t="shared" si="53"/>
        <v/>
      </c>
      <c r="AR135" s="4" t="str">
        <f t="shared" si="25"/>
        <v/>
      </c>
      <c r="AS135" s="13"/>
      <c r="AT135" s="2">
        <f t="shared" si="46"/>
        <v>40.5</v>
      </c>
      <c r="AU135" s="4">
        <f t="shared" si="26"/>
        <v>121.5</v>
      </c>
      <c r="AV135" s="4">
        <f t="shared" si="27"/>
        <v>-0.87</v>
      </c>
      <c r="AY135" s="4">
        <f t="shared" si="28"/>
        <v>0</v>
      </c>
      <c r="AZ135" s="13" t="str">
        <f t="shared" si="54"/>
        <v/>
      </c>
      <c r="BA135" s="4" t="str">
        <f t="shared" si="30"/>
        <v/>
      </c>
      <c r="BB135" s="13"/>
      <c r="BC135" s="2">
        <f t="shared" si="47"/>
        <v>40.5</v>
      </c>
      <c r="BD135" s="4">
        <f t="shared" si="31"/>
        <v>121.5</v>
      </c>
      <c r="BE135" s="4">
        <f t="shared" si="32"/>
        <v>-0.87</v>
      </c>
      <c r="BH135" s="4">
        <f t="shared" si="33"/>
        <v>0</v>
      </c>
      <c r="BI135" s="13" t="str">
        <f t="shared" si="55"/>
        <v/>
      </c>
      <c r="BJ135" s="4" t="str">
        <f t="shared" si="35"/>
        <v/>
      </c>
      <c r="BK135" s="13"/>
      <c r="BL135" s="2">
        <f t="shared" si="48"/>
        <v>40.5</v>
      </c>
      <c r="BM135" s="4">
        <f t="shared" si="36"/>
        <v>121.5</v>
      </c>
      <c r="BN135" s="4">
        <f t="shared" si="37"/>
        <v>-0.87</v>
      </c>
      <c r="BQ135" s="4">
        <f t="shared" si="38"/>
        <v>0</v>
      </c>
      <c r="BR135" s="13" t="str">
        <f t="shared" si="56"/>
        <v/>
      </c>
      <c r="BS135" s="4" t="str">
        <f t="shared" si="40"/>
        <v/>
      </c>
      <c r="BT135" s="25"/>
    </row>
    <row r="136">
      <c r="A136" s="2">
        <f t="shared" si="41"/>
        <v>41</v>
      </c>
      <c r="B136" s="4">
        <f t="shared" si="1"/>
        <v>123</v>
      </c>
      <c r="C136" s="4">
        <f t="shared" si="2"/>
        <v>-0.9</v>
      </c>
      <c r="F136" s="4">
        <f t="shared" si="3"/>
        <v>0</v>
      </c>
      <c r="G136" s="13" t="str">
        <f t="shared" si="49"/>
        <v/>
      </c>
      <c r="H136" s="4" t="str">
        <f t="shared" si="5"/>
        <v/>
      </c>
      <c r="J136" s="2">
        <f t="shared" si="42"/>
        <v>41</v>
      </c>
      <c r="K136" s="4">
        <f t="shared" si="6"/>
        <v>123</v>
      </c>
      <c r="L136" s="4">
        <f t="shared" si="7"/>
        <v>-0.9</v>
      </c>
      <c r="O136" s="4">
        <f t="shared" si="8"/>
        <v>0</v>
      </c>
      <c r="P136" s="13" t="str">
        <f t="shared" si="50"/>
        <v/>
      </c>
      <c r="Q136" s="4" t="str">
        <f t="shared" si="10"/>
        <v/>
      </c>
      <c r="S136" s="2">
        <f t="shared" si="43"/>
        <v>41</v>
      </c>
      <c r="T136" s="4">
        <f t="shared" si="11"/>
        <v>123</v>
      </c>
      <c r="U136" s="4">
        <f t="shared" si="12"/>
        <v>-0.9</v>
      </c>
      <c r="X136" s="4">
        <f t="shared" si="13"/>
        <v>0</v>
      </c>
      <c r="Y136" s="13" t="str">
        <f t="shared" si="51"/>
        <v/>
      </c>
      <c r="Z136" s="4" t="str">
        <f t="shared" si="15"/>
        <v/>
      </c>
      <c r="AB136" s="2">
        <f t="shared" si="44"/>
        <v>41</v>
      </c>
      <c r="AC136" s="4">
        <f t="shared" si="16"/>
        <v>123</v>
      </c>
      <c r="AD136" s="4">
        <f t="shared" si="17"/>
        <v>-0.9</v>
      </c>
      <c r="AG136" s="4">
        <f t="shared" si="18"/>
        <v>0</v>
      </c>
      <c r="AH136" s="13" t="str">
        <f t="shared" si="52"/>
        <v/>
      </c>
      <c r="AI136" s="4" t="str">
        <f t="shared" si="20"/>
        <v/>
      </c>
      <c r="AJ136" s="13"/>
      <c r="AK136" s="2">
        <f t="shared" si="45"/>
        <v>41</v>
      </c>
      <c r="AL136" s="4">
        <f t="shared" si="21"/>
        <v>123</v>
      </c>
      <c r="AM136" s="4">
        <f t="shared" si="22"/>
        <v>-0.9</v>
      </c>
      <c r="AP136" s="4">
        <f t="shared" si="23"/>
        <v>0</v>
      </c>
      <c r="AQ136" s="13" t="str">
        <f t="shared" si="53"/>
        <v/>
      </c>
      <c r="AR136" s="4" t="str">
        <f t="shared" si="25"/>
        <v/>
      </c>
      <c r="AS136" s="13"/>
      <c r="AT136" s="2">
        <f t="shared" si="46"/>
        <v>41</v>
      </c>
      <c r="AU136" s="4">
        <f t="shared" si="26"/>
        <v>123</v>
      </c>
      <c r="AV136" s="4">
        <f t="shared" si="27"/>
        <v>-0.9</v>
      </c>
      <c r="AY136" s="4">
        <f t="shared" si="28"/>
        <v>0</v>
      </c>
      <c r="AZ136" s="13" t="str">
        <f t="shared" si="54"/>
        <v/>
      </c>
      <c r="BA136" s="4" t="str">
        <f t="shared" si="30"/>
        <v/>
      </c>
      <c r="BB136" s="13"/>
      <c r="BC136" s="2">
        <f t="shared" si="47"/>
        <v>41</v>
      </c>
      <c r="BD136" s="4">
        <f t="shared" si="31"/>
        <v>123</v>
      </c>
      <c r="BE136" s="4">
        <f t="shared" si="32"/>
        <v>-0.9</v>
      </c>
      <c r="BH136" s="4">
        <f t="shared" si="33"/>
        <v>0</v>
      </c>
      <c r="BI136" s="13" t="str">
        <f t="shared" si="55"/>
        <v/>
      </c>
      <c r="BJ136" s="4" t="str">
        <f t="shared" si="35"/>
        <v/>
      </c>
      <c r="BK136" s="13"/>
      <c r="BL136" s="2">
        <f t="shared" si="48"/>
        <v>41</v>
      </c>
      <c r="BM136" s="4">
        <f t="shared" si="36"/>
        <v>123</v>
      </c>
      <c r="BN136" s="4">
        <f t="shared" si="37"/>
        <v>-0.9</v>
      </c>
      <c r="BQ136" s="4">
        <f t="shared" si="38"/>
        <v>0</v>
      </c>
      <c r="BR136" s="13" t="str">
        <f t="shared" si="56"/>
        <v/>
      </c>
      <c r="BS136" s="4" t="str">
        <f t="shared" si="40"/>
        <v/>
      </c>
      <c r="BT136" s="25"/>
    </row>
    <row r="137">
      <c r="A137" s="2">
        <f t="shared" si="41"/>
        <v>41.5</v>
      </c>
      <c r="B137" s="4">
        <f t="shared" si="1"/>
        <v>124.5</v>
      </c>
      <c r="C137" s="4">
        <f t="shared" si="2"/>
        <v>-0.93</v>
      </c>
      <c r="F137" s="4">
        <f t="shared" si="3"/>
        <v>0</v>
      </c>
      <c r="G137" s="13" t="str">
        <f t="shared" si="49"/>
        <v/>
      </c>
      <c r="H137" s="4" t="str">
        <f t="shared" si="5"/>
        <v/>
      </c>
      <c r="J137" s="2">
        <f t="shared" si="42"/>
        <v>41.5</v>
      </c>
      <c r="K137" s="4">
        <f t="shared" si="6"/>
        <v>124.5</v>
      </c>
      <c r="L137" s="4">
        <f t="shared" si="7"/>
        <v>-0.93</v>
      </c>
      <c r="O137" s="4">
        <f t="shared" si="8"/>
        <v>0</v>
      </c>
      <c r="P137" s="13" t="str">
        <f t="shared" si="50"/>
        <v/>
      </c>
      <c r="Q137" s="4" t="str">
        <f t="shared" si="10"/>
        <v/>
      </c>
      <c r="S137" s="2">
        <f t="shared" si="43"/>
        <v>41.5</v>
      </c>
      <c r="T137" s="4">
        <f t="shared" si="11"/>
        <v>124.5</v>
      </c>
      <c r="U137" s="4">
        <f t="shared" si="12"/>
        <v>-0.93</v>
      </c>
      <c r="X137" s="4">
        <f t="shared" si="13"/>
        <v>0</v>
      </c>
      <c r="Y137" s="13" t="str">
        <f t="shared" si="51"/>
        <v/>
      </c>
      <c r="Z137" s="4" t="str">
        <f t="shared" si="15"/>
        <v/>
      </c>
      <c r="AB137" s="2">
        <f t="shared" si="44"/>
        <v>41.5</v>
      </c>
      <c r="AC137" s="4">
        <f t="shared" si="16"/>
        <v>124.5</v>
      </c>
      <c r="AD137" s="4">
        <f t="shared" si="17"/>
        <v>-0.93</v>
      </c>
      <c r="AG137" s="4">
        <f t="shared" si="18"/>
        <v>0</v>
      </c>
      <c r="AH137" s="13" t="str">
        <f t="shared" si="52"/>
        <v/>
      </c>
      <c r="AI137" s="4" t="str">
        <f t="shared" si="20"/>
        <v/>
      </c>
      <c r="AJ137" s="13"/>
      <c r="AK137" s="2">
        <f t="shared" si="45"/>
        <v>41.5</v>
      </c>
      <c r="AL137" s="4">
        <f t="shared" si="21"/>
        <v>124.5</v>
      </c>
      <c r="AM137" s="4">
        <f t="shared" si="22"/>
        <v>-0.93</v>
      </c>
      <c r="AP137" s="4">
        <f t="shared" si="23"/>
        <v>0</v>
      </c>
      <c r="AQ137" s="13" t="str">
        <f t="shared" si="53"/>
        <v/>
      </c>
      <c r="AR137" s="4" t="str">
        <f t="shared" si="25"/>
        <v/>
      </c>
      <c r="AS137" s="13"/>
      <c r="AT137" s="2">
        <f t="shared" si="46"/>
        <v>41.5</v>
      </c>
      <c r="AU137" s="4">
        <f t="shared" si="26"/>
        <v>124.5</v>
      </c>
      <c r="AV137" s="4">
        <f t="shared" si="27"/>
        <v>-0.93</v>
      </c>
      <c r="AY137" s="4">
        <f t="shared" si="28"/>
        <v>0</v>
      </c>
      <c r="AZ137" s="13" t="str">
        <f t="shared" si="54"/>
        <v/>
      </c>
      <c r="BA137" s="4" t="str">
        <f t="shared" si="30"/>
        <v/>
      </c>
      <c r="BB137" s="13"/>
      <c r="BC137" s="2">
        <f t="shared" si="47"/>
        <v>41.5</v>
      </c>
      <c r="BD137" s="4">
        <f t="shared" si="31"/>
        <v>124.5</v>
      </c>
      <c r="BE137" s="4">
        <f t="shared" si="32"/>
        <v>-0.93</v>
      </c>
      <c r="BH137" s="4">
        <f t="shared" si="33"/>
        <v>0</v>
      </c>
      <c r="BI137" s="13" t="str">
        <f t="shared" si="55"/>
        <v/>
      </c>
      <c r="BJ137" s="4" t="str">
        <f t="shared" si="35"/>
        <v/>
      </c>
      <c r="BK137" s="13"/>
      <c r="BL137" s="2">
        <f t="shared" si="48"/>
        <v>41.5</v>
      </c>
      <c r="BM137" s="4">
        <f t="shared" si="36"/>
        <v>124.5</v>
      </c>
      <c r="BN137" s="4">
        <f t="shared" si="37"/>
        <v>-0.93</v>
      </c>
      <c r="BQ137" s="4">
        <f t="shared" si="38"/>
        <v>0</v>
      </c>
      <c r="BR137" s="13" t="str">
        <f t="shared" si="56"/>
        <v/>
      </c>
      <c r="BS137" s="4" t="str">
        <f t="shared" si="40"/>
        <v/>
      </c>
      <c r="BT137" s="25"/>
    </row>
    <row r="138">
      <c r="A138" s="2">
        <f t="shared" si="41"/>
        <v>42</v>
      </c>
      <c r="B138" s="4">
        <f t="shared" si="1"/>
        <v>126</v>
      </c>
      <c r="C138" s="4">
        <f t="shared" si="2"/>
        <v>-0.96</v>
      </c>
      <c r="F138" s="4">
        <f t="shared" si="3"/>
        <v>0</v>
      </c>
      <c r="G138" s="13" t="str">
        <f t="shared" si="49"/>
        <v/>
      </c>
      <c r="H138" s="4" t="str">
        <f t="shared" si="5"/>
        <v/>
      </c>
      <c r="J138" s="2">
        <f t="shared" si="42"/>
        <v>42</v>
      </c>
      <c r="K138" s="4">
        <f t="shared" si="6"/>
        <v>126</v>
      </c>
      <c r="L138" s="4">
        <f t="shared" si="7"/>
        <v>-0.96</v>
      </c>
      <c r="O138" s="4">
        <f t="shared" si="8"/>
        <v>0</v>
      </c>
      <c r="P138" s="13" t="str">
        <f t="shared" si="50"/>
        <v/>
      </c>
      <c r="Q138" s="4" t="str">
        <f t="shared" si="10"/>
        <v/>
      </c>
      <c r="S138" s="2">
        <f t="shared" si="43"/>
        <v>42</v>
      </c>
      <c r="T138" s="4">
        <f t="shared" si="11"/>
        <v>126</v>
      </c>
      <c r="U138" s="4">
        <f t="shared" si="12"/>
        <v>-0.96</v>
      </c>
      <c r="V138" s="4">
        <f>150+13/16</f>
        <v>150.8125</v>
      </c>
      <c r="W138" s="2">
        <v>155.25</v>
      </c>
      <c r="X138" s="4">
        <f t="shared" si="13"/>
        <v>4.4375</v>
      </c>
      <c r="Y138" s="13">
        <f t="shared" si="51"/>
        <v>0.993031274</v>
      </c>
      <c r="Z138" s="4">
        <f t="shared" si="15"/>
        <v>0</v>
      </c>
      <c r="AB138" s="2">
        <f t="shared" si="44"/>
        <v>42</v>
      </c>
      <c r="AC138" s="4">
        <f t="shared" si="16"/>
        <v>126</v>
      </c>
      <c r="AD138" s="4">
        <f t="shared" si="17"/>
        <v>-0.96</v>
      </c>
      <c r="AG138" s="4">
        <f t="shared" si="18"/>
        <v>0</v>
      </c>
      <c r="AH138" s="13" t="str">
        <f t="shared" si="52"/>
        <v/>
      </c>
      <c r="AI138" s="4" t="str">
        <f t="shared" si="20"/>
        <v/>
      </c>
      <c r="AJ138" s="13"/>
      <c r="AK138" s="2">
        <f t="shared" si="45"/>
        <v>42</v>
      </c>
      <c r="AL138" s="4">
        <f t="shared" si="21"/>
        <v>126</v>
      </c>
      <c r="AM138" s="4">
        <f t="shared" si="22"/>
        <v>-0.96</v>
      </c>
      <c r="AP138" s="4">
        <f t="shared" si="23"/>
        <v>0</v>
      </c>
      <c r="AQ138" s="13" t="str">
        <f t="shared" si="53"/>
        <v/>
      </c>
      <c r="AR138" s="4" t="str">
        <f t="shared" si="25"/>
        <v/>
      </c>
      <c r="AS138" s="13"/>
      <c r="AT138" s="2">
        <f t="shared" si="46"/>
        <v>42</v>
      </c>
      <c r="AU138" s="4">
        <f t="shared" si="26"/>
        <v>126</v>
      </c>
      <c r="AV138" s="4">
        <f t="shared" si="27"/>
        <v>-0.96</v>
      </c>
      <c r="AY138" s="4">
        <f t="shared" si="28"/>
        <v>0</v>
      </c>
      <c r="AZ138" s="13" t="str">
        <f t="shared" si="54"/>
        <v/>
      </c>
      <c r="BA138" s="4" t="str">
        <f t="shared" si="30"/>
        <v/>
      </c>
      <c r="BB138" s="13"/>
      <c r="BC138" s="2">
        <f t="shared" si="47"/>
        <v>42</v>
      </c>
      <c r="BD138" s="4">
        <f t="shared" si="31"/>
        <v>126</v>
      </c>
      <c r="BE138" s="4">
        <f t="shared" si="32"/>
        <v>-0.96</v>
      </c>
      <c r="BH138" s="4">
        <f t="shared" si="33"/>
        <v>0</v>
      </c>
      <c r="BI138" s="13" t="str">
        <f t="shared" si="55"/>
        <v/>
      </c>
      <c r="BJ138" s="4" t="str">
        <f t="shared" si="35"/>
        <v/>
      </c>
      <c r="BK138" s="13"/>
      <c r="BL138" s="2">
        <f t="shared" si="48"/>
        <v>42</v>
      </c>
      <c r="BM138" s="4">
        <f t="shared" si="36"/>
        <v>126</v>
      </c>
      <c r="BN138" s="4">
        <f t="shared" si="37"/>
        <v>-0.96</v>
      </c>
      <c r="BQ138" s="4">
        <f t="shared" si="38"/>
        <v>0</v>
      </c>
      <c r="BR138" s="13" t="str">
        <f t="shared" si="56"/>
        <v/>
      </c>
      <c r="BS138" s="4" t="str">
        <f t="shared" si="40"/>
        <v/>
      </c>
      <c r="BT138" s="25"/>
    </row>
    <row r="139">
      <c r="A139" s="2">
        <f t="shared" si="41"/>
        <v>42.5</v>
      </c>
      <c r="B139" s="4">
        <f t="shared" si="1"/>
        <v>127.5</v>
      </c>
      <c r="C139" s="4">
        <f t="shared" si="2"/>
        <v>-0.99</v>
      </c>
      <c r="F139" s="4">
        <f t="shared" si="3"/>
        <v>0</v>
      </c>
      <c r="G139" s="13" t="str">
        <f t="shared" si="49"/>
        <v/>
      </c>
      <c r="H139" s="4" t="str">
        <f t="shared" si="5"/>
        <v/>
      </c>
      <c r="J139" s="2">
        <f t="shared" si="42"/>
        <v>42.5</v>
      </c>
      <c r="K139" s="4">
        <f t="shared" si="6"/>
        <v>127.5</v>
      </c>
      <c r="L139" s="4">
        <f t="shared" si="7"/>
        <v>-0.99</v>
      </c>
      <c r="O139" s="4">
        <f t="shared" si="8"/>
        <v>0</v>
      </c>
      <c r="P139" s="13" t="str">
        <f t="shared" si="50"/>
        <v/>
      </c>
      <c r="Q139" s="4" t="str">
        <f t="shared" si="10"/>
        <v/>
      </c>
      <c r="S139" s="2">
        <f t="shared" si="43"/>
        <v>42.5</v>
      </c>
      <c r="T139" s="4">
        <f t="shared" si="11"/>
        <v>127.5</v>
      </c>
      <c r="U139" s="4">
        <f t="shared" si="12"/>
        <v>-0.99</v>
      </c>
      <c r="X139" s="4">
        <f t="shared" si="13"/>
        <v>0</v>
      </c>
      <c r="Y139" s="13" t="str">
        <f t="shared" si="51"/>
        <v/>
      </c>
      <c r="Z139" s="4" t="str">
        <f t="shared" si="15"/>
        <v/>
      </c>
      <c r="AB139" s="2">
        <f t="shared" si="44"/>
        <v>42.5</v>
      </c>
      <c r="AC139" s="4">
        <f t="shared" si="16"/>
        <v>127.5</v>
      </c>
      <c r="AD139" s="4">
        <f t="shared" si="17"/>
        <v>-0.99</v>
      </c>
      <c r="AG139" s="4">
        <f t="shared" si="18"/>
        <v>0</v>
      </c>
      <c r="AH139" s="13" t="str">
        <f t="shared" si="52"/>
        <v/>
      </c>
      <c r="AI139" s="4" t="str">
        <f t="shared" si="20"/>
        <v/>
      </c>
      <c r="AJ139" s="13"/>
      <c r="AK139" s="2">
        <f t="shared" si="45"/>
        <v>42.5</v>
      </c>
      <c r="AL139" s="4">
        <f t="shared" si="21"/>
        <v>127.5</v>
      </c>
      <c r="AM139" s="4">
        <f t="shared" si="22"/>
        <v>-0.99</v>
      </c>
      <c r="AP139" s="4">
        <f t="shared" si="23"/>
        <v>0</v>
      </c>
      <c r="AQ139" s="13" t="str">
        <f t="shared" si="53"/>
        <v/>
      </c>
      <c r="AR139" s="4" t="str">
        <f t="shared" si="25"/>
        <v/>
      </c>
      <c r="AS139" s="13"/>
      <c r="AT139" s="2">
        <f t="shared" si="46"/>
        <v>42.5</v>
      </c>
      <c r="AU139" s="4">
        <f t="shared" si="26"/>
        <v>127.5</v>
      </c>
      <c r="AV139" s="4">
        <f t="shared" si="27"/>
        <v>-0.99</v>
      </c>
      <c r="AY139" s="4">
        <f t="shared" si="28"/>
        <v>0</v>
      </c>
      <c r="AZ139" s="13" t="str">
        <f t="shared" si="54"/>
        <v/>
      </c>
      <c r="BA139" s="4" t="str">
        <f t="shared" si="30"/>
        <v/>
      </c>
      <c r="BB139" s="13"/>
      <c r="BC139" s="2">
        <f t="shared" si="47"/>
        <v>42.5</v>
      </c>
      <c r="BD139" s="4">
        <f t="shared" si="31"/>
        <v>127.5</v>
      </c>
      <c r="BE139" s="4">
        <f t="shared" si="32"/>
        <v>-0.99</v>
      </c>
      <c r="BH139" s="4">
        <f t="shared" si="33"/>
        <v>0</v>
      </c>
      <c r="BI139" s="13" t="str">
        <f t="shared" si="55"/>
        <v/>
      </c>
      <c r="BJ139" s="4" t="str">
        <f t="shared" si="35"/>
        <v/>
      </c>
      <c r="BK139" s="13"/>
      <c r="BL139" s="2">
        <f t="shared" si="48"/>
        <v>42.5</v>
      </c>
      <c r="BM139" s="4">
        <f t="shared" si="36"/>
        <v>127.5</v>
      </c>
      <c r="BN139" s="4">
        <f t="shared" si="37"/>
        <v>-0.99</v>
      </c>
      <c r="BQ139" s="4">
        <f t="shared" si="38"/>
        <v>0</v>
      </c>
      <c r="BR139" s="13" t="str">
        <f t="shared" si="56"/>
        <v/>
      </c>
      <c r="BS139" s="4" t="str">
        <f t="shared" si="40"/>
        <v/>
      </c>
      <c r="BT139" s="25"/>
    </row>
    <row r="140">
      <c r="A140" s="2">
        <f t="shared" si="41"/>
        <v>43</v>
      </c>
      <c r="B140" s="4">
        <f t="shared" si="1"/>
        <v>129</v>
      </c>
      <c r="C140" s="4">
        <f t="shared" si="2"/>
        <v>-1.02</v>
      </c>
      <c r="F140" s="4">
        <f t="shared" si="3"/>
        <v>0</v>
      </c>
      <c r="G140" s="13" t="str">
        <f t="shared" si="49"/>
        <v/>
      </c>
      <c r="H140" s="4" t="str">
        <f t="shared" si="5"/>
        <v/>
      </c>
      <c r="J140" s="2">
        <f t="shared" si="42"/>
        <v>43</v>
      </c>
      <c r="K140" s="4">
        <f t="shared" si="6"/>
        <v>129</v>
      </c>
      <c r="L140" s="4">
        <f t="shared" si="7"/>
        <v>-1.02</v>
      </c>
      <c r="O140" s="4">
        <f t="shared" si="8"/>
        <v>0</v>
      </c>
      <c r="P140" s="13" t="str">
        <f t="shared" si="50"/>
        <v/>
      </c>
      <c r="Q140" s="4" t="str">
        <f t="shared" si="10"/>
        <v/>
      </c>
      <c r="S140" s="2">
        <f t="shared" si="43"/>
        <v>43</v>
      </c>
      <c r="T140" s="4">
        <f t="shared" si="11"/>
        <v>129</v>
      </c>
      <c r="U140" s="4">
        <f t="shared" si="12"/>
        <v>-1.02</v>
      </c>
      <c r="X140" s="4">
        <f t="shared" si="13"/>
        <v>0</v>
      </c>
      <c r="Y140" s="13" t="str">
        <f t="shared" si="51"/>
        <v/>
      </c>
      <c r="Z140" s="4" t="str">
        <f t="shared" si="15"/>
        <v/>
      </c>
      <c r="AB140" s="2">
        <f t="shared" si="44"/>
        <v>43</v>
      </c>
      <c r="AC140" s="4">
        <f t="shared" si="16"/>
        <v>129</v>
      </c>
      <c r="AD140" s="4">
        <f t="shared" si="17"/>
        <v>-1.02</v>
      </c>
      <c r="AG140" s="4">
        <f t="shared" si="18"/>
        <v>0</v>
      </c>
      <c r="AH140" s="13" t="str">
        <f t="shared" si="52"/>
        <v/>
      </c>
      <c r="AI140" s="4" t="str">
        <f t="shared" si="20"/>
        <v/>
      </c>
      <c r="AJ140" s="13"/>
      <c r="AK140" s="2">
        <f t="shared" si="45"/>
        <v>43</v>
      </c>
      <c r="AL140" s="4">
        <f t="shared" si="21"/>
        <v>129</v>
      </c>
      <c r="AM140" s="4">
        <f t="shared" si="22"/>
        <v>-1.02</v>
      </c>
      <c r="AP140" s="4">
        <f t="shared" si="23"/>
        <v>0</v>
      </c>
      <c r="AQ140" s="13" t="str">
        <f t="shared" si="53"/>
        <v/>
      </c>
      <c r="AR140" s="4" t="str">
        <f t="shared" si="25"/>
        <v/>
      </c>
      <c r="AS140" s="13"/>
      <c r="AT140" s="2">
        <f t="shared" si="46"/>
        <v>43</v>
      </c>
      <c r="AU140" s="4">
        <f t="shared" si="26"/>
        <v>129</v>
      </c>
      <c r="AV140" s="4">
        <f t="shared" si="27"/>
        <v>-1.02</v>
      </c>
      <c r="AY140" s="4">
        <f t="shared" si="28"/>
        <v>0</v>
      </c>
      <c r="AZ140" s="13" t="str">
        <f t="shared" si="54"/>
        <v/>
      </c>
      <c r="BA140" s="4" t="str">
        <f t="shared" si="30"/>
        <v/>
      </c>
      <c r="BB140" s="13"/>
      <c r="BC140" s="2">
        <f t="shared" si="47"/>
        <v>43</v>
      </c>
      <c r="BD140" s="4">
        <f t="shared" si="31"/>
        <v>129</v>
      </c>
      <c r="BE140" s="4">
        <f t="shared" si="32"/>
        <v>-1.02</v>
      </c>
      <c r="BH140" s="4">
        <f t="shared" si="33"/>
        <v>0</v>
      </c>
      <c r="BI140" s="13" t="str">
        <f t="shared" si="55"/>
        <v/>
      </c>
      <c r="BJ140" s="4" t="str">
        <f t="shared" si="35"/>
        <v/>
      </c>
      <c r="BK140" s="13"/>
      <c r="BL140" s="2">
        <f t="shared" si="48"/>
        <v>43</v>
      </c>
      <c r="BM140" s="4">
        <f t="shared" si="36"/>
        <v>129</v>
      </c>
      <c r="BN140" s="4">
        <f t="shared" si="37"/>
        <v>-1.02</v>
      </c>
      <c r="BQ140" s="4">
        <f t="shared" si="38"/>
        <v>0</v>
      </c>
      <c r="BR140" s="13" t="str">
        <f t="shared" si="56"/>
        <v/>
      </c>
      <c r="BS140" s="4" t="str">
        <f t="shared" si="40"/>
        <v/>
      </c>
      <c r="BT140" s="25"/>
    </row>
    <row r="141">
      <c r="A141" s="2">
        <f t="shared" si="41"/>
        <v>43.5</v>
      </c>
      <c r="B141" s="4">
        <f t="shared" si="1"/>
        <v>130.5</v>
      </c>
      <c r="C141" s="4">
        <f t="shared" si="2"/>
        <v>-1.05</v>
      </c>
      <c r="F141" s="4">
        <f t="shared" si="3"/>
        <v>0</v>
      </c>
      <c r="G141" s="13" t="str">
        <f t="shared" si="49"/>
        <v/>
      </c>
      <c r="H141" s="4" t="str">
        <f t="shared" si="5"/>
        <v/>
      </c>
      <c r="J141" s="2">
        <f t="shared" si="42"/>
        <v>43.5</v>
      </c>
      <c r="K141" s="4">
        <f t="shared" si="6"/>
        <v>130.5</v>
      </c>
      <c r="L141" s="4">
        <f t="shared" si="7"/>
        <v>-1.05</v>
      </c>
      <c r="O141" s="4">
        <f t="shared" si="8"/>
        <v>0</v>
      </c>
      <c r="P141" s="13" t="str">
        <f t="shared" si="50"/>
        <v/>
      </c>
      <c r="Q141" s="4" t="str">
        <f t="shared" si="10"/>
        <v/>
      </c>
      <c r="S141" s="2">
        <f t="shared" si="43"/>
        <v>43.5</v>
      </c>
      <c r="T141" s="4">
        <f t="shared" si="11"/>
        <v>130.5</v>
      </c>
      <c r="U141" s="4">
        <f t="shared" si="12"/>
        <v>-1.05</v>
      </c>
      <c r="X141" s="4">
        <f t="shared" si="13"/>
        <v>0</v>
      </c>
      <c r="Y141" s="13" t="str">
        <f t="shared" si="51"/>
        <v/>
      </c>
      <c r="Z141" s="4" t="str">
        <f t="shared" si="15"/>
        <v/>
      </c>
      <c r="AB141" s="2">
        <f t="shared" si="44"/>
        <v>43.5</v>
      </c>
      <c r="AC141" s="4">
        <f t="shared" si="16"/>
        <v>130.5</v>
      </c>
      <c r="AD141" s="4">
        <f t="shared" si="17"/>
        <v>-1.05</v>
      </c>
      <c r="AG141" s="4">
        <f t="shared" si="18"/>
        <v>0</v>
      </c>
      <c r="AH141" s="13" t="str">
        <f t="shared" si="52"/>
        <v/>
      </c>
      <c r="AI141" s="4" t="str">
        <f t="shared" si="20"/>
        <v/>
      </c>
      <c r="AJ141" s="13"/>
      <c r="AK141" s="2">
        <f t="shared" si="45"/>
        <v>43.5</v>
      </c>
      <c r="AL141" s="4">
        <f t="shared" si="21"/>
        <v>130.5</v>
      </c>
      <c r="AM141" s="4">
        <f t="shared" si="22"/>
        <v>-1.05</v>
      </c>
      <c r="AP141" s="4">
        <f t="shared" si="23"/>
        <v>0</v>
      </c>
      <c r="AQ141" s="13" t="str">
        <f t="shared" si="53"/>
        <v/>
      </c>
      <c r="AR141" s="4" t="str">
        <f t="shared" si="25"/>
        <v/>
      </c>
      <c r="AS141" s="13"/>
      <c r="AT141" s="2">
        <f t="shared" si="46"/>
        <v>43.5</v>
      </c>
      <c r="AU141" s="4">
        <f t="shared" si="26"/>
        <v>130.5</v>
      </c>
      <c r="AV141" s="4">
        <f t="shared" si="27"/>
        <v>-1.05</v>
      </c>
      <c r="AY141" s="4">
        <f t="shared" si="28"/>
        <v>0</v>
      </c>
      <c r="AZ141" s="13" t="str">
        <f t="shared" si="54"/>
        <v/>
      </c>
      <c r="BA141" s="4" t="str">
        <f t="shared" si="30"/>
        <v/>
      </c>
      <c r="BB141" s="13"/>
      <c r="BC141" s="2">
        <f t="shared" si="47"/>
        <v>43.5</v>
      </c>
      <c r="BD141" s="4">
        <f t="shared" si="31"/>
        <v>130.5</v>
      </c>
      <c r="BE141" s="4">
        <f t="shared" si="32"/>
        <v>-1.05</v>
      </c>
      <c r="BH141" s="4">
        <f t="shared" si="33"/>
        <v>0</v>
      </c>
      <c r="BI141" s="13" t="str">
        <f t="shared" si="55"/>
        <v/>
      </c>
      <c r="BJ141" s="4" t="str">
        <f t="shared" si="35"/>
        <v/>
      </c>
      <c r="BK141" s="13"/>
      <c r="BL141" s="2">
        <f t="shared" si="48"/>
        <v>43.5</v>
      </c>
      <c r="BM141" s="4">
        <f t="shared" si="36"/>
        <v>130.5</v>
      </c>
      <c r="BN141" s="4">
        <f t="shared" si="37"/>
        <v>-1.05</v>
      </c>
      <c r="BQ141" s="4">
        <f t="shared" si="38"/>
        <v>0</v>
      </c>
      <c r="BR141" s="13" t="str">
        <f t="shared" si="56"/>
        <v/>
      </c>
      <c r="BS141" s="4" t="str">
        <f t="shared" si="40"/>
        <v/>
      </c>
      <c r="BT141" s="25"/>
    </row>
    <row r="142">
      <c r="A142" s="2">
        <f t="shared" si="41"/>
        <v>44</v>
      </c>
      <c r="B142" s="4">
        <f t="shared" si="1"/>
        <v>132</v>
      </c>
      <c r="C142" s="4">
        <f t="shared" si="2"/>
        <v>-1.08</v>
      </c>
      <c r="F142" s="4">
        <f t="shared" si="3"/>
        <v>0</v>
      </c>
      <c r="G142" s="13" t="str">
        <f t="shared" si="49"/>
        <v/>
      </c>
      <c r="H142" s="4" t="str">
        <f t="shared" si="5"/>
        <v/>
      </c>
      <c r="J142" s="2">
        <f t="shared" si="42"/>
        <v>44</v>
      </c>
      <c r="K142" s="4">
        <f t="shared" si="6"/>
        <v>132</v>
      </c>
      <c r="L142" s="4">
        <f t="shared" si="7"/>
        <v>-1.08</v>
      </c>
      <c r="O142" s="4">
        <f t="shared" si="8"/>
        <v>0</v>
      </c>
      <c r="P142" s="13" t="str">
        <f t="shared" si="50"/>
        <v/>
      </c>
      <c r="Q142" s="4" t="str">
        <f t="shared" si="10"/>
        <v/>
      </c>
      <c r="S142" s="2">
        <f t="shared" si="43"/>
        <v>44</v>
      </c>
      <c r="T142" s="4">
        <f t="shared" si="11"/>
        <v>132</v>
      </c>
      <c r="U142" s="4">
        <f t="shared" si="12"/>
        <v>-1.08</v>
      </c>
      <c r="V142" s="4">
        <f>150+13/16</f>
        <v>150.8125</v>
      </c>
      <c r="W142" s="2">
        <v>155.25</v>
      </c>
      <c r="X142" s="4">
        <f t="shared" si="13"/>
        <v>4.4375</v>
      </c>
      <c r="Y142" s="13">
        <f t="shared" si="51"/>
        <v>0.993031274</v>
      </c>
      <c r="Z142" s="4">
        <f t="shared" si="15"/>
        <v>0</v>
      </c>
      <c r="AB142" s="2">
        <f t="shared" si="44"/>
        <v>44</v>
      </c>
      <c r="AC142" s="4">
        <f t="shared" si="16"/>
        <v>132</v>
      </c>
      <c r="AD142" s="4">
        <f t="shared" si="17"/>
        <v>-1.08</v>
      </c>
      <c r="AG142" s="4">
        <f t="shared" si="18"/>
        <v>0</v>
      </c>
      <c r="AH142" s="13" t="str">
        <f t="shared" si="52"/>
        <v/>
      </c>
      <c r="AI142" s="4" t="str">
        <f t="shared" si="20"/>
        <v/>
      </c>
      <c r="AJ142" s="13"/>
      <c r="AK142" s="2">
        <f t="shared" si="45"/>
        <v>44</v>
      </c>
      <c r="AL142" s="4">
        <f t="shared" si="21"/>
        <v>132</v>
      </c>
      <c r="AM142" s="4">
        <f t="shared" si="22"/>
        <v>-1.08</v>
      </c>
      <c r="AP142" s="4">
        <f t="shared" si="23"/>
        <v>0</v>
      </c>
      <c r="AQ142" s="13" t="str">
        <f t="shared" si="53"/>
        <v/>
      </c>
      <c r="AR142" s="4" t="str">
        <f t="shared" si="25"/>
        <v/>
      </c>
      <c r="AS142" s="13"/>
      <c r="AT142" s="2">
        <f t="shared" si="46"/>
        <v>44</v>
      </c>
      <c r="AU142" s="4">
        <f t="shared" si="26"/>
        <v>132</v>
      </c>
      <c r="AV142" s="4">
        <f t="shared" si="27"/>
        <v>-1.08</v>
      </c>
      <c r="AY142" s="4">
        <f t="shared" si="28"/>
        <v>0</v>
      </c>
      <c r="AZ142" s="13" t="str">
        <f t="shared" si="54"/>
        <v/>
      </c>
      <c r="BA142" s="4" t="str">
        <f t="shared" si="30"/>
        <v/>
      </c>
      <c r="BB142" s="13"/>
      <c r="BC142" s="2">
        <f t="shared" si="47"/>
        <v>44</v>
      </c>
      <c r="BD142" s="4">
        <f t="shared" si="31"/>
        <v>132</v>
      </c>
      <c r="BE142" s="4">
        <f t="shared" si="32"/>
        <v>-1.08</v>
      </c>
      <c r="BH142" s="4">
        <f t="shared" si="33"/>
        <v>0</v>
      </c>
      <c r="BI142" s="13" t="str">
        <f t="shared" si="55"/>
        <v/>
      </c>
      <c r="BJ142" s="4" t="str">
        <f t="shared" si="35"/>
        <v/>
      </c>
      <c r="BK142" s="13"/>
      <c r="BL142" s="2">
        <f t="shared" si="48"/>
        <v>44</v>
      </c>
      <c r="BM142" s="4">
        <f t="shared" si="36"/>
        <v>132</v>
      </c>
      <c r="BN142" s="4">
        <f t="shared" si="37"/>
        <v>-1.08</v>
      </c>
      <c r="BQ142" s="4">
        <f t="shared" si="38"/>
        <v>0</v>
      </c>
      <c r="BR142" s="13" t="str">
        <f t="shared" si="56"/>
        <v/>
      </c>
      <c r="BS142" s="4" t="str">
        <f t="shared" si="40"/>
        <v/>
      </c>
      <c r="BT142" s="25"/>
    </row>
    <row r="143">
      <c r="A143" s="2">
        <f t="shared" si="41"/>
        <v>44.5</v>
      </c>
      <c r="B143" s="4">
        <f t="shared" si="1"/>
        <v>133.5</v>
      </c>
      <c r="C143" s="4">
        <f t="shared" si="2"/>
        <v>-1.11</v>
      </c>
      <c r="F143" s="4">
        <f t="shared" si="3"/>
        <v>0</v>
      </c>
      <c r="G143" s="13" t="str">
        <f t="shared" si="49"/>
        <v/>
      </c>
      <c r="H143" s="4" t="str">
        <f t="shared" si="5"/>
        <v/>
      </c>
      <c r="J143" s="2">
        <f t="shared" si="42"/>
        <v>44.5</v>
      </c>
      <c r="K143" s="4">
        <f t="shared" si="6"/>
        <v>133.5</v>
      </c>
      <c r="L143" s="4">
        <f t="shared" si="7"/>
        <v>-1.11</v>
      </c>
      <c r="O143" s="4">
        <f t="shared" si="8"/>
        <v>0</v>
      </c>
      <c r="P143" s="13" t="str">
        <f t="shared" si="50"/>
        <v/>
      </c>
      <c r="Q143" s="4" t="str">
        <f t="shared" si="10"/>
        <v/>
      </c>
      <c r="S143" s="2">
        <f t="shared" si="43"/>
        <v>44.5</v>
      </c>
      <c r="T143" s="4">
        <f t="shared" si="11"/>
        <v>133.5</v>
      </c>
      <c r="U143" s="4">
        <f t="shared" si="12"/>
        <v>-1.11</v>
      </c>
      <c r="X143" s="4">
        <f t="shared" si="13"/>
        <v>0</v>
      </c>
      <c r="Y143" s="13" t="str">
        <f t="shared" si="51"/>
        <v/>
      </c>
      <c r="Z143" s="4" t="str">
        <f t="shared" si="15"/>
        <v/>
      </c>
      <c r="AB143" s="2">
        <f t="shared" si="44"/>
        <v>44.5</v>
      </c>
      <c r="AC143" s="4">
        <f t="shared" si="16"/>
        <v>133.5</v>
      </c>
      <c r="AD143" s="4">
        <f t="shared" si="17"/>
        <v>-1.11</v>
      </c>
      <c r="AG143" s="4">
        <f t="shared" si="18"/>
        <v>0</v>
      </c>
      <c r="AH143" s="13" t="str">
        <f t="shared" si="52"/>
        <v/>
      </c>
      <c r="AI143" s="4" t="str">
        <f t="shared" si="20"/>
        <v/>
      </c>
      <c r="AJ143" s="13"/>
      <c r="AK143" s="2">
        <f t="shared" si="45"/>
        <v>44.5</v>
      </c>
      <c r="AL143" s="4">
        <f t="shared" si="21"/>
        <v>133.5</v>
      </c>
      <c r="AM143" s="4">
        <f t="shared" si="22"/>
        <v>-1.11</v>
      </c>
      <c r="AP143" s="4">
        <f t="shared" si="23"/>
        <v>0</v>
      </c>
      <c r="AQ143" s="13" t="str">
        <f t="shared" si="53"/>
        <v/>
      </c>
      <c r="AR143" s="4" t="str">
        <f t="shared" si="25"/>
        <v/>
      </c>
      <c r="AS143" s="13"/>
      <c r="AT143" s="2">
        <f t="shared" si="46"/>
        <v>44.5</v>
      </c>
      <c r="AU143" s="4">
        <f t="shared" si="26"/>
        <v>133.5</v>
      </c>
      <c r="AV143" s="4">
        <f t="shared" si="27"/>
        <v>-1.11</v>
      </c>
      <c r="AY143" s="4">
        <f t="shared" si="28"/>
        <v>0</v>
      </c>
      <c r="AZ143" s="13" t="str">
        <f t="shared" si="54"/>
        <v/>
      </c>
      <c r="BA143" s="4" t="str">
        <f t="shared" si="30"/>
        <v/>
      </c>
      <c r="BB143" s="13"/>
      <c r="BC143" s="2">
        <f t="shared" si="47"/>
        <v>44.5</v>
      </c>
      <c r="BD143" s="4">
        <f t="shared" si="31"/>
        <v>133.5</v>
      </c>
      <c r="BE143" s="4">
        <f t="shared" si="32"/>
        <v>-1.11</v>
      </c>
      <c r="BH143" s="4">
        <f t="shared" si="33"/>
        <v>0</v>
      </c>
      <c r="BI143" s="13" t="str">
        <f t="shared" si="55"/>
        <v/>
      </c>
      <c r="BJ143" s="4" t="str">
        <f t="shared" si="35"/>
        <v/>
      </c>
      <c r="BK143" s="13"/>
      <c r="BL143" s="2">
        <f t="shared" si="48"/>
        <v>44.5</v>
      </c>
      <c r="BM143" s="4">
        <f t="shared" si="36"/>
        <v>133.5</v>
      </c>
      <c r="BN143" s="4">
        <f t="shared" si="37"/>
        <v>-1.11</v>
      </c>
      <c r="BQ143" s="4">
        <f t="shared" si="38"/>
        <v>0</v>
      </c>
      <c r="BR143" s="13" t="str">
        <f t="shared" si="56"/>
        <v/>
      </c>
      <c r="BS143" s="4" t="str">
        <f t="shared" si="40"/>
        <v/>
      </c>
      <c r="BT143" s="25"/>
    </row>
    <row r="144">
      <c r="A144" s="2">
        <f t="shared" si="41"/>
        <v>45</v>
      </c>
      <c r="B144" s="4">
        <f t="shared" si="1"/>
        <v>135</v>
      </c>
      <c r="C144" s="4">
        <f t="shared" si="2"/>
        <v>-1.14</v>
      </c>
      <c r="F144" s="4">
        <f t="shared" si="3"/>
        <v>0</v>
      </c>
      <c r="G144" s="13" t="str">
        <f t="shared" si="49"/>
        <v/>
      </c>
      <c r="H144" s="4" t="str">
        <f t="shared" si="5"/>
        <v/>
      </c>
      <c r="J144" s="2">
        <f t="shared" si="42"/>
        <v>45</v>
      </c>
      <c r="K144" s="4">
        <f t="shared" si="6"/>
        <v>135</v>
      </c>
      <c r="L144" s="4">
        <f t="shared" si="7"/>
        <v>-1.14</v>
      </c>
      <c r="O144" s="4">
        <f t="shared" si="8"/>
        <v>0</v>
      </c>
      <c r="P144" s="13" t="str">
        <f t="shared" si="50"/>
        <v/>
      </c>
      <c r="Q144" s="4" t="str">
        <f t="shared" si="10"/>
        <v/>
      </c>
      <c r="S144" s="2">
        <f t="shared" si="43"/>
        <v>45</v>
      </c>
      <c r="T144" s="4">
        <f t="shared" si="11"/>
        <v>135</v>
      </c>
      <c r="U144" s="4">
        <f t="shared" si="12"/>
        <v>-1.14</v>
      </c>
      <c r="X144" s="4">
        <f t="shared" si="13"/>
        <v>0</v>
      </c>
      <c r="Y144" s="13" t="str">
        <f t="shared" si="51"/>
        <v/>
      </c>
      <c r="Z144" s="4" t="str">
        <f t="shared" si="15"/>
        <v/>
      </c>
      <c r="AB144" s="2">
        <f t="shared" si="44"/>
        <v>45</v>
      </c>
      <c r="AC144" s="4">
        <f t="shared" si="16"/>
        <v>135</v>
      </c>
      <c r="AD144" s="4">
        <f t="shared" si="17"/>
        <v>-1.14</v>
      </c>
      <c r="AG144" s="4">
        <f t="shared" si="18"/>
        <v>0</v>
      </c>
      <c r="AH144" s="13" t="str">
        <f t="shared" si="52"/>
        <v/>
      </c>
      <c r="AI144" s="4" t="str">
        <f t="shared" si="20"/>
        <v/>
      </c>
      <c r="AJ144" s="13"/>
      <c r="AK144" s="2">
        <f t="shared" si="45"/>
        <v>45</v>
      </c>
      <c r="AL144" s="4">
        <f t="shared" si="21"/>
        <v>135</v>
      </c>
      <c r="AM144" s="4">
        <f t="shared" si="22"/>
        <v>-1.14</v>
      </c>
      <c r="AP144" s="4">
        <f t="shared" si="23"/>
        <v>0</v>
      </c>
      <c r="AQ144" s="13" t="str">
        <f t="shared" si="53"/>
        <v/>
      </c>
      <c r="AR144" s="4" t="str">
        <f t="shared" si="25"/>
        <v/>
      </c>
      <c r="AS144" s="13"/>
      <c r="AT144" s="2">
        <f t="shared" si="46"/>
        <v>45</v>
      </c>
      <c r="AU144" s="4">
        <f t="shared" si="26"/>
        <v>135</v>
      </c>
      <c r="AV144" s="4">
        <f t="shared" si="27"/>
        <v>-1.14</v>
      </c>
      <c r="AY144" s="4">
        <f t="shared" si="28"/>
        <v>0</v>
      </c>
      <c r="AZ144" s="13" t="str">
        <f t="shared" si="54"/>
        <v/>
      </c>
      <c r="BA144" s="4" t="str">
        <f t="shared" si="30"/>
        <v/>
      </c>
      <c r="BB144" s="13"/>
      <c r="BC144" s="2">
        <f t="shared" si="47"/>
        <v>45</v>
      </c>
      <c r="BD144" s="4">
        <f t="shared" si="31"/>
        <v>135</v>
      </c>
      <c r="BE144" s="4">
        <f t="shared" si="32"/>
        <v>-1.14</v>
      </c>
      <c r="BH144" s="4">
        <f t="shared" si="33"/>
        <v>0</v>
      </c>
      <c r="BI144" s="13" t="str">
        <f t="shared" si="55"/>
        <v/>
      </c>
      <c r="BJ144" s="4" t="str">
        <f t="shared" si="35"/>
        <v/>
      </c>
      <c r="BK144" s="13"/>
      <c r="BL144" s="2">
        <f t="shared" si="48"/>
        <v>45</v>
      </c>
      <c r="BM144" s="4">
        <f t="shared" si="36"/>
        <v>135</v>
      </c>
      <c r="BN144" s="4">
        <f t="shared" si="37"/>
        <v>-1.14</v>
      </c>
      <c r="BQ144" s="4">
        <f t="shared" si="38"/>
        <v>0</v>
      </c>
      <c r="BR144" s="13" t="str">
        <f t="shared" si="56"/>
        <v/>
      </c>
      <c r="BS144" s="4" t="str">
        <f t="shared" si="40"/>
        <v/>
      </c>
      <c r="BT144" s="25"/>
    </row>
    <row r="145">
      <c r="A145" s="2">
        <f t="shared" si="41"/>
        <v>45.5</v>
      </c>
      <c r="B145" s="4">
        <f t="shared" si="1"/>
        <v>136.5</v>
      </c>
      <c r="C145" s="4">
        <f t="shared" si="2"/>
        <v>-1.17</v>
      </c>
      <c r="F145" s="4">
        <f t="shared" si="3"/>
        <v>0</v>
      </c>
      <c r="G145" s="13" t="str">
        <f t="shared" si="49"/>
        <v/>
      </c>
      <c r="H145" s="4" t="str">
        <f t="shared" si="5"/>
        <v/>
      </c>
      <c r="J145" s="2">
        <f t="shared" si="42"/>
        <v>45.5</v>
      </c>
      <c r="K145" s="4">
        <f t="shared" si="6"/>
        <v>136.5</v>
      </c>
      <c r="L145" s="4">
        <f t="shared" si="7"/>
        <v>-1.17</v>
      </c>
      <c r="O145" s="4">
        <f t="shared" si="8"/>
        <v>0</v>
      </c>
      <c r="P145" s="13" t="str">
        <f t="shared" si="50"/>
        <v/>
      </c>
      <c r="Q145" s="4" t="str">
        <f t="shared" si="10"/>
        <v/>
      </c>
      <c r="S145" s="2">
        <f t="shared" si="43"/>
        <v>45.5</v>
      </c>
      <c r="T145" s="4">
        <f t="shared" si="11"/>
        <v>136.5</v>
      </c>
      <c r="U145" s="4">
        <f t="shared" si="12"/>
        <v>-1.17</v>
      </c>
      <c r="X145" s="4">
        <f t="shared" si="13"/>
        <v>0</v>
      </c>
      <c r="Y145" s="13" t="str">
        <f t="shared" si="51"/>
        <v/>
      </c>
      <c r="Z145" s="4" t="str">
        <f t="shared" si="15"/>
        <v/>
      </c>
      <c r="AB145" s="2">
        <f t="shared" si="44"/>
        <v>45.5</v>
      </c>
      <c r="AC145" s="4">
        <f t="shared" si="16"/>
        <v>136.5</v>
      </c>
      <c r="AD145" s="4">
        <f t="shared" si="17"/>
        <v>-1.17</v>
      </c>
      <c r="AG145" s="4">
        <f t="shared" si="18"/>
        <v>0</v>
      </c>
      <c r="AH145" s="13" t="str">
        <f t="shared" si="52"/>
        <v/>
      </c>
      <c r="AI145" s="4" t="str">
        <f t="shared" si="20"/>
        <v/>
      </c>
      <c r="AK145" s="2">
        <f t="shared" si="45"/>
        <v>45.5</v>
      </c>
      <c r="AL145" s="4">
        <f t="shared" si="21"/>
        <v>136.5</v>
      </c>
      <c r="AM145" s="4">
        <f t="shared" si="22"/>
        <v>-1.17</v>
      </c>
      <c r="AP145" s="4">
        <f t="shared" si="23"/>
        <v>0</v>
      </c>
      <c r="AQ145" s="13" t="str">
        <f t="shared" si="53"/>
        <v/>
      </c>
      <c r="AR145" s="4" t="str">
        <f t="shared" si="25"/>
        <v/>
      </c>
      <c r="AT145" s="2">
        <f t="shared" si="46"/>
        <v>45.5</v>
      </c>
      <c r="AU145" s="4">
        <f t="shared" si="26"/>
        <v>136.5</v>
      </c>
      <c r="AV145" s="4">
        <f t="shared" si="27"/>
        <v>-1.17</v>
      </c>
      <c r="AY145" s="4">
        <f t="shared" si="28"/>
        <v>0</v>
      </c>
      <c r="AZ145" s="13" t="str">
        <f t="shared" si="54"/>
        <v/>
      </c>
      <c r="BA145" s="4" t="str">
        <f t="shared" si="30"/>
        <v/>
      </c>
      <c r="BC145" s="2">
        <f t="shared" si="47"/>
        <v>45.5</v>
      </c>
      <c r="BD145" s="4">
        <f t="shared" si="31"/>
        <v>136.5</v>
      </c>
      <c r="BE145" s="4">
        <f t="shared" si="32"/>
        <v>-1.17</v>
      </c>
      <c r="BH145" s="4">
        <f t="shared" si="33"/>
        <v>0</v>
      </c>
      <c r="BI145" s="13" t="str">
        <f t="shared" si="55"/>
        <v/>
      </c>
      <c r="BJ145" s="4" t="str">
        <f t="shared" si="35"/>
        <v/>
      </c>
      <c r="BL145" s="2">
        <f t="shared" si="48"/>
        <v>45.5</v>
      </c>
      <c r="BM145" s="4">
        <f t="shared" si="36"/>
        <v>136.5</v>
      </c>
      <c r="BN145" s="4">
        <f t="shared" si="37"/>
        <v>-1.17</v>
      </c>
      <c r="BQ145" s="4">
        <f t="shared" si="38"/>
        <v>0</v>
      </c>
      <c r="BR145" s="13" t="str">
        <f t="shared" si="56"/>
        <v/>
      </c>
      <c r="BS145" s="4" t="str">
        <f t="shared" si="40"/>
        <v/>
      </c>
    </row>
    <row r="146">
      <c r="A146" s="2">
        <f t="shared" si="41"/>
        <v>46</v>
      </c>
      <c r="B146" s="4">
        <f t="shared" si="1"/>
        <v>138</v>
      </c>
      <c r="C146" s="4">
        <f t="shared" si="2"/>
        <v>-1.2</v>
      </c>
      <c r="F146" s="4">
        <f t="shared" si="3"/>
        <v>0</v>
      </c>
      <c r="G146" s="13" t="str">
        <f t="shared" si="49"/>
        <v/>
      </c>
      <c r="H146" s="4" t="str">
        <f t="shared" si="5"/>
        <v/>
      </c>
      <c r="J146" s="2">
        <f t="shared" si="42"/>
        <v>46</v>
      </c>
      <c r="K146" s="4">
        <f t="shared" si="6"/>
        <v>138</v>
      </c>
      <c r="L146" s="4">
        <f t="shared" si="7"/>
        <v>-1.2</v>
      </c>
      <c r="O146" s="4">
        <f t="shared" si="8"/>
        <v>0</v>
      </c>
      <c r="P146" s="13" t="str">
        <f t="shared" si="50"/>
        <v/>
      </c>
      <c r="Q146" s="4" t="str">
        <f t="shared" si="10"/>
        <v/>
      </c>
      <c r="S146" s="2">
        <f t="shared" si="43"/>
        <v>46</v>
      </c>
      <c r="T146" s="4">
        <f t="shared" si="11"/>
        <v>138</v>
      </c>
      <c r="U146" s="4">
        <f t="shared" si="12"/>
        <v>-1.2</v>
      </c>
      <c r="V146" s="4">
        <f>150+13/16</f>
        <v>150.8125</v>
      </c>
      <c r="W146" s="2">
        <v>155.25</v>
      </c>
      <c r="X146" s="4">
        <f t="shared" si="13"/>
        <v>4.4375</v>
      </c>
      <c r="Y146" s="13">
        <f t="shared" si="51"/>
        <v>0.993031274</v>
      </c>
      <c r="Z146" s="4">
        <f t="shared" si="15"/>
        <v>0</v>
      </c>
      <c r="AB146" s="2">
        <f t="shared" si="44"/>
        <v>46</v>
      </c>
      <c r="AC146" s="4">
        <f t="shared" si="16"/>
        <v>138</v>
      </c>
      <c r="AD146" s="4">
        <f t="shared" si="17"/>
        <v>-1.2</v>
      </c>
      <c r="AG146" s="4">
        <f t="shared" si="18"/>
        <v>0</v>
      </c>
      <c r="AH146" s="13" t="str">
        <f t="shared" si="52"/>
        <v/>
      </c>
      <c r="AI146" s="4" t="str">
        <f t="shared" si="20"/>
        <v/>
      </c>
      <c r="AK146" s="2">
        <f t="shared" si="45"/>
        <v>46</v>
      </c>
      <c r="AL146" s="4">
        <f t="shared" si="21"/>
        <v>138</v>
      </c>
      <c r="AM146" s="4">
        <f t="shared" si="22"/>
        <v>-1.2</v>
      </c>
      <c r="AP146" s="4">
        <f t="shared" si="23"/>
        <v>0</v>
      </c>
      <c r="AQ146" s="13" t="str">
        <f t="shared" si="53"/>
        <v/>
      </c>
      <c r="AR146" s="4" t="str">
        <f t="shared" si="25"/>
        <v/>
      </c>
      <c r="AT146" s="2">
        <f t="shared" si="46"/>
        <v>46</v>
      </c>
      <c r="AU146" s="4">
        <f t="shared" si="26"/>
        <v>138</v>
      </c>
      <c r="AV146" s="4">
        <f t="shared" si="27"/>
        <v>-1.2</v>
      </c>
      <c r="AY146" s="4">
        <f t="shared" si="28"/>
        <v>0</v>
      </c>
      <c r="AZ146" s="13" t="str">
        <f t="shared" si="54"/>
        <v/>
      </c>
      <c r="BA146" s="4" t="str">
        <f t="shared" si="30"/>
        <v/>
      </c>
      <c r="BC146" s="2">
        <f t="shared" si="47"/>
        <v>46</v>
      </c>
      <c r="BD146" s="4">
        <f t="shared" si="31"/>
        <v>138</v>
      </c>
      <c r="BE146" s="4">
        <f t="shared" si="32"/>
        <v>-1.2</v>
      </c>
      <c r="BH146" s="4">
        <f t="shared" si="33"/>
        <v>0</v>
      </c>
      <c r="BI146" s="13" t="str">
        <f t="shared" si="55"/>
        <v/>
      </c>
      <c r="BJ146" s="4" t="str">
        <f t="shared" si="35"/>
        <v/>
      </c>
      <c r="BL146" s="2">
        <f t="shared" si="48"/>
        <v>46</v>
      </c>
      <c r="BM146" s="4">
        <f t="shared" si="36"/>
        <v>138</v>
      </c>
      <c r="BN146" s="4">
        <f t="shared" si="37"/>
        <v>-1.2</v>
      </c>
      <c r="BQ146" s="4">
        <f t="shared" si="38"/>
        <v>0</v>
      </c>
      <c r="BR146" s="13" t="str">
        <f t="shared" si="56"/>
        <v/>
      </c>
      <c r="BS146" s="4" t="str">
        <f t="shared" si="40"/>
        <v/>
      </c>
    </row>
    <row r="147">
      <c r="A147" s="2">
        <f t="shared" si="41"/>
        <v>46.5</v>
      </c>
      <c r="B147" s="4">
        <f t="shared" si="1"/>
        <v>139.5</v>
      </c>
      <c r="C147" s="4">
        <f t="shared" si="2"/>
        <v>-1.23</v>
      </c>
      <c r="F147" s="4">
        <f t="shared" si="3"/>
        <v>0</v>
      </c>
      <c r="G147" s="13" t="str">
        <f t="shared" si="49"/>
        <v/>
      </c>
      <c r="H147" s="4" t="str">
        <f t="shared" si="5"/>
        <v/>
      </c>
      <c r="J147" s="2">
        <f t="shared" si="42"/>
        <v>46.5</v>
      </c>
      <c r="K147" s="4">
        <f t="shared" si="6"/>
        <v>139.5</v>
      </c>
      <c r="L147" s="4">
        <f t="shared" si="7"/>
        <v>-1.23</v>
      </c>
      <c r="O147" s="4">
        <f t="shared" si="8"/>
        <v>0</v>
      </c>
      <c r="P147" s="13" t="str">
        <f t="shared" si="50"/>
        <v/>
      </c>
      <c r="Q147" s="4" t="str">
        <f t="shared" si="10"/>
        <v/>
      </c>
      <c r="S147" s="2">
        <f t="shared" si="43"/>
        <v>46.5</v>
      </c>
      <c r="T147" s="4">
        <f t="shared" si="11"/>
        <v>139.5</v>
      </c>
      <c r="U147" s="4">
        <f t="shared" si="12"/>
        <v>-1.23</v>
      </c>
      <c r="X147" s="4">
        <f t="shared" si="13"/>
        <v>0</v>
      </c>
      <c r="Y147" s="13" t="str">
        <f t="shared" si="51"/>
        <v/>
      </c>
      <c r="Z147" s="4" t="str">
        <f t="shared" si="15"/>
        <v/>
      </c>
      <c r="AB147" s="2">
        <f t="shared" si="44"/>
        <v>46.5</v>
      </c>
      <c r="AC147" s="4">
        <f t="shared" si="16"/>
        <v>139.5</v>
      </c>
      <c r="AD147" s="4">
        <f t="shared" si="17"/>
        <v>-1.23</v>
      </c>
      <c r="AG147" s="4">
        <f t="shared" si="18"/>
        <v>0</v>
      </c>
      <c r="AH147" s="13" t="str">
        <f t="shared" si="52"/>
        <v/>
      </c>
      <c r="AI147" s="4" t="str">
        <f t="shared" si="20"/>
        <v/>
      </c>
      <c r="AK147" s="2">
        <f t="shared" si="45"/>
        <v>46.5</v>
      </c>
      <c r="AL147" s="4">
        <f t="shared" si="21"/>
        <v>139.5</v>
      </c>
      <c r="AM147" s="4">
        <f t="shared" si="22"/>
        <v>-1.23</v>
      </c>
      <c r="AP147" s="4">
        <f t="shared" si="23"/>
        <v>0</v>
      </c>
      <c r="AQ147" s="13" t="str">
        <f t="shared" si="53"/>
        <v/>
      </c>
      <c r="AR147" s="4" t="str">
        <f t="shared" si="25"/>
        <v/>
      </c>
      <c r="AT147" s="2">
        <f t="shared" si="46"/>
        <v>46.5</v>
      </c>
      <c r="AU147" s="4">
        <f t="shared" si="26"/>
        <v>139.5</v>
      </c>
      <c r="AV147" s="4">
        <f t="shared" si="27"/>
        <v>-1.23</v>
      </c>
      <c r="AY147" s="4">
        <f t="shared" si="28"/>
        <v>0</v>
      </c>
      <c r="AZ147" s="13" t="str">
        <f t="shared" si="54"/>
        <v/>
      </c>
      <c r="BA147" s="4" t="str">
        <f t="shared" si="30"/>
        <v/>
      </c>
      <c r="BC147" s="2">
        <f t="shared" si="47"/>
        <v>46.5</v>
      </c>
      <c r="BD147" s="4">
        <f t="shared" si="31"/>
        <v>139.5</v>
      </c>
      <c r="BE147" s="4">
        <f t="shared" si="32"/>
        <v>-1.23</v>
      </c>
      <c r="BH147" s="4">
        <f t="shared" si="33"/>
        <v>0</v>
      </c>
      <c r="BI147" s="13" t="str">
        <f t="shared" si="55"/>
        <v/>
      </c>
      <c r="BJ147" s="4" t="str">
        <f t="shared" si="35"/>
        <v/>
      </c>
      <c r="BL147" s="2">
        <f t="shared" si="48"/>
        <v>46.5</v>
      </c>
      <c r="BM147" s="4">
        <f t="shared" si="36"/>
        <v>139.5</v>
      </c>
      <c r="BN147" s="4">
        <f t="shared" si="37"/>
        <v>-1.23</v>
      </c>
      <c r="BQ147" s="4">
        <f t="shared" si="38"/>
        <v>0</v>
      </c>
      <c r="BR147" s="13" t="str">
        <f t="shared" si="56"/>
        <v/>
      </c>
      <c r="BS147" s="4" t="str">
        <f t="shared" si="40"/>
        <v/>
      </c>
    </row>
    <row r="148">
      <c r="A148" s="2">
        <f t="shared" si="41"/>
        <v>47</v>
      </c>
      <c r="B148" s="4">
        <f t="shared" si="1"/>
        <v>141</v>
      </c>
      <c r="C148" s="4">
        <f t="shared" si="2"/>
        <v>-1.26</v>
      </c>
      <c r="F148" s="4">
        <f t="shared" si="3"/>
        <v>0</v>
      </c>
      <c r="G148" s="13" t="str">
        <f t="shared" si="49"/>
        <v/>
      </c>
      <c r="H148" s="4" t="str">
        <f t="shared" si="5"/>
        <v/>
      </c>
      <c r="J148" s="2">
        <f t="shared" si="42"/>
        <v>47</v>
      </c>
      <c r="K148" s="4">
        <f t="shared" si="6"/>
        <v>141</v>
      </c>
      <c r="L148" s="4">
        <f t="shared" si="7"/>
        <v>-1.26</v>
      </c>
      <c r="O148" s="4">
        <f t="shared" si="8"/>
        <v>0</v>
      </c>
      <c r="P148" s="13" t="str">
        <f t="shared" si="50"/>
        <v/>
      </c>
      <c r="Q148" s="4" t="str">
        <f t="shared" si="10"/>
        <v/>
      </c>
      <c r="S148" s="2">
        <f t="shared" si="43"/>
        <v>47</v>
      </c>
      <c r="T148" s="4">
        <f t="shared" si="11"/>
        <v>141</v>
      </c>
      <c r="U148" s="4">
        <f t="shared" si="12"/>
        <v>-1.26</v>
      </c>
      <c r="X148" s="4">
        <f t="shared" si="13"/>
        <v>0</v>
      </c>
      <c r="Y148" s="13" t="str">
        <f t="shared" si="51"/>
        <v/>
      </c>
      <c r="Z148" s="4" t="str">
        <f t="shared" si="15"/>
        <v/>
      </c>
      <c r="AB148" s="2">
        <f t="shared" si="44"/>
        <v>47</v>
      </c>
      <c r="AC148" s="4">
        <f t="shared" si="16"/>
        <v>141</v>
      </c>
      <c r="AD148" s="4">
        <f t="shared" si="17"/>
        <v>-1.26</v>
      </c>
      <c r="AG148" s="4">
        <f t="shared" si="18"/>
        <v>0</v>
      </c>
      <c r="AH148" s="13" t="str">
        <f t="shared" si="52"/>
        <v/>
      </c>
      <c r="AI148" s="4" t="str">
        <f t="shared" si="20"/>
        <v/>
      </c>
      <c r="AK148" s="2">
        <f t="shared" si="45"/>
        <v>47</v>
      </c>
      <c r="AL148" s="4">
        <f t="shared" si="21"/>
        <v>141</v>
      </c>
      <c r="AM148" s="4">
        <f t="shared" si="22"/>
        <v>-1.26</v>
      </c>
      <c r="AP148" s="4">
        <f t="shared" si="23"/>
        <v>0</v>
      </c>
      <c r="AQ148" s="13" t="str">
        <f t="shared" si="53"/>
        <v/>
      </c>
      <c r="AR148" s="4" t="str">
        <f t="shared" si="25"/>
        <v/>
      </c>
      <c r="AT148" s="2">
        <f t="shared" si="46"/>
        <v>47</v>
      </c>
      <c r="AU148" s="4">
        <f t="shared" si="26"/>
        <v>141</v>
      </c>
      <c r="AV148" s="4">
        <f t="shared" si="27"/>
        <v>-1.26</v>
      </c>
      <c r="AY148" s="4">
        <f t="shared" si="28"/>
        <v>0</v>
      </c>
      <c r="AZ148" s="13" t="str">
        <f t="shared" si="54"/>
        <v/>
      </c>
      <c r="BA148" s="4" t="str">
        <f t="shared" si="30"/>
        <v/>
      </c>
      <c r="BC148" s="2">
        <f t="shared" si="47"/>
        <v>47</v>
      </c>
      <c r="BD148" s="4">
        <f t="shared" si="31"/>
        <v>141</v>
      </c>
      <c r="BE148" s="4">
        <f t="shared" si="32"/>
        <v>-1.26</v>
      </c>
      <c r="BH148" s="4">
        <f t="shared" si="33"/>
        <v>0</v>
      </c>
      <c r="BI148" s="13" t="str">
        <f t="shared" si="55"/>
        <v/>
      </c>
      <c r="BJ148" s="4" t="str">
        <f t="shared" si="35"/>
        <v/>
      </c>
      <c r="BL148" s="2">
        <f t="shared" si="48"/>
        <v>47</v>
      </c>
      <c r="BM148" s="4">
        <f t="shared" si="36"/>
        <v>141</v>
      </c>
      <c r="BN148" s="4">
        <f t="shared" si="37"/>
        <v>-1.26</v>
      </c>
      <c r="BQ148" s="4">
        <f t="shared" si="38"/>
        <v>0</v>
      </c>
      <c r="BR148" s="13" t="str">
        <f t="shared" si="56"/>
        <v/>
      </c>
      <c r="BS148" s="4" t="str">
        <f t="shared" si="40"/>
        <v/>
      </c>
    </row>
    <row r="149">
      <c r="A149" s="2">
        <f t="shared" si="41"/>
        <v>47.5</v>
      </c>
      <c r="B149" s="4">
        <f t="shared" si="1"/>
        <v>142.5</v>
      </c>
      <c r="C149" s="4">
        <f t="shared" si="2"/>
        <v>-1.29</v>
      </c>
      <c r="F149" s="4">
        <f t="shared" si="3"/>
        <v>0</v>
      </c>
      <c r="G149" s="13" t="str">
        <f t="shared" si="49"/>
        <v/>
      </c>
      <c r="H149" s="4" t="str">
        <f t="shared" si="5"/>
        <v/>
      </c>
      <c r="J149" s="2">
        <f t="shared" si="42"/>
        <v>47.5</v>
      </c>
      <c r="K149" s="4">
        <f t="shared" si="6"/>
        <v>142.5</v>
      </c>
      <c r="L149" s="4">
        <f t="shared" si="7"/>
        <v>-1.29</v>
      </c>
      <c r="O149" s="4">
        <f t="shared" si="8"/>
        <v>0</v>
      </c>
      <c r="P149" s="13" t="str">
        <f t="shared" si="50"/>
        <v/>
      </c>
      <c r="Q149" s="4" t="str">
        <f t="shared" si="10"/>
        <v/>
      </c>
      <c r="S149" s="2">
        <f t="shared" si="43"/>
        <v>47.5</v>
      </c>
      <c r="T149" s="4">
        <f t="shared" si="11"/>
        <v>142.5</v>
      </c>
      <c r="U149" s="4">
        <f t="shared" si="12"/>
        <v>-1.29</v>
      </c>
      <c r="X149" s="4">
        <f t="shared" si="13"/>
        <v>0</v>
      </c>
      <c r="Y149" s="13" t="str">
        <f t="shared" si="51"/>
        <v/>
      </c>
      <c r="Z149" s="4" t="str">
        <f t="shared" si="15"/>
        <v/>
      </c>
      <c r="AB149" s="2">
        <f t="shared" si="44"/>
        <v>47.5</v>
      </c>
      <c r="AC149" s="4">
        <f t="shared" si="16"/>
        <v>142.5</v>
      </c>
      <c r="AD149" s="4">
        <f t="shared" si="17"/>
        <v>-1.29</v>
      </c>
      <c r="AG149" s="4">
        <f t="shared" si="18"/>
        <v>0</v>
      </c>
      <c r="AH149" s="13" t="str">
        <f t="shared" si="52"/>
        <v/>
      </c>
      <c r="AI149" s="4" t="str">
        <f t="shared" si="20"/>
        <v/>
      </c>
      <c r="AK149" s="2">
        <f t="shared" si="45"/>
        <v>47.5</v>
      </c>
      <c r="AL149" s="4">
        <f t="shared" si="21"/>
        <v>142.5</v>
      </c>
      <c r="AM149" s="4">
        <f t="shared" si="22"/>
        <v>-1.29</v>
      </c>
      <c r="AP149" s="4">
        <f t="shared" si="23"/>
        <v>0</v>
      </c>
      <c r="AQ149" s="13" t="str">
        <f t="shared" si="53"/>
        <v/>
      </c>
      <c r="AR149" s="4" t="str">
        <f t="shared" si="25"/>
        <v/>
      </c>
      <c r="AT149" s="2">
        <f t="shared" si="46"/>
        <v>47.5</v>
      </c>
      <c r="AU149" s="4">
        <f t="shared" si="26"/>
        <v>142.5</v>
      </c>
      <c r="AV149" s="4">
        <f t="shared" si="27"/>
        <v>-1.29</v>
      </c>
      <c r="AY149" s="4">
        <f t="shared" si="28"/>
        <v>0</v>
      </c>
      <c r="AZ149" s="13" t="str">
        <f t="shared" si="54"/>
        <v/>
      </c>
      <c r="BA149" s="4" t="str">
        <f t="shared" si="30"/>
        <v/>
      </c>
      <c r="BC149" s="2">
        <f t="shared" si="47"/>
        <v>47.5</v>
      </c>
      <c r="BD149" s="4">
        <f t="shared" si="31"/>
        <v>142.5</v>
      </c>
      <c r="BE149" s="4">
        <f t="shared" si="32"/>
        <v>-1.29</v>
      </c>
      <c r="BH149" s="4">
        <f t="shared" si="33"/>
        <v>0</v>
      </c>
      <c r="BI149" s="13" t="str">
        <f t="shared" si="55"/>
        <v/>
      </c>
      <c r="BJ149" s="4" t="str">
        <f t="shared" si="35"/>
        <v/>
      </c>
      <c r="BL149" s="2">
        <f t="shared" si="48"/>
        <v>47.5</v>
      </c>
      <c r="BM149" s="4">
        <f t="shared" si="36"/>
        <v>142.5</v>
      </c>
      <c r="BN149" s="4">
        <f t="shared" si="37"/>
        <v>-1.29</v>
      </c>
      <c r="BQ149" s="4">
        <f t="shared" si="38"/>
        <v>0</v>
      </c>
      <c r="BR149" s="13" t="str">
        <f t="shared" si="56"/>
        <v/>
      </c>
      <c r="BS149" s="4" t="str">
        <f t="shared" si="40"/>
        <v/>
      </c>
    </row>
    <row r="150">
      <c r="A150" s="2">
        <f t="shared" si="41"/>
        <v>48</v>
      </c>
      <c r="B150" s="4">
        <f t="shared" si="1"/>
        <v>144</v>
      </c>
      <c r="C150" s="4">
        <f t="shared" si="2"/>
        <v>-1.32</v>
      </c>
      <c r="F150" s="4">
        <f t="shared" si="3"/>
        <v>0</v>
      </c>
      <c r="G150" s="13" t="str">
        <f t="shared" si="49"/>
        <v/>
      </c>
      <c r="H150" s="4" t="str">
        <f t="shared" si="5"/>
        <v/>
      </c>
      <c r="J150" s="2">
        <f t="shared" si="42"/>
        <v>48</v>
      </c>
      <c r="K150" s="4">
        <f t="shared" si="6"/>
        <v>144</v>
      </c>
      <c r="L150" s="4">
        <f t="shared" si="7"/>
        <v>-1.32</v>
      </c>
      <c r="O150" s="4">
        <f t="shared" si="8"/>
        <v>0</v>
      </c>
      <c r="P150" s="13" t="str">
        <f t="shared" si="50"/>
        <v/>
      </c>
      <c r="Q150" s="4" t="str">
        <f t="shared" si="10"/>
        <v/>
      </c>
      <c r="S150" s="2">
        <f t="shared" si="43"/>
        <v>48</v>
      </c>
      <c r="T150" s="4">
        <f t="shared" si="11"/>
        <v>144</v>
      </c>
      <c r="U150" s="4">
        <f t="shared" si="12"/>
        <v>-1.32</v>
      </c>
      <c r="V150" s="4">
        <f>150+13/16</f>
        <v>150.8125</v>
      </c>
      <c r="W150" s="2">
        <v>155.25</v>
      </c>
      <c r="X150" s="4">
        <f t="shared" si="13"/>
        <v>4.4375</v>
      </c>
      <c r="Y150" s="13">
        <f t="shared" si="51"/>
        <v>0.993031274</v>
      </c>
      <c r="Z150" s="4">
        <f t="shared" si="15"/>
        <v>0</v>
      </c>
      <c r="AB150" s="2">
        <f t="shared" si="44"/>
        <v>48</v>
      </c>
      <c r="AC150" s="4">
        <f t="shared" si="16"/>
        <v>144</v>
      </c>
      <c r="AD150" s="4">
        <f t="shared" si="17"/>
        <v>-1.32</v>
      </c>
      <c r="AG150" s="4">
        <f t="shared" si="18"/>
        <v>0</v>
      </c>
      <c r="AH150" s="13" t="str">
        <f t="shared" si="52"/>
        <v/>
      </c>
      <c r="AI150" s="4" t="str">
        <f t="shared" si="20"/>
        <v/>
      </c>
      <c r="AK150" s="2">
        <f t="shared" si="45"/>
        <v>48</v>
      </c>
      <c r="AL150" s="4">
        <f t="shared" si="21"/>
        <v>144</v>
      </c>
      <c r="AM150" s="4">
        <f t="shared" si="22"/>
        <v>-1.32</v>
      </c>
      <c r="AP150" s="4">
        <f t="shared" si="23"/>
        <v>0</v>
      </c>
      <c r="AQ150" s="13" t="str">
        <f t="shared" si="53"/>
        <v/>
      </c>
      <c r="AR150" s="4" t="str">
        <f t="shared" si="25"/>
        <v/>
      </c>
      <c r="AT150" s="2">
        <f t="shared" si="46"/>
        <v>48</v>
      </c>
      <c r="AU150" s="4">
        <f t="shared" si="26"/>
        <v>144</v>
      </c>
      <c r="AV150" s="4">
        <f t="shared" si="27"/>
        <v>-1.32</v>
      </c>
      <c r="AY150" s="4">
        <f t="shared" si="28"/>
        <v>0</v>
      </c>
      <c r="AZ150" s="13" t="str">
        <f t="shared" si="54"/>
        <v/>
      </c>
      <c r="BA150" s="4" t="str">
        <f t="shared" si="30"/>
        <v/>
      </c>
      <c r="BC150" s="2">
        <f t="shared" si="47"/>
        <v>48</v>
      </c>
      <c r="BD150" s="4">
        <f t="shared" si="31"/>
        <v>144</v>
      </c>
      <c r="BE150" s="4">
        <f t="shared" si="32"/>
        <v>-1.32</v>
      </c>
      <c r="BH150" s="4">
        <f t="shared" si="33"/>
        <v>0</v>
      </c>
      <c r="BI150" s="13" t="str">
        <f t="shared" si="55"/>
        <v/>
      </c>
      <c r="BJ150" s="4" t="str">
        <f t="shared" si="35"/>
        <v/>
      </c>
      <c r="BL150" s="2">
        <f t="shared" si="48"/>
        <v>48</v>
      </c>
      <c r="BM150" s="4">
        <f t="shared" si="36"/>
        <v>144</v>
      </c>
      <c r="BN150" s="4">
        <f t="shared" si="37"/>
        <v>-1.32</v>
      </c>
      <c r="BQ150" s="4">
        <f t="shared" si="38"/>
        <v>0</v>
      </c>
      <c r="BR150" s="13" t="str">
        <f t="shared" si="56"/>
        <v/>
      </c>
      <c r="BS150" s="4" t="str">
        <f t="shared" si="40"/>
        <v/>
      </c>
    </row>
    <row r="151">
      <c r="A151" s="2">
        <f t="shared" si="41"/>
        <v>48.5</v>
      </c>
      <c r="B151" s="4">
        <f t="shared" si="1"/>
        <v>145.5</v>
      </c>
      <c r="C151" s="4">
        <f t="shared" si="2"/>
        <v>-1.35</v>
      </c>
      <c r="F151" s="4">
        <f t="shared" si="3"/>
        <v>0</v>
      </c>
      <c r="G151" s="13" t="str">
        <f t="shared" si="49"/>
        <v/>
      </c>
      <c r="H151" s="4" t="str">
        <f t="shared" si="5"/>
        <v/>
      </c>
      <c r="J151" s="2">
        <f t="shared" si="42"/>
        <v>48.5</v>
      </c>
      <c r="K151" s="4">
        <f t="shared" si="6"/>
        <v>145.5</v>
      </c>
      <c r="L151" s="4">
        <f t="shared" si="7"/>
        <v>-1.35</v>
      </c>
      <c r="O151" s="4">
        <f t="shared" si="8"/>
        <v>0</v>
      </c>
      <c r="P151" s="13" t="str">
        <f t="shared" si="50"/>
        <v/>
      </c>
      <c r="Q151" s="4" t="str">
        <f t="shared" si="10"/>
        <v/>
      </c>
      <c r="S151" s="2">
        <f t="shared" si="43"/>
        <v>48.5</v>
      </c>
      <c r="T151" s="4">
        <f t="shared" si="11"/>
        <v>145.5</v>
      </c>
      <c r="U151" s="4">
        <f t="shared" si="12"/>
        <v>-1.35</v>
      </c>
      <c r="X151" s="4">
        <f t="shared" si="13"/>
        <v>0</v>
      </c>
      <c r="Y151" s="13" t="str">
        <f t="shared" si="51"/>
        <v/>
      </c>
      <c r="Z151" s="4" t="str">
        <f t="shared" si="15"/>
        <v/>
      </c>
      <c r="AB151" s="2">
        <f t="shared" si="44"/>
        <v>48.5</v>
      </c>
      <c r="AC151" s="4">
        <f t="shared" si="16"/>
        <v>145.5</v>
      </c>
      <c r="AD151" s="4">
        <f t="shared" si="17"/>
        <v>-1.35</v>
      </c>
      <c r="AG151" s="4">
        <f t="shared" si="18"/>
        <v>0</v>
      </c>
      <c r="AH151" s="13" t="str">
        <f t="shared" si="52"/>
        <v/>
      </c>
      <c r="AI151" s="4" t="str">
        <f t="shared" si="20"/>
        <v/>
      </c>
      <c r="AK151" s="2">
        <f t="shared" si="45"/>
        <v>48.5</v>
      </c>
      <c r="AL151" s="4">
        <f t="shared" si="21"/>
        <v>145.5</v>
      </c>
      <c r="AM151" s="4">
        <f t="shared" si="22"/>
        <v>-1.35</v>
      </c>
      <c r="AP151" s="4">
        <f t="shared" si="23"/>
        <v>0</v>
      </c>
      <c r="AQ151" s="13" t="str">
        <f t="shared" si="53"/>
        <v/>
      </c>
      <c r="AR151" s="4" t="str">
        <f t="shared" si="25"/>
        <v/>
      </c>
      <c r="AT151" s="2">
        <f t="shared" si="46"/>
        <v>48.5</v>
      </c>
      <c r="AU151" s="4">
        <f t="shared" si="26"/>
        <v>145.5</v>
      </c>
      <c r="AV151" s="4">
        <f t="shared" si="27"/>
        <v>-1.35</v>
      </c>
      <c r="AY151" s="4">
        <f t="shared" si="28"/>
        <v>0</v>
      </c>
      <c r="AZ151" s="13" t="str">
        <f t="shared" si="54"/>
        <v/>
      </c>
      <c r="BA151" s="4" t="str">
        <f t="shared" si="30"/>
        <v/>
      </c>
      <c r="BC151" s="2">
        <f t="shared" si="47"/>
        <v>48.5</v>
      </c>
      <c r="BD151" s="4">
        <f t="shared" si="31"/>
        <v>145.5</v>
      </c>
      <c r="BE151" s="4">
        <f t="shared" si="32"/>
        <v>-1.35</v>
      </c>
      <c r="BH151" s="4">
        <f t="shared" si="33"/>
        <v>0</v>
      </c>
      <c r="BI151" s="13" t="str">
        <f t="shared" si="55"/>
        <v/>
      </c>
      <c r="BJ151" s="4" t="str">
        <f t="shared" si="35"/>
        <v/>
      </c>
      <c r="BL151" s="2">
        <f t="shared" si="48"/>
        <v>48.5</v>
      </c>
      <c r="BM151" s="4">
        <f t="shared" si="36"/>
        <v>145.5</v>
      </c>
      <c r="BN151" s="4">
        <f t="shared" si="37"/>
        <v>-1.35</v>
      </c>
      <c r="BQ151" s="4">
        <f t="shared" si="38"/>
        <v>0</v>
      </c>
      <c r="BR151" s="13" t="str">
        <f t="shared" si="56"/>
        <v/>
      </c>
      <c r="BS151" s="4" t="str">
        <f t="shared" si="40"/>
        <v/>
      </c>
    </row>
    <row r="152">
      <c r="A152" s="2">
        <f t="shared" si="41"/>
        <v>49</v>
      </c>
      <c r="B152" s="4">
        <f t="shared" si="1"/>
        <v>147</v>
      </c>
      <c r="C152" s="4">
        <f t="shared" si="2"/>
        <v>-1.38</v>
      </c>
      <c r="F152" s="4">
        <f t="shared" si="3"/>
        <v>0</v>
      </c>
      <c r="G152" s="13" t="str">
        <f t="shared" si="49"/>
        <v/>
      </c>
      <c r="H152" s="4" t="str">
        <f t="shared" si="5"/>
        <v/>
      </c>
      <c r="J152" s="2">
        <f t="shared" si="42"/>
        <v>49</v>
      </c>
      <c r="K152" s="4">
        <f t="shared" si="6"/>
        <v>147</v>
      </c>
      <c r="L152" s="4">
        <f t="shared" si="7"/>
        <v>-1.38</v>
      </c>
      <c r="O152" s="4">
        <f t="shared" si="8"/>
        <v>0</v>
      </c>
      <c r="P152" s="13" t="str">
        <f t="shared" si="50"/>
        <v/>
      </c>
      <c r="Q152" s="4" t="str">
        <f t="shared" si="10"/>
        <v/>
      </c>
      <c r="S152" s="2">
        <f t="shared" si="43"/>
        <v>49</v>
      </c>
      <c r="T152" s="4">
        <f t="shared" si="11"/>
        <v>147</v>
      </c>
      <c r="U152" s="4">
        <f t="shared" si="12"/>
        <v>-1.38</v>
      </c>
      <c r="X152" s="4">
        <f t="shared" si="13"/>
        <v>0</v>
      </c>
      <c r="Y152" s="13" t="str">
        <f t="shared" si="51"/>
        <v/>
      </c>
      <c r="Z152" s="4" t="str">
        <f t="shared" si="15"/>
        <v/>
      </c>
      <c r="AB152" s="2">
        <f t="shared" si="44"/>
        <v>49</v>
      </c>
      <c r="AC152" s="4">
        <f t="shared" si="16"/>
        <v>147</v>
      </c>
      <c r="AD152" s="4">
        <f t="shared" si="17"/>
        <v>-1.38</v>
      </c>
      <c r="AG152" s="4">
        <f t="shared" si="18"/>
        <v>0</v>
      </c>
      <c r="AH152" s="13" t="str">
        <f t="shared" si="52"/>
        <v/>
      </c>
      <c r="AI152" s="4" t="str">
        <f t="shared" si="20"/>
        <v/>
      </c>
      <c r="AK152" s="2">
        <f t="shared" si="45"/>
        <v>49</v>
      </c>
      <c r="AL152" s="4">
        <f t="shared" si="21"/>
        <v>147</v>
      </c>
      <c r="AM152" s="4">
        <f t="shared" si="22"/>
        <v>-1.38</v>
      </c>
      <c r="AP152" s="4">
        <f t="shared" si="23"/>
        <v>0</v>
      </c>
      <c r="AQ152" s="13" t="str">
        <f t="shared" si="53"/>
        <v/>
      </c>
      <c r="AR152" s="4" t="str">
        <f t="shared" si="25"/>
        <v/>
      </c>
      <c r="AT152" s="2">
        <f t="shared" si="46"/>
        <v>49</v>
      </c>
      <c r="AU152" s="4">
        <f t="shared" si="26"/>
        <v>147</v>
      </c>
      <c r="AV152" s="4">
        <f t="shared" si="27"/>
        <v>-1.38</v>
      </c>
      <c r="AY152" s="4">
        <f t="shared" si="28"/>
        <v>0</v>
      </c>
      <c r="AZ152" s="13" t="str">
        <f t="shared" si="54"/>
        <v/>
      </c>
      <c r="BA152" s="4" t="str">
        <f t="shared" si="30"/>
        <v/>
      </c>
      <c r="BC152" s="2">
        <f t="shared" si="47"/>
        <v>49</v>
      </c>
      <c r="BD152" s="4">
        <f t="shared" si="31"/>
        <v>147</v>
      </c>
      <c r="BE152" s="4">
        <f t="shared" si="32"/>
        <v>-1.38</v>
      </c>
      <c r="BH152" s="4">
        <f t="shared" si="33"/>
        <v>0</v>
      </c>
      <c r="BI152" s="13" t="str">
        <f t="shared" si="55"/>
        <v/>
      </c>
      <c r="BJ152" s="4" t="str">
        <f t="shared" si="35"/>
        <v/>
      </c>
      <c r="BL152" s="2">
        <f t="shared" si="48"/>
        <v>49</v>
      </c>
      <c r="BM152" s="4">
        <f t="shared" si="36"/>
        <v>147</v>
      </c>
      <c r="BN152" s="4">
        <f t="shared" si="37"/>
        <v>-1.38</v>
      </c>
      <c r="BQ152" s="4">
        <f t="shared" si="38"/>
        <v>0</v>
      </c>
      <c r="BR152" s="13" t="str">
        <f t="shared" si="56"/>
        <v/>
      </c>
      <c r="BS152" s="4" t="str">
        <f t="shared" si="40"/>
        <v/>
      </c>
    </row>
    <row r="153">
      <c r="A153" s="2">
        <f t="shared" si="41"/>
        <v>49.5</v>
      </c>
      <c r="B153" s="4">
        <f t="shared" si="1"/>
        <v>148.5</v>
      </c>
      <c r="C153" s="4">
        <f t="shared" si="2"/>
        <v>-1.41</v>
      </c>
      <c r="F153" s="4">
        <f t="shared" si="3"/>
        <v>0</v>
      </c>
      <c r="G153" s="13" t="str">
        <f t="shared" si="49"/>
        <v/>
      </c>
      <c r="H153" s="4" t="str">
        <f t="shared" si="5"/>
        <v/>
      </c>
      <c r="J153" s="2">
        <f t="shared" si="42"/>
        <v>49.5</v>
      </c>
      <c r="K153" s="4">
        <f t="shared" si="6"/>
        <v>148.5</v>
      </c>
      <c r="L153" s="4">
        <f t="shared" si="7"/>
        <v>-1.41</v>
      </c>
      <c r="O153" s="4">
        <f t="shared" si="8"/>
        <v>0</v>
      </c>
      <c r="P153" s="13" t="str">
        <f t="shared" si="50"/>
        <v/>
      </c>
      <c r="Q153" s="4" t="str">
        <f t="shared" si="10"/>
        <v/>
      </c>
      <c r="S153" s="2">
        <f t="shared" si="43"/>
        <v>49.5</v>
      </c>
      <c r="T153" s="4">
        <f t="shared" si="11"/>
        <v>148.5</v>
      </c>
      <c r="U153" s="4">
        <f t="shared" si="12"/>
        <v>-1.41</v>
      </c>
      <c r="X153" s="4">
        <f t="shared" si="13"/>
        <v>0</v>
      </c>
      <c r="Y153" s="13" t="str">
        <f t="shared" si="51"/>
        <v/>
      </c>
      <c r="Z153" s="4" t="str">
        <f t="shared" si="15"/>
        <v/>
      </c>
      <c r="AB153" s="2">
        <f t="shared" si="44"/>
        <v>49.5</v>
      </c>
      <c r="AC153" s="4">
        <f t="shared" si="16"/>
        <v>148.5</v>
      </c>
      <c r="AD153" s="4">
        <f t="shared" si="17"/>
        <v>-1.41</v>
      </c>
      <c r="AG153" s="4">
        <f t="shared" si="18"/>
        <v>0</v>
      </c>
      <c r="AH153" s="13" t="str">
        <f t="shared" si="52"/>
        <v/>
      </c>
      <c r="AI153" s="4" t="str">
        <f t="shared" si="20"/>
        <v/>
      </c>
      <c r="AK153" s="2">
        <f t="shared" si="45"/>
        <v>49.5</v>
      </c>
      <c r="AL153" s="4">
        <f t="shared" si="21"/>
        <v>148.5</v>
      </c>
      <c r="AM153" s="4">
        <f t="shared" si="22"/>
        <v>-1.41</v>
      </c>
      <c r="AP153" s="4">
        <f t="shared" si="23"/>
        <v>0</v>
      </c>
      <c r="AQ153" s="13" t="str">
        <f t="shared" si="53"/>
        <v/>
      </c>
      <c r="AR153" s="4" t="str">
        <f t="shared" si="25"/>
        <v/>
      </c>
      <c r="AT153" s="2">
        <f t="shared" si="46"/>
        <v>49.5</v>
      </c>
      <c r="AU153" s="4">
        <f t="shared" si="26"/>
        <v>148.5</v>
      </c>
      <c r="AV153" s="4">
        <f t="shared" si="27"/>
        <v>-1.41</v>
      </c>
      <c r="AY153" s="4">
        <f t="shared" si="28"/>
        <v>0</v>
      </c>
      <c r="AZ153" s="13" t="str">
        <f t="shared" si="54"/>
        <v/>
      </c>
      <c r="BA153" s="4" t="str">
        <f t="shared" si="30"/>
        <v/>
      </c>
      <c r="BC153" s="2">
        <f t="shared" si="47"/>
        <v>49.5</v>
      </c>
      <c r="BD153" s="4">
        <f t="shared" si="31"/>
        <v>148.5</v>
      </c>
      <c r="BE153" s="4">
        <f t="shared" si="32"/>
        <v>-1.41</v>
      </c>
      <c r="BH153" s="4">
        <f t="shared" si="33"/>
        <v>0</v>
      </c>
      <c r="BI153" s="13" t="str">
        <f t="shared" si="55"/>
        <v/>
      </c>
      <c r="BJ153" s="4" t="str">
        <f t="shared" si="35"/>
        <v/>
      </c>
      <c r="BL153" s="2">
        <f t="shared" si="48"/>
        <v>49.5</v>
      </c>
      <c r="BM153" s="4">
        <f t="shared" si="36"/>
        <v>148.5</v>
      </c>
      <c r="BN153" s="4">
        <f t="shared" si="37"/>
        <v>-1.41</v>
      </c>
      <c r="BQ153" s="4">
        <f t="shared" si="38"/>
        <v>0</v>
      </c>
      <c r="BR153" s="13" t="str">
        <f t="shared" si="56"/>
        <v/>
      </c>
      <c r="BS153" s="4" t="str">
        <f t="shared" si="40"/>
        <v/>
      </c>
    </row>
    <row r="154">
      <c r="A154" s="2">
        <f t="shared" si="41"/>
        <v>50</v>
      </c>
      <c r="B154" s="4">
        <f t="shared" si="1"/>
        <v>150</v>
      </c>
      <c r="C154" s="4">
        <f t="shared" si="2"/>
        <v>-1.44</v>
      </c>
      <c r="F154" s="4">
        <f t="shared" si="3"/>
        <v>0</v>
      </c>
      <c r="G154" s="13" t="str">
        <f t="shared" si="49"/>
        <v/>
      </c>
      <c r="H154" s="4" t="str">
        <f t="shared" si="5"/>
        <v/>
      </c>
      <c r="J154" s="2">
        <f t="shared" si="42"/>
        <v>50</v>
      </c>
      <c r="K154" s="4">
        <f t="shared" si="6"/>
        <v>150</v>
      </c>
      <c r="L154" s="4">
        <f t="shared" si="7"/>
        <v>-1.44</v>
      </c>
      <c r="O154" s="4">
        <f t="shared" si="8"/>
        <v>0</v>
      </c>
      <c r="P154" s="13" t="str">
        <f t="shared" si="50"/>
        <v/>
      </c>
      <c r="Q154" s="4" t="str">
        <f t="shared" si="10"/>
        <v/>
      </c>
      <c r="S154" s="2">
        <f t="shared" si="43"/>
        <v>50</v>
      </c>
      <c r="T154" s="4">
        <f t="shared" si="11"/>
        <v>150</v>
      </c>
      <c r="U154" s="4">
        <f t="shared" si="12"/>
        <v>-1.44</v>
      </c>
      <c r="V154" s="4">
        <f>150+13/16</f>
        <v>150.8125</v>
      </c>
      <c r="W154" s="2">
        <v>155.25</v>
      </c>
      <c r="X154" s="4">
        <f t="shared" si="13"/>
        <v>4.4375</v>
      </c>
      <c r="Y154" s="13">
        <f t="shared" si="51"/>
        <v>0.993031274</v>
      </c>
      <c r="Z154" s="4">
        <f t="shared" si="15"/>
        <v>0</v>
      </c>
      <c r="AB154" s="2">
        <f t="shared" si="44"/>
        <v>50</v>
      </c>
      <c r="AC154" s="4">
        <f t="shared" si="16"/>
        <v>150</v>
      </c>
      <c r="AD154" s="4">
        <f t="shared" si="17"/>
        <v>-1.44</v>
      </c>
      <c r="AG154" s="4">
        <f t="shared" si="18"/>
        <v>0</v>
      </c>
      <c r="AH154" s="13" t="str">
        <f t="shared" si="52"/>
        <v/>
      </c>
      <c r="AI154" s="4" t="str">
        <f t="shared" si="20"/>
        <v/>
      </c>
      <c r="AK154" s="2">
        <f t="shared" si="45"/>
        <v>50</v>
      </c>
      <c r="AL154" s="4">
        <f t="shared" si="21"/>
        <v>150</v>
      </c>
      <c r="AM154" s="4">
        <f t="shared" si="22"/>
        <v>-1.44</v>
      </c>
      <c r="AP154" s="4">
        <f t="shared" si="23"/>
        <v>0</v>
      </c>
      <c r="AQ154" s="13" t="str">
        <f t="shared" si="53"/>
        <v/>
      </c>
      <c r="AR154" s="4" t="str">
        <f t="shared" si="25"/>
        <v/>
      </c>
      <c r="AT154" s="2">
        <f t="shared" si="46"/>
        <v>50</v>
      </c>
      <c r="AU154" s="4">
        <f t="shared" si="26"/>
        <v>150</v>
      </c>
      <c r="AV154" s="4">
        <f t="shared" si="27"/>
        <v>-1.44</v>
      </c>
      <c r="AY154" s="4">
        <f t="shared" si="28"/>
        <v>0</v>
      </c>
      <c r="AZ154" s="13" t="str">
        <f t="shared" si="54"/>
        <v/>
      </c>
      <c r="BA154" s="4" t="str">
        <f t="shared" si="30"/>
        <v/>
      </c>
      <c r="BC154" s="2">
        <f t="shared" si="47"/>
        <v>50</v>
      </c>
      <c r="BD154" s="4">
        <f t="shared" si="31"/>
        <v>150</v>
      </c>
      <c r="BE154" s="4">
        <f t="shared" si="32"/>
        <v>-1.44</v>
      </c>
      <c r="BH154" s="4">
        <f t="shared" si="33"/>
        <v>0</v>
      </c>
      <c r="BI154" s="13" t="str">
        <f t="shared" si="55"/>
        <v/>
      </c>
      <c r="BJ154" s="4" t="str">
        <f t="shared" si="35"/>
        <v/>
      </c>
      <c r="BL154" s="2">
        <f t="shared" si="48"/>
        <v>50</v>
      </c>
      <c r="BM154" s="4">
        <f t="shared" si="36"/>
        <v>150</v>
      </c>
      <c r="BN154" s="4">
        <f t="shared" si="37"/>
        <v>-1.44</v>
      </c>
      <c r="BQ154" s="4">
        <f t="shared" si="38"/>
        <v>0</v>
      </c>
      <c r="BR154" s="13" t="str">
        <f t="shared" si="56"/>
        <v/>
      </c>
      <c r="BS154" s="4" t="str">
        <f t="shared" si="40"/>
        <v/>
      </c>
    </row>
    <row r="155">
      <c r="A155" s="2">
        <f t="shared" si="41"/>
        <v>50.5</v>
      </c>
      <c r="B155" s="4">
        <f t="shared" si="1"/>
        <v>151.5</v>
      </c>
      <c r="C155" s="4">
        <f t="shared" si="2"/>
        <v>-1.47</v>
      </c>
      <c r="F155" s="4">
        <f t="shared" si="3"/>
        <v>0</v>
      </c>
      <c r="G155" s="13" t="str">
        <f t="shared" si="49"/>
        <v/>
      </c>
      <c r="H155" s="4" t="str">
        <f t="shared" si="5"/>
        <v/>
      </c>
      <c r="J155" s="2">
        <f t="shared" si="42"/>
        <v>50.5</v>
      </c>
      <c r="K155" s="4">
        <f t="shared" si="6"/>
        <v>151.5</v>
      </c>
      <c r="L155" s="4">
        <f t="shared" si="7"/>
        <v>-1.47</v>
      </c>
      <c r="O155" s="4">
        <f t="shared" si="8"/>
        <v>0</v>
      </c>
      <c r="P155" s="13" t="str">
        <f t="shared" si="50"/>
        <v/>
      </c>
      <c r="Q155" s="4" t="str">
        <f t="shared" si="10"/>
        <v/>
      </c>
      <c r="S155" s="2">
        <f t="shared" si="43"/>
        <v>50.5</v>
      </c>
      <c r="T155" s="4">
        <f t="shared" si="11"/>
        <v>151.5</v>
      </c>
      <c r="U155" s="4">
        <f t="shared" si="12"/>
        <v>-1.47</v>
      </c>
      <c r="X155" s="4">
        <f t="shared" si="13"/>
        <v>0</v>
      </c>
      <c r="Y155" s="13" t="str">
        <f t="shared" si="51"/>
        <v/>
      </c>
      <c r="Z155" s="4" t="str">
        <f t="shared" si="15"/>
        <v/>
      </c>
      <c r="AB155" s="2">
        <f t="shared" si="44"/>
        <v>50.5</v>
      </c>
      <c r="AC155" s="4">
        <f t="shared" si="16"/>
        <v>151.5</v>
      </c>
      <c r="AD155" s="4">
        <f t="shared" si="17"/>
        <v>-1.47</v>
      </c>
      <c r="AG155" s="4">
        <f t="shared" si="18"/>
        <v>0</v>
      </c>
      <c r="AH155" s="13" t="str">
        <f t="shared" si="52"/>
        <v/>
      </c>
      <c r="AI155" s="4" t="str">
        <f t="shared" si="20"/>
        <v/>
      </c>
      <c r="AK155" s="2">
        <f t="shared" si="45"/>
        <v>50.5</v>
      </c>
      <c r="AL155" s="4">
        <f t="shared" si="21"/>
        <v>151.5</v>
      </c>
      <c r="AM155" s="4">
        <f t="shared" si="22"/>
        <v>-1.47</v>
      </c>
      <c r="AP155" s="4">
        <f t="shared" si="23"/>
        <v>0</v>
      </c>
      <c r="AQ155" s="13" t="str">
        <f t="shared" si="53"/>
        <v/>
      </c>
      <c r="AR155" s="4" t="str">
        <f t="shared" si="25"/>
        <v/>
      </c>
      <c r="AT155" s="2">
        <f t="shared" si="46"/>
        <v>50.5</v>
      </c>
      <c r="AU155" s="4">
        <f t="shared" si="26"/>
        <v>151.5</v>
      </c>
      <c r="AV155" s="4">
        <f t="shared" si="27"/>
        <v>-1.47</v>
      </c>
      <c r="AY155" s="4">
        <f t="shared" si="28"/>
        <v>0</v>
      </c>
      <c r="AZ155" s="13" t="str">
        <f t="shared" si="54"/>
        <v/>
      </c>
      <c r="BA155" s="4" t="str">
        <f t="shared" si="30"/>
        <v/>
      </c>
      <c r="BC155" s="2">
        <f t="shared" si="47"/>
        <v>50.5</v>
      </c>
      <c r="BD155" s="4">
        <f t="shared" si="31"/>
        <v>151.5</v>
      </c>
      <c r="BE155" s="4">
        <f t="shared" si="32"/>
        <v>-1.47</v>
      </c>
      <c r="BH155" s="4">
        <f t="shared" si="33"/>
        <v>0</v>
      </c>
      <c r="BI155" s="13" t="str">
        <f t="shared" si="55"/>
        <v/>
      </c>
      <c r="BJ155" s="4" t="str">
        <f t="shared" si="35"/>
        <v/>
      </c>
      <c r="BL155" s="2">
        <f t="shared" si="48"/>
        <v>50.5</v>
      </c>
      <c r="BM155" s="4">
        <f t="shared" si="36"/>
        <v>151.5</v>
      </c>
      <c r="BN155" s="4">
        <f t="shared" si="37"/>
        <v>-1.47</v>
      </c>
      <c r="BQ155" s="4">
        <f t="shared" si="38"/>
        <v>0</v>
      </c>
      <c r="BR155" s="13" t="str">
        <f t="shared" si="56"/>
        <v/>
      </c>
      <c r="BS155" s="4" t="str">
        <f t="shared" si="40"/>
        <v/>
      </c>
    </row>
    <row r="156">
      <c r="A156" s="2">
        <f t="shared" si="41"/>
        <v>51</v>
      </c>
      <c r="B156" s="4">
        <f t="shared" si="1"/>
        <v>153</v>
      </c>
      <c r="C156" s="4">
        <f t="shared" si="2"/>
        <v>-1.5</v>
      </c>
      <c r="F156" s="4">
        <f t="shared" si="3"/>
        <v>0</v>
      </c>
      <c r="G156" s="13" t="str">
        <f t="shared" si="49"/>
        <v/>
      </c>
      <c r="H156" s="4" t="str">
        <f t="shared" si="5"/>
        <v/>
      </c>
      <c r="J156" s="2">
        <f t="shared" si="42"/>
        <v>51</v>
      </c>
      <c r="K156" s="4">
        <f t="shared" si="6"/>
        <v>153</v>
      </c>
      <c r="L156" s="4">
        <f t="shared" si="7"/>
        <v>-1.5</v>
      </c>
      <c r="O156" s="4">
        <f t="shared" si="8"/>
        <v>0</v>
      </c>
      <c r="P156" s="13" t="str">
        <f t="shared" si="50"/>
        <v/>
      </c>
      <c r="Q156" s="4" t="str">
        <f t="shared" si="10"/>
        <v/>
      </c>
      <c r="S156" s="2">
        <f t="shared" si="43"/>
        <v>51</v>
      </c>
      <c r="T156" s="4">
        <f t="shared" si="11"/>
        <v>153</v>
      </c>
      <c r="U156" s="4">
        <f t="shared" si="12"/>
        <v>-1.5</v>
      </c>
      <c r="X156" s="4">
        <f t="shared" si="13"/>
        <v>0</v>
      </c>
      <c r="Y156" s="13" t="str">
        <f t="shared" si="51"/>
        <v/>
      </c>
      <c r="Z156" s="4" t="str">
        <f t="shared" si="15"/>
        <v/>
      </c>
      <c r="AB156" s="2">
        <f t="shared" si="44"/>
        <v>51</v>
      </c>
      <c r="AC156" s="4">
        <f t="shared" si="16"/>
        <v>153</v>
      </c>
      <c r="AD156" s="4">
        <f t="shared" si="17"/>
        <v>-1.5</v>
      </c>
      <c r="AG156" s="4">
        <f t="shared" si="18"/>
        <v>0</v>
      </c>
      <c r="AH156" s="13" t="str">
        <f t="shared" si="52"/>
        <v/>
      </c>
      <c r="AI156" s="4" t="str">
        <f t="shared" si="20"/>
        <v/>
      </c>
      <c r="AK156" s="2">
        <f t="shared" si="45"/>
        <v>51</v>
      </c>
      <c r="AL156" s="4">
        <f t="shared" si="21"/>
        <v>153</v>
      </c>
      <c r="AM156" s="4">
        <f t="shared" si="22"/>
        <v>-1.5</v>
      </c>
      <c r="AP156" s="4">
        <f t="shared" si="23"/>
        <v>0</v>
      </c>
      <c r="AQ156" s="13" t="str">
        <f t="shared" si="53"/>
        <v/>
      </c>
      <c r="AR156" s="4" t="str">
        <f t="shared" si="25"/>
        <v/>
      </c>
      <c r="AT156" s="2">
        <f t="shared" si="46"/>
        <v>51</v>
      </c>
      <c r="AU156" s="4">
        <f t="shared" si="26"/>
        <v>153</v>
      </c>
      <c r="AV156" s="4">
        <f t="shared" si="27"/>
        <v>-1.5</v>
      </c>
      <c r="AY156" s="4">
        <f t="shared" si="28"/>
        <v>0</v>
      </c>
      <c r="AZ156" s="13" t="str">
        <f t="shared" si="54"/>
        <v/>
      </c>
      <c r="BA156" s="4" t="str">
        <f t="shared" si="30"/>
        <v/>
      </c>
      <c r="BC156" s="2">
        <f t="shared" si="47"/>
        <v>51</v>
      </c>
      <c r="BD156" s="4">
        <f t="shared" si="31"/>
        <v>153</v>
      </c>
      <c r="BE156" s="4">
        <f t="shared" si="32"/>
        <v>-1.5</v>
      </c>
      <c r="BH156" s="4">
        <f t="shared" si="33"/>
        <v>0</v>
      </c>
      <c r="BI156" s="13" t="str">
        <f t="shared" si="55"/>
        <v/>
      </c>
      <c r="BJ156" s="4" t="str">
        <f t="shared" si="35"/>
        <v/>
      </c>
      <c r="BL156" s="2">
        <f t="shared" si="48"/>
        <v>51</v>
      </c>
      <c r="BM156" s="4">
        <f t="shared" si="36"/>
        <v>153</v>
      </c>
      <c r="BN156" s="4">
        <f t="shared" si="37"/>
        <v>-1.5</v>
      </c>
      <c r="BQ156" s="4">
        <f t="shared" si="38"/>
        <v>0</v>
      </c>
      <c r="BR156" s="13" t="str">
        <f t="shared" si="56"/>
        <v/>
      </c>
      <c r="BS156" s="4" t="str">
        <f t="shared" si="40"/>
        <v/>
      </c>
    </row>
    <row r="157">
      <c r="A157" s="2">
        <f t="shared" si="41"/>
        <v>51.5</v>
      </c>
      <c r="B157" s="4">
        <f t="shared" si="1"/>
        <v>154.5</v>
      </c>
      <c r="C157" s="4">
        <f t="shared" si="2"/>
        <v>-1.53</v>
      </c>
      <c r="F157" s="4">
        <f t="shared" si="3"/>
        <v>0</v>
      </c>
      <c r="G157" s="13" t="str">
        <f t="shared" si="49"/>
        <v/>
      </c>
      <c r="H157" s="4" t="str">
        <f t="shared" si="5"/>
        <v/>
      </c>
      <c r="J157" s="2">
        <f t="shared" si="42"/>
        <v>51.5</v>
      </c>
      <c r="K157" s="4">
        <f t="shared" si="6"/>
        <v>154.5</v>
      </c>
      <c r="L157" s="4">
        <f t="shared" si="7"/>
        <v>-1.53</v>
      </c>
      <c r="O157" s="4">
        <f t="shared" si="8"/>
        <v>0</v>
      </c>
      <c r="P157" s="13" t="str">
        <f t="shared" si="50"/>
        <v/>
      </c>
      <c r="Q157" s="4" t="str">
        <f t="shared" si="10"/>
        <v/>
      </c>
      <c r="S157" s="2">
        <f t="shared" si="43"/>
        <v>51.5</v>
      </c>
      <c r="T157" s="4">
        <f t="shared" si="11"/>
        <v>154.5</v>
      </c>
      <c r="U157" s="4">
        <f t="shared" si="12"/>
        <v>-1.53</v>
      </c>
      <c r="X157" s="4">
        <f t="shared" si="13"/>
        <v>0</v>
      </c>
      <c r="Y157" s="13" t="str">
        <f t="shared" si="51"/>
        <v/>
      </c>
      <c r="Z157" s="4" t="str">
        <f t="shared" si="15"/>
        <v/>
      </c>
      <c r="AB157" s="2">
        <f t="shared" si="44"/>
        <v>51.5</v>
      </c>
      <c r="AC157" s="4">
        <f t="shared" si="16"/>
        <v>154.5</v>
      </c>
      <c r="AD157" s="4">
        <f t="shared" si="17"/>
        <v>-1.53</v>
      </c>
      <c r="AG157" s="4">
        <f t="shared" si="18"/>
        <v>0</v>
      </c>
      <c r="AH157" s="13" t="str">
        <f t="shared" si="52"/>
        <v/>
      </c>
      <c r="AI157" s="4" t="str">
        <f t="shared" si="20"/>
        <v/>
      </c>
      <c r="AK157" s="2">
        <f t="shared" si="45"/>
        <v>51.5</v>
      </c>
      <c r="AL157" s="4">
        <f t="shared" si="21"/>
        <v>154.5</v>
      </c>
      <c r="AM157" s="4">
        <f t="shared" si="22"/>
        <v>-1.53</v>
      </c>
      <c r="AP157" s="4">
        <f t="shared" si="23"/>
        <v>0</v>
      </c>
      <c r="AQ157" s="13" t="str">
        <f t="shared" si="53"/>
        <v/>
      </c>
      <c r="AR157" s="4" t="str">
        <f t="shared" si="25"/>
        <v/>
      </c>
      <c r="AT157" s="2">
        <f t="shared" si="46"/>
        <v>51.5</v>
      </c>
      <c r="AU157" s="4">
        <f t="shared" si="26"/>
        <v>154.5</v>
      </c>
      <c r="AV157" s="4">
        <f t="shared" si="27"/>
        <v>-1.53</v>
      </c>
      <c r="AY157" s="4">
        <f t="shared" si="28"/>
        <v>0</v>
      </c>
      <c r="AZ157" s="13" t="str">
        <f t="shared" si="54"/>
        <v/>
      </c>
      <c r="BA157" s="4" t="str">
        <f t="shared" si="30"/>
        <v/>
      </c>
      <c r="BC157" s="2">
        <f t="shared" si="47"/>
        <v>51.5</v>
      </c>
      <c r="BD157" s="4">
        <f t="shared" si="31"/>
        <v>154.5</v>
      </c>
      <c r="BE157" s="4">
        <f t="shared" si="32"/>
        <v>-1.53</v>
      </c>
      <c r="BH157" s="4">
        <f t="shared" si="33"/>
        <v>0</v>
      </c>
      <c r="BI157" s="13" t="str">
        <f t="shared" si="55"/>
        <v/>
      </c>
      <c r="BJ157" s="4" t="str">
        <f t="shared" si="35"/>
        <v/>
      </c>
      <c r="BL157" s="2">
        <f t="shared" si="48"/>
        <v>51.5</v>
      </c>
      <c r="BM157" s="4">
        <f t="shared" si="36"/>
        <v>154.5</v>
      </c>
      <c r="BN157" s="4">
        <f t="shared" si="37"/>
        <v>-1.53</v>
      </c>
      <c r="BQ157" s="4">
        <f t="shared" si="38"/>
        <v>0</v>
      </c>
      <c r="BR157" s="13" t="str">
        <f t="shared" si="56"/>
        <v/>
      </c>
      <c r="BS157" s="4" t="str">
        <f t="shared" si="40"/>
        <v/>
      </c>
    </row>
    <row r="158">
      <c r="A158" s="2">
        <f t="shared" si="41"/>
        <v>52</v>
      </c>
      <c r="B158" s="4">
        <f t="shared" si="1"/>
        <v>156</v>
      </c>
      <c r="C158" s="4">
        <f t="shared" si="2"/>
        <v>-1.56</v>
      </c>
      <c r="F158" s="4">
        <f t="shared" si="3"/>
        <v>0</v>
      </c>
      <c r="G158" s="13" t="str">
        <f t="shared" si="49"/>
        <v/>
      </c>
      <c r="H158" s="4" t="str">
        <f t="shared" si="5"/>
        <v/>
      </c>
      <c r="J158" s="2">
        <f t="shared" si="42"/>
        <v>52</v>
      </c>
      <c r="K158" s="4">
        <f t="shared" si="6"/>
        <v>156</v>
      </c>
      <c r="L158" s="4">
        <f t="shared" si="7"/>
        <v>-1.56</v>
      </c>
      <c r="O158" s="4">
        <f t="shared" si="8"/>
        <v>0</v>
      </c>
      <c r="P158" s="13" t="str">
        <f t="shared" si="50"/>
        <v/>
      </c>
      <c r="Q158" s="4" t="str">
        <f t="shared" si="10"/>
        <v/>
      </c>
      <c r="S158" s="2">
        <f t="shared" si="43"/>
        <v>52</v>
      </c>
      <c r="T158" s="4">
        <f t="shared" si="11"/>
        <v>156</v>
      </c>
      <c r="U158" s="4">
        <f t="shared" si="12"/>
        <v>-1.56</v>
      </c>
      <c r="V158" s="4">
        <f>150+13/16</f>
        <v>150.8125</v>
      </c>
      <c r="W158" s="4">
        <f>155.25+1/32</f>
        <v>155.28125</v>
      </c>
      <c r="X158" s="4">
        <f t="shared" si="13"/>
        <v>4.46875</v>
      </c>
      <c r="Y158" s="13">
        <f t="shared" si="51"/>
        <v>0.9965217286</v>
      </c>
      <c r="Z158" s="4">
        <f t="shared" si="15"/>
        <v>0</v>
      </c>
      <c r="AB158" s="2">
        <f t="shared" si="44"/>
        <v>52</v>
      </c>
      <c r="AC158" s="4">
        <f t="shared" si="16"/>
        <v>156</v>
      </c>
      <c r="AD158" s="4">
        <f t="shared" si="17"/>
        <v>-1.56</v>
      </c>
      <c r="AG158" s="4">
        <f t="shared" si="18"/>
        <v>0</v>
      </c>
      <c r="AH158" s="13" t="str">
        <f t="shared" si="52"/>
        <v/>
      </c>
      <c r="AI158" s="4" t="str">
        <f t="shared" si="20"/>
        <v/>
      </c>
      <c r="AK158" s="2">
        <f t="shared" si="45"/>
        <v>52</v>
      </c>
      <c r="AL158" s="4">
        <f t="shared" si="21"/>
        <v>156</v>
      </c>
      <c r="AM158" s="4">
        <f t="shared" si="22"/>
        <v>-1.56</v>
      </c>
      <c r="AP158" s="4">
        <f t="shared" si="23"/>
        <v>0</v>
      </c>
      <c r="AQ158" s="13" t="str">
        <f t="shared" si="53"/>
        <v/>
      </c>
      <c r="AR158" s="4" t="str">
        <f t="shared" si="25"/>
        <v/>
      </c>
      <c r="AT158" s="2">
        <f t="shared" si="46"/>
        <v>52</v>
      </c>
      <c r="AU158" s="4">
        <f t="shared" si="26"/>
        <v>156</v>
      </c>
      <c r="AV158" s="4">
        <f t="shared" si="27"/>
        <v>-1.56</v>
      </c>
      <c r="AY158" s="4">
        <f t="shared" si="28"/>
        <v>0</v>
      </c>
      <c r="AZ158" s="13" t="str">
        <f t="shared" si="54"/>
        <v/>
      </c>
      <c r="BA158" s="4" t="str">
        <f t="shared" si="30"/>
        <v/>
      </c>
      <c r="BC158" s="2">
        <f t="shared" si="47"/>
        <v>52</v>
      </c>
      <c r="BD158" s="4">
        <f t="shared" si="31"/>
        <v>156</v>
      </c>
      <c r="BE158" s="4">
        <f t="shared" si="32"/>
        <v>-1.56</v>
      </c>
      <c r="BH158" s="4">
        <f t="shared" si="33"/>
        <v>0</v>
      </c>
      <c r="BI158" s="13" t="str">
        <f t="shared" si="55"/>
        <v/>
      </c>
      <c r="BJ158" s="4" t="str">
        <f t="shared" si="35"/>
        <v/>
      </c>
      <c r="BL158" s="2">
        <f t="shared" si="48"/>
        <v>52</v>
      </c>
      <c r="BM158" s="4">
        <f t="shared" si="36"/>
        <v>156</v>
      </c>
      <c r="BN158" s="4">
        <f t="shared" si="37"/>
        <v>-1.56</v>
      </c>
      <c r="BQ158" s="4">
        <f t="shared" si="38"/>
        <v>0</v>
      </c>
      <c r="BR158" s="13" t="str">
        <f t="shared" si="56"/>
        <v/>
      </c>
      <c r="BS158" s="4" t="str">
        <f t="shared" si="40"/>
        <v/>
      </c>
    </row>
    <row r="159">
      <c r="A159" s="2">
        <f t="shared" si="41"/>
        <v>52.5</v>
      </c>
      <c r="B159" s="4">
        <f t="shared" si="1"/>
        <v>157.5</v>
      </c>
      <c r="C159" s="4">
        <f t="shared" si="2"/>
        <v>-1.59</v>
      </c>
      <c r="F159" s="4">
        <f t="shared" si="3"/>
        <v>0</v>
      </c>
      <c r="G159" s="13" t="str">
        <f t="shared" si="49"/>
        <v/>
      </c>
      <c r="H159" s="4" t="str">
        <f t="shared" si="5"/>
        <v/>
      </c>
      <c r="J159" s="2">
        <f t="shared" si="42"/>
        <v>52.5</v>
      </c>
      <c r="K159" s="4">
        <f t="shared" si="6"/>
        <v>157.5</v>
      </c>
      <c r="L159" s="4">
        <f t="shared" si="7"/>
        <v>-1.59</v>
      </c>
      <c r="O159" s="4">
        <f t="shared" si="8"/>
        <v>0</v>
      </c>
      <c r="P159" s="13" t="str">
        <f t="shared" si="50"/>
        <v/>
      </c>
      <c r="Q159" s="4" t="str">
        <f t="shared" si="10"/>
        <v/>
      </c>
      <c r="S159" s="2">
        <f t="shared" si="43"/>
        <v>52.5</v>
      </c>
      <c r="T159" s="4">
        <f t="shared" si="11"/>
        <v>157.5</v>
      </c>
      <c r="U159" s="4">
        <f t="shared" si="12"/>
        <v>-1.59</v>
      </c>
      <c r="X159" s="4">
        <f t="shared" si="13"/>
        <v>0</v>
      </c>
      <c r="Y159" s="13" t="str">
        <f t="shared" si="51"/>
        <v/>
      </c>
      <c r="Z159" s="4" t="str">
        <f t="shared" si="15"/>
        <v/>
      </c>
      <c r="AB159" s="2">
        <f t="shared" si="44"/>
        <v>52.5</v>
      </c>
      <c r="AC159" s="4">
        <f t="shared" si="16"/>
        <v>157.5</v>
      </c>
      <c r="AD159" s="4">
        <f t="shared" si="17"/>
        <v>-1.59</v>
      </c>
      <c r="AG159" s="4">
        <f t="shared" si="18"/>
        <v>0</v>
      </c>
      <c r="AH159" s="13" t="str">
        <f t="shared" si="52"/>
        <v/>
      </c>
      <c r="AI159" s="4" t="str">
        <f t="shared" si="20"/>
        <v/>
      </c>
      <c r="AK159" s="2">
        <f t="shared" si="45"/>
        <v>52.5</v>
      </c>
      <c r="AL159" s="4">
        <f t="shared" si="21"/>
        <v>157.5</v>
      </c>
      <c r="AM159" s="4">
        <f t="shared" si="22"/>
        <v>-1.59</v>
      </c>
      <c r="AP159" s="4">
        <f t="shared" si="23"/>
        <v>0</v>
      </c>
      <c r="AQ159" s="13" t="str">
        <f t="shared" si="53"/>
        <v/>
      </c>
      <c r="AR159" s="4" t="str">
        <f t="shared" si="25"/>
        <v/>
      </c>
      <c r="AT159" s="2">
        <f t="shared" si="46"/>
        <v>52.5</v>
      </c>
      <c r="AU159" s="4">
        <f t="shared" si="26"/>
        <v>157.5</v>
      </c>
      <c r="AV159" s="4">
        <f t="shared" si="27"/>
        <v>-1.59</v>
      </c>
      <c r="AY159" s="4">
        <f t="shared" si="28"/>
        <v>0</v>
      </c>
      <c r="AZ159" s="13" t="str">
        <f t="shared" si="54"/>
        <v/>
      </c>
      <c r="BA159" s="4" t="str">
        <f t="shared" si="30"/>
        <v/>
      </c>
      <c r="BC159" s="2">
        <f t="shared" si="47"/>
        <v>52.5</v>
      </c>
      <c r="BD159" s="4">
        <f t="shared" si="31"/>
        <v>157.5</v>
      </c>
      <c r="BE159" s="4">
        <f t="shared" si="32"/>
        <v>-1.59</v>
      </c>
      <c r="BH159" s="4">
        <f t="shared" si="33"/>
        <v>0</v>
      </c>
      <c r="BI159" s="13" t="str">
        <f t="shared" si="55"/>
        <v/>
      </c>
      <c r="BJ159" s="4" t="str">
        <f t="shared" si="35"/>
        <v/>
      </c>
      <c r="BL159" s="2">
        <f t="shared" si="48"/>
        <v>52.5</v>
      </c>
      <c r="BM159" s="4">
        <f t="shared" si="36"/>
        <v>157.5</v>
      </c>
      <c r="BN159" s="4">
        <f t="shared" si="37"/>
        <v>-1.59</v>
      </c>
      <c r="BQ159" s="4">
        <f t="shared" si="38"/>
        <v>0</v>
      </c>
      <c r="BR159" s="13" t="str">
        <f t="shared" si="56"/>
        <v/>
      </c>
      <c r="BS159" s="4" t="str">
        <f t="shared" si="40"/>
        <v/>
      </c>
    </row>
    <row r="160">
      <c r="A160" s="2">
        <f t="shared" si="41"/>
        <v>53</v>
      </c>
      <c r="B160" s="4">
        <f t="shared" si="1"/>
        <v>159</v>
      </c>
      <c r="C160" s="4">
        <f t="shared" si="2"/>
        <v>-1.62</v>
      </c>
      <c r="F160" s="4">
        <f t="shared" si="3"/>
        <v>0</v>
      </c>
      <c r="G160" s="13" t="str">
        <f t="shared" si="49"/>
        <v/>
      </c>
      <c r="H160" s="4" t="str">
        <f t="shared" si="5"/>
        <v/>
      </c>
      <c r="J160" s="2">
        <f t="shared" si="42"/>
        <v>53</v>
      </c>
      <c r="K160" s="4">
        <f t="shared" si="6"/>
        <v>159</v>
      </c>
      <c r="L160" s="4">
        <f t="shared" si="7"/>
        <v>-1.62</v>
      </c>
      <c r="O160" s="4">
        <f t="shared" si="8"/>
        <v>0</v>
      </c>
      <c r="P160" s="13" t="str">
        <f t="shared" si="50"/>
        <v/>
      </c>
      <c r="Q160" s="4" t="str">
        <f t="shared" si="10"/>
        <v/>
      </c>
      <c r="S160" s="2">
        <f t="shared" si="43"/>
        <v>53</v>
      </c>
      <c r="T160" s="4">
        <f t="shared" si="11"/>
        <v>159</v>
      </c>
      <c r="U160" s="4">
        <f t="shared" si="12"/>
        <v>-1.62</v>
      </c>
      <c r="X160" s="4">
        <f t="shared" si="13"/>
        <v>0</v>
      </c>
      <c r="Y160" s="13" t="str">
        <f t="shared" si="51"/>
        <v/>
      </c>
      <c r="Z160" s="4" t="str">
        <f t="shared" si="15"/>
        <v/>
      </c>
      <c r="AB160" s="2">
        <f t="shared" si="44"/>
        <v>53</v>
      </c>
      <c r="AC160" s="4">
        <f t="shared" si="16"/>
        <v>159</v>
      </c>
      <c r="AD160" s="4">
        <f t="shared" si="17"/>
        <v>-1.62</v>
      </c>
      <c r="AG160" s="4">
        <f t="shared" si="18"/>
        <v>0</v>
      </c>
      <c r="AH160" s="13" t="str">
        <f t="shared" si="52"/>
        <v/>
      </c>
      <c r="AI160" s="4" t="str">
        <f t="shared" si="20"/>
        <v/>
      </c>
      <c r="AK160" s="2">
        <f t="shared" si="45"/>
        <v>53</v>
      </c>
      <c r="AL160" s="4">
        <f t="shared" si="21"/>
        <v>159</v>
      </c>
      <c r="AM160" s="4">
        <f t="shared" si="22"/>
        <v>-1.62</v>
      </c>
      <c r="AP160" s="4">
        <f t="shared" si="23"/>
        <v>0</v>
      </c>
      <c r="AQ160" s="13" t="str">
        <f t="shared" si="53"/>
        <v/>
      </c>
      <c r="AR160" s="4" t="str">
        <f t="shared" si="25"/>
        <v/>
      </c>
      <c r="AT160" s="2">
        <f t="shared" si="46"/>
        <v>53</v>
      </c>
      <c r="AU160" s="4">
        <f t="shared" si="26"/>
        <v>159</v>
      </c>
      <c r="AV160" s="4">
        <f t="shared" si="27"/>
        <v>-1.62</v>
      </c>
      <c r="AY160" s="4">
        <f t="shared" si="28"/>
        <v>0</v>
      </c>
      <c r="AZ160" s="13" t="str">
        <f t="shared" si="54"/>
        <v/>
      </c>
      <c r="BA160" s="4" t="str">
        <f t="shared" si="30"/>
        <v/>
      </c>
      <c r="BC160" s="2">
        <f t="shared" si="47"/>
        <v>53</v>
      </c>
      <c r="BD160" s="4">
        <f t="shared" si="31"/>
        <v>159</v>
      </c>
      <c r="BE160" s="4">
        <f t="shared" si="32"/>
        <v>-1.62</v>
      </c>
      <c r="BH160" s="4">
        <f t="shared" si="33"/>
        <v>0</v>
      </c>
      <c r="BI160" s="13" t="str">
        <f t="shared" si="55"/>
        <v/>
      </c>
      <c r="BJ160" s="4" t="str">
        <f t="shared" si="35"/>
        <v/>
      </c>
      <c r="BL160" s="2">
        <f t="shared" si="48"/>
        <v>53</v>
      </c>
      <c r="BM160" s="4">
        <f t="shared" si="36"/>
        <v>159</v>
      </c>
      <c r="BN160" s="4">
        <f t="shared" si="37"/>
        <v>-1.62</v>
      </c>
      <c r="BQ160" s="4">
        <f t="shared" si="38"/>
        <v>0</v>
      </c>
      <c r="BR160" s="13" t="str">
        <f t="shared" si="56"/>
        <v/>
      </c>
      <c r="BS160" s="4" t="str">
        <f t="shared" si="40"/>
        <v/>
      </c>
    </row>
    <row r="161">
      <c r="A161" s="2">
        <f t="shared" si="41"/>
        <v>53.5</v>
      </c>
      <c r="B161" s="4">
        <f t="shared" si="1"/>
        <v>160.5</v>
      </c>
      <c r="C161" s="4">
        <f t="shared" si="2"/>
        <v>-1.65</v>
      </c>
      <c r="F161" s="4">
        <f t="shared" si="3"/>
        <v>0</v>
      </c>
      <c r="G161" s="13" t="str">
        <f t="shared" si="49"/>
        <v/>
      </c>
      <c r="H161" s="4" t="str">
        <f t="shared" si="5"/>
        <v/>
      </c>
      <c r="J161" s="2">
        <f t="shared" si="42"/>
        <v>53.5</v>
      </c>
      <c r="K161" s="4">
        <f t="shared" si="6"/>
        <v>160.5</v>
      </c>
      <c r="L161" s="4">
        <f t="shared" si="7"/>
        <v>-1.65</v>
      </c>
      <c r="O161" s="4">
        <f t="shared" si="8"/>
        <v>0</v>
      </c>
      <c r="P161" s="13" t="str">
        <f t="shared" si="50"/>
        <v/>
      </c>
      <c r="Q161" s="4" t="str">
        <f t="shared" si="10"/>
        <v/>
      </c>
      <c r="S161" s="2">
        <f t="shared" si="43"/>
        <v>53.5</v>
      </c>
      <c r="T161" s="4">
        <f t="shared" si="11"/>
        <v>160.5</v>
      </c>
      <c r="U161" s="4">
        <f t="shared" si="12"/>
        <v>-1.65</v>
      </c>
      <c r="X161" s="4">
        <f t="shared" si="13"/>
        <v>0</v>
      </c>
      <c r="Y161" s="13" t="str">
        <f t="shared" si="51"/>
        <v/>
      </c>
      <c r="Z161" s="4" t="str">
        <f t="shared" si="15"/>
        <v/>
      </c>
      <c r="AB161" s="2">
        <f t="shared" si="44"/>
        <v>53.5</v>
      </c>
      <c r="AC161" s="4">
        <f t="shared" si="16"/>
        <v>160.5</v>
      </c>
      <c r="AD161" s="4">
        <f t="shared" si="17"/>
        <v>-1.65</v>
      </c>
      <c r="AG161" s="4">
        <f t="shared" si="18"/>
        <v>0</v>
      </c>
      <c r="AH161" s="13" t="str">
        <f t="shared" si="52"/>
        <v/>
      </c>
      <c r="AI161" s="4" t="str">
        <f t="shared" si="20"/>
        <v/>
      </c>
      <c r="AK161" s="2">
        <f t="shared" si="45"/>
        <v>53.5</v>
      </c>
      <c r="AL161" s="4">
        <f t="shared" si="21"/>
        <v>160.5</v>
      </c>
      <c r="AM161" s="4">
        <f t="shared" si="22"/>
        <v>-1.65</v>
      </c>
      <c r="AP161" s="4">
        <f t="shared" si="23"/>
        <v>0</v>
      </c>
      <c r="AQ161" s="13" t="str">
        <f t="shared" si="53"/>
        <v/>
      </c>
      <c r="AR161" s="4" t="str">
        <f t="shared" si="25"/>
        <v/>
      </c>
      <c r="AT161" s="2">
        <f t="shared" si="46"/>
        <v>53.5</v>
      </c>
      <c r="AU161" s="4">
        <f t="shared" si="26"/>
        <v>160.5</v>
      </c>
      <c r="AV161" s="4">
        <f t="shared" si="27"/>
        <v>-1.65</v>
      </c>
      <c r="AY161" s="4">
        <f t="shared" si="28"/>
        <v>0</v>
      </c>
      <c r="AZ161" s="13" t="str">
        <f t="shared" si="54"/>
        <v/>
      </c>
      <c r="BA161" s="4" t="str">
        <f t="shared" si="30"/>
        <v/>
      </c>
      <c r="BC161" s="2">
        <f t="shared" si="47"/>
        <v>53.5</v>
      </c>
      <c r="BD161" s="4">
        <f t="shared" si="31"/>
        <v>160.5</v>
      </c>
      <c r="BE161" s="4">
        <f t="shared" si="32"/>
        <v>-1.65</v>
      </c>
      <c r="BH161" s="4">
        <f t="shared" si="33"/>
        <v>0</v>
      </c>
      <c r="BI161" s="13" t="str">
        <f t="shared" si="55"/>
        <v/>
      </c>
      <c r="BJ161" s="4" t="str">
        <f t="shared" si="35"/>
        <v/>
      </c>
      <c r="BL161" s="2">
        <f t="shared" si="48"/>
        <v>53.5</v>
      </c>
      <c r="BM161" s="4">
        <f t="shared" si="36"/>
        <v>160.5</v>
      </c>
      <c r="BN161" s="4">
        <f t="shared" si="37"/>
        <v>-1.65</v>
      </c>
      <c r="BQ161" s="4">
        <f t="shared" si="38"/>
        <v>0</v>
      </c>
      <c r="BR161" s="13" t="str">
        <f t="shared" si="56"/>
        <v/>
      </c>
      <c r="BS161" s="4" t="str">
        <f t="shared" si="40"/>
        <v/>
      </c>
    </row>
    <row r="162">
      <c r="A162" s="2">
        <f t="shared" si="41"/>
        <v>54</v>
      </c>
      <c r="B162" s="4">
        <f t="shared" si="1"/>
        <v>162</v>
      </c>
      <c r="C162" s="4">
        <f t="shared" si="2"/>
        <v>-1.68</v>
      </c>
      <c r="F162" s="4">
        <f t="shared" si="3"/>
        <v>0</v>
      </c>
      <c r="G162" s="13" t="str">
        <f t="shared" si="49"/>
        <v/>
      </c>
      <c r="H162" s="4" t="str">
        <f t="shared" si="5"/>
        <v/>
      </c>
      <c r="J162" s="2">
        <f t="shared" si="42"/>
        <v>54</v>
      </c>
      <c r="K162" s="4">
        <f t="shared" si="6"/>
        <v>162</v>
      </c>
      <c r="L162" s="4">
        <f t="shared" si="7"/>
        <v>-1.68</v>
      </c>
      <c r="O162" s="4">
        <f t="shared" si="8"/>
        <v>0</v>
      </c>
      <c r="P162" s="13" t="str">
        <f t="shared" si="50"/>
        <v/>
      </c>
      <c r="Q162" s="4" t="str">
        <f t="shared" si="10"/>
        <v/>
      </c>
      <c r="S162" s="2">
        <f t="shared" si="43"/>
        <v>54</v>
      </c>
      <c r="T162" s="4">
        <f t="shared" si="11"/>
        <v>162</v>
      </c>
      <c r="U162" s="4">
        <f t="shared" si="12"/>
        <v>-1.68</v>
      </c>
      <c r="V162" s="4">
        <f>150.75+1/32</f>
        <v>150.78125</v>
      </c>
      <c r="W162" s="4">
        <f>155.25+1/32</f>
        <v>155.28125</v>
      </c>
      <c r="X162" s="4">
        <f t="shared" si="13"/>
        <v>4.5</v>
      </c>
      <c r="Y162" s="13">
        <f t="shared" si="51"/>
        <v>1</v>
      </c>
      <c r="Z162" s="4">
        <f t="shared" si="15"/>
        <v>0</v>
      </c>
      <c r="AB162" s="2">
        <f t="shared" si="44"/>
        <v>54</v>
      </c>
      <c r="AC162" s="4">
        <f t="shared" si="16"/>
        <v>162</v>
      </c>
      <c r="AD162" s="4">
        <f t="shared" si="17"/>
        <v>-1.68</v>
      </c>
      <c r="AG162" s="4">
        <f t="shared" si="18"/>
        <v>0</v>
      </c>
      <c r="AH162" s="13" t="str">
        <f t="shared" si="52"/>
        <v/>
      </c>
      <c r="AI162" s="4" t="str">
        <f t="shared" si="20"/>
        <v/>
      </c>
      <c r="AK162" s="2">
        <f t="shared" si="45"/>
        <v>54</v>
      </c>
      <c r="AL162" s="4">
        <f t="shared" si="21"/>
        <v>162</v>
      </c>
      <c r="AM162" s="4">
        <f t="shared" si="22"/>
        <v>-1.68</v>
      </c>
      <c r="AP162" s="4">
        <f t="shared" si="23"/>
        <v>0</v>
      </c>
      <c r="AQ162" s="13" t="str">
        <f t="shared" si="53"/>
        <v/>
      </c>
      <c r="AR162" s="4" t="str">
        <f t="shared" si="25"/>
        <v/>
      </c>
      <c r="AT162" s="2">
        <f t="shared" si="46"/>
        <v>54</v>
      </c>
      <c r="AU162" s="4">
        <f t="shared" si="26"/>
        <v>162</v>
      </c>
      <c r="AV162" s="4">
        <f t="shared" si="27"/>
        <v>-1.68</v>
      </c>
      <c r="AY162" s="4">
        <f t="shared" si="28"/>
        <v>0</v>
      </c>
      <c r="AZ162" s="13" t="str">
        <f t="shared" si="54"/>
        <v/>
      </c>
      <c r="BA162" s="4" t="str">
        <f t="shared" si="30"/>
        <v/>
      </c>
      <c r="BC162" s="2">
        <f t="shared" si="47"/>
        <v>54</v>
      </c>
      <c r="BD162" s="4">
        <f t="shared" si="31"/>
        <v>162</v>
      </c>
      <c r="BE162" s="4">
        <f t="shared" si="32"/>
        <v>-1.68</v>
      </c>
      <c r="BH162" s="4">
        <f t="shared" si="33"/>
        <v>0</v>
      </c>
      <c r="BI162" s="13" t="str">
        <f t="shared" si="55"/>
        <v/>
      </c>
      <c r="BJ162" s="4" t="str">
        <f t="shared" si="35"/>
        <v/>
      </c>
      <c r="BL162" s="2">
        <f t="shared" si="48"/>
        <v>54</v>
      </c>
      <c r="BM162" s="4">
        <f t="shared" si="36"/>
        <v>162</v>
      </c>
      <c r="BN162" s="4">
        <f t="shared" si="37"/>
        <v>-1.68</v>
      </c>
      <c r="BQ162" s="4">
        <f t="shared" si="38"/>
        <v>0</v>
      </c>
      <c r="BR162" s="13" t="str">
        <f t="shared" si="56"/>
        <v/>
      </c>
      <c r="BS162" s="4" t="str">
        <f t="shared" si="40"/>
        <v/>
      </c>
    </row>
    <row r="163">
      <c r="A163" s="2">
        <f t="shared" si="41"/>
        <v>54.5</v>
      </c>
      <c r="B163" s="4">
        <f t="shared" si="1"/>
        <v>163.5</v>
      </c>
      <c r="C163" s="4">
        <f t="shared" si="2"/>
        <v>-1.71</v>
      </c>
      <c r="F163" s="4">
        <f t="shared" si="3"/>
        <v>0</v>
      </c>
      <c r="G163" s="13" t="str">
        <f t="shared" si="49"/>
        <v/>
      </c>
      <c r="H163" s="4" t="str">
        <f t="shared" si="5"/>
        <v/>
      </c>
      <c r="J163" s="2">
        <f t="shared" si="42"/>
        <v>54.5</v>
      </c>
      <c r="K163" s="4">
        <f t="shared" si="6"/>
        <v>163.5</v>
      </c>
      <c r="L163" s="4">
        <f t="shared" si="7"/>
        <v>-1.71</v>
      </c>
      <c r="O163" s="4">
        <f t="shared" si="8"/>
        <v>0</v>
      </c>
      <c r="P163" s="13" t="str">
        <f t="shared" si="50"/>
        <v/>
      </c>
      <c r="Q163" s="4" t="str">
        <f t="shared" si="10"/>
        <v/>
      </c>
      <c r="S163" s="2">
        <f t="shared" si="43"/>
        <v>54.5</v>
      </c>
      <c r="T163" s="4">
        <f t="shared" si="11"/>
        <v>163.5</v>
      </c>
      <c r="U163" s="4">
        <f t="shared" si="12"/>
        <v>-1.71</v>
      </c>
      <c r="X163" s="4">
        <f t="shared" si="13"/>
        <v>0</v>
      </c>
      <c r="Y163" s="13" t="str">
        <f t="shared" si="51"/>
        <v/>
      </c>
      <c r="Z163" s="4" t="str">
        <f t="shared" si="15"/>
        <v/>
      </c>
      <c r="AB163" s="2">
        <f t="shared" si="44"/>
        <v>54.5</v>
      </c>
      <c r="AC163" s="4">
        <f t="shared" si="16"/>
        <v>163.5</v>
      </c>
      <c r="AD163" s="4">
        <f t="shared" si="17"/>
        <v>-1.71</v>
      </c>
      <c r="AG163" s="4">
        <f t="shared" si="18"/>
        <v>0</v>
      </c>
      <c r="AH163" s="13" t="str">
        <f t="shared" si="52"/>
        <v/>
      </c>
      <c r="AI163" s="4" t="str">
        <f t="shared" si="20"/>
        <v/>
      </c>
      <c r="AK163" s="2">
        <f t="shared" si="45"/>
        <v>54.5</v>
      </c>
      <c r="AL163" s="4">
        <f t="shared" si="21"/>
        <v>163.5</v>
      </c>
      <c r="AM163" s="4">
        <f t="shared" si="22"/>
        <v>-1.71</v>
      </c>
      <c r="AP163" s="4">
        <f t="shared" si="23"/>
        <v>0</v>
      </c>
      <c r="AQ163" s="13" t="str">
        <f t="shared" si="53"/>
        <v/>
      </c>
      <c r="AR163" s="4" t="str">
        <f t="shared" si="25"/>
        <v/>
      </c>
      <c r="AT163" s="2">
        <f t="shared" si="46"/>
        <v>54.5</v>
      </c>
      <c r="AU163" s="4">
        <f t="shared" si="26"/>
        <v>163.5</v>
      </c>
      <c r="AV163" s="4">
        <f t="shared" si="27"/>
        <v>-1.71</v>
      </c>
      <c r="AY163" s="4">
        <f t="shared" si="28"/>
        <v>0</v>
      </c>
      <c r="AZ163" s="13" t="str">
        <f t="shared" si="54"/>
        <v/>
      </c>
      <c r="BA163" s="4" t="str">
        <f t="shared" si="30"/>
        <v/>
      </c>
      <c r="BC163" s="2">
        <f t="shared" si="47"/>
        <v>54.5</v>
      </c>
      <c r="BD163" s="4">
        <f t="shared" si="31"/>
        <v>163.5</v>
      </c>
      <c r="BE163" s="4">
        <f t="shared" si="32"/>
        <v>-1.71</v>
      </c>
      <c r="BH163" s="4">
        <f t="shared" si="33"/>
        <v>0</v>
      </c>
      <c r="BI163" s="13" t="str">
        <f t="shared" si="55"/>
        <v/>
      </c>
      <c r="BJ163" s="4" t="str">
        <f t="shared" si="35"/>
        <v/>
      </c>
      <c r="BL163" s="2">
        <f t="shared" si="48"/>
        <v>54.5</v>
      </c>
      <c r="BM163" s="4">
        <f t="shared" si="36"/>
        <v>163.5</v>
      </c>
      <c r="BN163" s="4">
        <f t="shared" si="37"/>
        <v>-1.71</v>
      </c>
      <c r="BQ163" s="4">
        <f t="shared" si="38"/>
        <v>0</v>
      </c>
      <c r="BR163" s="13" t="str">
        <f t="shared" si="56"/>
        <v/>
      </c>
      <c r="BS163" s="4" t="str">
        <f t="shared" si="40"/>
        <v/>
      </c>
    </row>
    <row r="164">
      <c r="A164" s="2">
        <f t="shared" si="41"/>
        <v>55</v>
      </c>
      <c r="B164" s="4">
        <f t="shared" si="1"/>
        <v>165</v>
      </c>
      <c r="C164" s="4">
        <f t="shared" si="2"/>
        <v>-1.74</v>
      </c>
      <c r="F164" s="4">
        <f t="shared" si="3"/>
        <v>0</v>
      </c>
      <c r="G164" s="13" t="str">
        <f t="shared" si="49"/>
        <v/>
      </c>
      <c r="H164" s="4" t="str">
        <f t="shared" si="5"/>
        <v/>
      </c>
      <c r="J164" s="2">
        <f t="shared" si="42"/>
        <v>55</v>
      </c>
      <c r="K164" s="4">
        <f t="shared" si="6"/>
        <v>165</v>
      </c>
      <c r="L164" s="4">
        <f t="shared" si="7"/>
        <v>-1.74</v>
      </c>
      <c r="O164" s="4">
        <f t="shared" si="8"/>
        <v>0</v>
      </c>
      <c r="P164" s="13" t="str">
        <f t="shared" si="50"/>
        <v/>
      </c>
      <c r="Q164" s="4" t="str">
        <f t="shared" si="10"/>
        <v/>
      </c>
      <c r="S164" s="2">
        <f t="shared" si="43"/>
        <v>55</v>
      </c>
      <c r="T164" s="4">
        <f t="shared" si="11"/>
        <v>165</v>
      </c>
      <c r="U164" s="4">
        <f t="shared" si="12"/>
        <v>-1.74</v>
      </c>
      <c r="X164" s="4">
        <f t="shared" si="13"/>
        <v>0</v>
      </c>
      <c r="Y164" s="13" t="str">
        <f t="shared" si="51"/>
        <v/>
      </c>
      <c r="Z164" s="4" t="str">
        <f t="shared" si="15"/>
        <v/>
      </c>
      <c r="AB164" s="2">
        <f t="shared" si="44"/>
        <v>55</v>
      </c>
      <c r="AC164" s="4">
        <f t="shared" si="16"/>
        <v>165</v>
      </c>
      <c r="AD164" s="4">
        <f t="shared" si="17"/>
        <v>-1.74</v>
      </c>
      <c r="AG164" s="4">
        <f t="shared" si="18"/>
        <v>0</v>
      </c>
      <c r="AH164" s="13" t="str">
        <f t="shared" si="52"/>
        <v/>
      </c>
      <c r="AI164" s="4" t="str">
        <f t="shared" si="20"/>
        <v/>
      </c>
      <c r="AK164" s="2">
        <f t="shared" si="45"/>
        <v>55</v>
      </c>
      <c r="AL164" s="4">
        <f t="shared" si="21"/>
        <v>165</v>
      </c>
      <c r="AM164" s="4">
        <f t="shared" si="22"/>
        <v>-1.74</v>
      </c>
      <c r="AP164" s="4">
        <f t="shared" si="23"/>
        <v>0</v>
      </c>
      <c r="AQ164" s="13" t="str">
        <f t="shared" si="53"/>
        <v/>
      </c>
      <c r="AR164" s="4" t="str">
        <f t="shared" si="25"/>
        <v/>
      </c>
      <c r="AT164" s="2">
        <f t="shared" si="46"/>
        <v>55</v>
      </c>
      <c r="AU164" s="4">
        <f t="shared" si="26"/>
        <v>165</v>
      </c>
      <c r="AV164" s="4">
        <f t="shared" si="27"/>
        <v>-1.74</v>
      </c>
      <c r="AY164" s="4">
        <f t="shared" si="28"/>
        <v>0</v>
      </c>
      <c r="AZ164" s="13" t="str">
        <f t="shared" si="54"/>
        <v/>
      </c>
      <c r="BA164" s="4" t="str">
        <f t="shared" si="30"/>
        <v/>
      </c>
      <c r="BC164" s="2">
        <f t="shared" si="47"/>
        <v>55</v>
      </c>
      <c r="BD164" s="4">
        <f t="shared" si="31"/>
        <v>165</v>
      </c>
      <c r="BE164" s="4">
        <f t="shared" si="32"/>
        <v>-1.74</v>
      </c>
      <c r="BH164" s="4">
        <f t="shared" si="33"/>
        <v>0</v>
      </c>
      <c r="BI164" s="13" t="str">
        <f t="shared" si="55"/>
        <v/>
      </c>
      <c r="BJ164" s="4" t="str">
        <f t="shared" si="35"/>
        <v/>
      </c>
      <c r="BL164" s="2">
        <f t="shared" si="48"/>
        <v>55</v>
      </c>
      <c r="BM164" s="4">
        <f t="shared" si="36"/>
        <v>165</v>
      </c>
      <c r="BN164" s="4">
        <f t="shared" si="37"/>
        <v>-1.74</v>
      </c>
      <c r="BQ164" s="4">
        <f t="shared" si="38"/>
        <v>0</v>
      </c>
      <c r="BR164" s="13" t="str">
        <f t="shared" si="56"/>
        <v/>
      </c>
      <c r="BS164" s="4" t="str">
        <f t="shared" si="40"/>
        <v/>
      </c>
    </row>
    <row r="165">
      <c r="A165" s="2">
        <f t="shared" si="41"/>
        <v>55.5</v>
      </c>
      <c r="B165" s="4">
        <f t="shared" si="1"/>
        <v>166.5</v>
      </c>
      <c r="C165" s="4">
        <f t="shared" si="2"/>
        <v>-1.77</v>
      </c>
      <c r="F165" s="4">
        <f t="shared" si="3"/>
        <v>0</v>
      </c>
      <c r="G165" s="13" t="str">
        <f t="shared" si="49"/>
        <v/>
      </c>
      <c r="H165" s="4" t="str">
        <f t="shared" si="5"/>
        <v/>
      </c>
      <c r="J165" s="2">
        <f t="shared" si="42"/>
        <v>55.5</v>
      </c>
      <c r="K165" s="4">
        <f t="shared" si="6"/>
        <v>166.5</v>
      </c>
      <c r="L165" s="4">
        <f t="shared" si="7"/>
        <v>-1.77</v>
      </c>
      <c r="O165" s="4">
        <f t="shared" si="8"/>
        <v>0</v>
      </c>
      <c r="P165" s="13" t="str">
        <f t="shared" si="50"/>
        <v/>
      </c>
      <c r="Q165" s="4" t="str">
        <f t="shared" si="10"/>
        <v/>
      </c>
      <c r="S165" s="2">
        <f t="shared" si="43"/>
        <v>55.5</v>
      </c>
      <c r="T165" s="4">
        <f t="shared" si="11"/>
        <v>166.5</v>
      </c>
      <c r="U165" s="4">
        <f t="shared" si="12"/>
        <v>-1.77</v>
      </c>
      <c r="X165" s="4">
        <f t="shared" si="13"/>
        <v>0</v>
      </c>
      <c r="Y165" s="13" t="str">
        <f t="shared" si="51"/>
        <v/>
      </c>
      <c r="Z165" s="4" t="str">
        <f t="shared" si="15"/>
        <v/>
      </c>
      <c r="AB165" s="2">
        <f t="shared" si="44"/>
        <v>55.5</v>
      </c>
      <c r="AC165" s="4">
        <f t="shared" si="16"/>
        <v>166.5</v>
      </c>
      <c r="AD165" s="4">
        <f t="shared" si="17"/>
        <v>-1.77</v>
      </c>
      <c r="AG165" s="4">
        <f t="shared" si="18"/>
        <v>0</v>
      </c>
      <c r="AH165" s="13" t="str">
        <f t="shared" si="52"/>
        <v/>
      </c>
      <c r="AI165" s="4" t="str">
        <f t="shared" si="20"/>
        <v/>
      </c>
      <c r="AK165" s="2">
        <f t="shared" si="45"/>
        <v>55.5</v>
      </c>
      <c r="AL165" s="4">
        <f t="shared" si="21"/>
        <v>166.5</v>
      </c>
      <c r="AM165" s="4">
        <f t="shared" si="22"/>
        <v>-1.77</v>
      </c>
      <c r="AP165" s="4">
        <f t="shared" si="23"/>
        <v>0</v>
      </c>
      <c r="AQ165" s="13" t="str">
        <f t="shared" si="53"/>
        <v/>
      </c>
      <c r="AR165" s="4" t="str">
        <f t="shared" si="25"/>
        <v/>
      </c>
      <c r="AT165" s="2">
        <f t="shared" si="46"/>
        <v>55.5</v>
      </c>
      <c r="AU165" s="4">
        <f t="shared" si="26"/>
        <v>166.5</v>
      </c>
      <c r="AV165" s="4">
        <f t="shared" si="27"/>
        <v>-1.77</v>
      </c>
      <c r="AY165" s="4">
        <f t="shared" si="28"/>
        <v>0</v>
      </c>
      <c r="AZ165" s="13" t="str">
        <f t="shared" si="54"/>
        <v/>
      </c>
      <c r="BA165" s="4" t="str">
        <f t="shared" si="30"/>
        <v/>
      </c>
      <c r="BC165" s="2">
        <f t="shared" si="47"/>
        <v>55.5</v>
      </c>
      <c r="BD165" s="4">
        <f t="shared" si="31"/>
        <v>166.5</v>
      </c>
      <c r="BE165" s="4">
        <f t="shared" si="32"/>
        <v>-1.77</v>
      </c>
      <c r="BH165" s="4">
        <f t="shared" si="33"/>
        <v>0</v>
      </c>
      <c r="BI165" s="13" t="str">
        <f t="shared" si="55"/>
        <v/>
      </c>
      <c r="BJ165" s="4" t="str">
        <f t="shared" si="35"/>
        <v/>
      </c>
      <c r="BL165" s="2">
        <f t="shared" si="48"/>
        <v>55.5</v>
      </c>
      <c r="BM165" s="4">
        <f t="shared" si="36"/>
        <v>166.5</v>
      </c>
      <c r="BN165" s="4">
        <f t="shared" si="37"/>
        <v>-1.77</v>
      </c>
      <c r="BQ165" s="4">
        <f t="shared" si="38"/>
        <v>0</v>
      </c>
      <c r="BR165" s="13" t="str">
        <f t="shared" si="56"/>
        <v/>
      </c>
      <c r="BS165" s="4" t="str">
        <f t="shared" si="40"/>
        <v/>
      </c>
    </row>
    <row r="166">
      <c r="A166" s="2">
        <f t="shared" si="41"/>
        <v>56</v>
      </c>
      <c r="B166" s="4">
        <f t="shared" si="1"/>
        <v>168</v>
      </c>
      <c r="C166" s="4">
        <f t="shared" si="2"/>
        <v>-1.8</v>
      </c>
      <c r="F166" s="4">
        <f t="shared" si="3"/>
        <v>0</v>
      </c>
      <c r="G166" s="13" t="str">
        <f t="shared" si="49"/>
        <v/>
      </c>
      <c r="H166" s="4" t="str">
        <f t="shared" si="5"/>
        <v/>
      </c>
      <c r="J166" s="2">
        <f t="shared" si="42"/>
        <v>56</v>
      </c>
      <c r="K166" s="4">
        <f t="shared" si="6"/>
        <v>168</v>
      </c>
      <c r="L166" s="4">
        <f t="shared" si="7"/>
        <v>-1.8</v>
      </c>
      <c r="O166" s="4">
        <f t="shared" si="8"/>
        <v>0</v>
      </c>
      <c r="P166" s="13" t="str">
        <f t="shared" si="50"/>
        <v/>
      </c>
      <c r="Q166" s="4" t="str">
        <f t="shared" si="10"/>
        <v/>
      </c>
      <c r="S166" s="2">
        <f t="shared" si="43"/>
        <v>56</v>
      </c>
      <c r="T166" s="4">
        <f t="shared" si="11"/>
        <v>168</v>
      </c>
      <c r="U166" s="4">
        <f t="shared" si="12"/>
        <v>-1.8</v>
      </c>
      <c r="V166" s="4">
        <f>150.75+1/32</f>
        <v>150.78125</v>
      </c>
      <c r="W166" s="4">
        <f>155.25+1/32</f>
        <v>155.28125</v>
      </c>
      <c r="X166" s="4">
        <f t="shared" si="13"/>
        <v>4.5</v>
      </c>
      <c r="Y166" s="13">
        <f t="shared" si="51"/>
        <v>1</v>
      </c>
      <c r="Z166" s="4">
        <f t="shared" si="15"/>
        <v>0</v>
      </c>
      <c r="AB166" s="2">
        <f t="shared" si="44"/>
        <v>56</v>
      </c>
      <c r="AC166" s="4">
        <f t="shared" si="16"/>
        <v>168</v>
      </c>
      <c r="AD166" s="4">
        <f t="shared" si="17"/>
        <v>-1.8</v>
      </c>
      <c r="AG166" s="4">
        <f t="shared" si="18"/>
        <v>0</v>
      </c>
      <c r="AH166" s="13" t="str">
        <f t="shared" si="52"/>
        <v/>
      </c>
      <c r="AI166" s="4" t="str">
        <f t="shared" si="20"/>
        <v/>
      </c>
      <c r="AK166" s="2">
        <f t="shared" si="45"/>
        <v>56</v>
      </c>
      <c r="AL166" s="4">
        <f t="shared" si="21"/>
        <v>168</v>
      </c>
      <c r="AM166" s="4">
        <f t="shared" si="22"/>
        <v>-1.8</v>
      </c>
      <c r="AP166" s="4">
        <f t="shared" si="23"/>
        <v>0</v>
      </c>
      <c r="AQ166" s="13" t="str">
        <f t="shared" si="53"/>
        <v/>
      </c>
      <c r="AR166" s="4" t="str">
        <f t="shared" si="25"/>
        <v/>
      </c>
      <c r="AT166" s="2">
        <f t="shared" si="46"/>
        <v>56</v>
      </c>
      <c r="AU166" s="4">
        <f t="shared" si="26"/>
        <v>168</v>
      </c>
      <c r="AV166" s="4">
        <f t="shared" si="27"/>
        <v>-1.8</v>
      </c>
      <c r="AY166" s="4">
        <f t="shared" si="28"/>
        <v>0</v>
      </c>
      <c r="AZ166" s="13" t="str">
        <f t="shared" si="54"/>
        <v/>
      </c>
      <c r="BA166" s="4" t="str">
        <f t="shared" si="30"/>
        <v/>
      </c>
      <c r="BC166" s="2">
        <f t="shared" si="47"/>
        <v>56</v>
      </c>
      <c r="BD166" s="4">
        <f t="shared" si="31"/>
        <v>168</v>
      </c>
      <c r="BE166" s="4">
        <f t="shared" si="32"/>
        <v>-1.8</v>
      </c>
      <c r="BH166" s="4">
        <f t="shared" si="33"/>
        <v>0</v>
      </c>
      <c r="BI166" s="13" t="str">
        <f t="shared" si="55"/>
        <v/>
      </c>
      <c r="BJ166" s="4" t="str">
        <f t="shared" si="35"/>
        <v/>
      </c>
      <c r="BL166" s="2">
        <f t="shared" si="48"/>
        <v>56</v>
      </c>
      <c r="BM166" s="4">
        <f t="shared" si="36"/>
        <v>168</v>
      </c>
      <c r="BN166" s="4">
        <f t="shared" si="37"/>
        <v>-1.8</v>
      </c>
      <c r="BQ166" s="4">
        <f t="shared" si="38"/>
        <v>0</v>
      </c>
      <c r="BR166" s="13" t="str">
        <f t="shared" si="56"/>
        <v/>
      </c>
      <c r="BS166" s="4" t="str">
        <f t="shared" si="40"/>
        <v/>
      </c>
    </row>
    <row r="167">
      <c r="A167" s="2">
        <f t="shared" si="41"/>
        <v>56.5</v>
      </c>
      <c r="B167" s="4">
        <f t="shared" si="1"/>
        <v>169.5</v>
      </c>
      <c r="C167" s="4">
        <f t="shared" si="2"/>
        <v>-1.83</v>
      </c>
      <c r="F167" s="4">
        <f t="shared" si="3"/>
        <v>0</v>
      </c>
      <c r="G167" s="13" t="str">
        <f t="shared" si="49"/>
        <v/>
      </c>
      <c r="H167" s="4" t="str">
        <f t="shared" si="5"/>
        <v/>
      </c>
      <c r="J167" s="2">
        <f t="shared" si="42"/>
        <v>56.5</v>
      </c>
      <c r="K167" s="4">
        <f t="shared" si="6"/>
        <v>169.5</v>
      </c>
      <c r="L167" s="4">
        <f t="shared" si="7"/>
        <v>-1.83</v>
      </c>
      <c r="O167" s="4">
        <f t="shared" si="8"/>
        <v>0</v>
      </c>
      <c r="P167" s="13" t="str">
        <f t="shared" si="50"/>
        <v/>
      </c>
      <c r="Q167" s="4" t="str">
        <f t="shared" si="10"/>
        <v/>
      </c>
      <c r="S167" s="2">
        <f t="shared" si="43"/>
        <v>56.5</v>
      </c>
      <c r="T167" s="4">
        <f t="shared" si="11"/>
        <v>169.5</v>
      </c>
      <c r="U167" s="4">
        <f t="shared" si="12"/>
        <v>-1.83</v>
      </c>
      <c r="X167" s="4">
        <f t="shared" si="13"/>
        <v>0</v>
      </c>
      <c r="Y167" s="13" t="str">
        <f t="shared" si="51"/>
        <v/>
      </c>
      <c r="Z167" s="4" t="str">
        <f t="shared" si="15"/>
        <v/>
      </c>
      <c r="AB167" s="2">
        <f t="shared" si="44"/>
        <v>56.5</v>
      </c>
      <c r="AC167" s="4">
        <f t="shared" si="16"/>
        <v>169.5</v>
      </c>
      <c r="AD167" s="4">
        <f t="shared" si="17"/>
        <v>-1.83</v>
      </c>
      <c r="AG167" s="4">
        <f t="shared" si="18"/>
        <v>0</v>
      </c>
      <c r="AH167" s="13" t="str">
        <f t="shared" si="52"/>
        <v/>
      </c>
      <c r="AI167" s="4" t="str">
        <f t="shared" si="20"/>
        <v/>
      </c>
      <c r="AK167" s="2">
        <f t="shared" si="45"/>
        <v>56.5</v>
      </c>
      <c r="AL167" s="4">
        <f t="shared" si="21"/>
        <v>169.5</v>
      </c>
      <c r="AM167" s="4">
        <f t="shared" si="22"/>
        <v>-1.83</v>
      </c>
      <c r="AP167" s="4">
        <f t="shared" si="23"/>
        <v>0</v>
      </c>
      <c r="AQ167" s="13" t="str">
        <f t="shared" si="53"/>
        <v/>
      </c>
      <c r="AR167" s="4" t="str">
        <f t="shared" si="25"/>
        <v/>
      </c>
      <c r="AT167" s="2">
        <f t="shared" si="46"/>
        <v>56.5</v>
      </c>
      <c r="AU167" s="4">
        <f t="shared" si="26"/>
        <v>169.5</v>
      </c>
      <c r="AV167" s="4">
        <f t="shared" si="27"/>
        <v>-1.83</v>
      </c>
      <c r="AY167" s="4">
        <f t="shared" si="28"/>
        <v>0</v>
      </c>
      <c r="AZ167" s="13" t="str">
        <f t="shared" si="54"/>
        <v/>
      </c>
      <c r="BA167" s="4" t="str">
        <f t="shared" si="30"/>
        <v/>
      </c>
      <c r="BC167" s="2">
        <f t="shared" si="47"/>
        <v>56.5</v>
      </c>
      <c r="BD167" s="4">
        <f t="shared" si="31"/>
        <v>169.5</v>
      </c>
      <c r="BE167" s="4">
        <f t="shared" si="32"/>
        <v>-1.83</v>
      </c>
      <c r="BH167" s="4">
        <f t="shared" si="33"/>
        <v>0</v>
      </c>
      <c r="BI167" s="13" t="str">
        <f t="shared" si="55"/>
        <v/>
      </c>
      <c r="BJ167" s="4" t="str">
        <f t="shared" si="35"/>
        <v/>
      </c>
      <c r="BL167" s="2">
        <f t="shared" si="48"/>
        <v>56.5</v>
      </c>
      <c r="BM167" s="4">
        <f t="shared" si="36"/>
        <v>169.5</v>
      </c>
      <c r="BN167" s="4">
        <f t="shared" si="37"/>
        <v>-1.83</v>
      </c>
      <c r="BQ167" s="4">
        <f t="shared" si="38"/>
        <v>0</v>
      </c>
      <c r="BR167" s="13" t="str">
        <f t="shared" si="56"/>
        <v/>
      </c>
      <c r="BS167" s="4" t="str">
        <f t="shared" si="40"/>
        <v/>
      </c>
    </row>
    <row r="168">
      <c r="A168" s="2">
        <f t="shared" si="41"/>
        <v>57</v>
      </c>
      <c r="B168" s="4">
        <f t="shared" si="1"/>
        <v>171</v>
      </c>
      <c r="C168" s="4">
        <f t="shared" si="2"/>
        <v>-1.86</v>
      </c>
      <c r="F168" s="4">
        <f t="shared" si="3"/>
        <v>0</v>
      </c>
      <c r="G168" s="13" t="str">
        <f t="shared" si="49"/>
        <v/>
      </c>
      <c r="H168" s="4" t="str">
        <f t="shared" si="5"/>
        <v/>
      </c>
      <c r="J168" s="2">
        <f t="shared" si="42"/>
        <v>57</v>
      </c>
      <c r="K168" s="4">
        <f t="shared" si="6"/>
        <v>171</v>
      </c>
      <c r="L168" s="4">
        <f t="shared" si="7"/>
        <v>-1.86</v>
      </c>
      <c r="O168" s="4">
        <f t="shared" si="8"/>
        <v>0</v>
      </c>
      <c r="P168" s="13" t="str">
        <f t="shared" si="50"/>
        <v/>
      </c>
      <c r="Q168" s="4" t="str">
        <f t="shared" si="10"/>
        <v/>
      </c>
      <c r="S168" s="2">
        <f t="shared" si="43"/>
        <v>57</v>
      </c>
      <c r="T168" s="4">
        <f t="shared" si="11"/>
        <v>171</v>
      </c>
      <c r="U168" s="4">
        <f t="shared" si="12"/>
        <v>-1.86</v>
      </c>
      <c r="X168" s="4">
        <f t="shared" si="13"/>
        <v>0</v>
      </c>
      <c r="Y168" s="13" t="str">
        <f t="shared" si="51"/>
        <v/>
      </c>
      <c r="Z168" s="4" t="str">
        <f t="shared" si="15"/>
        <v/>
      </c>
      <c r="AB168" s="2">
        <f t="shared" si="44"/>
        <v>57</v>
      </c>
      <c r="AC168" s="4">
        <f t="shared" si="16"/>
        <v>171</v>
      </c>
      <c r="AD168" s="4">
        <f t="shared" si="17"/>
        <v>-1.86</v>
      </c>
      <c r="AG168" s="4">
        <f t="shared" si="18"/>
        <v>0</v>
      </c>
      <c r="AH168" s="13" t="str">
        <f t="shared" si="52"/>
        <v/>
      </c>
      <c r="AI168" s="4" t="str">
        <f t="shared" si="20"/>
        <v/>
      </c>
      <c r="AK168" s="2">
        <f t="shared" si="45"/>
        <v>57</v>
      </c>
      <c r="AL168" s="4">
        <f t="shared" si="21"/>
        <v>171</v>
      </c>
      <c r="AM168" s="4">
        <f t="shared" si="22"/>
        <v>-1.86</v>
      </c>
      <c r="AP168" s="4">
        <f t="shared" si="23"/>
        <v>0</v>
      </c>
      <c r="AQ168" s="13" t="str">
        <f t="shared" si="53"/>
        <v/>
      </c>
      <c r="AR168" s="4" t="str">
        <f t="shared" si="25"/>
        <v/>
      </c>
      <c r="AT168" s="2">
        <f t="shared" si="46"/>
        <v>57</v>
      </c>
      <c r="AU168" s="4">
        <f t="shared" si="26"/>
        <v>171</v>
      </c>
      <c r="AV168" s="4">
        <f t="shared" si="27"/>
        <v>-1.86</v>
      </c>
      <c r="AY168" s="4">
        <f t="shared" si="28"/>
        <v>0</v>
      </c>
      <c r="AZ168" s="13" t="str">
        <f t="shared" si="54"/>
        <v/>
      </c>
      <c r="BA168" s="4" t="str">
        <f t="shared" si="30"/>
        <v/>
      </c>
      <c r="BC168" s="2">
        <f t="shared" si="47"/>
        <v>57</v>
      </c>
      <c r="BD168" s="4">
        <f t="shared" si="31"/>
        <v>171</v>
      </c>
      <c r="BE168" s="4">
        <f t="shared" si="32"/>
        <v>-1.86</v>
      </c>
      <c r="BH168" s="4">
        <f t="shared" si="33"/>
        <v>0</v>
      </c>
      <c r="BI168" s="13" t="str">
        <f t="shared" si="55"/>
        <v/>
      </c>
      <c r="BJ168" s="4" t="str">
        <f t="shared" si="35"/>
        <v/>
      </c>
      <c r="BL168" s="2">
        <f t="shared" si="48"/>
        <v>57</v>
      </c>
      <c r="BM168" s="4">
        <f t="shared" si="36"/>
        <v>171</v>
      </c>
      <c r="BN168" s="4">
        <f t="shared" si="37"/>
        <v>-1.86</v>
      </c>
      <c r="BQ168" s="4">
        <f t="shared" si="38"/>
        <v>0</v>
      </c>
      <c r="BR168" s="13" t="str">
        <f t="shared" si="56"/>
        <v/>
      </c>
      <c r="BS168" s="4" t="str">
        <f t="shared" si="40"/>
        <v/>
      </c>
    </row>
    <row r="169">
      <c r="A169" s="2">
        <f t="shared" si="41"/>
        <v>57.5</v>
      </c>
      <c r="B169" s="4">
        <f t="shared" si="1"/>
        <v>172.5</v>
      </c>
      <c r="C169" s="4">
        <f t="shared" si="2"/>
        <v>-1.89</v>
      </c>
      <c r="F169" s="4">
        <f t="shared" si="3"/>
        <v>0</v>
      </c>
      <c r="G169" s="13" t="str">
        <f t="shared" si="49"/>
        <v/>
      </c>
      <c r="H169" s="4" t="str">
        <f t="shared" si="5"/>
        <v/>
      </c>
      <c r="J169" s="2">
        <f t="shared" si="42"/>
        <v>57.5</v>
      </c>
      <c r="K169" s="4">
        <f t="shared" si="6"/>
        <v>172.5</v>
      </c>
      <c r="L169" s="4">
        <f t="shared" si="7"/>
        <v>-1.89</v>
      </c>
      <c r="O169" s="4">
        <f t="shared" si="8"/>
        <v>0</v>
      </c>
      <c r="P169" s="13" t="str">
        <f t="shared" si="50"/>
        <v/>
      </c>
      <c r="Q169" s="4" t="str">
        <f t="shared" si="10"/>
        <v/>
      </c>
      <c r="S169" s="2">
        <f t="shared" si="43"/>
        <v>57.5</v>
      </c>
      <c r="T169" s="4">
        <f t="shared" si="11"/>
        <v>172.5</v>
      </c>
      <c r="U169" s="4">
        <f t="shared" si="12"/>
        <v>-1.89</v>
      </c>
      <c r="X169" s="4">
        <f t="shared" si="13"/>
        <v>0</v>
      </c>
      <c r="Y169" s="13" t="str">
        <f t="shared" si="51"/>
        <v/>
      </c>
      <c r="Z169" s="4" t="str">
        <f t="shared" si="15"/>
        <v/>
      </c>
      <c r="AB169" s="2">
        <f t="shared" si="44"/>
        <v>57.5</v>
      </c>
      <c r="AC169" s="4">
        <f t="shared" si="16"/>
        <v>172.5</v>
      </c>
      <c r="AD169" s="4">
        <f t="shared" si="17"/>
        <v>-1.89</v>
      </c>
      <c r="AG169" s="4">
        <f t="shared" si="18"/>
        <v>0</v>
      </c>
      <c r="AH169" s="13" t="str">
        <f t="shared" si="52"/>
        <v/>
      </c>
      <c r="AI169" s="4" t="str">
        <f t="shared" si="20"/>
        <v/>
      </c>
      <c r="AK169" s="2">
        <f t="shared" si="45"/>
        <v>57.5</v>
      </c>
      <c r="AL169" s="4">
        <f t="shared" si="21"/>
        <v>172.5</v>
      </c>
      <c r="AM169" s="4">
        <f t="shared" si="22"/>
        <v>-1.89</v>
      </c>
      <c r="AP169" s="4">
        <f t="shared" si="23"/>
        <v>0</v>
      </c>
      <c r="AQ169" s="13" t="str">
        <f t="shared" si="53"/>
        <v/>
      </c>
      <c r="AR169" s="4" t="str">
        <f t="shared" si="25"/>
        <v/>
      </c>
      <c r="AT169" s="2">
        <f t="shared" si="46"/>
        <v>57.5</v>
      </c>
      <c r="AU169" s="4">
        <f t="shared" si="26"/>
        <v>172.5</v>
      </c>
      <c r="AV169" s="4">
        <f t="shared" si="27"/>
        <v>-1.89</v>
      </c>
      <c r="AY169" s="4">
        <f t="shared" si="28"/>
        <v>0</v>
      </c>
      <c r="AZ169" s="13" t="str">
        <f t="shared" si="54"/>
        <v/>
      </c>
      <c r="BA169" s="4" t="str">
        <f t="shared" si="30"/>
        <v/>
      </c>
      <c r="BC169" s="2">
        <f t="shared" si="47"/>
        <v>57.5</v>
      </c>
      <c r="BD169" s="4">
        <f t="shared" si="31"/>
        <v>172.5</v>
      </c>
      <c r="BE169" s="4">
        <f t="shared" si="32"/>
        <v>-1.89</v>
      </c>
      <c r="BH169" s="4">
        <f t="shared" si="33"/>
        <v>0</v>
      </c>
      <c r="BI169" s="13" t="str">
        <f t="shared" si="55"/>
        <v/>
      </c>
      <c r="BJ169" s="4" t="str">
        <f t="shared" si="35"/>
        <v/>
      </c>
      <c r="BL169" s="2">
        <f t="shared" si="48"/>
        <v>57.5</v>
      </c>
      <c r="BM169" s="4">
        <f t="shared" si="36"/>
        <v>172.5</v>
      </c>
      <c r="BN169" s="4">
        <f t="shared" si="37"/>
        <v>-1.89</v>
      </c>
      <c r="BQ169" s="4">
        <f t="shared" si="38"/>
        <v>0</v>
      </c>
      <c r="BR169" s="13" t="str">
        <f t="shared" si="56"/>
        <v/>
      </c>
      <c r="BS169" s="4" t="str">
        <f t="shared" si="40"/>
        <v/>
      </c>
    </row>
    <row r="170">
      <c r="A170" s="2">
        <f t="shared" si="41"/>
        <v>58</v>
      </c>
      <c r="B170" s="4">
        <f t="shared" si="1"/>
        <v>174</v>
      </c>
      <c r="C170" s="4">
        <f t="shared" si="2"/>
        <v>-1.92</v>
      </c>
      <c r="F170" s="4">
        <f t="shared" si="3"/>
        <v>0</v>
      </c>
      <c r="G170" s="13" t="str">
        <f t="shared" si="49"/>
        <v/>
      </c>
      <c r="H170" s="4" t="str">
        <f t="shared" si="5"/>
        <v/>
      </c>
      <c r="J170" s="2">
        <f t="shared" si="42"/>
        <v>58</v>
      </c>
      <c r="K170" s="4">
        <f t="shared" si="6"/>
        <v>174</v>
      </c>
      <c r="L170" s="4">
        <f t="shared" si="7"/>
        <v>-1.92</v>
      </c>
      <c r="O170" s="4">
        <f t="shared" si="8"/>
        <v>0</v>
      </c>
      <c r="P170" s="13" t="str">
        <f t="shared" si="50"/>
        <v/>
      </c>
      <c r="Q170" s="4" t="str">
        <f t="shared" si="10"/>
        <v/>
      </c>
      <c r="S170" s="2">
        <f t="shared" si="43"/>
        <v>58</v>
      </c>
      <c r="T170" s="4">
        <f t="shared" si="11"/>
        <v>174</v>
      </c>
      <c r="U170" s="4">
        <f t="shared" si="12"/>
        <v>-1.92</v>
      </c>
      <c r="V170" s="4">
        <f>150.75+1/32</f>
        <v>150.78125</v>
      </c>
      <c r="W170" s="4">
        <f>155.25+1/32</f>
        <v>155.28125</v>
      </c>
      <c r="X170" s="4">
        <f t="shared" si="13"/>
        <v>4.5</v>
      </c>
      <c r="Y170" s="13">
        <f t="shared" si="51"/>
        <v>1</v>
      </c>
      <c r="Z170" s="4">
        <f t="shared" si="15"/>
        <v>0</v>
      </c>
      <c r="AB170" s="2">
        <f t="shared" si="44"/>
        <v>58</v>
      </c>
      <c r="AC170" s="4">
        <f t="shared" si="16"/>
        <v>174</v>
      </c>
      <c r="AD170" s="4">
        <f t="shared" si="17"/>
        <v>-1.92</v>
      </c>
      <c r="AG170" s="4">
        <f t="shared" si="18"/>
        <v>0</v>
      </c>
      <c r="AH170" s="13" t="str">
        <f t="shared" si="52"/>
        <v/>
      </c>
      <c r="AI170" s="4" t="str">
        <f t="shared" si="20"/>
        <v/>
      </c>
      <c r="AK170" s="2">
        <f t="shared" si="45"/>
        <v>58</v>
      </c>
      <c r="AL170" s="4">
        <f t="shared" si="21"/>
        <v>174</v>
      </c>
      <c r="AM170" s="4">
        <f t="shared" si="22"/>
        <v>-1.92</v>
      </c>
      <c r="AP170" s="4">
        <f t="shared" si="23"/>
        <v>0</v>
      </c>
      <c r="AQ170" s="13" t="str">
        <f t="shared" si="53"/>
        <v/>
      </c>
      <c r="AR170" s="4" t="str">
        <f t="shared" si="25"/>
        <v/>
      </c>
      <c r="AT170" s="2">
        <f t="shared" si="46"/>
        <v>58</v>
      </c>
      <c r="AU170" s="4">
        <f t="shared" si="26"/>
        <v>174</v>
      </c>
      <c r="AV170" s="4">
        <f t="shared" si="27"/>
        <v>-1.92</v>
      </c>
      <c r="AY170" s="4">
        <f t="shared" si="28"/>
        <v>0</v>
      </c>
      <c r="AZ170" s="13" t="str">
        <f t="shared" si="54"/>
        <v/>
      </c>
      <c r="BA170" s="4" t="str">
        <f t="shared" si="30"/>
        <v/>
      </c>
      <c r="BC170" s="2">
        <f t="shared" si="47"/>
        <v>58</v>
      </c>
      <c r="BD170" s="4">
        <f t="shared" si="31"/>
        <v>174</v>
      </c>
      <c r="BE170" s="4">
        <f t="shared" si="32"/>
        <v>-1.92</v>
      </c>
      <c r="BH170" s="4">
        <f t="shared" si="33"/>
        <v>0</v>
      </c>
      <c r="BI170" s="13" t="str">
        <f t="shared" si="55"/>
        <v/>
      </c>
      <c r="BJ170" s="4" t="str">
        <f t="shared" si="35"/>
        <v/>
      </c>
      <c r="BL170" s="2">
        <f t="shared" si="48"/>
        <v>58</v>
      </c>
      <c r="BM170" s="4">
        <f t="shared" si="36"/>
        <v>174</v>
      </c>
      <c r="BN170" s="4">
        <f t="shared" si="37"/>
        <v>-1.92</v>
      </c>
      <c r="BQ170" s="4">
        <f t="shared" si="38"/>
        <v>0</v>
      </c>
      <c r="BR170" s="13" t="str">
        <f t="shared" si="56"/>
        <v/>
      </c>
      <c r="BS170" s="4" t="str">
        <f t="shared" si="40"/>
        <v/>
      </c>
    </row>
    <row r="171">
      <c r="A171" s="2">
        <f t="shared" si="41"/>
        <v>58.5</v>
      </c>
      <c r="B171" s="4">
        <f t="shared" si="1"/>
        <v>175.5</v>
      </c>
      <c r="C171" s="4">
        <f t="shared" si="2"/>
        <v>-1.95</v>
      </c>
      <c r="F171" s="4">
        <f t="shared" si="3"/>
        <v>0</v>
      </c>
      <c r="G171" s="13" t="str">
        <f t="shared" si="49"/>
        <v/>
      </c>
      <c r="H171" s="4" t="str">
        <f t="shared" si="5"/>
        <v/>
      </c>
      <c r="J171" s="2">
        <f t="shared" si="42"/>
        <v>58.5</v>
      </c>
      <c r="K171" s="4">
        <f t="shared" si="6"/>
        <v>175.5</v>
      </c>
      <c r="L171" s="4">
        <f t="shared" si="7"/>
        <v>-1.95</v>
      </c>
      <c r="O171" s="4">
        <f t="shared" si="8"/>
        <v>0</v>
      </c>
      <c r="P171" s="13" t="str">
        <f t="shared" si="50"/>
        <v/>
      </c>
      <c r="Q171" s="4" t="str">
        <f t="shared" si="10"/>
        <v/>
      </c>
      <c r="S171" s="2">
        <f t="shared" si="43"/>
        <v>58.5</v>
      </c>
      <c r="T171" s="4">
        <f t="shared" si="11"/>
        <v>175.5</v>
      </c>
      <c r="U171" s="4">
        <f t="shared" si="12"/>
        <v>-1.95</v>
      </c>
      <c r="X171" s="4">
        <f t="shared" si="13"/>
        <v>0</v>
      </c>
      <c r="Y171" s="13" t="str">
        <f t="shared" si="51"/>
        <v/>
      </c>
      <c r="Z171" s="4" t="str">
        <f t="shared" si="15"/>
        <v/>
      </c>
      <c r="AB171" s="2">
        <f t="shared" si="44"/>
        <v>58.5</v>
      </c>
      <c r="AC171" s="4">
        <f t="shared" si="16"/>
        <v>175.5</v>
      </c>
      <c r="AD171" s="4">
        <f t="shared" si="17"/>
        <v>-1.95</v>
      </c>
      <c r="AG171" s="4">
        <f t="shared" si="18"/>
        <v>0</v>
      </c>
      <c r="AH171" s="13" t="str">
        <f t="shared" si="52"/>
        <v/>
      </c>
      <c r="AI171" s="4" t="str">
        <f t="shared" si="20"/>
        <v/>
      </c>
      <c r="AK171" s="2">
        <f t="shared" si="45"/>
        <v>58.5</v>
      </c>
      <c r="AL171" s="4">
        <f t="shared" si="21"/>
        <v>175.5</v>
      </c>
      <c r="AM171" s="4">
        <f t="shared" si="22"/>
        <v>-1.95</v>
      </c>
      <c r="AP171" s="4">
        <f t="shared" si="23"/>
        <v>0</v>
      </c>
      <c r="AQ171" s="13" t="str">
        <f t="shared" si="53"/>
        <v/>
      </c>
      <c r="AR171" s="4" t="str">
        <f t="shared" si="25"/>
        <v/>
      </c>
      <c r="AT171" s="2">
        <f t="shared" si="46"/>
        <v>58.5</v>
      </c>
      <c r="AU171" s="4">
        <f t="shared" si="26"/>
        <v>175.5</v>
      </c>
      <c r="AV171" s="4">
        <f t="shared" si="27"/>
        <v>-1.95</v>
      </c>
      <c r="AY171" s="4">
        <f t="shared" si="28"/>
        <v>0</v>
      </c>
      <c r="AZ171" s="13" t="str">
        <f t="shared" si="54"/>
        <v/>
      </c>
      <c r="BA171" s="4" t="str">
        <f t="shared" si="30"/>
        <v/>
      </c>
      <c r="BC171" s="2">
        <f t="shared" si="47"/>
        <v>58.5</v>
      </c>
      <c r="BD171" s="4">
        <f t="shared" si="31"/>
        <v>175.5</v>
      </c>
      <c r="BE171" s="4">
        <f t="shared" si="32"/>
        <v>-1.95</v>
      </c>
      <c r="BH171" s="4">
        <f t="shared" si="33"/>
        <v>0</v>
      </c>
      <c r="BI171" s="13" t="str">
        <f t="shared" si="55"/>
        <v/>
      </c>
      <c r="BJ171" s="4" t="str">
        <f t="shared" si="35"/>
        <v/>
      </c>
      <c r="BL171" s="2">
        <f t="shared" si="48"/>
        <v>58.5</v>
      </c>
      <c r="BM171" s="4">
        <f t="shared" si="36"/>
        <v>175.5</v>
      </c>
      <c r="BN171" s="4">
        <f t="shared" si="37"/>
        <v>-1.95</v>
      </c>
      <c r="BQ171" s="4">
        <f t="shared" si="38"/>
        <v>0</v>
      </c>
      <c r="BR171" s="13" t="str">
        <f t="shared" si="56"/>
        <v/>
      </c>
      <c r="BS171" s="4" t="str">
        <f t="shared" si="40"/>
        <v/>
      </c>
    </row>
    <row r="172">
      <c r="A172" s="2">
        <f t="shared" si="41"/>
        <v>59</v>
      </c>
      <c r="B172" s="4">
        <f t="shared" si="1"/>
        <v>177</v>
      </c>
      <c r="C172" s="4">
        <f t="shared" si="2"/>
        <v>-1.98</v>
      </c>
      <c r="F172" s="4">
        <f t="shared" si="3"/>
        <v>0</v>
      </c>
      <c r="G172" s="13" t="str">
        <f t="shared" si="49"/>
        <v/>
      </c>
      <c r="H172" s="4" t="str">
        <f t="shared" si="5"/>
        <v/>
      </c>
      <c r="J172" s="2">
        <f t="shared" si="42"/>
        <v>59</v>
      </c>
      <c r="K172" s="4">
        <f t="shared" si="6"/>
        <v>177</v>
      </c>
      <c r="L172" s="4">
        <f t="shared" si="7"/>
        <v>-1.98</v>
      </c>
      <c r="O172" s="4">
        <f t="shared" si="8"/>
        <v>0</v>
      </c>
      <c r="P172" s="13" t="str">
        <f t="shared" si="50"/>
        <v/>
      </c>
      <c r="Q172" s="4" t="str">
        <f t="shared" si="10"/>
        <v/>
      </c>
      <c r="S172" s="2">
        <f t="shared" si="43"/>
        <v>59</v>
      </c>
      <c r="T172" s="4">
        <f t="shared" si="11"/>
        <v>177</v>
      </c>
      <c r="U172" s="4">
        <f t="shared" si="12"/>
        <v>-1.98</v>
      </c>
      <c r="X172" s="4">
        <f t="shared" si="13"/>
        <v>0</v>
      </c>
      <c r="Y172" s="13" t="str">
        <f t="shared" si="51"/>
        <v/>
      </c>
      <c r="Z172" s="4" t="str">
        <f t="shared" si="15"/>
        <v/>
      </c>
      <c r="AB172" s="2">
        <f t="shared" si="44"/>
        <v>59</v>
      </c>
      <c r="AC172" s="4">
        <f t="shared" si="16"/>
        <v>177</v>
      </c>
      <c r="AD172" s="4">
        <f t="shared" si="17"/>
        <v>-1.98</v>
      </c>
      <c r="AG172" s="4">
        <f t="shared" si="18"/>
        <v>0</v>
      </c>
      <c r="AH172" s="13" t="str">
        <f t="shared" si="52"/>
        <v/>
      </c>
      <c r="AI172" s="4" t="str">
        <f t="shared" si="20"/>
        <v/>
      </c>
      <c r="AK172" s="2">
        <f t="shared" si="45"/>
        <v>59</v>
      </c>
      <c r="AL172" s="4">
        <f t="shared" si="21"/>
        <v>177</v>
      </c>
      <c r="AM172" s="4">
        <f t="shared" si="22"/>
        <v>-1.98</v>
      </c>
      <c r="AP172" s="4">
        <f t="shared" si="23"/>
        <v>0</v>
      </c>
      <c r="AQ172" s="13" t="str">
        <f t="shared" si="53"/>
        <v/>
      </c>
      <c r="AR172" s="4" t="str">
        <f t="shared" si="25"/>
        <v/>
      </c>
      <c r="AT172" s="2">
        <f t="shared" si="46"/>
        <v>59</v>
      </c>
      <c r="AU172" s="4">
        <f t="shared" si="26"/>
        <v>177</v>
      </c>
      <c r="AV172" s="4">
        <f t="shared" si="27"/>
        <v>-1.98</v>
      </c>
      <c r="AY172" s="4">
        <f t="shared" si="28"/>
        <v>0</v>
      </c>
      <c r="AZ172" s="13" t="str">
        <f t="shared" si="54"/>
        <v/>
      </c>
      <c r="BA172" s="4" t="str">
        <f t="shared" si="30"/>
        <v/>
      </c>
      <c r="BC172" s="2">
        <f t="shared" si="47"/>
        <v>59</v>
      </c>
      <c r="BD172" s="4">
        <f t="shared" si="31"/>
        <v>177</v>
      </c>
      <c r="BE172" s="4">
        <f t="shared" si="32"/>
        <v>-1.98</v>
      </c>
      <c r="BH172" s="4">
        <f t="shared" si="33"/>
        <v>0</v>
      </c>
      <c r="BI172" s="13" t="str">
        <f t="shared" si="55"/>
        <v/>
      </c>
      <c r="BJ172" s="4" t="str">
        <f t="shared" si="35"/>
        <v/>
      </c>
      <c r="BL172" s="2">
        <f t="shared" si="48"/>
        <v>59</v>
      </c>
      <c r="BM172" s="4">
        <f t="shared" si="36"/>
        <v>177</v>
      </c>
      <c r="BN172" s="4">
        <f t="shared" si="37"/>
        <v>-1.98</v>
      </c>
      <c r="BQ172" s="4">
        <f t="shared" si="38"/>
        <v>0</v>
      </c>
      <c r="BR172" s="13" t="str">
        <f t="shared" si="56"/>
        <v/>
      </c>
      <c r="BS172" s="4" t="str">
        <f t="shared" si="40"/>
        <v/>
      </c>
    </row>
    <row r="173">
      <c r="A173" s="2">
        <f t="shared" si="41"/>
        <v>59.5</v>
      </c>
      <c r="B173" s="4">
        <f t="shared" si="1"/>
        <v>178.5</v>
      </c>
      <c r="C173" s="4">
        <f t="shared" si="2"/>
        <v>-2.01</v>
      </c>
      <c r="F173" s="4">
        <f t="shared" si="3"/>
        <v>0</v>
      </c>
      <c r="G173" s="13" t="str">
        <f t="shared" si="49"/>
        <v/>
      </c>
      <c r="H173" s="4" t="str">
        <f t="shared" si="5"/>
        <v/>
      </c>
      <c r="J173" s="2">
        <f t="shared" si="42"/>
        <v>59.5</v>
      </c>
      <c r="K173" s="4">
        <f t="shared" si="6"/>
        <v>178.5</v>
      </c>
      <c r="L173" s="4">
        <f t="shared" si="7"/>
        <v>-2.01</v>
      </c>
      <c r="O173" s="4">
        <f t="shared" si="8"/>
        <v>0</v>
      </c>
      <c r="P173" s="13" t="str">
        <f t="shared" si="50"/>
        <v/>
      </c>
      <c r="Q173" s="4" t="str">
        <f t="shared" si="10"/>
        <v/>
      </c>
      <c r="S173" s="2">
        <f t="shared" si="43"/>
        <v>59.5</v>
      </c>
      <c r="T173" s="4">
        <f t="shared" si="11"/>
        <v>178.5</v>
      </c>
      <c r="U173" s="4">
        <f t="shared" si="12"/>
        <v>-2.01</v>
      </c>
      <c r="X173" s="4">
        <f t="shared" si="13"/>
        <v>0</v>
      </c>
      <c r="Y173" s="13" t="str">
        <f t="shared" si="51"/>
        <v/>
      </c>
      <c r="Z173" s="4" t="str">
        <f t="shared" si="15"/>
        <v/>
      </c>
      <c r="AB173" s="2">
        <f t="shared" si="44"/>
        <v>59.5</v>
      </c>
      <c r="AC173" s="4">
        <f t="shared" si="16"/>
        <v>178.5</v>
      </c>
      <c r="AD173" s="4">
        <f t="shared" si="17"/>
        <v>-2.01</v>
      </c>
      <c r="AG173" s="4">
        <f t="shared" si="18"/>
        <v>0</v>
      </c>
      <c r="AH173" s="13" t="str">
        <f t="shared" si="52"/>
        <v/>
      </c>
      <c r="AI173" s="4" t="str">
        <f t="shared" si="20"/>
        <v/>
      </c>
      <c r="AK173" s="2">
        <f t="shared" si="45"/>
        <v>59.5</v>
      </c>
      <c r="AL173" s="4">
        <f t="shared" si="21"/>
        <v>178.5</v>
      </c>
      <c r="AM173" s="4">
        <f t="shared" si="22"/>
        <v>-2.01</v>
      </c>
      <c r="AP173" s="4">
        <f t="shared" si="23"/>
        <v>0</v>
      </c>
      <c r="AQ173" s="13" t="str">
        <f t="shared" si="53"/>
        <v/>
      </c>
      <c r="AR173" s="4" t="str">
        <f t="shared" si="25"/>
        <v/>
      </c>
      <c r="AT173" s="2">
        <f t="shared" si="46"/>
        <v>59.5</v>
      </c>
      <c r="AU173" s="4">
        <f t="shared" si="26"/>
        <v>178.5</v>
      </c>
      <c r="AV173" s="4">
        <f t="shared" si="27"/>
        <v>-2.01</v>
      </c>
      <c r="AY173" s="4">
        <f t="shared" si="28"/>
        <v>0</v>
      </c>
      <c r="AZ173" s="13" t="str">
        <f t="shared" si="54"/>
        <v/>
      </c>
      <c r="BA173" s="4" t="str">
        <f t="shared" si="30"/>
        <v/>
      </c>
      <c r="BC173" s="2">
        <f t="shared" si="47"/>
        <v>59.5</v>
      </c>
      <c r="BD173" s="4">
        <f t="shared" si="31"/>
        <v>178.5</v>
      </c>
      <c r="BE173" s="4">
        <f t="shared" si="32"/>
        <v>-2.01</v>
      </c>
      <c r="BH173" s="4">
        <f t="shared" si="33"/>
        <v>0</v>
      </c>
      <c r="BI173" s="13" t="str">
        <f t="shared" si="55"/>
        <v/>
      </c>
      <c r="BJ173" s="4" t="str">
        <f t="shared" si="35"/>
        <v/>
      </c>
      <c r="BL173" s="2">
        <f t="shared" si="48"/>
        <v>59.5</v>
      </c>
      <c r="BM173" s="4">
        <f t="shared" si="36"/>
        <v>178.5</v>
      </c>
      <c r="BN173" s="4">
        <f t="shared" si="37"/>
        <v>-2.01</v>
      </c>
      <c r="BQ173" s="4">
        <f t="shared" si="38"/>
        <v>0</v>
      </c>
      <c r="BR173" s="13" t="str">
        <f t="shared" si="56"/>
        <v/>
      </c>
      <c r="BS173" s="4" t="str">
        <f t="shared" si="40"/>
        <v/>
      </c>
    </row>
    <row r="174">
      <c r="A174" s="2">
        <f t="shared" si="41"/>
        <v>60</v>
      </c>
      <c r="B174" s="4">
        <f t="shared" si="1"/>
        <v>180</v>
      </c>
      <c r="C174" s="4">
        <f t="shared" si="2"/>
        <v>-2.04</v>
      </c>
      <c r="F174" s="4">
        <f t="shared" si="3"/>
        <v>0</v>
      </c>
      <c r="G174" s="13" t="str">
        <f t="shared" si="49"/>
        <v/>
      </c>
      <c r="H174" s="4" t="str">
        <f t="shared" si="5"/>
        <v/>
      </c>
      <c r="J174" s="2">
        <f t="shared" si="42"/>
        <v>60</v>
      </c>
      <c r="K174" s="4">
        <f t="shared" si="6"/>
        <v>180</v>
      </c>
      <c r="L174" s="4">
        <f t="shared" si="7"/>
        <v>-2.04</v>
      </c>
      <c r="O174" s="4">
        <f t="shared" si="8"/>
        <v>0</v>
      </c>
      <c r="P174" s="13" t="str">
        <f t="shared" si="50"/>
        <v/>
      </c>
      <c r="Q174" s="4" t="str">
        <f t="shared" si="10"/>
        <v/>
      </c>
      <c r="S174" s="2">
        <f t="shared" si="43"/>
        <v>60</v>
      </c>
      <c r="T174" s="4">
        <f t="shared" si="11"/>
        <v>180</v>
      </c>
      <c r="U174" s="4">
        <f t="shared" si="12"/>
        <v>-2.04</v>
      </c>
      <c r="V174" s="4">
        <f>150.75+1/32</f>
        <v>150.78125</v>
      </c>
      <c r="W174" s="4">
        <f>155.25+1/32</f>
        <v>155.28125</v>
      </c>
      <c r="X174" s="4">
        <f t="shared" si="13"/>
        <v>4.5</v>
      </c>
      <c r="Y174" s="13">
        <f t="shared" si="51"/>
        <v>1</v>
      </c>
      <c r="Z174" s="4">
        <f t="shared" si="15"/>
        <v>0</v>
      </c>
      <c r="AB174" s="2">
        <f t="shared" si="44"/>
        <v>60</v>
      </c>
      <c r="AC174" s="4">
        <f t="shared" si="16"/>
        <v>180</v>
      </c>
      <c r="AD174" s="4">
        <f t="shared" si="17"/>
        <v>-2.04</v>
      </c>
      <c r="AG174" s="4">
        <f t="shared" si="18"/>
        <v>0</v>
      </c>
      <c r="AH174" s="13" t="str">
        <f t="shared" si="52"/>
        <v/>
      </c>
      <c r="AI174" s="4" t="str">
        <f t="shared" si="20"/>
        <v/>
      </c>
      <c r="AK174" s="2">
        <f t="shared" si="45"/>
        <v>60</v>
      </c>
      <c r="AL174" s="4">
        <f t="shared" si="21"/>
        <v>180</v>
      </c>
      <c r="AM174" s="4">
        <f t="shared" si="22"/>
        <v>-2.04</v>
      </c>
      <c r="AP174" s="4">
        <f t="shared" si="23"/>
        <v>0</v>
      </c>
      <c r="AQ174" s="13" t="str">
        <f t="shared" si="53"/>
        <v/>
      </c>
      <c r="AR174" s="4" t="str">
        <f t="shared" si="25"/>
        <v/>
      </c>
      <c r="AT174" s="2">
        <f t="shared" si="46"/>
        <v>60</v>
      </c>
      <c r="AU174" s="4">
        <f t="shared" si="26"/>
        <v>180</v>
      </c>
      <c r="AV174" s="4">
        <f t="shared" si="27"/>
        <v>-2.04</v>
      </c>
      <c r="AY174" s="4">
        <f t="shared" si="28"/>
        <v>0</v>
      </c>
      <c r="AZ174" s="13" t="str">
        <f t="shared" si="54"/>
        <v/>
      </c>
      <c r="BA174" s="4" t="str">
        <f t="shared" si="30"/>
        <v/>
      </c>
      <c r="BC174" s="2">
        <f t="shared" si="47"/>
        <v>60</v>
      </c>
      <c r="BD174" s="4">
        <f t="shared" si="31"/>
        <v>180</v>
      </c>
      <c r="BE174" s="4">
        <f t="shared" si="32"/>
        <v>-2.04</v>
      </c>
      <c r="BH174" s="4">
        <f t="shared" si="33"/>
        <v>0</v>
      </c>
      <c r="BI174" s="13" t="str">
        <f t="shared" si="55"/>
        <v/>
      </c>
      <c r="BJ174" s="4" t="str">
        <f t="shared" si="35"/>
        <v/>
      </c>
      <c r="BL174" s="2">
        <f t="shared" si="48"/>
        <v>60</v>
      </c>
      <c r="BM174" s="4">
        <f t="shared" si="36"/>
        <v>180</v>
      </c>
      <c r="BN174" s="4">
        <f t="shared" si="37"/>
        <v>-2.04</v>
      </c>
      <c r="BQ174" s="4">
        <f t="shared" si="38"/>
        <v>0</v>
      </c>
      <c r="BR174" s="13" t="str">
        <f t="shared" si="56"/>
        <v/>
      </c>
      <c r="BS174" s="4" t="str">
        <f t="shared" si="40"/>
        <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2" t="s">
        <v>40</v>
      </c>
      <c r="B4" s="2">
        <v>1.5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43.52884819</v>
      </c>
    </row>
    <row r="12">
      <c r="A12" s="2" t="s">
        <v>19</v>
      </c>
      <c r="B12" s="7">
        <f>B11*(B3/100)/(0.000015)</f>
        <v>145096.1606</v>
      </c>
    </row>
    <row r="13">
      <c r="A13" s="9" t="s">
        <v>20</v>
      </c>
      <c r="B13" s="2">
        <v>2.99</v>
      </c>
    </row>
    <row r="14">
      <c r="A14" s="1"/>
      <c r="B14" s="8"/>
      <c r="E14" s="2"/>
    </row>
    <row r="15">
      <c r="A15" s="1" t="s">
        <v>21</v>
      </c>
      <c r="B15" s="8"/>
      <c r="AB15" s="2" t="s">
        <v>91</v>
      </c>
    </row>
    <row r="16">
      <c r="A16" s="2"/>
      <c r="S16" s="2" t="s">
        <v>92</v>
      </c>
      <c r="AB16" s="2" t="s">
        <v>93</v>
      </c>
    </row>
    <row r="17">
      <c r="A17" s="1" t="s">
        <v>22</v>
      </c>
      <c r="B17" s="2" t="s">
        <v>46</v>
      </c>
      <c r="C17" s="33">
        <v>45143.0</v>
      </c>
      <c r="J17" s="1" t="s">
        <v>23</v>
      </c>
      <c r="K17" s="2" t="s">
        <v>46</v>
      </c>
      <c r="L17" s="33">
        <v>45143.0</v>
      </c>
      <c r="S17" s="1" t="s">
        <v>24</v>
      </c>
      <c r="T17" s="2" t="s">
        <v>46</v>
      </c>
      <c r="U17" s="33">
        <v>45143.0</v>
      </c>
      <c r="AB17" s="1" t="s">
        <v>25</v>
      </c>
      <c r="AC17" s="2" t="s">
        <v>46</v>
      </c>
      <c r="AD17" s="32">
        <v>45056.0</v>
      </c>
      <c r="AK17" s="1" t="s">
        <v>84</v>
      </c>
      <c r="AL17" s="2" t="s">
        <v>46</v>
      </c>
      <c r="AM17" s="32">
        <v>45058.0</v>
      </c>
      <c r="AT17" s="1" t="s">
        <v>85</v>
      </c>
      <c r="AU17" s="2" t="s">
        <v>46</v>
      </c>
      <c r="AV17" s="32">
        <v>45060.0</v>
      </c>
      <c r="BC17" s="1" t="s">
        <v>86</v>
      </c>
      <c r="BD17" s="2" t="s">
        <v>46</v>
      </c>
      <c r="BE17" s="32">
        <v>45060.0</v>
      </c>
      <c r="BL17" s="37" t="s">
        <v>87</v>
      </c>
      <c r="BM17" s="2" t="s">
        <v>46</v>
      </c>
      <c r="BN17" s="41">
        <v>45061.0</v>
      </c>
      <c r="BO17" s="15"/>
      <c r="BP17" s="15"/>
      <c r="BQ17" s="15"/>
      <c r="BR17" s="15"/>
      <c r="BT17" s="15"/>
    </row>
    <row r="18">
      <c r="A18" s="9" t="s">
        <v>26</v>
      </c>
      <c r="B18" s="2">
        <v>4.5625</v>
      </c>
      <c r="D18" s="2" t="s">
        <v>47</v>
      </c>
      <c r="E18" s="4">
        <f>pi()*((0.5)^2-((($B$3-2*$B$4)/$B$3)*0.5)^2)</f>
        <v>0.6597344573</v>
      </c>
      <c r="H18" s="2" t="s">
        <v>48</v>
      </c>
      <c r="J18" s="9" t="s">
        <v>26</v>
      </c>
      <c r="K18" s="2">
        <v>4.5</v>
      </c>
      <c r="M18" s="2" t="s">
        <v>47</v>
      </c>
      <c r="N18" s="4">
        <f>pi()*((0.5)^2-((($B$3-2*$B$4)/$B$3)*0.5)^2)</f>
        <v>0.6597344573</v>
      </c>
      <c r="Q18" s="2" t="s">
        <v>48</v>
      </c>
      <c r="S18" s="9" t="s">
        <v>26</v>
      </c>
      <c r="T18" s="42">
        <v>4.46875</v>
      </c>
      <c r="V18" s="2" t="s">
        <v>47</v>
      </c>
      <c r="W18" s="4">
        <f>pi()*((0.5)^2-((($B$3-2*$B$4)/$B$3)*0.5)^2)</f>
        <v>0.6597344573</v>
      </c>
      <c r="Z18" s="2" t="s">
        <v>48</v>
      </c>
      <c r="AB18" s="9" t="s">
        <v>26</v>
      </c>
      <c r="AC18" s="2">
        <v>4.5625</v>
      </c>
      <c r="AE18" s="2" t="s">
        <v>47</v>
      </c>
      <c r="AF18" s="4">
        <f>pi()*((0.5)^2-((($B$3-2*$B$4)/$B$3)*0.5)^2)</f>
        <v>0.6597344573</v>
      </c>
      <c r="AI18" s="2" t="s">
        <v>48</v>
      </c>
      <c r="AK18" s="9" t="s">
        <v>26</v>
      </c>
      <c r="AL18" s="2">
        <v>4.4375</v>
      </c>
      <c r="AN18" s="2" t="s">
        <v>47</v>
      </c>
      <c r="AO18" s="4">
        <f>pi()*((0.5)^2-((($B$3-2*$B$4)/$B$3)*0.5)^2)</f>
        <v>0.6597344573</v>
      </c>
      <c r="AR18" s="2" t="s">
        <v>48</v>
      </c>
      <c r="AT18" s="9" t="s">
        <v>26</v>
      </c>
      <c r="AU18" s="2">
        <v>4.5</v>
      </c>
      <c r="AW18" s="2" t="s">
        <v>47</v>
      </c>
      <c r="AX18" s="4">
        <f>pi()*((0.5)^2-((($B$3-2*$B$4)/$B$3)*0.5)^2)</f>
        <v>0.6597344573</v>
      </c>
      <c r="BA18" s="2" t="s">
        <v>48</v>
      </c>
      <c r="BC18" s="9" t="s">
        <v>26</v>
      </c>
      <c r="BD18" s="42">
        <v>4.40625</v>
      </c>
      <c r="BF18" s="2" t="s">
        <v>47</v>
      </c>
      <c r="BG18" s="4">
        <f>pi()*((0.5)^2-((($B$3-2*$B$4)/$B$3)*0.5)^2)</f>
        <v>0.6597344573</v>
      </c>
      <c r="BJ18" s="2" t="s">
        <v>48</v>
      </c>
      <c r="BL18" s="16" t="s">
        <v>26</v>
      </c>
      <c r="BM18" s="38">
        <v>4.5</v>
      </c>
      <c r="BN18" s="17"/>
      <c r="BO18" s="2" t="s">
        <v>47</v>
      </c>
      <c r="BP18" s="4">
        <f>pi()*((0.5)^2-((($B$3-2*$B$4)/$B$3)*0.5)^2)</f>
        <v>0.6597344573</v>
      </c>
      <c r="BS18" s="2" t="s">
        <v>48</v>
      </c>
      <c r="BT18" s="17"/>
    </row>
    <row r="19">
      <c r="A19" s="9" t="s">
        <v>27</v>
      </c>
      <c r="B19" s="2">
        <v>9.5</v>
      </c>
      <c r="D19" s="2" t="s">
        <v>49</v>
      </c>
      <c r="E19" s="4">
        <f>0.5*sum(H24:H174)</f>
        <v>0.1648035275</v>
      </c>
      <c r="H19" s="2">
        <v>0.98</v>
      </c>
      <c r="J19" s="9" t="s">
        <v>27</v>
      </c>
      <c r="K19" s="2">
        <v>14.3</v>
      </c>
      <c r="M19" s="2" t="s">
        <v>49</v>
      </c>
      <c r="N19" s="4">
        <f>0.5*sum(Q24:Q174)</f>
        <v>0.1671274568</v>
      </c>
      <c r="Q19" s="2">
        <v>0.98</v>
      </c>
      <c r="S19" s="9" t="s">
        <v>27</v>
      </c>
      <c r="T19" s="2">
        <v>19.3</v>
      </c>
      <c r="V19" s="2" t="s">
        <v>49</v>
      </c>
      <c r="W19" s="4">
        <f>0.5*sum(Z24:Z174)</f>
        <v>0.1727815845</v>
      </c>
      <c r="Z19" s="2">
        <v>0.98</v>
      </c>
      <c r="AB19" s="9" t="s">
        <v>27</v>
      </c>
      <c r="AC19" s="2">
        <v>24.3</v>
      </c>
      <c r="AE19" s="2" t="s">
        <v>49</v>
      </c>
      <c r="AF19" s="4">
        <f>0.5*sum(AI24:AI174)</f>
        <v>0.2183821225</v>
      </c>
      <c r="AI19" s="2">
        <v>0.98</v>
      </c>
      <c r="AK19" s="9" t="s">
        <v>27</v>
      </c>
      <c r="AL19" s="2">
        <v>29.3</v>
      </c>
      <c r="AN19" s="2" t="s">
        <v>49</v>
      </c>
      <c r="AO19" s="4">
        <f>0.5*sum(AR24:AR174)</f>
        <v>0.1901266687</v>
      </c>
      <c r="AR19" s="2">
        <v>0.98</v>
      </c>
      <c r="AT19" s="9" t="s">
        <v>27</v>
      </c>
      <c r="AU19" s="2">
        <v>34.3</v>
      </c>
      <c r="AW19" s="2" t="s">
        <v>49</v>
      </c>
      <c r="AX19" s="4">
        <f>0.5*sum(BA24:BA174)</f>
        <v>0.1915632633</v>
      </c>
      <c r="BA19" s="2">
        <v>0.98</v>
      </c>
      <c r="BC19" s="9" t="s">
        <v>27</v>
      </c>
      <c r="BD19" s="2">
        <v>39.3</v>
      </c>
      <c r="BF19" s="2" t="s">
        <v>49</v>
      </c>
      <c r="BG19" s="4">
        <f>0.5*sum(BJ24:BJ174)</f>
        <v>0.1740318569</v>
      </c>
      <c r="BJ19" s="2">
        <v>0.98</v>
      </c>
      <c r="BL19" s="16" t="s">
        <v>27</v>
      </c>
      <c r="BM19" s="38">
        <v>44.3</v>
      </c>
      <c r="BN19" s="17"/>
      <c r="BO19" s="2" t="s">
        <v>49</v>
      </c>
      <c r="BP19" s="4">
        <f>0.5*sum(BS24:BS174)</f>
        <v>0.1704203715</v>
      </c>
      <c r="BS19" s="2">
        <v>0.98</v>
      </c>
      <c r="BT19" s="17"/>
    </row>
    <row r="20">
      <c r="A20" s="2" t="s">
        <v>28</v>
      </c>
      <c r="B20" s="12">
        <f>convert($B6,"in","cm")+B19-$B7-convert($B9,"in","cm")</f>
        <v>5.2625</v>
      </c>
      <c r="D20" s="2" t="s">
        <v>50</v>
      </c>
      <c r="E20" s="4">
        <f>E19/(0.5*E18)</f>
        <v>0.4996056389</v>
      </c>
      <c r="J20" s="2" t="s">
        <v>28</v>
      </c>
      <c r="K20" s="12">
        <f>convert($B6,"in","cm")+K19-$B7-convert($B9,"in","cm")</f>
        <v>10.0625</v>
      </c>
      <c r="M20" s="2" t="s">
        <v>50</v>
      </c>
      <c r="N20" s="4">
        <f>N19/(0.5*N18)</f>
        <v>0.5066506835</v>
      </c>
      <c r="S20" s="2" t="s">
        <v>28</v>
      </c>
      <c r="T20" s="12">
        <f>convert($B6,"in","cm")+T19-$B7-convert($B9,"in","cm")</f>
        <v>15.0625</v>
      </c>
      <c r="V20" s="2" t="s">
        <v>50</v>
      </c>
      <c r="W20" s="4">
        <f>W19/(0.5*W18)</f>
        <v>0.5237913</v>
      </c>
      <c r="AB20" s="2" t="s">
        <v>28</v>
      </c>
      <c r="AC20" s="12">
        <f>convert($B6,"in","cm")+AC19-$B7-convert($B9,"in","cm")</f>
        <v>20.0625</v>
      </c>
      <c r="AE20" s="2" t="s">
        <v>50</v>
      </c>
      <c r="AF20" s="4">
        <f>AF19/(0.5*AF18)</f>
        <v>0.6620303673</v>
      </c>
      <c r="AK20" s="2" t="s">
        <v>28</v>
      </c>
      <c r="AL20" s="12">
        <f>convert($B6,"in","cm")+AL19-$B7-convert($B9,"in","cm")</f>
        <v>25.0625</v>
      </c>
      <c r="AN20" s="2" t="s">
        <v>50</v>
      </c>
      <c r="AO20" s="4">
        <f>AO19/(0.5*AO18)</f>
        <v>0.5763733168</v>
      </c>
      <c r="AT20" s="2" t="s">
        <v>28</v>
      </c>
      <c r="AU20" s="12">
        <f>convert($B6,"in","cm")+AU19-$B7-convert($B9,"in","cm")</f>
        <v>30.0625</v>
      </c>
      <c r="AW20" s="2" t="s">
        <v>50</v>
      </c>
      <c r="AX20" s="4">
        <f>AX19/(0.5*AX18)</f>
        <v>0.580728386</v>
      </c>
      <c r="BC20" s="2" t="s">
        <v>28</v>
      </c>
      <c r="BD20" s="12">
        <f>convert($B6,"in","cm")+BD19-$B7-convert($B9,"in","cm")</f>
        <v>35.0625</v>
      </c>
      <c r="BF20" s="2" t="s">
        <v>50</v>
      </c>
      <c r="BG20" s="4">
        <f>BG19/(0.5*BG18)</f>
        <v>0.5275815292</v>
      </c>
      <c r="BL20" s="15" t="s">
        <v>28</v>
      </c>
      <c r="BM20" s="18">
        <f>convert($B6,"in","cm")+BM19-$B7-convert($B9,"in","cm")</f>
        <v>40.0625</v>
      </c>
      <c r="BN20" s="15"/>
      <c r="BO20" s="2" t="s">
        <v>50</v>
      </c>
      <c r="BP20" s="4">
        <f>BP19/(0.5*BP18)</f>
        <v>0.516633229</v>
      </c>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v>78.0</v>
      </c>
      <c r="C22" s="2"/>
      <c r="H22" s="20" t="s">
        <v>52</v>
      </c>
      <c r="J22" s="9" t="s">
        <v>30</v>
      </c>
      <c r="K22" s="2">
        <v>81.0</v>
      </c>
      <c r="L22" s="2"/>
      <c r="Q22" s="20" t="s">
        <v>52</v>
      </c>
      <c r="S22" s="9" t="s">
        <v>30</v>
      </c>
      <c r="T22" s="2">
        <v>81.0</v>
      </c>
      <c r="U22" s="2"/>
      <c r="Z22" s="20" t="s">
        <v>52</v>
      </c>
      <c r="AB22" s="9" t="s">
        <v>30</v>
      </c>
      <c r="AC22" s="2">
        <v>75.0</v>
      </c>
      <c r="AD22" s="2"/>
      <c r="AI22" s="20" t="s">
        <v>52</v>
      </c>
      <c r="AK22" s="9" t="s">
        <v>30</v>
      </c>
      <c r="AL22" s="2">
        <v>78.0</v>
      </c>
      <c r="AM22" s="2"/>
      <c r="AR22" s="20" t="s">
        <v>52</v>
      </c>
      <c r="AT22" s="9" t="s">
        <v>30</v>
      </c>
      <c r="AU22" s="2">
        <v>78.0</v>
      </c>
      <c r="AV22" s="2"/>
      <c r="BA22" s="20" t="s">
        <v>52</v>
      </c>
      <c r="BC22" s="9" t="s">
        <v>30</v>
      </c>
      <c r="BD22" s="2">
        <v>78.0</v>
      </c>
      <c r="BE22" s="2"/>
      <c r="BJ22" s="20" t="s">
        <v>52</v>
      </c>
      <c r="BL22" s="16" t="s">
        <v>30</v>
      </c>
      <c r="BM22" s="2">
        <v>78.0</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2.46</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2.52</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2.52</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2.4</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2.46</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2.46</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2.46</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2.46</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2.43</v>
      </c>
      <c r="F25" s="4">
        <f t="shared" si="3"/>
        <v>0</v>
      </c>
      <c r="G25" s="13" t="str">
        <f t="shared" si="4"/>
        <v/>
      </c>
      <c r="H25" s="4" t="str">
        <f t="shared" si="5"/>
        <v/>
      </c>
      <c r="J25" s="2">
        <f t="shared" ref="J25:J174" si="42">J24+0.5</f>
        <v>-14.5</v>
      </c>
      <c r="K25" s="4">
        <f t="shared" si="6"/>
        <v>-43.5</v>
      </c>
      <c r="L25" s="4">
        <f t="shared" si="7"/>
        <v>2.49</v>
      </c>
      <c r="O25" s="4">
        <f t="shared" si="8"/>
        <v>0</v>
      </c>
      <c r="P25" s="13" t="str">
        <f t="shared" si="9"/>
        <v/>
      </c>
      <c r="Q25" s="4" t="str">
        <f t="shared" si="10"/>
        <v/>
      </c>
      <c r="S25" s="2">
        <f t="shared" ref="S25:S174" si="43">S24+0.5</f>
        <v>-14.5</v>
      </c>
      <c r="T25" s="4">
        <f t="shared" si="11"/>
        <v>-43.5</v>
      </c>
      <c r="U25" s="4">
        <f t="shared" si="12"/>
        <v>2.49</v>
      </c>
      <c r="X25" s="4">
        <f t="shared" si="13"/>
        <v>0</v>
      </c>
      <c r="Y25" s="13" t="str">
        <f t="shared" si="14"/>
        <v/>
      </c>
      <c r="Z25" s="4" t="str">
        <f t="shared" si="15"/>
        <v/>
      </c>
      <c r="AB25" s="2">
        <f t="shared" ref="AB25:AB174" si="44">AB24+0.5</f>
        <v>-14.5</v>
      </c>
      <c r="AC25" s="4">
        <f t="shared" si="16"/>
        <v>-43.5</v>
      </c>
      <c r="AD25" s="4">
        <f t="shared" si="17"/>
        <v>2.37</v>
      </c>
      <c r="AG25" s="4">
        <f t="shared" si="18"/>
        <v>0</v>
      </c>
      <c r="AH25" s="13" t="str">
        <f t="shared" si="19"/>
        <v/>
      </c>
      <c r="AI25" s="4" t="str">
        <f t="shared" si="20"/>
        <v/>
      </c>
      <c r="AJ25" s="13"/>
      <c r="AK25" s="2">
        <f t="shared" ref="AK25:AK174" si="45">AK24+0.5</f>
        <v>-14.5</v>
      </c>
      <c r="AL25" s="4">
        <f t="shared" si="21"/>
        <v>-43.5</v>
      </c>
      <c r="AM25" s="4">
        <f t="shared" si="22"/>
        <v>2.43</v>
      </c>
      <c r="AP25" s="4">
        <f t="shared" si="23"/>
        <v>0</v>
      </c>
      <c r="AQ25" s="13" t="str">
        <f t="shared" si="24"/>
        <v/>
      </c>
      <c r="AR25" s="4" t="str">
        <f t="shared" si="25"/>
        <v/>
      </c>
      <c r="AS25" s="13"/>
      <c r="AT25" s="2">
        <f t="shared" ref="AT25:AT174" si="46">AT24+0.5</f>
        <v>-14.5</v>
      </c>
      <c r="AU25" s="4">
        <f t="shared" si="26"/>
        <v>-43.5</v>
      </c>
      <c r="AV25" s="4">
        <f t="shared" si="27"/>
        <v>2.43</v>
      </c>
      <c r="AY25" s="4">
        <f t="shared" si="28"/>
        <v>0</v>
      </c>
      <c r="AZ25" s="13" t="str">
        <f t="shared" si="29"/>
        <v/>
      </c>
      <c r="BA25" s="4" t="str">
        <f t="shared" si="30"/>
        <v/>
      </c>
      <c r="BB25" s="13"/>
      <c r="BC25" s="2">
        <f t="shared" ref="BC25:BC174" si="47">BC24+0.5</f>
        <v>-14.5</v>
      </c>
      <c r="BD25" s="4">
        <f t="shared" si="31"/>
        <v>-43.5</v>
      </c>
      <c r="BE25" s="4">
        <f t="shared" si="32"/>
        <v>2.43</v>
      </c>
      <c r="BH25" s="4">
        <f t="shared" si="33"/>
        <v>0</v>
      </c>
      <c r="BI25" s="13" t="str">
        <f t="shared" si="34"/>
        <v/>
      </c>
      <c r="BJ25" s="4" t="str">
        <f t="shared" si="35"/>
        <v/>
      </c>
      <c r="BK25" s="13"/>
      <c r="BL25" s="2">
        <f t="shared" ref="BL25:BL174" si="48">BL24+0.5</f>
        <v>-14.5</v>
      </c>
      <c r="BM25" s="4">
        <f t="shared" si="36"/>
        <v>-43.5</v>
      </c>
      <c r="BN25" s="4">
        <f t="shared" si="37"/>
        <v>2.43</v>
      </c>
      <c r="BQ25" s="4">
        <f t="shared" si="38"/>
        <v>0</v>
      </c>
      <c r="BR25" s="13" t="str">
        <f t="shared" si="39"/>
        <v/>
      </c>
      <c r="BS25" s="4" t="str">
        <f t="shared" si="40"/>
        <v/>
      </c>
      <c r="BT25" s="25"/>
    </row>
    <row r="26">
      <c r="A26" s="2">
        <f t="shared" si="41"/>
        <v>-14</v>
      </c>
      <c r="B26" s="4">
        <f t="shared" si="1"/>
        <v>-42</v>
      </c>
      <c r="C26" s="4">
        <f t="shared" si="2"/>
        <v>2.4</v>
      </c>
      <c r="F26" s="4">
        <f t="shared" si="3"/>
        <v>0</v>
      </c>
      <c r="G26" s="13" t="str">
        <f t="shared" si="4"/>
        <v/>
      </c>
      <c r="H26" s="4" t="str">
        <f t="shared" si="5"/>
        <v/>
      </c>
      <c r="J26" s="2">
        <f t="shared" si="42"/>
        <v>-14</v>
      </c>
      <c r="K26" s="4">
        <f t="shared" si="6"/>
        <v>-42</v>
      </c>
      <c r="L26" s="4">
        <f t="shared" si="7"/>
        <v>2.46</v>
      </c>
      <c r="O26" s="4">
        <f t="shared" si="8"/>
        <v>0</v>
      </c>
      <c r="P26" s="13" t="str">
        <f t="shared" si="9"/>
        <v/>
      </c>
      <c r="Q26" s="4" t="str">
        <f t="shared" si="10"/>
        <v/>
      </c>
      <c r="S26" s="2">
        <f t="shared" si="43"/>
        <v>-14</v>
      </c>
      <c r="T26" s="4">
        <f t="shared" si="11"/>
        <v>-42</v>
      </c>
      <c r="U26" s="4">
        <f t="shared" si="12"/>
        <v>2.46</v>
      </c>
      <c r="X26" s="4">
        <f t="shared" si="13"/>
        <v>0</v>
      </c>
      <c r="Y26" s="13" t="str">
        <f t="shared" si="14"/>
        <v/>
      </c>
      <c r="Z26" s="4" t="str">
        <f t="shared" si="15"/>
        <v/>
      </c>
      <c r="AB26" s="2">
        <f t="shared" si="44"/>
        <v>-14</v>
      </c>
      <c r="AC26" s="4">
        <f t="shared" si="16"/>
        <v>-42</v>
      </c>
      <c r="AD26" s="4">
        <f t="shared" si="17"/>
        <v>2.34</v>
      </c>
      <c r="AG26" s="4">
        <f t="shared" si="18"/>
        <v>0</v>
      </c>
      <c r="AH26" s="13" t="str">
        <f t="shared" si="19"/>
        <v/>
      </c>
      <c r="AI26" s="4" t="str">
        <f t="shared" si="20"/>
        <v/>
      </c>
      <c r="AJ26" s="13"/>
      <c r="AK26" s="2">
        <f t="shared" si="45"/>
        <v>-14</v>
      </c>
      <c r="AL26" s="4">
        <f t="shared" si="21"/>
        <v>-42</v>
      </c>
      <c r="AM26" s="4">
        <f t="shared" si="22"/>
        <v>2.4</v>
      </c>
      <c r="AP26" s="4">
        <f t="shared" si="23"/>
        <v>0</v>
      </c>
      <c r="AQ26" s="13" t="str">
        <f t="shared" si="24"/>
        <v/>
      </c>
      <c r="AR26" s="4" t="str">
        <f t="shared" si="25"/>
        <v/>
      </c>
      <c r="AS26" s="13"/>
      <c r="AT26" s="2">
        <f t="shared" si="46"/>
        <v>-14</v>
      </c>
      <c r="AU26" s="4">
        <f t="shared" si="26"/>
        <v>-42</v>
      </c>
      <c r="AV26" s="4">
        <f t="shared" si="27"/>
        <v>2.4</v>
      </c>
      <c r="AY26" s="4">
        <f t="shared" si="28"/>
        <v>0</v>
      </c>
      <c r="AZ26" s="13" t="str">
        <f t="shared" si="29"/>
        <v/>
      </c>
      <c r="BA26" s="4" t="str">
        <f t="shared" si="30"/>
        <v/>
      </c>
      <c r="BB26" s="13"/>
      <c r="BC26" s="2">
        <f t="shared" si="47"/>
        <v>-14</v>
      </c>
      <c r="BD26" s="4">
        <f t="shared" si="31"/>
        <v>-42</v>
      </c>
      <c r="BE26" s="4">
        <f t="shared" si="32"/>
        <v>2.4</v>
      </c>
      <c r="BH26" s="4">
        <f t="shared" si="33"/>
        <v>0</v>
      </c>
      <c r="BI26" s="13" t="str">
        <f t="shared" si="34"/>
        <v/>
      </c>
      <c r="BJ26" s="4" t="str">
        <f t="shared" si="35"/>
        <v/>
      </c>
      <c r="BK26" s="13"/>
      <c r="BL26" s="2">
        <f t="shared" si="48"/>
        <v>-14</v>
      </c>
      <c r="BM26" s="4">
        <f t="shared" si="36"/>
        <v>-42</v>
      </c>
      <c r="BN26" s="4">
        <f t="shared" si="37"/>
        <v>2.4</v>
      </c>
      <c r="BQ26" s="4">
        <f t="shared" si="38"/>
        <v>0</v>
      </c>
      <c r="BR26" s="13" t="str">
        <f t="shared" si="39"/>
        <v/>
      </c>
      <c r="BS26" s="4" t="str">
        <f t="shared" si="40"/>
        <v/>
      </c>
      <c r="BT26" s="25"/>
    </row>
    <row r="27">
      <c r="A27" s="2">
        <f t="shared" si="41"/>
        <v>-13.5</v>
      </c>
      <c r="B27" s="4">
        <f t="shared" si="1"/>
        <v>-40.5</v>
      </c>
      <c r="C27" s="4">
        <f t="shared" si="2"/>
        <v>2.37</v>
      </c>
      <c r="F27" s="4">
        <f t="shared" si="3"/>
        <v>0</v>
      </c>
      <c r="G27" s="13" t="str">
        <f t="shared" si="4"/>
        <v/>
      </c>
      <c r="H27" s="4" t="str">
        <f t="shared" si="5"/>
        <v/>
      </c>
      <c r="J27" s="2">
        <f t="shared" si="42"/>
        <v>-13.5</v>
      </c>
      <c r="K27" s="4">
        <f t="shared" si="6"/>
        <v>-40.5</v>
      </c>
      <c r="L27" s="4">
        <f t="shared" si="7"/>
        <v>2.43</v>
      </c>
      <c r="O27" s="4">
        <f t="shared" si="8"/>
        <v>0</v>
      </c>
      <c r="P27" s="13" t="str">
        <f t="shared" si="9"/>
        <v/>
      </c>
      <c r="Q27" s="4" t="str">
        <f t="shared" si="10"/>
        <v/>
      </c>
      <c r="S27" s="2">
        <f t="shared" si="43"/>
        <v>-13.5</v>
      </c>
      <c r="T27" s="4">
        <f t="shared" si="11"/>
        <v>-40.5</v>
      </c>
      <c r="U27" s="4">
        <f t="shared" si="12"/>
        <v>2.43</v>
      </c>
      <c r="X27" s="4">
        <f t="shared" si="13"/>
        <v>0</v>
      </c>
      <c r="Y27" s="13" t="str">
        <f t="shared" si="14"/>
        <v/>
      </c>
      <c r="Z27" s="4" t="str">
        <f t="shared" si="15"/>
        <v/>
      </c>
      <c r="AB27" s="2">
        <f t="shared" si="44"/>
        <v>-13.5</v>
      </c>
      <c r="AC27" s="4">
        <f t="shared" si="16"/>
        <v>-40.5</v>
      </c>
      <c r="AD27" s="4">
        <f t="shared" si="17"/>
        <v>2.31</v>
      </c>
      <c r="AG27" s="4">
        <f t="shared" si="18"/>
        <v>0</v>
      </c>
      <c r="AH27" s="13" t="str">
        <f t="shared" si="19"/>
        <v/>
      </c>
      <c r="AI27" s="4" t="str">
        <f t="shared" si="20"/>
        <v/>
      </c>
      <c r="AJ27" s="13"/>
      <c r="AK27" s="2">
        <f t="shared" si="45"/>
        <v>-13.5</v>
      </c>
      <c r="AL27" s="4">
        <f t="shared" si="21"/>
        <v>-40.5</v>
      </c>
      <c r="AM27" s="4">
        <f t="shared" si="22"/>
        <v>2.37</v>
      </c>
      <c r="AP27" s="4">
        <f t="shared" si="23"/>
        <v>0</v>
      </c>
      <c r="AQ27" s="13" t="str">
        <f t="shared" si="24"/>
        <v/>
      </c>
      <c r="AR27" s="4" t="str">
        <f t="shared" si="25"/>
        <v/>
      </c>
      <c r="AS27" s="13"/>
      <c r="AT27" s="2">
        <f t="shared" si="46"/>
        <v>-13.5</v>
      </c>
      <c r="AU27" s="4">
        <f t="shared" si="26"/>
        <v>-40.5</v>
      </c>
      <c r="AV27" s="4">
        <f t="shared" si="27"/>
        <v>2.37</v>
      </c>
      <c r="AY27" s="4">
        <f t="shared" si="28"/>
        <v>0</v>
      </c>
      <c r="AZ27" s="13" t="str">
        <f t="shared" si="29"/>
        <v/>
      </c>
      <c r="BA27" s="4" t="str">
        <f t="shared" si="30"/>
        <v/>
      </c>
      <c r="BB27" s="13"/>
      <c r="BC27" s="2">
        <f t="shared" si="47"/>
        <v>-13.5</v>
      </c>
      <c r="BD27" s="4">
        <f t="shared" si="31"/>
        <v>-40.5</v>
      </c>
      <c r="BE27" s="4">
        <f t="shared" si="32"/>
        <v>2.37</v>
      </c>
      <c r="BH27" s="4">
        <f t="shared" si="33"/>
        <v>0</v>
      </c>
      <c r="BI27" s="13" t="str">
        <f t="shared" si="34"/>
        <v/>
      </c>
      <c r="BJ27" s="4" t="str">
        <f t="shared" si="35"/>
        <v/>
      </c>
      <c r="BK27" s="13"/>
      <c r="BL27" s="2">
        <f t="shared" si="48"/>
        <v>-13.5</v>
      </c>
      <c r="BM27" s="4">
        <f t="shared" si="36"/>
        <v>-40.5</v>
      </c>
      <c r="BN27" s="4">
        <f t="shared" si="37"/>
        <v>2.37</v>
      </c>
      <c r="BQ27" s="4">
        <f t="shared" si="38"/>
        <v>0</v>
      </c>
      <c r="BR27" s="13" t="str">
        <f t="shared" si="39"/>
        <v/>
      </c>
      <c r="BS27" s="4" t="str">
        <f t="shared" si="40"/>
        <v/>
      </c>
      <c r="BT27" s="25"/>
    </row>
    <row r="28">
      <c r="A28" s="2">
        <f t="shared" si="41"/>
        <v>-13</v>
      </c>
      <c r="B28" s="4">
        <f t="shared" si="1"/>
        <v>-39</v>
      </c>
      <c r="C28" s="4">
        <f t="shared" si="2"/>
        <v>2.34</v>
      </c>
      <c r="F28" s="4">
        <f t="shared" si="3"/>
        <v>0</v>
      </c>
      <c r="G28" s="13" t="str">
        <f t="shared" si="4"/>
        <v/>
      </c>
      <c r="H28" s="4" t="str">
        <f t="shared" si="5"/>
        <v/>
      </c>
      <c r="J28" s="2">
        <f t="shared" si="42"/>
        <v>-13</v>
      </c>
      <c r="K28" s="4">
        <f t="shared" si="6"/>
        <v>-39</v>
      </c>
      <c r="L28" s="4">
        <f t="shared" si="7"/>
        <v>2.4</v>
      </c>
      <c r="O28" s="4">
        <f t="shared" si="8"/>
        <v>0</v>
      </c>
      <c r="P28" s="13" t="str">
        <f t="shared" si="9"/>
        <v/>
      </c>
      <c r="Q28" s="4" t="str">
        <f t="shared" si="10"/>
        <v/>
      </c>
      <c r="S28" s="2">
        <f t="shared" si="43"/>
        <v>-13</v>
      </c>
      <c r="T28" s="4">
        <f t="shared" si="11"/>
        <v>-39</v>
      </c>
      <c r="U28" s="4">
        <f t="shared" si="12"/>
        <v>2.4</v>
      </c>
      <c r="X28" s="4">
        <f t="shared" si="13"/>
        <v>0</v>
      </c>
      <c r="Y28" s="13" t="str">
        <f t="shared" si="14"/>
        <v/>
      </c>
      <c r="Z28" s="4" t="str">
        <f t="shared" si="15"/>
        <v/>
      </c>
      <c r="AB28" s="2">
        <f t="shared" si="44"/>
        <v>-13</v>
      </c>
      <c r="AC28" s="4">
        <f t="shared" si="16"/>
        <v>-39</v>
      </c>
      <c r="AD28" s="4">
        <f t="shared" si="17"/>
        <v>2.28</v>
      </c>
      <c r="AG28" s="4">
        <f t="shared" si="18"/>
        <v>0</v>
      </c>
      <c r="AH28" s="13" t="str">
        <f t="shared" si="19"/>
        <v/>
      </c>
      <c r="AI28" s="4" t="str">
        <f t="shared" si="20"/>
        <v/>
      </c>
      <c r="AJ28" s="13"/>
      <c r="AK28" s="2">
        <f t="shared" si="45"/>
        <v>-13</v>
      </c>
      <c r="AL28" s="4">
        <f t="shared" si="21"/>
        <v>-39</v>
      </c>
      <c r="AM28" s="4">
        <f t="shared" si="22"/>
        <v>2.34</v>
      </c>
      <c r="AP28" s="4">
        <f t="shared" si="23"/>
        <v>0</v>
      </c>
      <c r="AQ28" s="13" t="str">
        <f t="shared" si="24"/>
        <v/>
      </c>
      <c r="AR28" s="4" t="str">
        <f t="shared" si="25"/>
        <v/>
      </c>
      <c r="AS28" s="13"/>
      <c r="AT28" s="2">
        <f t="shared" si="46"/>
        <v>-13</v>
      </c>
      <c r="AU28" s="4">
        <f t="shared" si="26"/>
        <v>-39</v>
      </c>
      <c r="AV28" s="4">
        <f t="shared" si="27"/>
        <v>2.34</v>
      </c>
      <c r="AY28" s="4">
        <f t="shared" si="28"/>
        <v>0</v>
      </c>
      <c r="AZ28" s="13" t="str">
        <f t="shared" si="29"/>
        <v/>
      </c>
      <c r="BA28" s="4" t="str">
        <f t="shared" si="30"/>
        <v/>
      </c>
      <c r="BB28" s="13"/>
      <c r="BC28" s="2">
        <f t="shared" si="47"/>
        <v>-13</v>
      </c>
      <c r="BD28" s="4">
        <f t="shared" si="31"/>
        <v>-39</v>
      </c>
      <c r="BE28" s="4">
        <f t="shared" si="32"/>
        <v>2.34</v>
      </c>
      <c r="BH28" s="4">
        <f t="shared" si="33"/>
        <v>0</v>
      </c>
      <c r="BI28" s="13" t="str">
        <f t="shared" si="34"/>
        <v/>
      </c>
      <c r="BJ28" s="4" t="str">
        <f t="shared" si="35"/>
        <v/>
      </c>
      <c r="BK28" s="13"/>
      <c r="BL28" s="2">
        <f t="shared" si="48"/>
        <v>-13</v>
      </c>
      <c r="BM28" s="4">
        <f t="shared" si="36"/>
        <v>-39</v>
      </c>
      <c r="BN28" s="4">
        <f t="shared" si="37"/>
        <v>2.34</v>
      </c>
      <c r="BQ28" s="4">
        <f t="shared" si="38"/>
        <v>0</v>
      </c>
      <c r="BR28" s="13" t="str">
        <f t="shared" si="39"/>
        <v/>
      </c>
      <c r="BS28" s="4" t="str">
        <f t="shared" si="40"/>
        <v/>
      </c>
      <c r="BT28" s="25"/>
    </row>
    <row r="29">
      <c r="A29" s="2">
        <f t="shared" si="41"/>
        <v>-12.5</v>
      </c>
      <c r="B29" s="4">
        <f t="shared" si="1"/>
        <v>-37.5</v>
      </c>
      <c r="C29" s="4">
        <f t="shared" si="2"/>
        <v>2.31</v>
      </c>
      <c r="F29" s="4">
        <f t="shared" si="3"/>
        <v>0</v>
      </c>
      <c r="G29" s="13" t="str">
        <f t="shared" si="4"/>
        <v/>
      </c>
      <c r="H29" s="4" t="str">
        <f t="shared" si="5"/>
        <v/>
      </c>
      <c r="J29" s="2">
        <f t="shared" si="42"/>
        <v>-12.5</v>
      </c>
      <c r="K29" s="4">
        <f t="shared" si="6"/>
        <v>-37.5</v>
      </c>
      <c r="L29" s="4">
        <f t="shared" si="7"/>
        <v>2.37</v>
      </c>
      <c r="O29" s="4">
        <f t="shared" si="8"/>
        <v>0</v>
      </c>
      <c r="P29" s="13" t="str">
        <f t="shared" si="9"/>
        <v/>
      </c>
      <c r="Q29" s="4" t="str">
        <f t="shared" si="10"/>
        <v/>
      </c>
      <c r="S29" s="2">
        <f t="shared" si="43"/>
        <v>-12.5</v>
      </c>
      <c r="T29" s="4">
        <f t="shared" si="11"/>
        <v>-37.5</v>
      </c>
      <c r="U29" s="4">
        <f t="shared" si="12"/>
        <v>2.37</v>
      </c>
      <c r="X29" s="4">
        <f t="shared" si="13"/>
        <v>0</v>
      </c>
      <c r="Y29" s="13" t="str">
        <f t="shared" si="14"/>
        <v/>
      </c>
      <c r="Z29" s="4" t="str">
        <f t="shared" si="15"/>
        <v/>
      </c>
      <c r="AB29" s="2">
        <f t="shared" si="44"/>
        <v>-12.5</v>
      </c>
      <c r="AC29" s="4">
        <f t="shared" si="16"/>
        <v>-37.5</v>
      </c>
      <c r="AD29" s="4">
        <f t="shared" si="17"/>
        <v>2.25</v>
      </c>
      <c r="AG29" s="4">
        <f t="shared" si="18"/>
        <v>0</v>
      </c>
      <c r="AH29" s="13" t="str">
        <f t="shared" si="19"/>
        <v/>
      </c>
      <c r="AI29" s="4" t="str">
        <f t="shared" si="20"/>
        <v/>
      </c>
      <c r="AJ29" s="13"/>
      <c r="AK29" s="2">
        <f t="shared" si="45"/>
        <v>-12.5</v>
      </c>
      <c r="AL29" s="4">
        <f t="shared" si="21"/>
        <v>-37.5</v>
      </c>
      <c r="AM29" s="4">
        <f t="shared" si="22"/>
        <v>2.31</v>
      </c>
      <c r="AP29" s="4">
        <f t="shared" si="23"/>
        <v>0</v>
      </c>
      <c r="AQ29" s="13" t="str">
        <f t="shared" si="24"/>
        <v/>
      </c>
      <c r="AR29" s="4" t="str">
        <f t="shared" si="25"/>
        <v/>
      </c>
      <c r="AS29" s="13"/>
      <c r="AT29" s="2">
        <f t="shared" si="46"/>
        <v>-12.5</v>
      </c>
      <c r="AU29" s="4">
        <f t="shared" si="26"/>
        <v>-37.5</v>
      </c>
      <c r="AV29" s="4">
        <f t="shared" si="27"/>
        <v>2.31</v>
      </c>
      <c r="AY29" s="4">
        <f t="shared" si="28"/>
        <v>0</v>
      </c>
      <c r="AZ29" s="13" t="str">
        <f t="shared" si="29"/>
        <v/>
      </c>
      <c r="BA29" s="4" t="str">
        <f t="shared" si="30"/>
        <v/>
      </c>
      <c r="BB29" s="13"/>
      <c r="BC29" s="2">
        <f t="shared" si="47"/>
        <v>-12.5</v>
      </c>
      <c r="BD29" s="4">
        <f t="shared" si="31"/>
        <v>-37.5</v>
      </c>
      <c r="BE29" s="4">
        <f t="shared" si="32"/>
        <v>2.31</v>
      </c>
      <c r="BH29" s="4">
        <f t="shared" si="33"/>
        <v>0</v>
      </c>
      <c r="BI29" s="13" t="str">
        <f t="shared" si="34"/>
        <v/>
      </c>
      <c r="BJ29" s="4" t="str">
        <f t="shared" si="35"/>
        <v/>
      </c>
      <c r="BK29" s="13"/>
      <c r="BL29" s="2">
        <f t="shared" si="48"/>
        <v>-12.5</v>
      </c>
      <c r="BM29" s="4">
        <f t="shared" si="36"/>
        <v>-37.5</v>
      </c>
      <c r="BN29" s="4">
        <f t="shared" si="37"/>
        <v>2.31</v>
      </c>
      <c r="BQ29" s="4">
        <f t="shared" si="38"/>
        <v>0</v>
      </c>
      <c r="BR29" s="13" t="str">
        <f t="shared" si="39"/>
        <v/>
      </c>
      <c r="BS29" s="4" t="str">
        <f t="shared" si="40"/>
        <v/>
      </c>
      <c r="BT29" s="25"/>
    </row>
    <row r="30">
      <c r="A30" s="2">
        <f t="shared" si="41"/>
        <v>-12</v>
      </c>
      <c r="B30" s="4">
        <f t="shared" si="1"/>
        <v>-36</v>
      </c>
      <c r="C30" s="4">
        <f t="shared" si="2"/>
        <v>2.28</v>
      </c>
      <c r="F30" s="4">
        <f t="shared" si="3"/>
        <v>0</v>
      </c>
      <c r="G30" s="13" t="str">
        <f t="shared" si="4"/>
        <v/>
      </c>
      <c r="H30" s="4" t="str">
        <f t="shared" si="5"/>
        <v/>
      </c>
      <c r="J30" s="2">
        <f t="shared" si="42"/>
        <v>-12</v>
      </c>
      <c r="K30" s="4">
        <f t="shared" si="6"/>
        <v>-36</v>
      </c>
      <c r="L30" s="4">
        <f t="shared" si="7"/>
        <v>2.34</v>
      </c>
      <c r="O30" s="4">
        <f t="shared" si="8"/>
        <v>0</v>
      </c>
      <c r="P30" s="13" t="str">
        <f t="shared" si="9"/>
        <v/>
      </c>
      <c r="Q30" s="4" t="str">
        <f t="shared" si="10"/>
        <v/>
      </c>
      <c r="S30" s="2">
        <f t="shared" si="43"/>
        <v>-12</v>
      </c>
      <c r="T30" s="4">
        <f t="shared" si="11"/>
        <v>-36</v>
      </c>
      <c r="U30" s="4">
        <f t="shared" si="12"/>
        <v>2.34</v>
      </c>
      <c r="X30" s="4">
        <f t="shared" si="13"/>
        <v>0</v>
      </c>
      <c r="Y30" s="13" t="str">
        <f t="shared" si="14"/>
        <v/>
      </c>
      <c r="Z30" s="4" t="str">
        <f t="shared" si="15"/>
        <v/>
      </c>
      <c r="AB30" s="2">
        <f t="shared" si="44"/>
        <v>-12</v>
      </c>
      <c r="AC30" s="4">
        <f t="shared" si="16"/>
        <v>-36</v>
      </c>
      <c r="AD30" s="4">
        <f t="shared" si="17"/>
        <v>2.22</v>
      </c>
      <c r="AG30" s="4">
        <f t="shared" si="18"/>
        <v>0</v>
      </c>
      <c r="AH30" s="13" t="str">
        <f t="shared" si="19"/>
        <v/>
      </c>
      <c r="AI30" s="4" t="str">
        <f t="shared" si="20"/>
        <v/>
      </c>
      <c r="AJ30" s="13"/>
      <c r="AK30" s="2">
        <f t="shared" si="45"/>
        <v>-12</v>
      </c>
      <c r="AL30" s="4">
        <f t="shared" si="21"/>
        <v>-36</v>
      </c>
      <c r="AM30" s="4">
        <f t="shared" si="22"/>
        <v>2.28</v>
      </c>
      <c r="AP30" s="4">
        <f t="shared" si="23"/>
        <v>0</v>
      </c>
      <c r="AQ30" s="13" t="str">
        <f t="shared" si="24"/>
        <v/>
      </c>
      <c r="AR30" s="4" t="str">
        <f t="shared" si="25"/>
        <v/>
      </c>
      <c r="AS30" s="13"/>
      <c r="AT30" s="2">
        <f t="shared" si="46"/>
        <v>-12</v>
      </c>
      <c r="AU30" s="4">
        <f t="shared" si="26"/>
        <v>-36</v>
      </c>
      <c r="AV30" s="4">
        <f t="shared" si="27"/>
        <v>2.28</v>
      </c>
      <c r="AY30" s="4">
        <f t="shared" si="28"/>
        <v>0</v>
      </c>
      <c r="AZ30" s="13" t="str">
        <f t="shared" si="29"/>
        <v/>
      </c>
      <c r="BA30" s="4" t="str">
        <f t="shared" si="30"/>
        <v/>
      </c>
      <c r="BB30" s="13"/>
      <c r="BC30" s="2">
        <f t="shared" si="47"/>
        <v>-12</v>
      </c>
      <c r="BD30" s="4">
        <f t="shared" si="31"/>
        <v>-36</v>
      </c>
      <c r="BE30" s="4">
        <f t="shared" si="32"/>
        <v>2.28</v>
      </c>
      <c r="BH30" s="4">
        <f t="shared" si="33"/>
        <v>0</v>
      </c>
      <c r="BI30" s="13" t="str">
        <f t="shared" si="34"/>
        <v/>
      </c>
      <c r="BJ30" s="4" t="str">
        <f t="shared" si="35"/>
        <v/>
      </c>
      <c r="BK30" s="13"/>
      <c r="BL30" s="2">
        <f t="shared" si="48"/>
        <v>-12</v>
      </c>
      <c r="BM30" s="4">
        <f t="shared" si="36"/>
        <v>-36</v>
      </c>
      <c r="BN30" s="4">
        <f t="shared" si="37"/>
        <v>2.28</v>
      </c>
      <c r="BQ30" s="4">
        <f t="shared" si="38"/>
        <v>0</v>
      </c>
      <c r="BR30" s="13" t="str">
        <f t="shared" si="39"/>
        <v/>
      </c>
      <c r="BS30" s="4" t="str">
        <f t="shared" si="40"/>
        <v/>
      </c>
      <c r="BT30" s="25"/>
    </row>
    <row r="31">
      <c r="A31" s="2">
        <f t="shared" si="41"/>
        <v>-11.5</v>
      </c>
      <c r="B31" s="4">
        <f t="shared" si="1"/>
        <v>-34.5</v>
      </c>
      <c r="C31" s="4">
        <f t="shared" si="2"/>
        <v>2.25</v>
      </c>
      <c r="F31" s="4">
        <f t="shared" si="3"/>
        <v>0</v>
      </c>
      <c r="G31" s="13" t="str">
        <f t="shared" si="4"/>
        <v/>
      </c>
      <c r="H31" s="4" t="str">
        <f t="shared" si="5"/>
        <v/>
      </c>
      <c r="J31" s="2">
        <f t="shared" si="42"/>
        <v>-11.5</v>
      </c>
      <c r="K31" s="4">
        <f t="shared" si="6"/>
        <v>-34.5</v>
      </c>
      <c r="L31" s="4">
        <f t="shared" si="7"/>
        <v>2.31</v>
      </c>
      <c r="O31" s="4">
        <f t="shared" si="8"/>
        <v>0</v>
      </c>
      <c r="P31" s="13" t="str">
        <f t="shared" si="9"/>
        <v/>
      </c>
      <c r="Q31" s="4" t="str">
        <f t="shared" si="10"/>
        <v/>
      </c>
      <c r="S31" s="2">
        <f t="shared" si="43"/>
        <v>-11.5</v>
      </c>
      <c r="T31" s="4">
        <f t="shared" si="11"/>
        <v>-34.5</v>
      </c>
      <c r="U31" s="4">
        <f t="shared" si="12"/>
        <v>2.31</v>
      </c>
      <c r="X31" s="4">
        <f t="shared" si="13"/>
        <v>0</v>
      </c>
      <c r="Y31" s="13" t="str">
        <f t="shared" si="14"/>
        <v/>
      </c>
      <c r="Z31" s="4" t="str">
        <f t="shared" si="15"/>
        <v/>
      </c>
      <c r="AB31" s="2">
        <f t="shared" si="44"/>
        <v>-11.5</v>
      </c>
      <c r="AC31" s="4">
        <f t="shared" si="16"/>
        <v>-34.5</v>
      </c>
      <c r="AD31" s="4">
        <f t="shared" si="17"/>
        <v>2.19</v>
      </c>
      <c r="AG31" s="4">
        <f t="shared" si="18"/>
        <v>0</v>
      </c>
      <c r="AH31" s="13" t="str">
        <f t="shared" si="19"/>
        <v/>
      </c>
      <c r="AI31" s="4" t="str">
        <f t="shared" si="20"/>
        <v/>
      </c>
      <c r="AJ31" s="13"/>
      <c r="AK31" s="2">
        <f t="shared" si="45"/>
        <v>-11.5</v>
      </c>
      <c r="AL31" s="4">
        <f t="shared" si="21"/>
        <v>-34.5</v>
      </c>
      <c r="AM31" s="4">
        <f t="shared" si="22"/>
        <v>2.25</v>
      </c>
      <c r="AP31" s="4">
        <f t="shared" si="23"/>
        <v>0</v>
      </c>
      <c r="AQ31" s="13" t="str">
        <f t="shared" si="24"/>
        <v/>
      </c>
      <c r="AR31" s="4" t="str">
        <f t="shared" si="25"/>
        <v/>
      </c>
      <c r="AS31" s="13"/>
      <c r="AT31" s="2">
        <f t="shared" si="46"/>
        <v>-11.5</v>
      </c>
      <c r="AU31" s="4">
        <f t="shared" si="26"/>
        <v>-34.5</v>
      </c>
      <c r="AV31" s="4">
        <f t="shared" si="27"/>
        <v>2.25</v>
      </c>
      <c r="AY31" s="4">
        <f t="shared" si="28"/>
        <v>0</v>
      </c>
      <c r="AZ31" s="13" t="str">
        <f t="shared" si="29"/>
        <v/>
      </c>
      <c r="BA31" s="4" t="str">
        <f t="shared" si="30"/>
        <v/>
      </c>
      <c r="BB31" s="13"/>
      <c r="BC31" s="2">
        <f t="shared" si="47"/>
        <v>-11.5</v>
      </c>
      <c r="BD31" s="4">
        <f t="shared" si="31"/>
        <v>-34.5</v>
      </c>
      <c r="BE31" s="4">
        <f t="shared" si="32"/>
        <v>2.25</v>
      </c>
      <c r="BH31" s="4">
        <f t="shared" si="33"/>
        <v>0</v>
      </c>
      <c r="BI31" s="13" t="str">
        <f t="shared" si="34"/>
        <v/>
      </c>
      <c r="BJ31" s="4" t="str">
        <f t="shared" si="35"/>
        <v/>
      </c>
      <c r="BK31" s="13"/>
      <c r="BL31" s="2">
        <f t="shared" si="48"/>
        <v>-11.5</v>
      </c>
      <c r="BM31" s="4">
        <f t="shared" si="36"/>
        <v>-34.5</v>
      </c>
      <c r="BN31" s="4">
        <f t="shared" si="37"/>
        <v>2.25</v>
      </c>
      <c r="BQ31" s="4">
        <f t="shared" si="38"/>
        <v>0</v>
      </c>
      <c r="BR31" s="13" t="str">
        <f t="shared" si="39"/>
        <v/>
      </c>
      <c r="BS31" s="4" t="str">
        <f t="shared" si="40"/>
        <v/>
      </c>
      <c r="BT31" s="25"/>
    </row>
    <row r="32">
      <c r="A32" s="2">
        <f t="shared" si="41"/>
        <v>-11</v>
      </c>
      <c r="B32" s="4">
        <f t="shared" si="1"/>
        <v>-33</v>
      </c>
      <c r="C32" s="4">
        <f t="shared" si="2"/>
        <v>2.22</v>
      </c>
      <c r="F32" s="4">
        <f t="shared" si="3"/>
        <v>0</v>
      </c>
      <c r="G32" s="13" t="str">
        <f t="shared" si="4"/>
        <v/>
      </c>
      <c r="H32" s="4" t="str">
        <f t="shared" si="5"/>
        <v/>
      </c>
      <c r="J32" s="2">
        <f t="shared" si="42"/>
        <v>-11</v>
      </c>
      <c r="K32" s="4">
        <f t="shared" si="6"/>
        <v>-33</v>
      </c>
      <c r="L32" s="4">
        <f t="shared" si="7"/>
        <v>2.28</v>
      </c>
      <c r="O32" s="4">
        <f t="shared" si="8"/>
        <v>0</v>
      </c>
      <c r="P32" s="13" t="str">
        <f t="shared" si="9"/>
        <v/>
      </c>
      <c r="Q32" s="4" t="str">
        <f t="shared" si="10"/>
        <v/>
      </c>
      <c r="S32" s="2">
        <f t="shared" si="43"/>
        <v>-11</v>
      </c>
      <c r="T32" s="4">
        <f t="shared" si="11"/>
        <v>-33</v>
      </c>
      <c r="U32" s="4">
        <f t="shared" si="12"/>
        <v>2.28</v>
      </c>
      <c r="X32" s="4">
        <f t="shared" si="13"/>
        <v>0</v>
      </c>
      <c r="Y32" s="13" t="str">
        <f t="shared" si="14"/>
        <v/>
      </c>
      <c r="Z32" s="4" t="str">
        <f t="shared" si="15"/>
        <v/>
      </c>
      <c r="AB32" s="2">
        <f t="shared" si="44"/>
        <v>-11</v>
      </c>
      <c r="AC32" s="4">
        <f t="shared" si="16"/>
        <v>-33</v>
      </c>
      <c r="AD32" s="4">
        <f t="shared" si="17"/>
        <v>2.16</v>
      </c>
      <c r="AG32" s="4">
        <f t="shared" si="18"/>
        <v>0</v>
      </c>
      <c r="AH32" s="13" t="str">
        <f t="shared" si="19"/>
        <v/>
      </c>
      <c r="AI32" s="4" t="str">
        <f t="shared" si="20"/>
        <v/>
      </c>
      <c r="AJ32" s="13"/>
      <c r="AK32" s="2">
        <f t="shared" si="45"/>
        <v>-11</v>
      </c>
      <c r="AL32" s="4">
        <f t="shared" si="21"/>
        <v>-33</v>
      </c>
      <c r="AM32" s="4">
        <f t="shared" si="22"/>
        <v>2.22</v>
      </c>
      <c r="AP32" s="4">
        <f t="shared" si="23"/>
        <v>0</v>
      </c>
      <c r="AQ32" s="13" t="str">
        <f t="shared" si="24"/>
        <v/>
      </c>
      <c r="AR32" s="4" t="str">
        <f t="shared" si="25"/>
        <v/>
      </c>
      <c r="AS32" s="13"/>
      <c r="AT32" s="2">
        <f t="shared" si="46"/>
        <v>-11</v>
      </c>
      <c r="AU32" s="4">
        <f t="shared" si="26"/>
        <v>-33</v>
      </c>
      <c r="AV32" s="4">
        <f t="shared" si="27"/>
        <v>2.22</v>
      </c>
      <c r="AY32" s="4">
        <f t="shared" si="28"/>
        <v>0</v>
      </c>
      <c r="AZ32" s="13" t="str">
        <f t="shared" si="29"/>
        <v/>
      </c>
      <c r="BA32" s="4" t="str">
        <f t="shared" si="30"/>
        <v/>
      </c>
      <c r="BB32" s="13"/>
      <c r="BC32" s="2">
        <f t="shared" si="47"/>
        <v>-11</v>
      </c>
      <c r="BD32" s="4">
        <f t="shared" si="31"/>
        <v>-33</v>
      </c>
      <c r="BE32" s="4">
        <f t="shared" si="32"/>
        <v>2.22</v>
      </c>
      <c r="BH32" s="4">
        <f t="shared" si="33"/>
        <v>0</v>
      </c>
      <c r="BI32" s="13" t="str">
        <f t="shared" si="34"/>
        <v/>
      </c>
      <c r="BJ32" s="4" t="str">
        <f t="shared" si="35"/>
        <v/>
      </c>
      <c r="BK32" s="13"/>
      <c r="BL32" s="2">
        <f t="shared" si="48"/>
        <v>-11</v>
      </c>
      <c r="BM32" s="4">
        <f t="shared" si="36"/>
        <v>-33</v>
      </c>
      <c r="BN32" s="4">
        <f t="shared" si="37"/>
        <v>2.22</v>
      </c>
      <c r="BQ32" s="4">
        <f t="shared" si="38"/>
        <v>0</v>
      </c>
      <c r="BR32" s="13" t="str">
        <f t="shared" si="39"/>
        <v/>
      </c>
      <c r="BS32" s="4" t="str">
        <f t="shared" si="40"/>
        <v/>
      </c>
      <c r="BT32" s="25"/>
    </row>
    <row r="33">
      <c r="A33" s="2">
        <f t="shared" si="41"/>
        <v>-10.5</v>
      </c>
      <c r="B33" s="4">
        <f t="shared" si="1"/>
        <v>-31.5</v>
      </c>
      <c r="C33" s="4">
        <f t="shared" si="2"/>
        <v>2.19</v>
      </c>
      <c r="F33" s="4">
        <f t="shared" si="3"/>
        <v>0</v>
      </c>
      <c r="G33" s="13" t="str">
        <f t="shared" si="4"/>
        <v/>
      </c>
      <c r="H33" s="4" t="str">
        <f t="shared" si="5"/>
        <v/>
      </c>
      <c r="J33" s="2">
        <f t="shared" si="42"/>
        <v>-10.5</v>
      </c>
      <c r="K33" s="4">
        <f t="shared" si="6"/>
        <v>-31.5</v>
      </c>
      <c r="L33" s="4">
        <f t="shared" si="7"/>
        <v>2.25</v>
      </c>
      <c r="O33" s="4">
        <f t="shared" si="8"/>
        <v>0</v>
      </c>
      <c r="P33" s="13" t="str">
        <f t="shared" si="9"/>
        <v/>
      </c>
      <c r="Q33" s="4" t="str">
        <f t="shared" si="10"/>
        <v/>
      </c>
      <c r="S33" s="2">
        <f t="shared" si="43"/>
        <v>-10.5</v>
      </c>
      <c r="T33" s="4">
        <f t="shared" si="11"/>
        <v>-31.5</v>
      </c>
      <c r="U33" s="4">
        <f t="shared" si="12"/>
        <v>2.25</v>
      </c>
      <c r="X33" s="4">
        <f t="shared" si="13"/>
        <v>0</v>
      </c>
      <c r="Y33" s="13" t="str">
        <f t="shared" si="14"/>
        <v/>
      </c>
      <c r="Z33" s="4" t="str">
        <f t="shared" si="15"/>
        <v/>
      </c>
      <c r="AB33" s="2">
        <f t="shared" si="44"/>
        <v>-10.5</v>
      </c>
      <c r="AC33" s="4">
        <f t="shared" si="16"/>
        <v>-31.5</v>
      </c>
      <c r="AD33" s="4">
        <f t="shared" si="17"/>
        <v>2.13</v>
      </c>
      <c r="AG33" s="4">
        <f t="shared" si="18"/>
        <v>0</v>
      </c>
      <c r="AH33" s="13" t="str">
        <f t="shared" si="19"/>
        <v/>
      </c>
      <c r="AI33" s="4" t="str">
        <f t="shared" si="20"/>
        <v/>
      </c>
      <c r="AJ33" s="13"/>
      <c r="AK33" s="2">
        <f t="shared" si="45"/>
        <v>-10.5</v>
      </c>
      <c r="AL33" s="4">
        <f t="shared" si="21"/>
        <v>-31.5</v>
      </c>
      <c r="AM33" s="4">
        <f t="shared" si="22"/>
        <v>2.19</v>
      </c>
      <c r="AP33" s="4">
        <f t="shared" si="23"/>
        <v>0</v>
      </c>
      <c r="AQ33" s="13" t="str">
        <f t="shared" si="24"/>
        <v/>
      </c>
      <c r="AR33" s="4" t="str">
        <f t="shared" si="25"/>
        <v/>
      </c>
      <c r="AS33" s="13"/>
      <c r="AT33" s="2">
        <f t="shared" si="46"/>
        <v>-10.5</v>
      </c>
      <c r="AU33" s="4">
        <f t="shared" si="26"/>
        <v>-31.5</v>
      </c>
      <c r="AV33" s="4">
        <f t="shared" si="27"/>
        <v>2.19</v>
      </c>
      <c r="AY33" s="4">
        <f t="shared" si="28"/>
        <v>0</v>
      </c>
      <c r="AZ33" s="13" t="str">
        <f t="shared" si="29"/>
        <v/>
      </c>
      <c r="BA33" s="4" t="str">
        <f t="shared" si="30"/>
        <v/>
      </c>
      <c r="BB33" s="13"/>
      <c r="BC33" s="2">
        <f t="shared" si="47"/>
        <v>-10.5</v>
      </c>
      <c r="BD33" s="4">
        <f t="shared" si="31"/>
        <v>-31.5</v>
      </c>
      <c r="BE33" s="4">
        <f t="shared" si="32"/>
        <v>2.19</v>
      </c>
      <c r="BH33" s="4">
        <f t="shared" si="33"/>
        <v>0</v>
      </c>
      <c r="BI33" s="13" t="str">
        <f t="shared" si="34"/>
        <v/>
      </c>
      <c r="BJ33" s="4" t="str">
        <f t="shared" si="35"/>
        <v/>
      </c>
      <c r="BK33" s="13"/>
      <c r="BL33" s="2">
        <f t="shared" si="48"/>
        <v>-10.5</v>
      </c>
      <c r="BM33" s="4">
        <f t="shared" si="36"/>
        <v>-31.5</v>
      </c>
      <c r="BN33" s="4">
        <f t="shared" si="37"/>
        <v>2.19</v>
      </c>
      <c r="BQ33" s="4">
        <f t="shared" si="38"/>
        <v>0</v>
      </c>
      <c r="BR33" s="13" t="str">
        <f t="shared" si="39"/>
        <v/>
      </c>
      <c r="BS33" s="4" t="str">
        <f t="shared" si="40"/>
        <v/>
      </c>
      <c r="BT33" s="25"/>
    </row>
    <row r="34">
      <c r="A34" s="2">
        <f t="shared" si="41"/>
        <v>-10</v>
      </c>
      <c r="B34" s="4">
        <f t="shared" si="1"/>
        <v>-30</v>
      </c>
      <c r="C34" s="4">
        <f t="shared" si="2"/>
        <v>2.16</v>
      </c>
      <c r="F34" s="4">
        <f t="shared" si="3"/>
        <v>0</v>
      </c>
      <c r="G34" s="13" t="str">
        <f t="shared" si="4"/>
        <v/>
      </c>
      <c r="H34" s="4" t="str">
        <f t="shared" si="5"/>
        <v/>
      </c>
      <c r="J34" s="2">
        <f t="shared" si="42"/>
        <v>-10</v>
      </c>
      <c r="K34" s="4">
        <f t="shared" si="6"/>
        <v>-30</v>
      </c>
      <c r="L34" s="4">
        <f t="shared" si="7"/>
        <v>2.22</v>
      </c>
      <c r="O34" s="4">
        <f t="shared" si="8"/>
        <v>0</v>
      </c>
      <c r="P34" s="13" t="str">
        <f t="shared" si="9"/>
        <v/>
      </c>
      <c r="Q34" s="4" t="str">
        <f t="shared" si="10"/>
        <v/>
      </c>
      <c r="S34" s="2">
        <f t="shared" si="43"/>
        <v>-10</v>
      </c>
      <c r="T34" s="4">
        <f t="shared" si="11"/>
        <v>-30</v>
      </c>
      <c r="U34" s="4">
        <f t="shared" si="12"/>
        <v>2.22</v>
      </c>
      <c r="X34" s="4">
        <f t="shared" si="13"/>
        <v>0</v>
      </c>
      <c r="Y34" s="13" t="str">
        <f t="shared" si="14"/>
        <v/>
      </c>
      <c r="Z34" s="4" t="str">
        <f t="shared" si="15"/>
        <v/>
      </c>
      <c r="AB34" s="2">
        <f t="shared" si="44"/>
        <v>-10</v>
      </c>
      <c r="AC34" s="4">
        <f t="shared" si="16"/>
        <v>-30</v>
      </c>
      <c r="AD34" s="4">
        <f t="shared" si="17"/>
        <v>2.1</v>
      </c>
      <c r="AG34" s="4">
        <f t="shared" si="18"/>
        <v>0</v>
      </c>
      <c r="AH34" s="13" t="str">
        <f t="shared" si="19"/>
        <v/>
      </c>
      <c r="AI34" s="4" t="str">
        <f t="shared" si="20"/>
        <v/>
      </c>
      <c r="AJ34" s="13"/>
      <c r="AK34" s="2">
        <f t="shared" si="45"/>
        <v>-10</v>
      </c>
      <c r="AL34" s="4">
        <f t="shared" si="21"/>
        <v>-30</v>
      </c>
      <c r="AM34" s="4">
        <f t="shared" si="22"/>
        <v>2.16</v>
      </c>
      <c r="AP34" s="4">
        <f t="shared" si="23"/>
        <v>0</v>
      </c>
      <c r="AQ34" s="13" t="str">
        <f t="shared" si="24"/>
        <v/>
      </c>
      <c r="AR34" s="4" t="str">
        <f t="shared" si="25"/>
        <v/>
      </c>
      <c r="AS34" s="13"/>
      <c r="AT34" s="2">
        <f t="shared" si="46"/>
        <v>-10</v>
      </c>
      <c r="AU34" s="4">
        <f t="shared" si="26"/>
        <v>-30</v>
      </c>
      <c r="AV34" s="4">
        <f t="shared" si="27"/>
        <v>2.16</v>
      </c>
      <c r="AY34" s="4">
        <f t="shared" si="28"/>
        <v>0</v>
      </c>
      <c r="AZ34" s="13" t="str">
        <f t="shared" si="29"/>
        <v/>
      </c>
      <c r="BA34" s="4" t="str">
        <f t="shared" si="30"/>
        <v/>
      </c>
      <c r="BB34" s="13"/>
      <c r="BC34" s="2">
        <f t="shared" si="47"/>
        <v>-10</v>
      </c>
      <c r="BD34" s="4">
        <f t="shared" si="31"/>
        <v>-30</v>
      </c>
      <c r="BE34" s="4">
        <f t="shared" si="32"/>
        <v>2.16</v>
      </c>
      <c r="BH34" s="4">
        <f t="shared" si="33"/>
        <v>0</v>
      </c>
      <c r="BI34" s="13" t="str">
        <f t="shared" si="34"/>
        <v/>
      </c>
      <c r="BJ34" s="4" t="str">
        <f t="shared" si="35"/>
        <v/>
      </c>
      <c r="BK34" s="13"/>
      <c r="BL34" s="2">
        <f t="shared" si="48"/>
        <v>-10</v>
      </c>
      <c r="BM34" s="4">
        <f t="shared" si="36"/>
        <v>-30</v>
      </c>
      <c r="BN34" s="4">
        <f t="shared" si="37"/>
        <v>2.16</v>
      </c>
      <c r="BQ34" s="4">
        <f t="shared" si="38"/>
        <v>0</v>
      </c>
      <c r="BR34" s="13" t="str">
        <f t="shared" si="39"/>
        <v/>
      </c>
      <c r="BS34" s="4" t="str">
        <f t="shared" si="40"/>
        <v/>
      </c>
      <c r="BT34" s="25"/>
    </row>
    <row r="35">
      <c r="A35" s="2">
        <f t="shared" si="41"/>
        <v>-9.5</v>
      </c>
      <c r="B35" s="4">
        <f t="shared" si="1"/>
        <v>-28.5</v>
      </c>
      <c r="C35" s="4">
        <f t="shared" si="2"/>
        <v>2.13</v>
      </c>
      <c r="F35" s="4">
        <f t="shared" si="3"/>
        <v>0</v>
      </c>
      <c r="G35" s="13" t="str">
        <f t="shared" si="4"/>
        <v/>
      </c>
      <c r="H35" s="4" t="str">
        <f t="shared" si="5"/>
        <v/>
      </c>
      <c r="J35" s="2">
        <f t="shared" si="42"/>
        <v>-9.5</v>
      </c>
      <c r="K35" s="4">
        <f t="shared" si="6"/>
        <v>-28.5</v>
      </c>
      <c r="L35" s="4">
        <f t="shared" si="7"/>
        <v>2.19</v>
      </c>
      <c r="O35" s="4">
        <f t="shared" si="8"/>
        <v>0</v>
      </c>
      <c r="P35" s="13" t="str">
        <f t="shared" si="9"/>
        <v/>
      </c>
      <c r="Q35" s="4" t="str">
        <f t="shared" si="10"/>
        <v/>
      </c>
      <c r="S35" s="2">
        <f t="shared" si="43"/>
        <v>-9.5</v>
      </c>
      <c r="T35" s="4">
        <f t="shared" si="11"/>
        <v>-28.5</v>
      </c>
      <c r="U35" s="4">
        <f t="shared" si="12"/>
        <v>2.19</v>
      </c>
      <c r="X35" s="4">
        <f t="shared" si="13"/>
        <v>0</v>
      </c>
      <c r="Y35" s="13" t="str">
        <f t="shared" si="14"/>
        <v/>
      </c>
      <c r="Z35" s="4" t="str">
        <f t="shared" si="15"/>
        <v/>
      </c>
      <c r="AB35" s="2">
        <f t="shared" si="44"/>
        <v>-9.5</v>
      </c>
      <c r="AC35" s="4">
        <f t="shared" si="16"/>
        <v>-28.5</v>
      </c>
      <c r="AD35" s="4">
        <f t="shared" si="17"/>
        <v>2.07</v>
      </c>
      <c r="AG35" s="4">
        <f t="shared" si="18"/>
        <v>0</v>
      </c>
      <c r="AH35" s="13" t="str">
        <f t="shared" si="19"/>
        <v/>
      </c>
      <c r="AI35" s="4" t="str">
        <f t="shared" si="20"/>
        <v/>
      </c>
      <c r="AJ35" s="13"/>
      <c r="AK35" s="2">
        <f t="shared" si="45"/>
        <v>-9.5</v>
      </c>
      <c r="AL35" s="4">
        <f t="shared" si="21"/>
        <v>-28.5</v>
      </c>
      <c r="AM35" s="4">
        <f t="shared" si="22"/>
        <v>2.13</v>
      </c>
      <c r="AP35" s="4">
        <f t="shared" si="23"/>
        <v>0</v>
      </c>
      <c r="AQ35" s="13" t="str">
        <f t="shared" si="24"/>
        <v/>
      </c>
      <c r="AR35" s="4" t="str">
        <f t="shared" si="25"/>
        <v/>
      </c>
      <c r="AS35" s="13"/>
      <c r="AT35" s="2">
        <f t="shared" si="46"/>
        <v>-9.5</v>
      </c>
      <c r="AU35" s="4">
        <f t="shared" si="26"/>
        <v>-28.5</v>
      </c>
      <c r="AV35" s="4">
        <f t="shared" si="27"/>
        <v>2.13</v>
      </c>
      <c r="AY35" s="4">
        <f t="shared" si="28"/>
        <v>0</v>
      </c>
      <c r="AZ35" s="13" t="str">
        <f t="shared" si="29"/>
        <v/>
      </c>
      <c r="BA35" s="4" t="str">
        <f t="shared" si="30"/>
        <v/>
      </c>
      <c r="BB35" s="13"/>
      <c r="BC35" s="2">
        <f t="shared" si="47"/>
        <v>-9.5</v>
      </c>
      <c r="BD35" s="4">
        <f t="shared" si="31"/>
        <v>-28.5</v>
      </c>
      <c r="BE35" s="4">
        <f t="shared" si="32"/>
        <v>2.13</v>
      </c>
      <c r="BH35" s="4">
        <f t="shared" si="33"/>
        <v>0</v>
      </c>
      <c r="BI35" s="13" t="str">
        <f t="shared" si="34"/>
        <v/>
      </c>
      <c r="BJ35" s="4" t="str">
        <f t="shared" si="35"/>
        <v/>
      </c>
      <c r="BK35" s="13"/>
      <c r="BL35" s="2">
        <f t="shared" si="48"/>
        <v>-9.5</v>
      </c>
      <c r="BM35" s="4">
        <f t="shared" si="36"/>
        <v>-28.5</v>
      </c>
      <c r="BN35" s="4">
        <f t="shared" si="37"/>
        <v>2.13</v>
      </c>
      <c r="BQ35" s="4">
        <f t="shared" si="38"/>
        <v>0</v>
      </c>
      <c r="BR35" s="13" t="str">
        <f t="shared" si="39"/>
        <v/>
      </c>
      <c r="BS35" s="4" t="str">
        <f t="shared" si="40"/>
        <v/>
      </c>
      <c r="BT35" s="25"/>
    </row>
    <row r="36">
      <c r="A36" s="2">
        <f t="shared" si="41"/>
        <v>-9</v>
      </c>
      <c r="B36" s="4">
        <f t="shared" si="1"/>
        <v>-27</v>
      </c>
      <c r="C36" s="4">
        <f t="shared" si="2"/>
        <v>2.1</v>
      </c>
      <c r="F36" s="4">
        <f t="shared" si="3"/>
        <v>0</v>
      </c>
      <c r="G36" s="13" t="str">
        <f t="shared" si="4"/>
        <v/>
      </c>
      <c r="H36" s="4" t="str">
        <f t="shared" si="5"/>
        <v/>
      </c>
      <c r="J36" s="2">
        <f t="shared" si="42"/>
        <v>-9</v>
      </c>
      <c r="K36" s="4">
        <f t="shared" si="6"/>
        <v>-27</v>
      </c>
      <c r="L36" s="4">
        <f t="shared" si="7"/>
        <v>2.16</v>
      </c>
      <c r="O36" s="4">
        <f t="shared" si="8"/>
        <v>0</v>
      </c>
      <c r="P36" s="13" t="str">
        <f t="shared" si="9"/>
        <v/>
      </c>
      <c r="Q36" s="4" t="str">
        <f t="shared" si="10"/>
        <v/>
      </c>
      <c r="S36" s="2">
        <f t="shared" si="43"/>
        <v>-9</v>
      </c>
      <c r="T36" s="4">
        <f t="shared" si="11"/>
        <v>-27</v>
      </c>
      <c r="U36" s="4">
        <f t="shared" si="12"/>
        <v>2.16</v>
      </c>
      <c r="X36" s="4">
        <f t="shared" si="13"/>
        <v>0</v>
      </c>
      <c r="Y36" s="13" t="str">
        <f t="shared" si="14"/>
        <v/>
      </c>
      <c r="Z36" s="4" t="str">
        <f t="shared" si="15"/>
        <v/>
      </c>
      <c r="AB36" s="2">
        <f t="shared" si="44"/>
        <v>-9</v>
      </c>
      <c r="AC36" s="4">
        <f t="shared" si="16"/>
        <v>-27</v>
      </c>
      <c r="AD36" s="4">
        <f t="shared" si="17"/>
        <v>2.04</v>
      </c>
      <c r="AG36" s="4">
        <f t="shared" si="18"/>
        <v>0</v>
      </c>
      <c r="AH36" s="13" t="str">
        <f t="shared" si="19"/>
        <v/>
      </c>
      <c r="AI36" s="4" t="str">
        <f t="shared" si="20"/>
        <v/>
      </c>
      <c r="AJ36" s="13"/>
      <c r="AK36" s="2">
        <f t="shared" si="45"/>
        <v>-9</v>
      </c>
      <c r="AL36" s="4">
        <f t="shared" si="21"/>
        <v>-27</v>
      </c>
      <c r="AM36" s="4">
        <f t="shared" si="22"/>
        <v>2.1</v>
      </c>
      <c r="AP36" s="4">
        <f t="shared" si="23"/>
        <v>0</v>
      </c>
      <c r="AQ36" s="13" t="str">
        <f t="shared" si="24"/>
        <v/>
      </c>
      <c r="AR36" s="4" t="str">
        <f t="shared" si="25"/>
        <v/>
      </c>
      <c r="AS36" s="13"/>
      <c r="AT36" s="2">
        <f t="shared" si="46"/>
        <v>-9</v>
      </c>
      <c r="AU36" s="4">
        <f t="shared" si="26"/>
        <v>-27</v>
      </c>
      <c r="AV36" s="4">
        <f t="shared" si="27"/>
        <v>2.1</v>
      </c>
      <c r="AY36" s="4">
        <f t="shared" si="28"/>
        <v>0</v>
      </c>
      <c r="AZ36" s="13" t="str">
        <f t="shared" si="29"/>
        <v/>
      </c>
      <c r="BA36" s="4" t="str">
        <f t="shared" si="30"/>
        <v/>
      </c>
      <c r="BB36" s="13"/>
      <c r="BC36" s="2">
        <f t="shared" si="47"/>
        <v>-9</v>
      </c>
      <c r="BD36" s="4">
        <f t="shared" si="31"/>
        <v>-27</v>
      </c>
      <c r="BE36" s="4">
        <f t="shared" si="32"/>
        <v>2.1</v>
      </c>
      <c r="BH36" s="4">
        <f t="shared" si="33"/>
        <v>0</v>
      </c>
      <c r="BI36" s="13" t="str">
        <f t="shared" si="34"/>
        <v/>
      </c>
      <c r="BJ36" s="4" t="str">
        <f t="shared" si="35"/>
        <v/>
      </c>
      <c r="BK36" s="13"/>
      <c r="BL36" s="2">
        <f t="shared" si="48"/>
        <v>-9</v>
      </c>
      <c r="BM36" s="4">
        <f t="shared" si="36"/>
        <v>-27</v>
      </c>
      <c r="BN36" s="4">
        <f t="shared" si="37"/>
        <v>2.1</v>
      </c>
      <c r="BQ36" s="4">
        <f t="shared" si="38"/>
        <v>0</v>
      </c>
      <c r="BR36" s="13" t="str">
        <f t="shared" si="39"/>
        <v/>
      </c>
      <c r="BS36" s="4" t="str">
        <f t="shared" si="40"/>
        <v/>
      </c>
      <c r="BT36" s="25"/>
    </row>
    <row r="37">
      <c r="A37" s="2">
        <f t="shared" si="41"/>
        <v>-8.5</v>
      </c>
      <c r="B37" s="4">
        <f t="shared" si="1"/>
        <v>-25.5</v>
      </c>
      <c r="C37" s="4">
        <f t="shared" si="2"/>
        <v>2.07</v>
      </c>
      <c r="F37" s="4">
        <f t="shared" si="3"/>
        <v>0</v>
      </c>
      <c r="G37" s="13" t="str">
        <f t="shared" si="4"/>
        <v/>
      </c>
      <c r="H37" s="4" t="str">
        <f t="shared" si="5"/>
        <v/>
      </c>
      <c r="J37" s="2">
        <f t="shared" si="42"/>
        <v>-8.5</v>
      </c>
      <c r="K37" s="4">
        <f t="shared" si="6"/>
        <v>-25.5</v>
      </c>
      <c r="L37" s="4">
        <f t="shared" si="7"/>
        <v>2.13</v>
      </c>
      <c r="O37" s="4">
        <f t="shared" si="8"/>
        <v>0</v>
      </c>
      <c r="P37" s="13" t="str">
        <f t="shared" si="9"/>
        <v/>
      </c>
      <c r="Q37" s="4" t="str">
        <f t="shared" si="10"/>
        <v/>
      </c>
      <c r="S37" s="2">
        <f t="shared" si="43"/>
        <v>-8.5</v>
      </c>
      <c r="T37" s="4">
        <f t="shared" si="11"/>
        <v>-25.5</v>
      </c>
      <c r="U37" s="4">
        <f t="shared" si="12"/>
        <v>2.13</v>
      </c>
      <c r="X37" s="4">
        <f t="shared" si="13"/>
        <v>0</v>
      </c>
      <c r="Y37" s="13" t="str">
        <f t="shared" si="14"/>
        <v/>
      </c>
      <c r="Z37" s="4" t="str">
        <f t="shared" si="15"/>
        <v/>
      </c>
      <c r="AB37" s="2">
        <f t="shared" si="44"/>
        <v>-8.5</v>
      </c>
      <c r="AC37" s="4">
        <f t="shared" si="16"/>
        <v>-25.5</v>
      </c>
      <c r="AD37" s="4">
        <f t="shared" si="17"/>
        <v>2.01</v>
      </c>
      <c r="AG37" s="4">
        <f t="shared" si="18"/>
        <v>0</v>
      </c>
      <c r="AH37" s="13" t="str">
        <f t="shared" si="19"/>
        <v/>
      </c>
      <c r="AI37" s="4" t="str">
        <f t="shared" si="20"/>
        <v/>
      </c>
      <c r="AJ37" s="13"/>
      <c r="AK37" s="2">
        <f t="shared" si="45"/>
        <v>-8.5</v>
      </c>
      <c r="AL37" s="4">
        <f t="shared" si="21"/>
        <v>-25.5</v>
      </c>
      <c r="AM37" s="4">
        <f t="shared" si="22"/>
        <v>2.07</v>
      </c>
      <c r="AP37" s="4">
        <f t="shared" si="23"/>
        <v>0</v>
      </c>
      <c r="AQ37" s="13" t="str">
        <f t="shared" si="24"/>
        <v/>
      </c>
      <c r="AR37" s="4" t="str">
        <f t="shared" si="25"/>
        <v/>
      </c>
      <c r="AS37" s="13"/>
      <c r="AT37" s="2">
        <f t="shared" si="46"/>
        <v>-8.5</v>
      </c>
      <c r="AU37" s="4">
        <f t="shared" si="26"/>
        <v>-25.5</v>
      </c>
      <c r="AV37" s="4">
        <f t="shared" si="27"/>
        <v>2.07</v>
      </c>
      <c r="AY37" s="4">
        <f t="shared" si="28"/>
        <v>0</v>
      </c>
      <c r="AZ37" s="13" t="str">
        <f t="shared" si="29"/>
        <v/>
      </c>
      <c r="BA37" s="4" t="str">
        <f t="shared" si="30"/>
        <v/>
      </c>
      <c r="BB37" s="13"/>
      <c r="BC37" s="2">
        <f t="shared" si="47"/>
        <v>-8.5</v>
      </c>
      <c r="BD37" s="4">
        <f t="shared" si="31"/>
        <v>-25.5</v>
      </c>
      <c r="BE37" s="4">
        <f t="shared" si="32"/>
        <v>2.07</v>
      </c>
      <c r="BH37" s="4">
        <f t="shared" si="33"/>
        <v>0</v>
      </c>
      <c r="BI37" s="13" t="str">
        <f t="shared" si="34"/>
        <v/>
      </c>
      <c r="BJ37" s="4" t="str">
        <f t="shared" si="35"/>
        <v/>
      </c>
      <c r="BK37" s="13"/>
      <c r="BL37" s="2">
        <f t="shared" si="48"/>
        <v>-8.5</v>
      </c>
      <c r="BM37" s="4">
        <f t="shared" si="36"/>
        <v>-25.5</v>
      </c>
      <c r="BN37" s="4">
        <f t="shared" si="37"/>
        <v>2.07</v>
      </c>
      <c r="BQ37" s="4">
        <f t="shared" si="38"/>
        <v>0</v>
      </c>
      <c r="BR37" s="13" t="str">
        <f t="shared" si="39"/>
        <v/>
      </c>
      <c r="BS37" s="4" t="str">
        <f t="shared" si="40"/>
        <v/>
      </c>
      <c r="BT37" s="25"/>
    </row>
    <row r="38">
      <c r="A38" s="2">
        <f t="shared" si="41"/>
        <v>-8</v>
      </c>
      <c r="B38" s="4">
        <f t="shared" si="1"/>
        <v>-24</v>
      </c>
      <c r="C38" s="4">
        <f t="shared" si="2"/>
        <v>2.04</v>
      </c>
      <c r="F38" s="4">
        <f t="shared" si="3"/>
        <v>0</v>
      </c>
      <c r="G38" s="13" t="str">
        <f t="shared" si="4"/>
        <v/>
      </c>
      <c r="H38" s="4" t="str">
        <f t="shared" si="5"/>
        <v/>
      </c>
      <c r="J38" s="2">
        <f t="shared" si="42"/>
        <v>-8</v>
      </c>
      <c r="K38" s="4">
        <f t="shared" si="6"/>
        <v>-24</v>
      </c>
      <c r="L38" s="4">
        <f t="shared" si="7"/>
        <v>2.1</v>
      </c>
      <c r="O38" s="4">
        <f t="shared" si="8"/>
        <v>0</v>
      </c>
      <c r="P38" s="13" t="str">
        <f t="shared" si="9"/>
        <v/>
      </c>
      <c r="Q38" s="4" t="str">
        <f t="shared" si="10"/>
        <v/>
      </c>
      <c r="S38" s="2">
        <f t="shared" si="43"/>
        <v>-8</v>
      </c>
      <c r="T38" s="4">
        <f t="shared" si="11"/>
        <v>-24</v>
      </c>
      <c r="U38" s="4">
        <f t="shared" si="12"/>
        <v>2.1</v>
      </c>
      <c r="X38" s="4">
        <f t="shared" si="13"/>
        <v>0</v>
      </c>
      <c r="Y38" s="13" t="str">
        <f t="shared" si="14"/>
        <v/>
      </c>
      <c r="Z38" s="4" t="str">
        <f t="shared" si="15"/>
        <v/>
      </c>
      <c r="AB38" s="2">
        <f t="shared" si="44"/>
        <v>-8</v>
      </c>
      <c r="AC38" s="4">
        <f t="shared" si="16"/>
        <v>-24</v>
      </c>
      <c r="AD38" s="4">
        <f t="shared" si="17"/>
        <v>1.98</v>
      </c>
      <c r="AG38" s="4">
        <f t="shared" si="18"/>
        <v>0</v>
      </c>
      <c r="AH38" s="13" t="str">
        <f t="shared" si="19"/>
        <v/>
      </c>
      <c r="AI38" s="4" t="str">
        <f t="shared" si="20"/>
        <v/>
      </c>
      <c r="AJ38" s="13"/>
      <c r="AK38" s="2">
        <f t="shared" si="45"/>
        <v>-8</v>
      </c>
      <c r="AL38" s="4">
        <f t="shared" si="21"/>
        <v>-24</v>
      </c>
      <c r="AM38" s="4">
        <f t="shared" si="22"/>
        <v>2.04</v>
      </c>
      <c r="AP38" s="4">
        <f t="shared" si="23"/>
        <v>0</v>
      </c>
      <c r="AQ38" s="13" t="str">
        <f t="shared" si="24"/>
        <v/>
      </c>
      <c r="AR38" s="4" t="str">
        <f t="shared" si="25"/>
        <v/>
      </c>
      <c r="AS38" s="13"/>
      <c r="AT38" s="2">
        <f t="shared" si="46"/>
        <v>-8</v>
      </c>
      <c r="AU38" s="4">
        <f t="shared" si="26"/>
        <v>-24</v>
      </c>
      <c r="AV38" s="4">
        <f t="shared" si="27"/>
        <v>2.04</v>
      </c>
      <c r="AY38" s="4">
        <f t="shared" si="28"/>
        <v>0</v>
      </c>
      <c r="AZ38" s="13" t="str">
        <f t="shared" si="29"/>
        <v/>
      </c>
      <c r="BA38" s="4" t="str">
        <f t="shared" si="30"/>
        <v/>
      </c>
      <c r="BB38" s="13"/>
      <c r="BC38" s="2">
        <f t="shared" si="47"/>
        <v>-8</v>
      </c>
      <c r="BD38" s="4">
        <f t="shared" si="31"/>
        <v>-24</v>
      </c>
      <c r="BE38" s="4">
        <f t="shared" si="32"/>
        <v>2.04</v>
      </c>
      <c r="BH38" s="4">
        <f t="shared" si="33"/>
        <v>0</v>
      </c>
      <c r="BI38" s="13" t="str">
        <f t="shared" si="34"/>
        <v/>
      </c>
      <c r="BJ38" s="4" t="str">
        <f t="shared" si="35"/>
        <v/>
      </c>
      <c r="BK38" s="13"/>
      <c r="BL38" s="2">
        <f t="shared" si="48"/>
        <v>-8</v>
      </c>
      <c r="BM38" s="4">
        <f t="shared" si="36"/>
        <v>-24</v>
      </c>
      <c r="BN38" s="4">
        <f t="shared" si="37"/>
        <v>2.04</v>
      </c>
      <c r="BQ38" s="4">
        <f t="shared" si="38"/>
        <v>0</v>
      </c>
      <c r="BR38" s="13" t="str">
        <f t="shared" si="39"/>
        <v/>
      </c>
      <c r="BS38" s="4" t="str">
        <f t="shared" si="40"/>
        <v/>
      </c>
      <c r="BT38" s="25"/>
    </row>
    <row r="39">
      <c r="A39" s="2">
        <f t="shared" si="41"/>
        <v>-7.5</v>
      </c>
      <c r="B39" s="4">
        <f t="shared" si="1"/>
        <v>-22.5</v>
      </c>
      <c r="C39" s="4">
        <f t="shared" si="2"/>
        <v>2.01</v>
      </c>
      <c r="F39" s="4">
        <f t="shared" si="3"/>
        <v>0</v>
      </c>
      <c r="G39" s="13" t="str">
        <f t="shared" si="4"/>
        <v/>
      </c>
      <c r="H39" s="4" t="str">
        <f t="shared" si="5"/>
        <v/>
      </c>
      <c r="J39" s="2">
        <f t="shared" si="42"/>
        <v>-7.5</v>
      </c>
      <c r="K39" s="4">
        <f t="shared" si="6"/>
        <v>-22.5</v>
      </c>
      <c r="L39" s="4">
        <f t="shared" si="7"/>
        <v>2.07</v>
      </c>
      <c r="O39" s="4">
        <f t="shared" si="8"/>
        <v>0</v>
      </c>
      <c r="P39" s="13" t="str">
        <f t="shared" si="9"/>
        <v/>
      </c>
      <c r="Q39" s="4" t="str">
        <f t="shared" si="10"/>
        <v/>
      </c>
      <c r="S39" s="2">
        <f t="shared" si="43"/>
        <v>-7.5</v>
      </c>
      <c r="T39" s="4">
        <f t="shared" si="11"/>
        <v>-22.5</v>
      </c>
      <c r="U39" s="4">
        <f t="shared" si="12"/>
        <v>2.07</v>
      </c>
      <c r="X39" s="4">
        <f t="shared" si="13"/>
        <v>0</v>
      </c>
      <c r="Y39" s="13" t="str">
        <f t="shared" si="14"/>
        <v/>
      </c>
      <c r="Z39" s="4" t="str">
        <f t="shared" si="15"/>
        <v/>
      </c>
      <c r="AB39" s="2">
        <f t="shared" si="44"/>
        <v>-7.5</v>
      </c>
      <c r="AC39" s="4">
        <f t="shared" si="16"/>
        <v>-22.5</v>
      </c>
      <c r="AD39" s="4">
        <f t="shared" si="17"/>
        <v>1.95</v>
      </c>
      <c r="AG39" s="4">
        <f t="shared" si="18"/>
        <v>0</v>
      </c>
      <c r="AH39" s="13" t="str">
        <f t="shared" si="19"/>
        <v/>
      </c>
      <c r="AI39" s="4" t="str">
        <f t="shared" si="20"/>
        <v/>
      </c>
      <c r="AJ39" s="13"/>
      <c r="AK39" s="2">
        <f t="shared" si="45"/>
        <v>-7.5</v>
      </c>
      <c r="AL39" s="4">
        <f t="shared" si="21"/>
        <v>-22.5</v>
      </c>
      <c r="AM39" s="4">
        <f t="shared" si="22"/>
        <v>2.01</v>
      </c>
      <c r="AP39" s="4">
        <f t="shared" si="23"/>
        <v>0</v>
      </c>
      <c r="AQ39" s="13" t="str">
        <f t="shared" si="24"/>
        <v/>
      </c>
      <c r="AR39" s="4" t="str">
        <f t="shared" si="25"/>
        <v/>
      </c>
      <c r="AS39" s="13"/>
      <c r="AT39" s="2">
        <f t="shared" si="46"/>
        <v>-7.5</v>
      </c>
      <c r="AU39" s="4">
        <f t="shared" si="26"/>
        <v>-22.5</v>
      </c>
      <c r="AV39" s="4">
        <f t="shared" si="27"/>
        <v>2.01</v>
      </c>
      <c r="AY39" s="4">
        <f t="shared" si="28"/>
        <v>0</v>
      </c>
      <c r="AZ39" s="13" t="str">
        <f t="shared" si="29"/>
        <v/>
      </c>
      <c r="BA39" s="4" t="str">
        <f t="shared" si="30"/>
        <v/>
      </c>
      <c r="BB39" s="13"/>
      <c r="BC39" s="2">
        <f t="shared" si="47"/>
        <v>-7.5</v>
      </c>
      <c r="BD39" s="4">
        <f t="shared" si="31"/>
        <v>-22.5</v>
      </c>
      <c r="BE39" s="4">
        <f t="shared" si="32"/>
        <v>2.01</v>
      </c>
      <c r="BH39" s="4">
        <f t="shared" si="33"/>
        <v>0</v>
      </c>
      <c r="BI39" s="13" t="str">
        <f t="shared" si="34"/>
        <v/>
      </c>
      <c r="BJ39" s="4" t="str">
        <f t="shared" si="35"/>
        <v/>
      </c>
      <c r="BK39" s="13"/>
      <c r="BL39" s="2">
        <f t="shared" si="48"/>
        <v>-7.5</v>
      </c>
      <c r="BM39" s="4">
        <f t="shared" si="36"/>
        <v>-22.5</v>
      </c>
      <c r="BN39" s="4">
        <f t="shared" si="37"/>
        <v>2.01</v>
      </c>
      <c r="BQ39" s="4">
        <f t="shared" si="38"/>
        <v>0</v>
      </c>
      <c r="BR39" s="13" t="str">
        <f t="shared" si="39"/>
        <v/>
      </c>
      <c r="BS39" s="4" t="str">
        <f t="shared" si="40"/>
        <v/>
      </c>
      <c r="BT39" s="25"/>
    </row>
    <row r="40">
      <c r="A40" s="2">
        <f t="shared" si="41"/>
        <v>-7</v>
      </c>
      <c r="B40" s="4">
        <f t="shared" si="1"/>
        <v>-21</v>
      </c>
      <c r="C40" s="4">
        <f t="shared" si="2"/>
        <v>1.98</v>
      </c>
      <c r="F40" s="4">
        <f t="shared" si="3"/>
        <v>0</v>
      </c>
      <c r="G40" s="13" t="str">
        <f t="shared" si="4"/>
        <v/>
      </c>
      <c r="H40" s="4" t="str">
        <f t="shared" si="5"/>
        <v/>
      </c>
      <c r="J40" s="2">
        <f t="shared" si="42"/>
        <v>-7</v>
      </c>
      <c r="K40" s="4">
        <f t="shared" si="6"/>
        <v>-21</v>
      </c>
      <c r="L40" s="4">
        <f t="shared" si="7"/>
        <v>2.04</v>
      </c>
      <c r="O40" s="4">
        <f t="shared" si="8"/>
        <v>0</v>
      </c>
      <c r="P40" s="13" t="str">
        <f t="shared" si="9"/>
        <v/>
      </c>
      <c r="Q40" s="4" t="str">
        <f t="shared" si="10"/>
        <v/>
      </c>
      <c r="S40" s="2">
        <f t="shared" si="43"/>
        <v>-7</v>
      </c>
      <c r="T40" s="4">
        <f t="shared" si="11"/>
        <v>-21</v>
      </c>
      <c r="U40" s="4">
        <f t="shared" si="12"/>
        <v>2.04</v>
      </c>
      <c r="X40" s="4">
        <f t="shared" si="13"/>
        <v>0</v>
      </c>
      <c r="Y40" s="13" t="str">
        <f t="shared" si="14"/>
        <v/>
      </c>
      <c r="Z40" s="4" t="str">
        <f t="shared" si="15"/>
        <v/>
      </c>
      <c r="AB40" s="2">
        <f t="shared" si="44"/>
        <v>-7</v>
      </c>
      <c r="AC40" s="4">
        <f t="shared" si="16"/>
        <v>-21</v>
      </c>
      <c r="AD40" s="4">
        <f t="shared" si="17"/>
        <v>1.92</v>
      </c>
      <c r="AG40" s="4">
        <f t="shared" si="18"/>
        <v>0</v>
      </c>
      <c r="AH40" s="13" t="str">
        <f t="shared" si="19"/>
        <v/>
      </c>
      <c r="AI40" s="4" t="str">
        <f t="shared" si="20"/>
        <v/>
      </c>
      <c r="AJ40" s="13"/>
      <c r="AK40" s="2">
        <f t="shared" si="45"/>
        <v>-7</v>
      </c>
      <c r="AL40" s="4">
        <f t="shared" si="21"/>
        <v>-21</v>
      </c>
      <c r="AM40" s="4">
        <f t="shared" si="22"/>
        <v>1.98</v>
      </c>
      <c r="AP40" s="4">
        <f t="shared" si="23"/>
        <v>0</v>
      </c>
      <c r="AQ40" s="13" t="str">
        <f t="shared" si="24"/>
        <v/>
      </c>
      <c r="AR40" s="4" t="str">
        <f t="shared" si="25"/>
        <v/>
      </c>
      <c r="AS40" s="13"/>
      <c r="AT40" s="2">
        <f t="shared" si="46"/>
        <v>-7</v>
      </c>
      <c r="AU40" s="4">
        <f t="shared" si="26"/>
        <v>-21</v>
      </c>
      <c r="AV40" s="4">
        <f t="shared" si="27"/>
        <v>1.98</v>
      </c>
      <c r="AY40" s="4">
        <f t="shared" si="28"/>
        <v>0</v>
      </c>
      <c r="AZ40" s="13" t="str">
        <f t="shared" si="29"/>
        <v/>
      </c>
      <c r="BA40" s="4" t="str">
        <f t="shared" si="30"/>
        <v/>
      </c>
      <c r="BB40" s="13"/>
      <c r="BC40" s="2">
        <f t="shared" si="47"/>
        <v>-7</v>
      </c>
      <c r="BD40" s="4">
        <f t="shared" si="31"/>
        <v>-21</v>
      </c>
      <c r="BE40" s="4">
        <f t="shared" si="32"/>
        <v>1.98</v>
      </c>
      <c r="BH40" s="4">
        <f t="shared" si="33"/>
        <v>0</v>
      </c>
      <c r="BI40" s="13" t="str">
        <f t="shared" si="34"/>
        <v/>
      </c>
      <c r="BJ40" s="4" t="str">
        <f t="shared" si="35"/>
        <v/>
      </c>
      <c r="BK40" s="13"/>
      <c r="BL40" s="2">
        <f t="shared" si="48"/>
        <v>-7</v>
      </c>
      <c r="BM40" s="4">
        <f t="shared" si="36"/>
        <v>-21</v>
      </c>
      <c r="BN40" s="4">
        <f t="shared" si="37"/>
        <v>1.98</v>
      </c>
      <c r="BQ40" s="4">
        <f t="shared" si="38"/>
        <v>0</v>
      </c>
      <c r="BR40" s="13" t="str">
        <f t="shared" si="39"/>
        <v/>
      </c>
      <c r="BS40" s="4" t="str">
        <f t="shared" si="40"/>
        <v/>
      </c>
      <c r="BT40" s="25"/>
    </row>
    <row r="41">
      <c r="A41" s="2">
        <f t="shared" si="41"/>
        <v>-6.5</v>
      </c>
      <c r="B41" s="4">
        <f t="shared" si="1"/>
        <v>-19.5</v>
      </c>
      <c r="C41" s="4">
        <f t="shared" si="2"/>
        <v>1.95</v>
      </c>
      <c r="F41" s="4">
        <f t="shared" si="3"/>
        <v>0</v>
      </c>
      <c r="G41" s="13" t="str">
        <f t="shared" si="4"/>
        <v/>
      </c>
      <c r="H41" s="4" t="str">
        <f t="shared" si="5"/>
        <v/>
      </c>
      <c r="J41" s="2">
        <f t="shared" si="42"/>
        <v>-6.5</v>
      </c>
      <c r="K41" s="4">
        <f t="shared" si="6"/>
        <v>-19.5</v>
      </c>
      <c r="L41" s="4">
        <f t="shared" si="7"/>
        <v>2.01</v>
      </c>
      <c r="O41" s="4">
        <f t="shared" si="8"/>
        <v>0</v>
      </c>
      <c r="P41" s="13" t="str">
        <f t="shared" si="9"/>
        <v/>
      </c>
      <c r="Q41" s="4" t="str">
        <f t="shared" si="10"/>
        <v/>
      </c>
      <c r="S41" s="2">
        <f t="shared" si="43"/>
        <v>-6.5</v>
      </c>
      <c r="T41" s="4">
        <f t="shared" si="11"/>
        <v>-19.5</v>
      </c>
      <c r="U41" s="4">
        <f t="shared" si="12"/>
        <v>2.01</v>
      </c>
      <c r="X41" s="4">
        <f t="shared" si="13"/>
        <v>0</v>
      </c>
      <c r="Y41" s="13" t="str">
        <f t="shared" si="14"/>
        <v/>
      </c>
      <c r="Z41" s="4" t="str">
        <f t="shared" si="15"/>
        <v/>
      </c>
      <c r="AB41" s="2">
        <f t="shared" si="44"/>
        <v>-6.5</v>
      </c>
      <c r="AC41" s="4">
        <f t="shared" si="16"/>
        <v>-19.5</v>
      </c>
      <c r="AD41" s="4">
        <f t="shared" si="17"/>
        <v>1.89</v>
      </c>
      <c r="AG41" s="4">
        <f t="shared" si="18"/>
        <v>0</v>
      </c>
      <c r="AH41" s="13" t="str">
        <f t="shared" si="19"/>
        <v/>
      </c>
      <c r="AI41" s="4" t="str">
        <f t="shared" si="20"/>
        <v/>
      </c>
      <c r="AJ41" s="13"/>
      <c r="AK41" s="2">
        <f t="shared" si="45"/>
        <v>-6.5</v>
      </c>
      <c r="AL41" s="4">
        <f t="shared" si="21"/>
        <v>-19.5</v>
      </c>
      <c r="AM41" s="4">
        <f t="shared" si="22"/>
        <v>1.95</v>
      </c>
      <c r="AP41" s="4">
        <f t="shared" si="23"/>
        <v>0</v>
      </c>
      <c r="AQ41" s="13" t="str">
        <f t="shared" si="24"/>
        <v/>
      </c>
      <c r="AR41" s="4" t="str">
        <f t="shared" si="25"/>
        <v/>
      </c>
      <c r="AS41" s="13"/>
      <c r="AT41" s="2">
        <f t="shared" si="46"/>
        <v>-6.5</v>
      </c>
      <c r="AU41" s="4">
        <f t="shared" si="26"/>
        <v>-19.5</v>
      </c>
      <c r="AV41" s="4">
        <f t="shared" si="27"/>
        <v>1.95</v>
      </c>
      <c r="AY41" s="4">
        <f t="shared" si="28"/>
        <v>0</v>
      </c>
      <c r="AZ41" s="13" t="str">
        <f t="shared" si="29"/>
        <v/>
      </c>
      <c r="BA41" s="4" t="str">
        <f t="shared" si="30"/>
        <v/>
      </c>
      <c r="BB41" s="13"/>
      <c r="BC41" s="2">
        <f t="shared" si="47"/>
        <v>-6.5</v>
      </c>
      <c r="BD41" s="4">
        <f t="shared" si="31"/>
        <v>-19.5</v>
      </c>
      <c r="BE41" s="4">
        <f t="shared" si="32"/>
        <v>1.95</v>
      </c>
      <c r="BH41" s="4">
        <f t="shared" si="33"/>
        <v>0</v>
      </c>
      <c r="BI41" s="13" t="str">
        <f t="shared" si="34"/>
        <v/>
      </c>
      <c r="BJ41" s="4" t="str">
        <f t="shared" si="35"/>
        <v/>
      </c>
      <c r="BK41" s="13"/>
      <c r="BL41" s="2">
        <f t="shared" si="48"/>
        <v>-6.5</v>
      </c>
      <c r="BM41" s="4">
        <f t="shared" si="36"/>
        <v>-19.5</v>
      </c>
      <c r="BN41" s="4">
        <f t="shared" si="37"/>
        <v>1.95</v>
      </c>
      <c r="BQ41" s="4">
        <f t="shared" si="38"/>
        <v>0</v>
      </c>
      <c r="BR41" s="13" t="str">
        <f t="shared" si="39"/>
        <v/>
      </c>
      <c r="BS41" s="4" t="str">
        <f t="shared" si="40"/>
        <v/>
      </c>
      <c r="BT41" s="25"/>
    </row>
    <row r="42">
      <c r="A42" s="2">
        <f t="shared" si="41"/>
        <v>-6</v>
      </c>
      <c r="B42" s="4">
        <f t="shared" si="1"/>
        <v>-18</v>
      </c>
      <c r="C42" s="4">
        <f t="shared" si="2"/>
        <v>1.92</v>
      </c>
      <c r="F42" s="4">
        <f t="shared" si="3"/>
        <v>0</v>
      </c>
      <c r="G42" s="13" t="str">
        <f t="shared" si="4"/>
        <v/>
      </c>
      <c r="H42" s="4" t="str">
        <f t="shared" si="5"/>
        <v/>
      </c>
      <c r="J42" s="2">
        <f t="shared" si="42"/>
        <v>-6</v>
      </c>
      <c r="K42" s="4">
        <f t="shared" si="6"/>
        <v>-18</v>
      </c>
      <c r="L42" s="4">
        <f t="shared" si="7"/>
        <v>1.98</v>
      </c>
      <c r="O42" s="4">
        <f t="shared" si="8"/>
        <v>0</v>
      </c>
      <c r="P42" s="13" t="str">
        <f t="shared" si="9"/>
        <v/>
      </c>
      <c r="Q42" s="4" t="str">
        <f t="shared" si="10"/>
        <v/>
      </c>
      <c r="S42" s="2">
        <f t="shared" si="43"/>
        <v>-6</v>
      </c>
      <c r="T42" s="4">
        <f t="shared" si="11"/>
        <v>-18</v>
      </c>
      <c r="U42" s="4">
        <f t="shared" si="12"/>
        <v>1.98</v>
      </c>
      <c r="X42" s="4">
        <f t="shared" si="13"/>
        <v>0</v>
      </c>
      <c r="Y42" s="13" t="str">
        <f t="shared" si="14"/>
        <v/>
      </c>
      <c r="Z42" s="4" t="str">
        <f t="shared" si="15"/>
        <v/>
      </c>
      <c r="AB42" s="2">
        <f t="shared" si="44"/>
        <v>-6</v>
      </c>
      <c r="AC42" s="4">
        <f t="shared" si="16"/>
        <v>-18</v>
      </c>
      <c r="AD42" s="4">
        <f t="shared" si="17"/>
        <v>1.86</v>
      </c>
      <c r="AG42" s="4">
        <f t="shared" si="18"/>
        <v>0</v>
      </c>
      <c r="AH42" s="13" t="str">
        <f t="shared" si="19"/>
        <v/>
      </c>
      <c r="AI42" s="4" t="str">
        <f t="shared" si="20"/>
        <v/>
      </c>
      <c r="AJ42" s="13"/>
      <c r="AK42" s="2">
        <f t="shared" si="45"/>
        <v>-6</v>
      </c>
      <c r="AL42" s="4">
        <f t="shared" si="21"/>
        <v>-18</v>
      </c>
      <c r="AM42" s="4">
        <f t="shared" si="22"/>
        <v>1.92</v>
      </c>
      <c r="AP42" s="4">
        <f t="shared" si="23"/>
        <v>0</v>
      </c>
      <c r="AQ42" s="13" t="str">
        <f t="shared" si="24"/>
        <v/>
      </c>
      <c r="AR42" s="4" t="str">
        <f t="shared" si="25"/>
        <v/>
      </c>
      <c r="AS42" s="13"/>
      <c r="AT42" s="2">
        <f t="shared" si="46"/>
        <v>-6</v>
      </c>
      <c r="AU42" s="4">
        <f t="shared" si="26"/>
        <v>-18</v>
      </c>
      <c r="AV42" s="4">
        <f t="shared" si="27"/>
        <v>1.92</v>
      </c>
      <c r="AY42" s="4">
        <f t="shared" si="28"/>
        <v>0</v>
      </c>
      <c r="AZ42" s="13" t="str">
        <f t="shared" si="29"/>
        <v/>
      </c>
      <c r="BA42" s="4" t="str">
        <f t="shared" si="30"/>
        <v/>
      </c>
      <c r="BB42" s="13"/>
      <c r="BC42" s="2">
        <f t="shared" si="47"/>
        <v>-6</v>
      </c>
      <c r="BD42" s="4">
        <f t="shared" si="31"/>
        <v>-18</v>
      </c>
      <c r="BE42" s="4">
        <f t="shared" si="32"/>
        <v>1.92</v>
      </c>
      <c r="BH42" s="4">
        <f t="shared" si="33"/>
        <v>0</v>
      </c>
      <c r="BI42" s="13" t="str">
        <f t="shared" si="34"/>
        <v/>
      </c>
      <c r="BJ42" s="4" t="str">
        <f t="shared" si="35"/>
        <v/>
      </c>
      <c r="BK42" s="13"/>
      <c r="BL42" s="2">
        <f t="shared" si="48"/>
        <v>-6</v>
      </c>
      <c r="BM42" s="4">
        <f t="shared" si="36"/>
        <v>-18</v>
      </c>
      <c r="BN42" s="4">
        <f t="shared" si="37"/>
        <v>1.92</v>
      </c>
      <c r="BQ42" s="4">
        <f t="shared" si="38"/>
        <v>0</v>
      </c>
      <c r="BR42" s="13" t="str">
        <f t="shared" si="39"/>
        <v/>
      </c>
      <c r="BS42" s="4" t="str">
        <f t="shared" si="40"/>
        <v/>
      </c>
      <c r="BT42" s="25"/>
    </row>
    <row r="43">
      <c r="A43" s="2">
        <f t="shared" si="41"/>
        <v>-5.5</v>
      </c>
      <c r="B43" s="4">
        <f t="shared" si="1"/>
        <v>-16.5</v>
      </c>
      <c r="C43" s="4">
        <f t="shared" si="2"/>
        <v>1.89</v>
      </c>
      <c r="F43" s="4">
        <f t="shared" si="3"/>
        <v>0</v>
      </c>
      <c r="G43" s="13" t="str">
        <f t="shared" si="4"/>
        <v/>
      </c>
      <c r="H43" s="4" t="str">
        <f t="shared" si="5"/>
        <v/>
      </c>
      <c r="J43" s="2">
        <f t="shared" si="42"/>
        <v>-5.5</v>
      </c>
      <c r="K43" s="4">
        <f t="shared" si="6"/>
        <v>-16.5</v>
      </c>
      <c r="L43" s="4">
        <f t="shared" si="7"/>
        <v>1.95</v>
      </c>
      <c r="O43" s="4">
        <f t="shared" si="8"/>
        <v>0</v>
      </c>
      <c r="P43" s="13" t="str">
        <f t="shared" si="9"/>
        <v/>
      </c>
      <c r="Q43" s="4" t="str">
        <f t="shared" si="10"/>
        <v/>
      </c>
      <c r="S43" s="2">
        <f t="shared" si="43"/>
        <v>-5.5</v>
      </c>
      <c r="T43" s="4">
        <f t="shared" si="11"/>
        <v>-16.5</v>
      </c>
      <c r="U43" s="4">
        <f t="shared" si="12"/>
        <v>1.95</v>
      </c>
      <c r="X43" s="4">
        <f t="shared" si="13"/>
        <v>0</v>
      </c>
      <c r="Y43" s="13" t="str">
        <f t="shared" si="14"/>
        <v/>
      </c>
      <c r="Z43" s="4" t="str">
        <f t="shared" si="15"/>
        <v/>
      </c>
      <c r="AB43" s="2">
        <f t="shared" si="44"/>
        <v>-5.5</v>
      </c>
      <c r="AC43" s="4">
        <f t="shared" si="16"/>
        <v>-16.5</v>
      </c>
      <c r="AD43" s="4">
        <f t="shared" si="17"/>
        <v>1.83</v>
      </c>
      <c r="AG43" s="4">
        <f t="shared" si="18"/>
        <v>0</v>
      </c>
      <c r="AH43" s="13" t="str">
        <f t="shared" si="19"/>
        <v/>
      </c>
      <c r="AI43" s="4" t="str">
        <f t="shared" si="20"/>
        <v/>
      </c>
      <c r="AJ43" s="13"/>
      <c r="AK43" s="2">
        <f t="shared" si="45"/>
        <v>-5.5</v>
      </c>
      <c r="AL43" s="4">
        <f t="shared" si="21"/>
        <v>-16.5</v>
      </c>
      <c r="AM43" s="4">
        <f t="shared" si="22"/>
        <v>1.89</v>
      </c>
      <c r="AP43" s="4">
        <f t="shared" si="23"/>
        <v>0</v>
      </c>
      <c r="AQ43" s="13" t="str">
        <f t="shared" si="24"/>
        <v/>
      </c>
      <c r="AR43" s="4" t="str">
        <f t="shared" si="25"/>
        <v/>
      </c>
      <c r="AS43" s="13"/>
      <c r="AT43" s="2">
        <f t="shared" si="46"/>
        <v>-5.5</v>
      </c>
      <c r="AU43" s="4">
        <f t="shared" si="26"/>
        <v>-16.5</v>
      </c>
      <c r="AV43" s="4">
        <f t="shared" si="27"/>
        <v>1.89</v>
      </c>
      <c r="AY43" s="4">
        <f t="shared" si="28"/>
        <v>0</v>
      </c>
      <c r="AZ43" s="13" t="str">
        <f t="shared" si="29"/>
        <v/>
      </c>
      <c r="BA43" s="4" t="str">
        <f t="shared" si="30"/>
        <v/>
      </c>
      <c r="BB43" s="13"/>
      <c r="BC43" s="2">
        <f t="shared" si="47"/>
        <v>-5.5</v>
      </c>
      <c r="BD43" s="4">
        <f t="shared" si="31"/>
        <v>-16.5</v>
      </c>
      <c r="BE43" s="4">
        <f t="shared" si="32"/>
        <v>1.89</v>
      </c>
      <c r="BH43" s="4">
        <f t="shared" si="33"/>
        <v>0</v>
      </c>
      <c r="BI43" s="13" t="str">
        <f t="shared" si="34"/>
        <v/>
      </c>
      <c r="BJ43" s="4" t="str">
        <f t="shared" si="35"/>
        <v/>
      </c>
      <c r="BK43" s="13"/>
      <c r="BL43" s="2">
        <f t="shared" si="48"/>
        <v>-5.5</v>
      </c>
      <c r="BM43" s="4">
        <f t="shared" si="36"/>
        <v>-16.5</v>
      </c>
      <c r="BN43" s="4">
        <f t="shared" si="37"/>
        <v>1.89</v>
      </c>
      <c r="BQ43" s="4">
        <f t="shared" si="38"/>
        <v>0</v>
      </c>
      <c r="BR43" s="13" t="str">
        <f t="shared" si="39"/>
        <v/>
      </c>
      <c r="BS43" s="4" t="str">
        <f t="shared" si="40"/>
        <v/>
      </c>
      <c r="BT43" s="25"/>
    </row>
    <row r="44">
      <c r="A44" s="2">
        <f t="shared" si="41"/>
        <v>-5</v>
      </c>
      <c r="B44" s="4">
        <f t="shared" si="1"/>
        <v>-15</v>
      </c>
      <c r="C44" s="4">
        <f t="shared" si="2"/>
        <v>1.86</v>
      </c>
      <c r="F44" s="4">
        <f t="shared" si="3"/>
        <v>0</v>
      </c>
      <c r="G44" s="13" t="str">
        <f t="shared" si="4"/>
        <v/>
      </c>
      <c r="H44" s="4" t="str">
        <f t="shared" si="5"/>
        <v/>
      </c>
      <c r="J44" s="2">
        <f t="shared" si="42"/>
        <v>-5</v>
      </c>
      <c r="K44" s="4">
        <f t="shared" si="6"/>
        <v>-15</v>
      </c>
      <c r="L44" s="4">
        <f t="shared" si="7"/>
        <v>1.92</v>
      </c>
      <c r="O44" s="4">
        <f t="shared" si="8"/>
        <v>0</v>
      </c>
      <c r="P44" s="13" t="str">
        <f t="shared" si="9"/>
        <v/>
      </c>
      <c r="Q44" s="4" t="str">
        <f t="shared" si="10"/>
        <v/>
      </c>
      <c r="S44" s="2">
        <f t="shared" si="43"/>
        <v>-5</v>
      </c>
      <c r="T44" s="4">
        <f t="shared" si="11"/>
        <v>-15</v>
      </c>
      <c r="U44" s="4">
        <f t="shared" si="12"/>
        <v>1.92</v>
      </c>
      <c r="X44" s="4">
        <f t="shared" si="13"/>
        <v>0</v>
      </c>
      <c r="Y44" s="13" t="str">
        <f t="shared" si="14"/>
        <v/>
      </c>
      <c r="Z44" s="4" t="str">
        <f t="shared" si="15"/>
        <v/>
      </c>
      <c r="AB44" s="2">
        <f t="shared" si="44"/>
        <v>-5</v>
      </c>
      <c r="AC44" s="4">
        <f t="shared" si="16"/>
        <v>-15</v>
      </c>
      <c r="AD44" s="4">
        <f t="shared" si="17"/>
        <v>1.8</v>
      </c>
      <c r="AG44" s="4">
        <f t="shared" si="18"/>
        <v>0</v>
      </c>
      <c r="AH44" s="13" t="str">
        <f t="shared" si="19"/>
        <v/>
      </c>
      <c r="AI44" s="4" t="str">
        <f t="shared" si="20"/>
        <v/>
      </c>
      <c r="AJ44" s="13"/>
      <c r="AK44" s="2">
        <f t="shared" si="45"/>
        <v>-5</v>
      </c>
      <c r="AL44" s="4">
        <f t="shared" si="21"/>
        <v>-15</v>
      </c>
      <c r="AM44" s="4">
        <f t="shared" si="22"/>
        <v>1.86</v>
      </c>
      <c r="AP44" s="4">
        <f t="shared" si="23"/>
        <v>0</v>
      </c>
      <c r="AQ44" s="13" t="str">
        <f t="shared" si="24"/>
        <v/>
      </c>
      <c r="AR44" s="4" t="str">
        <f t="shared" si="25"/>
        <v/>
      </c>
      <c r="AS44" s="13"/>
      <c r="AT44" s="2">
        <f t="shared" si="46"/>
        <v>-5</v>
      </c>
      <c r="AU44" s="4">
        <f t="shared" si="26"/>
        <v>-15</v>
      </c>
      <c r="AV44" s="4">
        <f t="shared" si="27"/>
        <v>1.86</v>
      </c>
      <c r="AY44" s="4">
        <f t="shared" si="28"/>
        <v>0</v>
      </c>
      <c r="AZ44" s="13" t="str">
        <f t="shared" si="29"/>
        <v/>
      </c>
      <c r="BA44" s="4" t="str">
        <f t="shared" si="30"/>
        <v/>
      </c>
      <c r="BB44" s="13"/>
      <c r="BC44" s="2">
        <f t="shared" si="47"/>
        <v>-5</v>
      </c>
      <c r="BD44" s="4">
        <f t="shared" si="31"/>
        <v>-15</v>
      </c>
      <c r="BE44" s="4">
        <f t="shared" si="32"/>
        <v>1.86</v>
      </c>
      <c r="BH44" s="4">
        <f t="shared" si="33"/>
        <v>0</v>
      </c>
      <c r="BI44" s="13" t="str">
        <f t="shared" si="34"/>
        <v/>
      </c>
      <c r="BJ44" s="4" t="str">
        <f t="shared" si="35"/>
        <v/>
      </c>
      <c r="BK44" s="13"/>
      <c r="BL44" s="2">
        <f t="shared" si="48"/>
        <v>-5</v>
      </c>
      <c r="BM44" s="4">
        <f t="shared" si="36"/>
        <v>-15</v>
      </c>
      <c r="BN44" s="4">
        <f t="shared" si="37"/>
        <v>1.86</v>
      </c>
      <c r="BQ44" s="4">
        <f t="shared" si="38"/>
        <v>0</v>
      </c>
      <c r="BR44" s="13" t="str">
        <f t="shared" si="39"/>
        <v/>
      </c>
      <c r="BS44" s="4" t="str">
        <f t="shared" si="40"/>
        <v/>
      </c>
      <c r="BT44" s="25"/>
    </row>
    <row r="45">
      <c r="A45" s="2">
        <f t="shared" si="41"/>
        <v>-4.5</v>
      </c>
      <c r="B45" s="4">
        <f t="shared" si="1"/>
        <v>-13.5</v>
      </c>
      <c r="C45" s="4">
        <f t="shared" si="2"/>
        <v>1.83</v>
      </c>
      <c r="F45" s="4">
        <f t="shared" si="3"/>
        <v>0</v>
      </c>
      <c r="G45" s="13" t="str">
        <f t="shared" si="4"/>
        <v/>
      </c>
      <c r="H45" s="4" t="str">
        <f t="shared" si="5"/>
        <v/>
      </c>
      <c r="J45" s="2">
        <f t="shared" si="42"/>
        <v>-4.5</v>
      </c>
      <c r="K45" s="4">
        <f t="shared" si="6"/>
        <v>-13.5</v>
      </c>
      <c r="L45" s="4">
        <f t="shared" si="7"/>
        <v>1.89</v>
      </c>
      <c r="O45" s="4">
        <f t="shared" si="8"/>
        <v>0</v>
      </c>
      <c r="P45" s="13" t="str">
        <f t="shared" si="9"/>
        <v/>
      </c>
      <c r="Q45" s="4" t="str">
        <f t="shared" si="10"/>
        <v/>
      </c>
      <c r="S45" s="2">
        <f t="shared" si="43"/>
        <v>-4.5</v>
      </c>
      <c r="T45" s="4">
        <f t="shared" si="11"/>
        <v>-13.5</v>
      </c>
      <c r="U45" s="4">
        <f t="shared" si="12"/>
        <v>1.89</v>
      </c>
      <c r="X45" s="4">
        <f t="shared" si="13"/>
        <v>0</v>
      </c>
      <c r="Y45" s="13" t="str">
        <f t="shared" si="14"/>
        <v/>
      </c>
      <c r="Z45" s="4" t="str">
        <f t="shared" si="15"/>
        <v/>
      </c>
      <c r="AB45" s="2">
        <f t="shared" si="44"/>
        <v>-4.5</v>
      </c>
      <c r="AC45" s="4">
        <f t="shared" si="16"/>
        <v>-13.5</v>
      </c>
      <c r="AD45" s="4">
        <f t="shared" si="17"/>
        <v>1.77</v>
      </c>
      <c r="AG45" s="4">
        <f t="shared" si="18"/>
        <v>0</v>
      </c>
      <c r="AH45" s="13" t="str">
        <f t="shared" si="19"/>
        <v/>
      </c>
      <c r="AI45" s="4" t="str">
        <f t="shared" si="20"/>
        <v/>
      </c>
      <c r="AJ45" s="13"/>
      <c r="AK45" s="2">
        <f t="shared" si="45"/>
        <v>-4.5</v>
      </c>
      <c r="AL45" s="4">
        <f t="shared" si="21"/>
        <v>-13.5</v>
      </c>
      <c r="AM45" s="4">
        <f t="shared" si="22"/>
        <v>1.83</v>
      </c>
      <c r="AP45" s="4">
        <f t="shared" si="23"/>
        <v>0</v>
      </c>
      <c r="AQ45" s="13" t="str">
        <f t="shared" si="24"/>
        <v/>
      </c>
      <c r="AR45" s="4" t="str">
        <f t="shared" si="25"/>
        <v/>
      </c>
      <c r="AS45" s="13"/>
      <c r="AT45" s="2">
        <f t="shared" si="46"/>
        <v>-4.5</v>
      </c>
      <c r="AU45" s="4">
        <f t="shared" si="26"/>
        <v>-13.5</v>
      </c>
      <c r="AV45" s="4">
        <f t="shared" si="27"/>
        <v>1.83</v>
      </c>
      <c r="AY45" s="4">
        <f t="shared" si="28"/>
        <v>0</v>
      </c>
      <c r="AZ45" s="13" t="str">
        <f t="shared" si="29"/>
        <v/>
      </c>
      <c r="BA45" s="4" t="str">
        <f t="shared" si="30"/>
        <v/>
      </c>
      <c r="BB45" s="13"/>
      <c r="BC45" s="2">
        <f t="shared" si="47"/>
        <v>-4.5</v>
      </c>
      <c r="BD45" s="4">
        <f t="shared" si="31"/>
        <v>-13.5</v>
      </c>
      <c r="BE45" s="4">
        <f t="shared" si="32"/>
        <v>1.83</v>
      </c>
      <c r="BH45" s="4">
        <f t="shared" si="33"/>
        <v>0</v>
      </c>
      <c r="BI45" s="13" t="str">
        <f t="shared" si="34"/>
        <v/>
      </c>
      <c r="BJ45" s="4" t="str">
        <f t="shared" si="35"/>
        <v/>
      </c>
      <c r="BK45" s="13"/>
      <c r="BL45" s="2">
        <f t="shared" si="48"/>
        <v>-4.5</v>
      </c>
      <c r="BM45" s="4">
        <f t="shared" si="36"/>
        <v>-13.5</v>
      </c>
      <c r="BN45" s="4">
        <f t="shared" si="37"/>
        <v>1.83</v>
      </c>
      <c r="BQ45" s="4">
        <f t="shared" si="38"/>
        <v>0</v>
      </c>
      <c r="BR45" s="13" t="str">
        <f t="shared" si="39"/>
        <v/>
      </c>
      <c r="BS45" s="4" t="str">
        <f t="shared" si="40"/>
        <v/>
      </c>
      <c r="BT45" s="25"/>
    </row>
    <row r="46">
      <c r="A46" s="2">
        <f t="shared" si="41"/>
        <v>-4</v>
      </c>
      <c r="B46" s="4">
        <f t="shared" si="1"/>
        <v>-12</v>
      </c>
      <c r="C46" s="4">
        <f t="shared" si="2"/>
        <v>1.8</v>
      </c>
      <c r="F46" s="4">
        <f t="shared" si="3"/>
        <v>0</v>
      </c>
      <c r="G46" s="13" t="str">
        <f t="shared" si="4"/>
        <v/>
      </c>
      <c r="H46" s="4" t="str">
        <f t="shared" si="5"/>
        <v/>
      </c>
      <c r="J46" s="2">
        <f t="shared" si="42"/>
        <v>-4</v>
      </c>
      <c r="K46" s="4">
        <f t="shared" si="6"/>
        <v>-12</v>
      </c>
      <c r="L46" s="4">
        <f t="shared" si="7"/>
        <v>1.86</v>
      </c>
      <c r="O46" s="4">
        <f t="shared" si="8"/>
        <v>0</v>
      </c>
      <c r="P46" s="13" t="str">
        <f t="shared" si="9"/>
        <v/>
      </c>
      <c r="Q46" s="4" t="str">
        <f t="shared" si="10"/>
        <v/>
      </c>
      <c r="S46" s="2">
        <f t="shared" si="43"/>
        <v>-4</v>
      </c>
      <c r="T46" s="4">
        <f t="shared" si="11"/>
        <v>-12</v>
      </c>
      <c r="U46" s="4">
        <f t="shared" si="12"/>
        <v>1.86</v>
      </c>
      <c r="X46" s="4">
        <f t="shared" si="13"/>
        <v>0</v>
      </c>
      <c r="Y46" s="13" t="str">
        <f t="shared" si="14"/>
        <v/>
      </c>
      <c r="Z46" s="4" t="str">
        <f t="shared" si="15"/>
        <v/>
      </c>
      <c r="AB46" s="2">
        <f t="shared" si="44"/>
        <v>-4</v>
      </c>
      <c r="AC46" s="4">
        <f t="shared" si="16"/>
        <v>-12</v>
      </c>
      <c r="AD46" s="4">
        <f t="shared" si="17"/>
        <v>1.74</v>
      </c>
      <c r="AG46" s="4">
        <f t="shared" si="18"/>
        <v>0</v>
      </c>
      <c r="AH46" s="13" t="str">
        <f t="shared" si="19"/>
        <v/>
      </c>
      <c r="AI46" s="4" t="str">
        <f t="shared" si="20"/>
        <v/>
      </c>
      <c r="AJ46" s="13"/>
      <c r="AK46" s="2">
        <f t="shared" si="45"/>
        <v>-4</v>
      </c>
      <c r="AL46" s="4">
        <f t="shared" si="21"/>
        <v>-12</v>
      </c>
      <c r="AM46" s="4">
        <f t="shared" si="22"/>
        <v>1.8</v>
      </c>
      <c r="AP46" s="4">
        <f t="shared" si="23"/>
        <v>0</v>
      </c>
      <c r="AQ46" s="13" t="str">
        <f t="shared" si="24"/>
        <v/>
      </c>
      <c r="AR46" s="4" t="str">
        <f t="shared" si="25"/>
        <v/>
      </c>
      <c r="AS46" s="13"/>
      <c r="AT46" s="2">
        <f t="shared" si="46"/>
        <v>-4</v>
      </c>
      <c r="AU46" s="4">
        <f t="shared" si="26"/>
        <v>-12</v>
      </c>
      <c r="AV46" s="4">
        <f t="shared" si="27"/>
        <v>1.8</v>
      </c>
      <c r="AY46" s="4">
        <f t="shared" si="28"/>
        <v>0</v>
      </c>
      <c r="AZ46" s="13" t="str">
        <f t="shared" si="29"/>
        <v/>
      </c>
      <c r="BA46" s="4" t="str">
        <f t="shared" si="30"/>
        <v/>
      </c>
      <c r="BB46" s="13"/>
      <c r="BC46" s="2">
        <f t="shared" si="47"/>
        <v>-4</v>
      </c>
      <c r="BD46" s="4">
        <f t="shared" si="31"/>
        <v>-12</v>
      </c>
      <c r="BE46" s="4">
        <f t="shared" si="32"/>
        <v>1.8</v>
      </c>
      <c r="BH46" s="4">
        <f t="shared" si="33"/>
        <v>0</v>
      </c>
      <c r="BI46" s="13" t="str">
        <f t="shared" si="34"/>
        <v/>
      </c>
      <c r="BJ46" s="4" t="str">
        <f t="shared" si="35"/>
        <v/>
      </c>
      <c r="BK46" s="13"/>
      <c r="BL46" s="2">
        <f t="shared" si="48"/>
        <v>-4</v>
      </c>
      <c r="BM46" s="4">
        <f t="shared" si="36"/>
        <v>-12</v>
      </c>
      <c r="BN46" s="4">
        <f t="shared" si="37"/>
        <v>1.8</v>
      </c>
      <c r="BQ46" s="4">
        <f t="shared" si="38"/>
        <v>0</v>
      </c>
      <c r="BR46" s="13" t="str">
        <f t="shared" si="39"/>
        <v/>
      </c>
      <c r="BS46" s="4" t="str">
        <f t="shared" si="40"/>
        <v/>
      </c>
      <c r="BT46" s="25"/>
    </row>
    <row r="47">
      <c r="A47" s="2">
        <f t="shared" si="41"/>
        <v>-3.5</v>
      </c>
      <c r="B47" s="4">
        <f t="shared" si="1"/>
        <v>-10.5</v>
      </c>
      <c r="C47" s="4">
        <f t="shared" si="2"/>
        <v>1.77</v>
      </c>
      <c r="F47" s="4">
        <f t="shared" si="3"/>
        <v>0</v>
      </c>
      <c r="G47" s="13" t="str">
        <f t="shared" si="4"/>
        <v/>
      </c>
      <c r="H47" s="4" t="str">
        <f t="shared" si="5"/>
        <v/>
      </c>
      <c r="J47" s="2">
        <f t="shared" si="42"/>
        <v>-3.5</v>
      </c>
      <c r="K47" s="4">
        <f t="shared" si="6"/>
        <v>-10.5</v>
      </c>
      <c r="L47" s="4">
        <f t="shared" si="7"/>
        <v>1.83</v>
      </c>
      <c r="O47" s="4">
        <f t="shared" si="8"/>
        <v>0</v>
      </c>
      <c r="P47" s="13" t="str">
        <f t="shared" si="9"/>
        <v/>
      </c>
      <c r="Q47" s="4" t="str">
        <f t="shared" si="10"/>
        <v/>
      </c>
      <c r="S47" s="2">
        <f t="shared" si="43"/>
        <v>-3.5</v>
      </c>
      <c r="T47" s="4">
        <f t="shared" si="11"/>
        <v>-10.5</v>
      </c>
      <c r="U47" s="4">
        <f t="shared" si="12"/>
        <v>1.83</v>
      </c>
      <c r="X47" s="4">
        <f t="shared" si="13"/>
        <v>0</v>
      </c>
      <c r="Y47" s="13" t="str">
        <f t="shared" si="14"/>
        <v/>
      </c>
      <c r="Z47" s="4" t="str">
        <f t="shared" si="15"/>
        <v/>
      </c>
      <c r="AB47" s="2">
        <f t="shared" si="44"/>
        <v>-3.5</v>
      </c>
      <c r="AC47" s="4">
        <f t="shared" si="16"/>
        <v>-10.5</v>
      </c>
      <c r="AD47" s="4">
        <f t="shared" si="17"/>
        <v>1.71</v>
      </c>
      <c r="AG47" s="4">
        <f t="shared" si="18"/>
        <v>0</v>
      </c>
      <c r="AH47" s="13" t="str">
        <f t="shared" si="19"/>
        <v/>
      </c>
      <c r="AI47" s="4" t="str">
        <f t="shared" si="20"/>
        <v/>
      </c>
      <c r="AJ47" s="13"/>
      <c r="AK47" s="2">
        <f t="shared" si="45"/>
        <v>-3.5</v>
      </c>
      <c r="AL47" s="4">
        <f t="shared" si="21"/>
        <v>-10.5</v>
      </c>
      <c r="AM47" s="4">
        <f t="shared" si="22"/>
        <v>1.77</v>
      </c>
      <c r="AP47" s="4">
        <f t="shared" si="23"/>
        <v>0</v>
      </c>
      <c r="AQ47" s="13" t="str">
        <f t="shared" si="24"/>
        <v/>
      </c>
      <c r="AR47" s="4" t="str">
        <f t="shared" si="25"/>
        <v/>
      </c>
      <c r="AS47" s="13"/>
      <c r="AT47" s="2">
        <f t="shared" si="46"/>
        <v>-3.5</v>
      </c>
      <c r="AU47" s="4">
        <f t="shared" si="26"/>
        <v>-10.5</v>
      </c>
      <c r="AV47" s="4">
        <f t="shared" si="27"/>
        <v>1.77</v>
      </c>
      <c r="AY47" s="4">
        <f t="shared" si="28"/>
        <v>0</v>
      </c>
      <c r="AZ47" s="13" t="str">
        <f t="shared" si="29"/>
        <v/>
      </c>
      <c r="BA47" s="4" t="str">
        <f t="shared" si="30"/>
        <v/>
      </c>
      <c r="BB47" s="13"/>
      <c r="BC47" s="2">
        <f t="shared" si="47"/>
        <v>-3.5</v>
      </c>
      <c r="BD47" s="4">
        <f t="shared" si="31"/>
        <v>-10.5</v>
      </c>
      <c r="BE47" s="4">
        <f t="shared" si="32"/>
        <v>1.77</v>
      </c>
      <c r="BH47" s="4">
        <f t="shared" si="33"/>
        <v>0</v>
      </c>
      <c r="BI47" s="13" t="str">
        <f t="shared" si="34"/>
        <v/>
      </c>
      <c r="BJ47" s="4" t="str">
        <f t="shared" si="35"/>
        <v/>
      </c>
      <c r="BK47" s="13"/>
      <c r="BL47" s="2">
        <f t="shared" si="48"/>
        <v>-3.5</v>
      </c>
      <c r="BM47" s="4">
        <f t="shared" si="36"/>
        <v>-10.5</v>
      </c>
      <c r="BN47" s="4">
        <f t="shared" si="37"/>
        <v>1.77</v>
      </c>
      <c r="BQ47" s="4">
        <f t="shared" si="38"/>
        <v>0</v>
      </c>
      <c r="BR47" s="13" t="str">
        <f t="shared" si="39"/>
        <v/>
      </c>
      <c r="BS47" s="4" t="str">
        <f t="shared" si="40"/>
        <v/>
      </c>
      <c r="BT47" s="25"/>
    </row>
    <row r="48">
      <c r="A48" s="2">
        <f t="shared" si="41"/>
        <v>-3</v>
      </c>
      <c r="B48" s="4">
        <f t="shared" si="1"/>
        <v>-9</v>
      </c>
      <c r="C48" s="4">
        <f t="shared" si="2"/>
        <v>1.74</v>
      </c>
      <c r="F48" s="4">
        <f t="shared" si="3"/>
        <v>0</v>
      </c>
      <c r="G48" s="13" t="str">
        <f t="shared" si="4"/>
        <v/>
      </c>
      <c r="H48" s="4" t="str">
        <f t="shared" si="5"/>
        <v/>
      </c>
      <c r="J48" s="2">
        <f t="shared" si="42"/>
        <v>-3</v>
      </c>
      <c r="K48" s="4">
        <f t="shared" si="6"/>
        <v>-9</v>
      </c>
      <c r="L48" s="4">
        <f t="shared" si="7"/>
        <v>1.8</v>
      </c>
      <c r="O48" s="4">
        <f t="shared" si="8"/>
        <v>0</v>
      </c>
      <c r="P48" s="13" t="str">
        <f t="shared" si="9"/>
        <v/>
      </c>
      <c r="Q48" s="4" t="str">
        <f t="shared" si="10"/>
        <v/>
      </c>
      <c r="S48" s="2">
        <f t="shared" si="43"/>
        <v>-3</v>
      </c>
      <c r="T48" s="4">
        <f t="shared" si="11"/>
        <v>-9</v>
      </c>
      <c r="U48" s="4">
        <f t="shared" si="12"/>
        <v>1.8</v>
      </c>
      <c r="X48" s="4">
        <f t="shared" si="13"/>
        <v>0</v>
      </c>
      <c r="Y48" s="13" t="str">
        <f t="shared" si="14"/>
        <v/>
      </c>
      <c r="Z48" s="4" t="str">
        <f t="shared" si="15"/>
        <v/>
      </c>
      <c r="AB48" s="2">
        <f t="shared" si="44"/>
        <v>-3</v>
      </c>
      <c r="AC48" s="4">
        <f t="shared" si="16"/>
        <v>-9</v>
      </c>
      <c r="AD48" s="4">
        <f t="shared" si="17"/>
        <v>1.68</v>
      </c>
      <c r="AG48" s="4">
        <f t="shared" si="18"/>
        <v>0</v>
      </c>
      <c r="AH48" s="13" t="str">
        <f t="shared" si="19"/>
        <v/>
      </c>
      <c r="AI48" s="4" t="str">
        <f t="shared" si="20"/>
        <v/>
      </c>
      <c r="AJ48" s="13"/>
      <c r="AK48" s="2">
        <f t="shared" si="45"/>
        <v>-3</v>
      </c>
      <c r="AL48" s="4">
        <f t="shared" si="21"/>
        <v>-9</v>
      </c>
      <c r="AM48" s="4">
        <f t="shared" si="22"/>
        <v>1.74</v>
      </c>
      <c r="AP48" s="4">
        <f t="shared" si="23"/>
        <v>0</v>
      </c>
      <c r="AQ48" s="13" t="str">
        <f t="shared" si="24"/>
        <v/>
      </c>
      <c r="AR48" s="4" t="str">
        <f t="shared" si="25"/>
        <v/>
      </c>
      <c r="AS48" s="13"/>
      <c r="AT48" s="2">
        <f t="shared" si="46"/>
        <v>-3</v>
      </c>
      <c r="AU48" s="4">
        <f t="shared" si="26"/>
        <v>-9</v>
      </c>
      <c r="AV48" s="4">
        <f t="shared" si="27"/>
        <v>1.74</v>
      </c>
      <c r="AY48" s="4">
        <f t="shared" si="28"/>
        <v>0</v>
      </c>
      <c r="AZ48" s="13" t="str">
        <f t="shared" si="29"/>
        <v/>
      </c>
      <c r="BA48" s="4" t="str">
        <f t="shared" si="30"/>
        <v/>
      </c>
      <c r="BB48" s="13"/>
      <c r="BC48" s="2">
        <f t="shared" si="47"/>
        <v>-3</v>
      </c>
      <c r="BD48" s="4">
        <f t="shared" si="31"/>
        <v>-9</v>
      </c>
      <c r="BE48" s="4">
        <f t="shared" si="32"/>
        <v>1.74</v>
      </c>
      <c r="BH48" s="4">
        <f t="shared" si="33"/>
        <v>0</v>
      </c>
      <c r="BI48" s="13" t="str">
        <f t="shared" si="34"/>
        <v/>
      </c>
      <c r="BJ48" s="4" t="str">
        <f t="shared" si="35"/>
        <v/>
      </c>
      <c r="BK48" s="13"/>
      <c r="BL48" s="2">
        <f t="shared" si="48"/>
        <v>-3</v>
      </c>
      <c r="BM48" s="4">
        <f t="shared" si="36"/>
        <v>-9</v>
      </c>
      <c r="BN48" s="4">
        <f t="shared" si="37"/>
        <v>1.74</v>
      </c>
      <c r="BQ48" s="4">
        <f t="shared" si="38"/>
        <v>0</v>
      </c>
      <c r="BR48" s="13" t="str">
        <f t="shared" si="39"/>
        <v/>
      </c>
      <c r="BS48" s="4" t="str">
        <f t="shared" si="40"/>
        <v/>
      </c>
      <c r="BT48" s="25"/>
    </row>
    <row r="49">
      <c r="A49" s="2">
        <f t="shared" si="41"/>
        <v>-2.5</v>
      </c>
      <c r="B49" s="4">
        <f t="shared" si="1"/>
        <v>-7.5</v>
      </c>
      <c r="C49" s="4">
        <f t="shared" si="2"/>
        <v>1.71</v>
      </c>
      <c r="F49" s="4">
        <f t="shared" si="3"/>
        <v>0</v>
      </c>
      <c r="G49" s="13" t="str">
        <f t="shared" si="4"/>
        <v/>
      </c>
      <c r="H49" s="4" t="str">
        <f t="shared" si="5"/>
        <v/>
      </c>
      <c r="J49" s="2">
        <f t="shared" si="42"/>
        <v>-2.5</v>
      </c>
      <c r="K49" s="4">
        <f t="shared" si="6"/>
        <v>-7.5</v>
      </c>
      <c r="L49" s="4">
        <f t="shared" si="7"/>
        <v>1.77</v>
      </c>
      <c r="O49" s="4">
        <f t="shared" si="8"/>
        <v>0</v>
      </c>
      <c r="P49" s="13" t="str">
        <f t="shared" si="9"/>
        <v/>
      </c>
      <c r="Q49" s="4" t="str">
        <f t="shared" si="10"/>
        <v/>
      </c>
      <c r="S49" s="2">
        <f t="shared" si="43"/>
        <v>-2.5</v>
      </c>
      <c r="T49" s="4">
        <f t="shared" si="11"/>
        <v>-7.5</v>
      </c>
      <c r="U49" s="4">
        <f t="shared" si="12"/>
        <v>1.77</v>
      </c>
      <c r="X49" s="4">
        <f t="shared" si="13"/>
        <v>0</v>
      </c>
      <c r="Y49" s="13" t="str">
        <f t="shared" si="14"/>
        <v/>
      </c>
      <c r="Z49" s="4" t="str">
        <f t="shared" si="15"/>
        <v/>
      </c>
      <c r="AB49" s="2">
        <f t="shared" si="44"/>
        <v>-2.5</v>
      </c>
      <c r="AC49" s="4">
        <f t="shared" si="16"/>
        <v>-7.5</v>
      </c>
      <c r="AD49" s="4">
        <f t="shared" si="17"/>
        <v>1.65</v>
      </c>
      <c r="AG49" s="4">
        <f t="shared" si="18"/>
        <v>0</v>
      </c>
      <c r="AH49" s="13" t="str">
        <f t="shared" si="19"/>
        <v/>
      </c>
      <c r="AI49" s="4" t="str">
        <f t="shared" si="20"/>
        <v/>
      </c>
      <c r="AJ49" s="13"/>
      <c r="AK49" s="2">
        <f t="shared" si="45"/>
        <v>-2.5</v>
      </c>
      <c r="AL49" s="4">
        <f t="shared" si="21"/>
        <v>-7.5</v>
      </c>
      <c r="AM49" s="4">
        <f t="shared" si="22"/>
        <v>1.71</v>
      </c>
      <c r="AP49" s="4">
        <f t="shared" si="23"/>
        <v>0</v>
      </c>
      <c r="AQ49" s="13" t="str">
        <f t="shared" si="24"/>
        <v/>
      </c>
      <c r="AR49" s="4" t="str">
        <f t="shared" si="25"/>
        <v/>
      </c>
      <c r="AS49" s="13"/>
      <c r="AT49" s="2">
        <f t="shared" si="46"/>
        <v>-2.5</v>
      </c>
      <c r="AU49" s="4">
        <f t="shared" si="26"/>
        <v>-7.5</v>
      </c>
      <c r="AV49" s="4">
        <f t="shared" si="27"/>
        <v>1.71</v>
      </c>
      <c r="AY49" s="4">
        <f t="shared" si="28"/>
        <v>0</v>
      </c>
      <c r="AZ49" s="13" t="str">
        <f t="shared" si="29"/>
        <v/>
      </c>
      <c r="BA49" s="4" t="str">
        <f t="shared" si="30"/>
        <v/>
      </c>
      <c r="BB49" s="13"/>
      <c r="BC49" s="2">
        <f t="shared" si="47"/>
        <v>-2.5</v>
      </c>
      <c r="BD49" s="4">
        <f t="shared" si="31"/>
        <v>-7.5</v>
      </c>
      <c r="BE49" s="4">
        <f t="shared" si="32"/>
        <v>1.71</v>
      </c>
      <c r="BH49" s="4">
        <f t="shared" si="33"/>
        <v>0</v>
      </c>
      <c r="BI49" s="13" t="str">
        <f t="shared" si="34"/>
        <v/>
      </c>
      <c r="BJ49" s="4" t="str">
        <f t="shared" si="35"/>
        <v/>
      </c>
      <c r="BK49" s="13"/>
      <c r="BL49" s="2">
        <f t="shared" si="48"/>
        <v>-2.5</v>
      </c>
      <c r="BM49" s="4">
        <f t="shared" si="36"/>
        <v>-7.5</v>
      </c>
      <c r="BN49" s="4">
        <f t="shared" si="37"/>
        <v>1.71</v>
      </c>
      <c r="BQ49" s="4">
        <f t="shared" si="38"/>
        <v>0</v>
      </c>
      <c r="BR49" s="13" t="str">
        <f t="shared" si="39"/>
        <v/>
      </c>
      <c r="BS49" s="4" t="str">
        <f t="shared" si="40"/>
        <v/>
      </c>
      <c r="BT49" s="25"/>
    </row>
    <row r="50">
      <c r="A50" s="2">
        <f t="shared" si="41"/>
        <v>-2</v>
      </c>
      <c r="B50" s="4">
        <f t="shared" si="1"/>
        <v>-6</v>
      </c>
      <c r="C50" s="4">
        <f t="shared" si="2"/>
        <v>1.68</v>
      </c>
      <c r="F50" s="4">
        <f t="shared" si="3"/>
        <v>0</v>
      </c>
      <c r="G50" s="13" t="str">
        <f t="shared" si="4"/>
        <v/>
      </c>
      <c r="H50" s="4" t="str">
        <f t="shared" si="5"/>
        <v/>
      </c>
      <c r="J50" s="2">
        <f t="shared" si="42"/>
        <v>-2</v>
      </c>
      <c r="K50" s="4">
        <f t="shared" si="6"/>
        <v>-6</v>
      </c>
      <c r="L50" s="4">
        <f t="shared" si="7"/>
        <v>1.74</v>
      </c>
      <c r="O50" s="4">
        <f t="shared" si="8"/>
        <v>0</v>
      </c>
      <c r="P50" s="13" t="str">
        <f t="shared" si="9"/>
        <v/>
      </c>
      <c r="Q50" s="4" t="str">
        <f t="shared" si="10"/>
        <v/>
      </c>
      <c r="S50" s="2">
        <f t="shared" si="43"/>
        <v>-2</v>
      </c>
      <c r="T50" s="4">
        <f t="shared" si="11"/>
        <v>-6</v>
      </c>
      <c r="U50" s="4">
        <f t="shared" si="12"/>
        <v>1.74</v>
      </c>
      <c r="X50" s="4">
        <f t="shared" si="13"/>
        <v>0</v>
      </c>
      <c r="Y50" s="13" t="str">
        <f t="shared" si="14"/>
        <v/>
      </c>
      <c r="Z50" s="4" t="str">
        <f t="shared" si="15"/>
        <v/>
      </c>
      <c r="AB50" s="2">
        <f t="shared" si="44"/>
        <v>-2</v>
      </c>
      <c r="AC50" s="4">
        <f t="shared" si="16"/>
        <v>-6</v>
      </c>
      <c r="AD50" s="4">
        <f t="shared" si="17"/>
        <v>1.62</v>
      </c>
      <c r="AG50" s="4">
        <f t="shared" si="18"/>
        <v>0</v>
      </c>
      <c r="AH50" s="13" t="str">
        <f t="shared" si="19"/>
        <v/>
      </c>
      <c r="AI50" s="4" t="str">
        <f t="shared" si="20"/>
        <v/>
      </c>
      <c r="AJ50" s="13"/>
      <c r="AK50" s="2">
        <f t="shared" si="45"/>
        <v>-2</v>
      </c>
      <c r="AL50" s="4">
        <f t="shared" si="21"/>
        <v>-6</v>
      </c>
      <c r="AM50" s="4">
        <f t="shared" si="22"/>
        <v>1.68</v>
      </c>
      <c r="AP50" s="4">
        <f t="shared" si="23"/>
        <v>0</v>
      </c>
      <c r="AQ50" s="13" t="str">
        <f t="shared" si="24"/>
        <v/>
      </c>
      <c r="AR50" s="4" t="str">
        <f t="shared" si="25"/>
        <v/>
      </c>
      <c r="AS50" s="13"/>
      <c r="AT50" s="2">
        <f t="shared" si="46"/>
        <v>-2</v>
      </c>
      <c r="AU50" s="4">
        <f t="shared" si="26"/>
        <v>-6</v>
      </c>
      <c r="AV50" s="4">
        <f t="shared" si="27"/>
        <v>1.68</v>
      </c>
      <c r="AY50" s="4">
        <f t="shared" si="28"/>
        <v>0</v>
      </c>
      <c r="AZ50" s="13" t="str">
        <f t="shared" si="29"/>
        <v/>
      </c>
      <c r="BA50" s="4" t="str">
        <f t="shared" si="30"/>
        <v/>
      </c>
      <c r="BB50" s="13"/>
      <c r="BC50" s="2">
        <f t="shared" si="47"/>
        <v>-2</v>
      </c>
      <c r="BD50" s="4">
        <f t="shared" si="31"/>
        <v>-6</v>
      </c>
      <c r="BE50" s="4">
        <f t="shared" si="32"/>
        <v>1.68</v>
      </c>
      <c r="BH50" s="4">
        <f t="shared" si="33"/>
        <v>0</v>
      </c>
      <c r="BI50" s="13" t="str">
        <f t="shared" si="34"/>
        <v/>
      </c>
      <c r="BJ50" s="4" t="str">
        <f t="shared" si="35"/>
        <v/>
      </c>
      <c r="BK50" s="13"/>
      <c r="BL50" s="2">
        <f t="shared" si="48"/>
        <v>-2</v>
      </c>
      <c r="BM50" s="4">
        <f t="shared" si="36"/>
        <v>-6</v>
      </c>
      <c r="BN50" s="4">
        <f t="shared" si="37"/>
        <v>1.68</v>
      </c>
      <c r="BQ50" s="4">
        <f t="shared" si="38"/>
        <v>0</v>
      </c>
      <c r="BR50" s="13" t="str">
        <f t="shared" si="39"/>
        <v/>
      </c>
      <c r="BS50" s="4" t="str">
        <f t="shared" si="40"/>
        <v/>
      </c>
      <c r="BT50" s="25"/>
    </row>
    <row r="51">
      <c r="A51" s="2">
        <f t="shared" si="41"/>
        <v>-1.5</v>
      </c>
      <c r="B51" s="4">
        <f t="shared" si="1"/>
        <v>-4.5</v>
      </c>
      <c r="C51" s="4">
        <f t="shared" si="2"/>
        <v>1.65</v>
      </c>
      <c r="F51" s="4">
        <f t="shared" si="3"/>
        <v>0</v>
      </c>
      <c r="G51" s="13" t="str">
        <f t="shared" si="4"/>
        <v/>
      </c>
      <c r="H51" s="4" t="str">
        <f t="shared" si="5"/>
        <v/>
      </c>
      <c r="J51" s="2">
        <f t="shared" si="42"/>
        <v>-1.5</v>
      </c>
      <c r="K51" s="4">
        <f t="shared" si="6"/>
        <v>-4.5</v>
      </c>
      <c r="L51" s="4">
        <f t="shared" si="7"/>
        <v>1.71</v>
      </c>
      <c r="O51" s="4">
        <f t="shared" si="8"/>
        <v>0</v>
      </c>
      <c r="P51" s="13" t="str">
        <f t="shared" si="9"/>
        <v/>
      </c>
      <c r="Q51" s="4" t="str">
        <f t="shared" si="10"/>
        <v/>
      </c>
      <c r="S51" s="2">
        <f t="shared" si="43"/>
        <v>-1.5</v>
      </c>
      <c r="T51" s="4">
        <f t="shared" si="11"/>
        <v>-4.5</v>
      </c>
      <c r="U51" s="4">
        <f t="shared" si="12"/>
        <v>1.71</v>
      </c>
      <c r="X51" s="4">
        <f t="shared" si="13"/>
        <v>0</v>
      </c>
      <c r="Y51" s="13" t="str">
        <f t="shared" si="14"/>
        <v/>
      </c>
      <c r="Z51" s="4" t="str">
        <f t="shared" si="15"/>
        <v/>
      </c>
      <c r="AB51" s="2">
        <f t="shared" si="44"/>
        <v>-1.5</v>
      </c>
      <c r="AC51" s="4">
        <f t="shared" si="16"/>
        <v>-4.5</v>
      </c>
      <c r="AD51" s="4">
        <f t="shared" si="17"/>
        <v>1.59</v>
      </c>
      <c r="AG51" s="4">
        <f t="shared" si="18"/>
        <v>0</v>
      </c>
      <c r="AH51" s="13" t="str">
        <f t="shared" si="19"/>
        <v/>
      </c>
      <c r="AI51" s="4" t="str">
        <f t="shared" si="20"/>
        <v/>
      </c>
      <c r="AJ51" s="13"/>
      <c r="AK51" s="2">
        <f t="shared" si="45"/>
        <v>-1.5</v>
      </c>
      <c r="AL51" s="4">
        <f t="shared" si="21"/>
        <v>-4.5</v>
      </c>
      <c r="AM51" s="4">
        <f t="shared" si="22"/>
        <v>1.65</v>
      </c>
      <c r="AP51" s="4">
        <f t="shared" si="23"/>
        <v>0</v>
      </c>
      <c r="AQ51" s="13" t="str">
        <f t="shared" si="24"/>
        <v/>
      </c>
      <c r="AR51" s="4" t="str">
        <f t="shared" si="25"/>
        <v/>
      </c>
      <c r="AS51" s="13"/>
      <c r="AT51" s="2">
        <f t="shared" si="46"/>
        <v>-1.5</v>
      </c>
      <c r="AU51" s="4">
        <f t="shared" si="26"/>
        <v>-4.5</v>
      </c>
      <c r="AV51" s="4">
        <f t="shared" si="27"/>
        <v>1.65</v>
      </c>
      <c r="AY51" s="4">
        <f t="shared" si="28"/>
        <v>0</v>
      </c>
      <c r="AZ51" s="13" t="str">
        <f t="shared" si="29"/>
        <v/>
      </c>
      <c r="BA51" s="4" t="str">
        <f t="shared" si="30"/>
        <v/>
      </c>
      <c r="BB51" s="13"/>
      <c r="BC51" s="2">
        <f t="shared" si="47"/>
        <v>-1.5</v>
      </c>
      <c r="BD51" s="4">
        <f t="shared" si="31"/>
        <v>-4.5</v>
      </c>
      <c r="BE51" s="4">
        <f t="shared" si="32"/>
        <v>1.65</v>
      </c>
      <c r="BH51" s="4">
        <f t="shared" si="33"/>
        <v>0</v>
      </c>
      <c r="BI51" s="13" t="str">
        <f t="shared" si="34"/>
        <v/>
      </c>
      <c r="BJ51" s="4" t="str">
        <f t="shared" si="35"/>
        <v/>
      </c>
      <c r="BK51" s="13"/>
      <c r="BL51" s="2">
        <f t="shared" si="48"/>
        <v>-1.5</v>
      </c>
      <c r="BM51" s="4">
        <f t="shared" si="36"/>
        <v>-4.5</v>
      </c>
      <c r="BN51" s="4">
        <f t="shared" si="37"/>
        <v>1.65</v>
      </c>
      <c r="BQ51" s="4">
        <f t="shared" si="38"/>
        <v>0</v>
      </c>
      <c r="BR51" s="13" t="str">
        <f t="shared" si="39"/>
        <v/>
      </c>
      <c r="BS51" s="4" t="str">
        <f t="shared" si="40"/>
        <v/>
      </c>
      <c r="BT51" s="25"/>
    </row>
    <row r="52">
      <c r="A52" s="2">
        <f t="shared" si="41"/>
        <v>-1</v>
      </c>
      <c r="B52" s="4">
        <f t="shared" si="1"/>
        <v>-3</v>
      </c>
      <c r="C52" s="4">
        <f t="shared" si="2"/>
        <v>1.62</v>
      </c>
      <c r="F52" s="4">
        <f t="shared" si="3"/>
        <v>0</v>
      </c>
      <c r="G52" s="13" t="str">
        <f t="shared" si="4"/>
        <v/>
      </c>
      <c r="H52" s="4" t="str">
        <f t="shared" si="5"/>
        <v/>
      </c>
      <c r="J52" s="2">
        <f t="shared" si="42"/>
        <v>-1</v>
      </c>
      <c r="K52" s="4">
        <f t="shared" si="6"/>
        <v>-3</v>
      </c>
      <c r="L52" s="4">
        <f t="shared" si="7"/>
        <v>1.68</v>
      </c>
      <c r="O52" s="4">
        <f t="shared" si="8"/>
        <v>0</v>
      </c>
      <c r="P52" s="13" t="str">
        <f t="shared" si="9"/>
        <v/>
      </c>
      <c r="Q52" s="4" t="str">
        <f t="shared" si="10"/>
        <v/>
      </c>
      <c r="S52" s="2">
        <f t="shared" si="43"/>
        <v>-1</v>
      </c>
      <c r="T52" s="4">
        <f t="shared" si="11"/>
        <v>-3</v>
      </c>
      <c r="U52" s="4">
        <f t="shared" si="12"/>
        <v>1.68</v>
      </c>
      <c r="X52" s="4">
        <f t="shared" si="13"/>
        <v>0</v>
      </c>
      <c r="Y52" s="13" t="str">
        <f t="shared" si="14"/>
        <v/>
      </c>
      <c r="Z52" s="4" t="str">
        <f t="shared" si="15"/>
        <v/>
      </c>
      <c r="AB52" s="2">
        <f t="shared" si="44"/>
        <v>-1</v>
      </c>
      <c r="AC52" s="4">
        <f t="shared" si="16"/>
        <v>-3</v>
      </c>
      <c r="AD52" s="4">
        <f t="shared" si="17"/>
        <v>1.56</v>
      </c>
      <c r="AG52" s="4">
        <f t="shared" si="18"/>
        <v>0</v>
      </c>
      <c r="AH52" s="13" t="str">
        <f t="shared" si="19"/>
        <v/>
      </c>
      <c r="AI52" s="4" t="str">
        <f t="shared" si="20"/>
        <v/>
      </c>
      <c r="AJ52" s="13"/>
      <c r="AK52" s="2">
        <f t="shared" si="45"/>
        <v>-1</v>
      </c>
      <c r="AL52" s="4">
        <f t="shared" si="21"/>
        <v>-3</v>
      </c>
      <c r="AM52" s="4">
        <f t="shared" si="22"/>
        <v>1.62</v>
      </c>
      <c r="AN52" s="4">
        <f>150.875-1/32</f>
        <v>150.84375</v>
      </c>
      <c r="AO52" s="2">
        <v>155.25</v>
      </c>
      <c r="AP52" s="4">
        <f t="shared" si="23"/>
        <v>4.40625</v>
      </c>
      <c r="AQ52" s="13">
        <f t="shared" si="24"/>
        <v>0.9964726521</v>
      </c>
      <c r="AR52" s="4">
        <f t="shared" si="25"/>
        <v>0</v>
      </c>
      <c r="AS52" s="13"/>
      <c r="AT52" s="2">
        <f t="shared" si="46"/>
        <v>-1</v>
      </c>
      <c r="AU52" s="4">
        <f t="shared" si="26"/>
        <v>-3</v>
      </c>
      <c r="AV52" s="4">
        <f t="shared" si="27"/>
        <v>1.62</v>
      </c>
      <c r="AY52" s="4">
        <f t="shared" si="28"/>
        <v>0</v>
      </c>
      <c r="AZ52" s="13" t="str">
        <f t="shared" si="29"/>
        <v/>
      </c>
      <c r="BA52" s="4" t="str">
        <f t="shared" si="30"/>
        <v/>
      </c>
      <c r="BB52" s="13"/>
      <c r="BC52" s="2">
        <f t="shared" si="47"/>
        <v>-1</v>
      </c>
      <c r="BD52" s="4">
        <f t="shared" si="31"/>
        <v>-3</v>
      </c>
      <c r="BE52" s="4">
        <f t="shared" si="32"/>
        <v>1.62</v>
      </c>
      <c r="BH52" s="4">
        <f t="shared" si="33"/>
        <v>0</v>
      </c>
      <c r="BI52" s="13" t="str">
        <f t="shared" si="34"/>
        <v/>
      </c>
      <c r="BJ52" s="4" t="str">
        <f t="shared" si="35"/>
        <v/>
      </c>
      <c r="BK52" s="13"/>
      <c r="BL52" s="2">
        <f t="shared" si="48"/>
        <v>-1</v>
      </c>
      <c r="BM52" s="4">
        <f t="shared" si="36"/>
        <v>-3</v>
      </c>
      <c r="BN52" s="4">
        <f t="shared" si="37"/>
        <v>1.62</v>
      </c>
      <c r="BQ52" s="4">
        <f t="shared" si="38"/>
        <v>0</v>
      </c>
      <c r="BR52" s="13" t="str">
        <f t="shared" si="39"/>
        <v/>
      </c>
      <c r="BS52" s="4" t="str">
        <f t="shared" si="40"/>
        <v/>
      </c>
      <c r="BT52" s="25"/>
    </row>
    <row r="53">
      <c r="A53" s="2">
        <f t="shared" si="41"/>
        <v>-0.5</v>
      </c>
      <c r="B53" s="4">
        <f t="shared" si="1"/>
        <v>-1.5</v>
      </c>
      <c r="C53" s="4">
        <f t="shared" si="2"/>
        <v>1.59</v>
      </c>
      <c r="F53" s="4">
        <f t="shared" si="3"/>
        <v>0</v>
      </c>
      <c r="G53" s="13" t="str">
        <f t="shared" si="4"/>
        <v/>
      </c>
      <c r="H53" s="4" t="str">
        <f t="shared" si="5"/>
        <v/>
      </c>
      <c r="J53" s="2">
        <f t="shared" si="42"/>
        <v>-0.5</v>
      </c>
      <c r="K53" s="4">
        <f t="shared" si="6"/>
        <v>-1.5</v>
      </c>
      <c r="L53" s="4">
        <f t="shared" si="7"/>
        <v>1.65</v>
      </c>
      <c r="O53" s="4">
        <f t="shared" si="8"/>
        <v>0</v>
      </c>
      <c r="P53" s="13" t="str">
        <f t="shared" si="9"/>
        <v/>
      </c>
      <c r="Q53" s="4" t="str">
        <f t="shared" si="10"/>
        <v/>
      </c>
      <c r="S53" s="2">
        <f t="shared" si="43"/>
        <v>-0.5</v>
      </c>
      <c r="T53" s="4">
        <f t="shared" si="11"/>
        <v>-1.5</v>
      </c>
      <c r="U53" s="4">
        <f t="shared" si="12"/>
        <v>1.65</v>
      </c>
      <c r="X53" s="4">
        <f t="shared" si="13"/>
        <v>0</v>
      </c>
      <c r="Y53" s="13" t="str">
        <f t="shared" si="14"/>
        <v/>
      </c>
      <c r="Z53" s="4" t="str">
        <f t="shared" si="15"/>
        <v/>
      </c>
      <c r="AB53" s="2">
        <f t="shared" si="44"/>
        <v>-0.5</v>
      </c>
      <c r="AC53" s="4">
        <f t="shared" si="16"/>
        <v>-1.5</v>
      </c>
      <c r="AD53" s="4">
        <f t="shared" si="17"/>
        <v>1.53</v>
      </c>
      <c r="AG53" s="4">
        <f t="shared" si="18"/>
        <v>0</v>
      </c>
      <c r="AH53" s="13" t="str">
        <f t="shared" si="19"/>
        <v/>
      </c>
      <c r="AI53" s="4" t="str">
        <f t="shared" si="20"/>
        <v/>
      </c>
      <c r="AJ53" s="13"/>
      <c r="AK53" s="2">
        <f t="shared" si="45"/>
        <v>-0.5</v>
      </c>
      <c r="AL53" s="4">
        <f t="shared" si="21"/>
        <v>-1.5</v>
      </c>
      <c r="AM53" s="4">
        <f t="shared" si="22"/>
        <v>1.59</v>
      </c>
      <c r="AP53" s="4">
        <f t="shared" si="23"/>
        <v>0</v>
      </c>
      <c r="AQ53" s="13" t="str">
        <f t="shared" si="24"/>
        <v/>
      </c>
      <c r="AR53" s="4" t="str">
        <f t="shared" si="25"/>
        <v/>
      </c>
      <c r="AS53" s="13"/>
      <c r="AT53" s="2">
        <f t="shared" si="46"/>
        <v>-0.5</v>
      </c>
      <c r="AU53" s="4">
        <f t="shared" si="26"/>
        <v>-1.5</v>
      </c>
      <c r="AV53" s="4">
        <f t="shared" si="27"/>
        <v>1.59</v>
      </c>
      <c r="AY53" s="4">
        <f t="shared" si="28"/>
        <v>0</v>
      </c>
      <c r="AZ53" s="13" t="str">
        <f t="shared" si="29"/>
        <v/>
      </c>
      <c r="BA53" s="4" t="str">
        <f t="shared" si="30"/>
        <v/>
      </c>
      <c r="BB53" s="13"/>
      <c r="BC53" s="2">
        <f t="shared" si="47"/>
        <v>-0.5</v>
      </c>
      <c r="BD53" s="4">
        <f t="shared" si="31"/>
        <v>-1.5</v>
      </c>
      <c r="BE53" s="4">
        <f t="shared" si="32"/>
        <v>1.59</v>
      </c>
      <c r="BH53" s="4">
        <f t="shared" si="33"/>
        <v>0</v>
      </c>
      <c r="BI53" s="13" t="str">
        <f t="shared" si="34"/>
        <v/>
      </c>
      <c r="BJ53" s="4" t="str">
        <f t="shared" si="35"/>
        <v/>
      </c>
      <c r="BK53" s="13"/>
      <c r="BL53" s="2">
        <f t="shared" si="48"/>
        <v>-0.5</v>
      </c>
      <c r="BM53" s="4">
        <f t="shared" si="36"/>
        <v>-1.5</v>
      </c>
      <c r="BN53" s="4">
        <f t="shared" si="37"/>
        <v>1.59</v>
      </c>
      <c r="BQ53" s="4">
        <f t="shared" si="38"/>
        <v>0</v>
      </c>
      <c r="BR53" s="13" t="str">
        <f t="shared" si="39"/>
        <v/>
      </c>
      <c r="BS53" s="4" t="str">
        <f t="shared" si="40"/>
        <v/>
      </c>
      <c r="BT53" s="25"/>
    </row>
    <row r="54">
      <c r="A54" s="2">
        <f t="shared" si="41"/>
        <v>0</v>
      </c>
      <c r="B54" s="4">
        <f t="shared" si="1"/>
        <v>0</v>
      </c>
      <c r="C54" s="4">
        <f t="shared" si="2"/>
        <v>1.56</v>
      </c>
      <c r="D54" s="4">
        <f>150+13/16-1/32</f>
        <v>150.78125</v>
      </c>
      <c r="E54" s="4">
        <f>155.25+1/32</f>
        <v>155.28125</v>
      </c>
      <c r="F54" s="4">
        <f t="shared" si="3"/>
        <v>4.5</v>
      </c>
      <c r="G54" s="13">
        <f t="shared" si="4"/>
        <v>0.9931270663</v>
      </c>
      <c r="H54" s="4">
        <f t="shared" si="5"/>
        <v>0</v>
      </c>
      <c r="J54" s="2">
        <f t="shared" si="42"/>
        <v>0</v>
      </c>
      <c r="K54" s="4">
        <f t="shared" si="6"/>
        <v>0</v>
      </c>
      <c r="L54" s="4">
        <f t="shared" si="7"/>
        <v>1.62</v>
      </c>
      <c r="O54" s="4">
        <f t="shared" si="8"/>
        <v>0</v>
      </c>
      <c r="P54" s="13" t="str">
        <f t="shared" si="9"/>
        <v/>
      </c>
      <c r="Q54" s="4" t="str">
        <f t="shared" si="10"/>
        <v/>
      </c>
      <c r="S54" s="2">
        <f t="shared" si="43"/>
        <v>0</v>
      </c>
      <c r="T54" s="4">
        <f t="shared" si="11"/>
        <v>0</v>
      </c>
      <c r="U54" s="4">
        <f t="shared" si="12"/>
        <v>1.62</v>
      </c>
      <c r="V54" s="4">
        <f>150.875-1/32</f>
        <v>150.84375</v>
      </c>
      <c r="W54" s="2">
        <f>155.25+1/32</f>
        <v>155.28125</v>
      </c>
      <c r="X54" s="4">
        <f t="shared" si="13"/>
        <v>4.4375</v>
      </c>
      <c r="Y54" s="13">
        <f t="shared" si="14"/>
        <v>0.9964973623</v>
      </c>
      <c r="Z54" s="4">
        <f t="shared" si="15"/>
        <v>0</v>
      </c>
      <c r="AB54" s="2">
        <f t="shared" si="44"/>
        <v>0</v>
      </c>
      <c r="AC54" s="4">
        <f t="shared" si="16"/>
        <v>0</v>
      </c>
      <c r="AD54" s="4">
        <f t="shared" si="17"/>
        <v>1.5</v>
      </c>
      <c r="AE54" s="4">
        <f>150.8125</f>
        <v>150.8125</v>
      </c>
      <c r="AF54" s="4">
        <f>155.25+1/32</f>
        <v>155.28125</v>
      </c>
      <c r="AG54" s="4">
        <f t="shared" si="18"/>
        <v>4.46875</v>
      </c>
      <c r="AH54" s="13">
        <f t="shared" si="19"/>
        <v>0.9896727008</v>
      </c>
      <c r="AI54" s="4">
        <f t="shared" si="20"/>
        <v>0</v>
      </c>
      <c r="AJ54" s="13"/>
      <c r="AK54" s="2">
        <f t="shared" si="45"/>
        <v>0</v>
      </c>
      <c r="AL54" s="4">
        <f t="shared" si="21"/>
        <v>0</v>
      </c>
      <c r="AM54" s="4">
        <f t="shared" si="22"/>
        <v>1.56</v>
      </c>
      <c r="AP54" s="4">
        <f t="shared" si="23"/>
        <v>0</v>
      </c>
      <c r="AQ54" s="13" t="str">
        <f t="shared" si="24"/>
        <v/>
      </c>
      <c r="AR54" s="4" t="str">
        <f t="shared" si="25"/>
        <v/>
      </c>
      <c r="AS54" s="13"/>
      <c r="AT54" s="2">
        <f t="shared" si="46"/>
        <v>0</v>
      </c>
      <c r="AU54" s="4">
        <f t="shared" si="26"/>
        <v>0</v>
      </c>
      <c r="AV54" s="4">
        <f t="shared" si="27"/>
        <v>1.56</v>
      </c>
      <c r="AW54" s="4">
        <f>150.875-1/32</f>
        <v>150.84375</v>
      </c>
      <c r="AX54" s="2">
        <v>155.25</v>
      </c>
      <c r="AY54" s="4">
        <f t="shared" si="28"/>
        <v>4.40625</v>
      </c>
      <c r="AZ54" s="13">
        <f t="shared" si="29"/>
        <v>0.9895285073</v>
      </c>
      <c r="BA54" s="4">
        <f t="shared" si="30"/>
        <v>0</v>
      </c>
      <c r="BB54" s="13"/>
      <c r="BC54" s="2">
        <f t="shared" si="47"/>
        <v>0</v>
      </c>
      <c r="BD54" s="4">
        <f t="shared" si="31"/>
        <v>0</v>
      </c>
      <c r="BE54" s="4">
        <f t="shared" si="32"/>
        <v>1.56</v>
      </c>
      <c r="BF54" s="4">
        <f>150.875</f>
        <v>150.875</v>
      </c>
      <c r="BG54" s="2">
        <v>155.25</v>
      </c>
      <c r="BH54" s="4">
        <f t="shared" si="33"/>
        <v>4.375</v>
      </c>
      <c r="BI54" s="13">
        <f t="shared" si="34"/>
        <v>0.9964475909</v>
      </c>
      <c r="BJ54" s="4">
        <f t="shared" si="35"/>
        <v>0</v>
      </c>
      <c r="BK54" s="13"/>
      <c r="BL54" s="2">
        <f t="shared" si="48"/>
        <v>0</v>
      </c>
      <c r="BM54" s="4">
        <f t="shared" si="36"/>
        <v>0</v>
      </c>
      <c r="BN54" s="4">
        <f t="shared" si="37"/>
        <v>1.56</v>
      </c>
      <c r="BO54" s="4">
        <f>150.8125</f>
        <v>150.8125</v>
      </c>
      <c r="BP54" s="2">
        <v>155.25</v>
      </c>
      <c r="BQ54" s="4">
        <f t="shared" si="38"/>
        <v>4.4375</v>
      </c>
      <c r="BR54" s="13">
        <f t="shared" si="39"/>
        <v>0.993031274</v>
      </c>
      <c r="BS54" s="4">
        <f t="shared" si="40"/>
        <v>0</v>
      </c>
      <c r="BT54" s="25"/>
    </row>
    <row r="55">
      <c r="A55" s="2">
        <f t="shared" si="41"/>
        <v>0.5</v>
      </c>
      <c r="B55" s="4">
        <f t="shared" si="1"/>
        <v>1.5</v>
      </c>
      <c r="C55" s="4">
        <f t="shared" si="2"/>
        <v>1.53</v>
      </c>
      <c r="F55" s="4">
        <f t="shared" si="3"/>
        <v>0</v>
      </c>
      <c r="G55" s="13" t="str">
        <f t="shared" si="4"/>
        <v/>
      </c>
      <c r="H55" s="4" t="str">
        <f t="shared" si="5"/>
        <v/>
      </c>
      <c r="J55" s="2">
        <f t="shared" si="42"/>
        <v>0.5</v>
      </c>
      <c r="K55" s="4">
        <f t="shared" si="6"/>
        <v>1.5</v>
      </c>
      <c r="L55" s="4">
        <f t="shared" si="7"/>
        <v>1.59</v>
      </c>
      <c r="O55" s="4">
        <f t="shared" si="8"/>
        <v>0</v>
      </c>
      <c r="P55" s="13" t="str">
        <f t="shared" si="9"/>
        <v/>
      </c>
      <c r="Q55" s="4" t="str">
        <f t="shared" si="10"/>
        <v/>
      </c>
      <c r="S55" s="2">
        <f t="shared" si="43"/>
        <v>0.5</v>
      </c>
      <c r="T55" s="4">
        <f t="shared" si="11"/>
        <v>1.5</v>
      </c>
      <c r="U55" s="4">
        <f t="shared" si="12"/>
        <v>1.59</v>
      </c>
      <c r="X55" s="4">
        <f t="shared" si="13"/>
        <v>0</v>
      </c>
      <c r="Y55" s="13" t="str">
        <f t="shared" si="14"/>
        <v/>
      </c>
      <c r="Z55" s="4" t="str">
        <f t="shared" si="15"/>
        <v/>
      </c>
      <c r="AB55" s="2">
        <f t="shared" si="44"/>
        <v>0.5</v>
      </c>
      <c r="AC55" s="4">
        <f t="shared" si="16"/>
        <v>1.5</v>
      </c>
      <c r="AD55" s="4">
        <f t="shared" si="17"/>
        <v>1.47</v>
      </c>
      <c r="AG55" s="4">
        <f t="shared" si="18"/>
        <v>0</v>
      </c>
      <c r="AH55" s="13" t="str">
        <f t="shared" si="19"/>
        <v/>
      </c>
      <c r="AI55" s="4" t="str">
        <f t="shared" si="20"/>
        <v/>
      </c>
      <c r="AJ55" s="13"/>
      <c r="AK55" s="2">
        <f t="shared" si="45"/>
        <v>0.5</v>
      </c>
      <c r="AL55" s="4">
        <f t="shared" si="21"/>
        <v>1.5</v>
      </c>
      <c r="AM55" s="4">
        <f t="shared" si="22"/>
        <v>1.53</v>
      </c>
      <c r="AP55" s="4">
        <f t="shared" si="23"/>
        <v>0</v>
      </c>
      <c r="AQ55" s="13" t="str">
        <f t="shared" si="24"/>
        <v/>
      </c>
      <c r="AR55" s="4" t="str">
        <f t="shared" si="25"/>
        <v/>
      </c>
      <c r="AS55" s="13"/>
      <c r="AT55" s="2">
        <f t="shared" si="46"/>
        <v>0.5</v>
      </c>
      <c r="AU55" s="4">
        <f t="shared" si="26"/>
        <v>1.5</v>
      </c>
      <c r="AV55" s="4">
        <f t="shared" si="27"/>
        <v>1.53</v>
      </c>
      <c r="AY55" s="4">
        <f t="shared" si="28"/>
        <v>0</v>
      </c>
      <c r="AZ55" s="13" t="str">
        <f t="shared" si="29"/>
        <v/>
      </c>
      <c r="BA55" s="4" t="str">
        <f t="shared" si="30"/>
        <v/>
      </c>
      <c r="BB55" s="13"/>
      <c r="BC55" s="2">
        <f t="shared" si="47"/>
        <v>0.5</v>
      </c>
      <c r="BD55" s="4">
        <f t="shared" si="31"/>
        <v>1.5</v>
      </c>
      <c r="BE55" s="4">
        <f t="shared" si="32"/>
        <v>1.53</v>
      </c>
      <c r="BH55" s="4">
        <f t="shared" si="33"/>
        <v>0</v>
      </c>
      <c r="BI55" s="13" t="str">
        <f t="shared" si="34"/>
        <v/>
      </c>
      <c r="BJ55" s="4" t="str">
        <f t="shared" si="35"/>
        <v/>
      </c>
      <c r="BK55" s="13"/>
      <c r="BL55" s="2">
        <f t="shared" si="48"/>
        <v>0.5</v>
      </c>
      <c r="BM55" s="4">
        <f t="shared" si="36"/>
        <v>1.5</v>
      </c>
      <c r="BN55" s="4">
        <f t="shared" si="37"/>
        <v>1.53</v>
      </c>
      <c r="BQ55" s="4">
        <f t="shared" si="38"/>
        <v>0</v>
      </c>
      <c r="BR55" s="13" t="str">
        <f t="shared" si="39"/>
        <v/>
      </c>
      <c r="BS55" s="4" t="str">
        <f t="shared" si="40"/>
        <v/>
      </c>
      <c r="BT55" s="25"/>
    </row>
    <row r="56">
      <c r="A56" s="2">
        <f t="shared" si="41"/>
        <v>1</v>
      </c>
      <c r="B56" s="4">
        <f t="shared" si="1"/>
        <v>3</v>
      </c>
      <c r="C56" s="4">
        <f t="shared" si="2"/>
        <v>1.5</v>
      </c>
      <c r="F56" s="4">
        <f t="shared" si="3"/>
        <v>0</v>
      </c>
      <c r="G56" s="13" t="str">
        <f t="shared" si="4"/>
        <v/>
      </c>
      <c r="H56" s="4" t="str">
        <f t="shared" si="5"/>
        <v/>
      </c>
      <c r="J56" s="2">
        <f t="shared" si="42"/>
        <v>1</v>
      </c>
      <c r="K56" s="4">
        <f t="shared" si="6"/>
        <v>3</v>
      </c>
      <c r="L56" s="4">
        <f t="shared" si="7"/>
        <v>1.56</v>
      </c>
      <c r="M56" s="4">
        <f>150.875-1/32</f>
        <v>150.84375</v>
      </c>
      <c r="N56" s="4">
        <f>155.25+1/32</f>
        <v>155.28125</v>
      </c>
      <c r="O56" s="4">
        <f t="shared" si="8"/>
        <v>4.4375</v>
      </c>
      <c r="P56" s="13">
        <f t="shared" si="9"/>
        <v>0.993031274</v>
      </c>
      <c r="Q56" s="4">
        <f t="shared" si="10"/>
        <v>0</v>
      </c>
      <c r="S56" s="2">
        <f t="shared" si="43"/>
        <v>1</v>
      </c>
      <c r="T56" s="4">
        <f t="shared" si="11"/>
        <v>3</v>
      </c>
      <c r="U56" s="4">
        <f t="shared" si="12"/>
        <v>1.56</v>
      </c>
      <c r="X56" s="4">
        <f t="shared" si="13"/>
        <v>0</v>
      </c>
      <c r="Y56" s="13" t="str">
        <f t="shared" si="14"/>
        <v/>
      </c>
      <c r="Z56" s="4" t="str">
        <f t="shared" si="15"/>
        <v/>
      </c>
      <c r="AB56" s="2">
        <f t="shared" si="44"/>
        <v>1</v>
      </c>
      <c r="AC56" s="4">
        <f t="shared" si="16"/>
        <v>3</v>
      </c>
      <c r="AD56" s="4">
        <f t="shared" si="17"/>
        <v>1.44</v>
      </c>
      <c r="AG56" s="4">
        <f t="shared" si="18"/>
        <v>0</v>
      </c>
      <c r="AH56" s="13" t="str">
        <f t="shared" si="19"/>
        <v/>
      </c>
      <c r="AI56" s="4" t="str">
        <f t="shared" si="20"/>
        <v/>
      </c>
      <c r="AJ56" s="13"/>
      <c r="AK56" s="2">
        <f t="shared" si="45"/>
        <v>1</v>
      </c>
      <c r="AL56" s="4">
        <f t="shared" si="21"/>
        <v>3</v>
      </c>
      <c r="AM56" s="4">
        <f t="shared" si="22"/>
        <v>1.5</v>
      </c>
      <c r="AN56" s="4">
        <f>150.875-1/32</f>
        <v>150.84375</v>
      </c>
      <c r="AO56" s="2">
        <v>155.25</v>
      </c>
      <c r="AP56" s="4">
        <f t="shared" si="23"/>
        <v>4.40625</v>
      </c>
      <c r="AQ56" s="13">
        <f t="shared" si="24"/>
        <v>0.9964726521</v>
      </c>
      <c r="AR56" s="4">
        <f t="shared" si="25"/>
        <v>0</v>
      </c>
      <c r="AS56" s="13"/>
      <c r="AT56" s="2">
        <f t="shared" si="46"/>
        <v>1</v>
      </c>
      <c r="AU56" s="4">
        <f t="shared" si="26"/>
        <v>3</v>
      </c>
      <c r="AV56" s="4">
        <f t="shared" si="27"/>
        <v>1.5</v>
      </c>
      <c r="AY56" s="4">
        <f t="shared" si="28"/>
        <v>0</v>
      </c>
      <c r="AZ56" s="13" t="str">
        <f t="shared" si="29"/>
        <v/>
      </c>
      <c r="BA56" s="4" t="str">
        <f t="shared" si="30"/>
        <v/>
      </c>
      <c r="BB56" s="13"/>
      <c r="BC56" s="2">
        <f t="shared" si="47"/>
        <v>1</v>
      </c>
      <c r="BD56" s="4">
        <f t="shared" si="31"/>
        <v>3</v>
      </c>
      <c r="BE56" s="4">
        <f t="shared" si="32"/>
        <v>1.5</v>
      </c>
      <c r="BH56" s="4">
        <f t="shared" si="33"/>
        <v>0</v>
      </c>
      <c r="BI56" s="13" t="str">
        <f t="shared" si="34"/>
        <v/>
      </c>
      <c r="BJ56" s="4" t="str">
        <f t="shared" si="35"/>
        <v/>
      </c>
      <c r="BK56" s="13"/>
      <c r="BL56" s="2">
        <f t="shared" si="48"/>
        <v>1</v>
      </c>
      <c r="BM56" s="4">
        <f t="shared" si="36"/>
        <v>3</v>
      </c>
      <c r="BN56" s="4">
        <f t="shared" si="37"/>
        <v>1.5</v>
      </c>
      <c r="BQ56" s="4">
        <f t="shared" si="38"/>
        <v>0</v>
      </c>
      <c r="BR56" s="13" t="str">
        <f t="shared" si="39"/>
        <v/>
      </c>
      <c r="BS56" s="4" t="str">
        <f t="shared" si="40"/>
        <v/>
      </c>
      <c r="BT56" s="25"/>
    </row>
    <row r="57">
      <c r="A57" s="2">
        <f t="shared" si="41"/>
        <v>1.5</v>
      </c>
      <c r="B57" s="4">
        <f t="shared" si="1"/>
        <v>4.5</v>
      </c>
      <c r="C57" s="4">
        <f t="shared" si="2"/>
        <v>1.47</v>
      </c>
      <c r="F57" s="4">
        <f t="shared" si="3"/>
        <v>0</v>
      </c>
      <c r="G57" s="13" t="str">
        <f t="shared" si="4"/>
        <v/>
      </c>
      <c r="H57" s="4" t="str">
        <f t="shared" si="5"/>
        <v/>
      </c>
      <c r="J57" s="2">
        <f t="shared" si="42"/>
        <v>1.5</v>
      </c>
      <c r="K57" s="4">
        <f t="shared" si="6"/>
        <v>4.5</v>
      </c>
      <c r="L57" s="4">
        <f t="shared" si="7"/>
        <v>1.53</v>
      </c>
      <c r="O57" s="4">
        <f t="shared" si="8"/>
        <v>0</v>
      </c>
      <c r="P57" s="13" t="str">
        <f t="shared" si="9"/>
        <v/>
      </c>
      <c r="Q57" s="4" t="str">
        <f t="shared" si="10"/>
        <v/>
      </c>
      <c r="S57" s="2">
        <f t="shared" si="43"/>
        <v>1.5</v>
      </c>
      <c r="T57" s="4">
        <f t="shared" si="11"/>
        <v>4.5</v>
      </c>
      <c r="U57" s="4">
        <f t="shared" si="12"/>
        <v>1.53</v>
      </c>
      <c r="X57" s="4">
        <f t="shared" si="13"/>
        <v>0</v>
      </c>
      <c r="Y57" s="13" t="str">
        <f t="shared" si="14"/>
        <v/>
      </c>
      <c r="Z57" s="4" t="str">
        <f t="shared" si="15"/>
        <v/>
      </c>
      <c r="AB57" s="2">
        <f t="shared" si="44"/>
        <v>1.5</v>
      </c>
      <c r="AC57" s="4">
        <f t="shared" si="16"/>
        <v>4.5</v>
      </c>
      <c r="AD57" s="4">
        <f t="shared" si="17"/>
        <v>1.41</v>
      </c>
      <c r="AG57" s="4">
        <f t="shared" si="18"/>
        <v>0</v>
      </c>
      <c r="AH57" s="13" t="str">
        <f t="shared" si="19"/>
        <v/>
      </c>
      <c r="AI57" s="4" t="str">
        <f t="shared" si="20"/>
        <v/>
      </c>
      <c r="AJ57" s="13"/>
      <c r="AK57" s="2">
        <f t="shared" si="45"/>
        <v>1.5</v>
      </c>
      <c r="AL57" s="4">
        <f t="shared" si="21"/>
        <v>4.5</v>
      </c>
      <c r="AM57" s="4">
        <f t="shared" si="22"/>
        <v>1.47</v>
      </c>
      <c r="AP57" s="4">
        <f t="shared" si="23"/>
        <v>0</v>
      </c>
      <c r="AQ57" s="13" t="str">
        <f t="shared" si="24"/>
        <v/>
      </c>
      <c r="AR57" s="4" t="str">
        <f t="shared" si="25"/>
        <v/>
      </c>
      <c r="AS57" s="13"/>
      <c r="AT57" s="2">
        <f t="shared" si="46"/>
        <v>1.5</v>
      </c>
      <c r="AU57" s="4">
        <f t="shared" si="26"/>
        <v>4.5</v>
      </c>
      <c r="AV57" s="4">
        <f t="shared" si="27"/>
        <v>1.47</v>
      </c>
      <c r="AY57" s="4">
        <f t="shared" si="28"/>
        <v>0</v>
      </c>
      <c r="AZ57" s="13" t="str">
        <f t="shared" si="29"/>
        <v/>
      </c>
      <c r="BA57" s="4" t="str">
        <f t="shared" si="30"/>
        <v/>
      </c>
      <c r="BB57" s="13"/>
      <c r="BC57" s="2">
        <f t="shared" si="47"/>
        <v>1.5</v>
      </c>
      <c r="BD57" s="4">
        <f t="shared" si="31"/>
        <v>4.5</v>
      </c>
      <c r="BE57" s="4">
        <f t="shared" si="32"/>
        <v>1.47</v>
      </c>
      <c r="BH57" s="4">
        <f t="shared" si="33"/>
        <v>0</v>
      </c>
      <c r="BI57" s="13" t="str">
        <f t="shared" si="34"/>
        <v/>
      </c>
      <c r="BJ57" s="4" t="str">
        <f t="shared" si="35"/>
        <v/>
      </c>
      <c r="BK57" s="13"/>
      <c r="BL57" s="2">
        <f t="shared" si="48"/>
        <v>1.5</v>
      </c>
      <c r="BM57" s="4">
        <f t="shared" si="36"/>
        <v>4.5</v>
      </c>
      <c r="BN57" s="4">
        <f t="shared" si="37"/>
        <v>1.47</v>
      </c>
      <c r="BQ57" s="4">
        <f t="shared" si="38"/>
        <v>0</v>
      </c>
      <c r="BR57" s="13" t="str">
        <f t="shared" si="39"/>
        <v/>
      </c>
      <c r="BS57" s="4" t="str">
        <f t="shared" si="40"/>
        <v/>
      </c>
      <c r="BT57" s="25"/>
    </row>
    <row r="58">
      <c r="A58" s="2">
        <f t="shared" si="41"/>
        <v>2</v>
      </c>
      <c r="B58" s="4">
        <f t="shared" si="1"/>
        <v>6</v>
      </c>
      <c r="C58" s="4">
        <f t="shared" si="2"/>
        <v>1.44</v>
      </c>
      <c r="D58" s="4">
        <f>150+13/16-1/32</f>
        <v>150.78125</v>
      </c>
      <c r="E58" s="4">
        <f>155.25+1/32</f>
        <v>155.28125</v>
      </c>
      <c r="F58" s="4">
        <f t="shared" si="3"/>
        <v>4.5</v>
      </c>
      <c r="G58" s="13">
        <f t="shared" si="4"/>
        <v>0.9931270663</v>
      </c>
      <c r="H58" s="4">
        <f t="shared" si="5"/>
        <v>0</v>
      </c>
      <c r="J58" s="2">
        <f t="shared" si="42"/>
        <v>2</v>
      </c>
      <c r="K58" s="4">
        <f t="shared" si="6"/>
        <v>6</v>
      </c>
      <c r="L58" s="4">
        <f t="shared" si="7"/>
        <v>1.5</v>
      </c>
      <c r="O58" s="4">
        <f t="shared" si="8"/>
        <v>0</v>
      </c>
      <c r="P58" s="13" t="str">
        <f t="shared" si="9"/>
        <v/>
      </c>
      <c r="Q58" s="4" t="str">
        <f t="shared" si="10"/>
        <v/>
      </c>
      <c r="S58" s="2">
        <f t="shared" si="43"/>
        <v>2</v>
      </c>
      <c r="T58" s="4">
        <f t="shared" si="11"/>
        <v>6</v>
      </c>
      <c r="U58" s="4">
        <f t="shared" si="12"/>
        <v>1.5</v>
      </c>
      <c r="V58" s="4">
        <f>150.875-1/32</f>
        <v>150.84375</v>
      </c>
      <c r="W58" s="2">
        <f>155.25+1/32</f>
        <v>155.28125</v>
      </c>
      <c r="X58" s="4">
        <f t="shared" si="13"/>
        <v>4.4375</v>
      </c>
      <c r="Y58" s="13">
        <f t="shared" si="14"/>
        <v>0.9964973623</v>
      </c>
      <c r="Z58" s="4">
        <f t="shared" si="15"/>
        <v>0</v>
      </c>
      <c r="AB58" s="2">
        <f t="shared" si="44"/>
        <v>2</v>
      </c>
      <c r="AC58" s="4">
        <f t="shared" si="16"/>
        <v>6</v>
      </c>
      <c r="AD58" s="4">
        <f t="shared" si="17"/>
        <v>1.38</v>
      </c>
      <c r="AE58" s="4">
        <f>150.8125</f>
        <v>150.8125</v>
      </c>
      <c r="AF58" s="4">
        <f>155.25+1/32</f>
        <v>155.28125</v>
      </c>
      <c r="AG58" s="4">
        <f t="shared" si="18"/>
        <v>4.46875</v>
      </c>
      <c r="AH58" s="13">
        <f t="shared" si="19"/>
        <v>0.9896727008</v>
      </c>
      <c r="AI58" s="4">
        <f t="shared" si="20"/>
        <v>0</v>
      </c>
      <c r="AJ58" s="13"/>
      <c r="AK58" s="2">
        <f t="shared" si="45"/>
        <v>2</v>
      </c>
      <c r="AL58" s="4">
        <f t="shared" si="21"/>
        <v>6</v>
      </c>
      <c r="AM58" s="4">
        <f t="shared" si="22"/>
        <v>1.44</v>
      </c>
      <c r="AP58" s="4">
        <f t="shared" si="23"/>
        <v>0</v>
      </c>
      <c r="AQ58" s="13" t="str">
        <f t="shared" si="24"/>
        <v/>
      </c>
      <c r="AR58" s="4" t="str">
        <f t="shared" si="25"/>
        <v/>
      </c>
      <c r="AS58" s="13"/>
      <c r="AT58" s="2">
        <f t="shared" si="46"/>
        <v>2</v>
      </c>
      <c r="AU58" s="4">
        <f t="shared" si="26"/>
        <v>6</v>
      </c>
      <c r="AV58" s="4">
        <f t="shared" si="27"/>
        <v>1.44</v>
      </c>
      <c r="AW58" s="4">
        <f>150.875-1/32</f>
        <v>150.84375</v>
      </c>
      <c r="AX58" s="2">
        <v>155.25</v>
      </c>
      <c r="AY58" s="4">
        <f t="shared" si="28"/>
        <v>4.40625</v>
      </c>
      <c r="AZ58" s="13">
        <f t="shared" si="29"/>
        <v>0.9895285073</v>
      </c>
      <c r="BA58" s="4">
        <f t="shared" si="30"/>
        <v>0</v>
      </c>
      <c r="BB58" s="13"/>
      <c r="BC58" s="2">
        <f t="shared" si="47"/>
        <v>2</v>
      </c>
      <c r="BD58" s="4">
        <f t="shared" si="31"/>
        <v>6</v>
      </c>
      <c r="BE58" s="4">
        <f t="shared" si="32"/>
        <v>1.44</v>
      </c>
      <c r="BF58" s="4">
        <f>150.875</f>
        <v>150.875</v>
      </c>
      <c r="BG58" s="2">
        <v>155.25</v>
      </c>
      <c r="BH58" s="4">
        <f t="shared" si="33"/>
        <v>4.375</v>
      </c>
      <c r="BI58" s="13">
        <f t="shared" si="34"/>
        <v>0.9964475909</v>
      </c>
      <c r="BJ58" s="4">
        <f t="shared" si="35"/>
        <v>0</v>
      </c>
      <c r="BK58" s="13"/>
      <c r="BL58" s="2">
        <f t="shared" si="48"/>
        <v>2</v>
      </c>
      <c r="BM58" s="4">
        <f t="shared" si="36"/>
        <v>6</v>
      </c>
      <c r="BN58" s="4">
        <f t="shared" si="37"/>
        <v>1.44</v>
      </c>
      <c r="BO58" s="4">
        <f>150.8125</f>
        <v>150.8125</v>
      </c>
      <c r="BP58" s="2">
        <v>155.25</v>
      </c>
      <c r="BQ58" s="4">
        <f t="shared" si="38"/>
        <v>4.4375</v>
      </c>
      <c r="BR58" s="13">
        <f t="shared" si="39"/>
        <v>0.993031274</v>
      </c>
      <c r="BS58" s="4">
        <f t="shared" si="40"/>
        <v>0</v>
      </c>
      <c r="BT58" s="25"/>
    </row>
    <row r="59">
      <c r="A59" s="2">
        <f t="shared" si="41"/>
        <v>2.5</v>
      </c>
      <c r="B59" s="4">
        <f t="shared" si="1"/>
        <v>7.5</v>
      </c>
      <c r="C59" s="4">
        <f t="shared" si="2"/>
        <v>1.41</v>
      </c>
      <c r="F59" s="4">
        <f t="shared" si="3"/>
        <v>0</v>
      </c>
      <c r="G59" s="13" t="str">
        <f t="shared" si="4"/>
        <v/>
      </c>
      <c r="H59" s="4" t="str">
        <f t="shared" si="5"/>
        <v/>
      </c>
      <c r="J59" s="2">
        <f t="shared" si="42"/>
        <v>2.5</v>
      </c>
      <c r="K59" s="4">
        <f t="shared" si="6"/>
        <v>7.5</v>
      </c>
      <c r="L59" s="4">
        <f t="shared" si="7"/>
        <v>1.47</v>
      </c>
      <c r="O59" s="4">
        <f t="shared" si="8"/>
        <v>0</v>
      </c>
      <c r="P59" s="13" t="str">
        <f t="shared" si="9"/>
        <v/>
      </c>
      <c r="Q59" s="4" t="str">
        <f t="shared" si="10"/>
        <v/>
      </c>
      <c r="S59" s="2">
        <f t="shared" si="43"/>
        <v>2.5</v>
      </c>
      <c r="T59" s="4">
        <f t="shared" si="11"/>
        <v>7.5</v>
      </c>
      <c r="U59" s="4">
        <f t="shared" si="12"/>
        <v>1.47</v>
      </c>
      <c r="X59" s="4">
        <f t="shared" si="13"/>
        <v>0</v>
      </c>
      <c r="Y59" s="13" t="str">
        <f t="shared" si="14"/>
        <v/>
      </c>
      <c r="Z59" s="4" t="str">
        <f t="shared" si="15"/>
        <v/>
      </c>
      <c r="AB59" s="2">
        <f t="shared" si="44"/>
        <v>2.5</v>
      </c>
      <c r="AC59" s="4">
        <f t="shared" si="16"/>
        <v>7.5</v>
      </c>
      <c r="AD59" s="4">
        <f t="shared" si="17"/>
        <v>1.35</v>
      </c>
      <c r="AG59" s="4">
        <f t="shared" si="18"/>
        <v>0</v>
      </c>
      <c r="AH59" s="13" t="str">
        <f t="shared" si="19"/>
        <v/>
      </c>
      <c r="AI59" s="4" t="str">
        <f t="shared" si="20"/>
        <v/>
      </c>
      <c r="AJ59" s="13"/>
      <c r="AK59" s="2">
        <f t="shared" si="45"/>
        <v>2.5</v>
      </c>
      <c r="AL59" s="4">
        <f t="shared" si="21"/>
        <v>7.5</v>
      </c>
      <c r="AM59" s="4">
        <f t="shared" si="22"/>
        <v>1.41</v>
      </c>
      <c r="AP59" s="4">
        <f t="shared" si="23"/>
        <v>0</v>
      </c>
      <c r="AQ59" s="13" t="str">
        <f t="shared" si="24"/>
        <v/>
      </c>
      <c r="AR59" s="4" t="str">
        <f t="shared" si="25"/>
        <v/>
      </c>
      <c r="AS59" s="13"/>
      <c r="AT59" s="2">
        <f t="shared" si="46"/>
        <v>2.5</v>
      </c>
      <c r="AU59" s="4">
        <f t="shared" si="26"/>
        <v>7.5</v>
      </c>
      <c r="AV59" s="4">
        <f t="shared" si="27"/>
        <v>1.41</v>
      </c>
      <c r="AY59" s="4">
        <f t="shared" si="28"/>
        <v>0</v>
      </c>
      <c r="AZ59" s="13" t="str">
        <f t="shared" si="29"/>
        <v/>
      </c>
      <c r="BA59" s="4" t="str">
        <f t="shared" si="30"/>
        <v/>
      </c>
      <c r="BB59" s="13"/>
      <c r="BC59" s="2">
        <f t="shared" si="47"/>
        <v>2.5</v>
      </c>
      <c r="BD59" s="4">
        <f t="shared" si="31"/>
        <v>7.5</v>
      </c>
      <c r="BE59" s="4">
        <f t="shared" si="32"/>
        <v>1.41</v>
      </c>
      <c r="BH59" s="4">
        <f t="shared" si="33"/>
        <v>0</v>
      </c>
      <c r="BI59" s="13" t="str">
        <f t="shared" si="34"/>
        <v/>
      </c>
      <c r="BJ59" s="4" t="str">
        <f t="shared" si="35"/>
        <v/>
      </c>
      <c r="BK59" s="13"/>
      <c r="BL59" s="2">
        <f t="shared" si="48"/>
        <v>2.5</v>
      </c>
      <c r="BM59" s="4">
        <f t="shared" si="36"/>
        <v>7.5</v>
      </c>
      <c r="BN59" s="4">
        <f t="shared" si="37"/>
        <v>1.41</v>
      </c>
      <c r="BQ59" s="4">
        <f t="shared" si="38"/>
        <v>0</v>
      </c>
      <c r="BR59" s="13" t="str">
        <f t="shared" si="39"/>
        <v/>
      </c>
      <c r="BS59" s="4" t="str">
        <f t="shared" si="40"/>
        <v/>
      </c>
      <c r="BT59" s="25"/>
    </row>
    <row r="60">
      <c r="A60" s="2">
        <f t="shared" si="41"/>
        <v>3</v>
      </c>
      <c r="B60" s="4">
        <f t="shared" si="1"/>
        <v>9</v>
      </c>
      <c r="C60" s="4">
        <f t="shared" si="2"/>
        <v>1.38</v>
      </c>
      <c r="F60" s="4">
        <f t="shared" si="3"/>
        <v>0</v>
      </c>
      <c r="G60" s="13" t="str">
        <f t="shared" si="4"/>
        <v/>
      </c>
      <c r="H60" s="4" t="str">
        <f t="shared" si="5"/>
        <v/>
      </c>
      <c r="J60" s="2">
        <f t="shared" si="42"/>
        <v>3</v>
      </c>
      <c r="K60" s="4">
        <f t="shared" si="6"/>
        <v>9</v>
      </c>
      <c r="L60" s="4">
        <f t="shared" si="7"/>
        <v>1.44</v>
      </c>
      <c r="M60" s="4">
        <f>150.875-1/32</f>
        <v>150.84375</v>
      </c>
      <c r="N60" s="4">
        <f>155.25+1/32</f>
        <v>155.28125</v>
      </c>
      <c r="O60" s="4">
        <f t="shared" si="8"/>
        <v>4.4375</v>
      </c>
      <c r="P60" s="13">
        <f t="shared" si="9"/>
        <v>0.993031274</v>
      </c>
      <c r="Q60" s="4">
        <f t="shared" si="10"/>
        <v>0</v>
      </c>
      <c r="S60" s="2">
        <f t="shared" si="43"/>
        <v>3</v>
      </c>
      <c r="T60" s="4">
        <f t="shared" si="11"/>
        <v>9</v>
      </c>
      <c r="U60" s="4">
        <f t="shared" si="12"/>
        <v>1.44</v>
      </c>
      <c r="X60" s="4">
        <f t="shared" si="13"/>
        <v>0</v>
      </c>
      <c r="Y60" s="13" t="str">
        <f t="shared" si="14"/>
        <v/>
      </c>
      <c r="Z60" s="4" t="str">
        <f t="shared" si="15"/>
        <v/>
      </c>
      <c r="AB60" s="2">
        <f t="shared" si="44"/>
        <v>3</v>
      </c>
      <c r="AC60" s="4">
        <f t="shared" si="16"/>
        <v>9</v>
      </c>
      <c r="AD60" s="4">
        <f t="shared" si="17"/>
        <v>1.32</v>
      </c>
      <c r="AG60" s="4">
        <f t="shared" si="18"/>
        <v>0</v>
      </c>
      <c r="AH60" s="13" t="str">
        <f t="shared" si="19"/>
        <v/>
      </c>
      <c r="AI60" s="4" t="str">
        <f t="shared" si="20"/>
        <v/>
      </c>
      <c r="AJ60" s="13"/>
      <c r="AK60" s="2">
        <f t="shared" si="45"/>
        <v>3</v>
      </c>
      <c r="AL60" s="4">
        <f t="shared" si="21"/>
        <v>9</v>
      </c>
      <c r="AM60" s="4">
        <f t="shared" si="22"/>
        <v>1.38</v>
      </c>
      <c r="AN60" s="4">
        <f>150.875-1/32</f>
        <v>150.84375</v>
      </c>
      <c r="AO60" s="2">
        <v>155.25</v>
      </c>
      <c r="AP60" s="4">
        <f t="shared" si="23"/>
        <v>4.40625</v>
      </c>
      <c r="AQ60" s="13">
        <f t="shared" si="24"/>
        <v>0.9964726521</v>
      </c>
      <c r="AR60" s="4">
        <f t="shared" si="25"/>
        <v>0</v>
      </c>
      <c r="AS60" s="13"/>
      <c r="AT60" s="2">
        <f t="shared" si="46"/>
        <v>3</v>
      </c>
      <c r="AU60" s="4">
        <f t="shared" si="26"/>
        <v>9</v>
      </c>
      <c r="AV60" s="4">
        <f t="shared" si="27"/>
        <v>1.38</v>
      </c>
      <c r="AY60" s="4">
        <f t="shared" si="28"/>
        <v>0</v>
      </c>
      <c r="AZ60" s="13" t="str">
        <f t="shared" si="29"/>
        <v/>
      </c>
      <c r="BA60" s="4" t="str">
        <f t="shared" si="30"/>
        <v/>
      </c>
      <c r="BB60" s="13"/>
      <c r="BC60" s="2">
        <f t="shared" si="47"/>
        <v>3</v>
      </c>
      <c r="BD60" s="4">
        <f t="shared" si="31"/>
        <v>9</v>
      </c>
      <c r="BE60" s="4">
        <f t="shared" si="32"/>
        <v>1.38</v>
      </c>
      <c r="BH60" s="4">
        <f t="shared" si="33"/>
        <v>0</v>
      </c>
      <c r="BI60" s="13" t="str">
        <f t="shared" si="34"/>
        <v/>
      </c>
      <c r="BJ60" s="4" t="str">
        <f t="shared" si="35"/>
        <v/>
      </c>
      <c r="BK60" s="13"/>
      <c r="BL60" s="2">
        <f t="shared" si="48"/>
        <v>3</v>
      </c>
      <c r="BM60" s="4">
        <f t="shared" si="36"/>
        <v>9</v>
      </c>
      <c r="BN60" s="4">
        <f t="shared" si="37"/>
        <v>1.38</v>
      </c>
      <c r="BQ60" s="4">
        <f t="shared" si="38"/>
        <v>0</v>
      </c>
      <c r="BR60" s="13" t="str">
        <f t="shared" si="39"/>
        <v/>
      </c>
      <c r="BS60" s="4" t="str">
        <f t="shared" si="40"/>
        <v/>
      </c>
      <c r="BT60" s="25"/>
    </row>
    <row r="61">
      <c r="A61" s="2">
        <f t="shared" si="41"/>
        <v>3.5</v>
      </c>
      <c r="B61" s="4">
        <f t="shared" si="1"/>
        <v>10.5</v>
      </c>
      <c r="C61" s="4">
        <f t="shared" si="2"/>
        <v>1.35</v>
      </c>
      <c r="F61" s="4">
        <f t="shared" si="3"/>
        <v>0</v>
      </c>
      <c r="G61" s="13" t="str">
        <f t="shared" si="4"/>
        <v/>
      </c>
      <c r="H61" s="4" t="str">
        <f t="shared" si="5"/>
        <v/>
      </c>
      <c r="J61" s="2">
        <f t="shared" si="42"/>
        <v>3.5</v>
      </c>
      <c r="K61" s="4">
        <f t="shared" si="6"/>
        <v>10.5</v>
      </c>
      <c r="L61" s="4">
        <f t="shared" si="7"/>
        <v>1.41</v>
      </c>
      <c r="O61" s="4">
        <f t="shared" si="8"/>
        <v>0</v>
      </c>
      <c r="P61" s="13" t="str">
        <f t="shared" si="9"/>
        <v/>
      </c>
      <c r="Q61" s="4" t="str">
        <f t="shared" si="10"/>
        <v/>
      </c>
      <c r="S61" s="2">
        <f t="shared" si="43"/>
        <v>3.5</v>
      </c>
      <c r="T61" s="4">
        <f t="shared" si="11"/>
        <v>10.5</v>
      </c>
      <c r="U61" s="4">
        <f t="shared" si="12"/>
        <v>1.41</v>
      </c>
      <c r="X61" s="4">
        <f t="shared" si="13"/>
        <v>0</v>
      </c>
      <c r="Y61" s="13" t="str">
        <f t="shared" si="14"/>
        <v/>
      </c>
      <c r="Z61" s="4" t="str">
        <f t="shared" si="15"/>
        <v/>
      </c>
      <c r="AB61" s="2">
        <f t="shared" si="44"/>
        <v>3.5</v>
      </c>
      <c r="AC61" s="4">
        <f t="shared" si="16"/>
        <v>10.5</v>
      </c>
      <c r="AD61" s="4">
        <f t="shared" si="17"/>
        <v>1.29</v>
      </c>
      <c r="AG61" s="4">
        <f t="shared" si="18"/>
        <v>0</v>
      </c>
      <c r="AH61" s="13" t="str">
        <f t="shared" si="19"/>
        <v/>
      </c>
      <c r="AI61" s="4" t="str">
        <f t="shared" si="20"/>
        <v/>
      </c>
      <c r="AJ61" s="13"/>
      <c r="AK61" s="2">
        <f t="shared" si="45"/>
        <v>3.5</v>
      </c>
      <c r="AL61" s="4">
        <f t="shared" si="21"/>
        <v>10.5</v>
      </c>
      <c r="AM61" s="4">
        <f t="shared" si="22"/>
        <v>1.35</v>
      </c>
      <c r="AP61" s="4">
        <f t="shared" si="23"/>
        <v>0</v>
      </c>
      <c r="AQ61" s="13" t="str">
        <f t="shared" si="24"/>
        <v/>
      </c>
      <c r="AR61" s="4" t="str">
        <f t="shared" si="25"/>
        <v/>
      </c>
      <c r="AS61" s="13"/>
      <c r="AT61" s="2">
        <f t="shared" si="46"/>
        <v>3.5</v>
      </c>
      <c r="AU61" s="4">
        <f t="shared" si="26"/>
        <v>10.5</v>
      </c>
      <c r="AV61" s="4">
        <f t="shared" si="27"/>
        <v>1.35</v>
      </c>
      <c r="AY61" s="4">
        <f t="shared" si="28"/>
        <v>0</v>
      </c>
      <c r="AZ61" s="13" t="str">
        <f t="shared" si="29"/>
        <v/>
      </c>
      <c r="BA61" s="4" t="str">
        <f t="shared" si="30"/>
        <v/>
      </c>
      <c r="BB61" s="13"/>
      <c r="BC61" s="2">
        <f t="shared" si="47"/>
        <v>3.5</v>
      </c>
      <c r="BD61" s="4">
        <f t="shared" si="31"/>
        <v>10.5</v>
      </c>
      <c r="BE61" s="4">
        <f t="shared" si="32"/>
        <v>1.35</v>
      </c>
      <c r="BH61" s="4">
        <f t="shared" si="33"/>
        <v>0</v>
      </c>
      <c r="BI61" s="13" t="str">
        <f t="shared" si="34"/>
        <v/>
      </c>
      <c r="BJ61" s="4" t="str">
        <f t="shared" si="35"/>
        <v/>
      </c>
      <c r="BK61" s="13"/>
      <c r="BL61" s="2">
        <f t="shared" si="48"/>
        <v>3.5</v>
      </c>
      <c r="BM61" s="4">
        <f t="shared" si="36"/>
        <v>10.5</v>
      </c>
      <c r="BN61" s="4">
        <f t="shared" si="37"/>
        <v>1.35</v>
      </c>
      <c r="BQ61" s="4">
        <f t="shared" si="38"/>
        <v>0</v>
      </c>
      <c r="BR61" s="13" t="str">
        <f t="shared" si="39"/>
        <v/>
      </c>
      <c r="BS61" s="4" t="str">
        <f t="shared" si="40"/>
        <v/>
      </c>
      <c r="BT61" s="25"/>
    </row>
    <row r="62">
      <c r="A62" s="2">
        <f t="shared" si="41"/>
        <v>4</v>
      </c>
      <c r="B62" s="4">
        <f t="shared" si="1"/>
        <v>12</v>
      </c>
      <c r="C62" s="4">
        <f t="shared" si="2"/>
        <v>1.32</v>
      </c>
      <c r="D62" s="4">
        <f>150+13/16-1/32</f>
        <v>150.78125</v>
      </c>
      <c r="E62" s="4">
        <f>155.25+1/32</f>
        <v>155.28125</v>
      </c>
      <c r="F62" s="4">
        <f t="shared" si="3"/>
        <v>4.5</v>
      </c>
      <c r="G62" s="13">
        <f t="shared" si="4"/>
        <v>0.9931270663</v>
      </c>
      <c r="H62" s="4">
        <f t="shared" si="5"/>
        <v>0</v>
      </c>
      <c r="J62" s="2">
        <f t="shared" si="42"/>
        <v>4</v>
      </c>
      <c r="K62" s="4">
        <f t="shared" si="6"/>
        <v>12</v>
      </c>
      <c r="L62" s="4">
        <f t="shared" si="7"/>
        <v>1.38</v>
      </c>
      <c r="O62" s="4">
        <f t="shared" si="8"/>
        <v>0</v>
      </c>
      <c r="P62" s="13" t="str">
        <f t="shared" si="9"/>
        <v/>
      </c>
      <c r="Q62" s="4" t="str">
        <f t="shared" si="10"/>
        <v/>
      </c>
      <c r="S62" s="2">
        <f t="shared" si="43"/>
        <v>4</v>
      </c>
      <c r="T62" s="4">
        <f t="shared" si="11"/>
        <v>12</v>
      </c>
      <c r="U62" s="4">
        <f t="shared" si="12"/>
        <v>1.38</v>
      </c>
      <c r="V62" s="4">
        <f>150.875-1/32</f>
        <v>150.84375</v>
      </c>
      <c r="W62" s="2">
        <f>155.25+1/32</f>
        <v>155.28125</v>
      </c>
      <c r="X62" s="4">
        <f t="shared" si="13"/>
        <v>4.4375</v>
      </c>
      <c r="Y62" s="13">
        <f t="shared" si="14"/>
        <v>0.9964973623</v>
      </c>
      <c r="Z62" s="4">
        <f t="shared" si="15"/>
        <v>0</v>
      </c>
      <c r="AB62" s="2">
        <f t="shared" si="44"/>
        <v>4</v>
      </c>
      <c r="AC62" s="4">
        <f t="shared" si="16"/>
        <v>12</v>
      </c>
      <c r="AD62" s="4">
        <f t="shared" si="17"/>
        <v>1.26</v>
      </c>
      <c r="AE62" s="4">
        <f>150.8125</f>
        <v>150.8125</v>
      </c>
      <c r="AF62" s="4">
        <f>155.25+1/32</f>
        <v>155.28125</v>
      </c>
      <c r="AG62" s="4">
        <f t="shared" si="18"/>
        <v>4.46875</v>
      </c>
      <c r="AH62" s="13">
        <f t="shared" si="19"/>
        <v>0.9896727008</v>
      </c>
      <c r="AI62" s="4">
        <f t="shared" si="20"/>
        <v>0</v>
      </c>
      <c r="AJ62" s="13"/>
      <c r="AK62" s="2">
        <f t="shared" si="45"/>
        <v>4</v>
      </c>
      <c r="AL62" s="4">
        <f t="shared" si="21"/>
        <v>12</v>
      </c>
      <c r="AM62" s="4">
        <f t="shared" si="22"/>
        <v>1.32</v>
      </c>
      <c r="AP62" s="4">
        <f t="shared" si="23"/>
        <v>0</v>
      </c>
      <c r="AQ62" s="13" t="str">
        <f t="shared" si="24"/>
        <v/>
      </c>
      <c r="AR62" s="4" t="str">
        <f t="shared" si="25"/>
        <v/>
      </c>
      <c r="AS62" s="13"/>
      <c r="AT62" s="2">
        <f t="shared" si="46"/>
        <v>4</v>
      </c>
      <c r="AU62" s="4">
        <f t="shared" si="26"/>
        <v>12</v>
      </c>
      <c r="AV62" s="4">
        <f t="shared" si="27"/>
        <v>1.32</v>
      </c>
      <c r="AW62" s="4">
        <f>150.875-1/32</f>
        <v>150.84375</v>
      </c>
      <c r="AX62" s="2">
        <v>155.25</v>
      </c>
      <c r="AY62" s="4">
        <f t="shared" si="28"/>
        <v>4.40625</v>
      </c>
      <c r="AZ62" s="13">
        <f t="shared" si="29"/>
        <v>0.9895285073</v>
      </c>
      <c r="BA62" s="4">
        <f t="shared" si="30"/>
        <v>0</v>
      </c>
      <c r="BB62" s="13"/>
      <c r="BC62" s="2">
        <f t="shared" si="47"/>
        <v>4</v>
      </c>
      <c r="BD62" s="4">
        <f t="shared" si="31"/>
        <v>12</v>
      </c>
      <c r="BE62" s="4">
        <f t="shared" si="32"/>
        <v>1.32</v>
      </c>
      <c r="BF62" s="4">
        <f>150.875</f>
        <v>150.875</v>
      </c>
      <c r="BG62" s="2">
        <v>155.25</v>
      </c>
      <c r="BH62" s="4">
        <f t="shared" si="33"/>
        <v>4.375</v>
      </c>
      <c r="BI62" s="13">
        <f t="shared" si="34"/>
        <v>0.9964475909</v>
      </c>
      <c r="BJ62" s="4">
        <f t="shared" si="35"/>
        <v>0</v>
      </c>
      <c r="BK62" s="13"/>
      <c r="BL62" s="2">
        <f t="shared" si="48"/>
        <v>4</v>
      </c>
      <c r="BM62" s="4">
        <f t="shared" si="36"/>
        <v>12</v>
      </c>
      <c r="BN62" s="4">
        <f t="shared" si="37"/>
        <v>1.32</v>
      </c>
      <c r="BO62" s="4">
        <f>150.8125</f>
        <v>150.8125</v>
      </c>
      <c r="BP62" s="2">
        <v>155.25</v>
      </c>
      <c r="BQ62" s="4">
        <f t="shared" si="38"/>
        <v>4.4375</v>
      </c>
      <c r="BR62" s="13">
        <f t="shared" si="39"/>
        <v>0.993031274</v>
      </c>
      <c r="BS62" s="4">
        <f t="shared" si="40"/>
        <v>0</v>
      </c>
      <c r="BT62" s="25"/>
    </row>
    <row r="63">
      <c r="A63" s="2">
        <f t="shared" si="41"/>
        <v>4.5</v>
      </c>
      <c r="B63" s="4">
        <f t="shared" si="1"/>
        <v>13.5</v>
      </c>
      <c r="C63" s="4">
        <f t="shared" si="2"/>
        <v>1.29</v>
      </c>
      <c r="F63" s="4">
        <f t="shared" si="3"/>
        <v>0</v>
      </c>
      <c r="G63" s="13" t="str">
        <f t="shared" si="4"/>
        <v/>
      </c>
      <c r="H63" s="4" t="str">
        <f t="shared" si="5"/>
        <v/>
      </c>
      <c r="J63" s="2">
        <f t="shared" si="42"/>
        <v>4.5</v>
      </c>
      <c r="K63" s="4">
        <f t="shared" si="6"/>
        <v>13.5</v>
      </c>
      <c r="L63" s="4">
        <f t="shared" si="7"/>
        <v>1.35</v>
      </c>
      <c r="O63" s="4">
        <f t="shared" si="8"/>
        <v>0</v>
      </c>
      <c r="P63" s="13" t="str">
        <f t="shared" si="9"/>
        <v/>
      </c>
      <c r="Q63" s="4" t="str">
        <f t="shared" si="10"/>
        <v/>
      </c>
      <c r="S63" s="2">
        <f t="shared" si="43"/>
        <v>4.5</v>
      </c>
      <c r="T63" s="4">
        <f t="shared" si="11"/>
        <v>13.5</v>
      </c>
      <c r="U63" s="4">
        <f t="shared" si="12"/>
        <v>1.35</v>
      </c>
      <c r="X63" s="4">
        <f t="shared" si="13"/>
        <v>0</v>
      </c>
      <c r="Y63" s="13" t="str">
        <f t="shared" si="14"/>
        <v/>
      </c>
      <c r="Z63" s="4" t="str">
        <f t="shared" si="15"/>
        <v/>
      </c>
      <c r="AB63" s="2">
        <f t="shared" si="44"/>
        <v>4.5</v>
      </c>
      <c r="AC63" s="4">
        <f t="shared" si="16"/>
        <v>13.5</v>
      </c>
      <c r="AD63" s="4">
        <f t="shared" si="17"/>
        <v>1.23</v>
      </c>
      <c r="AG63" s="4">
        <f t="shared" si="18"/>
        <v>0</v>
      </c>
      <c r="AH63" s="13" t="str">
        <f t="shared" si="19"/>
        <v/>
      </c>
      <c r="AI63" s="4" t="str">
        <f t="shared" si="20"/>
        <v/>
      </c>
      <c r="AJ63" s="13"/>
      <c r="AK63" s="2">
        <f t="shared" si="45"/>
        <v>4.5</v>
      </c>
      <c r="AL63" s="4">
        <f t="shared" si="21"/>
        <v>13.5</v>
      </c>
      <c r="AM63" s="4">
        <f t="shared" si="22"/>
        <v>1.29</v>
      </c>
      <c r="AP63" s="4">
        <f t="shared" si="23"/>
        <v>0</v>
      </c>
      <c r="AQ63" s="13" t="str">
        <f t="shared" si="24"/>
        <v/>
      </c>
      <c r="AR63" s="4" t="str">
        <f t="shared" si="25"/>
        <v/>
      </c>
      <c r="AS63" s="13"/>
      <c r="AT63" s="2">
        <f t="shared" si="46"/>
        <v>4.5</v>
      </c>
      <c r="AU63" s="4">
        <f t="shared" si="26"/>
        <v>13.5</v>
      </c>
      <c r="AV63" s="4">
        <f t="shared" si="27"/>
        <v>1.29</v>
      </c>
      <c r="AY63" s="4">
        <f t="shared" si="28"/>
        <v>0</v>
      </c>
      <c r="AZ63" s="13" t="str">
        <f t="shared" si="29"/>
        <v/>
      </c>
      <c r="BA63" s="4" t="str">
        <f t="shared" si="30"/>
        <v/>
      </c>
      <c r="BB63" s="13"/>
      <c r="BC63" s="2">
        <f t="shared" si="47"/>
        <v>4.5</v>
      </c>
      <c r="BD63" s="4">
        <f t="shared" si="31"/>
        <v>13.5</v>
      </c>
      <c r="BE63" s="4">
        <f t="shared" si="32"/>
        <v>1.29</v>
      </c>
      <c r="BH63" s="4">
        <f t="shared" si="33"/>
        <v>0</v>
      </c>
      <c r="BI63" s="13" t="str">
        <f t="shared" si="34"/>
        <v/>
      </c>
      <c r="BJ63" s="4" t="str">
        <f t="shared" si="35"/>
        <v/>
      </c>
      <c r="BK63" s="13"/>
      <c r="BL63" s="2">
        <f t="shared" si="48"/>
        <v>4.5</v>
      </c>
      <c r="BM63" s="4">
        <f t="shared" si="36"/>
        <v>13.5</v>
      </c>
      <c r="BN63" s="4">
        <f t="shared" si="37"/>
        <v>1.29</v>
      </c>
      <c r="BQ63" s="4">
        <f t="shared" si="38"/>
        <v>0</v>
      </c>
      <c r="BR63" s="13" t="str">
        <f t="shared" si="39"/>
        <v/>
      </c>
      <c r="BS63" s="4" t="str">
        <f t="shared" si="40"/>
        <v/>
      </c>
      <c r="BT63" s="25"/>
    </row>
    <row r="64">
      <c r="A64" s="2">
        <f t="shared" si="41"/>
        <v>5</v>
      </c>
      <c r="B64" s="4">
        <f t="shared" si="1"/>
        <v>15</v>
      </c>
      <c r="C64" s="4">
        <f t="shared" si="2"/>
        <v>1.26</v>
      </c>
      <c r="F64" s="4">
        <f t="shared" si="3"/>
        <v>0</v>
      </c>
      <c r="G64" s="13" t="str">
        <f t="shared" si="4"/>
        <v/>
      </c>
      <c r="H64" s="4" t="str">
        <f t="shared" si="5"/>
        <v/>
      </c>
      <c r="J64" s="2">
        <f t="shared" si="42"/>
        <v>5</v>
      </c>
      <c r="K64" s="4">
        <f t="shared" si="6"/>
        <v>15</v>
      </c>
      <c r="L64" s="4">
        <f t="shared" si="7"/>
        <v>1.32</v>
      </c>
      <c r="M64" s="4">
        <f>150.875-1/32</f>
        <v>150.84375</v>
      </c>
      <c r="N64" s="4">
        <f>155.25+1/32</f>
        <v>155.28125</v>
      </c>
      <c r="O64" s="4">
        <f t="shared" si="8"/>
        <v>4.4375</v>
      </c>
      <c r="P64" s="13">
        <f t="shared" si="9"/>
        <v>0.993031274</v>
      </c>
      <c r="Q64" s="4">
        <f t="shared" si="10"/>
        <v>0</v>
      </c>
      <c r="S64" s="2">
        <f t="shared" si="43"/>
        <v>5</v>
      </c>
      <c r="T64" s="4">
        <f t="shared" si="11"/>
        <v>15</v>
      </c>
      <c r="U64" s="4">
        <f t="shared" si="12"/>
        <v>1.32</v>
      </c>
      <c r="X64" s="4">
        <f t="shared" si="13"/>
        <v>0</v>
      </c>
      <c r="Y64" s="13" t="str">
        <f t="shared" si="14"/>
        <v/>
      </c>
      <c r="Z64" s="4" t="str">
        <f t="shared" si="15"/>
        <v/>
      </c>
      <c r="AB64" s="2">
        <f t="shared" si="44"/>
        <v>5</v>
      </c>
      <c r="AC64" s="4">
        <f t="shared" si="16"/>
        <v>15</v>
      </c>
      <c r="AD64" s="4">
        <f t="shared" si="17"/>
        <v>1.2</v>
      </c>
      <c r="AG64" s="4">
        <f t="shared" si="18"/>
        <v>0</v>
      </c>
      <c r="AH64" s="13" t="str">
        <f t="shared" si="19"/>
        <v/>
      </c>
      <c r="AI64" s="4" t="str">
        <f t="shared" si="20"/>
        <v/>
      </c>
      <c r="AJ64" s="13"/>
      <c r="AK64" s="2">
        <f t="shared" si="45"/>
        <v>5</v>
      </c>
      <c r="AL64" s="4">
        <f t="shared" si="21"/>
        <v>15</v>
      </c>
      <c r="AM64" s="4">
        <f t="shared" si="22"/>
        <v>1.26</v>
      </c>
      <c r="AN64" s="4">
        <f>150.875</f>
        <v>150.875</v>
      </c>
      <c r="AO64" s="4">
        <f>155.25</f>
        <v>155.25</v>
      </c>
      <c r="AP64" s="4">
        <f t="shared" si="23"/>
        <v>4.375</v>
      </c>
      <c r="AQ64" s="13">
        <f t="shared" si="24"/>
        <v>0.9929327736</v>
      </c>
      <c r="AR64" s="4">
        <f t="shared" si="25"/>
        <v>0</v>
      </c>
      <c r="AS64" s="13"/>
      <c r="AT64" s="2">
        <f t="shared" si="46"/>
        <v>5</v>
      </c>
      <c r="AU64" s="4">
        <f t="shared" si="26"/>
        <v>15</v>
      </c>
      <c r="AV64" s="4">
        <f t="shared" si="27"/>
        <v>1.26</v>
      </c>
      <c r="AY64" s="4">
        <f t="shared" si="28"/>
        <v>0</v>
      </c>
      <c r="AZ64" s="13" t="str">
        <f t="shared" si="29"/>
        <v/>
      </c>
      <c r="BA64" s="4" t="str">
        <f t="shared" si="30"/>
        <v/>
      </c>
      <c r="BB64" s="13"/>
      <c r="BC64" s="2">
        <f t="shared" si="47"/>
        <v>5</v>
      </c>
      <c r="BD64" s="4">
        <f t="shared" si="31"/>
        <v>15</v>
      </c>
      <c r="BE64" s="4">
        <f t="shared" si="32"/>
        <v>1.26</v>
      </c>
      <c r="BH64" s="4">
        <f t="shared" si="33"/>
        <v>0</v>
      </c>
      <c r="BI64" s="13" t="str">
        <f t="shared" si="34"/>
        <v/>
      </c>
      <c r="BJ64" s="4" t="str">
        <f t="shared" si="35"/>
        <v/>
      </c>
      <c r="BK64" s="13"/>
      <c r="BL64" s="2">
        <f t="shared" si="48"/>
        <v>5</v>
      </c>
      <c r="BM64" s="4">
        <f t="shared" si="36"/>
        <v>15</v>
      </c>
      <c r="BN64" s="4">
        <f t="shared" si="37"/>
        <v>1.26</v>
      </c>
      <c r="BQ64" s="4">
        <f t="shared" si="38"/>
        <v>0</v>
      </c>
      <c r="BR64" s="13" t="str">
        <f t="shared" si="39"/>
        <v/>
      </c>
      <c r="BS64" s="4" t="str">
        <f t="shared" si="40"/>
        <v/>
      </c>
      <c r="BT64" s="25"/>
    </row>
    <row r="65">
      <c r="A65" s="2">
        <f t="shared" si="41"/>
        <v>5.5</v>
      </c>
      <c r="B65" s="4">
        <f t="shared" si="1"/>
        <v>16.5</v>
      </c>
      <c r="C65" s="4">
        <f t="shared" si="2"/>
        <v>1.23</v>
      </c>
      <c r="F65" s="4">
        <f t="shared" si="3"/>
        <v>0</v>
      </c>
      <c r="G65" s="13" t="str">
        <f t="shared" si="4"/>
        <v/>
      </c>
      <c r="H65" s="4" t="str">
        <f t="shared" si="5"/>
        <v/>
      </c>
      <c r="J65" s="2">
        <f t="shared" si="42"/>
        <v>5.5</v>
      </c>
      <c r="K65" s="4">
        <f t="shared" si="6"/>
        <v>16.5</v>
      </c>
      <c r="L65" s="4">
        <f t="shared" si="7"/>
        <v>1.29</v>
      </c>
      <c r="O65" s="4">
        <f t="shared" si="8"/>
        <v>0</v>
      </c>
      <c r="P65" s="13" t="str">
        <f t="shared" si="9"/>
        <v/>
      </c>
      <c r="Q65" s="4" t="str">
        <f t="shared" si="10"/>
        <v/>
      </c>
      <c r="S65" s="2">
        <f t="shared" si="43"/>
        <v>5.5</v>
      </c>
      <c r="T65" s="4">
        <f t="shared" si="11"/>
        <v>16.5</v>
      </c>
      <c r="U65" s="4">
        <f t="shared" si="12"/>
        <v>1.29</v>
      </c>
      <c r="X65" s="4">
        <f t="shared" si="13"/>
        <v>0</v>
      </c>
      <c r="Y65" s="13" t="str">
        <f t="shared" si="14"/>
        <v/>
      </c>
      <c r="Z65" s="4" t="str">
        <f t="shared" si="15"/>
        <v/>
      </c>
      <c r="AB65" s="2">
        <f t="shared" si="44"/>
        <v>5.5</v>
      </c>
      <c r="AC65" s="4">
        <f t="shared" si="16"/>
        <v>16.5</v>
      </c>
      <c r="AD65" s="4">
        <f t="shared" si="17"/>
        <v>1.17</v>
      </c>
      <c r="AG65" s="4">
        <f t="shared" si="18"/>
        <v>0</v>
      </c>
      <c r="AH65" s="13" t="str">
        <f t="shared" si="19"/>
        <v/>
      </c>
      <c r="AI65" s="4" t="str">
        <f t="shared" si="20"/>
        <v/>
      </c>
      <c r="AJ65" s="13"/>
      <c r="AK65" s="2">
        <f t="shared" si="45"/>
        <v>5.5</v>
      </c>
      <c r="AL65" s="4">
        <f t="shared" si="21"/>
        <v>16.5</v>
      </c>
      <c r="AM65" s="4">
        <f t="shared" si="22"/>
        <v>1.23</v>
      </c>
      <c r="AP65" s="4">
        <f t="shared" si="23"/>
        <v>0</v>
      </c>
      <c r="AQ65" s="13" t="str">
        <f t="shared" si="24"/>
        <v/>
      </c>
      <c r="AR65" s="4" t="str">
        <f t="shared" si="25"/>
        <v/>
      </c>
      <c r="AS65" s="13"/>
      <c r="AT65" s="2">
        <f t="shared" si="46"/>
        <v>5.5</v>
      </c>
      <c r="AU65" s="4">
        <f t="shared" si="26"/>
        <v>16.5</v>
      </c>
      <c r="AV65" s="4">
        <f t="shared" si="27"/>
        <v>1.23</v>
      </c>
      <c r="AY65" s="4">
        <f t="shared" si="28"/>
        <v>0</v>
      </c>
      <c r="AZ65" s="13" t="str">
        <f t="shared" si="29"/>
        <v/>
      </c>
      <c r="BA65" s="4" t="str">
        <f t="shared" si="30"/>
        <v/>
      </c>
      <c r="BB65" s="13"/>
      <c r="BC65" s="2">
        <f t="shared" si="47"/>
        <v>5.5</v>
      </c>
      <c r="BD65" s="4">
        <f t="shared" si="31"/>
        <v>16.5</v>
      </c>
      <c r="BE65" s="4">
        <f t="shared" si="32"/>
        <v>1.23</v>
      </c>
      <c r="BH65" s="4">
        <f t="shared" si="33"/>
        <v>0</v>
      </c>
      <c r="BI65" s="13" t="str">
        <f t="shared" si="34"/>
        <v/>
      </c>
      <c r="BJ65" s="4" t="str">
        <f t="shared" si="35"/>
        <v/>
      </c>
      <c r="BK65" s="13"/>
      <c r="BL65" s="2">
        <f t="shared" si="48"/>
        <v>5.5</v>
      </c>
      <c r="BM65" s="4">
        <f t="shared" si="36"/>
        <v>16.5</v>
      </c>
      <c r="BN65" s="4">
        <f t="shared" si="37"/>
        <v>1.23</v>
      </c>
      <c r="BQ65" s="4">
        <f t="shared" si="38"/>
        <v>0</v>
      </c>
      <c r="BR65" s="13" t="str">
        <f t="shared" si="39"/>
        <v/>
      </c>
      <c r="BS65" s="4" t="str">
        <f t="shared" si="40"/>
        <v/>
      </c>
      <c r="BT65" s="25"/>
    </row>
    <row r="66">
      <c r="A66" s="2">
        <f t="shared" si="41"/>
        <v>6</v>
      </c>
      <c r="B66" s="4">
        <f t="shared" si="1"/>
        <v>18</v>
      </c>
      <c r="C66" s="4">
        <f t="shared" si="2"/>
        <v>1.2</v>
      </c>
      <c r="D66" s="4">
        <f>150+13/16-1/32</f>
        <v>150.78125</v>
      </c>
      <c r="E66" s="4">
        <f>155.25+1/32</f>
        <v>155.28125</v>
      </c>
      <c r="F66" s="4">
        <f t="shared" si="3"/>
        <v>4.5</v>
      </c>
      <c r="G66" s="13">
        <f t="shared" si="4"/>
        <v>0.9931270663</v>
      </c>
      <c r="H66" s="4">
        <f t="shared" si="5"/>
        <v>0</v>
      </c>
      <c r="J66" s="2">
        <f t="shared" si="42"/>
        <v>6</v>
      </c>
      <c r="K66" s="4">
        <f t="shared" si="6"/>
        <v>18</v>
      </c>
      <c r="L66" s="4">
        <f t="shared" si="7"/>
        <v>1.26</v>
      </c>
      <c r="O66" s="4">
        <f t="shared" si="8"/>
        <v>0</v>
      </c>
      <c r="P66" s="13" t="str">
        <f t="shared" si="9"/>
        <v/>
      </c>
      <c r="Q66" s="4" t="str">
        <f t="shared" si="10"/>
        <v/>
      </c>
      <c r="S66" s="2">
        <f t="shared" si="43"/>
        <v>6</v>
      </c>
      <c r="T66" s="4">
        <f t="shared" si="11"/>
        <v>18</v>
      </c>
      <c r="U66" s="4">
        <f t="shared" si="12"/>
        <v>1.26</v>
      </c>
      <c r="V66" s="4">
        <f>150.875-1/32</f>
        <v>150.84375</v>
      </c>
      <c r="W66" s="2">
        <f>155.25+1/32</f>
        <v>155.28125</v>
      </c>
      <c r="X66" s="4">
        <f t="shared" si="13"/>
        <v>4.4375</v>
      </c>
      <c r="Y66" s="13">
        <f t="shared" si="14"/>
        <v>0.9964973623</v>
      </c>
      <c r="Z66" s="4">
        <f t="shared" si="15"/>
        <v>0</v>
      </c>
      <c r="AB66" s="2">
        <f t="shared" si="44"/>
        <v>6</v>
      </c>
      <c r="AC66" s="4">
        <f t="shared" si="16"/>
        <v>18</v>
      </c>
      <c r="AD66" s="4">
        <f t="shared" si="17"/>
        <v>1.14</v>
      </c>
      <c r="AE66" s="4">
        <f>150.8125</f>
        <v>150.8125</v>
      </c>
      <c r="AF66" s="4">
        <f>155.25+1/32</f>
        <v>155.28125</v>
      </c>
      <c r="AG66" s="4">
        <f t="shared" si="18"/>
        <v>4.46875</v>
      </c>
      <c r="AH66" s="13">
        <f t="shared" si="19"/>
        <v>0.9896727008</v>
      </c>
      <c r="AI66" s="4">
        <f t="shared" si="20"/>
        <v>0</v>
      </c>
      <c r="AJ66" s="13"/>
      <c r="AK66" s="2">
        <f t="shared" si="45"/>
        <v>6</v>
      </c>
      <c r="AL66" s="4">
        <f t="shared" si="21"/>
        <v>18</v>
      </c>
      <c r="AM66" s="4">
        <f t="shared" si="22"/>
        <v>1.2</v>
      </c>
      <c r="AP66" s="4">
        <f t="shared" si="23"/>
        <v>0</v>
      </c>
      <c r="AQ66" s="13" t="str">
        <f t="shared" si="24"/>
        <v/>
      </c>
      <c r="AR66" s="4" t="str">
        <f t="shared" si="25"/>
        <v/>
      </c>
      <c r="AS66" s="13"/>
      <c r="AT66" s="2">
        <f t="shared" si="46"/>
        <v>6</v>
      </c>
      <c r="AU66" s="4">
        <f t="shared" si="26"/>
        <v>18</v>
      </c>
      <c r="AV66" s="4">
        <f t="shared" si="27"/>
        <v>1.2</v>
      </c>
      <c r="AW66" s="4">
        <f>150.875-1/32</f>
        <v>150.84375</v>
      </c>
      <c r="AX66" s="2">
        <v>155.25</v>
      </c>
      <c r="AY66" s="4">
        <f t="shared" si="28"/>
        <v>4.40625</v>
      </c>
      <c r="AZ66" s="13">
        <f t="shared" si="29"/>
        <v>0.9895285073</v>
      </c>
      <c r="BA66" s="4">
        <f t="shared" si="30"/>
        <v>0</v>
      </c>
      <c r="BB66" s="13"/>
      <c r="BC66" s="2">
        <f t="shared" si="47"/>
        <v>6</v>
      </c>
      <c r="BD66" s="4">
        <f t="shared" si="31"/>
        <v>18</v>
      </c>
      <c r="BE66" s="4">
        <f t="shared" si="32"/>
        <v>1.2</v>
      </c>
      <c r="BF66" s="4">
        <f>150.875</f>
        <v>150.875</v>
      </c>
      <c r="BG66" s="2">
        <v>155.25</v>
      </c>
      <c r="BH66" s="4">
        <f t="shared" si="33"/>
        <v>4.375</v>
      </c>
      <c r="BI66" s="13">
        <f t="shared" si="34"/>
        <v>0.9964475909</v>
      </c>
      <c r="BJ66" s="4">
        <f t="shared" si="35"/>
        <v>0</v>
      </c>
      <c r="BK66" s="13"/>
      <c r="BL66" s="2">
        <f t="shared" si="48"/>
        <v>6</v>
      </c>
      <c r="BM66" s="4">
        <f t="shared" si="36"/>
        <v>18</v>
      </c>
      <c r="BN66" s="4">
        <f t="shared" si="37"/>
        <v>1.2</v>
      </c>
      <c r="BO66" s="4">
        <f>150.8125</f>
        <v>150.8125</v>
      </c>
      <c r="BP66" s="2">
        <v>155.25</v>
      </c>
      <c r="BQ66" s="4">
        <f t="shared" si="38"/>
        <v>4.4375</v>
      </c>
      <c r="BR66" s="13">
        <f t="shared" si="39"/>
        <v>0.993031274</v>
      </c>
      <c r="BS66" s="4">
        <f t="shared" si="40"/>
        <v>0</v>
      </c>
      <c r="BT66" s="25"/>
    </row>
    <row r="67">
      <c r="A67" s="2">
        <f t="shared" si="41"/>
        <v>6.5</v>
      </c>
      <c r="B67" s="4">
        <f t="shared" si="1"/>
        <v>19.5</v>
      </c>
      <c r="C67" s="4">
        <f t="shared" si="2"/>
        <v>1.17</v>
      </c>
      <c r="F67" s="4">
        <f t="shared" si="3"/>
        <v>0</v>
      </c>
      <c r="G67" s="13" t="str">
        <f t="shared" si="4"/>
        <v/>
      </c>
      <c r="H67" s="4" t="str">
        <f t="shared" si="5"/>
        <v/>
      </c>
      <c r="J67" s="2">
        <f t="shared" si="42"/>
        <v>6.5</v>
      </c>
      <c r="K67" s="4">
        <f t="shared" si="6"/>
        <v>19.5</v>
      </c>
      <c r="L67" s="4">
        <f t="shared" si="7"/>
        <v>1.23</v>
      </c>
      <c r="O67" s="4">
        <f t="shared" si="8"/>
        <v>0</v>
      </c>
      <c r="P67" s="13" t="str">
        <f t="shared" si="9"/>
        <v/>
      </c>
      <c r="Q67" s="4" t="str">
        <f t="shared" si="10"/>
        <v/>
      </c>
      <c r="S67" s="2">
        <f t="shared" si="43"/>
        <v>6.5</v>
      </c>
      <c r="T67" s="4">
        <f t="shared" si="11"/>
        <v>19.5</v>
      </c>
      <c r="U67" s="4">
        <f t="shared" si="12"/>
        <v>1.23</v>
      </c>
      <c r="X67" s="4">
        <f t="shared" si="13"/>
        <v>0</v>
      </c>
      <c r="Y67" s="13" t="str">
        <f t="shared" si="14"/>
        <v/>
      </c>
      <c r="Z67" s="4" t="str">
        <f t="shared" si="15"/>
        <v/>
      </c>
      <c r="AB67" s="2">
        <f t="shared" si="44"/>
        <v>6.5</v>
      </c>
      <c r="AC67" s="4">
        <f t="shared" si="16"/>
        <v>19.5</v>
      </c>
      <c r="AD67" s="4">
        <f t="shared" si="17"/>
        <v>1.11</v>
      </c>
      <c r="AG67" s="4">
        <f t="shared" si="18"/>
        <v>0</v>
      </c>
      <c r="AH67" s="13" t="str">
        <f t="shared" si="19"/>
        <v/>
      </c>
      <c r="AI67" s="4" t="str">
        <f t="shared" si="20"/>
        <v/>
      </c>
      <c r="AJ67" s="13"/>
      <c r="AK67" s="2">
        <f t="shared" si="45"/>
        <v>6.5</v>
      </c>
      <c r="AL67" s="4">
        <f t="shared" si="21"/>
        <v>19.5</v>
      </c>
      <c r="AM67" s="4">
        <f t="shared" si="22"/>
        <v>1.17</v>
      </c>
      <c r="AP67" s="4">
        <f t="shared" si="23"/>
        <v>0</v>
      </c>
      <c r="AQ67" s="13" t="str">
        <f t="shared" si="24"/>
        <v/>
      </c>
      <c r="AR67" s="4" t="str">
        <f t="shared" si="25"/>
        <v/>
      </c>
      <c r="AS67" s="13"/>
      <c r="AT67" s="2">
        <f t="shared" si="46"/>
        <v>6.5</v>
      </c>
      <c r="AU67" s="4">
        <f t="shared" si="26"/>
        <v>19.5</v>
      </c>
      <c r="AV67" s="4">
        <f t="shared" si="27"/>
        <v>1.17</v>
      </c>
      <c r="AY67" s="4">
        <f t="shared" si="28"/>
        <v>0</v>
      </c>
      <c r="AZ67" s="13" t="str">
        <f t="shared" si="29"/>
        <v/>
      </c>
      <c r="BA67" s="4" t="str">
        <f t="shared" si="30"/>
        <v/>
      </c>
      <c r="BB67" s="13"/>
      <c r="BC67" s="2">
        <f t="shared" si="47"/>
        <v>6.5</v>
      </c>
      <c r="BD67" s="4">
        <f t="shared" si="31"/>
        <v>19.5</v>
      </c>
      <c r="BE67" s="4">
        <f t="shared" si="32"/>
        <v>1.17</v>
      </c>
      <c r="BH67" s="4">
        <f t="shared" si="33"/>
        <v>0</v>
      </c>
      <c r="BI67" s="13" t="str">
        <f t="shared" si="34"/>
        <v/>
      </c>
      <c r="BJ67" s="4" t="str">
        <f t="shared" si="35"/>
        <v/>
      </c>
      <c r="BK67" s="13"/>
      <c r="BL67" s="2">
        <f t="shared" si="48"/>
        <v>6.5</v>
      </c>
      <c r="BM67" s="4">
        <f t="shared" si="36"/>
        <v>19.5</v>
      </c>
      <c r="BN67" s="4">
        <f t="shared" si="37"/>
        <v>1.17</v>
      </c>
      <c r="BQ67" s="4">
        <f t="shared" si="38"/>
        <v>0</v>
      </c>
      <c r="BR67" s="13" t="str">
        <f t="shared" si="39"/>
        <v/>
      </c>
      <c r="BS67" s="4" t="str">
        <f t="shared" si="40"/>
        <v/>
      </c>
      <c r="BT67" s="25"/>
    </row>
    <row r="68">
      <c r="A68" s="2">
        <f t="shared" si="41"/>
        <v>7</v>
      </c>
      <c r="B68" s="4">
        <f t="shared" si="1"/>
        <v>21</v>
      </c>
      <c r="C68" s="4">
        <f t="shared" si="2"/>
        <v>1.14</v>
      </c>
      <c r="F68" s="4">
        <f t="shared" si="3"/>
        <v>0</v>
      </c>
      <c r="G68" s="13" t="str">
        <f t="shared" si="4"/>
        <v/>
      </c>
      <c r="H68" s="4" t="str">
        <f t="shared" si="5"/>
        <v/>
      </c>
      <c r="J68" s="2">
        <f t="shared" si="42"/>
        <v>7</v>
      </c>
      <c r="K68" s="4">
        <f t="shared" si="6"/>
        <v>21</v>
      </c>
      <c r="L68" s="4">
        <f t="shared" si="7"/>
        <v>1.2</v>
      </c>
      <c r="M68" s="4">
        <f>150.875-1/32</f>
        <v>150.84375</v>
      </c>
      <c r="N68" s="4">
        <f>155.25+1/32</f>
        <v>155.28125</v>
      </c>
      <c r="O68" s="4">
        <f t="shared" si="8"/>
        <v>4.4375</v>
      </c>
      <c r="P68" s="13">
        <f t="shared" si="9"/>
        <v>0.993031274</v>
      </c>
      <c r="Q68" s="4">
        <f t="shared" si="10"/>
        <v>0</v>
      </c>
      <c r="S68" s="2">
        <f t="shared" si="43"/>
        <v>7</v>
      </c>
      <c r="T68" s="4">
        <f t="shared" si="11"/>
        <v>21</v>
      </c>
      <c r="U68" s="4">
        <f t="shared" si="12"/>
        <v>1.2</v>
      </c>
      <c r="X68" s="4">
        <f t="shared" si="13"/>
        <v>0</v>
      </c>
      <c r="Y68" s="13" t="str">
        <f t="shared" si="14"/>
        <v/>
      </c>
      <c r="Z68" s="4" t="str">
        <f t="shared" si="15"/>
        <v/>
      </c>
      <c r="AB68" s="2">
        <f t="shared" si="44"/>
        <v>7</v>
      </c>
      <c r="AC68" s="4">
        <f t="shared" si="16"/>
        <v>21</v>
      </c>
      <c r="AD68" s="4">
        <f t="shared" si="17"/>
        <v>1.08</v>
      </c>
      <c r="AG68" s="4">
        <f t="shared" si="18"/>
        <v>0</v>
      </c>
      <c r="AH68" s="13" t="str">
        <f t="shared" si="19"/>
        <v/>
      </c>
      <c r="AI68" s="4" t="str">
        <f t="shared" si="20"/>
        <v/>
      </c>
      <c r="AJ68" s="13"/>
      <c r="AK68" s="2">
        <f t="shared" si="45"/>
        <v>7</v>
      </c>
      <c r="AL68" s="4">
        <f t="shared" si="21"/>
        <v>21</v>
      </c>
      <c r="AM68" s="4">
        <f t="shared" si="22"/>
        <v>1.14</v>
      </c>
      <c r="AN68" s="4">
        <f>150.875</f>
        <v>150.875</v>
      </c>
      <c r="AO68" s="4">
        <f>155.25</f>
        <v>155.25</v>
      </c>
      <c r="AP68" s="4">
        <f t="shared" si="23"/>
        <v>4.375</v>
      </c>
      <c r="AQ68" s="13">
        <f t="shared" si="24"/>
        <v>0.9929327736</v>
      </c>
      <c r="AR68" s="4">
        <f t="shared" si="25"/>
        <v>0</v>
      </c>
      <c r="AS68" s="13"/>
      <c r="AT68" s="2">
        <f t="shared" si="46"/>
        <v>7</v>
      </c>
      <c r="AU68" s="4">
        <f t="shared" si="26"/>
        <v>21</v>
      </c>
      <c r="AV68" s="4">
        <f t="shared" si="27"/>
        <v>1.14</v>
      </c>
      <c r="AY68" s="4">
        <f t="shared" si="28"/>
        <v>0</v>
      </c>
      <c r="AZ68" s="13" t="str">
        <f t="shared" si="29"/>
        <v/>
      </c>
      <c r="BA68" s="4" t="str">
        <f t="shared" si="30"/>
        <v/>
      </c>
      <c r="BB68" s="13"/>
      <c r="BC68" s="2">
        <f t="shared" si="47"/>
        <v>7</v>
      </c>
      <c r="BD68" s="4">
        <f t="shared" si="31"/>
        <v>21</v>
      </c>
      <c r="BE68" s="4">
        <f t="shared" si="32"/>
        <v>1.14</v>
      </c>
      <c r="BH68" s="4">
        <f t="shared" si="33"/>
        <v>0</v>
      </c>
      <c r="BI68" s="13" t="str">
        <f t="shared" si="34"/>
        <v/>
      </c>
      <c r="BJ68" s="4" t="str">
        <f t="shared" si="35"/>
        <v/>
      </c>
      <c r="BK68" s="13"/>
      <c r="BL68" s="2">
        <f t="shared" si="48"/>
        <v>7</v>
      </c>
      <c r="BM68" s="4">
        <f t="shared" si="36"/>
        <v>21</v>
      </c>
      <c r="BN68" s="4">
        <f t="shared" si="37"/>
        <v>1.14</v>
      </c>
      <c r="BQ68" s="4">
        <f t="shared" si="38"/>
        <v>0</v>
      </c>
      <c r="BR68" s="13" t="str">
        <f t="shared" si="39"/>
        <v/>
      </c>
      <c r="BS68" s="4" t="str">
        <f t="shared" si="40"/>
        <v/>
      </c>
      <c r="BT68" s="25"/>
    </row>
    <row r="69">
      <c r="A69" s="2">
        <f t="shared" si="41"/>
        <v>7.5</v>
      </c>
      <c r="B69" s="4">
        <f t="shared" si="1"/>
        <v>22.5</v>
      </c>
      <c r="C69" s="4">
        <f t="shared" si="2"/>
        <v>1.11</v>
      </c>
      <c r="F69" s="4">
        <f t="shared" si="3"/>
        <v>0</v>
      </c>
      <c r="G69" s="13" t="str">
        <f t="shared" si="4"/>
        <v/>
      </c>
      <c r="H69" s="4" t="str">
        <f t="shared" si="5"/>
        <v/>
      </c>
      <c r="J69" s="2">
        <f t="shared" si="42"/>
        <v>7.5</v>
      </c>
      <c r="K69" s="4">
        <f t="shared" si="6"/>
        <v>22.5</v>
      </c>
      <c r="L69" s="4">
        <f t="shared" si="7"/>
        <v>1.17</v>
      </c>
      <c r="O69" s="4">
        <f t="shared" si="8"/>
        <v>0</v>
      </c>
      <c r="P69" s="13" t="str">
        <f t="shared" si="9"/>
        <v/>
      </c>
      <c r="Q69" s="4" t="str">
        <f t="shared" si="10"/>
        <v/>
      </c>
      <c r="S69" s="2">
        <f t="shared" si="43"/>
        <v>7.5</v>
      </c>
      <c r="T69" s="4">
        <f t="shared" si="11"/>
        <v>22.5</v>
      </c>
      <c r="U69" s="4">
        <f t="shared" si="12"/>
        <v>1.17</v>
      </c>
      <c r="X69" s="4">
        <f t="shared" si="13"/>
        <v>0</v>
      </c>
      <c r="Y69" s="13" t="str">
        <f t="shared" si="14"/>
        <v/>
      </c>
      <c r="Z69" s="4" t="str">
        <f t="shared" si="15"/>
        <v/>
      </c>
      <c r="AB69" s="2">
        <f t="shared" si="44"/>
        <v>7.5</v>
      </c>
      <c r="AC69" s="4">
        <f t="shared" si="16"/>
        <v>22.5</v>
      </c>
      <c r="AD69" s="4">
        <f t="shared" si="17"/>
        <v>1.05</v>
      </c>
      <c r="AG69" s="4">
        <f t="shared" si="18"/>
        <v>0</v>
      </c>
      <c r="AH69" s="13" t="str">
        <f t="shared" si="19"/>
        <v/>
      </c>
      <c r="AI69" s="4" t="str">
        <f t="shared" si="20"/>
        <v/>
      </c>
      <c r="AJ69" s="13"/>
      <c r="AK69" s="2">
        <f t="shared" si="45"/>
        <v>7.5</v>
      </c>
      <c r="AL69" s="4">
        <f t="shared" si="21"/>
        <v>22.5</v>
      </c>
      <c r="AM69" s="4">
        <f t="shared" si="22"/>
        <v>1.11</v>
      </c>
      <c r="AP69" s="4">
        <f t="shared" si="23"/>
        <v>0</v>
      </c>
      <c r="AQ69" s="13" t="str">
        <f t="shared" si="24"/>
        <v/>
      </c>
      <c r="AR69" s="4" t="str">
        <f t="shared" si="25"/>
        <v/>
      </c>
      <c r="AS69" s="13"/>
      <c r="AT69" s="2">
        <f t="shared" si="46"/>
        <v>7.5</v>
      </c>
      <c r="AU69" s="4">
        <f t="shared" si="26"/>
        <v>22.5</v>
      </c>
      <c r="AV69" s="4">
        <f t="shared" si="27"/>
        <v>1.11</v>
      </c>
      <c r="AY69" s="4">
        <f t="shared" si="28"/>
        <v>0</v>
      </c>
      <c r="AZ69" s="13" t="str">
        <f t="shared" si="29"/>
        <v/>
      </c>
      <c r="BA69" s="4" t="str">
        <f t="shared" si="30"/>
        <v/>
      </c>
      <c r="BB69" s="13"/>
      <c r="BC69" s="2">
        <f t="shared" si="47"/>
        <v>7.5</v>
      </c>
      <c r="BD69" s="4">
        <f t="shared" si="31"/>
        <v>22.5</v>
      </c>
      <c r="BE69" s="4">
        <f t="shared" si="32"/>
        <v>1.11</v>
      </c>
      <c r="BH69" s="4">
        <f t="shared" si="33"/>
        <v>0</v>
      </c>
      <c r="BI69" s="13" t="str">
        <f t="shared" si="34"/>
        <v/>
      </c>
      <c r="BJ69" s="4" t="str">
        <f t="shared" si="35"/>
        <v/>
      </c>
      <c r="BK69" s="13"/>
      <c r="BL69" s="2">
        <f t="shared" si="48"/>
        <v>7.5</v>
      </c>
      <c r="BM69" s="4">
        <f t="shared" si="36"/>
        <v>22.5</v>
      </c>
      <c r="BN69" s="4">
        <f t="shared" si="37"/>
        <v>1.11</v>
      </c>
      <c r="BQ69" s="4">
        <f t="shared" si="38"/>
        <v>0</v>
      </c>
      <c r="BR69" s="13" t="str">
        <f t="shared" si="39"/>
        <v/>
      </c>
      <c r="BS69" s="4" t="str">
        <f t="shared" si="40"/>
        <v/>
      </c>
      <c r="BT69" s="25"/>
    </row>
    <row r="70">
      <c r="A70" s="2">
        <f t="shared" si="41"/>
        <v>8</v>
      </c>
      <c r="B70" s="4">
        <f t="shared" si="1"/>
        <v>24</v>
      </c>
      <c r="C70" s="4">
        <f t="shared" si="2"/>
        <v>1.08</v>
      </c>
      <c r="D70" s="4">
        <f>150+13/16</f>
        <v>150.8125</v>
      </c>
      <c r="E70" s="4">
        <f>155.25+1/32</f>
        <v>155.28125</v>
      </c>
      <c r="F70" s="4">
        <f t="shared" si="3"/>
        <v>4.46875</v>
      </c>
      <c r="G70" s="13">
        <f t="shared" si="4"/>
        <v>0.9896727008</v>
      </c>
      <c r="H70" s="4">
        <f t="shared" si="5"/>
        <v>0</v>
      </c>
      <c r="J70" s="2">
        <f t="shared" si="42"/>
        <v>8</v>
      </c>
      <c r="K70" s="4">
        <f t="shared" si="6"/>
        <v>24</v>
      </c>
      <c r="L70" s="4">
        <f t="shared" si="7"/>
        <v>1.14</v>
      </c>
      <c r="O70" s="4">
        <f t="shared" si="8"/>
        <v>0</v>
      </c>
      <c r="P70" s="13" t="str">
        <f t="shared" si="9"/>
        <v/>
      </c>
      <c r="Q70" s="4" t="str">
        <f t="shared" si="10"/>
        <v/>
      </c>
      <c r="S70" s="2">
        <f t="shared" si="43"/>
        <v>8</v>
      </c>
      <c r="T70" s="4">
        <f t="shared" si="11"/>
        <v>24</v>
      </c>
      <c r="U70" s="4">
        <f t="shared" si="12"/>
        <v>1.14</v>
      </c>
      <c r="V70" s="4">
        <f>150.875-1/32</f>
        <v>150.84375</v>
      </c>
      <c r="W70" s="2">
        <f>155.25+1/32</f>
        <v>155.28125</v>
      </c>
      <c r="X70" s="4">
        <f t="shared" si="13"/>
        <v>4.4375</v>
      </c>
      <c r="Y70" s="13">
        <f t="shared" si="14"/>
        <v>0.9964973623</v>
      </c>
      <c r="Z70" s="4">
        <f t="shared" si="15"/>
        <v>0</v>
      </c>
      <c r="AB70" s="2">
        <f t="shared" si="44"/>
        <v>8</v>
      </c>
      <c r="AC70" s="4">
        <f t="shared" si="16"/>
        <v>24</v>
      </c>
      <c r="AD70" s="4">
        <f t="shared" si="17"/>
        <v>1.02</v>
      </c>
      <c r="AE70" s="4">
        <f>150.8125</f>
        <v>150.8125</v>
      </c>
      <c r="AF70" s="4">
        <f>155.25+1/32</f>
        <v>155.28125</v>
      </c>
      <c r="AG70" s="4">
        <f t="shared" si="18"/>
        <v>4.46875</v>
      </c>
      <c r="AH70" s="13">
        <f t="shared" si="19"/>
        <v>0.9896727008</v>
      </c>
      <c r="AI70" s="4">
        <f t="shared" si="20"/>
        <v>0</v>
      </c>
      <c r="AJ70" s="13"/>
      <c r="AK70" s="2">
        <f t="shared" si="45"/>
        <v>8</v>
      </c>
      <c r="AL70" s="4">
        <f t="shared" si="21"/>
        <v>24</v>
      </c>
      <c r="AM70" s="4">
        <f t="shared" si="22"/>
        <v>1.08</v>
      </c>
      <c r="AP70" s="4">
        <f t="shared" si="23"/>
        <v>0</v>
      </c>
      <c r="AQ70" s="13" t="str">
        <f t="shared" si="24"/>
        <v/>
      </c>
      <c r="AR70" s="4" t="str">
        <f t="shared" si="25"/>
        <v/>
      </c>
      <c r="AS70" s="13"/>
      <c r="AT70" s="2">
        <f t="shared" si="46"/>
        <v>8</v>
      </c>
      <c r="AU70" s="4">
        <f t="shared" si="26"/>
        <v>24</v>
      </c>
      <c r="AV70" s="4">
        <f t="shared" si="27"/>
        <v>1.08</v>
      </c>
      <c r="AW70" s="4">
        <f>150.875-1/32</f>
        <v>150.84375</v>
      </c>
      <c r="AX70" s="2">
        <v>155.25</v>
      </c>
      <c r="AY70" s="4">
        <f t="shared" si="28"/>
        <v>4.40625</v>
      </c>
      <c r="AZ70" s="13">
        <f t="shared" si="29"/>
        <v>0.9895285073</v>
      </c>
      <c r="BA70" s="4">
        <f t="shared" si="30"/>
        <v>0</v>
      </c>
      <c r="BB70" s="13"/>
      <c r="BC70" s="2">
        <f t="shared" si="47"/>
        <v>8</v>
      </c>
      <c r="BD70" s="4">
        <f t="shared" si="31"/>
        <v>24</v>
      </c>
      <c r="BE70" s="4">
        <f t="shared" si="32"/>
        <v>1.08</v>
      </c>
      <c r="BF70" s="4">
        <f>150.875</f>
        <v>150.875</v>
      </c>
      <c r="BG70" s="2">
        <v>155.25</v>
      </c>
      <c r="BH70" s="4">
        <f t="shared" si="33"/>
        <v>4.375</v>
      </c>
      <c r="BI70" s="13">
        <f t="shared" si="34"/>
        <v>0.9964475909</v>
      </c>
      <c r="BJ70" s="4">
        <f t="shared" si="35"/>
        <v>0</v>
      </c>
      <c r="BK70" s="13"/>
      <c r="BL70" s="2">
        <f t="shared" si="48"/>
        <v>8</v>
      </c>
      <c r="BM70" s="4">
        <f t="shared" si="36"/>
        <v>24</v>
      </c>
      <c r="BN70" s="4">
        <f t="shared" si="37"/>
        <v>1.08</v>
      </c>
      <c r="BO70" s="4">
        <f>150.875-1/32</f>
        <v>150.84375</v>
      </c>
      <c r="BP70" s="2">
        <v>155.25</v>
      </c>
      <c r="BQ70" s="4">
        <f t="shared" si="38"/>
        <v>4.40625</v>
      </c>
      <c r="BR70" s="13">
        <f t="shared" si="39"/>
        <v>0.9895285073</v>
      </c>
      <c r="BS70" s="4">
        <f t="shared" si="40"/>
        <v>0</v>
      </c>
      <c r="BT70" s="25"/>
    </row>
    <row r="71">
      <c r="A71" s="2">
        <f t="shared" si="41"/>
        <v>8.5</v>
      </c>
      <c r="B71" s="4">
        <f t="shared" si="1"/>
        <v>25.5</v>
      </c>
      <c r="C71" s="4">
        <f t="shared" si="2"/>
        <v>1.05</v>
      </c>
      <c r="F71" s="4">
        <f t="shared" si="3"/>
        <v>0</v>
      </c>
      <c r="G71" s="26"/>
      <c r="H71" s="4" t="str">
        <f t="shared" si="5"/>
        <v/>
      </c>
      <c r="J71" s="2">
        <f t="shared" si="42"/>
        <v>8.5</v>
      </c>
      <c r="K71" s="4">
        <f t="shared" si="6"/>
        <v>25.5</v>
      </c>
      <c r="L71" s="4">
        <f t="shared" si="7"/>
        <v>1.11</v>
      </c>
      <c r="O71" s="4">
        <f t="shared" si="8"/>
        <v>0</v>
      </c>
      <c r="P71" s="26"/>
      <c r="Q71" s="4" t="str">
        <f t="shared" si="10"/>
        <v/>
      </c>
      <c r="S71" s="2">
        <f t="shared" si="43"/>
        <v>8.5</v>
      </c>
      <c r="T71" s="4">
        <f t="shared" si="11"/>
        <v>25.5</v>
      </c>
      <c r="U71" s="4">
        <f t="shared" si="12"/>
        <v>1.11</v>
      </c>
      <c r="X71" s="4">
        <f t="shared" si="13"/>
        <v>0</v>
      </c>
      <c r="Y71" s="26"/>
      <c r="Z71" s="4" t="str">
        <f t="shared" si="15"/>
        <v/>
      </c>
      <c r="AB71" s="2">
        <f t="shared" si="44"/>
        <v>8.5</v>
      </c>
      <c r="AC71" s="4">
        <f t="shared" si="16"/>
        <v>25.5</v>
      </c>
      <c r="AD71" s="4">
        <f t="shared" si="17"/>
        <v>0.99</v>
      </c>
      <c r="AG71" s="4">
        <f t="shared" si="18"/>
        <v>0</v>
      </c>
      <c r="AH71" s="26"/>
      <c r="AI71" s="4" t="str">
        <f t="shared" si="20"/>
        <v/>
      </c>
      <c r="AJ71" s="13"/>
      <c r="AK71" s="2">
        <f t="shared" si="45"/>
        <v>8.5</v>
      </c>
      <c r="AL71" s="4">
        <f t="shared" si="21"/>
        <v>25.5</v>
      </c>
      <c r="AM71" s="4">
        <f t="shared" si="22"/>
        <v>1.05</v>
      </c>
      <c r="AP71" s="4">
        <f t="shared" si="23"/>
        <v>0</v>
      </c>
      <c r="AQ71" s="26"/>
      <c r="AR71" s="4" t="str">
        <f t="shared" si="25"/>
        <v/>
      </c>
      <c r="AS71" s="13"/>
      <c r="AT71" s="2">
        <f t="shared" si="46"/>
        <v>8.5</v>
      </c>
      <c r="AU71" s="4">
        <f t="shared" si="26"/>
        <v>25.5</v>
      </c>
      <c r="AV71" s="4">
        <f t="shared" si="27"/>
        <v>1.05</v>
      </c>
      <c r="AY71" s="4">
        <f t="shared" si="28"/>
        <v>0</v>
      </c>
      <c r="AZ71" s="26"/>
      <c r="BA71" s="4" t="str">
        <f t="shared" si="30"/>
        <v/>
      </c>
      <c r="BB71" s="13"/>
      <c r="BC71" s="2">
        <f t="shared" si="47"/>
        <v>8.5</v>
      </c>
      <c r="BD71" s="4">
        <f t="shared" si="31"/>
        <v>25.5</v>
      </c>
      <c r="BE71" s="4">
        <f t="shared" si="32"/>
        <v>1.05</v>
      </c>
      <c r="BH71" s="4">
        <f t="shared" si="33"/>
        <v>0</v>
      </c>
      <c r="BI71" s="26"/>
      <c r="BJ71" s="4" t="str">
        <f t="shared" si="35"/>
        <v/>
      </c>
      <c r="BK71" s="13"/>
      <c r="BL71" s="2">
        <f t="shared" si="48"/>
        <v>8.5</v>
      </c>
      <c r="BM71" s="4">
        <f t="shared" si="36"/>
        <v>25.5</v>
      </c>
      <c r="BN71" s="4">
        <f t="shared" si="37"/>
        <v>1.05</v>
      </c>
      <c r="BQ71" s="4">
        <f t="shared" si="38"/>
        <v>0</v>
      </c>
      <c r="BR71" s="26"/>
      <c r="BS71" s="4" t="str">
        <f t="shared" si="40"/>
        <v/>
      </c>
      <c r="BT71" s="25"/>
    </row>
    <row r="72">
      <c r="A72" s="2">
        <f t="shared" si="41"/>
        <v>9</v>
      </c>
      <c r="B72" s="4">
        <f t="shared" si="1"/>
        <v>27</v>
      </c>
      <c r="C72" s="4">
        <f t="shared" si="2"/>
        <v>1.02</v>
      </c>
      <c r="F72" s="4">
        <f t="shared" si="3"/>
        <v>0</v>
      </c>
      <c r="G72" s="13" t="str">
        <f t="shared" ref="G72:G174" si="49">if(ISBLANK(E72), , if(E72&lt;D72,-sqrt(-F72/B$18), sqrt(F72/B$18)))</f>
        <v/>
      </c>
      <c r="H72" s="4" t="str">
        <f t="shared" si="5"/>
        <v/>
      </c>
      <c r="J72" s="2">
        <f t="shared" si="42"/>
        <v>9</v>
      </c>
      <c r="K72" s="4">
        <f t="shared" si="6"/>
        <v>27</v>
      </c>
      <c r="L72" s="4">
        <f t="shared" si="7"/>
        <v>1.08</v>
      </c>
      <c r="M72" s="4">
        <f>150.875-1/32</f>
        <v>150.84375</v>
      </c>
      <c r="N72" s="4">
        <f>155.25+1/32</f>
        <v>155.28125</v>
      </c>
      <c r="O72" s="4">
        <f t="shared" si="8"/>
        <v>4.4375</v>
      </c>
      <c r="P72" s="13">
        <f t="shared" ref="P72:P174" si="50">if(ISBLANK(N72), , if(N72&lt;M72,-sqrt(-O72/K$18), sqrt(O72/K$18)))</f>
        <v>0.993031274</v>
      </c>
      <c r="Q72" s="4">
        <f t="shared" si="10"/>
        <v>0</v>
      </c>
      <c r="S72" s="2">
        <f t="shared" si="43"/>
        <v>9</v>
      </c>
      <c r="T72" s="4">
        <f t="shared" si="11"/>
        <v>27</v>
      </c>
      <c r="U72" s="4">
        <f t="shared" si="12"/>
        <v>1.08</v>
      </c>
      <c r="V72" s="4">
        <f>150.875-1/32</f>
        <v>150.84375</v>
      </c>
      <c r="W72" s="2">
        <v>155.25</v>
      </c>
      <c r="X72" s="4">
        <f t="shared" si="13"/>
        <v>4.40625</v>
      </c>
      <c r="Y72" s="13">
        <f t="shared" ref="Y72:Y174" si="51">if(ISBLANK(W72), , if(W72&lt;V72,-sqrt(-X72/T$18), sqrt(X72/T$18)))</f>
        <v>0.9929823694</v>
      </c>
      <c r="Z72" s="4">
        <f t="shared" si="15"/>
        <v>0</v>
      </c>
      <c r="AB72" s="2">
        <f t="shared" si="44"/>
        <v>9</v>
      </c>
      <c r="AC72" s="4">
        <f t="shared" si="16"/>
        <v>27</v>
      </c>
      <c r="AD72" s="4">
        <f t="shared" si="17"/>
        <v>0.96</v>
      </c>
      <c r="AG72" s="4">
        <f t="shared" si="18"/>
        <v>0</v>
      </c>
      <c r="AH72" s="13" t="str">
        <f t="shared" ref="AH72:AH174" si="52">if(ISBLANK(AF72), , if(AF72&lt;AE72,-sqrt(-AG72/AC$18), sqrt(AG72/AC$18)))</f>
        <v/>
      </c>
      <c r="AI72" s="4" t="str">
        <f t="shared" si="20"/>
        <v/>
      </c>
      <c r="AJ72" s="13"/>
      <c r="AK72" s="2">
        <f t="shared" si="45"/>
        <v>9</v>
      </c>
      <c r="AL72" s="4">
        <f t="shared" si="21"/>
        <v>27</v>
      </c>
      <c r="AM72" s="4">
        <f t="shared" si="22"/>
        <v>1.02</v>
      </c>
      <c r="AN72" s="4">
        <f>150.875</f>
        <v>150.875</v>
      </c>
      <c r="AO72" s="4">
        <f>155.25</f>
        <v>155.25</v>
      </c>
      <c r="AP72" s="4">
        <f t="shared" si="23"/>
        <v>4.375</v>
      </c>
      <c r="AQ72" s="13">
        <f t="shared" ref="AQ72:AQ174" si="53">if(ISBLANK(AO72), , if(AO72&lt;AN72,-sqrt(-AP72/AL$18), sqrt(AP72/AL$18)))</f>
        <v>0.9929327736</v>
      </c>
      <c r="AR72" s="4">
        <f t="shared" si="25"/>
        <v>0</v>
      </c>
      <c r="AS72" s="13"/>
      <c r="AT72" s="2">
        <f t="shared" si="46"/>
        <v>9</v>
      </c>
      <c r="AU72" s="4">
        <f t="shared" si="26"/>
        <v>27</v>
      </c>
      <c r="AV72" s="4">
        <f t="shared" si="27"/>
        <v>1.02</v>
      </c>
      <c r="AY72" s="4">
        <f t="shared" si="28"/>
        <v>0</v>
      </c>
      <c r="AZ72" s="13" t="str">
        <f t="shared" ref="AZ72:AZ174" si="54">if(ISBLANK(AX72), , if(AX72&lt;AW72,-sqrt(-AY72/AU$18), sqrt(AY72/AU$18)))</f>
        <v/>
      </c>
      <c r="BA72" s="4" t="str">
        <f t="shared" si="30"/>
        <v/>
      </c>
      <c r="BB72" s="13"/>
      <c r="BC72" s="2">
        <f t="shared" si="47"/>
        <v>9</v>
      </c>
      <c r="BD72" s="4">
        <f t="shared" si="31"/>
        <v>27</v>
      </c>
      <c r="BE72" s="4">
        <f t="shared" si="32"/>
        <v>1.02</v>
      </c>
      <c r="BH72" s="4">
        <f t="shared" si="33"/>
        <v>0</v>
      </c>
      <c r="BI72" s="13" t="str">
        <f t="shared" ref="BI72:BI174" si="55">if(ISBLANK(BG72), , if(BG72&lt;BF72,-sqrt(-BH72/BD$18), sqrt(BH72/BD$18)))</f>
        <v/>
      </c>
      <c r="BJ72" s="4" t="str">
        <f t="shared" si="35"/>
        <v/>
      </c>
      <c r="BK72" s="13"/>
      <c r="BL72" s="2">
        <f t="shared" si="48"/>
        <v>9</v>
      </c>
      <c r="BM72" s="4">
        <f t="shared" si="36"/>
        <v>27</v>
      </c>
      <c r="BN72" s="4">
        <f t="shared" si="37"/>
        <v>1.02</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0.99</v>
      </c>
      <c r="F73" s="4">
        <f t="shared" si="3"/>
        <v>0</v>
      </c>
      <c r="G73" s="13" t="str">
        <f t="shared" si="49"/>
        <v/>
      </c>
      <c r="H73" s="4" t="str">
        <f t="shared" si="5"/>
        <v/>
      </c>
      <c r="J73" s="2">
        <f t="shared" si="42"/>
        <v>9.5</v>
      </c>
      <c r="K73" s="4">
        <f t="shared" si="6"/>
        <v>28.5</v>
      </c>
      <c r="L73" s="4">
        <f t="shared" si="7"/>
        <v>1.05</v>
      </c>
      <c r="O73" s="4">
        <f t="shared" si="8"/>
        <v>0</v>
      </c>
      <c r="P73" s="13" t="str">
        <f t="shared" si="50"/>
        <v/>
      </c>
      <c r="Q73" s="4" t="str">
        <f t="shared" si="10"/>
        <v/>
      </c>
      <c r="S73" s="2">
        <f t="shared" si="43"/>
        <v>9.5</v>
      </c>
      <c r="T73" s="4">
        <f t="shared" si="11"/>
        <v>28.5</v>
      </c>
      <c r="U73" s="4">
        <f t="shared" si="12"/>
        <v>1.05</v>
      </c>
      <c r="X73" s="4">
        <f t="shared" si="13"/>
        <v>0</v>
      </c>
      <c r="Y73" s="13" t="str">
        <f t="shared" si="51"/>
        <v/>
      </c>
      <c r="Z73" s="4" t="str">
        <f t="shared" si="15"/>
        <v/>
      </c>
      <c r="AB73" s="2">
        <f t="shared" si="44"/>
        <v>9.5</v>
      </c>
      <c r="AC73" s="4">
        <f t="shared" si="16"/>
        <v>28.5</v>
      </c>
      <c r="AD73" s="4">
        <f t="shared" si="17"/>
        <v>0.93</v>
      </c>
      <c r="AG73" s="4">
        <f t="shared" si="18"/>
        <v>0</v>
      </c>
      <c r="AH73" s="13" t="str">
        <f t="shared" si="52"/>
        <v/>
      </c>
      <c r="AI73" s="4" t="str">
        <f t="shared" si="20"/>
        <v/>
      </c>
      <c r="AJ73" s="13"/>
      <c r="AK73" s="2">
        <f t="shared" si="45"/>
        <v>9.5</v>
      </c>
      <c r="AL73" s="4">
        <f t="shared" si="21"/>
        <v>28.5</v>
      </c>
      <c r="AM73" s="4">
        <f t="shared" si="22"/>
        <v>0.99</v>
      </c>
      <c r="AP73" s="4">
        <f t="shared" si="23"/>
        <v>0</v>
      </c>
      <c r="AQ73" s="13" t="str">
        <f t="shared" si="53"/>
        <v/>
      </c>
      <c r="AR73" s="4" t="str">
        <f t="shared" si="25"/>
        <v/>
      </c>
      <c r="AS73" s="13"/>
      <c r="AT73" s="2">
        <f t="shared" si="46"/>
        <v>9.5</v>
      </c>
      <c r="AU73" s="4">
        <f t="shared" si="26"/>
        <v>28.5</v>
      </c>
      <c r="AV73" s="4">
        <f t="shared" si="27"/>
        <v>0.99</v>
      </c>
      <c r="AY73" s="4">
        <f t="shared" si="28"/>
        <v>0</v>
      </c>
      <c r="AZ73" s="13" t="str">
        <f t="shared" si="54"/>
        <v/>
      </c>
      <c r="BA73" s="4" t="str">
        <f t="shared" si="30"/>
        <v/>
      </c>
      <c r="BB73" s="13"/>
      <c r="BC73" s="2">
        <f t="shared" si="47"/>
        <v>9.5</v>
      </c>
      <c r="BD73" s="4">
        <f t="shared" si="31"/>
        <v>28.5</v>
      </c>
      <c r="BE73" s="4">
        <f t="shared" si="32"/>
        <v>0.99</v>
      </c>
      <c r="BH73" s="4">
        <f t="shared" si="33"/>
        <v>0</v>
      </c>
      <c r="BI73" s="13" t="str">
        <f t="shared" si="55"/>
        <v/>
      </c>
      <c r="BJ73" s="4" t="str">
        <f t="shared" si="35"/>
        <v/>
      </c>
      <c r="BK73" s="13"/>
      <c r="BL73" s="2">
        <f t="shared" si="48"/>
        <v>9.5</v>
      </c>
      <c r="BM73" s="4">
        <f t="shared" si="36"/>
        <v>28.5</v>
      </c>
      <c r="BN73" s="4">
        <f t="shared" si="37"/>
        <v>0.99</v>
      </c>
      <c r="BQ73" s="4">
        <f t="shared" si="38"/>
        <v>0</v>
      </c>
      <c r="BR73" s="13" t="str">
        <f t="shared" si="56"/>
        <v/>
      </c>
      <c r="BS73" s="4" t="str">
        <f t="shared" si="40"/>
        <v/>
      </c>
      <c r="BT73" s="25"/>
    </row>
    <row r="74">
      <c r="A74" s="2">
        <f t="shared" si="41"/>
        <v>10</v>
      </c>
      <c r="B74" s="4">
        <f t="shared" si="1"/>
        <v>30</v>
      </c>
      <c r="C74" s="4">
        <f t="shared" si="2"/>
        <v>0.96</v>
      </c>
      <c r="D74" s="4">
        <f>150+13/16</f>
        <v>150.8125</v>
      </c>
      <c r="E74" s="4">
        <f>155.25+1/32</f>
        <v>155.28125</v>
      </c>
      <c r="F74" s="4">
        <f t="shared" si="3"/>
        <v>4.46875</v>
      </c>
      <c r="G74" s="13">
        <f t="shared" si="49"/>
        <v>0.9896727008</v>
      </c>
      <c r="H74" s="4">
        <f t="shared" si="5"/>
        <v>0</v>
      </c>
      <c r="J74" s="2">
        <f t="shared" si="42"/>
        <v>10</v>
      </c>
      <c r="K74" s="4">
        <f t="shared" si="6"/>
        <v>30</v>
      </c>
      <c r="L74" s="4">
        <f t="shared" si="7"/>
        <v>1.02</v>
      </c>
      <c r="O74" s="4">
        <f t="shared" si="8"/>
        <v>0</v>
      </c>
      <c r="P74" s="13" t="str">
        <f t="shared" si="50"/>
        <v/>
      </c>
      <c r="Q74" s="4" t="str">
        <f t="shared" si="10"/>
        <v/>
      </c>
      <c r="S74" s="2">
        <f t="shared" si="43"/>
        <v>10</v>
      </c>
      <c r="T74" s="4">
        <f t="shared" si="11"/>
        <v>30</v>
      </c>
      <c r="U74" s="4">
        <f t="shared" si="12"/>
        <v>1.02</v>
      </c>
      <c r="V74" s="4">
        <f>150.875-1/32</f>
        <v>150.84375</v>
      </c>
      <c r="W74" s="2">
        <v>155.25</v>
      </c>
      <c r="X74" s="4">
        <f t="shared" si="13"/>
        <v>4.40625</v>
      </c>
      <c r="Y74" s="13">
        <f t="shared" si="51"/>
        <v>0.9929823694</v>
      </c>
      <c r="Z74" s="4">
        <f t="shared" si="15"/>
        <v>0</v>
      </c>
      <c r="AB74" s="2">
        <f t="shared" si="44"/>
        <v>10</v>
      </c>
      <c r="AC74" s="4">
        <f t="shared" si="16"/>
        <v>30</v>
      </c>
      <c r="AD74" s="4">
        <f t="shared" si="17"/>
        <v>0.9</v>
      </c>
      <c r="AE74" s="4">
        <f>150.8125</f>
        <v>150.8125</v>
      </c>
      <c r="AF74" s="4">
        <f>155.25+1/32</f>
        <v>155.28125</v>
      </c>
      <c r="AG74" s="4">
        <f t="shared" si="18"/>
        <v>4.46875</v>
      </c>
      <c r="AH74" s="13">
        <f t="shared" si="52"/>
        <v>0.9896727008</v>
      </c>
      <c r="AI74" s="4">
        <f t="shared" si="20"/>
        <v>0</v>
      </c>
      <c r="AJ74" s="13"/>
      <c r="AK74" s="2">
        <f t="shared" si="45"/>
        <v>10</v>
      </c>
      <c r="AL74" s="4">
        <f t="shared" si="21"/>
        <v>30</v>
      </c>
      <c r="AM74" s="4">
        <f t="shared" si="22"/>
        <v>0.96</v>
      </c>
      <c r="AP74" s="4">
        <f t="shared" si="23"/>
        <v>0</v>
      </c>
      <c r="AQ74" s="13" t="str">
        <f t="shared" si="53"/>
        <v/>
      </c>
      <c r="AR74" s="4" t="str">
        <f t="shared" si="25"/>
        <v/>
      </c>
      <c r="AS74" s="13"/>
      <c r="AT74" s="2">
        <f t="shared" si="46"/>
        <v>10</v>
      </c>
      <c r="AU74" s="4">
        <f t="shared" si="26"/>
        <v>30</v>
      </c>
      <c r="AV74" s="4">
        <f t="shared" si="27"/>
        <v>0.96</v>
      </c>
      <c r="AW74" s="4">
        <f>150.875-1/32</f>
        <v>150.84375</v>
      </c>
      <c r="AX74" s="4">
        <f>155.25-1/32</f>
        <v>155.21875</v>
      </c>
      <c r="AY74" s="4">
        <f t="shared" si="28"/>
        <v>4.375</v>
      </c>
      <c r="AZ74" s="13">
        <f t="shared" si="54"/>
        <v>0.9860132972</v>
      </c>
      <c r="BA74" s="4">
        <f t="shared" si="30"/>
        <v>0</v>
      </c>
      <c r="BB74" s="13"/>
      <c r="BC74" s="2">
        <f t="shared" si="47"/>
        <v>10</v>
      </c>
      <c r="BD74" s="4">
        <f t="shared" si="31"/>
        <v>30</v>
      </c>
      <c r="BE74" s="4">
        <f t="shared" si="32"/>
        <v>0.96</v>
      </c>
      <c r="BF74" s="4">
        <f>150.875</f>
        <v>150.875</v>
      </c>
      <c r="BG74" s="2">
        <v>155.25</v>
      </c>
      <c r="BH74" s="4">
        <f t="shared" si="33"/>
        <v>4.375</v>
      </c>
      <c r="BI74" s="13">
        <f t="shared" si="55"/>
        <v>0.9964475909</v>
      </c>
      <c r="BJ74" s="4">
        <f t="shared" si="35"/>
        <v>0</v>
      </c>
      <c r="BK74" s="13"/>
      <c r="BL74" s="2">
        <f t="shared" si="48"/>
        <v>10</v>
      </c>
      <c r="BM74" s="4">
        <f t="shared" si="36"/>
        <v>30</v>
      </c>
      <c r="BN74" s="4">
        <f t="shared" si="37"/>
        <v>0.96</v>
      </c>
      <c r="BO74" s="4">
        <f>150.875-1/32</f>
        <v>150.84375</v>
      </c>
      <c r="BP74" s="2">
        <v>155.25</v>
      </c>
      <c r="BQ74" s="4">
        <f t="shared" si="38"/>
        <v>4.40625</v>
      </c>
      <c r="BR74" s="13">
        <f t="shared" si="56"/>
        <v>0.9895285073</v>
      </c>
      <c r="BS74" s="4">
        <f t="shared" si="40"/>
        <v>0</v>
      </c>
      <c r="BT74" s="25"/>
    </row>
    <row r="75">
      <c r="A75" s="2">
        <f t="shared" si="41"/>
        <v>10.5</v>
      </c>
      <c r="B75" s="4">
        <f t="shared" si="1"/>
        <v>31.5</v>
      </c>
      <c r="C75" s="4">
        <f t="shared" si="2"/>
        <v>0.93</v>
      </c>
      <c r="F75" s="4">
        <f t="shared" si="3"/>
        <v>0</v>
      </c>
      <c r="G75" s="13" t="str">
        <f t="shared" si="49"/>
        <v/>
      </c>
      <c r="H75" s="4" t="str">
        <f t="shared" si="5"/>
        <v/>
      </c>
      <c r="J75" s="2">
        <f t="shared" si="42"/>
        <v>10.5</v>
      </c>
      <c r="K75" s="4">
        <f t="shared" si="6"/>
        <v>31.5</v>
      </c>
      <c r="L75" s="4">
        <f t="shared" si="7"/>
        <v>0.99</v>
      </c>
      <c r="O75" s="4">
        <f t="shared" si="8"/>
        <v>0</v>
      </c>
      <c r="P75" s="13" t="str">
        <f t="shared" si="50"/>
        <v/>
      </c>
      <c r="Q75" s="4" t="str">
        <f t="shared" si="10"/>
        <v/>
      </c>
      <c r="S75" s="2">
        <f t="shared" si="43"/>
        <v>10.5</v>
      </c>
      <c r="T75" s="4">
        <f t="shared" si="11"/>
        <v>31.5</v>
      </c>
      <c r="U75" s="4">
        <f t="shared" si="12"/>
        <v>0.99</v>
      </c>
      <c r="X75" s="4">
        <f t="shared" si="13"/>
        <v>0</v>
      </c>
      <c r="Y75" s="13" t="str">
        <f t="shared" si="51"/>
        <v/>
      </c>
      <c r="Z75" s="4" t="str">
        <f t="shared" si="15"/>
        <v/>
      </c>
      <c r="AB75" s="2">
        <f t="shared" si="44"/>
        <v>10.5</v>
      </c>
      <c r="AC75" s="4">
        <f t="shared" si="16"/>
        <v>31.5</v>
      </c>
      <c r="AD75" s="4">
        <f t="shared" si="17"/>
        <v>0.87</v>
      </c>
      <c r="AG75" s="4">
        <f t="shared" si="18"/>
        <v>0</v>
      </c>
      <c r="AH75" s="13" t="str">
        <f t="shared" si="52"/>
        <v/>
      </c>
      <c r="AI75" s="4" t="str">
        <f t="shared" si="20"/>
        <v/>
      </c>
      <c r="AJ75" s="13"/>
      <c r="AK75" s="2">
        <f t="shared" si="45"/>
        <v>10.5</v>
      </c>
      <c r="AL75" s="4">
        <f t="shared" si="21"/>
        <v>31.5</v>
      </c>
      <c r="AM75" s="4">
        <f t="shared" si="22"/>
        <v>0.93</v>
      </c>
      <c r="AP75" s="4">
        <f t="shared" si="23"/>
        <v>0</v>
      </c>
      <c r="AQ75" s="13" t="str">
        <f t="shared" si="53"/>
        <v/>
      </c>
      <c r="AR75" s="4" t="str">
        <f t="shared" si="25"/>
        <v/>
      </c>
      <c r="AS75" s="13"/>
      <c r="AT75" s="2">
        <f t="shared" si="46"/>
        <v>10.5</v>
      </c>
      <c r="AU75" s="4">
        <f t="shared" si="26"/>
        <v>31.5</v>
      </c>
      <c r="AV75" s="4">
        <f t="shared" si="27"/>
        <v>0.93</v>
      </c>
      <c r="AY75" s="4">
        <f t="shared" si="28"/>
        <v>0</v>
      </c>
      <c r="AZ75" s="13" t="str">
        <f t="shared" si="54"/>
        <v/>
      </c>
      <c r="BA75" s="4" t="str">
        <f t="shared" si="30"/>
        <v/>
      </c>
      <c r="BB75" s="13"/>
      <c r="BC75" s="2">
        <f t="shared" si="47"/>
        <v>10.5</v>
      </c>
      <c r="BD75" s="4">
        <f t="shared" si="31"/>
        <v>31.5</v>
      </c>
      <c r="BE75" s="4">
        <f t="shared" si="32"/>
        <v>0.93</v>
      </c>
      <c r="BH75" s="4">
        <f t="shared" si="33"/>
        <v>0</v>
      </c>
      <c r="BI75" s="13" t="str">
        <f t="shared" si="55"/>
        <v/>
      </c>
      <c r="BJ75" s="4" t="str">
        <f t="shared" si="35"/>
        <v/>
      </c>
      <c r="BK75" s="13"/>
      <c r="BL75" s="2">
        <f t="shared" si="48"/>
        <v>10.5</v>
      </c>
      <c r="BM75" s="4">
        <f t="shared" si="36"/>
        <v>31.5</v>
      </c>
      <c r="BN75" s="4">
        <f t="shared" si="37"/>
        <v>0.93</v>
      </c>
      <c r="BQ75" s="4">
        <f t="shared" si="38"/>
        <v>0</v>
      </c>
      <c r="BR75" s="13" t="str">
        <f t="shared" si="56"/>
        <v/>
      </c>
      <c r="BS75" s="4" t="str">
        <f t="shared" si="40"/>
        <v/>
      </c>
      <c r="BT75" s="25"/>
    </row>
    <row r="76">
      <c r="A76" s="2">
        <f t="shared" si="41"/>
        <v>11</v>
      </c>
      <c r="B76" s="4">
        <f t="shared" si="1"/>
        <v>33</v>
      </c>
      <c r="C76" s="4">
        <f t="shared" si="2"/>
        <v>0.9</v>
      </c>
      <c r="F76" s="4">
        <f t="shared" si="3"/>
        <v>0</v>
      </c>
      <c r="G76" s="13" t="str">
        <f t="shared" si="49"/>
        <v/>
      </c>
      <c r="H76" s="4" t="str">
        <f t="shared" si="5"/>
        <v/>
      </c>
      <c r="J76" s="2">
        <f t="shared" si="42"/>
        <v>11</v>
      </c>
      <c r="K76" s="4">
        <f t="shared" si="6"/>
        <v>33</v>
      </c>
      <c r="L76" s="4">
        <f t="shared" si="7"/>
        <v>0.96</v>
      </c>
      <c r="M76" s="4">
        <f>150.875-1/32</f>
        <v>150.84375</v>
      </c>
      <c r="N76" s="4">
        <f>155.25+1/32</f>
        <v>155.28125</v>
      </c>
      <c r="O76" s="4">
        <f t="shared" si="8"/>
        <v>4.4375</v>
      </c>
      <c r="P76" s="13">
        <f t="shared" si="50"/>
        <v>0.993031274</v>
      </c>
      <c r="Q76" s="4">
        <f t="shared" si="10"/>
        <v>0</v>
      </c>
      <c r="S76" s="2">
        <f t="shared" si="43"/>
        <v>11</v>
      </c>
      <c r="T76" s="4">
        <f t="shared" si="11"/>
        <v>33</v>
      </c>
      <c r="U76" s="4">
        <f t="shared" si="12"/>
        <v>0.96</v>
      </c>
      <c r="V76" s="4">
        <f>150.875-1/32</f>
        <v>150.84375</v>
      </c>
      <c r="W76" s="2">
        <v>155.25</v>
      </c>
      <c r="X76" s="4">
        <f t="shared" si="13"/>
        <v>4.40625</v>
      </c>
      <c r="Y76" s="13">
        <f t="shared" si="51"/>
        <v>0.9929823694</v>
      </c>
      <c r="Z76" s="4">
        <f t="shared" si="15"/>
        <v>0</v>
      </c>
      <c r="AB76" s="2">
        <f t="shared" si="44"/>
        <v>11</v>
      </c>
      <c r="AC76" s="4">
        <f t="shared" si="16"/>
        <v>33</v>
      </c>
      <c r="AD76" s="4">
        <f t="shared" si="17"/>
        <v>0.84</v>
      </c>
      <c r="AE76" s="4">
        <f>150.8125</f>
        <v>150.8125</v>
      </c>
      <c r="AF76" s="4">
        <f>155.25+1/32</f>
        <v>155.28125</v>
      </c>
      <c r="AG76" s="4">
        <f t="shared" si="18"/>
        <v>4.46875</v>
      </c>
      <c r="AH76" s="13">
        <f t="shared" si="52"/>
        <v>0.9896727008</v>
      </c>
      <c r="AI76" s="4">
        <f t="shared" si="20"/>
        <v>0</v>
      </c>
      <c r="AJ76" s="13"/>
      <c r="AK76" s="2">
        <f t="shared" si="45"/>
        <v>11</v>
      </c>
      <c r="AL76" s="4">
        <f t="shared" si="21"/>
        <v>33</v>
      </c>
      <c r="AM76" s="4">
        <f t="shared" si="22"/>
        <v>0.9</v>
      </c>
      <c r="AN76" s="4">
        <f>150.875</f>
        <v>150.875</v>
      </c>
      <c r="AO76" s="4">
        <f>155.25</f>
        <v>155.25</v>
      </c>
      <c r="AP76" s="4">
        <f t="shared" si="23"/>
        <v>4.375</v>
      </c>
      <c r="AQ76" s="13">
        <f t="shared" si="53"/>
        <v>0.9929327736</v>
      </c>
      <c r="AR76" s="4">
        <f t="shared" si="25"/>
        <v>0</v>
      </c>
      <c r="AS76" s="13"/>
      <c r="AT76" s="2">
        <f t="shared" si="46"/>
        <v>11</v>
      </c>
      <c r="AU76" s="4">
        <f t="shared" si="26"/>
        <v>33</v>
      </c>
      <c r="AV76" s="4">
        <f t="shared" si="27"/>
        <v>0.9</v>
      </c>
      <c r="AW76" s="4">
        <f>150.875-1/32</f>
        <v>150.84375</v>
      </c>
      <c r="AX76" s="4">
        <f>155.25-1/32</f>
        <v>155.21875</v>
      </c>
      <c r="AY76" s="4">
        <f t="shared" si="28"/>
        <v>4.375</v>
      </c>
      <c r="AZ76" s="13">
        <f t="shared" si="54"/>
        <v>0.9860132972</v>
      </c>
      <c r="BA76" s="4">
        <f t="shared" si="30"/>
        <v>0</v>
      </c>
      <c r="BB76" s="13"/>
      <c r="BC76" s="2">
        <f t="shared" si="47"/>
        <v>11</v>
      </c>
      <c r="BD76" s="4">
        <f t="shared" si="31"/>
        <v>33</v>
      </c>
      <c r="BE76" s="4">
        <f t="shared" si="32"/>
        <v>0.9</v>
      </c>
      <c r="BF76" s="4">
        <f>150.875</f>
        <v>150.875</v>
      </c>
      <c r="BG76" s="4">
        <f>155.25-1/32</f>
        <v>155.21875</v>
      </c>
      <c r="BH76" s="4">
        <f t="shared" si="33"/>
        <v>4.34375</v>
      </c>
      <c r="BI76" s="13">
        <f t="shared" si="55"/>
        <v>0.9928824718</v>
      </c>
      <c r="BJ76" s="4">
        <f t="shared" si="35"/>
        <v>0</v>
      </c>
      <c r="BK76" s="13"/>
      <c r="BL76" s="2">
        <f t="shared" si="48"/>
        <v>11</v>
      </c>
      <c r="BM76" s="4">
        <f t="shared" si="36"/>
        <v>33</v>
      </c>
      <c r="BN76" s="4">
        <f t="shared" si="37"/>
        <v>0.9</v>
      </c>
      <c r="BO76" s="4">
        <f>150.875-1/32</f>
        <v>150.84375</v>
      </c>
      <c r="BP76" s="2">
        <v>155.25</v>
      </c>
      <c r="BQ76" s="4">
        <f t="shared" si="38"/>
        <v>4.40625</v>
      </c>
      <c r="BR76" s="13">
        <f t="shared" si="56"/>
        <v>0.9895285073</v>
      </c>
      <c r="BS76" s="4">
        <f t="shared" si="40"/>
        <v>0</v>
      </c>
      <c r="BT76" s="25"/>
    </row>
    <row r="77">
      <c r="A77" s="2">
        <f t="shared" si="41"/>
        <v>11.5</v>
      </c>
      <c r="B77" s="4">
        <f t="shared" si="1"/>
        <v>34.5</v>
      </c>
      <c r="C77" s="4">
        <f t="shared" si="2"/>
        <v>0.87</v>
      </c>
      <c r="F77" s="4">
        <f t="shared" si="3"/>
        <v>0</v>
      </c>
      <c r="G77" s="13" t="str">
        <f t="shared" si="49"/>
        <v/>
      </c>
      <c r="H77" s="4" t="str">
        <f t="shared" si="5"/>
        <v/>
      </c>
      <c r="J77" s="2">
        <f t="shared" si="42"/>
        <v>11.5</v>
      </c>
      <c r="K77" s="4">
        <f t="shared" si="6"/>
        <v>34.5</v>
      </c>
      <c r="L77" s="4">
        <f t="shared" si="7"/>
        <v>0.93</v>
      </c>
      <c r="O77" s="4">
        <f t="shared" si="8"/>
        <v>0</v>
      </c>
      <c r="P77" s="13" t="str">
        <f t="shared" si="50"/>
        <v/>
      </c>
      <c r="Q77" s="4" t="str">
        <f t="shared" si="10"/>
        <v/>
      </c>
      <c r="S77" s="2">
        <f t="shared" si="43"/>
        <v>11.5</v>
      </c>
      <c r="T77" s="4">
        <f t="shared" si="11"/>
        <v>34.5</v>
      </c>
      <c r="U77" s="4">
        <f t="shared" si="12"/>
        <v>0.93</v>
      </c>
      <c r="X77" s="4">
        <f t="shared" si="13"/>
        <v>0</v>
      </c>
      <c r="Y77" s="13" t="str">
        <f t="shared" si="51"/>
        <v/>
      </c>
      <c r="Z77" s="4" t="str">
        <f t="shared" si="15"/>
        <v/>
      </c>
      <c r="AB77" s="2">
        <f t="shared" si="44"/>
        <v>11.5</v>
      </c>
      <c r="AC77" s="4">
        <f t="shared" si="16"/>
        <v>34.5</v>
      </c>
      <c r="AD77" s="4">
        <f t="shared" si="17"/>
        <v>0.81</v>
      </c>
      <c r="AG77" s="4">
        <f t="shared" si="18"/>
        <v>0</v>
      </c>
      <c r="AH77" s="13" t="str">
        <f t="shared" si="52"/>
        <v/>
      </c>
      <c r="AI77" s="4" t="str">
        <f t="shared" si="20"/>
        <v/>
      </c>
      <c r="AJ77" s="13"/>
      <c r="AK77" s="2">
        <f t="shared" si="45"/>
        <v>11.5</v>
      </c>
      <c r="AL77" s="4">
        <f t="shared" si="21"/>
        <v>34.5</v>
      </c>
      <c r="AM77" s="4">
        <f t="shared" si="22"/>
        <v>0.87</v>
      </c>
      <c r="AP77" s="4">
        <f t="shared" si="23"/>
        <v>0</v>
      </c>
      <c r="AQ77" s="13" t="str">
        <f t="shared" si="53"/>
        <v/>
      </c>
      <c r="AR77" s="4" t="str">
        <f t="shared" si="25"/>
        <v/>
      </c>
      <c r="AS77" s="13"/>
      <c r="AT77" s="2">
        <f t="shared" si="46"/>
        <v>11.5</v>
      </c>
      <c r="AU77" s="4">
        <f t="shared" si="26"/>
        <v>34.5</v>
      </c>
      <c r="AV77" s="4">
        <f t="shared" si="27"/>
        <v>0.87</v>
      </c>
      <c r="AY77" s="4">
        <f t="shared" si="28"/>
        <v>0</v>
      </c>
      <c r="AZ77" s="13" t="str">
        <f t="shared" si="54"/>
        <v/>
      </c>
      <c r="BA77" s="4" t="str">
        <f t="shared" si="30"/>
        <v/>
      </c>
      <c r="BB77" s="13"/>
      <c r="BC77" s="2">
        <f t="shared" si="47"/>
        <v>11.5</v>
      </c>
      <c r="BD77" s="4">
        <f t="shared" si="31"/>
        <v>34.5</v>
      </c>
      <c r="BE77" s="4">
        <f t="shared" si="32"/>
        <v>0.87</v>
      </c>
      <c r="BH77" s="4">
        <f t="shared" si="33"/>
        <v>0</v>
      </c>
      <c r="BI77" s="13" t="str">
        <f t="shared" si="55"/>
        <v/>
      </c>
      <c r="BJ77" s="4" t="str">
        <f t="shared" si="35"/>
        <v/>
      </c>
      <c r="BK77" s="13"/>
      <c r="BL77" s="2">
        <f t="shared" si="48"/>
        <v>11.5</v>
      </c>
      <c r="BM77" s="4">
        <f t="shared" si="36"/>
        <v>34.5</v>
      </c>
      <c r="BN77" s="4">
        <f t="shared" si="37"/>
        <v>0.87</v>
      </c>
      <c r="BQ77" s="4">
        <f t="shared" si="38"/>
        <v>0</v>
      </c>
      <c r="BR77" s="13" t="str">
        <f t="shared" si="56"/>
        <v/>
      </c>
      <c r="BS77" s="4" t="str">
        <f t="shared" si="40"/>
        <v/>
      </c>
      <c r="BT77" s="25"/>
    </row>
    <row r="78">
      <c r="A78" s="2">
        <f t="shared" si="41"/>
        <v>12</v>
      </c>
      <c r="B78" s="4">
        <f t="shared" si="1"/>
        <v>36</v>
      </c>
      <c r="C78" s="4">
        <f t="shared" si="2"/>
        <v>0.84</v>
      </c>
      <c r="D78" s="4">
        <f>150+13/16</f>
        <v>150.8125</v>
      </c>
      <c r="E78" s="4">
        <f>155.25+1/32</f>
        <v>155.28125</v>
      </c>
      <c r="F78" s="4">
        <f t="shared" si="3"/>
        <v>4.46875</v>
      </c>
      <c r="G78" s="13">
        <f t="shared" si="49"/>
        <v>0.9896727008</v>
      </c>
      <c r="H78" s="4">
        <f t="shared" si="5"/>
        <v>0</v>
      </c>
      <c r="J78" s="2">
        <f t="shared" si="42"/>
        <v>12</v>
      </c>
      <c r="K78" s="4">
        <f t="shared" si="6"/>
        <v>36</v>
      </c>
      <c r="L78" s="4">
        <f t="shared" si="7"/>
        <v>0.9</v>
      </c>
      <c r="O78" s="4">
        <f t="shared" si="8"/>
        <v>0</v>
      </c>
      <c r="P78" s="13" t="str">
        <f t="shared" si="50"/>
        <v/>
      </c>
      <c r="Q78" s="4" t="str">
        <f t="shared" si="10"/>
        <v/>
      </c>
      <c r="S78" s="2">
        <f t="shared" si="43"/>
        <v>12</v>
      </c>
      <c r="T78" s="4">
        <f t="shared" si="11"/>
        <v>36</v>
      </c>
      <c r="U78" s="4">
        <f t="shared" si="12"/>
        <v>0.9</v>
      </c>
      <c r="V78" s="4">
        <f>150.875-1/32</f>
        <v>150.84375</v>
      </c>
      <c r="W78" s="2">
        <v>155.25</v>
      </c>
      <c r="X78" s="4">
        <f t="shared" si="13"/>
        <v>4.40625</v>
      </c>
      <c r="Y78" s="13">
        <f t="shared" si="51"/>
        <v>0.9929823694</v>
      </c>
      <c r="Z78" s="4">
        <f t="shared" si="15"/>
        <v>0</v>
      </c>
      <c r="AB78" s="2">
        <f t="shared" si="44"/>
        <v>12</v>
      </c>
      <c r="AC78" s="4">
        <f t="shared" si="16"/>
        <v>36</v>
      </c>
      <c r="AD78" s="4">
        <f t="shared" si="17"/>
        <v>0.78</v>
      </c>
      <c r="AE78" s="4">
        <f>150.8125</f>
        <v>150.8125</v>
      </c>
      <c r="AF78" s="4">
        <f>155.25+1/32</f>
        <v>155.28125</v>
      </c>
      <c r="AG78" s="4">
        <f t="shared" si="18"/>
        <v>4.46875</v>
      </c>
      <c r="AH78" s="13">
        <f t="shared" si="52"/>
        <v>0.9896727008</v>
      </c>
      <c r="AI78" s="4">
        <f t="shared" si="20"/>
        <v>0</v>
      </c>
      <c r="AJ78" s="13"/>
      <c r="AK78" s="2">
        <f t="shared" si="45"/>
        <v>12</v>
      </c>
      <c r="AL78" s="4">
        <f t="shared" si="21"/>
        <v>36</v>
      </c>
      <c r="AM78" s="4">
        <f t="shared" si="22"/>
        <v>0.84</v>
      </c>
      <c r="AP78" s="4">
        <f t="shared" si="23"/>
        <v>0</v>
      </c>
      <c r="AQ78" s="13" t="str">
        <f t="shared" si="53"/>
        <v/>
      </c>
      <c r="AR78" s="4" t="str">
        <f t="shared" si="25"/>
        <v/>
      </c>
      <c r="AS78" s="13"/>
      <c r="AT78" s="2">
        <f t="shared" si="46"/>
        <v>12</v>
      </c>
      <c r="AU78" s="4">
        <f t="shared" si="26"/>
        <v>36</v>
      </c>
      <c r="AV78" s="4">
        <f t="shared" si="27"/>
        <v>0.84</v>
      </c>
      <c r="AW78" s="4">
        <f>150.875-1/32</f>
        <v>150.84375</v>
      </c>
      <c r="AX78" s="4">
        <f>155.25-1/32</f>
        <v>155.21875</v>
      </c>
      <c r="AY78" s="4">
        <f t="shared" si="28"/>
        <v>4.375</v>
      </c>
      <c r="AZ78" s="13">
        <f t="shared" si="54"/>
        <v>0.9860132972</v>
      </c>
      <c r="BA78" s="4">
        <f t="shared" si="30"/>
        <v>0</v>
      </c>
      <c r="BB78" s="13"/>
      <c r="BC78" s="2">
        <f t="shared" si="47"/>
        <v>12</v>
      </c>
      <c r="BD78" s="4">
        <f t="shared" si="31"/>
        <v>36</v>
      </c>
      <c r="BE78" s="4">
        <f t="shared" si="32"/>
        <v>0.84</v>
      </c>
      <c r="BF78" s="4">
        <f>150.875</f>
        <v>150.875</v>
      </c>
      <c r="BG78" s="4">
        <f>155.25-1/32</f>
        <v>155.21875</v>
      </c>
      <c r="BH78" s="4">
        <f t="shared" si="33"/>
        <v>4.34375</v>
      </c>
      <c r="BI78" s="13">
        <f t="shared" si="55"/>
        <v>0.9928824718</v>
      </c>
      <c r="BJ78" s="4">
        <f t="shared" si="35"/>
        <v>0</v>
      </c>
      <c r="BK78" s="13"/>
      <c r="BL78" s="2">
        <f t="shared" si="48"/>
        <v>12</v>
      </c>
      <c r="BM78" s="4">
        <f t="shared" si="36"/>
        <v>36</v>
      </c>
      <c r="BN78" s="4">
        <f t="shared" si="37"/>
        <v>0.84</v>
      </c>
      <c r="BO78" s="4">
        <f>150.875-1/32</f>
        <v>150.84375</v>
      </c>
      <c r="BP78" s="4">
        <f>155.25-1/32</f>
        <v>155.21875</v>
      </c>
      <c r="BQ78" s="4">
        <f t="shared" si="38"/>
        <v>4.375</v>
      </c>
      <c r="BR78" s="13">
        <f t="shared" si="56"/>
        <v>0.9860132972</v>
      </c>
      <c r="BS78" s="4">
        <f t="shared" si="40"/>
        <v>0</v>
      </c>
      <c r="BT78" s="25"/>
    </row>
    <row r="79">
      <c r="A79" s="2">
        <f t="shared" si="41"/>
        <v>12.5</v>
      </c>
      <c r="B79" s="4">
        <f t="shared" si="1"/>
        <v>37.5</v>
      </c>
      <c r="C79" s="4">
        <f t="shared" si="2"/>
        <v>0.81</v>
      </c>
      <c r="F79" s="4">
        <f t="shared" si="3"/>
        <v>0</v>
      </c>
      <c r="G79" s="13" t="str">
        <f t="shared" si="49"/>
        <v/>
      </c>
      <c r="H79" s="4" t="str">
        <f t="shared" si="5"/>
        <v/>
      </c>
      <c r="J79" s="2">
        <f t="shared" si="42"/>
        <v>12.5</v>
      </c>
      <c r="K79" s="4">
        <f t="shared" si="6"/>
        <v>37.5</v>
      </c>
      <c r="L79" s="4">
        <f t="shared" si="7"/>
        <v>0.87</v>
      </c>
      <c r="O79" s="4">
        <f t="shared" si="8"/>
        <v>0</v>
      </c>
      <c r="P79" s="13" t="str">
        <f t="shared" si="50"/>
        <v/>
      </c>
      <c r="Q79" s="4" t="str">
        <f t="shared" si="10"/>
        <v/>
      </c>
      <c r="S79" s="2">
        <f t="shared" si="43"/>
        <v>12.5</v>
      </c>
      <c r="T79" s="4">
        <f t="shared" si="11"/>
        <v>37.5</v>
      </c>
      <c r="U79" s="4">
        <f t="shared" si="12"/>
        <v>0.87</v>
      </c>
      <c r="X79" s="4">
        <f t="shared" si="13"/>
        <v>0</v>
      </c>
      <c r="Y79" s="13" t="str">
        <f t="shared" si="51"/>
        <v/>
      </c>
      <c r="Z79" s="4" t="str">
        <f t="shared" si="15"/>
        <v/>
      </c>
      <c r="AB79" s="2">
        <f t="shared" si="44"/>
        <v>12.5</v>
      </c>
      <c r="AC79" s="4">
        <f t="shared" si="16"/>
        <v>37.5</v>
      </c>
      <c r="AD79" s="4">
        <f t="shared" si="17"/>
        <v>0.75</v>
      </c>
      <c r="AG79" s="4">
        <f t="shared" si="18"/>
        <v>0</v>
      </c>
      <c r="AH79" s="13" t="str">
        <f t="shared" si="52"/>
        <v/>
      </c>
      <c r="AI79" s="4" t="str">
        <f t="shared" si="20"/>
        <v/>
      </c>
      <c r="AJ79" s="13"/>
      <c r="AK79" s="2">
        <f t="shared" si="45"/>
        <v>12.5</v>
      </c>
      <c r="AL79" s="4">
        <f t="shared" si="21"/>
        <v>37.5</v>
      </c>
      <c r="AM79" s="4">
        <f t="shared" si="22"/>
        <v>0.81</v>
      </c>
      <c r="AP79" s="4">
        <f t="shared" si="23"/>
        <v>0</v>
      </c>
      <c r="AQ79" s="13" t="str">
        <f t="shared" si="53"/>
        <v/>
      </c>
      <c r="AR79" s="4" t="str">
        <f t="shared" si="25"/>
        <v/>
      </c>
      <c r="AS79" s="13"/>
      <c r="AT79" s="2">
        <f t="shared" si="46"/>
        <v>12.5</v>
      </c>
      <c r="AU79" s="4">
        <f t="shared" si="26"/>
        <v>37.5</v>
      </c>
      <c r="AV79" s="4">
        <f t="shared" si="27"/>
        <v>0.81</v>
      </c>
      <c r="AY79" s="4">
        <f t="shared" si="28"/>
        <v>0</v>
      </c>
      <c r="AZ79" s="13" t="str">
        <f t="shared" si="54"/>
        <v/>
      </c>
      <c r="BA79" s="4" t="str">
        <f t="shared" si="30"/>
        <v/>
      </c>
      <c r="BB79" s="13"/>
      <c r="BC79" s="2">
        <f t="shared" si="47"/>
        <v>12.5</v>
      </c>
      <c r="BD79" s="4">
        <f t="shared" si="31"/>
        <v>37.5</v>
      </c>
      <c r="BE79" s="4">
        <f t="shared" si="32"/>
        <v>0.81</v>
      </c>
      <c r="BH79" s="4">
        <f t="shared" si="33"/>
        <v>0</v>
      </c>
      <c r="BI79" s="13" t="str">
        <f t="shared" si="55"/>
        <v/>
      </c>
      <c r="BJ79" s="4" t="str">
        <f t="shared" si="35"/>
        <v/>
      </c>
      <c r="BK79" s="13"/>
      <c r="BL79" s="2">
        <f t="shared" si="48"/>
        <v>12.5</v>
      </c>
      <c r="BM79" s="4">
        <f t="shared" si="36"/>
        <v>37.5</v>
      </c>
      <c r="BN79" s="4">
        <f t="shared" si="37"/>
        <v>0.81</v>
      </c>
      <c r="BQ79" s="4">
        <f t="shared" si="38"/>
        <v>0</v>
      </c>
      <c r="BR79" s="13" t="str">
        <f t="shared" si="56"/>
        <v/>
      </c>
      <c r="BS79" s="4" t="str">
        <f t="shared" si="40"/>
        <v/>
      </c>
      <c r="BT79" s="25"/>
    </row>
    <row r="80">
      <c r="A80" s="2">
        <f t="shared" si="41"/>
        <v>13</v>
      </c>
      <c r="B80" s="4">
        <f t="shared" si="1"/>
        <v>39</v>
      </c>
      <c r="C80" s="4">
        <f t="shared" si="2"/>
        <v>0.78</v>
      </c>
      <c r="D80" s="4">
        <f>150+13/16</f>
        <v>150.8125</v>
      </c>
      <c r="E80" s="4">
        <f>155.25+1/32</f>
        <v>155.28125</v>
      </c>
      <c r="F80" s="4">
        <f t="shared" si="3"/>
        <v>4.46875</v>
      </c>
      <c r="G80" s="13">
        <f t="shared" si="49"/>
        <v>0.9896727008</v>
      </c>
      <c r="H80" s="4">
        <f t="shared" si="5"/>
        <v>0</v>
      </c>
      <c r="J80" s="2">
        <f t="shared" si="42"/>
        <v>13</v>
      </c>
      <c r="K80" s="4">
        <f t="shared" si="6"/>
        <v>39</v>
      </c>
      <c r="L80" s="4">
        <f t="shared" si="7"/>
        <v>0.84</v>
      </c>
      <c r="M80" s="4">
        <f>150.875-1/32</f>
        <v>150.84375</v>
      </c>
      <c r="N80" s="4">
        <f>155.25+1/32</f>
        <v>155.28125</v>
      </c>
      <c r="O80" s="4">
        <f t="shared" si="8"/>
        <v>4.4375</v>
      </c>
      <c r="P80" s="13">
        <f t="shared" si="50"/>
        <v>0.993031274</v>
      </c>
      <c r="Q80" s="4">
        <f t="shared" si="10"/>
        <v>0</v>
      </c>
      <c r="S80" s="2">
        <f t="shared" si="43"/>
        <v>13</v>
      </c>
      <c r="T80" s="4">
        <f t="shared" si="11"/>
        <v>39</v>
      </c>
      <c r="U80" s="4">
        <f t="shared" si="12"/>
        <v>0.84</v>
      </c>
      <c r="V80" s="4">
        <f>150.875</f>
        <v>150.875</v>
      </c>
      <c r="W80" s="2">
        <v>155.25</v>
      </c>
      <c r="X80" s="4">
        <f t="shared" si="13"/>
        <v>4.375</v>
      </c>
      <c r="Y80" s="13">
        <f t="shared" si="51"/>
        <v>0.9894548898</v>
      </c>
      <c r="Z80" s="4">
        <f t="shared" si="15"/>
        <v>0</v>
      </c>
      <c r="AB80" s="2">
        <f t="shared" si="44"/>
        <v>13</v>
      </c>
      <c r="AC80" s="4">
        <f t="shared" si="16"/>
        <v>39</v>
      </c>
      <c r="AD80" s="4">
        <f t="shared" si="17"/>
        <v>0.72</v>
      </c>
      <c r="AE80" s="4">
        <f>150.8125</f>
        <v>150.8125</v>
      </c>
      <c r="AF80" s="4">
        <f>155.25+1/32</f>
        <v>155.28125</v>
      </c>
      <c r="AG80" s="4">
        <f t="shared" si="18"/>
        <v>4.46875</v>
      </c>
      <c r="AH80" s="13">
        <f t="shared" si="52"/>
        <v>0.9896727008</v>
      </c>
      <c r="AI80" s="4">
        <f t="shared" si="20"/>
        <v>0</v>
      </c>
      <c r="AJ80" s="13"/>
      <c r="AK80" s="2">
        <f t="shared" si="45"/>
        <v>13</v>
      </c>
      <c r="AL80" s="4">
        <f t="shared" si="21"/>
        <v>39</v>
      </c>
      <c r="AM80" s="4">
        <f t="shared" si="22"/>
        <v>0.78</v>
      </c>
      <c r="AN80" s="4">
        <f>150.875</f>
        <v>150.875</v>
      </c>
      <c r="AO80" s="4">
        <f>155.25</f>
        <v>155.25</v>
      </c>
      <c r="AP80" s="4">
        <f t="shared" si="23"/>
        <v>4.375</v>
      </c>
      <c r="AQ80" s="13">
        <f t="shared" si="53"/>
        <v>0.9929327736</v>
      </c>
      <c r="AR80" s="4">
        <f t="shared" si="25"/>
        <v>0</v>
      </c>
      <c r="AS80" s="13"/>
      <c r="AT80" s="2">
        <f t="shared" si="46"/>
        <v>13</v>
      </c>
      <c r="AU80" s="4">
        <f t="shared" si="26"/>
        <v>39</v>
      </c>
      <c r="AV80" s="4">
        <f t="shared" si="27"/>
        <v>0.78</v>
      </c>
      <c r="AW80" s="2">
        <v>150.875</v>
      </c>
      <c r="AX80" s="4">
        <f>155.25-1/32</f>
        <v>155.21875</v>
      </c>
      <c r="AY80" s="4">
        <f t="shared" si="28"/>
        <v>4.34375</v>
      </c>
      <c r="AZ80" s="13">
        <f t="shared" si="54"/>
        <v>0.9824855102</v>
      </c>
      <c r="BA80" s="4">
        <f t="shared" si="30"/>
        <v>0</v>
      </c>
      <c r="BB80" s="13"/>
      <c r="BC80" s="2">
        <f t="shared" si="47"/>
        <v>13</v>
      </c>
      <c r="BD80" s="4">
        <f t="shared" si="31"/>
        <v>39</v>
      </c>
      <c r="BE80" s="4">
        <f t="shared" si="32"/>
        <v>0.78</v>
      </c>
      <c r="BF80" s="4">
        <f>150.875</f>
        <v>150.875</v>
      </c>
      <c r="BG80" s="4">
        <f>155.25-1/32</f>
        <v>155.21875</v>
      </c>
      <c r="BH80" s="4">
        <f t="shared" si="33"/>
        <v>4.34375</v>
      </c>
      <c r="BI80" s="13">
        <f t="shared" si="55"/>
        <v>0.9928824718</v>
      </c>
      <c r="BJ80" s="4">
        <f t="shared" si="35"/>
        <v>0</v>
      </c>
      <c r="BK80" s="13"/>
      <c r="BL80" s="2">
        <f t="shared" si="48"/>
        <v>13</v>
      </c>
      <c r="BM80" s="4">
        <f t="shared" si="36"/>
        <v>39</v>
      </c>
      <c r="BN80" s="4">
        <f t="shared" si="37"/>
        <v>0.78</v>
      </c>
      <c r="BO80" s="4">
        <f>150.875-1/32</f>
        <v>150.84375</v>
      </c>
      <c r="BP80" s="4">
        <f>155.25-1/32</f>
        <v>155.21875</v>
      </c>
      <c r="BQ80" s="4">
        <f t="shared" si="38"/>
        <v>4.375</v>
      </c>
      <c r="BR80" s="13">
        <f t="shared" si="56"/>
        <v>0.9860132972</v>
      </c>
      <c r="BS80" s="4">
        <f t="shared" si="40"/>
        <v>0</v>
      </c>
      <c r="BT80" s="25"/>
    </row>
    <row r="81">
      <c r="A81" s="2">
        <f t="shared" si="41"/>
        <v>13.5</v>
      </c>
      <c r="B81" s="4">
        <f t="shared" si="1"/>
        <v>40.5</v>
      </c>
      <c r="C81" s="4">
        <f t="shared" si="2"/>
        <v>0.75</v>
      </c>
      <c r="F81" s="4">
        <f t="shared" si="3"/>
        <v>0</v>
      </c>
      <c r="G81" s="13" t="str">
        <f t="shared" si="49"/>
        <v/>
      </c>
      <c r="H81" s="4" t="str">
        <f t="shared" si="5"/>
        <v/>
      </c>
      <c r="J81" s="2">
        <f t="shared" si="42"/>
        <v>13.5</v>
      </c>
      <c r="K81" s="4">
        <f t="shared" si="6"/>
        <v>40.5</v>
      </c>
      <c r="L81" s="4">
        <f t="shared" si="7"/>
        <v>0.81</v>
      </c>
      <c r="O81" s="4">
        <f t="shared" si="8"/>
        <v>0</v>
      </c>
      <c r="P81" s="13" t="str">
        <f t="shared" si="50"/>
        <v/>
      </c>
      <c r="Q81" s="4" t="str">
        <f t="shared" si="10"/>
        <v/>
      </c>
      <c r="S81" s="2">
        <f t="shared" si="43"/>
        <v>13.5</v>
      </c>
      <c r="T81" s="4">
        <f t="shared" si="11"/>
        <v>40.5</v>
      </c>
      <c r="U81" s="4">
        <f t="shared" si="12"/>
        <v>0.81</v>
      </c>
      <c r="X81" s="4">
        <f t="shared" si="13"/>
        <v>0</v>
      </c>
      <c r="Y81" s="13" t="str">
        <f t="shared" si="51"/>
        <v/>
      </c>
      <c r="Z81" s="4" t="str">
        <f t="shared" si="15"/>
        <v/>
      </c>
      <c r="AB81" s="2">
        <f t="shared" si="44"/>
        <v>13.5</v>
      </c>
      <c r="AC81" s="4">
        <f t="shared" si="16"/>
        <v>40.5</v>
      </c>
      <c r="AD81" s="4">
        <f t="shared" si="17"/>
        <v>0.69</v>
      </c>
      <c r="AG81" s="4">
        <f t="shared" si="18"/>
        <v>0</v>
      </c>
      <c r="AH81" s="13" t="str">
        <f t="shared" si="52"/>
        <v/>
      </c>
      <c r="AI81" s="4" t="str">
        <f t="shared" si="20"/>
        <v/>
      </c>
      <c r="AJ81" s="13"/>
      <c r="AK81" s="2">
        <f t="shared" si="45"/>
        <v>13.5</v>
      </c>
      <c r="AL81" s="4">
        <f t="shared" si="21"/>
        <v>40.5</v>
      </c>
      <c r="AM81" s="4">
        <f t="shared" si="22"/>
        <v>0.75</v>
      </c>
      <c r="AP81" s="4">
        <f t="shared" si="23"/>
        <v>0</v>
      </c>
      <c r="AQ81" s="13" t="str">
        <f t="shared" si="53"/>
        <v/>
      </c>
      <c r="AR81" s="4" t="str">
        <f t="shared" si="25"/>
        <v/>
      </c>
      <c r="AS81" s="13"/>
      <c r="AT81" s="2">
        <f t="shared" si="46"/>
        <v>13.5</v>
      </c>
      <c r="AU81" s="4">
        <f t="shared" si="26"/>
        <v>40.5</v>
      </c>
      <c r="AV81" s="4">
        <f t="shared" si="27"/>
        <v>0.75</v>
      </c>
      <c r="AY81" s="4">
        <f t="shared" si="28"/>
        <v>0</v>
      </c>
      <c r="AZ81" s="13" t="str">
        <f t="shared" si="54"/>
        <v/>
      </c>
      <c r="BA81" s="4" t="str">
        <f t="shared" si="30"/>
        <v/>
      </c>
      <c r="BB81" s="13"/>
      <c r="BC81" s="2">
        <f t="shared" si="47"/>
        <v>13.5</v>
      </c>
      <c r="BD81" s="4">
        <f t="shared" si="31"/>
        <v>40.5</v>
      </c>
      <c r="BE81" s="4">
        <f t="shared" si="32"/>
        <v>0.75</v>
      </c>
      <c r="BH81" s="4">
        <f t="shared" si="33"/>
        <v>0</v>
      </c>
      <c r="BI81" s="13" t="str">
        <f t="shared" si="55"/>
        <v/>
      </c>
      <c r="BJ81" s="4" t="str">
        <f t="shared" si="35"/>
        <v/>
      </c>
      <c r="BK81" s="13"/>
      <c r="BL81" s="2">
        <f t="shared" si="48"/>
        <v>13.5</v>
      </c>
      <c r="BM81" s="4">
        <f t="shared" si="36"/>
        <v>40.5</v>
      </c>
      <c r="BN81" s="4">
        <f t="shared" si="37"/>
        <v>0.75</v>
      </c>
      <c r="BQ81" s="4">
        <f t="shared" si="38"/>
        <v>0</v>
      </c>
      <c r="BR81" s="13" t="str">
        <f t="shared" si="56"/>
        <v/>
      </c>
      <c r="BS81" s="4" t="str">
        <f t="shared" si="40"/>
        <v/>
      </c>
      <c r="BT81" s="25"/>
    </row>
    <row r="82">
      <c r="A82" s="2">
        <f t="shared" si="41"/>
        <v>14</v>
      </c>
      <c r="B82" s="4">
        <f t="shared" si="1"/>
        <v>42</v>
      </c>
      <c r="C82" s="4">
        <f t="shared" si="2"/>
        <v>0.72</v>
      </c>
      <c r="D82" s="4">
        <f>150+13/16</f>
        <v>150.8125</v>
      </c>
      <c r="E82" s="4">
        <f>155.25+1/32</f>
        <v>155.28125</v>
      </c>
      <c r="F82" s="4">
        <f t="shared" si="3"/>
        <v>4.46875</v>
      </c>
      <c r="G82" s="13">
        <f t="shared" si="49"/>
        <v>0.9896727008</v>
      </c>
      <c r="H82" s="4">
        <f t="shared" si="5"/>
        <v>0</v>
      </c>
      <c r="J82" s="2">
        <f t="shared" si="42"/>
        <v>14</v>
      </c>
      <c r="K82" s="4">
        <f t="shared" si="6"/>
        <v>42</v>
      </c>
      <c r="L82" s="4">
        <f t="shared" si="7"/>
        <v>0.78</v>
      </c>
      <c r="M82" s="4">
        <f>150.875-1/32</f>
        <v>150.84375</v>
      </c>
      <c r="N82" s="4">
        <f>155.25</f>
        <v>155.25</v>
      </c>
      <c r="O82" s="4">
        <f t="shared" si="8"/>
        <v>4.40625</v>
      </c>
      <c r="P82" s="13">
        <f t="shared" si="50"/>
        <v>0.9895285073</v>
      </c>
      <c r="Q82" s="4">
        <f t="shared" si="10"/>
        <v>0</v>
      </c>
      <c r="S82" s="2">
        <f t="shared" si="43"/>
        <v>14</v>
      </c>
      <c r="T82" s="4">
        <f t="shared" si="11"/>
        <v>42</v>
      </c>
      <c r="U82" s="4">
        <f t="shared" si="12"/>
        <v>0.78</v>
      </c>
      <c r="V82" s="4">
        <f>150.875</f>
        <v>150.875</v>
      </c>
      <c r="W82" s="2">
        <v>155.25</v>
      </c>
      <c r="X82" s="4">
        <f t="shared" si="13"/>
        <v>4.375</v>
      </c>
      <c r="Y82" s="13">
        <f t="shared" si="51"/>
        <v>0.9894548898</v>
      </c>
      <c r="Z82" s="4">
        <f t="shared" si="15"/>
        <v>0</v>
      </c>
      <c r="AB82" s="2">
        <f t="shared" si="44"/>
        <v>14</v>
      </c>
      <c r="AC82" s="4">
        <f t="shared" si="16"/>
        <v>42</v>
      </c>
      <c r="AD82" s="4">
        <f t="shared" si="17"/>
        <v>0.66</v>
      </c>
      <c r="AE82" s="4">
        <f>150.875-1/32</f>
        <v>150.84375</v>
      </c>
      <c r="AF82" s="2">
        <v>155.25</v>
      </c>
      <c r="AG82" s="4">
        <f t="shared" si="18"/>
        <v>4.40625</v>
      </c>
      <c r="AH82" s="13">
        <f t="shared" si="52"/>
        <v>0.9827275435</v>
      </c>
      <c r="AI82" s="4">
        <f t="shared" si="20"/>
        <v>0</v>
      </c>
      <c r="AJ82" s="13"/>
      <c r="AK82" s="2">
        <f t="shared" si="45"/>
        <v>14</v>
      </c>
      <c r="AL82" s="4">
        <f t="shared" si="21"/>
        <v>42</v>
      </c>
      <c r="AM82" s="4">
        <f t="shared" si="22"/>
        <v>0.72</v>
      </c>
      <c r="AN82" s="4">
        <f>150.875</f>
        <v>150.875</v>
      </c>
      <c r="AO82" s="4">
        <f>155.25</f>
        <v>155.25</v>
      </c>
      <c r="AP82" s="4">
        <f t="shared" si="23"/>
        <v>4.375</v>
      </c>
      <c r="AQ82" s="13">
        <f t="shared" si="53"/>
        <v>0.9929327736</v>
      </c>
      <c r="AR82" s="4">
        <f t="shared" si="25"/>
        <v>0</v>
      </c>
      <c r="AS82" s="13"/>
      <c r="AT82" s="2">
        <f t="shared" si="46"/>
        <v>14</v>
      </c>
      <c r="AU82" s="4">
        <f t="shared" si="26"/>
        <v>42</v>
      </c>
      <c r="AV82" s="4">
        <f t="shared" si="27"/>
        <v>0.72</v>
      </c>
      <c r="AW82" s="2">
        <v>150.875</v>
      </c>
      <c r="AX82" s="4">
        <f>155.25-1/32</f>
        <v>155.21875</v>
      </c>
      <c r="AY82" s="4">
        <f t="shared" si="28"/>
        <v>4.34375</v>
      </c>
      <c r="AZ82" s="13">
        <f t="shared" si="54"/>
        <v>0.9824855102</v>
      </c>
      <c r="BA82" s="4">
        <f t="shared" si="30"/>
        <v>0</v>
      </c>
      <c r="BB82" s="13"/>
      <c r="BC82" s="2">
        <f t="shared" si="47"/>
        <v>14</v>
      </c>
      <c r="BD82" s="4">
        <f t="shared" si="31"/>
        <v>42</v>
      </c>
      <c r="BE82" s="4">
        <f t="shared" si="32"/>
        <v>0.72</v>
      </c>
      <c r="BF82" s="4">
        <f>150.875+1/32</f>
        <v>150.90625</v>
      </c>
      <c r="BG82" s="4">
        <f t="shared" ref="BG82:BG83" si="57">155+3/16</f>
        <v>155.1875</v>
      </c>
      <c r="BH82" s="4">
        <f t="shared" si="33"/>
        <v>4.28125</v>
      </c>
      <c r="BI82" s="13">
        <f t="shared" si="55"/>
        <v>0.9857135515</v>
      </c>
      <c r="BJ82" s="4">
        <f t="shared" si="35"/>
        <v>0</v>
      </c>
      <c r="BK82" s="13"/>
      <c r="BL82" s="2">
        <f t="shared" si="48"/>
        <v>14</v>
      </c>
      <c r="BM82" s="4">
        <f t="shared" si="36"/>
        <v>42</v>
      </c>
      <c r="BN82" s="4">
        <f t="shared" si="37"/>
        <v>0.72</v>
      </c>
      <c r="BO82" s="4">
        <f>150.875</f>
        <v>150.875</v>
      </c>
      <c r="BP82" s="4">
        <f>155+3/16</f>
        <v>155.1875</v>
      </c>
      <c r="BQ82" s="4">
        <f t="shared" si="38"/>
        <v>4.3125</v>
      </c>
      <c r="BR82" s="13">
        <f t="shared" si="56"/>
        <v>0.9789450104</v>
      </c>
      <c r="BS82" s="4">
        <f t="shared" si="40"/>
        <v>0.00317928002</v>
      </c>
      <c r="BT82" s="25"/>
    </row>
    <row r="83">
      <c r="A83" s="2">
        <f t="shared" si="41"/>
        <v>14.5</v>
      </c>
      <c r="B83" s="4">
        <f t="shared" si="1"/>
        <v>43.5</v>
      </c>
      <c r="C83" s="4">
        <f t="shared" si="2"/>
        <v>0.69</v>
      </c>
      <c r="F83" s="4">
        <f t="shared" si="3"/>
        <v>0</v>
      </c>
      <c r="G83" s="13" t="str">
        <f t="shared" si="49"/>
        <v/>
      </c>
      <c r="H83" s="4" t="str">
        <f t="shared" si="5"/>
        <v/>
      </c>
      <c r="J83" s="2">
        <f t="shared" si="42"/>
        <v>14.5</v>
      </c>
      <c r="K83" s="4">
        <f t="shared" si="6"/>
        <v>43.5</v>
      </c>
      <c r="L83" s="4">
        <f t="shared" si="7"/>
        <v>0.75</v>
      </c>
      <c r="O83" s="4">
        <f t="shared" si="8"/>
        <v>0</v>
      </c>
      <c r="P83" s="13" t="str">
        <f t="shared" si="50"/>
        <v/>
      </c>
      <c r="Q83" s="4" t="str">
        <f t="shared" si="10"/>
        <v/>
      </c>
      <c r="S83" s="2">
        <f t="shared" si="43"/>
        <v>14.5</v>
      </c>
      <c r="T83" s="4">
        <f t="shared" si="11"/>
        <v>43.5</v>
      </c>
      <c r="U83" s="4">
        <f t="shared" si="12"/>
        <v>0.75</v>
      </c>
      <c r="X83" s="4">
        <f t="shared" si="13"/>
        <v>0</v>
      </c>
      <c r="Y83" s="13" t="str">
        <f t="shared" si="51"/>
        <v/>
      </c>
      <c r="Z83" s="4" t="str">
        <f t="shared" si="15"/>
        <v/>
      </c>
      <c r="AB83" s="2">
        <f t="shared" si="44"/>
        <v>14.5</v>
      </c>
      <c r="AC83" s="4">
        <f t="shared" si="16"/>
        <v>43.5</v>
      </c>
      <c r="AD83" s="4">
        <f t="shared" si="17"/>
        <v>0.63</v>
      </c>
      <c r="AG83" s="4">
        <f t="shared" si="18"/>
        <v>0</v>
      </c>
      <c r="AH83" s="13" t="str">
        <f t="shared" si="52"/>
        <v/>
      </c>
      <c r="AI83" s="4" t="str">
        <f t="shared" si="20"/>
        <v/>
      </c>
      <c r="AJ83" s="13"/>
      <c r="AK83" s="2">
        <f t="shared" si="45"/>
        <v>14.5</v>
      </c>
      <c r="AL83" s="4">
        <f t="shared" si="21"/>
        <v>43.5</v>
      </c>
      <c r="AM83" s="4">
        <f t="shared" si="22"/>
        <v>0.69</v>
      </c>
      <c r="AP83" s="4">
        <f t="shared" si="23"/>
        <v>0</v>
      </c>
      <c r="AQ83" s="13" t="str">
        <f t="shared" si="53"/>
        <v/>
      </c>
      <c r="AR83" s="4" t="str">
        <f t="shared" si="25"/>
        <v/>
      </c>
      <c r="AS83" s="13"/>
      <c r="AT83" s="2">
        <f t="shared" si="46"/>
        <v>14.5</v>
      </c>
      <c r="AU83" s="4">
        <f t="shared" si="26"/>
        <v>43.5</v>
      </c>
      <c r="AV83" s="4">
        <f t="shared" si="27"/>
        <v>0.69</v>
      </c>
      <c r="AW83" s="4">
        <f>150.875</f>
        <v>150.875</v>
      </c>
      <c r="AX83" s="4">
        <f>155+3/16</f>
        <v>155.1875</v>
      </c>
      <c r="AY83" s="4">
        <f t="shared" si="28"/>
        <v>4.3125</v>
      </c>
      <c r="AZ83" s="13">
        <f t="shared" si="54"/>
        <v>0.9789450104</v>
      </c>
      <c r="BA83" s="4">
        <f t="shared" si="30"/>
        <v>0.003043584286</v>
      </c>
      <c r="BB83" s="13"/>
      <c r="BC83" s="2">
        <f t="shared" si="47"/>
        <v>14.5</v>
      </c>
      <c r="BD83" s="4">
        <f t="shared" si="31"/>
        <v>43.5</v>
      </c>
      <c r="BE83" s="4">
        <f t="shared" si="32"/>
        <v>0.69</v>
      </c>
      <c r="BF83" s="4">
        <f>151-1/16</f>
        <v>150.9375</v>
      </c>
      <c r="BG83" s="4">
        <f t="shared" si="57"/>
        <v>155.1875</v>
      </c>
      <c r="BH83" s="4">
        <f t="shared" si="33"/>
        <v>4.25</v>
      </c>
      <c r="BI83" s="13">
        <f t="shared" si="55"/>
        <v>0.982109468</v>
      </c>
      <c r="BJ83" s="4">
        <f t="shared" si="35"/>
        <v>0</v>
      </c>
      <c r="BK83" s="13"/>
      <c r="BL83" s="2">
        <f t="shared" si="48"/>
        <v>14.5</v>
      </c>
      <c r="BM83" s="4">
        <f t="shared" si="36"/>
        <v>43.5</v>
      </c>
      <c r="BN83" s="4">
        <f t="shared" si="37"/>
        <v>0.69</v>
      </c>
      <c r="BO83" s="4">
        <f>150.875+1/32</f>
        <v>150.90625</v>
      </c>
      <c r="BP83" s="4">
        <f>155.125+1/32</f>
        <v>155.15625</v>
      </c>
      <c r="BQ83" s="4">
        <f t="shared" si="38"/>
        <v>4.25</v>
      </c>
      <c r="BR83" s="13">
        <f t="shared" si="56"/>
        <v>0.9718253158</v>
      </c>
      <c r="BS83" s="4">
        <f t="shared" si="40"/>
        <v>0.00390159081</v>
      </c>
      <c r="BT83" s="25"/>
    </row>
    <row r="84">
      <c r="A84" s="2">
        <f t="shared" si="41"/>
        <v>15</v>
      </c>
      <c r="B84" s="4">
        <f t="shared" si="1"/>
        <v>45</v>
      </c>
      <c r="C84" s="4">
        <f t="shared" si="2"/>
        <v>0.66</v>
      </c>
      <c r="D84" s="4">
        <f t="shared" ref="D84:D85" si="58">150+13/16</f>
        <v>150.8125</v>
      </c>
      <c r="E84" s="4">
        <f>155.25+1/32</f>
        <v>155.28125</v>
      </c>
      <c r="F84" s="4">
        <f t="shared" si="3"/>
        <v>4.46875</v>
      </c>
      <c r="G84" s="13">
        <f t="shared" si="49"/>
        <v>0.9896727008</v>
      </c>
      <c r="H84" s="4">
        <f t="shared" si="5"/>
        <v>0</v>
      </c>
      <c r="J84" s="2">
        <f t="shared" si="42"/>
        <v>15</v>
      </c>
      <c r="K84" s="4">
        <f t="shared" si="6"/>
        <v>45</v>
      </c>
      <c r="L84" s="4">
        <f t="shared" si="7"/>
        <v>0.72</v>
      </c>
      <c r="M84" s="4">
        <f>150.875-1/32</f>
        <v>150.84375</v>
      </c>
      <c r="N84" s="4">
        <f>155.25</f>
        <v>155.25</v>
      </c>
      <c r="O84" s="4">
        <f t="shared" si="8"/>
        <v>4.40625</v>
      </c>
      <c r="P84" s="13">
        <f t="shared" si="50"/>
        <v>0.9895285073</v>
      </c>
      <c r="Q84" s="4">
        <f t="shared" si="10"/>
        <v>0</v>
      </c>
      <c r="S84" s="2">
        <f t="shared" si="43"/>
        <v>15</v>
      </c>
      <c r="T84" s="4">
        <f t="shared" si="11"/>
        <v>45</v>
      </c>
      <c r="U84" s="4">
        <f t="shared" si="12"/>
        <v>0.72</v>
      </c>
      <c r="V84" s="4">
        <f>150.875</f>
        <v>150.875</v>
      </c>
      <c r="W84" s="2">
        <v>155.25</v>
      </c>
      <c r="X84" s="4">
        <f t="shared" si="13"/>
        <v>4.375</v>
      </c>
      <c r="Y84" s="13">
        <f t="shared" si="51"/>
        <v>0.9894548898</v>
      </c>
      <c r="Z84" s="4">
        <f t="shared" si="15"/>
        <v>0</v>
      </c>
      <c r="AB84" s="2">
        <f t="shared" si="44"/>
        <v>15</v>
      </c>
      <c r="AC84" s="4">
        <f t="shared" si="16"/>
        <v>45</v>
      </c>
      <c r="AD84" s="4">
        <f t="shared" si="17"/>
        <v>0.6</v>
      </c>
      <c r="AE84" s="4">
        <f>150.875</f>
        <v>150.875</v>
      </c>
      <c r="AF84" s="4">
        <f>155.25-1/32</f>
        <v>155.21875</v>
      </c>
      <c r="AG84" s="4">
        <f t="shared" si="18"/>
        <v>4.34375</v>
      </c>
      <c r="AH84" s="13">
        <f t="shared" si="52"/>
        <v>0.9757329525</v>
      </c>
      <c r="AI84" s="4">
        <f t="shared" si="20"/>
        <v>0.002968424257</v>
      </c>
      <c r="AJ84" s="13"/>
      <c r="AK84" s="2">
        <f t="shared" si="45"/>
        <v>15</v>
      </c>
      <c r="AL84" s="4">
        <f t="shared" si="21"/>
        <v>45</v>
      </c>
      <c r="AM84" s="4">
        <f t="shared" si="22"/>
        <v>0.66</v>
      </c>
      <c r="AN84" s="4">
        <f>150.875+1/32</f>
        <v>150.90625</v>
      </c>
      <c r="AO84" s="4">
        <f>155.25-1/32</f>
        <v>155.21875</v>
      </c>
      <c r="AP84" s="4">
        <f t="shared" si="23"/>
        <v>4.3125</v>
      </c>
      <c r="AQ84" s="13">
        <f t="shared" si="53"/>
        <v>0.9858148842</v>
      </c>
      <c r="AR84" s="4">
        <f t="shared" si="25"/>
        <v>0</v>
      </c>
      <c r="AS84" s="13"/>
      <c r="AT84" s="2">
        <f t="shared" si="46"/>
        <v>15</v>
      </c>
      <c r="AU84" s="4">
        <f t="shared" si="26"/>
        <v>45</v>
      </c>
      <c r="AV84" s="4">
        <f t="shared" si="27"/>
        <v>0.66</v>
      </c>
      <c r="AW84" s="4">
        <f>150.875+1/32</f>
        <v>150.90625</v>
      </c>
      <c r="AX84" s="4">
        <f>155.125+1/32</f>
        <v>155.15625</v>
      </c>
      <c r="AY84" s="4">
        <f t="shared" si="28"/>
        <v>4.25</v>
      </c>
      <c r="AZ84" s="13">
        <f t="shared" si="54"/>
        <v>0.9718253158</v>
      </c>
      <c r="BA84" s="4">
        <f t="shared" si="30"/>
        <v>0.003727764755</v>
      </c>
      <c r="BB84" s="13"/>
      <c r="BC84" s="2">
        <f t="shared" si="47"/>
        <v>15</v>
      </c>
      <c r="BD84" s="4">
        <f t="shared" si="31"/>
        <v>45</v>
      </c>
      <c r="BE84" s="4">
        <f t="shared" si="32"/>
        <v>0.66</v>
      </c>
      <c r="BF84" s="4">
        <f>151-1/32</f>
        <v>150.96875</v>
      </c>
      <c r="BG84" s="2">
        <v>155.125</v>
      </c>
      <c r="BH84" s="4">
        <f t="shared" si="33"/>
        <v>4.15625</v>
      </c>
      <c r="BI84" s="13">
        <f t="shared" si="55"/>
        <v>0.9712169744</v>
      </c>
      <c r="BJ84" s="4">
        <f t="shared" si="35"/>
        <v>0.003805690345</v>
      </c>
      <c r="BK84" s="13"/>
      <c r="BL84" s="2">
        <f t="shared" si="48"/>
        <v>15</v>
      </c>
      <c r="BM84" s="4">
        <f t="shared" si="36"/>
        <v>45</v>
      </c>
      <c r="BN84" s="4">
        <f t="shared" si="37"/>
        <v>0.66</v>
      </c>
      <c r="BO84" s="4">
        <f>151-1/16</f>
        <v>150.9375</v>
      </c>
      <c r="BP84" s="4">
        <f>155.125</f>
        <v>155.125</v>
      </c>
      <c r="BQ84" s="4">
        <f t="shared" si="38"/>
        <v>4.1875</v>
      </c>
      <c r="BR84" s="13">
        <f t="shared" si="56"/>
        <v>0.9646530752</v>
      </c>
      <c r="BS84" s="4">
        <f t="shared" si="40"/>
        <v>0.004933537735</v>
      </c>
      <c r="BT84" s="25"/>
    </row>
    <row r="85">
      <c r="A85" s="2">
        <f t="shared" si="41"/>
        <v>15.5</v>
      </c>
      <c r="B85" s="4">
        <f t="shared" si="1"/>
        <v>46.5</v>
      </c>
      <c r="C85" s="4">
        <f t="shared" si="2"/>
        <v>0.63</v>
      </c>
      <c r="D85" s="4">
        <f t="shared" si="58"/>
        <v>150.8125</v>
      </c>
      <c r="E85" s="4">
        <f>155.25</f>
        <v>155.25</v>
      </c>
      <c r="F85" s="4">
        <f t="shared" si="3"/>
        <v>4.4375</v>
      </c>
      <c r="G85" s="13">
        <f t="shared" si="49"/>
        <v>0.9862062359</v>
      </c>
      <c r="H85" s="4">
        <f t="shared" si="5"/>
        <v>0</v>
      </c>
      <c r="J85" s="2">
        <f t="shared" si="42"/>
        <v>15.5</v>
      </c>
      <c r="K85" s="4">
        <f t="shared" si="6"/>
        <v>46.5</v>
      </c>
      <c r="L85" s="4">
        <f t="shared" si="7"/>
        <v>0.69</v>
      </c>
      <c r="M85" s="2">
        <v>150.875</v>
      </c>
      <c r="N85" s="2">
        <v>155.25</v>
      </c>
      <c r="O85" s="4">
        <f t="shared" si="8"/>
        <v>4.375</v>
      </c>
      <c r="P85" s="13">
        <f t="shared" si="50"/>
        <v>0.9860132972</v>
      </c>
      <c r="Q85" s="4">
        <f t="shared" si="10"/>
        <v>0</v>
      </c>
      <c r="S85" s="2">
        <f t="shared" si="43"/>
        <v>15.5</v>
      </c>
      <c r="T85" s="4">
        <f t="shared" si="11"/>
        <v>46.5</v>
      </c>
      <c r="U85" s="4">
        <f t="shared" si="12"/>
        <v>0.69</v>
      </c>
      <c r="V85" s="4">
        <f>151-1/16</f>
        <v>150.9375</v>
      </c>
      <c r="W85" s="4">
        <f>155+3/16</f>
        <v>155.1875</v>
      </c>
      <c r="X85" s="4">
        <f t="shared" si="13"/>
        <v>4.25</v>
      </c>
      <c r="Y85" s="13">
        <f t="shared" si="51"/>
        <v>0.9752173866</v>
      </c>
      <c r="Z85" s="4">
        <f t="shared" si="15"/>
        <v>0.004743762172</v>
      </c>
      <c r="AB85" s="2">
        <f t="shared" si="44"/>
        <v>15.5</v>
      </c>
      <c r="AC85" s="4">
        <f t="shared" si="16"/>
        <v>46.5</v>
      </c>
      <c r="AD85" s="4">
        <f t="shared" si="17"/>
        <v>0.57</v>
      </c>
      <c r="AE85" s="4">
        <f>150.875+1/32</f>
        <v>150.90625</v>
      </c>
      <c r="AF85" s="4">
        <f>155+3/16</f>
        <v>155.1875</v>
      </c>
      <c r="AG85" s="4">
        <f t="shared" si="18"/>
        <v>4.28125</v>
      </c>
      <c r="AH85" s="13">
        <f t="shared" si="52"/>
        <v>0.968687857</v>
      </c>
      <c r="AI85" s="4">
        <f t="shared" si="20"/>
        <v>0.00450078008</v>
      </c>
      <c r="AJ85" s="13"/>
      <c r="AK85" s="2">
        <f t="shared" si="45"/>
        <v>15.5</v>
      </c>
      <c r="AL85" s="4">
        <f t="shared" si="21"/>
        <v>46.5</v>
      </c>
      <c r="AM85" s="4">
        <f t="shared" si="22"/>
        <v>0.63</v>
      </c>
      <c r="AN85" s="4">
        <f>151-1/16</f>
        <v>150.9375</v>
      </c>
      <c r="AO85" s="4">
        <f>155+3/16</f>
        <v>155.1875</v>
      </c>
      <c r="AP85" s="4">
        <f t="shared" si="23"/>
        <v>4.25</v>
      </c>
      <c r="AQ85" s="13">
        <f t="shared" si="53"/>
        <v>0.9786452263</v>
      </c>
      <c r="AR85" s="4">
        <f t="shared" si="25"/>
        <v>0.003195689446</v>
      </c>
      <c r="AS85" s="13"/>
      <c r="AT85" s="2">
        <f t="shared" si="46"/>
        <v>15.5</v>
      </c>
      <c r="AU85" s="4">
        <f t="shared" si="26"/>
        <v>46.5</v>
      </c>
      <c r="AV85" s="4">
        <f t="shared" si="27"/>
        <v>0.63</v>
      </c>
      <c r="AW85" s="4">
        <f>151-1/16</f>
        <v>150.9375</v>
      </c>
      <c r="AX85" s="2">
        <f>155.125</f>
        <v>155.125</v>
      </c>
      <c r="AY85" s="4">
        <f t="shared" si="28"/>
        <v>4.1875</v>
      </c>
      <c r="AZ85" s="13">
        <f t="shared" si="54"/>
        <v>0.9646530752</v>
      </c>
      <c r="BA85" s="4">
        <f t="shared" si="30"/>
        <v>0.004888846457</v>
      </c>
      <c r="BB85" s="13"/>
      <c r="BC85" s="2">
        <f t="shared" si="47"/>
        <v>15.5</v>
      </c>
      <c r="BD85" s="4">
        <f t="shared" si="31"/>
        <v>46.5</v>
      </c>
      <c r="BE85" s="4">
        <f t="shared" si="32"/>
        <v>0.63</v>
      </c>
      <c r="BF85" s="2">
        <v>151.0</v>
      </c>
      <c r="BG85" s="4">
        <f>155.125-1/32</f>
        <v>155.09375</v>
      </c>
      <c r="BH85" s="4">
        <f t="shared" si="33"/>
        <v>4.09375</v>
      </c>
      <c r="BI85" s="13">
        <f t="shared" si="55"/>
        <v>0.9638869302</v>
      </c>
      <c r="BJ85" s="4">
        <f t="shared" si="35"/>
        <v>0.004800821186</v>
      </c>
      <c r="BK85" s="13"/>
      <c r="BL85" s="2">
        <f t="shared" si="48"/>
        <v>15.5</v>
      </c>
      <c r="BM85" s="4">
        <f t="shared" si="36"/>
        <v>46.5</v>
      </c>
      <c r="BN85" s="4">
        <f t="shared" si="37"/>
        <v>0.63</v>
      </c>
      <c r="BO85" s="4">
        <f>151</f>
        <v>151</v>
      </c>
      <c r="BP85" s="4">
        <f>155+1/16</f>
        <v>155.0625</v>
      </c>
      <c r="BQ85" s="4">
        <f t="shared" si="38"/>
        <v>4.0625</v>
      </c>
      <c r="BR85" s="13">
        <f t="shared" si="56"/>
        <v>0.9501461876</v>
      </c>
      <c r="BS85" s="4">
        <f t="shared" si="40"/>
        <v>0.005861664292</v>
      </c>
      <c r="BT85" s="25"/>
    </row>
    <row r="86">
      <c r="A86" s="2">
        <f t="shared" si="41"/>
        <v>16</v>
      </c>
      <c r="B86" s="4">
        <f t="shared" si="1"/>
        <v>48</v>
      </c>
      <c r="C86" s="4">
        <f t="shared" si="2"/>
        <v>0.6</v>
      </c>
      <c r="D86" s="4">
        <f>150.875+1/32</f>
        <v>150.90625</v>
      </c>
      <c r="E86" s="4">
        <f>155+3/16</f>
        <v>155.1875</v>
      </c>
      <c r="F86" s="4">
        <f t="shared" si="3"/>
        <v>4.28125</v>
      </c>
      <c r="G86" s="13">
        <f t="shared" si="49"/>
        <v>0.968687857</v>
      </c>
      <c r="H86" s="4">
        <f t="shared" si="5"/>
        <v>0.005259292989</v>
      </c>
      <c r="J86" s="2">
        <f t="shared" si="42"/>
        <v>16</v>
      </c>
      <c r="K86" s="4">
        <f t="shared" si="6"/>
        <v>48</v>
      </c>
      <c r="L86" s="4">
        <f t="shared" si="7"/>
        <v>0.66</v>
      </c>
      <c r="M86" s="2">
        <v>151.0</v>
      </c>
      <c r="N86" s="2">
        <v>155.125</v>
      </c>
      <c r="O86" s="4">
        <f t="shared" si="8"/>
        <v>4.125</v>
      </c>
      <c r="P86" s="13">
        <f t="shared" si="50"/>
        <v>0.9574271078</v>
      </c>
      <c r="Q86" s="4">
        <f t="shared" si="10"/>
        <v>0.006694425224</v>
      </c>
      <c r="S86" s="2">
        <f t="shared" si="43"/>
        <v>16</v>
      </c>
      <c r="T86" s="4">
        <f t="shared" si="11"/>
        <v>48</v>
      </c>
      <c r="U86" s="4">
        <f t="shared" si="12"/>
        <v>0.66</v>
      </c>
      <c r="V86" s="4">
        <f>151+1/16</f>
        <v>151.0625</v>
      </c>
      <c r="W86" s="4">
        <f>155+1/16</f>
        <v>155.0625</v>
      </c>
      <c r="X86" s="4">
        <f t="shared" si="13"/>
        <v>4</v>
      </c>
      <c r="Y86" s="13">
        <f t="shared" si="51"/>
        <v>0.9460998336</v>
      </c>
      <c r="Z86" s="4">
        <f t="shared" si="15"/>
        <v>0.008113137573</v>
      </c>
      <c r="AB86" s="2">
        <f t="shared" si="44"/>
        <v>16</v>
      </c>
      <c r="AC86" s="4">
        <f t="shared" si="16"/>
        <v>48</v>
      </c>
      <c r="AD86" s="4">
        <f t="shared" si="17"/>
        <v>0.54</v>
      </c>
      <c r="AE86" s="4">
        <f>151+1/32</f>
        <v>151.03125</v>
      </c>
      <c r="AF86" s="4">
        <f>155+1/16</f>
        <v>155.0625</v>
      </c>
      <c r="AG86" s="4">
        <f t="shared" si="18"/>
        <v>4.03125</v>
      </c>
      <c r="AH86" s="13">
        <f t="shared" si="52"/>
        <v>0.9399795976</v>
      </c>
      <c r="AI86" s="4">
        <f t="shared" si="20"/>
        <v>0.006644733134</v>
      </c>
      <c r="AJ86" s="13"/>
      <c r="AK86" s="2">
        <f t="shared" si="45"/>
        <v>16</v>
      </c>
      <c r="AL86" s="4">
        <f t="shared" si="21"/>
        <v>48</v>
      </c>
      <c r="AM86" s="4">
        <f t="shared" si="22"/>
        <v>0.6</v>
      </c>
      <c r="AN86" s="2">
        <v>151.0</v>
      </c>
      <c r="AO86" s="4">
        <f>155.125</f>
        <v>155.125</v>
      </c>
      <c r="AP86" s="4">
        <f t="shared" si="23"/>
        <v>4.125</v>
      </c>
      <c r="AQ86" s="13">
        <f t="shared" si="53"/>
        <v>0.9641459769</v>
      </c>
      <c r="AR86" s="4">
        <f t="shared" si="25"/>
        <v>0.004713021492</v>
      </c>
      <c r="AS86" s="13"/>
      <c r="AT86" s="2">
        <f t="shared" si="46"/>
        <v>16</v>
      </c>
      <c r="AU86" s="4">
        <f t="shared" si="26"/>
        <v>48</v>
      </c>
      <c r="AV86" s="4">
        <f t="shared" si="27"/>
        <v>0.6</v>
      </c>
      <c r="AW86" s="4">
        <f>151+1/32</f>
        <v>151.03125</v>
      </c>
      <c r="AX86" s="4">
        <f>155+1/16</f>
        <v>155.0625</v>
      </c>
      <c r="AY86" s="4">
        <f t="shared" si="28"/>
        <v>4.03125</v>
      </c>
      <c r="AZ86" s="13">
        <f t="shared" si="54"/>
        <v>0.9464847243</v>
      </c>
      <c r="BA86" s="4">
        <f t="shared" si="30"/>
        <v>0.006283057687</v>
      </c>
      <c r="BB86" s="13"/>
      <c r="BC86" s="2">
        <f t="shared" si="47"/>
        <v>16</v>
      </c>
      <c r="BD86" s="4">
        <f t="shared" si="31"/>
        <v>48</v>
      </c>
      <c r="BE86" s="4">
        <f t="shared" si="32"/>
        <v>0.6</v>
      </c>
      <c r="BF86" s="4">
        <f>151+1/16</f>
        <v>151.0625</v>
      </c>
      <c r="BG86" s="4">
        <f>155+1/32</f>
        <v>155.03125</v>
      </c>
      <c r="BH86" s="4">
        <f t="shared" si="33"/>
        <v>3.96875</v>
      </c>
      <c r="BI86" s="13">
        <f t="shared" si="55"/>
        <v>0.9490570161</v>
      </c>
      <c r="BJ86" s="4">
        <f t="shared" si="35"/>
        <v>0.005868533636</v>
      </c>
      <c r="BK86" s="13"/>
      <c r="BL86" s="2">
        <f t="shared" si="48"/>
        <v>16</v>
      </c>
      <c r="BM86" s="4">
        <f t="shared" si="36"/>
        <v>48</v>
      </c>
      <c r="BN86" s="4">
        <f t="shared" si="37"/>
        <v>0.6</v>
      </c>
      <c r="BO86" s="4">
        <f>151+1/32</f>
        <v>151.03125</v>
      </c>
      <c r="BP86" s="4">
        <f>155+1/32</f>
        <v>155.03125</v>
      </c>
      <c r="BQ86" s="4">
        <f t="shared" si="38"/>
        <v>4</v>
      </c>
      <c r="BR86" s="13">
        <f t="shared" si="56"/>
        <v>0.9428090416</v>
      </c>
      <c r="BS86" s="4">
        <f t="shared" si="40"/>
        <v>0.006294646079</v>
      </c>
      <c r="BT86" s="25"/>
    </row>
    <row r="87">
      <c r="A87" s="2">
        <f t="shared" si="41"/>
        <v>16.5</v>
      </c>
      <c r="B87" s="4">
        <f t="shared" si="1"/>
        <v>49.5</v>
      </c>
      <c r="C87" s="4">
        <f t="shared" si="2"/>
        <v>0.57</v>
      </c>
      <c r="D87" s="4">
        <f>151+1/16</f>
        <v>151.0625</v>
      </c>
      <c r="E87" s="2">
        <v>155.0</v>
      </c>
      <c r="F87" s="4">
        <f t="shared" si="3"/>
        <v>3.9375</v>
      </c>
      <c r="G87" s="13">
        <f t="shared" si="49"/>
        <v>0.9289853059</v>
      </c>
      <c r="H87" s="4">
        <f t="shared" si="5"/>
        <v>0.01066680625</v>
      </c>
      <c r="J87" s="2">
        <f t="shared" si="42"/>
        <v>16.5</v>
      </c>
      <c r="K87" s="4">
        <f t="shared" si="6"/>
        <v>49.5</v>
      </c>
      <c r="L87" s="4">
        <f t="shared" si="7"/>
        <v>0.63</v>
      </c>
      <c r="M87" s="4">
        <f>151.125</f>
        <v>151.125</v>
      </c>
      <c r="N87" s="4">
        <f>155-1/32</f>
        <v>154.96875</v>
      </c>
      <c r="O87" s="4">
        <f t="shared" si="8"/>
        <v>3.84375</v>
      </c>
      <c r="P87" s="13">
        <f t="shared" si="50"/>
        <v>0.9242113755</v>
      </c>
      <c r="Q87" s="4">
        <f t="shared" si="10"/>
        <v>0.01088551062</v>
      </c>
      <c r="S87" s="2">
        <f t="shared" si="43"/>
        <v>16.5</v>
      </c>
      <c r="T87" s="4">
        <f t="shared" si="11"/>
        <v>49.5</v>
      </c>
      <c r="U87" s="4">
        <f t="shared" si="12"/>
        <v>0.63</v>
      </c>
      <c r="V87" s="4">
        <f>151.25-1/32</f>
        <v>151.21875</v>
      </c>
      <c r="W87" s="4">
        <f>154.875+1/32</f>
        <v>154.90625</v>
      </c>
      <c r="X87" s="4">
        <f t="shared" si="13"/>
        <v>3.6875</v>
      </c>
      <c r="Y87" s="13">
        <f t="shared" si="51"/>
        <v>0.9083913392</v>
      </c>
      <c r="Z87" s="4">
        <f t="shared" si="15"/>
        <v>0.01187548465</v>
      </c>
      <c r="AB87" s="2">
        <f t="shared" si="44"/>
        <v>16.5</v>
      </c>
      <c r="AC87" s="4">
        <f t="shared" si="16"/>
        <v>49.5</v>
      </c>
      <c r="AD87" s="4">
        <f t="shared" si="17"/>
        <v>0.51</v>
      </c>
      <c r="AE87" s="4">
        <f>151.125</f>
        <v>151.125</v>
      </c>
      <c r="AF87" s="4">
        <f>155-1/16</f>
        <v>154.9375</v>
      </c>
      <c r="AG87" s="4">
        <f t="shared" si="18"/>
        <v>3.8125</v>
      </c>
      <c r="AH87" s="13">
        <f t="shared" si="52"/>
        <v>0.914120582</v>
      </c>
      <c r="AI87" s="4">
        <f t="shared" si="20"/>
        <v>0.00869234955</v>
      </c>
      <c r="AJ87" s="13"/>
      <c r="AK87" s="2">
        <f t="shared" si="45"/>
        <v>16.5</v>
      </c>
      <c r="AL87" s="4">
        <f t="shared" si="21"/>
        <v>49.5</v>
      </c>
      <c r="AM87" s="4">
        <f t="shared" si="22"/>
        <v>0.57</v>
      </c>
      <c r="AN87" s="4">
        <f>151+1/16</f>
        <v>151.0625</v>
      </c>
      <c r="AO87" s="4">
        <f>155+1/32</f>
        <v>155.03125</v>
      </c>
      <c r="AP87" s="4">
        <f t="shared" si="23"/>
        <v>3.96875</v>
      </c>
      <c r="AQ87" s="13">
        <f t="shared" si="53"/>
        <v>0.9457093619</v>
      </c>
      <c r="AR87" s="4">
        <f t="shared" si="25"/>
        <v>0.006534879055</v>
      </c>
      <c r="AS87" s="13"/>
      <c r="AT87" s="2">
        <f t="shared" si="46"/>
        <v>16.5</v>
      </c>
      <c r="AU87" s="4">
        <f t="shared" si="26"/>
        <v>49.5</v>
      </c>
      <c r="AV87" s="4">
        <f t="shared" si="27"/>
        <v>0.57</v>
      </c>
      <c r="AW87" s="4">
        <f>151.125-1/32</f>
        <v>151.09375</v>
      </c>
      <c r="AX87" s="4">
        <f>155</f>
        <v>155</v>
      </c>
      <c r="AY87" s="4">
        <f t="shared" si="28"/>
        <v>3.90625</v>
      </c>
      <c r="AZ87" s="13">
        <f t="shared" si="54"/>
        <v>0.9316949906</v>
      </c>
      <c r="BA87" s="4">
        <f t="shared" si="30"/>
        <v>0.00762620264</v>
      </c>
      <c r="BB87" s="13"/>
      <c r="BC87" s="2">
        <f t="shared" si="47"/>
        <v>16.5</v>
      </c>
      <c r="BD87" s="4">
        <f t="shared" si="31"/>
        <v>49.5</v>
      </c>
      <c r="BE87" s="4">
        <f t="shared" si="32"/>
        <v>0.57</v>
      </c>
      <c r="BF87" s="2">
        <v>151.125</v>
      </c>
      <c r="BG87" s="2">
        <v>155.0</v>
      </c>
      <c r="BH87" s="4">
        <f t="shared" si="33"/>
        <v>3.875</v>
      </c>
      <c r="BI87" s="13">
        <f t="shared" si="55"/>
        <v>0.9377806908</v>
      </c>
      <c r="BJ87" s="4">
        <f t="shared" si="35"/>
        <v>0.006936686702</v>
      </c>
      <c r="BK87" s="13"/>
      <c r="BL87" s="2">
        <f t="shared" si="48"/>
        <v>16.5</v>
      </c>
      <c r="BM87" s="4">
        <f t="shared" si="36"/>
        <v>49.5</v>
      </c>
      <c r="BN87" s="4">
        <f t="shared" si="37"/>
        <v>0.57</v>
      </c>
      <c r="BO87" s="4">
        <f>151+1/16</f>
        <v>151.0625</v>
      </c>
      <c r="BP87" s="2">
        <v>155.0</v>
      </c>
      <c r="BQ87" s="4">
        <f t="shared" si="38"/>
        <v>3.9375</v>
      </c>
      <c r="BR87" s="13">
        <f t="shared" si="56"/>
        <v>0.9354143467</v>
      </c>
      <c r="BS87" s="4">
        <f t="shared" si="40"/>
        <v>0.007133254187</v>
      </c>
      <c r="BT87" s="25"/>
    </row>
    <row r="88">
      <c r="A88" s="2">
        <f t="shared" si="41"/>
        <v>17</v>
      </c>
      <c r="B88" s="4">
        <f t="shared" si="1"/>
        <v>51</v>
      </c>
      <c r="C88" s="4">
        <f t="shared" si="2"/>
        <v>0.54</v>
      </c>
      <c r="D88" s="4">
        <f>151.5-1/32</f>
        <v>151.46875</v>
      </c>
      <c r="E88" s="2">
        <v>154.625</v>
      </c>
      <c r="F88" s="4">
        <f t="shared" si="3"/>
        <v>3.15625</v>
      </c>
      <c r="G88" s="13">
        <f t="shared" si="49"/>
        <v>0.8317336244</v>
      </c>
      <c r="H88" s="4">
        <f t="shared" si="5"/>
        <v>0.01625778069</v>
      </c>
      <c r="J88" s="2">
        <f t="shared" si="42"/>
        <v>17</v>
      </c>
      <c r="K88" s="4">
        <f t="shared" si="6"/>
        <v>51</v>
      </c>
      <c r="L88" s="4">
        <f t="shared" si="7"/>
        <v>0.6</v>
      </c>
      <c r="M88" s="4">
        <f>151.375</f>
        <v>151.375</v>
      </c>
      <c r="N88" s="4">
        <f>154.75-1/32</f>
        <v>154.71875</v>
      </c>
      <c r="O88" s="4">
        <f t="shared" si="8"/>
        <v>3.34375</v>
      </c>
      <c r="P88" s="13">
        <f t="shared" si="50"/>
        <v>0.8620067027</v>
      </c>
      <c r="Q88" s="4">
        <f t="shared" si="10"/>
        <v>0.01534429404</v>
      </c>
      <c r="S88" s="2">
        <f t="shared" si="43"/>
        <v>17</v>
      </c>
      <c r="T88" s="4">
        <f t="shared" si="11"/>
        <v>51</v>
      </c>
      <c r="U88" s="4">
        <f t="shared" si="12"/>
        <v>0.6</v>
      </c>
      <c r="V88" s="4">
        <f>151.375+1/32</f>
        <v>151.40625</v>
      </c>
      <c r="W88" s="4">
        <f>154+11/16</f>
        <v>154.6875</v>
      </c>
      <c r="X88" s="4">
        <f t="shared" si="13"/>
        <v>3.28125</v>
      </c>
      <c r="Y88" s="13">
        <f t="shared" si="51"/>
        <v>0.8568930705</v>
      </c>
      <c r="Z88" s="4">
        <f t="shared" si="15"/>
        <v>0.01546204147</v>
      </c>
      <c r="AB88" s="2">
        <f t="shared" si="44"/>
        <v>17</v>
      </c>
      <c r="AC88" s="4">
        <f t="shared" si="16"/>
        <v>51</v>
      </c>
      <c r="AD88" s="4">
        <f t="shared" si="17"/>
        <v>0.48</v>
      </c>
      <c r="AE88" s="4">
        <f>151.25+1/32</f>
        <v>151.28125</v>
      </c>
      <c r="AF88" s="4">
        <f>154.8125-1/32</f>
        <v>154.78125</v>
      </c>
      <c r="AG88" s="4">
        <f t="shared" si="18"/>
        <v>3.5</v>
      </c>
      <c r="AH88" s="13">
        <f t="shared" si="52"/>
        <v>0.8758557459</v>
      </c>
      <c r="AI88" s="4">
        <f t="shared" si="20"/>
        <v>0.01085454892</v>
      </c>
      <c r="AJ88" s="13"/>
      <c r="AK88" s="2">
        <f t="shared" si="45"/>
        <v>17</v>
      </c>
      <c r="AL88" s="4">
        <f t="shared" si="21"/>
        <v>51</v>
      </c>
      <c r="AM88" s="4">
        <f t="shared" si="22"/>
        <v>0.54</v>
      </c>
      <c r="AN88" s="4">
        <f>151+3/16</f>
        <v>151.1875</v>
      </c>
      <c r="AO88" s="4">
        <f>155-1/16</f>
        <v>154.9375</v>
      </c>
      <c r="AP88" s="4">
        <f t="shared" si="23"/>
        <v>3.75</v>
      </c>
      <c r="AQ88" s="13">
        <f t="shared" si="53"/>
        <v>0.9192771196</v>
      </c>
      <c r="AR88" s="4">
        <f t="shared" si="25"/>
        <v>0.008255658119</v>
      </c>
      <c r="AS88" s="13"/>
      <c r="AT88" s="2">
        <f t="shared" si="46"/>
        <v>17</v>
      </c>
      <c r="AU88" s="4">
        <f t="shared" si="26"/>
        <v>51</v>
      </c>
      <c r="AV88" s="4">
        <f t="shared" si="27"/>
        <v>0.54</v>
      </c>
      <c r="AW88" s="4">
        <f>151+3/16</f>
        <v>151.1875</v>
      </c>
      <c r="AX88" s="4">
        <f>154.875+1/32</f>
        <v>154.90625</v>
      </c>
      <c r="AY88" s="4">
        <f t="shared" si="28"/>
        <v>3.71875</v>
      </c>
      <c r="AZ88" s="13">
        <f t="shared" si="54"/>
        <v>0.9090593429</v>
      </c>
      <c r="BA88" s="4">
        <f t="shared" si="30"/>
        <v>0.00892223663</v>
      </c>
      <c r="BB88" s="13"/>
      <c r="BC88" s="2">
        <f t="shared" si="47"/>
        <v>17</v>
      </c>
      <c r="BD88" s="4">
        <f t="shared" si="31"/>
        <v>51</v>
      </c>
      <c r="BE88" s="4">
        <f t="shared" si="32"/>
        <v>0.54</v>
      </c>
      <c r="BF88" s="4">
        <f>151+3/16</f>
        <v>151.1875</v>
      </c>
      <c r="BG88" s="4">
        <f>154.875+1/32</f>
        <v>154.90625</v>
      </c>
      <c r="BH88" s="4">
        <f t="shared" si="33"/>
        <v>3.71875</v>
      </c>
      <c r="BI88" s="13">
        <f t="shared" si="55"/>
        <v>0.9186792864</v>
      </c>
      <c r="BJ88" s="4">
        <f t="shared" si="35"/>
        <v>0.008008179331</v>
      </c>
      <c r="BK88" s="13"/>
      <c r="BL88" s="2">
        <f t="shared" si="48"/>
        <v>17</v>
      </c>
      <c r="BM88" s="4">
        <f t="shared" si="36"/>
        <v>51</v>
      </c>
      <c r="BN88" s="4">
        <f t="shared" si="37"/>
        <v>0.54</v>
      </c>
      <c r="BO88" s="4">
        <f>151.125+1/32</f>
        <v>151.15625</v>
      </c>
      <c r="BP88" s="4">
        <f>155-1/16</f>
        <v>154.9375</v>
      </c>
      <c r="BQ88" s="4">
        <f t="shared" si="38"/>
        <v>3.78125</v>
      </c>
      <c r="BR88" s="13">
        <f t="shared" si="56"/>
        <v>0.9166666667</v>
      </c>
      <c r="BS88" s="4">
        <f t="shared" si="40"/>
        <v>0.008011203035</v>
      </c>
      <c r="BT88" s="25"/>
    </row>
    <row r="89">
      <c r="A89" s="2">
        <f t="shared" si="41"/>
        <v>17.5</v>
      </c>
      <c r="B89" s="4">
        <f t="shared" si="1"/>
        <v>52.5</v>
      </c>
      <c r="C89" s="4">
        <f t="shared" si="2"/>
        <v>0.51</v>
      </c>
      <c r="D89" s="4">
        <f>151.75+1/32</f>
        <v>151.78125</v>
      </c>
      <c r="E89" s="4">
        <f>154+5/16</f>
        <v>154.3125</v>
      </c>
      <c r="F89" s="4">
        <f t="shared" si="3"/>
        <v>2.53125</v>
      </c>
      <c r="G89" s="13">
        <f t="shared" si="49"/>
        <v>0.7448452997</v>
      </c>
      <c r="H89" s="4">
        <f t="shared" si="5"/>
        <v>0.01910098007</v>
      </c>
      <c r="J89" s="2">
        <f t="shared" si="42"/>
        <v>17.5</v>
      </c>
      <c r="K89" s="4">
        <f t="shared" si="6"/>
        <v>52.5</v>
      </c>
      <c r="L89" s="4">
        <f t="shared" si="7"/>
        <v>0.57</v>
      </c>
      <c r="M89" s="4">
        <f>151.625</f>
        <v>151.625</v>
      </c>
      <c r="N89" s="2">
        <v>154.5</v>
      </c>
      <c r="O89" s="4">
        <f t="shared" si="8"/>
        <v>2.875</v>
      </c>
      <c r="P89" s="13">
        <f t="shared" si="50"/>
        <v>0.7993052539</v>
      </c>
      <c r="Q89" s="4">
        <f t="shared" si="10"/>
        <v>0.01861965971</v>
      </c>
      <c r="S89" s="2">
        <f t="shared" si="43"/>
        <v>17.5</v>
      </c>
      <c r="T89" s="4">
        <f t="shared" si="11"/>
        <v>52.5</v>
      </c>
      <c r="U89" s="4">
        <f t="shared" si="12"/>
        <v>0.57</v>
      </c>
      <c r="V89" s="4">
        <f>151.625</f>
        <v>151.625</v>
      </c>
      <c r="W89" s="2">
        <v>154.5</v>
      </c>
      <c r="X89" s="4">
        <f t="shared" si="13"/>
        <v>2.875</v>
      </c>
      <c r="Y89" s="13">
        <f t="shared" si="51"/>
        <v>0.8020951585</v>
      </c>
      <c r="Z89" s="4">
        <f t="shared" si="15"/>
        <v>0.01812197732</v>
      </c>
      <c r="AB89" s="2">
        <f t="shared" si="44"/>
        <v>17.5</v>
      </c>
      <c r="AC89" s="4">
        <f t="shared" si="16"/>
        <v>52.5</v>
      </c>
      <c r="AD89" s="4">
        <f t="shared" si="17"/>
        <v>0.45</v>
      </c>
      <c r="AE89" s="4">
        <f>151.5-1/32</f>
        <v>151.46875</v>
      </c>
      <c r="AF89" s="4">
        <f>154.625</f>
        <v>154.625</v>
      </c>
      <c r="AG89" s="4">
        <f t="shared" si="18"/>
        <v>3.15625</v>
      </c>
      <c r="AH89" s="13">
        <f t="shared" si="52"/>
        <v>0.8317336244</v>
      </c>
      <c r="AI89" s="4">
        <f t="shared" si="20"/>
        <v>0.01231370662</v>
      </c>
      <c r="AJ89" s="13"/>
      <c r="AK89" s="2">
        <f t="shared" si="45"/>
        <v>17.5</v>
      </c>
      <c r="AL89" s="4">
        <f t="shared" si="21"/>
        <v>52.5</v>
      </c>
      <c r="AM89" s="4">
        <f t="shared" si="22"/>
        <v>0.51</v>
      </c>
      <c r="AN89" s="4">
        <f>151.25+1/32</f>
        <v>151.28125</v>
      </c>
      <c r="AO89" s="4">
        <f>154.875-1/32</f>
        <v>154.84375</v>
      </c>
      <c r="AP89" s="4">
        <f t="shared" si="23"/>
        <v>3.5625</v>
      </c>
      <c r="AQ89" s="13">
        <f t="shared" si="53"/>
        <v>0.896000503</v>
      </c>
      <c r="AR89" s="4">
        <f t="shared" si="25"/>
        <v>0.009795079391</v>
      </c>
      <c r="AS89" s="13"/>
      <c r="AT89" s="2">
        <f t="shared" si="46"/>
        <v>17.5</v>
      </c>
      <c r="AU89" s="4">
        <f t="shared" si="26"/>
        <v>52.5</v>
      </c>
      <c r="AV89" s="4">
        <f t="shared" si="27"/>
        <v>0.51</v>
      </c>
      <c r="AW89" s="4">
        <f>151.25</f>
        <v>151.25</v>
      </c>
      <c r="AX89" s="4">
        <f>154.8125</f>
        <v>154.8125</v>
      </c>
      <c r="AY89" s="4">
        <f t="shared" si="28"/>
        <v>3.5625</v>
      </c>
      <c r="AZ89" s="13">
        <f t="shared" si="54"/>
        <v>0.889756521</v>
      </c>
      <c r="BA89" s="4">
        <f t="shared" si="30"/>
        <v>0.009963688605</v>
      </c>
      <c r="BB89" s="13"/>
      <c r="BC89" s="2">
        <f t="shared" si="47"/>
        <v>17.5</v>
      </c>
      <c r="BD89" s="4">
        <f t="shared" si="31"/>
        <v>52.5</v>
      </c>
      <c r="BE89" s="4">
        <f t="shared" si="32"/>
        <v>0.51</v>
      </c>
      <c r="BF89" s="4">
        <f>151.25</f>
        <v>151.25</v>
      </c>
      <c r="BG89" s="4">
        <f>154.875-1/32</f>
        <v>154.84375</v>
      </c>
      <c r="BH89" s="4">
        <f t="shared" si="33"/>
        <v>3.59375</v>
      </c>
      <c r="BI89" s="13">
        <f t="shared" si="55"/>
        <v>0.903107323</v>
      </c>
      <c r="BJ89" s="4">
        <f t="shared" si="35"/>
        <v>0.009009618275</v>
      </c>
      <c r="BK89" s="13"/>
      <c r="BL89" s="2">
        <f t="shared" si="48"/>
        <v>17.5</v>
      </c>
      <c r="BM89" s="4">
        <f t="shared" si="36"/>
        <v>52.5</v>
      </c>
      <c r="BN89" s="4">
        <f t="shared" si="37"/>
        <v>0.51</v>
      </c>
      <c r="BO89" s="4">
        <f>151+3/16</f>
        <v>151.1875</v>
      </c>
      <c r="BP89" s="4">
        <f>154.875</f>
        <v>154.875</v>
      </c>
      <c r="BQ89" s="4">
        <f t="shared" si="38"/>
        <v>3.6875</v>
      </c>
      <c r="BR89" s="13">
        <f t="shared" si="56"/>
        <v>0.9052317076</v>
      </c>
      <c r="BS89" s="4">
        <f t="shared" si="40"/>
        <v>0.008560962593</v>
      </c>
      <c r="BT89" s="25"/>
    </row>
    <row r="90">
      <c r="A90" s="2">
        <f t="shared" si="41"/>
        <v>18</v>
      </c>
      <c r="B90" s="4">
        <f t="shared" si="1"/>
        <v>54</v>
      </c>
      <c r="C90" s="4">
        <f t="shared" si="2"/>
        <v>0.48</v>
      </c>
      <c r="D90" s="2">
        <v>152.0</v>
      </c>
      <c r="E90" s="4">
        <f>154+1/16</f>
        <v>154.0625</v>
      </c>
      <c r="F90" s="4">
        <f t="shared" si="3"/>
        <v>2.0625</v>
      </c>
      <c r="G90" s="13">
        <f t="shared" si="49"/>
        <v>0.6723502023</v>
      </c>
      <c r="H90" s="4">
        <f t="shared" si="5"/>
        <v>0.01972489471</v>
      </c>
      <c r="J90" s="2">
        <f t="shared" si="42"/>
        <v>18</v>
      </c>
      <c r="K90" s="4">
        <f t="shared" si="6"/>
        <v>54</v>
      </c>
      <c r="L90" s="4">
        <f t="shared" si="7"/>
        <v>0.54</v>
      </c>
      <c r="M90" s="4">
        <f>151.875-1/32</f>
        <v>151.84375</v>
      </c>
      <c r="N90" s="2">
        <v>154.25</v>
      </c>
      <c r="O90" s="4">
        <f t="shared" si="8"/>
        <v>2.40625</v>
      </c>
      <c r="P90" s="13">
        <f t="shared" si="50"/>
        <v>0.7312470323</v>
      </c>
      <c r="Q90" s="4">
        <f t="shared" si="10"/>
        <v>0.02042436314</v>
      </c>
      <c r="S90" s="2">
        <f t="shared" si="43"/>
        <v>18</v>
      </c>
      <c r="T90" s="4">
        <f t="shared" si="11"/>
        <v>54</v>
      </c>
      <c r="U90" s="4">
        <f t="shared" si="12"/>
        <v>0.54</v>
      </c>
      <c r="V90" s="4">
        <f>151+13/16</f>
        <v>151.8125</v>
      </c>
      <c r="W90" s="4">
        <f>154+5/16</f>
        <v>154.3125</v>
      </c>
      <c r="X90" s="4">
        <f t="shared" si="13"/>
        <v>2.5</v>
      </c>
      <c r="Y90" s="13">
        <f t="shared" si="51"/>
        <v>0.747957592</v>
      </c>
      <c r="Z90" s="4">
        <f t="shared" si="15"/>
        <v>0.0195982354</v>
      </c>
      <c r="AB90" s="2">
        <f t="shared" si="44"/>
        <v>18</v>
      </c>
      <c r="AC90" s="4">
        <f t="shared" si="16"/>
        <v>54</v>
      </c>
      <c r="AD90" s="4">
        <f t="shared" si="17"/>
        <v>0.42</v>
      </c>
      <c r="AE90" s="4">
        <f>151.625-1/32</f>
        <v>151.59375</v>
      </c>
      <c r="AF90" s="2">
        <v>154.5</v>
      </c>
      <c r="AG90" s="4">
        <f t="shared" si="18"/>
        <v>2.90625</v>
      </c>
      <c r="AH90" s="13">
        <f t="shared" si="52"/>
        <v>0.7981142157</v>
      </c>
      <c r="AI90" s="4">
        <f t="shared" si="20"/>
        <v>0.01311084251</v>
      </c>
      <c r="AJ90" s="13"/>
      <c r="AK90" s="2">
        <f t="shared" si="45"/>
        <v>18</v>
      </c>
      <c r="AL90" s="4">
        <f t="shared" si="21"/>
        <v>54</v>
      </c>
      <c r="AM90" s="4">
        <f t="shared" si="22"/>
        <v>0.48</v>
      </c>
      <c r="AN90" s="4">
        <f>151.375+1/32</f>
        <v>151.40625</v>
      </c>
      <c r="AO90" s="4">
        <f>154.75-1/32</f>
        <v>154.71875</v>
      </c>
      <c r="AP90" s="4">
        <f t="shared" si="23"/>
        <v>3.3125</v>
      </c>
      <c r="AQ90" s="13">
        <f t="shared" si="53"/>
        <v>0.8639900886</v>
      </c>
      <c r="AR90" s="4">
        <f t="shared" si="25"/>
        <v>0.01103976891</v>
      </c>
      <c r="AS90" s="13"/>
      <c r="AT90" s="2">
        <f t="shared" si="46"/>
        <v>18</v>
      </c>
      <c r="AU90" s="4">
        <f t="shared" si="26"/>
        <v>54</v>
      </c>
      <c r="AV90" s="4">
        <f t="shared" si="27"/>
        <v>0.48</v>
      </c>
      <c r="AW90" s="4">
        <f>151.375-1/32</f>
        <v>151.34375</v>
      </c>
      <c r="AX90" s="4">
        <f>154.75-1/32</f>
        <v>154.71875</v>
      </c>
      <c r="AY90" s="4">
        <f t="shared" si="28"/>
        <v>3.375</v>
      </c>
      <c r="AZ90" s="13">
        <f t="shared" si="54"/>
        <v>0.8660254038</v>
      </c>
      <c r="BA90" s="4">
        <f t="shared" si="30"/>
        <v>0.01078200513</v>
      </c>
      <c r="BB90" s="13"/>
      <c r="BC90" s="2">
        <f t="shared" si="47"/>
        <v>18</v>
      </c>
      <c r="BD90" s="4">
        <f t="shared" si="31"/>
        <v>54</v>
      </c>
      <c r="BE90" s="4">
        <f t="shared" si="32"/>
        <v>0.48</v>
      </c>
      <c r="BF90" s="4">
        <f>151.375-1/32</f>
        <v>151.34375</v>
      </c>
      <c r="BG90" s="2">
        <v>154.75</v>
      </c>
      <c r="BH90" s="4">
        <f t="shared" si="33"/>
        <v>3.40625</v>
      </c>
      <c r="BI90" s="13">
        <f t="shared" si="55"/>
        <v>0.8792324183</v>
      </c>
      <c r="BJ90" s="4">
        <f t="shared" si="35"/>
        <v>0.009819522089</v>
      </c>
      <c r="BK90" s="13"/>
      <c r="BL90" s="2">
        <f t="shared" si="48"/>
        <v>18</v>
      </c>
      <c r="BM90" s="4">
        <f t="shared" si="36"/>
        <v>54</v>
      </c>
      <c r="BN90" s="4">
        <f t="shared" si="37"/>
        <v>0.48</v>
      </c>
      <c r="BO90" s="4">
        <f>151.25</f>
        <v>151.25</v>
      </c>
      <c r="BP90" s="4">
        <f>154+13/16</f>
        <v>154.8125</v>
      </c>
      <c r="BQ90" s="4">
        <f t="shared" si="38"/>
        <v>3.5625</v>
      </c>
      <c r="BR90" s="13">
        <f t="shared" si="56"/>
        <v>0.889756521</v>
      </c>
      <c r="BS90" s="4">
        <f t="shared" si="40"/>
        <v>0.009107770667</v>
      </c>
      <c r="BT90" s="25"/>
    </row>
    <row r="91">
      <c r="A91" s="2">
        <f t="shared" si="41"/>
        <v>18.5</v>
      </c>
      <c r="B91" s="4">
        <f t="shared" si="1"/>
        <v>55.5</v>
      </c>
      <c r="C91" s="4">
        <f t="shared" si="2"/>
        <v>0.45</v>
      </c>
      <c r="D91" s="4">
        <f t="shared" ref="D91:D92" si="59">152.125-1/32</f>
        <v>152.09375</v>
      </c>
      <c r="E91" s="4">
        <f t="shared" ref="E91:E92" si="60">154-1/32</f>
        <v>153.96875</v>
      </c>
      <c r="F91" s="4">
        <f t="shared" si="3"/>
        <v>1.875</v>
      </c>
      <c r="G91" s="13">
        <f t="shared" si="49"/>
        <v>0.6410607648</v>
      </c>
      <c r="H91" s="4">
        <f t="shared" si="5"/>
        <v>0.01886733282</v>
      </c>
      <c r="J91" s="2">
        <f t="shared" si="42"/>
        <v>18.5</v>
      </c>
      <c r="K91" s="4">
        <f t="shared" si="6"/>
        <v>55.5</v>
      </c>
      <c r="L91" s="4">
        <f t="shared" si="7"/>
        <v>0.51</v>
      </c>
      <c r="M91" s="2">
        <v>152.0</v>
      </c>
      <c r="N91" s="4">
        <f>154.125-1/32</f>
        <v>154.09375</v>
      </c>
      <c r="O91" s="4">
        <f t="shared" si="8"/>
        <v>2.09375</v>
      </c>
      <c r="P91" s="13">
        <f t="shared" si="50"/>
        <v>0.682112731</v>
      </c>
      <c r="Q91" s="4">
        <f t="shared" si="10"/>
        <v>0.02062890447</v>
      </c>
      <c r="S91" s="2">
        <f t="shared" si="43"/>
        <v>18.5</v>
      </c>
      <c r="T91" s="4">
        <f t="shared" si="11"/>
        <v>55.5</v>
      </c>
      <c r="U91" s="4">
        <f t="shared" si="12"/>
        <v>0.51</v>
      </c>
      <c r="V91" s="4">
        <f>152-1/16</f>
        <v>151.9375</v>
      </c>
      <c r="W91" s="4">
        <f>154.125+1/32</f>
        <v>154.15625</v>
      </c>
      <c r="X91" s="4">
        <f t="shared" si="13"/>
        <v>2.21875</v>
      </c>
      <c r="Y91" s="13">
        <f t="shared" si="51"/>
        <v>0.7046300423</v>
      </c>
      <c r="Z91" s="4">
        <f t="shared" si="15"/>
        <v>0.01994081837</v>
      </c>
      <c r="AB91" s="2">
        <f t="shared" si="44"/>
        <v>18.5</v>
      </c>
      <c r="AC91" s="4">
        <f t="shared" si="16"/>
        <v>55.5</v>
      </c>
      <c r="AD91" s="4">
        <f t="shared" si="17"/>
        <v>0.39</v>
      </c>
      <c r="AE91" s="4">
        <f>151.75-1/32</f>
        <v>151.71875</v>
      </c>
      <c r="AF91" s="4">
        <f>154.375-1/32</f>
        <v>154.34375</v>
      </c>
      <c r="AG91" s="4">
        <f t="shared" si="18"/>
        <v>2.625</v>
      </c>
      <c r="AH91" s="13">
        <f t="shared" si="52"/>
        <v>0.758513326</v>
      </c>
      <c r="AI91" s="4">
        <f t="shared" si="20"/>
        <v>0.0136910869</v>
      </c>
      <c r="AJ91" s="13"/>
      <c r="AK91" s="2">
        <f t="shared" si="45"/>
        <v>18.5</v>
      </c>
      <c r="AL91" s="4">
        <f t="shared" si="21"/>
        <v>55.5</v>
      </c>
      <c r="AM91" s="4">
        <f t="shared" si="22"/>
        <v>0.45</v>
      </c>
      <c r="AN91" s="4">
        <f>151.5</f>
        <v>151.5</v>
      </c>
      <c r="AO91" s="4">
        <f>154.625</f>
        <v>154.625</v>
      </c>
      <c r="AP91" s="4">
        <f t="shared" si="23"/>
        <v>3.125</v>
      </c>
      <c r="AQ91" s="13">
        <f t="shared" si="53"/>
        <v>0.8391813583</v>
      </c>
      <c r="AR91" s="4">
        <f t="shared" si="25"/>
        <v>0.0119394604</v>
      </c>
      <c r="AS91" s="13"/>
      <c r="AT91" s="2">
        <f t="shared" si="46"/>
        <v>18.5</v>
      </c>
      <c r="AU91" s="4">
        <f t="shared" si="26"/>
        <v>55.5</v>
      </c>
      <c r="AV91" s="4">
        <f t="shared" si="27"/>
        <v>0.45</v>
      </c>
      <c r="AW91" s="4">
        <f>151+7/16</f>
        <v>151.4375</v>
      </c>
      <c r="AX91" s="4">
        <f>154.625+1/32</f>
        <v>154.65625</v>
      </c>
      <c r="AY91" s="4">
        <f t="shared" si="28"/>
        <v>3.21875</v>
      </c>
      <c r="AZ91" s="13">
        <f t="shared" si="54"/>
        <v>0.8457409638</v>
      </c>
      <c r="BA91" s="4">
        <f t="shared" si="30"/>
        <v>0.01124917211</v>
      </c>
      <c r="BB91" s="13"/>
      <c r="BC91" s="2">
        <f t="shared" si="47"/>
        <v>18.5</v>
      </c>
      <c r="BD91" s="4">
        <f t="shared" si="31"/>
        <v>55.5</v>
      </c>
      <c r="BE91" s="4">
        <f t="shared" si="32"/>
        <v>0.45</v>
      </c>
      <c r="BF91" s="4">
        <f>151.375+1/32</f>
        <v>151.40625</v>
      </c>
      <c r="BG91" s="4">
        <f>154+11/16</f>
        <v>154.6875</v>
      </c>
      <c r="BH91" s="4">
        <f t="shared" si="33"/>
        <v>3.28125</v>
      </c>
      <c r="BI91" s="13">
        <f t="shared" si="55"/>
        <v>0.8629489273</v>
      </c>
      <c r="BJ91" s="4">
        <f t="shared" si="35"/>
        <v>0.01016344465</v>
      </c>
      <c r="BK91" s="13"/>
      <c r="BL91" s="2">
        <f t="shared" si="48"/>
        <v>18.5</v>
      </c>
      <c r="BM91" s="4">
        <f t="shared" si="36"/>
        <v>55.5</v>
      </c>
      <c r="BN91" s="4">
        <f t="shared" si="37"/>
        <v>0.45</v>
      </c>
      <c r="BO91" s="4">
        <f>151+5/16</f>
        <v>151.3125</v>
      </c>
      <c r="BP91" s="4">
        <f>154.75</f>
        <v>154.75</v>
      </c>
      <c r="BQ91" s="4">
        <f t="shared" si="38"/>
        <v>3.4375</v>
      </c>
      <c r="BR91" s="13">
        <f t="shared" si="56"/>
        <v>0.8740073735</v>
      </c>
      <c r="BS91" s="4">
        <f t="shared" si="40"/>
        <v>0.009493928153</v>
      </c>
      <c r="BT91" s="25"/>
    </row>
    <row r="92">
      <c r="A92" s="2">
        <f t="shared" si="41"/>
        <v>19</v>
      </c>
      <c r="B92" s="4">
        <f t="shared" si="1"/>
        <v>57</v>
      </c>
      <c r="C92" s="4">
        <f t="shared" si="2"/>
        <v>0.42</v>
      </c>
      <c r="D92" s="4">
        <f t="shared" si="59"/>
        <v>152.09375</v>
      </c>
      <c r="E92" s="4">
        <f t="shared" si="60"/>
        <v>153.96875</v>
      </c>
      <c r="F92" s="4">
        <f t="shared" si="3"/>
        <v>1.875</v>
      </c>
      <c r="G92" s="13">
        <f t="shared" si="49"/>
        <v>0.6410607648</v>
      </c>
      <c r="H92" s="4">
        <f t="shared" si="5"/>
        <v>0.01720568525</v>
      </c>
      <c r="J92" s="2">
        <f t="shared" si="42"/>
        <v>19</v>
      </c>
      <c r="K92" s="4">
        <f t="shared" si="6"/>
        <v>57</v>
      </c>
      <c r="L92" s="4">
        <f t="shared" si="7"/>
        <v>0.48</v>
      </c>
      <c r="M92" s="4">
        <f t="shared" ref="M92:M96" si="61">152+1/16</f>
        <v>152.0625</v>
      </c>
      <c r="N92" s="2">
        <v>154.0</v>
      </c>
      <c r="O92" s="4">
        <f t="shared" si="8"/>
        <v>1.9375</v>
      </c>
      <c r="P92" s="13">
        <f t="shared" si="50"/>
        <v>0.6561673228</v>
      </c>
      <c r="Q92" s="4">
        <f t="shared" si="10"/>
        <v>0.01977496955</v>
      </c>
      <c r="S92" s="2">
        <f t="shared" si="43"/>
        <v>19</v>
      </c>
      <c r="T92" s="4">
        <f t="shared" si="11"/>
        <v>57</v>
      </c>
      <c r="U92" s="4">
        <f t="shared" si="12"/>
        <v>0.48</v>
      </c>
      <c r="V92" s="4">
        <f>152+1/32</f>
        <v>152.03125</v>
      </c>
      <c r="W92" s="4">
        <f>154+1/16</f>
        <v>154.0625</v>
      </c>
      <c r="X92" s="4">
        <f t="shared" si="13"/>
        <v>2.03125</v>
      </c>
      <c r="Y92" s="13">
        <f t="shared" si="51"/>
        <v>0.6741998625</v>
      </c>
      <c r="Z92" s="4">
        <f t="shared" si="15"/>
        <v>0.01947490393</v>
      </c>
      <c r="AB92" s="2">
        <f t="shared" si="44"/>
        <v>19</v>
      </c>
      <c r="AC92" s="4">
        <f t="shared" si="16"/>
        <v>57</v>
      </c>
      <c r="AD92" s="4">
        <f t="shared" si="17"/>
        <v>0.36</v>
      </c>
      <c r="AE92" s="4">
        <f>151.875</f>
        <v>151.875</v>
      </c>
      <c r="AF92" s="4">
        <f>154+3/16</f>
        <v>154.1875</v>
      </c>
      <c r="AG92" s="4">
        <f t="shared" si="18"/>
        <v>2.3125</v>
      </c>
      <c r="AH92" s="13">
        <f t="shared" si="52"/>
        <v>0.7119335047</v>
      </c>
      <c r="AI92" s="4">
        <f t="shared" si="20"/>
        <v>0.01364081679</v>
      </c>
      <c r="AJ92" s="13"/>
      <c r="AK92" s="2">
        <f t="shared" si="45"/>
        <v>19</v>
      </c>
      <c r="AL92" s="4">
        <f t="shared" si="21"/>
        <v>57</v>
      </c>
      <c r="AM92" s="4">
        <f t="shared" si="22"/>
        <v>0.42</v>
      </c>
      <c r="AN92" s="4">
        <f>151.625</f>
        <v>151.625</v>
      </c>
      <c r="AO92" s="2">
        <v>154.5</v>
      </c>
      <c r="AP92" s="4">
        <f t="shared" si="23"/>
        <v>2.875</v>
      </c>
      <c r="AQ92" s="13">
        <f t="shared" si="53"/>
        <v>0.8049144824</v>
      </c>
      <c r="AR92" s="4">
        <f t="shared" si="25"/>
        <v>0.01274276394</v>
      </c>
      <c r="AS92" s="13"/>
      <c r="AT92" s="2">
        <f t="shared" si="46"/>
        <v>19</v>
      </c>
      <c r="AU92" s="4">
        <f t="shared" si="26"/>
        <v>57</v>
      </c>
      <c r="AV92" s="4">
        <f t="shared" si="27"/>
        <v>0.42</v>
      </c>
      <c r="AW92" s="4">
        <f>151.5</f>
        <v>151.5</v>
      </c>
      <c r="AX92" s="4">
        <f>154+9/16</f>
        <v>154.5625</v>
      </c>
      <c r="AY92" s="4">
        <f t="shared" si="28"/>
        <v>3.0625</v>
      </c>
      <c r="AZ92" s="13">
        <f t="shared" si="54"/>
        <v>0.8249579114</v>
      </c>
      <c r="BA92" s="4">
        <f t="shared" si="30"/>
        <v>0.01141951778</v>
      </c>
      <c r="BB92" s="13"/>
      <c r="BC92" s="2">
        <f t="shared" si="47"/>
        <v>19</v>
      </c>
      <c r="BD92" s="4">
        <f t="shared" si="31"/>
        <v>57</v>
      </c>
      <c r="BE92" s="4">
        <f t="shared" si="32"/>
        <v>0.42</v>
      </c>
      <c r="BF92" s="4">
        <f>151.5-1/32</f>
        <v>151.46875</v>
      </c>
      <c r="BG92" s="4">
        <f>154.625</f>
        <v>154.625</v>
      </c>
      <c r="BH92" s="4">
        <f t="shared" si="33"/>
        <v>3.15625</v>
      </c>
      <c r="BI92" s="13">
        <f t="shared" si="55"/>
        <v>0.8463522061</v>
      </c>
      <c r="BJ92" s="4">
        <f t="shared" si="35"/>
        <v>0.01034785359</v>
      </c>
      <c r="BK92" s="13"/>
      <c r="BL92" s="2">
        <f t="shared" si="48"/>
        <v>19</v>
      </c>
      <c r="BM92" s="4">
        <f t="shared" si="36"/>
        <v>57</v>
      </c>
      <c r="BN92" s="4">
        <f t="shared" si="37"/>
        <v>0.42</v>
      </c>
      <c r="BO92" s="4">
        <f>151.375</f>
        <v>151.375</v>
      </c>
      <c r="BP92" s="4">
        <f>154+11/16</f>
        <v>154.6875</v>
      </c>
      <c r="BQ92" s="4">
        <f t="shared" si="38"/>
        <v>3.3125</v>
      </c>
      <c r="BR92" s="13">
        <f t="shared" si="56"/>
        <v>0.8579691784</v>
      </c>
      <c r="BS92" s="4">
        <f t="shared" si="40"/>
        <v>0.009723006093</v>
      </c>
      <c r="BT92" s="25"/>
    </row>
    <row r="93">
      <c r="A93" s="2">
        <f t="shared" si="41"/>
        <v>19.5</v>
      </c>
      <c r="B93" s="4">
        <f t="shared" si="1"/>
        <v>58.5</v>
      </c>
      <c r="C93" s="4">
        <f t="shared" si="2"/>
        <v>0.39</v>
      </c>
      <c r="D93" s="2">
        <v>152.0</v>
      </c>
      <c r="E93" s="4">
        <f t="shared" ref="E93:E94" si="62">154+1/16</f>
        <v>154.0625</v>
      </c>
      <c r="F93" s="4">
        <f t="shared" si="3"/>
        <v>2.0625</v>
      </c>
      <c r="G93" s="13">
        <f t="shared" si="49"/>
        <v>0.6723502023</v>
      </c>
      <c r="H93" s="4">
        <f t="shared" si="5"/>
        <v>0.01557176478</v>
      </c>
      <c r="J93" s="2">
        <f t="shared" si="42"/>
        <v>19.5</v>
      </c>
      <c r="K93" s="4">
        <f t="shared" si="6"/>
        <v>58.5</v>
      </c>
      <c r="L93" s="4">
        <f t="shared" si="7"/>
        <v>0.45</v>
      </c>
      <c r="M93" s="4">
        <f t="shared" si="61"/>
        <v>152.0625</v>
      </c>
      <c r="N93" s="2">
        <v>154.0</v>
      </c>
      <c r="O93" s="4">
        <f t="shared" si="8"/>
        <v>1.9375</v>
      </c>
      <c r="P93" s="13">
        <f t="shared" si="50"/>
        <v>0.6561673228</v>
      </c>
      <c r="Q93" s="4">
        <f t="shared" si="10"/>
        <v>0.01843290373</v>
      </c>
      <c r="S93" s="2">
        <f t="shared" si="43"/>
        <v>19.5</v>
      </c>
      <c r="T93" s="4">
        <f t="shared" si="11"/>
        <v>58.5</v>
      </c>
      <c r="U93" s="4">
        <f t="shared" si="12"/>
        <v>0.45</v>
      </c>
      <c r="V93" s="4">
        <f t="shared" ref="V93:V96" si="63">152+1/16</f>
        <v>152.0625</v>
      </c>
      <c r="W93" s="2">
        <v>154.0</v>
      </c>
      <c r="X93" s="4">
        <f t="shared" si="13"/>
        <v>1.9375</v>
      </c>
      <c r="Y93" s="13">
        <f t="shared" si="51"/>
        <v>0.6584576171</v>
      </c>
      <c r="Z93" s="4">
        <f t="shared" si="15"/>
        <v>0.01844008039</v>
      </c>
      <c r="AB93" s="2">
        <f t="shared" si="44"/>
        <v>19.5</v>
      </c>
      <c r="AC93" s="4">
        <f t="shared" si="16"/>
        <v>58.5</v>
      </c>
      <c r="AD93" s="4">
        <f t="shared" si="17"/>
        <v>0.33</v>
      </c>
      <c r="AE93" s="4">
        <f>152-1/32</f>
        <v>151.96875</v>
      </c>
      <c r="AF93" s="2">
        <v>154.125</v>
      </c>
      <c r="AG93" s="4">
        <f t="shared" si="18"/>
        <v>2.15625</v>
      </c>
      <c r="AH93" s="13">
        <f t="shared" si="52"/>
        <v>0.6874610823</v>
      </c>
      <c r="AI93" s="4">
        <f t="shared" si="20"/>
        <v>0.01291118008</v>
      </c>
      <c r="AJ93" s="13"/>
      <c r="AK93" s="2">
        <f t="shared" si="45"/>
        <v>19.5</v>
      </c>
      <c r="AL93" s="4">
        <f t="shared" si="21"/>
        <v>58.5</v>
      </c>
      <c r="AM93" s="4">
        <f t="shared" si="22"/>
        <v>0.39</v>
      </c>
      <c r="AN93" s="4">
        <f>151.8125</f>
        <v>151.8125</v>
      </c>
      <c r="AO93" s="4">
        <f>154+7/16</f>
        <v>154.4375</v>
      </c>
      <c r="AP93" s="4">
        <f t="shared" si="23"/>
        <v>2.625</v>
      </c>
      <c r="AQ93" s="13">
        <f t="shared" si="53"/>
        <v>0.7691224192</v>
      </c>
      <c r="AR93" s="4">
        <f t="shared" si="25"/>
        <v>0.01263504582</v>
      </c>
      <c r="AS93" s="13"/>
      <c r="AT93" s="2">
        <f t="shared" si="46"/>
        <v>19.5</v>
      </c>
      <c r="AU93" s="4">
        <f t="shared" si="26"/>
        <v>58.5</v>
      </c>
      <c r="AV93" s="4">
        <f t="shared" si="27"/>
        <v>0.39</v>
      </c>
      <c r="AW93" s="4">
        <f>151+9/16</f>
        <v>151.5625</v>
      </c>
      <c r="AX93" s="4">
        <f>154.5</f>
        <v>154.5</v>
      </c>
      <c r="AY93" s="4">
        <f t="shared" si="28"/>
        <v>2.9375</v>
      </c>
      <c r="AZ93" s="13">
        <f t="shared" si="54"/>
        <v>0.8079466429</v>
      </c>
      <c r="BA93" s="4">
        <f t="shared" si="30"/>
        <v>0.0113211231</v>
      </c>
      <c r="BB93" s="13"/>
      <c r="BC93" s="2">
        <f t="shared" si="47"/>
        <v>19.5</v>
      </c>
      <c r="BD93" s="4">
        <f t="shared" si="31"/>
        <v>58.5</v>
      </c>
      <c r="BE93" s="4">
        <f t="shared" si="32"/>
        <v>0.39</v>
      </c>
      <c r="BF93" s="4">
        <f>151.5+1/32</f>
        <v>151.53125</v>
      </c>
      <c r="BG93" s="4">
        <f>154+9/16</f>
        <v>154.5625</v>
      </c>
      <c r="BH93" s="4">
        <f t="shared" si="33"/>
        <v>3.03125</v>
      </c>
      <c r="BI93" s="13">
        <f t="shared" si="55"/>
        <v>0.8294234518</v>
      </c>
      <c r="BJ93" s="4">
        <f t="shared" si="35"/>
        <v>0.01028394477</v>
      </c>
      <c r="BK93" s="13"/>
      <c r="BL93" s="2">
        <f t="shared" si="48"/>
        <v>19.5</v>
      </c>
      <c r="BM93" s="4">
        <f t="shared" si="36"/>
        <v>58.5</v>
      </c>
      <c r="BN93" s="4">
        <f t="shared" si="37"/>
        <v>0.39</v>
      </c>
      <c r="BO93" s="4">
        <f>151+7/16</f>
        <v>151.4375</v>
      </c>
      <c r="BP93" s="4">
        <f>154.625</f>
        <v>154.625</v>
      </c>
      <c r="BQ93" s="4">
        <f t="shared" si="38"/>
        <v>3.1875</v>
      </c>
      <c r="BR93" s="13">
        <f t="shared" si="56"/>
        <v>0.8416254115</v>
      </c>
      <c r="BS93" s="4">
        <f t="shared" si="40"/>
        <v>0.009798824646</v>
      </c>
      <c r="BT93" s="25"/>
    </row>
    <row r="94">
      <c r="A94" s="2">
        <f t="shared" si="41"/>
        <v>20</v>
      </c>
      <c r="B94" s="4">
        <f t="shared" si="1"/>
        <v>60</v>
      </c>
      <c r="C94" s="4">
        <f t="shared" si="2"/>
        <v>0.36</v>
      </c>
      <c r="D94" s="2">
        <v>152.0</v>
      </c>
      <c r="E94" s="4">
        <f t="shared" si="62"/>
        <v>154.0625</v>
      </c>
      <c r="F94" s="4">
        <f t="shared" si="3"/>
        <v>2.0625</v>
      </c>
      <c r="G94" s="13">
        <f t="shared" si="49"/>
        <v>0.6723502023</v>
      </c>
      <c r="H94" s="4">
        <f t="shared" si="5"/>
        <v>0.01453454808</v>
      </c>
      <c r="J94" s="2">
        <f t="shared" si="42"/>
        <v>20</v>
      </c>
      <c r="K94" s="4">
        <f t="shared" si="6"/>
        <v>60</v>
      </c>
      <c r="L94" s="4">
        <f t="shared" si="7"/>
        <v>0.42</v>
      </c>
      <c r="M94" s="4">
        <f t="shared" si="61"/>
        <v>152.0625</v>
      </c>
      <c r="N94" s="4">
        <f t="shared" ref="N94:N96" si="64">154+1/32</f>
        <v>154.03125</v>
      </c>
      <c r="O94" s="4">
        <f t="shared" si="8"/>
        <v>1.96875</v>
      </c>
      <c r="P94" s="13">
        <f t="shared" si="50"/>
        <v>0.6614378278</v>
      </c>
      <c r="Q94" s="4">
        <f t="shared" si="10"/>
        <v>0.01709557086</v>
      </c>
      <c r="S94" s="2">
        <f t="shared" si="43"/>
        <v>20</v>
      </c>
      <c r="T94" s="4">
        <f t="shared" si="11"/>
        <v>60</v>
      </c>
      <c r="U94" s="4">
        <f t="shared" si="12"/>
        <v>0.42</v>
      </c>
      <c r="V94" s="4">
        <f t="shared" si="63"/>
        <v>152.0625</v>
      </c>
      <c r="W94" s="2">
        <v>154.0</v>
      </c>
      <c r="X94" s="4">
        <f t="shared" si="13"/>
        <v>1.9375</v>
      </c>
      <c r="Y94" s="13">
        <f t="shared" si="51"/>
        <v>0.6584576171</v>
      </c>
      <c r="Z94" s="4">
        <f t="shared" si="15"/>
        <v>0.01710571352</v>
      </c>
      <c r="AB94" s="2">
        <f t="shared" si="44"/>
        <v>20</v>
      </c>
      <c r="AC94" s="4">
        <f t="shared" si="16"/>
        <v>60</v>
      </c>
      <c r="AD94" s="4">
        <f t="shared" si="17"/>
        <v>0.3</v>
      </c>
      <c r="AE94" s="2">
        <v>152.0</v>
      </c>
      <c r="AF94" s="4">
        <f t="shared" ref="AF94:AF95" si="65">154+1/16</f>
        <v>154.0625</v>
      </c>
      <c r="AG94" s="4">
        <f t="shared" si="18"/>
        <v>2.0625</v>
      </c>
      <c r="AH94" s="13">
        <f t="shared" si="52"/>
        <v>0.6723502023</v>
      </c>
      <c r="AI94" s="4">
        <f t="shared" si="20"/>
        <v>0.01183454123</v>
      </c>
      <c r="AJ94" s="13"/>
      <c r="AK94" s="2">
        <f t="shared" si="45"/>
        <v>20</v>
      </c>
      <c r="AL94" s="4">
        <f t="shared" si="21"/>
        <v>60</v>
      </c>
      <c r="AM94" s="4">
        <f t="shared" si="22"/>
        <v>0.36</v>
      </c>
      <c r="AN94" s="4">
        <f>151.75</f>
        <v>151.75</v>
      </c>
      <c r="AO94" s="4">
        <f>154.375-1/32</f>
        <v>154.34375</v>
      </c>
      <c r="AP94" s="4">
        <f t="shared" si="23"/>
        <v>2.59375</v>
      </c>
      <c r="AQ94" s="13">
        <f t="shared" si="53"/>
        <v>0.7645306026</v>
      </c>
      <c r="AR94" s="4">
        <f t="shared" si="25"/>
        <v>0.01193050362</v>
      </c>
      <c r="AS94" s="13"/>
      <c r="AT94" s="2">
        <f t="shared" si="46"/>
        <v>20</v>
      </c>
      <c r="AU94" s="4">
        <f t="shared" si="26"/>
        <v>60</v>
      </c>
      <c r="AV94" s="4">
        <f t="shared" si="27"/>
        <v>0.36</v>
      </c>
      <c r="AW94" s="4">
        <f>151.625</f>
        <v>151.625</v>
      </c>
      <c r="AX94" s="4">
        <f>154+7/16</f>
        <v>154.4375</v>
      </c>
      <c r="AY94" s="4">
        <f t="shared" si="28"/>
        <v>2.8125</v>
      </c>
      <c r="AZ94" s="13">
        <f t="shared" si="54"/>
        <v>0.790569415</v>
      </c>
      <c r="BA94" s="4">
        <f t="shared" si="30"/>
        <v>0.01107846503</v>
      </c>
      <c r="BB94" s="13"/>
      <c r="BC94" s="2">
        <f t="shared" si="47"/>
        <v>20</v>
      </c>
      <c r="BD94" s="4">
        <f t="shared" si="31"/>
        <v>60</v>
      </c>
      <c r="BE94" s="4">
        <f t="shared" si="32"/>
        <v>0.36</v>
      </c>
      <c r="BF94" s="4">
        <f>151.625-1/32</f>
        <v>151.59375</v>
      </c>
      <c r="BG94" s="4">
        <f>154.5+1/32</f>
        <v>154.53125</v>
      </c>
      <c r="BH94" s="4">
        <f t="shared" si="33"/>
        <v>2.9375</v>
      </c>
      <c r="BI94" s="13">
        <f t="shared" si="55"/>
        <v>0.8164965809</v>
      </c>
      <c r="BJ94" s="4">
        <f t="shared" si="35"/>
        <v>0.009996807034</v>
      </c>
      <c r="BK94" s="13"/>
      <c r="BL94" s="2">
        <f t="shared" si="48"/>
        <v>20</v>
      </c>
      <c r="BM94" s="4">
        <f t="shared" si="36"/>
        <v>60</v>
      </c>
      <c r="BN94" s="4">
        <f t="shared" si="37"/>
        <v>0.36</v>
      </c>
      <c r="BO94" s="4">
        <f>151.5</f>
        <v>151.5</v>
      </c>
      <c r="BP94" s="4">
        <f>154+9/16</f>
        <v>154.5625</v>
      </c>
      <c r="BQ94" s="4">
        <f t="shared" si="38"/>
        <v>3.0625</v>
      </c>
      <c r="BR94" s="13">
        <f t="shared" si="56"/>
        <v>0.8249579114</v>
      </c>
      <c r="BS94" s="4">
        <f t="shared" si="40"/>
        <v>0.009642806933</v>
      </c>
      <c r="BT94" s="25"/>
    </row>
    <row r="95">
      <c r="A95" s="2">
        <f t="shared" si="41"/>
        <v>20.5</v>
      </c>
      <c r="B95" s="4">
        <f t="shared" si="1"/>
        <v>61.5</v>
      </c>
      <c r="C95" s="4">
        <f t="shared" si="2"/>
        <v>0.33</v>
      </c>
      <c r="D95" s="4">
        <f>152+1/16</f>
        <v>152.0625</v>
      </c>
      <c r="E95" s="2">
        <v>154.0</v>
      </c>
      <c r="F95" s="4">
        <f t="shared" si="3"/>
        <v>1.9375</v>
      </c>
      <c r="G95" s="13">
        <f t="shared" si="49"/>
        <v>0.6516575283</v>
      </c>
      <c r="H95" s="4">
        <f t="shared" si="5"/>
        <v>0.01333789995</v>
      </c>
      <c r="J95" s="2">
        <f t="shared" si="42"/>
        <v>20.5</v>
      </c>
      <c r="K95" s="4">
        <f t="shared" si="6"/>
        <v>61.5</v>
      </c>
      <c r="L95" s="4">
        <f t="shared" si="7"/>
        <v>0.39</v>
      </c>
      <c r="M95" s="4">
        <f t="shared" si="61"/>
        <v>152.0625</v>
      </c>
      <c r="N95" s="4">
        <f t="shared" si="64"/>
        <v>154.03125</v>
      </c>
      <c r="O95" s="4">
        <f t="shared" si="8"/>
        <v>1.96875</v>
      </c>
      <c r="P95" s="13">
        <f t="shared" si="50"/>
        <v>0.6614378278</v>
      </c>
      <c r="Q95" s="4">
        <f t="shared" si="10"/>
        <v>0.01582923228</v>
      </c>
      <c r="S95" s="2">
        <f t="shared" si="43"/>
        <v>20.5</v>
      </c>
      <c r="T95" s="4">
        <f t="shared" si="11"/>
        <v>61.5</v>
      </c>
      <c r="U95" s="4">
        <f t="shared" si="12"/>
        <v>0.39</v>
      </c>
      <c r="V95" s="4">
        <f t="shared" si="63"/>
        <v>152.0625</v>
      </c>
      <c r="W95" s="4">
        <f t="shared" ref="W95:W96" si="66">154+1/32</f>
        <v>154.03125</v>
      </c>
      <c r="X95" s="4">
        <f t="shared" si="13"/>
        <v>1.96875</v>
      </c>
      <c r="Y95" s="13">
        <f t="shared" si="51"/>
        <v>0.6637465183</v>
      </c>
      <c r="Z95" s="4">
        <f t="shared" si="15"/>
        <v>0.01577616489</v>
      </c>
      <c r="AB95" s="2">
        <f t="shared" si="44"/>
        <v>20.5</v>
      </c>
      <c r="AC95" s="4">
        <f t="shared" si="16"/>
        <v>61.5</v>
      </c>
      <c r="AD95" s="4">
        <f t="shared" si="17"/>
        <v>0.27</v>
      </c>
      <c r="AE95" s="2">
        <v>152.0</v>
      </c>
      <c r="AF95" s="4">
        <f t="shared" si="65"/>
        <v>154.0625</v>
      </c>
      <c r="AG95" s="4">
        <f t="shared" si="18"/>
        <v>2.0625</v>
      </c>
      <c r="AH95" s="13">
        <f t="shared" si="52"/>
        <v>0.6723502023</v>
      </c>
      <c r="AI95" s="4">
        <f t="shared" si="20"/>
        <v>0.01037971337</v>
      </c>
      <c r="AJ95" s="13"/>
      <c r="AK95" s="2">
        <f t="shared" si="45"/>
        <v>20.5</v>
      </c>
      <c r="AL95" s="4">
        <f t="shared" si="21"/>
        <v>61.5</v>
      </c>
      <c r="AM95" s="4">
        <f t="shared" si="22"/>
        <v>0.33</v>
      </c>
      <c r="AN95" s="4">
        <f>151+13/16</f>
        <v>151.8125</v>
      </c>
      <c r="AO95" s="4">
        <f>154+5/16</f>
        <v>154.3125</v>
      </c>
      <c r="AP95" s="4">
        <f t="shared" si="23"/>
        <v>2.5</v>
      </c>
      <c r="AQ95" s="13">
        <f t="shared" si="53"/>
        <v>0.750586625</v>
      </c>
      <c r="AR95" s="4">
        <f t="shared" si="25"/>
        <v>0.01131120693</v>
      </c>
      <c r="AS95" s="13"/>
      <c r="AT95" s="2">
        <f t="shared" si="46"/>
        <v>20.5</v>
      </c>
      <c r="AU95" s="4">
        <f t="shared" si="26"/>
        <v>61.5</v>
      </c>
      <c r="AV95" s="4">
        <f t="shared" si="27"/>
        <v>0.33</v>
      </c>
      <c r="AW95" s="4">
        <f>151+11/16</f>
        <v>151.6875</v>
      </c>
      <c r="AX95" s="4">
        <f>154.375</f>
        <v>154.375</v>
      </c>
      <c r="AY95" s="4">
        <f t="shared" si="28"/>
        <v>2.6875</v>
      </c>
      <c r="AZ95" s="13">
        <f t="shared" si="54"/>
        <v>0.7728015413</v>
      </c>
      <c r="BA95" s="4">
        <f t="shared" si="30"/>
        <v>0.01056234489</v>
      </c>
      <c r="BB95" s="13"/>
      <c r="BC95" s="2">
        <f t="shared" si="47"/>
        <v>20.5</v>
      </c>
      <c r="BD95" s="4">
        <f t="shared" si="31"/>
        <v>61.5</v>
      </c>
      <c r="BE95" s="4">
        <f t="shared" si="32"/>
        <v>0.33</v>
      </c>
      <c r="BF95" s="4">
        <f>151.625</f>
        <v>151.625</v>
      </c>
      <c r="BG95" s="4">
        <f>154.5-1/32</f>
        <v>154.46875</v>
      </c>
      <c r="BH95" s="4">
        <f t="shared" si="33"/>
        <v>2.84375</v>
      </c>
      <c r="BI95" s="13">
        <f t="shared" si="55"/>
        <v>0.8033617311</v>
      </c>
      <c r="BJ95" s="4">
        <f t="shared" si="35"/>
        <v>0.009603769937</v>
      </c>
      <c r="BK95" s="13"/>
      <c r="BL95" s="2">
        <f t="shared" si="48"/>
        <v>20.5</v>
      </c>
      <c r="BM95" s="4">
        <f t="shared" si="36"/>
        <v>61.5</v>
      </c>
      <c r="BN95" s="4">
        <f t="shared" si="37"/>
        <v>0.33</v>
      </c>
      <c r="BO95" s="4">
        <f>151.5+1/32</f>
        <v>151.53125</v>
      </c>
      <c r="BP95" s="4">
        <f>154.5</f>
        <v>154.5</v>
      </c>
      <c r="BQ95" s="4">
        <f t="shared" si="38"/>
        <v>2.96875</v>
      </c>
      <c r="BR95" s="13">
        <f t="shared" si="56"/>
        <v>0.8122328621</v>
      </c>
      <c r="BS95" s="4">
        <f t="shared" si="40"/>
        <v>0.009279016291</v>
      </c>
      <c r="BT95" s="25"/>
    </row>
    <row r="96">
      <c r="A96" s="2">
        <f t="shared" si="41"/>
        <v>21</v>
      </c>
      <c r="B96" s="4">
        <f t="shared" si="1"/>
        <v>63</v>
      </c>
      <c r="C96" s="4">
        <f t="shared" si="2"/>
        <v>0.3</v>
      </c>
      <c r="D96" s="2">
        <v>152.0</v>
      </c>
      <c r="E96" s="4">
        <f>154+1/32</f>
        <v>154.03125</v>
      </c>
      <c r="F96" s="4">
        <f t="shared" si="3"/>
        <v>2.03125</v>
      </c>
      <c r="G96" s="13">
        <f t="shared" si="49"/>
        <v>0.6672371988</v>
      </c>
      <c r="H96" s="4">
        <f t="shared" si="5"/>
        <v>0.01179234268</v>
      </c>
      <c r="J96" s="2">
        <f t="shared" si="42"/>
        <v>21</v>
      </c>
      <c r="K96" s="4">
        <f t="shared" si="6"/>
        <v>63</v>
      </c>
      <c r="L96" s="4">
        <f t="shared" si="7"/>
        <v>0.36</v>
      </c>
      <c r="M96" s="4">
        <f t="shared" si="61"/>
        <v>152.0625</v>
      </c>
      <c r="N96" s="4">
        <f t="shared" si="64"/>
        <v>154.03125</v>
      </c>
      <c r="O96" s="4">
        <f t="shared" si="8"/>
        <v>1.96875</v>
      </c>
      <c r="P96" s="13">
        <f t="shared" si="50"/>
        <v>0.6614378278</v>
      </c>
      <c r="Q96" s="4">
        <f t="shared" si="10"/>
        <v>0.01445491134</v>
      </c>
      <c r="S96" s="2">
        <f t="shared" si="43"/>
        <v>21</v>
      </c>
      <c r="T96" s="4">
        <f t="shared" si="11"/>
        <v>63</v>
      </c>
      <c r="U96" s="4">
        <f t="shared" si="12"/>
        <v>0.36</v>
      </c>
      <c r="V96" s="4">
        <f t="shared" si="63"/>
        <v>152.0625</v>
      </c>
      <c r="W96" s="4">
        <f t="shared" si="66"/>
        <v>154.03125</v>
      </c>
      <c r="X96" s="4">
        <f t="shared" si="13"/>
        <v>1.96875</v>
      </c>
      <c r="Y96" s="13">
        <f t="shared" si="51"/>
        <v>0.6637465183</v>
      </c>
      <c r="Z96" s="4">
        <f t="shared" si="15"/>
        <v>0.0146187411</v>
      </c>
      <c r="AB96" s="2">
        <f t="shared" si="44"/>
        <v>21</v>
      </c>
      <c r="AC96" s="4">
        <f t="shared" si="16"/>
        <v>63</v>
      </c>
      <c r="AD96" s="4">
        <f t="shared" si="17"/>
        <v>0.24</v>
      </c>
      <c r="AE96" s="4">
        <f>152-1/16</f>
        <v>151.9375</v>
      </c>
      <c r="AF96" s="4">
        <f>154.125+1/32</f>
        <v>154.15625</v>
      </c>
      <c r="AG96" s="4">
        <f t="shared" si="18"/>
        <v>2.21875</v>
      </c>
      <c r="AH96" s="13">
        <f t="shared" si="52"/>
        <v>0.6973531171</v>
      </c>
      <c r="AI96" s="4">
        <f t="shared" si="20"/>
        <v>0.008623355647</v>
      </c>
      <c r="AJ96" s="13"/>
      <c r="AK96" s="2">
        <f t="shared" si="45"/>
        <v>21</v>
      </c>
      <c r="AL96" s="4">
        <f t="shared" si="21"/>
        <v>63</v>
      </c>
      <c r="AM96" s="4">
        <f t="shared" si="22"/>
        <v>0.3</v>
      </c>
      <c r="AN96" s="4">
        <f t="shared" ref="AN96:AN97" si="67">151.875-1/32</f>
        <v>151.84375</v>
      </c>
      <c r="AO96" s="2">
        <v>154.25</v>
      </c>
      <c r="AP96" s="4">
        <f t="shared" si="23"/>
        <v>2.40625</v>
      </c>
      <c r="AQ96" s="13">
        <f t="shared" si="53"/>
        <v>0.7363786534</v>
      </c>
      <c r="AR96" s="4">
        <f t="shared" si="25"/>
        <v>0.01042864173</v>
      </c>
      <c r="AS96" s="13"/>
      <c r="AT96" s="2">
        <f t="shared" si="46"/>
        <v>21</v>
      </c>
      <c r="AU96" s="4">
        <f t="shared" si="26"/>
        <v>63</v>
      </c>
      <c r="AV96" s="4">
        <f t="shared" si="27"/>
        <v>0.3</v>
      </c>
      <c r="AW96" s="4">
        <f>151.75-1/32</f>
        <v>151.71875</v>
      </c>
      <c r="AX96" s="4">
        <f>154.375-1/32</f>
        <v>154.34375</v>
      </c>
      <c r="AY96" s="4">
        <f t="shared" si="28"/>
        <v>2.625</v>
      </c>
      <c r="AZ96" s="13">
        <f t="shared" si="54"/>
        <v>0.7637626158</v>
      </c>
      <c r="BA96" s="4">
        <f t="shared" si="30"/>
        <v>0.009753565136</v>
      </c>
      <c r="BB96" s="13"/>
      <c r="BC96" s="2">
        <f t="shared" si="47"/>
        <v>21</v>
      </c>
      <c r="BD96" s="4">
        <f t="shared" si="31"/>
        <v>63</v>
      </c>
      <c r="BE96" s="4">
        <f t="shared" si="32"/>
        <v>0.3</v>
      </c>
      <c r="BF96" s="4">
        <f>151+11/16</f>
        <v>151.6875</v>
      </c>
      <c r="BG96" s="4">
        <f>154+7/16</f>
        <v>154.4375</v>
      </c>
      <c r="BH96" s="4">
        <f t="shared" si="33"/>
        <v>2.75</v>
      </c>
      <c r="BI96" s="13">
        <f t="shared" si="55"/>
        <v>0.7900085285</v>
      </c>
      <c r="BJ96" s="4">
        <f t="shared" si="35"/>
        <v>0.009043276802</v>
      </c>
      <c r="BK96" s="13"/>
      <c r="BL96" s="2">
        <f t="shared" si="48"/>
        <v>21</v>
      </c>
      <c r="BM96" s="4">
        <f t="shared" si="36"/>
        <v>63</v>
      </c>
      <c r="BN96" s="4">
        <f t="shared" si="37"/>
        <v>0.3</v>
      </c>
      <c r="BO96" s="4">
        <f>151.625-1/32</f>
        <v>151.59375</v>
      </c>
      <c r="BP96" s="4">
        <f>154.5-1/32</f>
        <v>154.46875</v>
      </c>
      <c r="BQ96" s="4">
        <f t="shared" si="38"/>
        <v>2.875</v>
      </c>
      <c r="BR96" s="13">
        <f t="shared" si="56"/>
        <v>0.7993052539</v>
      </c>
      <c r="BS96" s="4">
        <f t="shared" si="40"/>
        <v>0.008748894294</v>
      </c>
      <c r="BT96" s="25"/>
    </row>
    <row r="97">
      <c r="A97" s="2">
        <f t="shared" si="41"/>
        <v>21.5</v>
      </c>
      <c r="B97" s="4">
        <f t="shared" si="1"/>
        <v>64.5</v>
      </c>
      <c r="C97" s="4">
        <f t="shared" si="2"/>
        <v>0.27</v>
      </c>
      <c r="D97" s="4">
        <f>152-1/32</f>
        <v>151.96875</v>
      </c>
      <c r="E97" s="4">
        <f>154.125-1/32</f>
        <v>154.09375</v>
      </c>
      <c r="F97" s="4">
        <f t="shared" si="3"/>
        <v>2.125</v>
      </c>
      <c r="G97" s="13">
        <f t="shared" si="49"/>
        <v>0.682461299</v>
      </c>
      <c r="H97" s="4">
        <f t="shared" si="5"/>
        <v>0.01028842177</v>
      </c>
      <c r="J97" s="2">
        <f t="shared" si="42"/>
        <v>21.5</v>
      </c>
      <c r="K97" s="4">
        <f t="shared" si="6"/>
        <v>64.5</v>
      </c>
      <c r="L97" s="4">
        <f t="shared" si="7"/>
        <v>0.33</v>
      </c>
      <c r="M97" s="4">
        <f>152+1/32</f>
        <v>152.03125</v>
      </c>
      <c r="N97" s="4">
        <f>154+1/16</f>
        <v>154.0625</v>
      </c>
      <c r="O97" s="4">
        <f t="shared" si="8"/>
        <v>2.03125</v>
      </c>
      <c r="P97" s="13">
        <f t="shared" si="50"/>
        <v>0.6718548124</v>
      </c>
      <c r="Q97" s="4">
        <f t="shared" si="10"/>
        <v>0.0128807829</v>
      </c>
      <c r="S97" s="2">
        <f t="shared" si="43"/>
        <v>21.5</v>
      </c>
      <c r="T97" s="4">
        <f t="shared" si="11"/>
        <v>64.5</v>
      </c>
      <c r="U97" s="4">
        <f t="shared" si="12"/>
        <v>0.33</v>
      </c>
      <c r="V97" s="4">
        <f>152.125-1/32</f>
        <v>152.09375</v>
      </c>
      <c r="W97" s="2">
        <v>154.0</v>
      </c>
      <c r="X97" s="4">
        <f t="shared" si="13"/>
        <v>1.90625</v>
      </c>
      <c r="Y97" s="13">
        <f t="shared" si="51"/>
        <v>0.6531258888</v>
      </c>
      <c r="Z97" s="4">
        <f t="shared" si="15"/>
        <v>0.01340483037</v>
      </c>
      <c r="AB97" s="2">
        <f t="shared" si="44"/>
        <v>21.5</v>
      </c>
      <c r="AC97" s="4">
        <f t="shared" si="16"/>
        <v>64.5</v>
      </c>
      <c r="AD97" s="4">
        <f t="shared" si="17"/>
        <v>0.21</v>
      </c>
      <c r="AE97" s="4">
        <f>151.8125</f>
        <v>151.8125</v>
      </c>
      <c r="AF97" s="4">
        <f>154.25+1/32</f>
        <v>154.28125</v>
      </c>
      <c r="AG97" s="4">
        <f t="shared" si="18"/>
        <v>2.46875</v>
      </c>
      <c r="AH97" s="13">
        <f t="shared" si="52"/>
        <v>0.7355922039</v>
      </c>
      <c r="AI97" s="4">
        <f t="shared" si="20"/>
        <v>0.006753355609</v>
      </c>
      <c r="AJ97" s="13"/>
      <c r="AK97" s="2">
        <f t="shared" si="45"/>
        <v>21.5</v>
      </c>
      <c r="AL97" s="4">
        <f t="shared" si="21"/>
        <v>64.5</v>
      </c>
      <c r="AM97" s="4">
        <f t="shared" si="22"/>
        <v>0.27</v>
      </c>
      <c r="AN97" s="4">
        <f t="shared" si="67"/>
        <v>151.84375</v>
      </c>
      <c r="AO97" s="2">
        <v>154.25</v>
      </c>
      <c r="AP97" s="4">
        <f t="shared" si="23"/>
        <v>2.40625</v>
      </c>
      <c r="AQ97" s="13">
        <f t="shared" si="53"/>
        <v>0.7363786534</v>
      </c>
      <c r="AR97" s="4">
        <f t="shared" si="25"/>
        <v>0.009227237299</v>
      </c>
      <c r="AS97" s="13"/>
      <c r="AT97" s="2">
        <f t="shared" si="46"/>
        <v>21.5</v>
      </c>
      <c r="AU97" s="4">
        <f t="shared" si="26"/>
        <v>64.5</v>
      </c>
      <c r="AV97" s="4">
        <f t="shared" si="27"/>
        <v>0.27</v>
      </c>
      <c r="AW97" s="4">
        <f t="shared" ref="AW97:AW101" si="68">151.75</f>
        <v>151.75</v>
      </c>
      <c r="AX97" s="4">
        <f>154+5/16+1/32</f>
        <v>154.34375</v>
      </c>
      <c r="AY97" s="4">
        <f t="shared" si="28"/>
        <v>2.59375</v>
      </c>
      <c r="AZ97" s="13">
        <f t="shared" si="54"/>
        <v>0.7592027983</v>
      </c>
      <c r="BA97" s="4">
        <f t="shared" si="30"/>
        <v>0.008840516336</v>
      </c>
      <c r="BB97" s="13"/>
      <c r="BC97" s="2">
        <f t="shared" si="47"/>
        <v>21.5</v>
      </c>
      <c r="BD97" s="4">
        <f t="shared" si="31"/>
        <v>64.5</v>
      </c>
      <c r="BE97" s="4">
        <f t="shared" si="32"/>
        <v>0.27</v>
      </c>
      <c r="BF97" s="4">
        <f t="shared" ref="BF97:BF98" si="69">151.75-1/32</f>
        <v>151.71875</v>
      </c>
      <c r="BG97" s="4">
        <f>154.375+1/32</f>
        <v>154.40625</v>
      </c>
      <c r="BH97" s="4">
        <f t="shared" si="33"/>
        <v>2.6875</v>
      </c>
      <c r="BI97" s="13">
        <f t="shared" si="55"/>
        <v>0.7809795631</v>
      </c>
      <c r="BJ97" s="4">
        <f t="shared" si="35"/>
        <v>0.008279191463</v>
      </c>
      <c r="BK97" s="13"/>
      <c r="BL97" s="2">
        <f t="shared" si="48"/>
        <v>21.5</v>
      </c>
      <c r="BM97" s="4">
        <f t="shared" si="36"/>
        <v>64.5</v>
      </c>
      <c r="BN97" s="4">
        <f t="shared" si="37"/>
        <v>0.27</v>
      </c>
      <c r="BO97" s="4">
        <f>151.625</f>
        <v>151.625</v>
      </c>
      <c r="BP97" s="4">
        <f>154+7/16</f>
        <v>154.4375</v>
      </c>
      <c r="BQ97" s="4">
        <f t="shared" si="38"/>
        <v>2.8125</v>
      </c>
      <c r="BR97" s="13">
        <f t="shared" si="56"/>
        <v>0.790569415</v>
      </c>
      <c r="BS97" s="4">
        <f t="shared" si="40"/>
        <v>0.008072671586</v>
      </c>
      <c r="BT97" s="25"/>
    </row>
    <row r="98">
      <c r="A98" s="2">
        <f t="shared" si="41"/>
        <v>22</v>
      </c>
      <c r="B98" s="4">
        <f t="shared" si="1"/>
        <v>66</v>
      </c>
      <c r="C98" s="4">
        <f t="shared" si="2"/>
        <v>0.24</v>
      </c>
      <c r="D98" s="4">
        <f>152-1/16</f>
        <v>151.9375</v>
      </c>
      <c r="E98" s="4">
        <f>154.125+1/32</f>
        <v>154.15625</v>
      </c>
      <c r="F98" s="4">
        <f t="shared" si="3"/>
        <v>2.21875</v>
      </c>
      <c r="G98" s="13">
        <f t="shared" si="49"/>
        <v>0.6973531171</v>
      </c>
      <c r="H98" s="4">
        <f t="shared" si="5"/>
        <v>0.008161735738</v>
      </c>
      <c r="J98" s="2">
        <f t="shared" si="42"/>
        <v>22</v>
      </c>
      <c r="K98" s="4">
        <f t="shared" si="6"/>
        <v>66</v>
      </c>
      <c r="L98" s="4">
        <f t="shared" si="7"/>
        <v>0.3</v>
      </c>
      <c r="M98" s="4">
        <f>152-1/32</f>
        <v>151.96875</v>
      </c>
      <c r="N98" s="2">
        <v>154.125</v>
      </c>
      <c r="O98" s="4">
        <f t="shared" si="8"/>
        <v>2.15625</v>
      </c>
      <c r="P98" s="13">
        <f t="shared" si="50"/>
        <v>0.6922186552</v>
      </c>
      <c r="Q98" s="4">
        <f t="shared" si="10"/>
        <v>0.01102485035</v>
      </c>
      <c r="S98" s="2">
        <f t="shared" si="43"/>
        <v>22</v>
      </c>
      <c r="T98" s="4">
        <f t="shared" si="11"/>
        <v>66</v>
      </c>
      <c r="U98" s="4">
        <f t="shared" si="12"/>
        <v>0.3</v>
      </c>
      <c r="V98" s="4">
        <f>152+1/16</f>
        <v>152.0625</v>
      </c>
      <c r="W98" s="2">
        <v>154.0</v>
      </c>
      <c r="X98" s="4">
        <f t="shared" si="13"/>
        <v>1.9375</v>
      </c>
      <c r="Y98" s="13">
        <f t="shared" si="51"/>
        <v>0.6584576171</v>
      </c>
      <c r="Z98" s="4">
        <f t="shared" si="15"/>
        <v>0.01194817227</v>
      </c>
      <c r="AB98" s="2">
        <f t="shared" si="44"/>
        <v>22</v>
      </c>
      <c r="AC98" s="4">
        <f t="shared" si="16"/>
        <v>66</v>
      </c>
      <c r="AD98" s="4">
        <f t="shared" si="17"/>
        <v>0.18</v>
      </c>
      <c r="AE98" s="4">
        <f>151.625+1/32</f>
        <v>151.65625</v>
      </c>
      <c r="AF98" s="4">
        <f>154+7/16</f>
        <v>154.4375</v>
      </c>
      <c r="AG98" s="4">
        <f t="shared" si="18"/>
        <v>2.78125</v>
      </c>
      <c r="AH98" s="13">
        <f t="shared" si="52"/>
        <v>0.7807618338</v>
      </c>
      <c r="AI98" s="4">
        <f t="shared" si="20"/>
        <v>0.00495907248</v>
      </c>
      <c r="AJ98" s="13"/>
      <c r="AK98" s="2">
        <f t="shared" si="45"/>
        <v>22</v>
      </c>
      <c r="AL98" s="4">
        <f t="shared" si="21"/>
        <v>66</v>
      </c>
      <c r="AM98" s="4">
        <f t="shared" si="22"/>
        <v>0.24</v>
      </c>
      <c r="AN98" s="4">
        <f>151.8125</f>
        <v>151.8125</v>
      </c>
      <c r="AO98" s="4">
        <f>154.25+1/32</f>
        <v>154.28125</v>
      </c>
      <c r="AP98" s="4">
        <f t="shared" si="23"/>
        <v>2.46875</v>
      </c>
      <c r="AQ98" s="13">
        <f t="shared" si="53"/>
        <v>0.7458807064</v>
      </c>
      <c r="AR98" s="4">
        <f t="shared" si="25"/>
        <v>0.00794572749</v>
      </c>
      <c r="AS98" s="13"/>
      <c r="AT98" s="2">
        <f t="shared" si="46"/>
        <v>22</v>
      </c>
      <c r="AU98" s="4">
        <f t="shared" si="26"/>
        <v>66</v>
      </c>
      <c r="AV98" s="4">
        <f t="shared" si="27"/>
        <v>0.24</v>
      </c>
      <c r="AW98" s="4">
        <f t="shared" si="68"/>
        <v>151.75</v>
      </c>
      <c r="AX98" s="4">
        <f t="shared" ref="AX98:AX100" si="70">154+5/16</f>
        <v>154.3125</v>
      </c>
      <c r="AY98" s="4">
        <f t="shared" si="28"/>
        <v>2.5625</v>
      </c>
      <c r="AZ98" s="13">
        <f t="shared" si="54"/>
        <v>0.7546154282</v>
      </c>
      <c r="BA98" s="4">
        <f t="shared" si="30"/>
        <v>0.007853379329</v>
      </c>
      <c r="BB98" s="13"/>
      <c r="BC98" s="2">
        <f t="shared" si="47"/>
        <v>22</v>
      </c>
      <c r="BD98" s="4">
        <f t="shared" si="31"/>
        <v>66</v>
      </c>
      <c r="BE98" s="4">
        <f t="shared" si="32"/>
        <v>0.24</v>
      </c>
      <c r="BF98" s="4">
        <f t="shared" si="69"/>
        <v>151.71875</v>
      </c>
      <c r="BG98" s="4">
        <f t="shared" ref="BG98:BG99" si="71">154.375</f>
        <v>154.375</v>
      </c>
      <c r="BH98" s="4">
        <f t="shared" si="33"/>
        <v>2.65625</v>
      </c>
      <c r="BI98" s="13">
        <f t="shared" si="55"/>
        <v>0.7764257076</v>
      </c>
      <c r="BJ98" s="4">
        <f t="shared" si="35"/>
        <v>0.007411869946</v>
      </c>
      <c r="BK98" s="13"/>
      <c r="BL98" s="2">
        <f t="shared" si="48"/>
        <v>22</v>
      </c>
      <c r="BM98" s="4">
        <f t="shared" si="36"/>
        <v>66</v>
      </c>
      <c r="BN98" s="4">
        <f t="shared" si="37"/>
        <v>0.24</v>
      </c>
      <c r="BO98" s="4">
        <f>151.625+1/32</f>
        <v>151.65625</v>
      </c>
      <c r="BP98" s="4">
        <f>154.375+1/32</f>
        <v>154.40625</v>
      </c>
      <c r="BQ98" s="4">
        <f t="shared" si="38"/>
        <v>2.75</v>
      </c>
      <c r="BR98" s="13">
        <f t="shared" si="56"/>
        <v>0.78173596</v>
      </c>
      <c r="BS98" s="4">
        <f t="shared" si="40"/>
        <v>0.007334514959</v>
      </c>
      <c r="BT98" s="25"/>
    </row>
    <row r="99">
      <c r="A99" s="2">
        <f t="shared" si="41"/>
        <v>22.5</v>
      </c>
      <c r="B99" s="4">
        <f t="shared" si="1"/>
        <v>67.5</v>
      </c>
      <c r="C99" s="4">
        <f t="shared" si="2"/>
        <v>0.21</v>
      </c>
      <c r="D99" s="4">
        <f>151.625</f>
        <v>151.625</v>
      </c>
      <c r="E99" s="4">
        <f>154.375+1/32</f>
        <v>154.40625</v>
      </c>
      <c r="F99" s="4">
        <f t="shared" si="3"/>
        <v>2.78125</v>
      </c>
      <c r="G99" s="13">
        <f t="shared" si="49"/>
        <v>0.7807618338</v>
      </c>
      <c r="H99" s="4">
        <f t="shared" si="5"/>
        <v>0.005132147129</v>
      </c>
      <c r="J99" s="2">
        <f t="shared" si="42"/>
        <v>22.5</v>
      </c>
      <c r="K99" s="4">
        <f t="shared" si="6"/>
        <v>67.5</v>
      </c>
      <c r="L99" s="4">
        <f t="shared" si="7"/>
        <v>0.27</v>
      </c>
      <c r="M99" s="4">
        <f>151.875-1/32</f>
        <v>151.84375</v>
      </c>
      <c r="N99" s="2">
        <v>154.25</v>
      </c>
      <c r="O99" s="4">
        <f t="shared" si="8"/>
        <v>2.40625</v>
      </c>
      <c r="P99" s="13">
        <f t="shared" si="50"/>
        <v>0.7312470323</v>
      </c>
      <c r="Q99" s="4">
        <f t="shared" si="10"/>
        <v>0.008746039224</v>
      </c>
      <c r="S99" s="2">
        <f t="shared" si="43"/>
        <v>22.5</v>
      </c>
      <c r="T99" s="4">
        <f t="shared" si="11"/>
        <v>67.5</v>
      </c>
      <c r="U99" s="4">
        <f t="shared" si="12"/>
        <v>0.27</v>
      </c>
      <c r="V99" s="4">
        <f>152+1/32</f>
        <v>152.03125</v>
      </c>
      <c r="W99" s="4">
        <f>154+1/16</f>
        <v>154.0625</v>
      </c>
      <c r="X99" s="4">
        <f t="shared" si="13"/>
        <v>2.03125</v>
      </c>
      <c r="Y99" s="13">
        <f t="shared" si="51"/>
        <v>0.6741998625</v>
      </c>
      <c r="Z99" s="4">
        <f t="shared" si="15"/>
        <v>0.01025090681</v>
      </c>
      <c r="AB99" s="2">
        <f t="shared" si="44"/>
        <v>22.5</v>
      </c>
      <c r="AC99" s="4">
        <f t="shared" si="16"/>
        <v>67.5</v>
      </c>
      <c r="AD99" s="4">
        <f t="shared" si="17"/>
        <v>0.15</v>
      </c>
      <c r="AE99" s="2">
        <v>151.5</v>
      </c>
      <c r="AF99" s="4">
        <f>154.625-1/32</f>
        <v>154.59375</v>
      </c>
      <c r="AG99" s="4">
        <f t="shared" si="18"/>
        <v>3.09375</v>
      </c>
      <c r="AH99" s="13">
        <f t="shared" si="52"/>
        <v>0.823457462</v>
      </c>
      <c r="AI99" s="4">
        <f t="shared" si="20"/>
        <v>0.003318072519</v>
      </c>
      <c r="AJ99" s="13"/>
      <c r="AK99" s="2">
        <f t="shared" si="45"/>
        <v>22.5</v>
      </c>
      <c r="AL99" s="4">
        <f t="shared" si="21"/>
        <v>67.5</v>
      </c>
      <c r="AM99" s="4">
        <f t="shared" si="22"/>
        <v>0.21</v>
      </c>
      <c r="AN99" s="4">
        <f>151.75+1/32</f>
        <v>151.78125</v>
      </c>
      <c r="AO99" s="4">
        <f>154+5/16</f>
        <v>154.3125</v>
      </c>
      <c r="AP99" s="4">
        <f t="shared" si="23"/>
        <v>2.53125</v>
      </c>
      <c r="AQ99" s="13">
        <f t="shared" si="53"/>
        <v>0.7552632225</v>
      </c>
      <c r="AR99" s="4">
        <f t="shared" si="25"/>
        <v>0.006712400865</v>
      </c>
      <c r="AS99" s="13"/>
      <c r="AT99" s="2">
        <f t="shared" si="46"/>
        <v>22.5</v>
      </c>
      <c r="AU99" s="4">
        <f t="shared" si="26"/>
        <v>67.5</v>
      </c>
      <c r="AV99" s="4">
        <f t="shared" si="27"/>
        <v>0.21</v>
      </c>
      <c r="AW99" s="4">
        <f t="shared" si="68"/>
        <v>151.75</v>
      </c>
      <c r="AX99" s="4">
        <f t="shared" si="70"/>
        <v>154.3125</v>
      </c>
      <c r="AY99" s="4">
        <f t="shared" si="28"/>
        <v>2.5625</v>
      </c>
      <c r="AZ99" s="13">
        <f t="shared" si="54"/>
        <v>0.7546154282</v>
      </c>
      <c r="BA99" s="4">
        <f t="shared" si="30"/>
        <v>0.006806262085</v>
      </c>
      <c r="BB99" s="13"/>
      <c r="BC99" s="2">
        <f t="shared" si="47"/>
        <v>22.5</v>
      </c>
      <c r="BD99" s="4">
        <f t="shared" si="31"/>
        <v>67.5</v>
      </c>
      <c r="BE99" s="4">
        <f t="shared" si="32"/>
        <v>0.21</v>
      </c>
      <c r="BF99" s="4">
        <f>151.75</f>
        <v>151.75</v>
      </c>
      <c r="BG99" s="4">
        <f t="shared" si="71"/>
        <v>154.375</v>
      </c>
      <c r="BH99" s="4">
        <f t="shared" si="33"/>
        <v>2.625</v>
      </c>
      <c r="BI99" s="13">
        <f t="shared" si="55"/>
        <v>0.771844985</v>
      </c>
      <c r="BJ99" s="4">
        <f t="shared" si="35"/>
        <v>0.006556666536</v>
      </c>
      <c r="BK99" s="13"/>
      <c r="BL99" s="2">
        <f t="shared" si="48"/>
        <v>22.5</v>
      </c>
      <c r="BM99" s="4">
        <f t="shared" si="36"/>
        <v>67.5</v>
      </c>
      <c r="BN99" s="4">
        <f t="shared" si="37"/>
        <v>0.21</v>
      </c>
      <c r="BO99" s="4">
        <f>151+11/16</f>
        <v>151.6875</v>
      </c>
      <c r="BP99" s="4">
        <f>154.375</f>
        <v>154.375</v>
      </c>
      <c r="BQ99" s="4">
        <f t="shared" si="38"/>
        <v>2.6875</v>
      </c>
      <c r="BR99" s="13">
        <f t="shared" si="56"/>
        <v>0.7728015413</v>
      </c>
      <c r="BS99" s="4">
        <f t="shared" si="40"/>
        <v>0.006535982468</v>
      </c>
      <c r="BT99" s="25"/>
    </row>
    <row r="100">
      <c r="A100" s="2">
        <f t="shared" si="41"/>
        <v>23</v>
      </c>
      <c r="B100" s="4">
        <f t="shared" si="1"/>
        <v>69</v>
      </c>
      <c r="C100" s="4">
        <f t="shared" si="2"/>
        <v>0.18</v>
      </c>
      <c r="D100" s="4">
        <f>151.25</f>
        <v>151.25</v>
      </c>
      <c r="E100" s="4">
        <f>154+13/16</f>
        <v>154.8125</v>
      </c>
      <c r="F100" s="4">
        <f t="shared" si="3"/>
        <v>3.5625</v>
      </c>
      <c r="G100" s="13">
        <f t="shared" si="49"/>
        <v>0.8836412834</v>
      </c>
      <c r="H100" s="4">
        <f t="shared" si="5"/>
        <v>0.002359012584</v>
      </c>
      <c r="J100" s="2">
        <f t="shared" si="42"/>
        <v>23</v>
      </c>
      <c r="K100" s="4">
        <f t="shared" si="6"/>
        <v>69</v>
      </c>
      <c r="L100" s="4">
        <f t="shared" si="7"/>
        <v>0.24</v>
      </c>
      <c r="M100" s="4">
        <f>151.625</f>
        <v>151.625</v>
      </c>
      <c r="N100" s="4">
        <f>154+7/16</f>
        <v>154.4375</v>
      </c>
      <c r="O100" s="4">
        <f t="shared" si="8"/>
        <v>2.8125</v>
      </c>
      <c r="P100" s="13">
        <f t="shared" si="50"/>
        <v>0.790569415</v>
      </c>
      <c r="Q100" s="4">
        <f t="shared" si="10"/>
        <v>0.006327223713</v>
      </c>
      <c r="S100" s="2">
        <f t="shared" si="43"/>
        <v>23</v>
      </c>
      <c r="T100" s="4">
        <f t="shared" si="11"/>
        <v>69</v>
      </c>
      <c r="U100" s="4">
        <f t="shared" si="12"/>
        <v>0.24</v>
      </c>
      <c r="V100" s="4">
        <f>152-1/16</f>
        <v>151.9375</v>
      </c>
      <c r="W100" s="4">
        <f>154+3/16</f>
        <v>154.1875</v>
      </c>
      <c r="X100" s="4">
        <f t="shared" si="13"/>
        <v>2.25</v>
      </c>
      <c r="Y100" s="13">
        <f t="shared" si="51"/>
        <v>0.7095748752</v>
      </c>
      <c r="Z100" s="4">
        <f t="shared" si="15"/>
        <v>0.008392518415</v>
      </c>
      <c r="AB100" s="2">
        <f t="shared" si="44"/>
        <v>23</v>
      </c>
      <c r="AC100" s="4">
        <f t="shared" si="16"/>
        <v>69</v>
      </c>
      <c r="AD100" s="4">
        <f t="shared" si="17"/>
        <v>0.12</v>
      </c>
      <c r="AE100" s="4">
        <f>151+5/16</f>
        <v>151.3125</v>
      </c>
      <c r="AF100" s="4">
        <f>154.75+1/32</f>
        <v>154.78125</v>
      </c>
      <c r="AG100" s="4">
        <f t="shared" si="18"/>
        <v>3.46875</v>
      </c>
      <c r="AH100" s="13">
        <f t="shared" si="52"/>
        <v>0.8719369086</v>
      </c>
      <c r="AI100" s="4">
        <f t="shared" si="20"/>
        <v>0.002032993992</v>
      </c>
      <c r="AJ100" s="13"/>
      <c r="AK100" s="2">
        <f t="shared" si="45"/>
        <v>23</v>
      </c>
      <c r="AL100" s="4">
        <f t="shared" si="21"/>
        <v>69</v>
      </c>
      <c r="AM100" s="4">
        <f t="shared" si="22"/>
        <v>0.18</v>
      </c>
      <c r="AN100" s="4">
        <f>151.75</f>
        <v>151.75</v>
      </c>
      <c r="AO100" s="4">
        <f>154.375-1/32</f>
        <v>154.34375</v>
      </c>
      <c r="AP100" s="4">
        <f t="shared" si="23"/>
        <v>2.59375</v>
      </c>
      <c r="AQ100" s="13">
        <f t="shared" si="53"/>
        <v>0.7645306026</v>
      </c>
      <c r="AR100" s="4">
        <f t="shared" si="25"/>
        <v>0.005529381142</v>
      </c>
      <c r="AS100" s="13"/>
      <c r="AT100" s="2">
        <f t="shared" si="46"/>
        <v>23</v>
      </c>
      <c r="AU100" s="4">
        <f t="shared" si="26"/>
        <v>69</v>
      </c>
      <c r="AV100" s="4">
        <f t="shared" si="27"/>
        <v>0.18</v>
      </c>
      <c r="AW100" s="4">
        <f t="shared" si="68"/>
        <v>151.75</v>
      </c>
      <c r="AX100" s="4">
        <f t="shared" si="70"/>
        <v>154.3125</v>
      </c>
      <c r="AY100" s="4">
        <f t="shared" si="28"/>
        <v>2.5625</v>
      </c>
      <c r="AZ100" s="13">
        <f t="shared" si="54"/>
        <v>0.7546154282</v>
      </c>
      <c r="BA100" s="4">
        <f t="shared" si="30"/>
        <v>0.005759144841</v>
      </c>
      <c r="BB100" s="13"/>
      <c r="BC100" s="2">
        <f t="shared" si="47"/>
        <v>23</v>
      </c>
      <c r="BD100" s="4">
        <f t="shared" si="31"/>
        <v>69</v>
      </c>
      <c r="BE100" s="4">
        <f t="shared" si="32"/>
        <v>0.18</v>
      </c>
      <c r="BF100" s="4">
        <f>151.75+1/32</f>
        <v>151.78125</v>
      </c>
      <c r="BG100" s="4">
        <f>154.375-1/32</f>
        <v>154.34375</v>
      </c>
      <c r="BH100" s="4">
        <f t="shared" si="33"/>
        <v>2.5625</v>
      </c>
      <c r="BI100" s="13">
        <f t="shared" si="55"/>
        <v>0.762600999</v>
      </c>
      <c r="BJ100" s="4">
        <f t="shared" si="35"/>
        <v>0.00569892595</v>
      </c>
      <c r="BK100" s="13"/>
      <c r="BL100" s="2">
        <f t="shared" si="48"/>
        <v>23</v>
      </c>
      <c r="BM100" s="4">
        <f t="shared" si="36"/>
        <v>69</v>
      </c>
      <c r="BN100" s="4">
        <f t="shared" si="37"/>
        <v>0.18</v>
      </c>
      <c r="BO100" s="4">
        <f t="shared" ref="BO100:BO101" si="72">151.75-1/32</f>
        <v>151.71875</v>
      </c>
      <c r="BP100" s="4">
        <f t="shared" ref="BP100:BP101" si="73">154.375-1/32</f>
        <v>154.34375</v>
      </c>
      <c r="BQ100" s="4">
        <f t="shared" si="38"/>
        <v>2.625</v>
      </c>
      <c r="BR100" s="13">
        <f t="shared" si="56"/>
        <v>0.7637626158</v>
      </c>
      <c r="BS100" s="4">
        <f t="shared" si="40"/>
        <v>0.005611669553</v>
      </c>
      <c r="BT100" s="25"/>
    </row>
    <row r="101">
      <c r="A101" s="2">
        <f t="shared" si="41"/>
        <v>23.5</v>
      </c>
      <c r="B101" s="4">
        <f t="shared" si="1"/>
        <v>70.5</v>
      </c>
      <c r="C101" s="4">
        <f t="shared" si="2"/>
        <v>0.15</v>
      </c>
      <c r="D101" s="4">
        <f>151-1/32</f>
        <v>150.96875</v>
      </c>
      <c r="E101" s="2">
        <v>155.125</v>
      </c>
      <c r="F101" s="4">
        <f t="shared" si="3"/>
        <v>4.15625</v>
      </c>
      <c r="G101" s="13">
        <f t="shared" si="49"/>
        <v>0.9544416714</v>
      </c>
      <c r="H101" s="4">
        <f t="shared" si="5"/>
        <v>0.0007685750574</v>
      </c>
      <c r="J101" s="2">
        <f t="shared" si="42"/>
        <v>23.5</v>
      </c>
      <c r="K101" s="4">
        <f t="shared" si="6"/>
        <v>70.5</v>
      </c>
      <c r="L101" s="4">
        <f t="shared" si="7"/>
        <v>0.21</v>
      </c>
      <c r="M101" s="4">
        <f>151+7/16</f>
        <v>151.4375</v>
      </c>
      <c r="N101" s="4">
        <f>154.625+1/32</f>
        <v>154.65625</v>
      </c>
      <c r="O101" s="4">
        <f t="shared" si="8"/>
        <v>3.21875</v>
      </c>
      <c r="P101" s="13">
        <f t="shared" si="50"/>
        <v>0.8457409638</v>
      </c>
      <c r="Q101" s="4">
        <f t="shared" si="10"/>
        <v>0.003984602987</v>
      </c>
      <c r="S101" s="2">
        <f t="shared" si="43"/>
        <v>23.5</v>
      </c>
      <c r="T101" s="4">
        <f t="shared" si="11"/>
        <v>70.5</v>
      </c>
      <c r="U101" s="4">
        <f t="shared" si="12"/>
        <v>0.21</v>
      </c>
      <c r="V101" s="4">
        <f>151+13/16</f>
        <v>151.8125</v>
      </c>
      <c r="W101" s="4">
        <f>154+5/16</f>
        <v>154.3125</v>
      </c>
      <c r="X101" s="4">
        <f t="shared" si="13"/>
        <v>2.5</v>
      </c>
      <c r="Y101" s="13">
        <f t="shared" si="51"/>
        <v>0.747957592</v>
      </c>
      <c r="Z101" s="4">
        <f t="shared" si="15"/>
        <v>0.00646855014</v>
      </c>
      <c r="AB101" s="2">
        <f t="shared" si="44"/>
        <v>23.5</v>
      </c>
      <c r="AC101" s="4">
        <f t="shared" si="16"/>
        <v>70.5</v>
      </c>
      <c r="AD101" s="4">
        <f t="shared" si="17"/>
        <v>0.09</v>
      </c>
      <c r="AE101" s="4">
        <f>151+3/16</f>
        <v>151.1875</v>
      </c>
      <c r="AF101" s="2">
        <v>154.875</v>
      </c>
      <c r="AG101" s="4">
        <f t="shared" si="18"/>
        <v>3.6875</v>
      </c>
      <c r="AH101" s="13">
        <f t="shared" si="52"/>
        <v>0.8990101101</v>
      </c>
      <c r="AI101" s="4">
        <f t="shared" si="20"/>
        <v>0.001161020644</v>
      </c>
      <c r="AJ101" s="13"/>
      <c r="AK101" s="2">
        <f t="shared" si="45"/>
        <v>23.5</v>
      </c>
      <c r="AL101" s="4">
        <f t="shared" si="21"/>
        <v>70.5</v>
      </c>
      <c r="AM101" s="4">
        <f t="shared" si="22"/>
        <v>0.15</v>
      </c>
      <c r="AN101" s="4">
        <f>151.75-1/32</f>
        <v>151.71875</v>
      </c>
      <c r="AO101" s="2">
        <v>154.375</v>
      </c>
      <c r="AP101" s="4">
        <f t="shared" si="23"/>
        <v>2.65625</v>
      </c>
      <c r="AQ101" s="13">
        <f t="shared" si="53"/>
        <v>0.7736869841</v>
      </c>
      <c r="AR101" s="4">
        <f t="shared" si="25"/>
        <v>0.004398689009</v>
      </c>
      <c r="AS101" s="13"/>
      <c r="AT101" s="2">
        <f t="shared" si="46"/>
        <v>23.5</v>
      </c>
      <c r="AU101" s="4">
        <f t="shared" si="26"/>
        <v>70.5</v>
      </c>
      <c r="AV101" s="4">
        <f t="shared" si="27"/>
        <v>0.15</v>
      </c>
      <c r="AW101" s="4">
        <f t="shared" si="68"/>
        <v>151.75</v>
      </c>
      <c r="AX101" s="4">
        <f>154.3125</f>
        <v>154.3125</v>
      </c>
      <c r="AY101" s="4">
        <f t="shared" si="28"/>
        <v>2.5625</v>
      </c>
      <c r="AZ101" s="13">
        <f t="shared" si="54"/>
        <v>0.7546154282</v>
      </c>
      <c r="BA101" s="4">
        <f t="shared" si="30"/>
        <v>0.004738368151</v>
      </c>
      <c r="BB101" s="13"/>
      <c r="BC101" s="2">
        <f t="shared" si="47"/>
        <v>23.5</v>
      </c>
      <c r="BD101" s="4">
        <f t="shared" si="31"/>
        <v>70.5</v>
      </c>
      <c r="BE101" s="4">
        <f t="shared" si="32"/>
        <v>0.15</v>
      </c>
      <c r="BF101" s="4">
        <f t="shared" ref="BF101:BF103" si="74">151.8125</f>
        <v>151.8125</v>
      </c>
      <c r="BG101" s="4">
        <f t="shared" ref="BG101:BG102" si="75">154+5/16</f>
        <v>154.3125</v>
      </c>
      <c r="BH101" s="4">
        <f t="shared" si="33"/>
        <v>2.5</v>
      </c>
      <c r="BI101" s="13">
        <f t="shared" si="55"/>
        <v>0.7532435772</v>
      </c>
      <c r="BJ101" s="4">
        <f t="shared" si="35"/>
        <v>0.004729756629</v>
      </c>
      <c r="BK101" s="13"/>
      <c r="BL101" s="2">
        <f t="shared" si="48"/>
        <v>23.5</v>
      </c>
      <c r="BM101" s="4">
        <f t="shared" si="36"/>
        <v>70.5</v>
      </c>
      <c r="BN101" s="4">
        <f t="shared" si="37"/>
        <v>0.15</v>
      </c>
      <c r="BO101" s="4">
        <f t="shared" si="72"/>
        <v>151.71875</v>
      </c>
      <c r="BP101" s="4">
        <f t="shared" si="73"/>
        <v>154.34375</v>
      </c>
      <c r="BQ101" s="4">
        <f t="shared" si="38"/>
        <v>2.625</v>
      </c>
      <c r="BR101" s="13">
        <f t="shared" si="56"/>
        <v>0.7637626158</v>
      </c>
      <c r="BS101" s="4">
        <f t="shared" si="40"/>
        <v>0.004644993375</v>
      </c>
      <c r="BT101" s="25"/>
    </row>
    <row r="102">
      <c r="A102" s="2">
        <f t="shared" si="41"/>
        <v>24</v>
      </c>
      <c r="B102" s="4">
        <f t="shared" si="1"/>
        <v>72</v>
      </c>
      <c r="C102" s="4">
        <f t="shared" si="2"/>
        <v>0.12</v>
      </c>
      <c r="D102" s="4">
        <f>150+13/16</f>
        <v>150.8125</v>
      </c>
      <c r="E102" s="2">
        <v>155.25</v>
      </c>
      <c r="F102" s="4">
        <f t="shared" si="3"/>
        <v>4.4375</v>
      </c>
      <c r="G102" s="13">
        <f t="shared" si="49"/>
        <v>0.9862062359</v>
      </c>
      <c r="H102" s="4">
        <f t="shared" si="5"/>
        <v>0</v>
      </c>
      <c r="J102" s="2">
        <f t="shared" si="42"/>
        <v>24</v>
      </c>
      <c r="K102" s="4">
        <f t="shared" si="6"/>
        <v>72</v>
      </c>
      <c r="L102" s="4">
        <f t="shared" si="7"/>
        <v>0.18</v>
      </c>
      <c r="M102" s="4">
        <f>151+3/16</f>
        <v>151.1875</v>
      </c>
      <c r="N102" s="4">
        <f>154.875+1/32</f>
        <v>154.90625</v>
      </c>
      <c r="O102" s="4">
        <f t="shared" si="8"/>
        <v>3.71875</v>
      </c>
      <c r="P102" s="13">
        <f t="shared" si="50"/>
        <v>0.9090593429</v>
      </c>
      <c r="Q102" s="4">
        <f t="shared" si="10"/>
        <v>0.002118538381</v>
      </c>
      <c r="S102" s="2">
        <f t="shared" si="43"/>
        <v>24</v>
      </c>
      <c r="T102" s="4">
        <f t="shared" si="11"/>
        <v>72</v>
      </c>
      <c r="U102" s="4">
        <f t="shared" si="12"/>
        <v>0.18</v>
      </c>
      <c r="V102" s="4">
        <f>151.625</f>
        <v>151.625</v>
      </c>
      <c r="W102" s="4">
        <f>154.5-1/32</f>
        <v>154.46875</v>
      </c>
      <c r="X102" s="4">
        <f t="shared" si="13"/>
        <v>2.84375</v>
      </c>
      <c r="Y102" s="13">
        <f t="shared" si="51"/>
        <v>0.7977240352</v>
      </c>
      <c r="Z102" s="4">
        <f t="shared" si="15"/>
        <v>0.004593289894</v>
      </c>
      <c r="AB102" s="2">
        <f t="shared" si="44"/>
        <v>24</v>
      </c>
      <c r="AC102" s="4">
        <f t="shared" si="16"/>
        <v>72</v>
      </c>
      <c r="AD102" s="4">
        <f t="shared" si="17"/>
        <v>0.06</v>
      </c>
      <c r="AE102" s="4">
        <f>151.125-1/32</f>
        <v>151.09375</v>
      </c>
      <c r="AF102" s="2">
        <v>155.0</v>
      </c>
      <c r="AG102" s="4">
        <f t="shared" si="18"/>
        <v>3.90625</v>
      </c>
      <c r="AH102" s="13">
        <f t="shared" si="52"/>
        <v>0.9252915127</v>
      </c>
      <c r="AI102" s="4">
        <f t="shared" si="20"/>
        <v>0.0005774350313</v>
      </c>
      <c r="AJ102" s="13"/>
      <c r="AK102" s="2">
        <f t="shared" si="45"/>
        <v>24</v>
      </c>
      <c r="AL102" s="4">
        <f t="shared" si="21"/>
        <v>72</v>
      </c>
      <c r="AM102" s="4">
        <f t="shared" si="22"/>
        <v>0.12</v>
      </c>
      <c r="AN102" s="4">
        <f t="shared" ref="AN102:AN104" si="76">151+11/16</f>
        <v>151.6875</v>
      </c>
      <c r="AO102" s="4">
        <f t="shared" ref="AO102:AO104" si="77">154.375+1/32</f>
        <v>154.40625</v>
      </c>
      <c r="AP102" s="4">
        <f t="shared" si="23"/>
        <v>2.71875</v>
      </c>
      <c r="AQ102" s="13">
        <f t="shared" si="53"/>
        <v>0.7827362623</v>
      </c>
      <c r="AR102" s="4">
        <f t="shared" si="25"/>
        <v>0.003365837331</v>
      </c>
      <c r="AS102" s="13"/>
      <c r="AT102" s="2">
        <f t="shared" si="46"/>
        <v>24</v>
      </c>
      <c r="AU102" s="4">
        <f t="shared" si="26"/>
        <v>72</v>
      </c>
      <c r="AV102" s="4">
        <f t="shared" si="27"/>
        <v>0.12</v>
      </c>
      <c r="AW102" s="4">
        <f>151.75+1/32</f>
        <v>151.78125</v>
      </c>
      <c r="AX102" s="4">
        <f>154+5/16</f>
        <v>154.3125</v>
      </c>
      <c r="AY102" s="4">
        <f t="shared" si="28"/>
        <v>2.53125</v>
      </c>
      <c r="AZ102" s="13">
        <f t="shared" si="54"/>
        <v>0.75</v>
      </c>
      <c r="BA102" s="4">
        <f t="shared" si="30"/>
        <v>0.003749785337</v>
      </c>
      <c r="BB102" s="13"/>
      <c r="BC102" s="2">
        <f t="shared" si="47"/>
        <v>24</v>
      </c>
      <c r="BD102" s="4">
        <f t="shared" si="31"/>
        <v>72</v>
      </c>
      <c r="BE102" s="4">
        <f t="shared" si="32"/>
        <v>0.12</v>
      </c>
      <c r="BF102" s="4">
        <f t="shared" si="74"/>
        <v>151.8125</v>
      </c>
      <c r="BG102" s="4">
        <f t="shared" si="75"/>
        <v>154.3125</v>
      </c>
      <c r="BH102" s="4">
        <f t="shared" si="33"/>
        <v>2.5</v>
      </c>
      <c r="BI102" s="13">
        <f t="shared" si="55"/>
        <v>0.7532435772</v>
      </c>
      <c r="BJ102" s="4">
        <f t="shared" si="35"/>
        <v>0.003698799443</v>
      </c>
      <c r="BK102" s="13"/>
      <c r="BL102" s="2">
        <f t="shared" si="48"/>
        <v>24</v>
      </c>
      <c r="BM102" s="4">
        <f t="shared" si="36"/>
        <v>72</v>
      </c>
      <c r="BN102" s="4">
        <f t="shared" si="37"/>
        <v>0.12</v>
      </c>
      <c r="BO102" s="4">
        <f t="shared" ref="BO102:BO103" si="78">151.75</f>
        <v>151.75</v>
      </c>
      <c r="BP102" s="4">
        <f>154+5/16</f>
        <v>154.3125</v>
      </c>
      <c r="BQ102" s="4">
        <f t="shared" si="38"/>
        <v>2.5625</v>
      </c>
      <c r="BR102" s="13">
        <f t="shared" si="56"/>
        <v>0.7546154282</v>
      </c>
      <c r="BS102" s="4">
        <f t="shared" si="40"/>
        <v>0.003684665769</v>
      </c>
      <c r="BT102" s="25"/>
    </row>
    <row r="103">
      <c r="A103" s="2">
        <f t="shared" si="41"/>
        <v>24.5</v>
      </c>
      <c r="B103" s="4">
        <f t="shared" si="1"/>
        <v>73.5</v>
      </c>
      <c r="C103" s="4">
        <f t="shared" si="2"/>
        <v>0.09</v>
      </c>
      <c r="F103" s="4">
        <f t="shared" si="3"/>
        <v>0</v>
      </c>
      <c r="G103" s="13" t="str">
        <f t="shared" si="49"/>
        <v/>
      </c>
      <c r="H103" s="4" t="str">
        <f t="shared" si="5"/>
        <v/>
      </c>
      <c r="J103" s="2">
        <f t="shared" si="42"/>
        <v>24.5</v>
      </c>
      <c r="K103" s="4">
        <f t="shared" si="6"/>
        <v>73.5</v>
      </c>
      <c r="L103" s="4">
        <f t="shared" si="7"/>
        <v>0.15</v>
      </c>
      <c r="M103" s="4">
        <f>151+1/32</f>
        <v>151.03125</v>
      </c>
      <c r="N103" s="4">
        <f>155+1/16</f>
        <v>155.0625</v>
      </c>
      <c r="O103" s="4">
        <f t="shared" si="8"/>
        <v>4.03125</v>
      </c>
      <c r="P103" s="13">
        <f t="shared" si="50"/>
        <v>0.9464847243</v>
      </c>
      <c r="Q103" s="4">
        <f t="shared" si="10"/>
        <v>0.0009875321069</v>
      </c>
      <c r="S103" s="2">
        <f t="shared" si="43"/>
        <v>24.5</v>
      </c>
      <c r="T103" s="4">
        <f t="shared" si="11"/>
        <v>73.5</v>
      </c>
      <c r="U103" s="4">
        <f t="shared" si="12"/>
        <v>0.15</v>
      </c>
      <c r="V103" s="4">
        <f>151.5-1/32</f>
        <v>151.46875</v>
      </c>
      <c r="W103" s="4">
        <f>154.625+1/32</f>
        <v>154.65625</v>
      </c>
      <c r="X103" s="4">
        <f t="shared" si="13"/>
        <v>3.1875</v>
      </c>
      <c r="Y103" s="13">
        <f t="shared" si="51"/>
        <v>0.844563031</v>
      </c>
      <c r="Z103" s="4">
        <f t="shared" si="15"/>
        <v>0.002902860742</v>
      </c>
      <c r="AB103" s="2">
        <f t="shared" si="44"/>
        <v>24.5</v>
      </c>
      <c r="AC103" s="4">
        <f t="shared" si="16"/>
        <v>73.5</v>
      </c>
      <c r="AD103" s="4">
        <f t="shared" si="17"/>
        <v>0.03</v>
      </c>
      <c r="AE103" s="4">
        <f>151+1/16</f>
        <v>151.0625</v>
      </c>
      <c r="AF103" s="2">
        <v>155.0</v>
      </c>
      <c r="AG103" s="4">
        <f t="shared" si="18"/>
        <v>3.9375</v>
      </c>
      <c r="AH103" s="13">
        <f t="shared" si="52"/>
        <v>0.9289853059</v>
      </c>
      <c r="AI103" s="4">
        <f t="shared" si="20"/>
        <v>0.0001865303251</v>
      </c>
      <c r="AJ103" s="13"/>
      <c r="AK103" s="2">
        <f t="shared" si="45"/>
        <v>24.5</v>
      </c>
      <c r="AL103" s="4">
        <f t="shared" si="21"/>
        <v>73.5</v>
      </c>
      <c r="AM103" s="4">
        <f t="shared" si="22"/>
        <v>0.09</v>
      </c>
      <c r="AN103" s="4">
        <f t="shared" si="76"/>
        <v>151.6875</v>
      </c>
      <c r="AO103" s="4">
        <f t="shared" si="77"/>
        <v>154.40625</v>
      </c>
      <c r="AP103" s="4">
        <f t="shared" si="23"/>
        <v>2.71875</v>
      </c>
      <c r="AQ103" s="13">
        <f t="shared" si="53"/>
        <v>0.7827362623</v>
      </c>
      <c r="AR103" s="4">
        <f t="shared" si="25"/>
        <v>0.002404169522</v>
      </c>
      <c r="AS103" s="13"/>
      <c r="AT103" s="2">
        <f t="shared" si="46"/>
        <v>24.5</v>
      </c>
      <c r="AU103" s="4">
        <f t="shared" si="26"/>
        <v>73.5</v>
      </c>
      <c r="AV103" s="4">
        <f t="shared" si="27"/>
        <v>0.09</v>
      </c>
      <c r="AW103" s="4">
        <f t="shared" ref="AW103:AW105" si="79">151.8125</f>
        <v>151.8125</v>
      </c>
      <c r="AX103" s="2">
        <f>154.25+1/32</f>
        <v>154.28125</v>
      </c>
      <c r="AY103" s="4">
        <f t="shared" si="28"/>
        <v>2.46875</v>
      </c>
      <c r="AZ103" s="13">
        <f t="shared" si="54"/>
        <v>0.7406828681</v>
      </c>
      <c r="BA103" s="4">
        <f t="shared" si="30"/>
        <v>0.002728026717</v>
      </c>
      <c r="BB103" s="13"/>
      <c r="BC103" s="2">
        <f t="shared" si="47"/>
        <v>24.5</v>
      </c>
      <c r="BD103" s="4">
        <f t="shared" si="31"/>
        <v>73.5</v>
      </c>
      <c r="BE103" s="4">
        <f t="shared" si="32"/>
        <v>0.09</v>
      </c>
      <c r="BF103" s="4">
        <f t="shared" si="74"/>
        <v>151.8125</v>
      </c>
      <c r="BG103" s="4">
        <f>154.25+1/32</f>
        <v>154.28125</v>
      </c>
      <c r="BH103" s="4">
        <f t="shared" si="33"/>
        <v>2.46875</v>
      </c>
      <c r="BI103" s="13">
        <f t="shared" si="55"/>
        <v>0.7485210003</v>
      </c>
      <c r="BJ103" s="4">
        <f t="shared" si="35"/>
        <v>0.002687430137</v>
      </c>
      <c r="BK103" s="13"/>
      <c r="BL103" s="2">
        <f t="shared" si="48"/>
        <v>24.5</v>
      </c>
      <c r="BM103" s="4">
        <f t="shared" si="36"/>
        <v>73.5</v>
      </c>
      <c r="BN103" s="4">
        <f t="shared" si="37"/>
        <v>0.09</v>
      </c>
      <c r="BO103" s="4">
        <f t="shared" si="78"/>
        <v>151.75</v>
      </c>
      <c r="BP103" s="4">
        <f t="shared" ref="BP103:BP104" si="80">154.25+1/32</f>
        <v>154.28125</v>
      </c>
      <c r="BQ103" s="4">
        <f t="shared" si="38"/>
        <v>2.53125</v>
      </c>
      <c r="BR103" s="13">
        <f t="shared" si="56"/>
        <v>0.75</v>
      </c>
      <c r="BS103" s="4">
        <f t="shared" si="40"/>
        <v>0.002663727466</v>
      </c>
      <c r="BT103" s="25"/>
    </row>
    <row r="104">
      <c r="A104" s="2">
        <f t="shared" si="41"/>
        <v>25</v>
      </c>
      <c r="B104" s="4">
        <f t="shared" si="1"/>
        <v>75</v>
      </c>
      <c r="C104" s="4">
        <f t="shared" si="2"/>
        <v>0.06</v>
      </c>
      <c r="D104" s="4">
        <f>150+13/16</f>
        <v>150.8125</v>
      </c>
      <c r="E104" s="2">
        <v>155.25</v>
      </c>
      <c r="F104" s="4">
        <f t="shared" si="3"/>
        <v>4.4375</v>
      </c>
      <c r="G104" s="13">
        <f t="shared" si="49"/>
        <v>0.9862062359</v>
      </c>
      <c r="H104" s="4">
        <f t="shared" si="5"/>
        <v>0</v>
      </c>
      <c r="J104" s="2">
        <f t="shared" si="42"/>
        <v>25</v>
      </c>
      <c r="K104" s="4">
        <f t="shared" si="6"/>
        <v>75</v>
      </c>
      <c r="L104" s="4">
        <f t="shared" si="7"/>
        <v>0.12</v>
      </c>
      <c r="M104" s="4">
        <f>150.875+1/32</f>
        <v>150.90625</v>
      </c>
      <c r="N104" s="4">
        <f>155+3/16</f>
        <v>155.1875</v>
      </c>
      <c r="O104" s="4">
        <f t="shared" si="8"/>
        <v>4.28125</v>
      </c>
      <c r="P104" s="13">
        <f t="shared" si="50"/>
        <v>0.9753916592</v>
      </c>
      <c r="Q104" s="4">
        <f t="shared" si="10"/>
        <v>0.0006601195303</v>
      </c>
      <c r="S104" s="2">
        <f t="shared" si="43"/>
        <v>25</v>
      </c>
      <c r="T104" s="4">
        <f t="shared" si="11"/>
        <v>75</v>
      </c>
      <c r="U104" s="4">
        <f t="shared" si="12"/>
        <v>0.12</v>
      </c>
      <c r="V104" s="4">
        <f>151.25</f>
        <v>151.25</v>
      </c>
      <c r="W104" s="4">
        <f>154.875-1/32</f>
        <v>154.84375</v>
      </c>
      <c r="X104" s="4">
        <f t="shared" si="13"/>
        <v>3.59375</v>
      </c>
      <c r="Y104" s="13">
        <f t="shared" si="51"/>
        <v>0.8967696495</v>
      </c>
      <c r="Z104" s="4">
        <f t="shared" si="15"/>
        <v>0.001562888485</v>
      </c>
      <c r="AB104" s="2">
        <f t="shared" si="44"/>
        <v>25</v>
      </c>
      <c r="AC104" s="4">
        <f t="shared" si="16"/>
        <v>75</v>
      </c>
      <c r="AD104" s="4">
        <f t="shared" si="17"/>
        <v>0</v>
      </c>
      <c r="AE104" s="4">
        <f>151.125-1/32</f>
        <v>151.09375</v>
      </c>
      <c r="AF104" s="4">
        <f>155-1/32</f>
        <v>154.96875</v>
      </c>
      <c r="AG104" s="4">
        <f t="shared" si="18"/>
        <v>3.875</v>
      </c>
      <c r="AH104" s="13">
        <f t="shared" si="52"/>
        <v>0.9215829146</v>
      </c>
      <c r="AI104" s="4">
        <f t="shared" si="20"/>
        <v>0</v>
      </c>
      <c r="AJ104" s="13"/>
      <c r="AK104" s="2">
        <f t="shared" si="45"/>
        <v>25</v>
      </c>
      <c r="AL104" s="4">
        <f t="shared" si="21"/>
        <v>75</v>
      </c>
      <c r="AM104" s="4">
        <f t="shared" si="22"/>
        <v>0.06</v>
      </c>
      <c r="AN104" s="4">
        <f t="shared" si="76"/>
        <v>151.6875</v>
      </c>
      <c r="AO104" s="4">
        <f t="shared" si="77"/>
        <v>154.40625</v>
      </c>
      <c r="AP104" s="4">
        <f t="shared" si="23"/>
        <v>2.71875</v>
      </c>
      <c r="AQ104" s="13">
        <f t="shared" si="53"/>
        <v>0.7827362623</v>
      </c>
      <c r="AR104" s="4">
        <f t="shared" si="25"/>
        <v>0.001463743987</v>
      </c>
      <c r="AS104" s="13"/>
      <c r="AT104" s="2">
        <f t="shared" si="46"/>
        <v>25</v>
      </c>
      <c r="AU104" s="4">
        <f t="shared" si="26"/>
        <v>75</v>
      </c>
      <c r="AV104" s="4">
        <f t="shared" si="27"/>
        <v>0.06</v>
      </c>
      <c r="AW104" s="4">
        <f t="shared" si="79"/>
        <v>151.8125</v>
      </c>
      <c r="AX104" s="2">
        <v>154.25</v>
      </c>
      <c r="AY104" s="4">
        <f t="shared" si="28"/>
        <v>2.4375</v>
      </c>
      <c r="AZ104" s="13">
        <f t="shared" si="54"/>
        <v>0.7359800722</v>
      </c>
      <c r="BA104" s="4">
        <f t="shared" si="30"/>
        <v>0.001648224632</v>
      </c>
      <c r="BB104" s="13"/>
      <c r="BC104" s="2">
        <f t="shared" si="47"/>
        <v>25</v>
      </c>
      <c r="BD104" s="4">
        <f t="shared" si="31"/>
        <v>75</v>
      </c>
      <c r="BE104" s="4">
        <f t="shared" si="32"/>
        <v>0.06</v>
      </c>
      <c r="BF104" s="4">
        <f>151.875-1/32</f>
        <v>151.84375</v>
      </c>
      <c r="BG104" s="4">
        <f>154.25</f>
        <v>154.25</v>
      </c>
      <c r="BH104" s="4">
        <f t="shared" si="33"/>
        <v>2.40625</v>
      </c>
      <c r="BI104" s="13">
        <f t="shared" si="55"/>
        <v>0.7389853116</v>
      </c>
      <c r="BJ104" s="4">
        <f t="shared" si="35"/>
        <v>0.001648908557</v>
      </c>
      <c r="BK104" s="13"/>
      <c r="BL104" s="2">
        <f t="shared" si="48"/>
        <v>25</v>
      </c>
      <c r="BM104" s="4">
        <f t="shared" si="36"/>
        <v>75</v>
      </c>
      <c r="BN104" s="4">
        <f t="shared" si="37"/>
        <v>0.06</v>
      </c>
      <c r="BO104" s="4">
        <f>151.75+1/32</f>
        <v>151.78125</v>
      </c>
      <c r="BP104" s="4">
        <f t="shared" si="80"/>
        <v>154.28125</v>
      </c>
      <c r="BQ104" s="4">
        <f t="shared" si="38"/>
        <v>2.5</v>
      </c>
      <c r="BR104" s="13">
        <f t="shared" si="56"/>
        <v>0.7453559925</v>
      </c>
      <c r="BS104" s="4">
        <f t="shared" si="40"/>
        <v>0.001622704396</v>
      </c>
      <c r="BT104" s="25"/>
    </row>
    <row r="105">
      <c r="A105" s="2">
        <f t="shared" si="41"/>
        <v>25.5</v>
      </c>
      <c r="B105" s="4">
        <f t="shared" si="1"/>
        <v>76.5</v>
      </c>
      <c r="C105" s="4">
        <f t="shared" si="2"/>
        <v>0.03</v>
      </c>
      <c r="F105" s="4">
        <f t="shared" si="3"/>
        <v>0</v>
      </c>
      <c r="G105" s="13" t="str">
        <f t="shared" si="49"/>
        <v/>
      </c>
      <c r="H105" s="4" t="str">
        <f t="shared" si="5"/>
        <v/>
      </c>
      <c r="J105" s="2">
        <f t="shared" si="42"/>
        <v>25.5</v>
      </c>
      <c r="K105" s="4">
        <f t="shared" si="6"/>
        <v>76.5</v>
      </c>
      <c r="L105" s="4">
        <f t="shared" si="7"/>
        <v>0.09</v>
      </c>
      <c r="O105" s="4">
        <f t="shared" si="8"/>
        <v>0</v>
      </c>
      <c r="P105" s="13" t="str">
        <f t="shared" si="50"/>
        <v/>
      </c>
      <c r="Q105" s="4" t="str">
        <f t="shared" si="10"/>
        <v/>
      </c>
      <c r="S105" s="2">
        <f t="shared" si="43"/>
        <v>25.5</v>
      </c>
      <c r="T105" s="4">
        <f t="shared" si="11"/>
        <v>76.5</v>
      </c>
      <c r="U105" s="4">
        <f t="shared" si="12"/>
        <v>0.09</v>
      </c>
      <c r="V105" s="4">
        <f>151.125-1/32</f>
        <v>151.09375</v>
      </c>
      <c r="W105" s="2">
        <v>155.0</v>
      </c>
      <c r="X105" s="4">
        <f t="shared" si="13"/>
        <v>3.90625</v>
      </c>
      <c r="Y105" s="13">
        <f t="shared" si="51"/>
        <v>0.93494699</v>
      </c>
      <c r="Z105" s="4">
        <f t="shared" si="15"/>
        <v>0.0006525722443</v>
      </c>
      <c r="AB105" s="2">
        <f t="shared" si="44"/>
        <v>25.5</v>
      </c>
      <c r="AC105" s="4">
        <f t="shared" si="16"/>
        <v>76.5</v>
      </c>
      <c r="AD105" s="4">
        <f t="shared" si="17"/>
        <v>-0.03</v>
      </c>
      <c r="AE105" s="4">
        <f>151+3/16</f>
        <v>151.1875</v>
      </c>
      <c r="AF105" s="4">
        <f>154.875</f>
        <v>154.875</v>
      </c>
      <c r="AG105" s="4">
        <f t="shared" si="18"/>
        <v>3.6875</v>
      </c>
      <c r="AH105" s="13">
        <f t="shared" si="52"/>
        <v>0.8990101101</v>
      </c>
      <c r="AI105" s="4">
        <f t="shared" si="20"/>
        <v>0.0002567053126</v>
      </c>
      <c r="AJ105" s="13"/>
      <c r="AK105" s="2">
        <f t="shared" si="45"/>
        <v>25.5</v>
      </c>
      <c r="AL105" s="4">
        <f t="shared" si="21"/>
        <v>76.5</v>
      </c>
      <c r="AM105" s="4">
        <f t="shared" si="22"/>
        <v>0.03</v>
      </c>
      <c r="AN105" s="4">
        <f>151.75</f>
        <v>151.75</v>
      </c>
      <c r="AO105" s="2">
        <v>154.375</v>
      </c>
      <c r="AP105" s="4">
        <f t="shared" si="23"/>
        <v>2.625</v>
      </c>
      <c r="AQ105" s="13">
        <f t="shared" si="53"/>
        <v>0.7691224192</v>
      </c>
      <c r="AR105" s="4">
        <f t="shared" si="25"/>
        <v>0.0005020761781</v>
      </c>
      <c r="AS105" s="13"/>
      <c r="AT105" s="2">
        <f t="shared" si="46"/>
        <v>25.5</v>
      </c>
      <c r="AU105" s="4">
        <f t="shared" si="26"/>
        <v>76.5</v>
      </c>
      <c r="AV105" s="4">
        <f t="shared" si="27"/>
        <v>0.03</v>
      </c>
      <c r="AW105" s="4">
        <f t="shared" si="79"/>
        <v>151.8125</v>
      </c>
      <c r="AX105" s="4">
        <f>154.25</f>
        <v>154.25</v>
      </c>
      <c r="AY105" s="4">
        <f t="shared" si="28"/>
        <v>2.4375</v>
      </c>
      <c r="AZ105" s="13">
        <f t="shared" si="54"/>
        <v>0.7359800722</v>
      </c>
      <c r="BA105" s="4">
        <f t="shared" si="30"/>
        <v>0.0005494082106</v>
      </c>
      <c r="BB105" s="13"/>
      <c r="BC105" s="2">
        <f t="shared" si="47"/>
        <v>25.5</v>
      </c>
      <c r="BD105" s="4">
        <f t="shared" si="31"/>
        <v>76.5</v>
      </c>
      <c r="BE105" s="4">
        <f t="shared" si="32"/>
        <v>0.03</v>
      </c>
      <c r="BF105" s="4">
        <f>151.875</f>
        <v>151.875</v>
      </c>
      <c r="BG105" s="4">
        <f t="shared" ref="BG105:BG106" si="81">154.25-1/32</f>
        <v>154.21875</v>
      </c>
      <c r="BH105" s="4">
        <f t="shared" si="33"/>
        <v>2.34375</v>
      </c>
      <c r="BI105" s="13">
        <f t="shared" si="55"/>
        <v>0.7293249575</v>
      </c>
      <c r="BJ105" s="4">
        <f t="shared" si="35"/>
        <v>0.0005581638058</v>
      </c>
      <c r="BK105" s="13"/>
      <c r="BL105" s="2">
        <f t="shared" si="48"/>
        <v>25.5</v>
      </c>
      <c r="BM105" s="4">
        <f t="shared" si="36"/>
        <v>76.5</v>
      </c>
      <c r="BN105" s="4">
        <f t="shared" si="37"/>
        <v>0.03</v>
      </c>
      <c r="BO105" s="4">
        <f t="shared" ref="BO105:BO107" si="82">151+13/16</f>
        <v>151.8125</v>
      </c>
      <c r="BP105" s="2">
        <v>154.25</v>
      </c>
      <c r="BQ105" s="4">
        <f t="shared" si="38"/>
        <v>2.4375</v>
      </c>
      <c r="BR105" s="13">
        <f t="shared" si="56"/>
        <v>0.7359800722</v>
      </c>
      <c r="BS105" s="4">
        <f t="shared" si="40"/>
        <v>0.0005494082106</v>
      </c>
      <c r="BT105" s="25"/>
    </row>
    <row r="106">
      <c r="A106" s="2">
        <f t="shared" si="41"/>
        <v>26</v>
      </c>
      <c r="B106" s="4">
        <f t="shared" si="1"/>
        <v>78</v>
      </c>
      <c r="C106" s="4">
        <f t="shared" si="2"/>
        <v>0</v>
      </c>
      <c r="D106" s="4">
        <f>150+13/16</f>
        <v>150.8125</v>
      </c>
      <c r="E106" s="2">
        <v>155.25</v>
      </c>
      <c r="F106" s="4">
        <f t="shared" si="3"/>
        <v>4.4375</v>
      </c>
      <c r="G106" s="13">
        <f t="shared" si="49"/>
        <v>0.9862062359</v>
      </c>
      <c r="H106" s="4">
        <f t="shared" si="5"/>
        <v>0</v>
      </c>
      <c r="J106" s="2">
        <f t="shared" si="42"/>
        <v>26</v>
      </c>
      <c r="K106" s="4">
        <f t="shared" si="6"/>
        <v>78</v>
      </c>
      <c r="L106" s="4">
        <f t="shared" si="7"/>
        <v>0.06</v>
      </c>
      <c r="M106" s="4">
        <f>150.875-1/32</f>
        <v>150.84375</v>
      </c>
      <c r="N106" s="2">
        <v>155.25</v>
      </c>
      <c r="O106" s="4">
        <f t="shared" si="8"/>
        <v>4.40625</v>
      </c>
      <c r="P106" s="13">
        <f t="shared" si="50"/>
        <v>0.9895285073</v>
      </c>
      <c r="Q106" s="4">
        <f t="shared" si="10"/>
        <v>0</v>
      </c>
      <c r="S106" s="2">
        <f t="shared" si="43"/>
        <v>26</v>
      </c>
      <c r="T106" s="4">
        <f t="shared" si="11"/>
        <v>78</v>
      </c>
      <c r="U106" s="4">
        <f t="shared" si="12"/>
        <v>0.06</v>
      </c>
      <c r="V106" s="4">
        <f>151-1/16</f>
        <v>150.9375</v>
      </c>
      <c r="W106" s="4">
        <f>155+3/16</f>
        <v>155.1875</v>
      </c>
      <c r="X106" s="4">
        <f t="shared" si="13"/>
        <v>4.25</v>
      </c>
      <c r="Y106" s="13">
        <f t="shared" si="51"/>
        <v>0.9752173866</v>
      </c>
      <c r="Z106" s="4">
        <f t="shared" si="15"/>
        <v>0.000273338566</v>
      </c>
      <c r="AB106" s="2">
        <f t="shared" si="44"/>
        <v>26</v>
      </c>
      <c r="AC106" s="4">
        <f t="shared" si="16"/>
        <v>78</v>
      </c>
      <c r="AD106" s="4">
        <f t="shared" si="17"/>
        <v>-0.06</v>
      </c>
      <c r="AE106" s="4">
        <f>151.375-1/32</f>
        <v>151.34375</v>
      </c>
      <c r="AF106" s="4">
        <f>154.75-1/32</f>
        <v>154.71875</v>
      </c>
      <c r="AG106" s="4">
        <f t="shared" si="18"/>
        <v>3.375</v>
      </c>
      <c r="AH106" s="13">
        <f t="shared" si="52"/>
        <v>0.8600732686</v>
      </c>
      <c r="AI106" s="4">
        <f t="shared" si="20"/>
        <v>0.0009372529286</v>
      </c>
      <c r="AJ106" s="13"/>
      <c r="AK106" s="2">
        <f t="shared" si="45"/>
        <v>26</v>
      </c>
      <c r="AL106" s="4">
        <f t="shared" si="21"/>
        <v>78</v>
      </c>
      <c r="AM106" s="4">
        <f t="shared" si="22"/>
        <v>0</v>
      </c>
      <c r="AN106" s="4">
        <f>151.75+1/32</f>
        <v>151.78125</v>
      </c>
      <c r="AO106" s="4">
        <f>154+5/16</f>
        <v>154.3125</v>
      </c>
      <c r="AP106" s="4">
        <f t="shared" si="23"/>
        <v>2.53125</v>
      </c>
      <c r="AQ106" s="13">
        <f t="shared" si="53"/>
        <v>0.7552632225</v>
      </c>
      <c r="AR106" s="4">
        <f t="shared" si="25"/>
        <v>0</v>
      </c>
      <c r="AS106" s="13"/>
      <c r="AT106" s="2">
        <f t="shared" si="46"/>
        <v>26</v>
      </c>
      <c r="AU106" s="4">
        <f t="shared" si="26"/>
        <v>78</v>
      </c>
      <c r="AV106" s="4">
        <f t="shared" si="27"/>
        <v>0</v>
      </c>
      <c r="AW106" s="4">
        <f>151.875</f>
        <v>151.875</v>
      </c>
      <c r="AX106" s="4">
        <f>154+3/16</f>
        <v>154.1875</v>
      </c>
      <c r="AY106" s="4">
        <f t="shared" si="28"/>
        <v>2.3125</v>
      </c>
      <c r="AZ106" s="13">
        <f t="shared" si="54"/>
        <v>0.7168604389</v>
      </c>
      <c r="BA106" s="4">
        <f t="shared" si="30"/>
        <v>0</v>
      </c>
      <c r="BB106" s="13"/>
      <c r="BC106" s="2">
        <f t="shared" si="47"/>
        <v>26</v>
      </c>
      <c r="BD106" s="4">
        <f t="shared" si="31"/>
        <v>78</v>
      </c>
      <c r="BE106" s="4">
        <f t="shared" si="32"/>
        <v>0</v>
      </c>
      <c r="BF106" s="4">
        <f t="shared" ref="BF106:BF107" si="83">151.875+1/32</f>
        <v>151.90625</v>
      </c>
      <c r="BG106" s="4">
        <f t="shared" si="81"/>
        <v>154.21875</v>
      </c>
      <c r="BH106" s="4">
        <f t="shared" si="33"/>
        <v>2.3125</v>
      </c>
      <c r="BI106" s="13">
        <f t="shared" si="55"/>
        <v>0.7244464749</v>
      </c>
      <c r="BJ106" s="4">
        <f t="shared" si="35"/>
        <v>0</v>
      </c>
      <c r="BK106" s="13"/>
      <c r="BL106" s="2">
        <f t="shared" si="48"/>
        <v>26</v>
      </c>
      <c r="BM106" s="4">
        <f t="shared" si="36"/>
        <v>78</v>
      </c>
      <c r="BN106" s="4">
        <f t="shared" si="37"/>
        <v>0</v>
      </c>
      <c r="BO106" s="4">
        <f t="shared" si="82"/>
        <v>151.8125</v>
      </c>
      <c r="BP106" s="4">
        <f>154.25</f>
        <v>154.25</v>
      </c>
      <c r="BQ106" s="4">
        <f t="shared" si="38"/>
        <v>2.4375</v>
      </c>
      <c r="BR106" s="13">
        <f t="shared" si="56"/>
        <v>0.7359800722</v>
      </c>
      <c r="BS106" s="4">
        <f t="shared" si="40"/>
        <v>0</v>
      </c>
      <c r="BT106" s="25"/>
    </row>
    <row r="107">
      <c r="A107" s="2">
        <f t="shared" si="41"/>
        <v>26.5</v>
      </c>
      <c r="B107" s="4">
        <f t="shared" si="1"/>
        <v>79.5</v>
      </c>
      <c r="C107" s="4">
        <f t="shared" si="2"/>
        <v>-0.03</v>
      </c>
      <c r="F107" s="4">
        <f t="shared" si="3"/>
        <v>0</v>
      </c>
      <c r="G107" s="13" t="str">
        <f t="shared" si="49"/>
        <v/>
      </c>
      <c r="H107" s="4" t="str">
        <f t="shared" si="5"/>
        <v/>
      </c>
      <c r="J107" s="2">
        <f t="shared" si="42"/>
        <v>26.5</v>
      </c>
      <c r="K107" s="4">
        <f t="shared" si="6"/>
        <v>79.5</v>
      </c>
      <c r="L107" s="4">
        <f t="shared" si="7"/>
        <v>0.03</v>
      </c>
      <c r="O107" s="4">
        <f t="shared" si="8"/>
        <v>0</v>
      </c>
      <c r="P107" s="13" t="str">
        <f t="shared" si="50"/>
        <v/>
      </c>
      <c r="Q107" s="4" t="str">
        <f t="shared" si="10"/>
        <v/>
      </c>
      <c r="S107" s="2">
        <f t="shared" si="43"/>
        <v>26.5</v>
      </c>
      <c r="T107" s="4">
        <f t="shared" si="11"/>
        <v>79.5</v>
      </c>
      <c r="U107" s="4">
        <f t="shared" si="12"/>
        <v>0.03</v>
      </c>
      <c r="X107" s="4">
        <f t="shared" si="13"/>
        <v>0</v>
      </c>
      <c r="Y107" s="13" t="str">
        <f t="shared" si="51"/>
        <v/>
      </c>
      <c r="Z107" s="4" t="str">
        <f t="shared" si="15"/>
        <v/>
      </c>
      <c r="AB107" s="2">
        <f t="shared" si="44"/>
        <v>26.5</v>
      </c>
      <c r="AC107" s="4">
        <f t="shared" si="16"/>
        <v>79.5</v>
      </c>
      <c r="AD107" s="4">
        <f t="shared" si="17"/>
        <v>-0.09</v>
      </c>
      <c r="AE107" s="2">
        <v>151.5</v>
      </c>
      <c r="AF107" s="4">
        <f>154+9/16</f>
        <v>154.5625</v>
      </c>
      <c r="AG107" s="4">
        <f t="shared" si="18"/>
        <v>3.0625</v>
      </c>
      <c r="AH107" s="13">
        <f t="shared" si="52"/>
        <v>0.8192880304</v>
      </c>
      <c r="AI107" s="4">
        <f t="shared" si="20"/>
        <v>0.00193639587</v>
      </c>
      <c r="AJ107" s="13"/>
      <c r="AK107" s="2">
        <f t="shared" si="45"/>
        <v>26.5</v>
      </c>
      <c r="AL107" s="4">
        <f t="shared" si="21"/>
        <v>79.5</v>
      </c>
      <c r="AM107" s="4">
        <f t="shared" si="22"/>
        <v>-0.03</v>
      </c>
      <c r="AN107" s="4">
        <f>151.875</f>
        <v>151.875</v>
      </c>
      <c r="AO107" s="2">
        <v>154.25</v>
      </c>
      <c r="AP107" s="4">
        <f t="shared" si="23"/>
        <v>2.375</v>
      </c>
      <c r="AQ107" s="13">
        <f t="shared" si="53"/>
        <v>0.7315813472</v>
      </c>
      <c r="AR107" s="4">
        <f t="shared" si="25"/>
        <v>0.0005552233196</v>
      </c>
      <c r="AS107" s="13"/>
      <c r="AT107" s="2">
        <f t="shared" si="46"/>
        <v>26.5</v>
      </c>
      <c r="AU107" s="4">
        <f t="shared" si="26"/>
        <v>79.5</v>
      </c>
      <c r="AV107" s="4">
        <f t="shared" si="27"/>
        <v>-0.03</v>
      </c>
      <c r="AW107" s="4">
        <f>151.875+1/32</f>
        <v>151.90625</v>
      </c>
      <c r="AX107" s="4">
        <f>154.125+1/32</f>
        <v>154.15625</v>
      </c>
      <c r="AY107" s="4">
        <f t="shared" si="28"/>
        <v>2.25</v>
      </c>
      <c r="AZ107" s="13">
        <f t="shared" si="54"/>
        <v>0.7071067812</v>
      </c>
      <c r="BA107" s="4">
        <f t="shared" si="30"/>
        <v>0.0005855806281</v>
      </c>
      <c r="BB107" s="13"/>
      <c r="BC107" s="2">
        <f t="shared" si="47"/>
        <v>26.5</v>
      </c>
      <c r="BD107" s="4">
        <f t="shared" si="31"/>
        <v>79.5</v>
      </c>
      <c r="BE107" s="4">
        <f t="shared" si="32"/>
        <v>-0.03</v>
      </c>
      <c r="BF107" s="4">
        <f t="shared" si="83"/>
        <v>151.90625</v>
      </c>
      <c r="BG107" s="4">
        <f>154+3/16</f>
        <v>154.1875</v>
      </c>
      <c r="BH107" s="4">
        <f t="shared" si="33"/>
        <v>2.28125</v>
      </c>
      <c r="BI107" s="13">
        <f t="shared" si="55"/>
        <v>0.7195349168</v>
      </c>
      <c r="BJ107" s="4">
        <f t="shared" si="35"/>
        <v>0.0005705885559</v>
      </c>
      <c r="BK107" s="13"/>
      <c r="BL107" s="2">
        <f t="shared" si="48"/>
        <v>26.5</v>
      </c>
      <c r="BM107" s="4">
        <f t="shared" si="36"/>
        <v>79.5</v>
      </c>
      <c r="BN107" s="4">
        <f t="shared" si="37"/>
        <v>-0.03</v>
      </c>
      <c r="BO107" s="4">
        <f t="shared" si="82"/>
        <v>151.8125</v>
      </c>
      <c r="BP107" s="4">
        <f>154.25-1/32</f>
        <v>154.21875</v>
      </c>
      <c r="BQ107" s="4">
        <f t="shared" si="38"/>
        <v>2.40625</v>
      </c>
      <c r="BR107" s="13">
        <f t="shared" si="56"/>
        <v>0.7312470323</v>
      </c>
      <c r="BS107" s="4">
        <f t="shared" si="40"/>
        <v>0.0005556608096</v>
      </c>
      <c r="BT107" s="25"/>
    </row>
    <row r="108">
      <c r="A108" s="2">
        <f t="shared" si="41"/>
        <v>27</v>
      </c>
      <c r="B108" s="4">
        <f t="shared" si="1"/>
        <v>81</v>
      </c>
      <c r="C108" s="4">
        <f t="shared" si="2"/>
        <v>-0.06</v>
      </c>
      <c r="D108" s="4">
        <f>150+13/16</f>
        <v>150.8125</v>
      </c>
      <c r="E108" s="2">
        <v>155.25</v>
      </c>
      <c r="F108" s="4">
        <f t="shared" si="3"/>
        <v>4.4375</v>
      </c>
      <c r="G108" s="13">
        <f t="shared" si="49"/>
        <v>0.9862062359</v>
      </c>
      <c r="H108" s="4">
        <f t="shared" si="5"/>
        <v>0</v>
      </c>
      <c r="J108" s="2">
        <f t="shared" si="42"/>
        <v>27</v>
      </c>
      <c r="K108" s="4">
        <f t="shared" si="6"/>
        <v>81</v>
      </c>
      <c r="L108" s="4">
        <f t="shared" si="7"/>
        <v>0</v>
      </c>
      <c r="M108" s="4">
        <f>150.875-1/32</f>
        <v>150.84375</v>
      </c>
      <c r="N108" s="2">
        <v>155.25</v>
      </c>
      <c r="O108" s="4">
        <f t="shared" si="8"/>
        <v>4.40625</v>
      </c>
      <c r="P108" s="13">
        <f t="shared" si="50"/>
        <v>0.9895285073</v>
      </c>
      <c r="Q108" s="4">
        <f t="shared" si="10"/>
        <v>0</v>
      </c>
      <c r="S108" s="2">
        <f t="shared" si="43"/>
        <v>27</v>
      </c>
      <c r="T108" s="4">
        <f t="shared" si="11"/>
        <v>81</v>
      </c>
      <c r="U108" s="4">
        <f t="shared" si="12"/>
        <v>0</v>
      </c>
      <c r="V108" s="4">
        <f t="shared" ref="V108:V109" si="84">150.875-1/32</f>
        <v>150.84375</v>
      </c>
      <c r="W108" s="2">
        <v>155.25</v>
      </c>
      <c r="X108" s="4">
        <f t="shared" si="13"/>
        <v>4.40625</v>
      </c>
      <c r="Y108" s="13">
        <f t="shared" si="51"/>
        <v>0.9929823694</v>
      </c>
      <c r="Z108" s="4">
        <f t="shared" si="15"/>
        <v>0</v>
      </c>
      <c r="AB108" s="2">
        <f t="shared" si="44"/>
        <v>27</v>
      </c>
      <c r="AC108" s="4">
        <f t="shared" si="16"/>
        <v>81</v>
      </c>
      <c r="AD108" s="4">
        <f t="shared" si="17"/>
        <v>-0.12</v>
      </c>
      <c r="AE108" s="4">
        <f>151+11/16</f>
        <v>151.6875</v>
      </c>
      <c r="AF108" s="4">
        <f>154.375+1/32</f>
        <v>154.40625</v>
      </c>
      <c r="AG108" s="4">
        <f t="shared" si="18"/>
        <v>2.71875</v>
      </c>
      <c r="AH108" s="13">
        <f t="shared" si="52"/>
        <v>0.771939383</v>
      </c>
      <c r="AI108" s="4">
        <f t="shared" si="20"/>
        <v>0.00324691522</v>
      </c>
      <c r="AJ108" s="13"/>
      <c r="AK108" s="2">
        <f t="shared" si="45"/>
        <v>27</v>
      </c>
      <c r="AL108" s="4">
        <f t="shared" si="21"/>
        <v>81</v>
      </c>
      <c r="AM108" s="4">
        <f t="shared" si="22"/>
        <v>-0.06</v>
      </c>
      <c r="AN108" s="4">
        <f>152-1/16</f>
        <v>151.9375</v>
      </c>
      <c r="AO108" s="4">
        <f>154+3/16</f>
        <v>154.1875</v>
      </c>
      <c r="AP108" s="4">
        <f t="shared" si="23"/>
        <v>2.25</v>
      </c>
      <c r="AQ108" s="13">
        <f t="shared" si="53"/>
        <v>0.7120689949</v>
      </c>
      <c r="AR108" s="4">
        <f t="shared" si="25"/>
        <v>0.001714622228</v>
      </c>
      <c r="AS108" s="13"/>
      <c r="AT108" s="2">
        <f t="shared" si="46"/>
        <v>27</v>
      </c>
      <c r="AU108" s="4">
        <f t="shared" si="26"/>
        <v>81</v>
      </c>
      <c r="AV108" s="4">
        <f t="shared" si="27"/>
        <v>-0.06</v>
      </c>
      <c r="AW108" s="4">
        <f>152-1/16</f>
        <v>151.9375</v>
      </c>
      <c r="AX108" s="2">
        <v>154.125</v>
      </c>
      <c r="AY108" s="4">
        <f t="shared" si="28"/>
        <v>2.1875</v>
      </c>
      <c r="AZ108" s="13">
        <f t="shared" si="54"/>
        <v>0.6972166888</v>
      </c>
      <c r="BA108" s="4">
        <f t="shared" si="30"/>
        <v>0.001779354546</v>
      </c>
      <c r="BB108" s="13"/>
      <c r="BC108" s="2">
        <f t="shared" si="47"/>
        <v>27</v>
      </c>
      <c r="BD108" s="4">
        <f t="shared" si="31"/>
        <v>81</v>
      </c>
      <c r="BE108" s="4">
        <f t="shared" si="32"/>
        <v>-0.06</v>
      </c>
      <c r="BF108" s="4">
        <f>152-1/16</f>
        <v>151.9375</v>
      </c>
      <c r="BG108" s="4">
        <f>154.125+1/32</f>
        <v>154.15625</v>
      </c>
      <c r="BH108" s="4">
        <f t="shared" si="33"/>
        <v>2.21875</v>
      </c>
      <c r="BI108" s="13">
        <f t="shared" si="55"/>
        <v>0.7096098219</v>
      </c>
      <c r="BJ108" s="4">
        <f t="shared" si="35"/>
        <v>0.001735851455</v>
      </c>
      <c r="BK108" s="13"/>
      <c r="BL108" s="2">
        <f t="shared" si="48"/>
        <v>27</v>
      </c>
      <c r="BM108" s="4">
        <f t="shared" si="36"/>
        <v>81</v>
      </c>
      <c r="BN108" s="4">
        <f t="shared" si="37"/>
        <v>-0.06</v>
      </c>
      <c r="BO108" s="4">
        <f>151.875-1/32</f>
        <v>151.84375</v>
      </c>
      <c r="BP108" s="4">
        <f t="shared" ref="BP108:BP112" si="85">154.1875</f>
        <v>154.1875</v>
      </c>
      <c r="BQ108" s="4">
        <f t="shared" si="38"/>
        <v>2.34375</v>
      </c>
      <c r="BR108" s="13">
        <f t="shared" si="56"/>
        <v>0.7216878365</v>
      </c>
      <c r="BS108" s="4">
        <f t="shared" si="40"/>
        <v>0.001691466266</v>
      </c>
      <c r="BT108" s="25"/>
    </row>
    <row r="109">
      <c r="A109" s="2">
        <f t="shared" si="41"/>
        <v>27.5</v>
      </c>
      <c r="B109" s="4">
        <f t="shared" si="1"/>
        <v>82.5</v>
      </c>
      <c r="C109" s="4">
        <f t="shared" si="2"/>
        <v>-0.09</v>
      </c>
      <c r="F109" s="4">
        <f t="shared" si="3"/>
        <v>0</v>
      </c>
      <c r="G109" s="13" t="str">
        <f t="shared" si="49"/>
        <v/>
      </c>
      <c r="H109" s="4" t="str">
        <f t="shared" si="5"/>
        <v/>
      </c>
      <c r="J109" s="2">
        <f t="shared" si="42"/>
        <v>27.5</v>
      </c>
      <c r="K109" s="4">
        <f t="shared" si="6"/>
        <v>82.5</v>
      </c>
      <c r="L109" s="4">
        <f t="shared" si="7"/>
        <v>-0.03</v>
      </c>
      <c r="O109" s="4">
        <f t="shared" si="8"/>
        <v>0</v>
      </c>
      <c r="P109" s="13" t="str">
        <f t="shared" si="50"/>
        <v/>
      </c>
      <c r="Q109" s="4" t="str">
        <f t="shared" si="10"/>
        <v/>
      </c>
      <c r="S109" s="2">
        <f t="shared" si="43"/>
        <v>27.5</v>
      </c>
      <c r="T109" s="4">
        <f t="shared" si="11"/>
        <v>82.5</v>
      </c>
      <c r="U109" s="4">
        <f t="shared" si="12"/>
        <v>-0.03</v>
      </c>
      <c r="V109" s="4">
        <f t="shared" si="84"/>
        <v>150.84375</v>
      </c>
      <c r="W109" s="2">
        <v>155.25</v>
      </c>
      <c r="X109" s="4">
        <f t="shared" si="13"/>
        <v>4.40625</v>
      </c>
      <c r="Y109" s="13">
        <f t="shared" si="51"/>
        <v>0.9929823694</v>
      </c>
      <c r="Z109" s="4">
        <f t="shared" si="15"/>
        <v>0</v>
      </c>
      <c r="AB109" s="2">
        <f t="shared" si="44"/>
        <v>27.5</v>
      </c>
      <c r="AC109" s="4">
        <f t="shared" si="16"/>
        <v>82.5</v>
      </c>
      <c r="AD109" s="4">
        <f t="shared" si="17"/>
        <v>-0.15</v>
      </c>
      <c r="AE109" s="4">
        <f>151.8125</f>
        <v>151.8125</v>
      </c>
      <c r="AF109" s="2">
        <v>154.25</v>
      </c>
      <c r="AG109" s="4">
        <f t="shared" si="18"/>
        <v>2.4375</v>
      </c>
      <c r="AH109" s="13">
        <f t="shared" si="52"/>
        <v>0.73092173</v>
      </c>
      <c r="AI109" s="4">
        <f t="shared" si="20"/>
        <v>0.00477149646</v>
      </c>
      <c r="AJ109" s="13"/>
      <c r="AK109" s="2">
        <f t="shared" si="45"/>
        <v>27.5</v>
      </c>
      <c r="AL109" s="4">
        <f t="shared" si="21"/>
        <v>82.5</v>
      </c>
      <c r="AM109" s="4">
        <f t="shared" si="22"/>
        <v>-0.09</v>
      </c>
      <c r="AN109" s="2">
        <v>152.0</v>
      </c>
      <c r="AO109" s="4">
        <f>154.125-1/32</f>
        <v>154.09375</v>
      </c>
      <c r="AP109" s="4">
        <f t="shared" si="23"/>
        <v>2.09375</v>
      </c>
      <c r="AQ109" s="13">
        <f t="shared" si="53"/>
        <v>0.6868995457</v>
      </c>
      <c r="AR109" s="4">
        <f t="shared" si="25"/>
        <v>0.002983674988</v>
      </c>
      <c r="AS109" s="13"/>
      <c r="AT109" s="2">
        <f t="shared" si="46"/>
        <v>27.5</v>
      </c>
      <c r="AU109" s="4">
        <f t="shared" si="26"/>
        <v>82.5</v>
      </c>
      <c r="AV109" s="4">
        <f t="shared" si="27"/>
        <v>-0.09</v>
      </c>
      <c r="AW109" s="4">
        <f>152-1/32</f>
        <v>151.96875</v>
      </c>
      <c r="AX109" s="4">
        <f>154+1/16</f>
        <v>154.0625</v>
      </c>
      <c r="AY109" s="4">
        <f t="shared" si="28"/>
        <v>2.09375</v>
      </c>
      <c r="AZ109" s="13">
        <f t="shared" si="54"/>
        <v>0.682112731</v>
      </c>
      <c r="BA109" s="4">
        <f t="shared" si="30"/>
        <v>0.003033033077</v>
      </c>
      <c r="BB109" s="13"/>
      <c r="BC109" s="2">
        <f t="shared" si="47"/>
        <v>27.5</v>
      </c>
      <c r="BD109" s="4">
        <f t="shared" si="31"/>
        <v>82.5</v>
      </c>
      <c r="BE109" s="4">
        <f t="shared" si="32"/>
        <v>-0.09</v>
      </c>
      <c r="BF109" s="4">
        <f t="shared" ref="BF109:BF110" si="86">152-1/32</f>
        <v>151.96875</v>
      </c>
      <c r="BG109" s="2">
        <v>154.125</v>
      </c>
      <c r="BH109" s="4">
        <f t="shared" si="33"/>
        <v>2.15625</v>
      </c>
      <c r="BI109" s="13">
        <f t="shared" si="55"/>
        <v>0.6995439244</v>
      </c>
      <c r="BJ109" s="4">
        <f t="shared" si="35"/>
        <v>0.002948091597</v>
      </c>
      <c r="BK109" s="13"/>
      <c r="BL109" s="2">
        <f t="shared" si="48"/>
        <v>27.5</v>
      </c>
      <c r="BM109" s="4">
        <f t="shared" si="36"/>
        <v>82.5</v>
      </c>
      <c r="BN109" s="4">
        <f t="shared" si="37"/>
        <v>-0.09</v>
      </c>
      <c r="BO109" s="29">
        <f t="shared" ref="BO109:BO113" si="87">151.875</f>
        <v>151.875</v>
      </c>
      <c r="BP109" s="29">
        <f t="shared" si="85"/>
        <v>154.1875</v>
      </c>
      <c r="BQ109" s="4">
        <f t="shared" si="38"/>
        <v>2.3125</v>
      </c>
      <c r="BR109" s="13">
        <f t="shared" si="56"/>
        <v>0.7168604389</v>
      </c>
      <c r="BS109" s="4">
        <f t="shared" si="40"/>
        <v>0.002857471069</v>
      </c>
      <c r="BT109" s="25"/>
    </row>
    <row r="110">
      <c r="A110" s="2">
        <f t="shared" si="41"/>
        <v>28</v>
      </c>
      <c r="B110" s="4">
        <f t="shared" si="1"/>
        <v>84</v>
      </c>
      <c r="C110" s="4">
        <f t="shared" si="2"/>
        <v>-0.12</v>
      </c>
      <c r="D110" s="4">
        <f>150+13/16</f>
        <v>150.8125</v>
      </c>
      <c r="E110" s="2">
        <v>155.25</v>
      </c>
      <c r="F110" s="4">
        <f t="shared" si="3"/>
        <v>4.4375</v>
      </c>
      <c r="G110" s="13">
        <f t="shared" si="49"/>
        <v>0.9862062359</v>
      </c>
      <c r="H110" s="4">
        <f t="shared" si="5"/>
        <v>0</v>
      </c>
      <c r="J110" s="2">
        <f t="shared" si="42"/>
        <v>28</v>
      </c>
      <c r="K110" s="4">
        <f t="shared" si="6"/>
        <v>84</v>
      </c>
      <c r="L110" s="4">
        <f t="shared" si="7"/>
        <v>-0.06</v>
      </c>
      <c r="M110" s="4">
        <f>150.875-1/32</f>
        <v>150.84375</v>
      </c>
      <c r="N110" s="2">
        <v>155.25</v>
      </c>
      <c r="O110" s="4">
        <f t="shared" si="8"/>
        <v>4.40625</v>
      </c>
      <c r="P110" s="13">
        <f t="shared" si="50"/>
        <v>0.9895285073</v>
      </c>
      <c r="Q110" s="4">
        <f t="shared" si="10"/>
        <v>0</v>
      </c>
      <c r="S110" s="2">
        <f t="shared" si="43"/>
        <v>28</v>
      </c>
      <c r="T110" s="4">
        <f t="shared" si="11"/>
        <v>84</v>
      </c>
      <c r="U110" s="4">
        <f t="shared" si="12"/>
        <v>-0.06</v>
      </c>
      <c r="V110" s="4">
        <f>150.875+1/32</f>
        <v>150.90625</v>
      </c>
      <c r="W110" s="4">
        <f>155+3/16</f>
        <v>155.1875</v>
      </c>
      <c r="X110" s="4">
        <f t="shared" si="13"/>
        <v>4.28125</v>
      </c>
      <c r="Y110" s="13">
        <f t="shared" si="51"/>
        <v>0.978796178</v>
      </c>
      <c r="Z110" s="4">
        <f t="shared" si="15"/>
        <v>0.0001370649888</v>
      </c>
      <c r="AB110" s="2">
        <f t="shared" si="44"/>
        <v>28</v>
      </c>
      <c r="AC110" s="4">
        <f t="shared" si="16"/>
        <v>84</v>
      </c>
      <c r="AD110" s="4">
        <f t="shared" si="17"/>
        <v>-0.18</v>
      </c>
      <c r="AE110" s="4">
        <f>152-1/32</f>
        <v>151.96875</v>
      </c>
      <c r="AF110" s="4">
        <f>154.125-1/32</f>
        <v>154.09375</v>
      </c>
      <c r="AG110" s="4">
        <f t="shared" si="18"/>
        <v>2.125</v>
      </c>
      <c r="AH110" s="13">
        <f t="shared" si="52"/>
        <v>0.682461299</v>
      </c>
      <c r="AI110" s="4">
        <f t="shared" si="20"/>
        <v>0.006456791971</v>
      </c>
      <c r="AJ110" s="13"/>
      <c r="AK110" s="2">
        <f t="shared" si="45"/>
        <v>28</v>
      </c>
      <c r="AL110" s="4">
        <f t="shared" si="21"/>
        <v>84</v>
      </c>
      <c r="AM110" s="4">
        <f t="shared" si="22"/>
        <v>-0.12</v>
      </c>
      <c r="AN110" s="4">
        <f>152+1/16</f>
        <v>152.0625</v>
      </c>
      <c r="AO110" s="4">
        <f>154+1/32</f>
        <v>154.03125</v>
      </c>
      <c r="AP110" s="4">
        <f t="shared" si="23"/>
        <v>1.96875</v>
      </c>
      <c r="AQ110" s="13">
        <f t="shared" si="53"/>
        <v>0.6660795537</v>
      </c>
      <c r="AR110" s="4">
        <f t="shared" si="25"/>
        <v>0.004339759668</v>
      </c>
      <c r="AS110" s="13"/>
      <c r="AT110" s="2">
        <f t="shared" si="46"/>
        <v>28</v>
      </c>
      <c r="AU110" s="4">
        <f t="shared" si="26"/>
        <v>84</v>
      </c>
      <c r="AV110" s="4">
        <f t="shared" si="27"/>
        <v>-0.12</v>
      </c>
      <c r="AW110" s="2">
        <v>152.0</v>
      </c>
      <c r="AX110" s="4">
        <f>154+1/32</f>
        <v>154.03125</v>
      </c>
      <c r="AY110" s="4">
        <f t="shared" si="28"/>
        <v>2.03125</v>
      </c>
      <c r="AZ110" s="13">
        <f t="shared" si="54"/>
        <v>0.6718548124</v>
      </c>
      <c r="BA110" s="4">
        <f t="shared" si="30"/>
        <v>0.004332670011</v>
      </c>
      <c r="BB110" s="13"/>
      <c r="BC110" s="2">
        <f t="shared" si="47"/>
        <v>28</v>
      </c>
      <c r="BD110" s="4">
        <f t="shared" si="31"/>
        <v>84</v>
      </c>
      <c r="BE110" s="4">
        <f t="shared" si="32"/>
        <v>-0.12</v>
      </c>
      <c r="BF110" s="4">
        <f t="shared" si="86"/>
        <v>151.96875</v>
      </c>
      <c r="BG110" s="29">
        <f t="shared" ref="BG110:BG115" si="88">154.125-1/32</f>
        <v>154.09375</v>
      </c>
      <c r="BH110" s="4">
        <f t="shared" si="33"/>
        <v>2.125</v>
      </c>
      <c r="BI110" s="13">
        <f t="shared" si="55"/>
        <v>0.6944562647</v>
      </c>
      <c r="BJ110" s="4">
        <f t="shared" si="35"/>
        <v>0.00418260443</v>
      </c>
      <c r="BK110" s="13"/>
      <c r="BL110" s="2">
        <f t="shared" si="48"/>
        <v>28</v>
      </c>
      <c r="BM110" s="4">
        <f t="shared" si="36"/>
        <v>84</v>
      </c>
      <c r="BN110" s="4">
        <f t="shared" si="37"/>
        <v>-0.12</v>
      </c>
      <c r="BO110" s="4">
        <f t="shared" si="87"/>
        <v>151.875</v>
      </c>
      <c r="BP110" s="4">
        <f t="shared" si="85"/>
        <v>154.1875</v>
      </c>
      <c r="BQ110" s="4">
        <f t="shared" si="38"/>
        <v>2.3125</v>
      </c>
      <c r="BR110" s="13">
        <f t="shared" si="56"/>
        <v>0.7168604389</v>
      </c>
      <c r="BS110" s="4">
        <f t="shared" si="40"/>
        <v>0.004017219762</v>
      </c>
      <c r="BT110" s="25"/>
    </row>
    <row r="111">
      <c r="A111" s="2">
        <f t="shared" si="41"/>
        <v>28.5</v>
      </c>
      <c r="B111" s="4">
        <f t="shared" si="1"/>
        <v>85.5</v>
      </c>
      <c r="C111" s="4">
        <f t="shared" si="2"/>
        <v>-0.15</v>
      </c>
      <c r="D111" s="4">
        <f>150.875+1/32</f>
        <v>150.90625</v>
      </c>
      <c r="E111" s="4">
        <f>155.125+1/32</f>
        <v>155.15625</v>
      </c>
      <c r="F111" s="4">
        <f t="shared" si="3"/>
        <v>4.25</v>
      </c>
      <c r="G111" s="13">
        <f t="shared" si="49"/>
        <v>0.9651460249</v>
      </c>
      <c r="H111" s="4">
        <f t="shared" si="5"/>
        <v>0.0006294145576</v>
      </c>
      <c r="J111" s="2">
        <f t="shared" si="42"/>
        <v>28.5</v>
      </c>
      <c r="K111" s="4">
        <f t="shared" si="6"/>
        <v>85.5</v>
      </c>
      <c r="L111" s="4">
        <f t="shared" si="7"/>
        <v>-0.09</v>
      </c>
      <c r="M111" s="4">
        <f>151-1/16</f>
        <v>150.9375</v>
      </c>
      <c r="N111" s="4">
        <f>155.125+1/32</f>
        <v>155.15625</v>
      </c>
      <c r="O111" s="4">
        <f t="shared" si="8"/>
        <v>4.21875</v>
      </c>
      <c r="P111" s="13">
        <f t="shared" si="50"/>
        <v>0.9682458366</v>
      </c>
      <c r="Q111" s="4">
        <f t="shared" si="10"/>
        <v>0.0003193902425</v>
      </c>
      <c r="S111" s="2">
        <f t="shared" si="43"/>
        <v>28.5</v>
      </c>
      <c r="T111" s="4">
        <f t="shared" si="11"/>
        <v>85.5</v>
      </c>
      <c r="U111" s="4">
        <f t="shared" si="12"/>
        <v>-0.09</v>
      </c>
      <c r="V111" s="4">
        <f>151+1/32</f>
        <v>151.03125</v>
      </c>
      <c r="W111" s="4">
        <f>155+1/16</f>
        <v>155.0625</v>
      </c>
      <c r="X111" s="4">
        <f t="shared" si="13"/>
        <v>4.03125</v>
      </c>
      <c r="Y111" s="13">
        <f t="shared" si="51"/>
        <v>0.9497883459</v>
      </c>
      <c r="Z111" s="4">
        <f t="shared" si="15"/>
        <v>0.0005218870086</v>
      </c>
      <c r="AB111" s="2">
        <f t="shared" si="44"/>
        <v>28.5</v>
      </c>
      <c r="AC111" s="4">
        <f t="shared" si="16"/>
        <v>85.5</v>
      </c>
      <c r="AD111" s="4">
        <f t="shared" si="17"/>
        <v>-0.21</v>
      </c>
      <c r="AE111" s="4">
        <f>152.125-1/32</f>
        <v>152.09375</v>
      </c>
      <c r="AF111" s="4">
        <f>154-1/32</f>
        <v>153.96875</v>
      </c>
      <c r="AG111" s="4">
        <f t="shared" si="18"/>
        <v>1.875</v>
      </c>
      <c r="AH111" s="13">
        <f t="shared" si="52"/>
        <v>0.6410607648</v>
      </c>
      <c r="AI111" s="4">
        <f t="shared" si="20"/>
        <v>0.008230546261</v>
      </c>
      <c r="AJ111" s="13"/>
      <c r="AK111" s="2">
        <f t="shared" si="45"/>
        <v>28.5</v>
      </c>
      <c r="AL111" s="4">
        <f t="shared" si="21"/>
        <v>85.5</v>
      </c>
      <c r="AM111" s="4">
        <f t="shared" si="22"/>
        <v>-0.15</v>
      </c>
      <c r="AN111" s="4">
        <f>152.125</f>
        <v>152.125</v>
      </c>
      <c r="AO111" s="2">
        <v>154.0</v>
      </c>
      <c r="AP111" s="4">
        <f t="shared" si="23"/>
        <v>1.875</v>
      </c>
      <c r="AQ111" s="13">
        <f t="shared" si="53"/>
        <v>0.650027085</v>
      </c>
      <c r="AR111" s="4">
        <f t="shared" si="25"/>
        <v>0.005731574185</v>
      </c>
      <c r="AS111" s="13"/>
      <c r="AT111" s="2">
        <f t="shared" si="46"/>
        <v>28.5</v>
      </c>
      <c r="AU111" s="4">
        <f t="shared" si="26"/>
        <v>85.5</v>
      </c>
      <c r="AV111" s="4">
        <f t="shared" si="27"/>
        <v>-0.15</v>
      </c>
      <c r="AW111" s="4">
        <f t="shared" ref="AW111:AW112" si="89">152+1/16</f>
        <v>152.0625</v>
      </c>
      <c r="AX111" s="2">
        <v>154.0</v>
      </c>
      <c r="AY111" s="4">
        <f t="shared" si="28"/>
        <v>1.9375</v>
      </c>
      <c r="AZ111" s="13">
        <f t="shared" si="54"/>
        <v>0.6561673228</v>
      </c>
      <c r="BA111" s="4">
        <f t="shared" si="30"/>
        <v>0.00568292207</v>
      </c>
      <c r="BB111" s="13"/>
      <c r="BC111" s="2">
        <f t="shared" si="47"/>
        <v>28.5</v>
      </c>
      <c r="BD111" s="4">
        <f t="shared" si="31"/>
        <v>85.5</v>
      </c>
      <c r="BE111" s="4">
        <f t="shared" si="32"/>
        <v>-0.15</v>
      </c>
      <c r="BF111" s="29">
        <v>152.0</v>
      </c>
      <c r="BG111" s="29">
        <f t="shared" si="88"/>
        <v>154.09375</v>
      </c>
      <c r="BH111" s="4">
        <f t="shared" si="33"/>
        <v>2.09375</v>
      </c>
      <c r="BI111" s="13">
        <f t="shared" si="55"/>
        <v>0.6893310561</v>
      </c>
      <c r="BJ111" s="4">
        <f t="shared" si="35"/>
        <v>0.005427303063</v>
      </c>
      <c r="BK111" s="13"/>
      <c r="BL111" s="2">
        <f t="shared" si="48"/>
        <v>28.5</v>
      </c>
      <c r="BM111" s="4">
        <f t="shared" si="36"/>
        <v>85.5</v>
      </c>
      <c r="BN111" s="4">
        <f t="shared" si="37"/>
        <v>-0.15</v>
      </c>
      <c r="BO111" s="4">
        <f t="shared" si="87"/>
        <v>151.875</v>
      </c>
      <c r="BP111" s="4">
        <f t="shared" si="85"/>
        <v>154.1875</v>
      </c>
      <c r="BQ111" s="4">
        <f t="shared" si="38"/>
        <v>2.3125</v>
      </c>
      <c r="BR111" s="13">
        <f t="shared" si="56"/>
        <v>0.7168604389</v>
      </c>
      <c r="BS111" s="4">
        <f t="shared" si="40"/>
        <v>0.005164996837</v>
      </c>
      <c r="BT111" s="25"/>
    </row>
    <row r="112">
      <c r="A112" s="2">
        <f t="shared" si="41"/>
        <v>29</v>
      </c>
      <c r="B112" s="4">
        <f t="shared" si="1"/>
        <v>87</v>
      </c>
      <c r="C112" s="4">
        <f t="shared" si="2"/>
        <v>-0.18</v>
      </c>
      <c r="D112" s="4">
        <f>151.375</f>
        <v>151.375</v>
      </c>
      <c r="E112" s="4">
        <f>154+11/16</f>
        <v>154.6875</v>
      </c>
      <c r="F112" s="4">
        <f t="shared" si="3"/>
        <v>3.3125</v>
      </c>
      <c r="G112" s="13">
        <f t="shared" si="49"/>
        <v>0.8520724132</v>
      </c>
      <c r="H112" s="4">
        <f t="shared" si="5"/>
        <v>0.002613865959</v>
      </c>
      <c r="J112" s="2">
        <f t="shared" si="42"/>
        <v>29</v>
      </c>
      <c r="K112" s="4">
        <f t="shared" si="6"/>
        <v>87</v>
      </c>
      <c r="L112" s="4">
        <f t="shared" si="7"/>
        <v>-0.12</v>
      </c>
      <c r="M112" s="4">
        <f>151.25</f>
        <v>151.25</v>
      </c>
      <c r="N112" s="4">
        <f>154.875-1/32</f>
        <v>154.84375</v>
      </c>
      <c r="O112" s="4">
        <f t="shared" si="8"/>
        <v>3.59375</v>
      </c>
      <c r="P112" s="13">
        <f t="shared" si="50"/>
        <v>0.8936504412</v>
      </c>
      <c r="Q112" s="4">
        <f t="shared" si="10"/>
        <v>0.001335664915</v>
      </c>
      <c r="S112" s="2">
        <f t="shared" si="43"/>
        <v>29</v>
      </c>
      <c r="T112" s="4">
        <f t="shared" si="11"/>
        <v>87</v>
      </c>
      <c r="U112" s="4">
        <f t="shared" si="12"/>
        <v>-0.12</v>
      </c>
      <c r="V112" s="4">
        <f>151.375-1/32</f>
        <v>151.34375</v>
      </c>
      <c r="W112" s="2">
        <v>154.75</v>
      </c>
      <c r="X112" s="4">
        <f t="shared" si="13"/>
        <v>3.40625</v>
      </c>
      <c r="Y112" s="13">
        <f t="shared" si="51"/>
        <v>0.87306229</v>
      </c>
      <c r="Z112" s="4">
        <f t="shared" si="15"/>
        <v>0.00165792054</v>
      </c>
      <c r="AB112" s="2">
        <f t="shared" si="44"/>
        <v>29</v>
      </c>
      <c r="AC112" s="4">
        <f t="shared" si="16"/>
        <v>87</v>
      </c>
      <c r="AD112" s="4">
        <f t="shared" si="17"/>
        <v>-0.24</v>
      </c>
      <c r="AE112" s="4">
        <f>152.25-1/32</f>
        <v>152.21875</v>
      </c>
      <c r="AF112" s="4">
        <f>153.875-1/32</f>
        <v>153.84375</v>
      </c>
      <c r="AG112" s="4">
        <f t="shared" si="18"/>
        <v>1.625</v>
      </c>
      <c r="AH112" s="13">
        <f t="shared" si="52"/>
        <v>0.5967950934</v>
      </c>
      <c r="AI112" s="4">
        <f t="shared" si="20"/>
        <v>0.009997122211</v>
      </c>
      <c r="AJ112" s="13"/>
      <c r="AK112" s="2">
        <f t="shared" si="45"/>
        <v>29</v>
      </c>
      <c r="AL112" s="4">
        <f t="shared" si="21"/>
        <v>87</v>
      </c>
      <c r="AM112" s="4">
        <f t="shared" si="22"/>
        <v>-0.18</v>
      </c>
      <c r="AN112" s="4">
        <f>152+3/16</f>
        <v>152.1875</v>
      </c>
      <c r="AO112" s="4">
        <f>154-1/16</f>
        <v>153.9375</v>
      </c>
      <c r="AP112" s="4">
        <f t="shared" si="23"/>
        <v>1.75</v>
      </c>
      <c r="AQ112" s="13">
        <f t="shared" si="53"/>
        <v>0.6279858256</v>
      </c>
      <c r="AR112" s="4">
        <f t="shared" si="25"/>
        <v>0.007179354223</v>
      </c>
      <c r="AS112" s="13"/>
      <c r="AT112" s="2">
        <f t="shared" si="46"/>
        <v>29</v>
      </c>
      <c r="AU112" s="4">
        <f t="shared" si="26"/>
        <v>87</v>
      </c>
      <c r="AV112" s="4">
        <f t="shared" si="27"/>
        <v>-0.18</v>
      </c>
      <c r="AW112" s="4">
        <f t="shared" si="89"/>
        <v>152.0625</v>
      </c>
      <c r="AX112" s="4">
        <f>154-1/32</f>
        <v>153.96875</v>
      </c>
      <c r="AY112" s="4">
        <f t="shared" si="28"/>
        <v>1.90625</v>
      </c>
      <c r="AZ112" s="13">
        <f t="shared" si="54"/>
        <v>0.6508541397</v>
      </c>
      <c r="BA112" s="4">
        <f t="shared" si="30"/>
        <v>0.007044598375</v>
      </c>
      <c r="BB112" s="13"/>
      <c r="BC112" s="2">
        <f t="shared" si="47"/>
        <v>29</v>
      </c>
      <c r="BD112" s="4">
        <f t="shared" si="31"/>
        <v>87</v>
      </c>
      <c r="BE112" s="4">
        <f t="shared" si="32"/>
        <v>-0.18</v>
      </c>
      <c r="BF112" s="2">
        <v>152.0</v>
      </c>
      <c r="BG112" s="4">
        <f t="shared" si="88"/>
        <v>154.09375</v>
      </c>
      <c r="BH112" s="4">
        <f t="shared" si="33"/>
        <v>2.09375</v>
      </c>
      <c r="BI112" s="13">
        <f t="shared" si="55"/>
        <v>0.6893310561</v>
      </c>
      <c r="BJ112" s="4">
        <f t="shared" si="35"/>
        <v>0.006660560129</v>
      </c>
      <c r="BK112" s="13"/>
      <c r="BL112" s="2">
        <f t="shared" si="48"/>
        <v>29</v>
      </c>
      <c r="BM112" s="4">
        <f t="shared" si="36"/>
        <v>87</v>
      </c>
      <c r="BN112" s="4">
        <f t="shared" si="37"/>
        <v>-0.18</v>
      </c>
      <c r="BO112" s="4">
        <f t="shared" si="87"/>
        <v>151.875</v>
      </c>
      <c r="BP112" s="4">
        <f t="shared" si="85"/>
        <v>154.1875</v>
      </c>
      <c r="BQ112" s="4">
        <f t="shared" si="38"/>
        <v>2.3125</v>
      </c>
      <c r="BR112" s="13">
        <f t="shared" si="56"/>
        <v>0.7168604389</v>
      </c>
      <c r="BS112" s="4">
        <f t="shared" si="40"/>
        <v>0.006312773912</v>
      </c>
      <c r="BT112" s="25"/>
    </row>
    <row r="113">
      <c r="A113" s="2">
        <f t="shared" si="41"/>
        <v>29.5</v>
      </c>
      <c r="B113" s="4">
        <f t="shared" si="1"/>
        <v>88.5</v>
      </c>
      <c r="C113" s="4">
        <f t="shared" si="2"/>
        <v>-0.21</v>
      </c>
      <c r="D113" s="4">
        <f>151.75-1/32</f>
        <v>151.71875</v>
      </c>
      <c r="E113" s="4">
        <f>154.375-1/32</f>
        <v>154.34375</v>
      </c>
      <c r="F113" s="4">
        <f t="shared" si="3"/>
        <v>2.625</v>
      </c>
      <c r="G113" s="13">
        <f t="shared" si="49"/>
        <v>0.758513326</v>
      </c>
      <c r="H113" s="4">
        <f t="shared" si="5"/>
        <v>0.005763627161</v>
      </c>
      <c r="J113" s="2">
        <f t="shared" si="42"/>
        <v>29.5</v>
      </c>
      <c r="K113" s="4">
        <f t="shared" si="6"/>
        <v>88.5</v>
      </c>
      <c r="L113" s="4">
        <f t="shared" si="7"/>
        <v>-0.15</v>
      </c>
      <c r="M113" s="4">
        <f>151.5+1/32</f>
        <v>151.53125</v>
      </c>
      <c r="N113" s="4">
        <f>154.5+1/32</f>
        <v>154.53125</v>
      </c>
      <c r="O113" s="4">
        <f t="shared" si="8"/>
        <v>3</v>
      </c>
      <c r="P113" s="13">
        <f t="shared" si="50"/>
        <v>0.8164965809</v>
      </c>
      <c r="Q113" s="4">
        <f t="shared" si="10"/>
        <v>0.003193040011</v>
      </c>
      <c r="S113" s="2">
        <f t="shared" si="43"/>
        <v>29.5</v>
      </c>
      <c r="T113" s="4">
        <f t="shared" si="11"/>
        <v>88.5</v>
      </c>
      <c r="U113" s="4">
        <f t="shared" si="12"/>
        <v>-0.15</v>
      </c>
      <c r="V113" s="4">
        <f>151.625</f>
        <v>151.625</v>
      </c>
      <c r="W113" s="2">
        <v>154.5</v>
      </c>
      <c r="X113" s="4">
        <f t="shared" si="13"/>
        <v>2.875</v>
      </c>
      <c r="Y113" s="13">
        <f t="shared" si="51"/>
        <v>0.8020951585</v>
      </c>
      <c r="Z113" s="4">
        <f t="shared" si="15"/>
        <v>0.003497508769</v>
      </c>
      <c r="AB113" s="2">
        <f t="shared" si="44"/>
        <v>29.5</v>
      </c>
      <c r="AC113" s="4">
        <f t="shared" si="16"/>
        <v>88.5</v>
      </c>
      <c r="AD113" s="4">
        <f t="shared" si="17"/>
        <v>-0.27</v>
      </c>
      <c r="AE113" s="4">
        <f>152+5/16</f>
        <v>152.3125</v>
      </c>
      <c r="AF113" s="2">
        <v>153.75</v>
      </c>
      <c r="AG113" s="4">
        <f t="shared" si="18"/>
        <v>1.4375</v>
      </c>
      <c r="AH113" s="13">
        <f t="shared" si="52"/>
        <v>0.5613096232</v>
      </c>
      <c r="AI113" s="4">
        <f t="shared" si="20"/>
        <v>0.01170901196</v>
      </c>
      <c r="AJ113" s="13"/>
      <c r="AK113" s="2">
        <f t="shared" si="45"/>
        <v>29.5</v>
      </c>
      <c r="AL113" s="4">
        <f t="shared" si="21"/>
        <v>88.5</v>
      </c>
      <c r="AM113" s="4">
        <f t="shared" si="22"/>
        <v>-0.21</v>
      </c>
      <c r="AN113" s="4">
        <f>152.25-1/32</f>
        <v>152.21875</v>
      </c>
      <c r="AO113" s="2">
        <v>153.875</v>
      </c>
      <c r="AP113" s="4">
        <f t="shared" si="23"/>
        <v>1.65625</v>
      </c>
      <c r="AQ113" s="13">
        <f t="shared" si="53"/>
        <v>0.6109332505</v>
      </c>
      <c r="AR113" s="4">
        <f t="shared" si="25"/>
        <v>0.008667707605</v>
      </c>
      <c r="AS113" s="13"/>
      <c r="AT113" s="2">
        <f t="shared" si="46"/>
        <v>29.5</v>
      </c>
      <c r="AU113" s="4">
        <f t="shared" si="26"/>
        <v>88.5</v>
      </c>
      <c r="AV113" s="4">
        <f t="shared" si="27"/>
        <v>-0.21</v>
      </c>
      <c r="AW113" s="4">
        <f t="shared" ref="AW113:AW115" si="90">152.125-1/32</f>
        <v>152.09375</v>
      </c>
      <c r="AX113" s="4">
        <f t="shared" ref="AX113:AX115" si="91">154-1/16</f>
        <v>153.9375</v>
      </c>
      <c r="AY113" s="4">
        <f t="shared" si="28"/>
        <v>1.84375</v>
      </c>
      <c r="AZ113" s="13">
        <f t="shared" si="54"/>
        <v>0.640095479</v>
      </c>
      <c r="BA113" s="4">
        <f t="shared" si="30"/>
        <v>0.008414642423</v>
      </c>
      <c r="BB113" s="13"/>
      <c r="BC113" s="2">
        <f t="shared" si="47"/>
        <v>29.5</v>
      </c>
      <c r="BD113" s="4">
        <f t="shared" si="31"/>
        <v>88.5</v>
      </c>
      <c r="BE113" s="4">
        <f t="shared" si="32"/>
        <v>-0.21</v>
      </c>
      <c r="BF113" s="2">
        <v>152.0</v>
      </c>
      <c r="BG113" s="4">
        <f t="shared" si="88"/>
        <v>154.09375</v>
      </c>
      <c r="BH113" s="4">
        <f t="shared" si="33"/>
        <v>2.09375</v>
      </c>
      <c r="BI113" s="13">
        <f t="shared" si="55"/>
        <v>0.6893310561</v>
      </c>
      <c r="BJ113" s="4">
        <f t="shared" si="35"/>
        <v>0.007871571062</v>
      </c>
      <c r="BK113" s="13"/>
      <c r="BL113" s="2">
        <f t="shared" si="48"/>
        <v>29.5</v>
      </c>
      <c r="BM113" s="4">
        <f t="shared" si="36"/>
        <v>88.5</v>
      </c>
      <c r="BN113" s="4">
        <f t="shared" si="37"/>
        <v>-0.21</v>
      </c>
      <c r="BO113" s="4">
        <f t="shared" si="87"/>
        <v>151.875</v>
      </c>
      <c r="BP113" s="4">
        <f t="shared" ref="BP113:BP114" si="92">154+3/16</f>
        <v>154.1875</v>
      </c>
      <c r="BQ113" s="4">
        <f t="shared" si="38"/>
        <v>2.3125</v>
      </c>
      <c r="BR113" s="13">
        <f t="shared" si="56"/>
        <v>0.7168604389</v>
      </c>
      <c r="BS113" s="4">
        <f t="shared" si="40"/>
        <v>0.007460550986</v>
      </c>
      <c r="BT113" s="25"/>
    </row>
    <row r="114">
      <c r="A114" s="2">
        <f t="shared" si="41"/>
        <v>30</v>
      </c>
      <c r="B114" s="4">
        <f t="shared" si="1"/>
        <v>90</v>
      </c>
      <c r="C114" s="4">
        <f t="shared" si="2"/>
        <v>-0.24</v>
      </c>
      <c r="D114" s="4">
        <f>152-1/16</f>
        <v>151.9375</v>
      </c>
      <c r="E114" s="2">
        <v>154.125</v>
      </c>
      <c r="F114" s="4">
        <f t="shared" si="3"/>
        <v>2.1875</v>
      </c>
      <c r="G114" s="13">
        <f t="shared" si="49"/>
        <v>0.6924247647</v>
      </c>
      <c r="H114" s="4">
        <f t="shared" si="5"/>
        <v>0.008442653049</v>
      </c>
      <c r="J114" s="2">
        <f t="shared" si="42"/>
        <v>30</v>
      </c>
      <c r="K114" s="4">
        <f t="shared" si="6"/>
        <v>90</v>
      </c>
      <c r="L114" s="4">
        <f t="shared" si="7"/>
        <v>-0.18</v>
      </c>
      <c r="M114" s="4">
        <f>151.875</f>
        <v>151.875</v>
      </c>
      <c r="N114" s="4">
        <f>154.25-1/32</f>
        <v>154.21875</v>
      </c>
      <c r="O114" s="4">
        <f t="shared" si="8"/>
        <v>2.34375</v>
      </c>
      <c r="P114" s="13">
        <f t="shared" si="50"/>
        <v>0.7216878365</v>
      </c>
      <c r="Q114" s="4">
        <f t="shared" si="10"/>
        <v>0.005525586881</v>
      </c>
      <c r="S114" s="2">
        <f t="shared" si="43"/>
        <v>30</v>
      </c>
      <c r="T114" s="4">
        <f t="shared" si="11"/>
        <v>90</v>
      </c>
      <c r="U114" s="4">
        <f t="shared" si="12"/>
        <v>-0.18</v>
      </c>
      <c r="V114" s="4">
        <f>151.875</f>
        <v>151.875</v>
      </c>
      <c r="W114" s="4">
        <f>154.25-1/32</f>
        <v>154.21875</v>
      </c>
      <c r="X114" s="4">
        <f t="shared" si="13"/>
        <v>2.34375</v>
      </c>
      <c r="Y114" s="13">
        <f t="shared" si="51"/>
        <v>0.7242068244</v>
      </c>
      <c r="Z114" s="4">
        <f t="shared" si="15"/>
        <v>0.005632474565</v>
      </c>
      <c r="AB114" s="2">
        <f t="shared" si="44"/>
        <v>30</v>
      </c>
      <c r="AC114" s="4">
        <f t="shared" si="16"/>
        <v>90</v>
      </c>
      <c r="AD114" s="4">
        <f t="shared" si="17"/>
        <v>-0.3</v>
      </c>
      <c r="AE114" s="4">
        <f>152.375</f>
        <v>152.375</v>
      </c>
      <c r="AF114" s="4">
        <f>153+11/16</f>
        <v>153.6875</v>
      </c>
      <c r="AG114" s="4">
        <f t="shared" si="18"/>
        <v>1.3125</v>
      </c>
      <c r="AH114" s="13">
        <f t="shared" si="52"/>
        <v>0.5363499165</v>
      </c>
      <c r="AI114" s="4">
        <f t="shared" si="20"/>
        <v>0.01329729766</v>
      </c>
      <c r="AJ114" s="13"/>
      <c r="AK114" s="2">
        <f t="shared" si="45"/>
        <v>30</v>
      </c>
      <c r="AL114" s="4">
        <f t="shared" si="21"/>
        <v>90</v>
      </c>
      <c r="AM114" s="4">
        <f t="shared" si="22"/>
        <v>-0.24</v>
      </c>
      <c r="AN114" s="4">
        <f t="shared" ref="AN114:AN116" si="93">152.25</f>
        <v>152.25</v>
      </c>
      <c r="AO114" s="2">
        <v>153.875</v>
      </c>
      <c r="AP114" s="4">
        <f t="shared" si="23"/>
        <v>1.625</v>
      </c>
      <c r="AQ114" s="13">
        <f t="shared" si="53"/>
        <v>0.6051422834</v>
      </c>
      <c r="AR114" s="4">
        <f t="shared" si="25"/>
        <v>0.01010925481</v>
      </c>
      <c r="AS114" s="13"/>
      <c r="AT114" s="2">
        <f t="shared" si="46"/>
        <v>30</v>
      </c>
      <c r="AU114" s="4">
        <f t="shared" si="26"/>
        <v>90</v>
      </c>
      <c r="AV114" s="4">
        <f t="shared" si="27"/>
        <v>-0.24</v>
      </c>
      <c r="AW114" s="4">
        <f t="shared" si="90"/>
        <v>152.09375</v>
      </c>
      <c r="AX114" s="4">
        <f t="shared" si="91"/>
        <v>153.9375</v>
      </c>
      <c r="AY114" s="4">
        <f t="shared" si="28"/>
        <v>1.84375</v>
      </c>
      <c r="AZ114" s="13">
        <f t="shared" si="54"/>
        <v>0.640095479</v>
      </c>
      <c r="BA114" s="4">
        <f t="shared" si="30"/>
        <v>0.009770475569</v>
      </c>
      <c r="BB114" s="13"/>
      <c r="BC114" s="2">
        <f t="shared" si="47"/>
        <v>30</v>
      </c>
      <c r="BD114" s="4">
        <f t="shared" si="31"/>
        <v>90</v>
      </c>
      <c r="BE114" s="4">
        <f t="shared" si="32"/>
        <v>-0.24</v>
      </c>
      <c r="BF114" s="2">
        <v>152.0</v>
      </c>
      <c r="BG114" s="4">
        <f t="shared" si="88"/>
        <v>154.09375</v>
      </c>
      <c r="BH114" s="4">
        <f t="shared" si="33"/>
        <v>2.09375</v>
      </c>
      <c r="BI114" s="13">
        <f t="shared" si="55"/>
        <v>0.6893310561</v>
      </c>
      <c r="BJ114" s="4">
        <f t="shared" si="35"/>
        <v>0.009082581994</v>
      </c>
      <c r="BK114" s="13"/>
      <c r="BL114" s="2">
        <f t="shared" si="48"/>
        <v>30</v>
      </c>
      <c r="BM114" s="4">
        <f t="shared" si="36"/>
        <v>90</v>
      </c>
      <c r="BN114" s="4">
        <f t="shared" si="37"/>
        <v>-0.24</v>
      </c>
      <c r="BO114" s="4">
        <f>151.875-1/32</f>
        <v>151.84375</v>
      </c>
      <c r="BP114" s="4">
        <f t="shared" si="92"/>
        <v>154.1875</v>
      </c>
      <c r="BQ114" s="4">
        <f t="shared" si="38"/>
        <v>2.34375</v>
      </c>
      <c r="BR114" s="13">
        <f t="shared" si="56"/>
        <v>0.7216878365</v>
      </c>
      <c r="BS114" s="4">
        <f t="shared" si="40"/>
        <v>0.008560441589</v>
      </c>
      <c r="BT114" s="27"/>
    </row>
    <row r="115">
      <c r="A115" s="2">
        <f t="shared" si="41"/>
        <v>30.5</v>
      </c>
      <c r="B115" s="4">
        <f t="shared" si="1"/>
        <v>91.5</v>
      </c>
      <c r="C115" s="4">
        <f t="shared" si="2"/>
        <v>-0.27</v>
      </c>
      <c r="D115" s="4">
        <f t="shared" ref="D115:D117" si="94">152+1/16</f>
        <v>152.0625</v>
      </c>
      <c r="E115" s="2">
        <v>154.0</v>
      </c>
      <c r="F115" s="4">
        <f t="shared" si="3"/>
        <v>1.9375</v>
      </c>
      <c r="G115" s="13">
        <f t="shared" si="49"/>
        <v>0.6516575283</v>
      </c>
      <c r="H115" s="4">
        <f t="shared" si="5"/>
        <v>0.01059377547</v>
      </c>
      <c r="J115" s="2">
        <f t="shared" si="42"/>
        <v>30.5</v>
      </c>
      <c r="K115" s="4">
        <f t="shared" si="6"/>
        <v>91.5</v>
      </c>
      <c r="L115" s="4">
        <f t="shared" si="7"/>
        <v>-0.21</v>
      </c>
      <c r="M115" s="2">
        <v>152.0</v>
      </c>
      <c r="N115" s="4">
        <f>154.125-1/32</f>
        <v>154.09375</v>
      </c>
      <c r="O115" s="4">
        <f t="shared" si="8"/>
        <v>2.09375</v>
      </c>
      <c r="P115" s="13">
        <f t="shared" si="50"/>
        <v>0.682112731</v>
      </c>
      <c r="Q115" s="4">
        <f t="shared" si="10"/>
        <v>0.007699021075</v>
      </c>
      <c r="S115" s="2">
        <f t="shared" si="43"/>
        <v>30.5</v>
      </c>
      <c r="T115" s="4">
        <f t="shared" si="11"/>
        <v>91.5</v>
      </c>
      <c r="U115" s="4">
        <f t="shared" si="12"/>
        <v>-0.21</v>
      </c>
      <c r="V115" s="4">
        <f>152+1/32</f>
        <v>152.03125</v>
      </c>
      <c r="W115" s="4">
        <f>154+1/16</f>
        <v>154.0625</v>
      </c>
      <c r="X115" s="4">
        <f t="shared" si="13"/>
        <v>2.03125</v>
      </c>
      <c r="Y115" s="13">
        <f t="shared" si="51"/>
        <v>0.6741998625</v>
      </c>
      <c r="Z115" s="4">
        <f t="shared" si="15"/>
        <v>0.007735769124</v>
      </c>
      <c r="AB115" s="2">
        <f t="shared" si="44"/>
        <v>30.5</v>
      </c>
      <c r="AC115" s="4">
        <f t="shared" si="16"/>
        <v>91.5</v>
      </c>
      <c r="AD115" s="4">
        <f t="shared" si="17"/>
        <v>-0.33</v>
      </c>
      <c r="AE115" s="4">
        <f>152.375+1/32</f>
        <v>152.40625</v>
      </c>
      <c r="AF115" s="2">
        <v>153.625</v>
      </c>
      <c r="AG115" s="4">
        <f t="shared" si="18"/>
        <v>1.21875</v>
      </c>
      <c r="AH115" s="13">
        <f t="shared" si="52"/>
        <v>0.5168397118</v>
      </c>
      <c r="AI115" s="4">
        <f t="shared" si="20"/>
        <v>0.01479784623</v>
      </c>
      <c r="AJ115" s="13"/>
      <c r="AK115" s="2">
        <f t="shared" si="45"/>
        <v>30.5</v>
      </c>
      <c r="AL115" s="4">
        <f t="shared" si="21"/>
        <v>91.5</v>
      </c>
      <c r="AM115" s="4">
        <f t="shared" si="22"/>
        <v>-0.27</v>
      </c>
      <c r="AN115" s="4">
        <f t="shared" si="93"/>
        <v>152.25</v>
      </c>
      <c r="AO115" s="4">
        <f>153.875-1/32</f>
        <v>153.84375</v>
      </c>
      <c r="AP115" s="4">
        <f t="shared" si="23"/>
        <v>1.59375</v>
      </c>
      <c r="AQ115" s="13">
        <f t="shared" si="53"/>
        <v>0.5992953609</v>
      </c>
      <c r="AR115" s="4">
        <f t="shared" si="25"/>
        <v>0.0115156405</v>
      </c>
      <c r="AS115" s="13"/>
      <c r="AT115" s="2">
        <f t="shared" si="46"/>
        <v>30.5</v>
      </c>
      <c r="AU115" s="4">
        <f t="shared" si="26"/>
        <v>91.5</v>
      </c>
      <c r="AV115" s="4">
        <f t="shared" si="27"/>
        <v>-0.27</v>
      </c>
      <c r="AW115" s="4">
        <f t="shared" si="90"/>
        <v>152.09375</v>
      </c>
      <c r="AX115" s="4">
        <f t="shared" si="91"/>
        <v>153.9375</v>
      </c>
      <c r="AY115" s="4">
        <f t="shared" si="28"/>
        <v>1.84375</v>
      </c>
      <c r="AZ115" s="13">
        <f t="shared" si="54"/>
        <v>0.640095479</v>
      </c>
      <c r="BA115" s="4">
        <f t="shared" si="30"/>
        <v>0.01107320564</v>
      </c>
      <c r="BB115" s="13"/>
      <c r="BC115" s="2">
        <f t="shared" si="47"/>
        <v>30.5</v>
      </c>
      <c r="BD115" s="4">
        <f t="shared" si="31"/>
        <v>91.5</v>
      </c>
      <c r="BE115" s="4">
        <f t="shared" si="32"/>
        <v>-0.27</v>
      </c>
      <c r="BF115" s="4">
        <f>152</f>
        <v>152</v>
      </c>
      <c r="BG115" s="4">
        <f t="shared" si="88"/>
        <v>154.09375</v>
      </c>
      <c r="BH115" s="4">
        <f t="shared" si="33"/>
        <v>2.09375</v>
      </c>
      <c r="BI115" s="13">
        <f t="shared" si="55"/>
        <v>0.6893310561</v>
      </c>
      <c r="BJ115" s="4">
        <f t="shared" si="35"/>
        <v>0.01029359293</v>
      </c>
      <c r="BK115" s="13"/>
      <c r="BL115" s="2">
        <f t="shared" si="48"/>
        <v>30.5</v>
      </c>
      <c r="BM115" s="4">
        <f t="shared" si="36"/>
        <v>91.5</v>
      </c>
      <c r="BN115" s="4">
        <f t="shared" si="37"/>
        <v>-0.27</v>
      </c>
      <c r="BO115" s="4">
        <f>151+13/16</f>
        <v>151.8125</v>
      </c>
      <c r="BP115" s="4">
        <f>154.25-1/32</f>
        <v>154.21875</v>
      </c>
      <c r="BQ115" s="4">
        <f t="shared" si="38"/>
        <v>2.40625</v>
      </c>
      <c r="BR115" s="13">
        <f t="shared" si="56"/>
        <v>0.7312470323</v>
      </c>
      <c r="BS115" s="4">
        <f t="shared" si="40"/>
        <v>0.009544169113</v>
      </c>
      <c r="BT115" s="25"/>
    </row>
    <row r="116">
      <c r="A116" s="2">
        <f t="shared" si="41"/>
        <v>31</v>
      </c>
      <c r="B116" s="4">
        <f t="shared" si="1"/>
        <v>93</v>
      </c>
      <c r="C116" s="4">
        <f t="shared" si="2"/>
        <v>-0.3</v>
      </c>
      <c r="D116" s="4">
        <f t="shared" si="94"/>
        <v>152.0625</v>
      </c>
      <c r="E116" s="2">
        <v>154.0</v>
      </c>
      <c r="F116" s="4">
        <f t="shared" si="3"/>
        <v>1.9375</v>
      </c>
      <c r="G116" s="13">
        <f t="shared" si="49"/>
        <v>0.6516575283</v>
      </c>
      <c r="H116" s="4">
        <f t="shared" si="5"/>
        <v>0.01219471989</v>
      </c>
      <c r="J116" s="2">
        <f t="shared" si="42"/>
        <v>31</v>
      </c>
      <c r="K116" s="4">
        <f t="shared" si="6"/>
        <v>93</v>
      </c>
      <c r="L116" s="4">
        <f t="shared" si="7"/>
        <v>-0.24</v>
      </c>
      <c r="M116" s="4">
        <f>152+1/16</f>
        <v>152.0625</v>
      </c>
      <c r="N116" s="2">
        <v>154.0</v>
      </c>
      <c r="O116" s="4">
        <f t="shared" si="8"/>
        <v>1.9375</v>
      </c>
      <c r="P116" s="13">
        <f t="shared" si="50"/>
        <v>0.6561673228</v>
      </c>
      <c r="Q116" s="4">
        <f t="shared" si="10"/>
        <v>0.009394822654</v>
      </c>
      <c r="S116" s="2">
        <f t="shared" si="43"/>
        <v>31</v>
      </c>
      <c r="T116" s="4">
        <f t="shared" si="11"/>
        <v>93</v>
      </c>
      <c r="U116" s="4">
        <f t="shared" si="12"/>
        <v>-0.24</v>
      </c>
      <c r="V116" s="4">
        <f>152+1/16</f>
        <v>152.0625</v>
      </c>
      <c r="W116" s="2">
        <v>154.0</v>
      </c>
      <c r="X116" s="4">
        <f t="shared" si="13"/>
        <v>1.9375</v>
      </c>
      <c r="Y116" s="13">
        <f t="shared" si="51"/>
        <v>0.6584576171</v>
      </c>
      <c r="Z116" s="4">
        <f t="shared" si="15"/>
        <v>0.009434326177</v>
      </c>
      <c r="AB116" s="2">
        <f t="shared" si="44"/>
        <v>31</v>
      </c>
      <c r="AC116" s="4">
        <f t="shared" si="16"/>
        <v>93</v>
      </c>
      <c r="AD116" s="4">
        <f t="shared" si="17"/>
        <v>-0.36</v>
      </c>
      <c r="AE116" s="4">
        <f>152+7/16</f>
        <v>152.4375</v>
      </c>
      <c r="AF116" s="2">
        <v>153.625</v>
      </c>
      <c r="AG116" s="4">
        <f t="shared" si="18"/>
        <v>1.1875</v>
      </c>
      <c r="AH116" s="13">
        <f t="shared" si="52"/>
        <v>0.5101705329</v>
      </c>
      <c r="AI116" s="4">
        <f t="shared" si="20"/>
        <v>0.01624541264</v>
      </c>
      <c r="AJ116" s="13"/>
      <c r="AK116" s="2">
        <f t="shared" si="45"/>
        <v>31</v>
      </c>
      <c r="AL116" s="4">
        <f t="shared" si="21"/>
        <v>93</v>
      </c>
      <c r="AM116" s="4">
        <f t="shared" si="22"/>
        <v>-0.3</v>
      </c>
      <c r="AN116" s="4">
        <f t="shared" si="93"/>
        <v>152.25</v>
      </c>
      <c r="AO116" s="2">
        <v>153.875</v>
      </c>
      <c r="AP116" s="4">
        <f t="shared" si="23"/>
        <v>1.625</v>
      </c>
      <c r="AQ116" s="13">
        <f t="shared" si="53"/>
        <v>0.6051422834</v>
      </c>
      <c r="AR116" s="4">
        <f t="shared" si="25"/>
        <v>0.0128668432</v>
      </c>
      <c r="AS116" s="13"/>
      <c r="AT116" s="2">
        <f t="shared" si="46"/>
        <v>31</v>
      </c>
      <c r="AU116" s="4">
        <f t="shared" si="26"/>
        <v>93</v>
      </c>
      <c r="AV116" s="4">
        <f t="shared" si="27"/>
        <v>-0.3</v>
      </c>
      <c r="AW116" s="4">
        <f>152+1/16</f>
        <v>152.0625</v>
      </c>
      <c r="AX116" s="4">
        <f>154</f>
        <v>154</v>
      </c>
      <c r="AY116" s="4">
        <f t="shared" si="28"/>
        <v>1.9375</v>
      </c>
      <c r="AZ116" s="13">
        <f t="shared" si="54"/>
        <v>0.6561673228</v>
      </c>
      <c r="BA116" s="4">
        <f t="shared" si="30"/>
        <v>0.01224130778</v>
      </c>
      <c r="BB116" s="13"/>
      <c r="BC116" s="2">
        <f t="shared" si="47"/>
        <v>31</v>
      </c>
      <c r="BD116" s="4">
        <f t="shared" si="31"/>
        <v>93</v>
      </c>
      <c r="BE116" s="4">
        <f t="shared" si="32"/>
        <v>-0.3</v>
      </c>
      <c r="BF116" s="4">
        <f>152-1/16</f>
        <v>151.9375</v>
      </c>
      <c r="BG116" s="4">
        <f>154.125+1/32</f>
        <v>154.15625</v>
      </c>
      <c r="BH116" s="4">
        <f t="shared" si="33"/>
        <v>2.21875</v>
      </c>
      <c r="BI116" s="13">
        <f t="shared" si="55"/>
        <v>0.7096098219</v>
      </c>
      <c r="BJ116" s="4">
        <f t="shared" si="35"/>
        <v>0.01127586369</v>
      </c>
      <c r="BK116" s="13"/>
      <c r="BL116" s="2">
        <f t="shared" si="48"/>
        <v>31</v>
      </c>
      <c r="BM116" s="4">
        <f t="shared" si="36"/>
        <v>93</v>
      </c>
      <c r="BN116" s="4">
        <f t="shared" si="37"/>
        <v>-0.3</v>
      </c>
      <c r="BO116" s="4">
        <f>151.75+1/32</f>
        <v>151.78125</v>
      </c>
      <c r="BP116" s="2">
        <v>154.25</v>
      </c>
      <c r="BQ116" s="4">
        <f t="shared" si="38"/>
        <v>2.46875</v>
      </c>
      <c r="BR116" s="13">
        <f t="shared" si="56"/>
        <v>0.7406828681</v>
      </c>
      <c r="BS116" s="4">
        <f t="shared" si="40"/>
        <v>0.01043164827</v>
      </c>
      <c r="BT116" s="25"/>
    </row>
    <row r="117">
      <c r="A117" s="2">
        <f t="shared" si="41"/>
        <v>31.5</v>
      </c>
      <c r="B117" s="4">
        <f t="shared" si="1"/>
        <v>94.5</v>
      </c>
      <c r="C117" s="4">
        <f t="shared" si="2"/>
        <v>-0.33</v>
      </c>
      <c r="D117" s="4">
        <f t="shared" si="94"/>
        <v>152.0625</v>
      </c>
      <c r="E117" s="4">
        <f>154-1/32</f>
        <v>153.96875</v>
      </c>
      <c r="F117" s="4">
        <f t="shared" si="3"/>
        <v>1.90625</v>
      </c>
      <c r="G117" s="13">
        <f t="shared" si="49"/>
        <v>0.6463808623</v>
      </c>
      <c r="H117" s="4">
        <f t="shared" si="5"/>
        <v>0.01352728678</v>
      </c>
      <c r="J117" s="2">
        <f t="shared" si="42"/>
        <v>31.5</v>
      </c>
      <c r="K117" s="4">
        <f t="shared" si="6"/>
        <v>94.5</v>
      </c>
      <c r="L117" s="4">
        <f t="shared" si="7"/>
        <v>-0.27</v>
      </c>
      <c r="M117" s="4">
        <f>152.125-1/32</f>
        <v>152.09375</v>
      </c>
      <c r="N117" s="2">
        <v>154.0</v>
      </c>
      <c r="O117" s="4">
        <f t="shared" si="8"/>
        <v>1.90625</v>
      </c>
      <c r="P117" s="13">
        <f t="shared" si="50"/>
        <v>0.6508541397</v>
      </c>
      <c r="Q117" s="4">
        <f t="shared" si="10"/>
        <v>0.01088584868</v>
      </c>
      <c r="S117" s="2">
        <f t="shared" si="43"/>
        <v>31.5</v>
      </c>
      <c r="T117" s="4">
        <f t="shared" si="11"/>
        <v>94.5</v>
      </c>
      <c r="U117" s="4">
        <f t="shared" si="12"/>
        <v>-0.27</v>
      </c>
      <c r="V117" s="4">
        <f>152</f>
        <v>152</v>
      </c>
      <c r="W117" s="4">
        <f>154+1/16</f>
        <v>154.0625</v>
      </c>
      <c r="X117" s="4">
        <f t="shared" si="13"/>
        <v>2.0625</v>
      </c>
      <c r="Y117" s="13">
        <f t="shared" si="51"/>
        <v>0.6793662205</v>
      </c>
      <c r="Z117" s="4">
        <f t="shared" si="15"/>
        <v>0.01062996004</v>
      </c>
      <c r="AB117" s="2">
        <f t="shared" si="44"/>
        <v>31.5</v>
      </c>
      <c r="AC117" s="4">
        <f t="shared" si="16"/>
        <v>94.5</v>
      </c>
      <c r="AD117" s="4">
        <f t="shared" si="17"/>
        <v>-0.39</v>
      </c>
      <c r="AE117" s="4">
        <f>152.375+1/32</f>
        <v>152.40625</v>
      </c>
      <c r="AF117" s="4">
        <f>153.625+1/32</f>
        <v>153.65625</v>
      </c>
      <c r="AG117" s="4">
        <f t="shared" si="18"/>
        <v>1.25</v>
      </c>
      <c r="AH117" s="13">
        <f t="shared" si="52"/>
        <v>0.5234239226</v>
      </c>
      <c r="AI117" s="4">
        <f t="shared" si="20"/>
        <v>0.01764778141</v>
      </c>
      <c r="AJ117" s="13"/>
      <c r="AK117" s="2">
        <f t="shared" si="45"/>
        <v>31.5</v>
      </c>
      <c r="AL117" s="4">
        <f t="shared" si="21"/>
        <v>94.5</v>
      </c>
      <c r="AM117" s="4">
        <f t="shared" si="22"/>
        <v>-0.33</v>
      </c>
      <c r="AN117" s="4">
        <f>152+3/16</f>
        <v>152.1875</v>
      </c>
      <c r="AO117" s="4">
        <f>153.875+1/32</f>
        <v>153.90625</v>
      </c>
      <c r="AP117" s="4">
        <f t="shared" si="23"/>
        <v>1.71875</v>
      </c>
      <c r="AQ117" s="13">
        <f t="shared" si="53"/>
        <v>0.622353552</v>
      </c>
      <c r="AR117" s="4">
        <f t="shared" si="25"/>
        <v>0.01406584972</v>
      </c>
      <c r="AS117" s="13"/>
      <c r="AT117" s="2">
        <f t="shared" si="46"/>
        <v>31.5</v>
      </c>
      <c r="AU117" s="4">
        <f t="shared" si="26"/>
        <v>94.5</v>
      </c>
      <c r="AV117" s="4">
        <f t="shared" si="27"/>
        <v>-0.33</v>
      </c>
      <c r="AW117" s="4">
        <f>152+1/32</f>
        <v>152.03125</v>
      </c>
      <c r="AX117" s="4">
        <f>154+1/32</f>
        <v>154.03125</v>
      </c>
      <c r="AY117" s="4">
        <f t="shared" si="28"/>
        <v>2</v>
      </c>
      <c r="AZ117" s="13">
        <f t="shared" si="54"/>
        <v>0.6666666667</v>
      </c>
      <c r="BA117" s="4">
        <f t="shared" si="30"/>
        <v>0.01329052627</v>
      </c>
      <c r="BB117" s="13"/>
      <c r="BC117" s="2">
        <f t="shared" si="47"/>
        <v>31.5</v>
      </c>
      <c r="BD117" s="4">
        <f t="shared" si="31"/>
        <v>94.5</v>
      </c>
      <c r="BE117" s="4">
        <f t="shared" si="32"/>
        <v>-0.33</v>
      </c>
      <c r="BF117" s="4">
        <f>151.875+1/32</f>
        <v>151.90625</v>
      </c>
      <c r="BG117" s="4">
        <f>154+3/16</f>
        <v>154.1875</v>
      </c>
      <c r="BH117" s="4">
        <f t="shared" si="33"/>
        <v>2.28125</v>
      </c>
      <c r="BI117" s="13">
        <f t="shared" si="55"/>
        <v>0.7195349168</v>
      </c>
      <c r="BJ117" s="4">
        <f t="shared" si="35"/>
        <v>0.01210278861</v>
      </c>
      <c r="BK117" s="13"/>
      <c r="BL117" s="2">
        <f t="shared" si="48"/>
        <v>31.5</v>
      </c>
      <c r="BM117" s="4">
        <f t="shared" si="36"/>
        <v>94.5</v>
      </c>
      <c r="BN117" s="4">
        <f t="shared" si="37"/>
        <v>-0.33</v>
      </c>
      <c r="BO117" s="4">
        <f>151.75</f>
        <v>151.75</v>
      </c>
      <c r="BP117" s="4">
        <f>154+5/16</f>
        <v>154.3125</v>
      </c>
      <c r="BQ117" s="4">
        <f t="shared" si="38"/>
        <v>2.5625</v>
      </c>
      <c r="BR117" s="13">
        <f t="shared" si="56"/>
        <v>0.7546154282</v>
      </c>
      <c r="BS117" s="4">
        <f t="shared" si="40"/>
        <v>0.01118984583</v>
      </c>
      <c r="BT117" s="25"/>
    </row>
    <row r="118">
      <c r="A118" s="2">
        <f t="shared" si="41"/>
        <v>32</v>
      </c>
      <c r="B118" s="4">
        <f t="shared" si="1"/>
        <v>96</v>
      </c>
      <c r="C118" s="4">
        <f t="shared" si="2"/>
        <v>-0.36</v>
      </c>
      <c r="D118" s="4">
        <f>152.125+1/32</f>
        <v>152.15625</v>
      </c>
      <c r="E118" s="4">
        <f>153.875+1/32</f>
        <v>153.90625</v>
      </c>
      <c r="F118" s="4">
        <f t="shared" si="3"/>
        <v>1.75</v>
      </c>
      <c r="G118" s="13">
        <f t="shared" si="49"/>
        <v>0.6193235373</v>
      </c>
      <c r="H118" s="4">
        <f t="shared" si="5"/>
        <v>0.01510822574</v>
      </c>
      <c r="J118" s="2">
        <f t="shared" si="42"/>
        <v>32</v>
      </c>
      <c r="K118" s="4">
        <f t="shared" si="6"/>
        <v>96</v>
      </c>
      <c r="L118" s="4">
        <f t="shared" si="7"/>
        <v>-0.3</v>
      </c>
      <c r="M118" s="4">
        <f>152+1/16</f>
        <v>152.0625</v>
      </c>
      <c r="N118" s="2">
        <v>154.0</v>
      </c>
      <c r="O118" s="4">
        <f t="shared" si="8"/>
        <v>1.9375</v>
      </c>
      <c r="P118" s="13">
        <f t="shared" si="50"/>
        <v>0.6561673228</v>
      </c>
      <c r="Q118" s="4">
        <f t="shared" si="10"/>
        <v>0.01216165317</v>
      </c>
      <c r="S118" s="2">
        <f t="shared" si="43"/>
        <v>32</v>
      </c>
      <c r="T118" s="4">
        <f t="shared" si="11"/>
        <v>96</v>
      </c>
      <c r="U118" s="4">
        <f t="shared" si="12"/>
        <v>-0.3</v>
      </c>
      <c r="V118" s="4">
        <f>151.875</f>
        <v>151.875</v>
      </c>
      <c r="W118" s="4">
        <f>154+3/16</f>
        <v>154.1875</v>
      </c>
      <c r="X118" s="4">
        <f t="shared" si="13"/>
        <v>2.3125</v>
      </c>
      <c r="Y118" s="13">
        <f t="shared" si="51"/>
        <v>0.7193625772</v>
      </c>
      <c r="Z118" s="4">
        <f t="shared" si="15"/>
        <v>0.01125106552</v>
      </c>
      <c r="AB118" s="2">
        <f t="shared" si="44"/>
        <v>32</v>
      </c>
      <c r="AC118" s="4">
        <f t="shared" si="16"/>
        <v>96</v>
      </c>
      <c r="AD118" s="4">
        <f t="shared" si="17"/>
        <v>-0.42</v>
      </c>
      <c r="AE118" s="4">
        <f>152.375-1/32</f>
        <v>152.34375</v>
      </c>
      <c r="AF118" s="4">
        <f>153.75-1/32</f>
        <v>153.71875</v>
      </c>
      <c r="AG118" s="4">
        <f t="shared" si="18"/>
        <v>1.375</v>
      </c>
      <c r="AH118" s="13">
        <f t="shared" si="52"/>
        <v>0.5489716414</v>
      </c>
      <c r="AI118" s="4">
        <f t="shared" si="20"/>
        <v>0.01897007637</v>
      </c>
      <c r="AJ118" s="13"/>
      <c r="AK118" s="2">
        <f t="shared" si="45"/>
        <v>32</v>
      </c>
      <c r="AL118" s="4">
        <f t="shared" si="21"/>
        <v>96</v>
      </c>
      <c r="AM118" s="4">
        <f t="shared" si="22"/>
        <v>-0.36</v>
      </c>
      <c r="AN118" s="4">
        <f>152.125</f>
        <v>152.125</v>
      </c>
      <c r="AO118" s="4">
        <f>154-1/32</f>
        <v>153.96875</v>
      </c>
      <c r="AP118" s="4">
        <f t="shared" si="23"/>
        <v>1.84375</v>
      </c>
      <c r="AQ118" s="13">
        <f t="shared" si="53"/>
        <v>0.6445874322</v>
      </c>
      <c r="AR118" s="4">
        <f t="shared" si="25"/>
        <v>0.01508282857</v>
      </c>
      <c r="AS118" s="13"/>
      <c r="AT118" s="2">
        <f t="shared" si="46"/>
        <v>32</v>
      </c>
      <c r="AU118" s="4">
        <f t="shared" si="26"/>
        <v>96</v>
      </c>
      <c r="AV118" s="4">
        <f t="shared" si="27"/>
        <v>-0.36</v>
      </c>
      <c r="AW118" s="4">
        <f>152-1/32</f>
        <v>151.96875</v>
      </c>
      <c r="AX118" s="4">
        <f>154+1/16</f>
        <v>154.0625</v>
      </c>
      <c r="AY118" s="4">
        <f t="shared" si="28"/>
        <v>2.09375</v>
      </c>
      <c r="AZ118" s="13">
        <f t="shared" si="54"/>
        <v>0.682112731</v>
      </c>
      <c r="BA118" s="4">
        <f t="shared" si="30"/>
        <v>0.01426854048</v>
      </c>
      <c r="BB118" s="13"/>
      <c r="BC118" s="2">
        <f t="shared" si="47"/>
        <v>32</v>
      </c>
      <c r="BD118" s="4">
        <f t="shared" si="31"/>
        <v>96</v>
      </c>
      <c r="BE118" s="4">
        <f t="shared" si="32"/>
        <v>-0.36</v>
      </c>
      <c r="BF118" s="4">
        <f>151.875</f>
        <v>151.875</v>
      </c>
      <c r="BG118" s="2">
        <v>154.25</v>
      </c>
      <c r="BH118" s="4">
        <f t="shared" si="33"/>
        <v>2.375</v>
      </c>
      <c r="BI118" s="13">
        <f t="shared" si="55"/>
        <v>0.7341710238</v>
      </c>
      <c r="BJ118" s="4">
        <f t="shared" si="35"/>
        <v>0.01289823031</v>
      </c>
      <c r="BK118" s="13"/>
      <c r="BL118" s="2">
        <f t="shared" si="48"/>
        <v>32</v>
      </c>
      <c r="BM118" s="4">
        <f t="shared" si="36"/>
        <v>96</v>
      </c>
      <c r="BN118" s="4">
        <f t="shared" si="37"/>
        <v>-0.36</v>
      </c>
      <c r="BO118" s="4">
        <f>151+11/16</f>
        <v>151.6875</v>
      </c>
      <c r="BP118" s="4">
        <f>154.375-1/32</f>
        <v>154.34375</v>
      </c>
      <c r="BQ118" s="4">
        <f t="shared" si="38"/>
        <v>2.65625</v>
      </c>
      <c r="BR118" s="13">
        <f t="shared" si="56"/>
        <v>0.7682953714</v>
      </c>
      <c r="BS118" s="4">
        <f t="shared" si="40"/>
        <v>0.0117991395</v>
      </c>
      <c r="BT118" s="25"/>
    </row>
    <row r="119">
      <c r="A119" s="2">
        <f t="shared" si="41"/>
        <v>32.5</v>
      </c>
      <c r="B119" s="4">
        <f t="shared" si="1"/>
        <v>97.5</v>
      </c>
      <c r="C119" s="4">
        <f t="shared" si="2"/>
        <v>-0.39</v>
      </c>
      <c r="D119" s="4">
        <f>152.125-1/32</f>
        <v>152.09375</v>
      </c>
      <c r="E119" s="4">
        <f>154-1/16</f>
        <v>153.9375</v>
      </c>
      <c r="F119" s="4">
        <f t="shared" si="3"/>
        <v>1.84375</v>
      </c>
      <c r="G119" s="13">
        <f t="shared" si="49"/>
        <v>0.6356961452</v>
      </c>
      <c r="H119" s="4">
        <f t="shared" si="5"/>
        <v>0.01651155489</v>
      </c>
      <c r="J119" s="2">
        <f t="shared" si="42"/>
        <v>32.5</v>
      </c>
      <c r="K119" s="4">
        <f t="shared" si="6"/>
        <v>97.5</v>
      </c>
      <c r="L119" s="4">
        <f t="shared" si="7"/>
        <v>-0.33</v>
      </c>
      <c r="M119" s="4">
        <f>152-1/32</f>
        <v>151.96875</v>
      </c>
      <c r="N119" s="2">
        <v>154.125</v>
      </c>
      <c r="O119" s="4">
        <f t="shared" si="8"/>
        <v>2.15625</v>
      </c>
      <c r="P119" s="13">
        <f t="shared" si="50"/>
        <v>0.6922186552</v>
      </c>
      <c r="Q119" s="4">
        <f t="shared" si="10"/>
        <v>0.0130053158</v>
      </c>
      <c r="S119" s="2">
        <f t="shared" si="43"/>
        <v>32.5</v>
      </c>
      <c r="T119" s="4">
        <f t="shared" si="11"/>
        <v>97.5</v>
      </c>
      <c r="U119" s="4">
        <f t="shared" si="12"/>
        <v>-0.33</v>
      </c>
      <c r="V119" s="4">
        <f>151.75</f>
        <v>151.75</v>
      </c>
      <c r="W119" s="4">
        <f>154.375-1/32</f>
        <v>154.34375</v>
      </c>
      <c r="X119" s="4">
        <f t="shared" si="13"/>
        <v>2.59375</v>
      </c>
      <c r="Y119" s="13">
        <f t="shared" si="51"/>
        <v>0.7618527288</v>
      </c>
      <c r="Z119" s="4">
        <f t="shared" si="15"/>
        <v>0.01135091577</v>
      </c>
      <c r="AB119" s="2">
        <f t="shared" si="44"/>
        <v>32.5</v>
      </c>
      <c r="AC119" s="4">
        <f t="shared" si="16"/>
        <v>97.5</v>
      </c>
      <c r="AD119" s="4">
        <f t="shared" si="17"/>
        <v>-0.45</v>
      </c>
      <c r="AE119" s="4">
        <f>152.25</f>
        <v>152.25</v>
      </c>
      <c r="AF119" s="4">
        <f>153.8125</f>
        <v>153.8125</v>
      </c>
      <c r="AG119" s="4">
        <f t="shared" si="18"/>
        <v>1.5625</v>
      </c>
      <c r="AH119" s="13">
        <f t="shared" si="52"/>
        <v>0.585205736</v>
      </c>
      <c r="AI119" s="4">
        <f t="shared" si="20"/>
        <v>0.02009605246</v>
      </c>
      <c r="AJ119" s="13"/>
      <c r="AK119" s="2">
        <f t="shared" si="45"/>
        <v>32.5</v>
      </c>
      <c r="AL119" s="4">
        <f t="shared" si="21"/>
        <v>97.5</v>
      </c>
      <c r="AM119" s="4">
        <f t="shared" si="22"/>
        <v>-0.39</v>
      </c>
      <c r="AN119" s="4">
        <f>152+1/16</f>
        <v>152.0625</v>
      </c>
      <c r="AO119" s="4">
        <f>154+1/32</f>
        <v>154.03125</v>
      </c>
      <c r="AP119" s="4">
        <f t="shared" si="23"/>
        <v>1.96875</v>
      </c>
      <c r="AQ119" s="13">
        <f t="shared" si="53"/>
        <v>0.6660795537</v>
      </c>
      <c r="AR119" s="4">
        <f t="shared" si="25"/>
        <v>0.01594831406</v>
      </c>
      <c r="AS119" s="13"/>
      <c r="AT119" s="2">
        <f t="shared" si="46"/>
        <v>32.5</v>
      </c>
      <c r="AU119" s="4">
        <f t="shared" si="26"/>
        <v>97.5</v>
      </c>
      <c r="AV119" s="4">
        <f t="shared" si="27"/>
        <v>-0.39</v>
      </c>
      <c r="AW119" s="4">
        <f>151.875</f>
        <v>151.875</v>
      </c>
      <c r="AX119" s="4">
        <f>154.125+1/32</f>
        <v>154.15625</v>
      </c>
      <c r="AY119" s="4">
        <f t="shared" si="28"/>
        <v>2.28125</v>
      </c>
      <c r="AZ119" s="13">
        <f t="shared" si="54"/>
        <v>0.7120003121</v>
      </c>
      <c r="BA119" s="4">
        <f t="shared" si="30"/>
        <v>0.01489420012</v>
      </c>
      <c r="BB119" s="13"/>
      <c r="BC119" s="2">
        <f t="shared" si="47"/>
        <v>32.5</v>
      </c>
      <c r="BD119" s="4">
        <f t="shared" si="31"/>
        <v>97.5</v>
      </c>
      <c r="BE119" s="4">
        <f t="shared" si="32"/>
        <v>-0.39</v>
      </c>
      <c r="BF119" s="4">
        <f>151.8125</f>
        <v>151.8125</v>
      </c>
      <c r="BG119" s="4">
        <f>154.25+1/32</f>
        <v>154.28125</v>
      </c>
      <c r="BH119" s="4">
        <f t="shared" si="33"/>
        <v>2.46875</v>
      </c>
      <c r="BI119" s="13">
        <f t="shared" si="55"/>
        <v>0.7485210003</v>
      </c>
      <c r="BJ119" s="4">
        <f t="shared" si="35"/>
        <v>0.0135407262</v>
      </c>
      <c r="BK119" s="13"/>
      <c r="BL119" s="2">
        <f t="shared" si="48"/>
        <v>32.5</v>
      </c>
      <c r="BM119" s="4">
        <f t="shared" si="36"/>
        <v>97.5</v>
      </c>
      <c r="BN119" s="4">
        <f t="shared" si="37"/>
        <v>-0.39</v>
      </c>
      <c r="BO119" s="4">
        <f>151.625</f>
        <v>151.625</v>
      </c>
      <c r="BP119" s="4">
        <f>154.375+1/32</f>
        <v>154.40625</v>
      </c>
      <c r="BQ119" s="4">
        <f t="shared" si="38"/>
        <v>2.78125</v>
      </c>
      <c r="BR119" s="13">
        <f t="shared" si="56"/>
        <v>0.7861650943</v>
      </c>
      <c r="BS119" s="4">
        <f t="shared" si="40"/>
        <v>0.01221913545</v>
      </c>
      <c r="BT119" s="25"/>
    </row>
    <row r="120">
      <c r="A120" s="2">
        <f t="shared" si="41"/>
        <v>33</v>
      </c>
      <c r="B120" s="4">
        <f t="shared" si="1"/>
        <v>99</v>
      </c>
      <c r="C120" s="4">
        <f t="shared" si="2"/>
        <v>-0.42</v>
      </c>
      <c r="D120" s="4">
        <f>151.875+1/32</f>
        <v>151.90625</v>
      </c>
      <c r="E120" s="2">
        <v>154.125</v>
      </c>
      <c r="F120" s="4">
        <f t="shared" si="3"/>
        <v>2.21875</v>
      </c>
      <c r="G120" s="13">
        <f t="shared" si="49"/>
        <v>0.6973531171</v>
      </c>
      <c r="H120" s="4">
        <f t="shared" si="5"/>
        <v>0.01686662889</v>
      </c>
      <c r="J120" s="2">
        <f t="shared" si="42"/>
        <v>33</v>
      </c>
      <c r="K120" s="4">
        <f t="shared" si="6"/>
        <v>99</v>
      </c>
      <c r="L120" s="4">
        <f t="shared" si="7"/>
        <v>-0.36</v>
      </c>
      <c r="M120" s="4">
        <f>151.75</f>
        <v>151.75</v>
      </c>
      <c r="N120" s="4">
        <f>154.375-1/32</f>
        <v>154.34375</v>
      </c>
      <c r="O120" s="4">
        <f t="shared" si="8"/>
        <v>2.59375</v>
      </c>
      <c r="P120" s="13">
        <f t="shared" si="50"/>
        <v>0.7592027983</v>
      </c>
      <c r="Q120" s="4">
        <f t="shared" si="10"/>
        <v>0.01282902318</v>
      </c>
      <c r="S120" s="2">
        <f t="shared" si="43"/>
        <v>33</v>
      </c>
      <c r="T120" s="4">
        <f t="shared" si="11"/>
        <v>99</v>
      </c>
      <c r="U120" s="4">
        <f t="shared" si="12"/>
        <v>-0.36</v>
      </c>
      <c r="V120" s="4">
        <f>151+9/16</f>
        <v>151.5625</v>
      </c>
      <c r="W120" s="4">
        <f>154.5+1/32</f>
        <v>154.53125</v>
      </c>
      <c r="X120" s="4">
        <f t="shared" si="13"/>
        <v>2.96875</v>
      </c>
      <c r="Y120" s="13">
        <f t="shared" si="51"/>
        <v>0.8150678894</v>
      </c>
      <c r="Z120" s="4">
        <f t="shared" si="15"/>
        <v>0.01075711547</v>
      </c>
      <c r="AB120" s="2">
        <f t="shared" si="44"/>
        <v>33</v>
      </c>
      <c r="AC120" s="4">
        <f t="shared" si="16"/>
        <v>99</v>
      </c>
      <c r="AD120" s="4">
        <f t="shared" si="17"/>
        <v>-0.48</v>
      </c>
      <c r="AE120" s="4">
        <f>152.125</f>
        <v>152.125</v>
      </c>
      <c r="AF120" s="4">
        <f>154-1/16</f>
        <v>153.9375</v>
      </c>
      <c r="AG120" s="4">
        <f t="shared" si="18"/>
        <v>1.8125</v>
      </c>
      <c r="AH120" s="13">
        <f t="shared" si="52"/>
        <v>0.6302858669</v>
      </c>
      <c r="AI120" s="4">
        <f t="shared" si="20"/>
        <v>0.02083679644</v>
      </c>
      <c r="AJ120" s="13"/>
      <c r="AK120" s="2">
        <f t="shared" si="45"/>
        <v>33</v>
      </c>
      <c r="AL120" s="4">
        <f t="shared" si="21"/>
        <v>99</v>
      </c>
      <c r="AM120" s="4">
        <f t="shared" si="22"/>
        <v>-0.42</v>
      </c>
      <c r="AN120" s="4">
        <f>152-1/32</f>
        <v>151.96875</v>
      </c>
      <c r="AO120" s="2">
        <v>154.125</v>
      </c>
      <c r="AP120" s="4">
        <f t="shared" si="23"/>
        <v>2.15625</v>
      </c>
      <c r="AQ120" s="13">
        <f t="shared" si="53"/>
        <v>0.6970763896</v>
      </c>
      <c r="AR120" s="4">
        <f t="shared" si="25"/>
        <v>0.01653392883</v>
      </c>
      <c r="AS120" s="13"/>
      <c r="AT120" s="2">
        <f t="shared" si="46"/>
        <v>33</v>
      </c>
      <c r="AU120" s="4">
        <f t="shared" si="26"/>
        <v>99</v>
      </c>
      <c r="AV120" s="4">
        <f t="shared" si="27"/>
        <v>-0.42</v>
      </c>
      <c r="AW120" s="4">
        <f>151.8125</f>
        <v>151.8125</v>
      </c>
      <c r="AX120" s="2">
        <v>154.25</v>
      </c>
      <c r="AY120" s="4">
        <f t="shared" si="28"/>
        <v>2.4375</v>
      </c>
      <c r="AZ120" s="13">
        <f t="shared" si="54"/>
        <v>0.7359800722</v>
      </c>
      <c r="BA120" s="4">
        <f t="shared" si="30"/>
        <v>0.01522887843</v>
      </c>
      <c r="BB120" s="13"/>
      <c r="BC120" s="2">
        <f t="shared" si="47"/>
        <v>33</v>
      </c>
      <c r="BD120" s="4">
        <f t="shared" si="31"/>
        <v>99</v>
      </c>
      <c r="BE120" s="4">
        <f t="shared" si="32"/>
        <v>-0.42</v>
      </c>
      <c r="BF120" s="4">
        <f>151.75-1/32</f>
        <v>151.71875</v>
      </c>
      <c r="BG120" s="4">
        <f>154.375-1/32</f>
        <v>154.34375</v>
      </c>
      <c r="BH120" s="4">
        <f t="shared" si="33"/>
        <v>2.625</v>
      </c>
      <c r="BI120" s="13">
        <f t="shared" si="55"/>
        <v>0.771844985</v>
      </c>
      <c r="BJ120" s="4">
        <f t="shared" si="35"/>
        <v>0.01388973632</v>
      </c>
      <c r="BK120" s="13"/>
      <c r="BL120" s="2">
        <f t="shared" si="48"/>
        <v>33</v>
      </c>
      <c r="BM120" s="4">
        <f t="shared" si="36"/>
        <v>99</v>
      </c>
      <c r="BN120" s="4">
        <f t="shared" si="37"/>
        <v>-0.42</v>
      </c>
      <c r="BO120" s="4">
        <f>151+9/16</f>
        <v>151.5625</v>
      </c>
      <c r="BP120" s="4">
        <f>154.5-1/32</f>
        <v>154.46875</v>
      </c>
      <c r="BQ120" s="4">
        <f t="shared" si="38"/>
        <v>2.90625</v>
      </c>
      <c r="BR120" s="13">
        <f t="shared" si="56"/>
        <v>0.8036375634</v>
      </c>
      <c r="BS120" s="4">
        <f t="shared" si="40"/>
        <v>0.01242567408</v>
      </c>
      <c r="BT120" s="25"/>
    </row>
    <row r="121">
      <c r="A121" s="2">
        <f t="shared" si="41"/>
        <v>33.5</v>
      </c>
      <c r="B121" s="4">
        <f t="shared" si="1"/>
        <v>100.5</v>
      </c>
      <c r="C121" s="4">
        <f t="shared" si="2"/>
        <v>-0.45</v>
      </c>
      <c r="D121" s="4">
        <f>151.625</f>
        <v>151.625</v>
      </c>
      <c r="E121" s="4">
        <f>154.375+1/32</f>
        <v>154.40625</v>
      </c>
      <c r="F121" s="4">
        <f t="shared" si="3"/>
        <v>2.78125</v>
      </c>
      <c r="G121" s="13">
        <f t="shared" si="49"/>
        <v>0.7807618338</v>
      </c>
      <c r="H121" s="4">
        <f t="shared" si="5"/>
        <v>0.01561398163</v>
      </c>
      <c r="J121" s="2">
        <f t="shared" si="42"/>
        <v>33.5</v>
      </c>
      <c r="K121" s="4">
        <f t="shared" si="6"/>
        <v>100.5</v>
      </c>
      <c r="L121" s="4">
        <f t="shared" si="7"/>
        <v>-0.39</v>
      </c>
      <c r="M121" s="4">
        <f>151+9/16</f>
        <v>151.5625</v>
      </c>
      <c r="N121" s="4">
        <f>154.5+1/32</f>
        <v>154.53125</v>
      </c>
      <c r="O121" s="4">
        <f t="shared" si="8"/>
        <v>2.96875</v>
      </c>
      <c r="P121" s="13">
        <f t="shared" si="50"/>
        <v>0.8122328621</v>
      </c>
      <c r="Q121" s="4">
        <f t="shared" si="10"/>
        <v>0.01180850759</v>
      </c>
      <c r="S121" s="2">
        <f t="shared" si="43"/>
        <v>33.5</v>
      </c>
      <c r="T121" s="4">
        <f t="shared" si="11"/>
        <v>100.5</v>
      </c>
      <c r="U121" s="4">
        <f t="shared" si="12"/>
        <v>-0.39</v>
      </c>
      <c r="V121" s="4">
        <f>151+7/16</f>
        <v>151.4375</v>
      </c>
      <c r="W121" s="4">
        <f>154+11/16</f>
        <v>154.6875</v>
      </c>
      <c r="X121" s="4">
        <f t="shared" si="13"/>
        <v>3.25</v>
      </c>
      <c r="Y121" s="13">
        <f t="shared" si="51"/>
        <v>0.8528028654</v>
      </c>
      <c r="Z121" s="4">
        <f t="shared" si="15"/>
        <v>0.00972828926</v>
      </c>
      <c r="AB121" s="2">
        <f t="shared" si="44"/>
        <v>33.5</v>
      </c>
      <c r="AC121" s="4">
        <f t="shared" si="16"/>
        <v>100.5</v>
      </c>
      <c r="AD121" s="4">
        <f t="shared" si="17"/>
        <v>-0.51</v>
      </c>
      <c r="AE121" s="4">
        <f>152-1/32</f>
        <v>151.96875</v>
      </c>
      <c r="AF121" s="4">
        <f>154+1/16</f>
        <v>154.0625</v>
      </c>
      <c r="AG121" s="4">
        <f t="shared" si="18"/>
        <v>2.09375</v>
      </c>
      <c r="AH121" s="13">
        <f t="shared" si="52"/>
        <v>0.6774246154</v>
      </c>
      <c r="AI121" s="4">
        <f t="shared" si="20"/>
        <v>0.02104531643</v>
      </c>
      <c r="AJ121" s="13"/>
      <c r="AK121" s="2">
        <f t="shared" si="45"/>
        <v>33.5</v>
      </c>
      <c r="AL121" s="4">
        <f t="shared" si="21"/>
        <v>100.5</v>
      </c>
      <c r="AM121" s="4">
        <f t="shared" si="22"/>
        <v>-0.45</v>
      </c>
      <c r="AN121" s="4">
        <f>151.875</f>
        <v>151.875</v>
      </c>
      <c r="AO121" s="4">
        <f>154.25</f>
        <v>154.25</v>
      </c>
      <c r="AP121" s="4">
        <f t="shared" si="23"/>
        <v>2.375</v>
      </c>
      <c r="AQ121" s="13">
        <f t="shared" si="53"/>
        <v>0.7315813472</v>
      </c>
      <c r="AR121" s="4">
        <f t="shared" si="25"/>
        <v>0.01668695697</v>
      </c>
      <c r="AS121" s="13"/>
      <c r="AT121" s="2">
        <f t="shared" si="46"/>
        <v>33.5</v>
      </c>
      <c r="AU121" s="4">
        <f t="shared" si="26"/>
        <v>100.5</v>
      </c>
      <c r="AV121" s="4">
        <f t="shared" si="27"/>
        <v>-0.45</v>
      </c>
      <c r="AW121" s="4">
        <f>151.75</f>
        <v>151.75</v>
      </c>
      <c r="AX121" s="4">
        <f>154+5/16</f>
        <v>154.3125</v>
      </c>
      <c r="AY121" s="4">
        <f t="shared" si="28"/>
        <v>2.5625</v>
      </c>
      <c r="AZ121" s="13">
        <f t="shared" si="54"/>
        <v>0.7546154282</v>
      </c>
      <c r="BA121" s="4">
        <f t="shared" si="30"/>
        <v>0.01554509428</v>
      </c>
      <c r="BB121" s="13"/>
      <c r="BC121" s="2">
        <f t="shared" si="47"/>
        <v>33.5</v>
      </c>
      <c r="BD121" s="4">
        <f t="shared" si="31"/>
        <v>100.5</v>
      </c>
      <c r="BE121" s="4">
        <f t="shared" si="32"/>
        <v>-0.45</v>
      </c>
      <c r="BF121" s="4">
        <f>151.625+1/32</f>
        <v>151.65625</v>
      </c>
      <c r="BG121" s="4">
        <f>154+7/16</f>
        <v>154.4375</v>
      </c>
      <c r="BH121" s="4">
        <f t="shared" si="33"/>
        <v>2.78125</v>
      </c>
      <c r="BI121" s="13">
        <f t="shared" si="55"/>
        <v>0.7944845334</v>
      </c>
      <c r="BJ121" s="4">
        <f t="shared" si="35"/>
        <v>0.0138956678</v>
      </c>
      <c r="BK121" s="13"/>
      <c r="BL121" s="2">
        <f t="shared" si="48"/>
        <v>33.5</v>
      </c>
      <c r="BM121" s="4">
        <f t="shared" si="36"/>
        <v>100.5</v>
      </c>
      <c r="BN121" s="4">
        <f t="shared" si="37"/>
        <v>-0.45</v>
      </c>
      <c r="BO121" s="4">
        <f>151.5</f>
        <v>151.5</v>
      </c>
      <c r="BP121" s="4">
        <f>154.5+1/32</f>
        <v>154.53125</v>
      </c>
      <c r="BQ121" s="4">
        <f t="shared" si="38"/>
        <v>3.03125</v>
      </c>
      <c r="BR121" s="13">
        <f t="shared" si="56"/>
        <v>0.8207381501</v>
      </c>
      <c r="BS121" s="4">
        <f t="shared" si="40"/>
        <v>0.01248641182</v>
      </c>
      <c r="BT121" s="25"/>
    </row>
    <row r="122">
      <c r="A122" s="2">
        <f t="shared" si="41"/>
        <v>34</v>
      </c>
      <c r="B122" s="4">
        <f t="shared" si="1"/>
        <v>102</v>
      </c>
      <c r="C122" s="4">
        <f t="shared" si="2"/>
        <v>-0.48</v>
      </c>
      <c r="D122" s="4">
        <f>151.25</f>
        <v>151.25</v>
      </c>
      <c r="E122" s="4">
        <f>154+13/16</f>
        <v>154.8125</v>
      </c>
      <c r="F122" s="4">
        <f t="shared" si="3"/>
        <v>3.5625</v>
      </c>
      <c r="G122" s="13">
        <f t="shared" si="49"/>
        <v>0.8836412834</v>
      </c>
      <c r="H122" s="4">
        <f t="shared" si="5"/>
        <v>0.01191113356</v>
      </c>
      <c r="J122" s="2">
        <f t="shared" si="42"/>
        <v>34</v>
      </c>
      <c r="K122" s="4">
        <f t="shared" si="6"/>
        <v>102</v>
      </c>
      <c r="L122" s="4">
        <f t="shared" si="7"/>
        <v>-0.42</v>
      </c>
      <c r="M122" s="4">
        <f>151+5/16</f>
        <v>151.3125</v>
      </c>
      <c r="N122" s="4">
        <f>154+13/16</f>
        <v>154.8125</v>
      </c>
      <c r="O122" s="4">
        <f t="shared" si="8"/>
        <v>3.5</v>
      </c>
      <c r="P122" s="13">
        <f t="shared" si="50"/>
        <v>0.8819171037</v>
      </c>
      <c r="Q122" s="4">
        <f t="shared" si="10"/>
        <v>0.009728035877</v>
      </c>
      <c r="S122" s="2">
        <f t="shared" si="43"/>
        <v>34</v>
      </c>
      <c r="T122" s="4">
        <f t="shared" si="11"/>
        <v>102</v>
      </c>
      <c r="U122" s="4">
        <f t="shared" si="12"/>
        <v>-0.42</v>
      </c>
      <c r="V122" s="4">
        <f>151.25</f>
        <v>151.25</v>
      </c>
      <c r="W122" s="4">
        <f>154.875-1/32</f>
        <v>154.84375</v>
      </c>
      <c r="X122" s="4">
        <f t="shared" si="13"/>
        <v>3.59375</v>
      </c>
      <c r="Y122" s="13">
        <f t="shared" si="51"/>
        <v>0.8967696495</v>
      </c>
      <c r="Z122" s="4">
        <f t="shared" si="15"/>
        <v>0.008278514684</v>
      </c>
      <c r="AB122" s="2">
        <f t="shared" si="44"/>
        <v>34</v>
      </c>
      <c r="AC122" s="4">
        <f t="shared" si="16"/>
        <v>102</v>
      </c>
      <c r="AD122" s="4">
        <f t="shared" si="17"/>
        <v>-0.54</v>
      </c>
      <c r="AE122" s="4">
        <f>151+13/16</f>
        <v>151.8125</v>
      </c>
      <c r="AF122" s="2">
        <v>154.25</v>
      </c>
      <c r="AG122" s="4">
        <f t="shared" si="18"/>
        <v>2.4375</v>
      </c>
      <c r="AH122" s="13">
        <f t="shared" si="52"/>
        <v>0.73092173</v>
      </c>
      <c r="AI122" s="4">
        <f t="shared" si="20"/>
        <v>0.02051303314</v>
      </c>
      <c r="AJ122" s="13"/>
      <c r="AK122" s="2">
        <f t="shared" si="45"/>
        <v>34</v>
      </c>
      <c r="AL122" s="4">
        <f t="shared" si="21"/>
        <v>102</v>
      </c>
      <c r="AM122" s="4">
        <f t="shared" si="22"/>
        <v>-0.48</v>
      </c>
      <c r="AN122" s="4">
        <f>151.75</f>
        <v>151.75</v>
      </c>
      <c r="AO122" s="4">
        <f>154.375-1/32</f>
        <v>154.34375</v>
      </c>
      <c r="AP122" s="4">
        <f t="shared" si="23"/>
        <v>2.59375</v>
      </c>
      <c r="AQ122" s="13">
        <f t="shared" si="53"/>
        <v>0.7645306026</v>
      </c>
      <c r="AR122" s="4">
        <f t="shared" si="25"/>
        <v>0.01647242379</v>
      </c>
      <c r="AS122" s="13"/>
      <c r="AT122" s="2">
        <f t="shared" si="46"/>
        <v>34</v>
      </c>
      <c r="AU122" s="4">
        <f t="shared" si="26"/>
        <v>102</v>
      </c>
      <c r="AV122" s="4">
        <f t="shared" si="27"/>
        <v>-0.48</v>
      </c>
      <c r="AW122" s="4">
        <f>151.625</f>
        <v>151.625</v>
      </c>
      <c r="AX122" s="4">
        <f>154+7/16</f>
        <v>154.4375</v>
      </c>
      <c r="AY122" s="4">
        <f t="shared" si="28"/>
        <v>2.8125</v>
      </c>
      <c r="AZ122" s="13">
        <f t="shared" si="54"/>
        <v>0.790569415</v>
      </c>
      <c r="BA122" s="4">
        <f t="shared" si="30"/>
        <v>0.0153435632</v>
      </c>
      <c r="BB122" s="13"/>
      <c r="BC122" s="2">
        <f t="shared" si="47"/>
        <v>34</v>
      </c>
      <c r="BD122" s="4">
        <f t="shared" si="31"/>
        <v>102</v>
      </c>
      <c r="BE122" s="4">
        <f t="shared" si="32"/>
        <v>-0.48</v>
      </c>
      <c r="BF122" s="4">
        <f>151+9/16</f>
        <v>151.5625</v>
      </c>
      <c r="BG122" s="4">
        <f>154.5+1/32</f>
        <v>154.53125</v>
      </c>
      <c r="BH122" s="4">
        <f t="shared" si="33"/>
        <v>2.96875</v>
      </c>
      <c r="BI122" s="13">
        <f t="shared" si="55"/>
        <v>0.8208281582</v>
      </c>
      <c r="BJ122" s="4">
        <f t="shared" si="35"/>
        <v>0.01357815956</v>
      </c>
      <c r="BK122" s="13"/>
      <c r="BL122" s="2">
        <f t="shared" si="48"/>
        <v>34</v>
      </c>
      <c r="BM122" s="4">
        <f t="shared" si="36"/>
        <v>102</v>
      </c>
      <c r="BN122" s="4">
        <f t="shared" si="37"/>
        <v>-0.48</v>
      </c>
      <c r="BO122" s="4">
        <f>151+7/16</f>
        <v>151.4375</v>
      </c>
      <c r="BP122" s="4">
        <f>154.625</f>
        <v>154.625</v>
      </c>
      <c r="BQ122" s="4">
        <f t="shared" si="38"/>
        <v>3.1875</v>
      </c>
      <c r="BR122" s="13">
        <f t="shared" si="56"/>
        <v>0.8416254115</v>
      </c>
      <c r="BS122" s="4">
        <f t="shared" si="40"/>
        <v>0.01226987009</v>
      </c>
      <c r="BT122" s="25"/>
    </row>
    <row r="123">
      <c r="A123" s="2">
        <f t="shared" si="41"/>
        <v>34.5</v>
      </c>
      <c r="B123" s="4">
        <f t="shared" si="1"/>
        <v>103.5</v>
      </c>
      <c r="C123" s="4">
        <f t="shared" si="2"/>
        <v>-0.51</v>
      </c>
      <c r="D123" s="2">
        <v>151.0</v>
      </c>
      <c r="E123" s="4">
        <f>155+1/16</f>
        <v>155.0625</v>
      </c>
      <c r="F123" s="4">
        <f t="shared" si="3"/>
        <v>4.0625</v>
      </c>
      <c r="G123" s="13">
        <f t="shared" si="49"/>
        <v>0.9436158959</v>
      </c>
      <c r="H123" s="4">
        <f t="shared" si="5"/>
        <v>0.007208806575</v>
      </c>
      <c r="J123" s="2">
        <f t="shared" si="42"/>
        <v>34.5</v>
      </c>
      <c r="K123" s="4">
        <f t="shared" si="6"/>
        <v>103.5</v>
      </c>
      <c r="L123" s="4">
        <f t="shared" si="7"/>
        <v>-0.45</v>
      </c>
      <c r="M123" s="4">
        <f>151.125</f>
        <v>151.125</v>
      </c>
      <c r="N123" s="4">
        <f>155-1/32</f>
        <v>154.96875</v>
      </c>
      <c r="O123" s="4">
        <f t="shared" si="8"/>
        <v>3.84375</v>
      </c>
      <c r="P123" s="13">
        <f t="shared" si="50"/>
        <v>0.9242113755</v>
      </c>
      <c r="Q123" s="4">
        <f t="shared" si="10"/>
        <v>0.007092959327</v>
      </c>
      <c r="S123" s="2">
        <f t="shared" si="43"/>
        <v>34.5</v>
      </c>
      <c r="T123" s="4">
        <f t="shared" si="11"/>
        <v>103.5</v>
      </c>
      <c r="U123" s="4">
        <f t="shared" si="12"/>
        <v>-0.45</v>
      </c>
      <c r="V123" s="4">
        <f>151.125</f>
        <v>151.125</v>
      </c>
      <c r="W123" s="4">
        <f>155-1/32</f>
        <v>154.96875</v>
      </c>
      <c r="X123" s="4">
        <f t="shared" si="13"/>
        <v>3.84375</v>
      </c>
      <c r="Y123" s="13">
        <f t="shared" si="51"/>
        <v>0.927437254</v>
      </c>
      <c r="Z123" s="4">
        <f t="shared" si="15"/>
        <v>0.00651863281</v>
      </c>
      <c r="AB123" s="2">
        <f t="shared" si="44"/>
        <v>34.5</v>
      </c>
      <c r="AC123" s="4">
        <f t="shared" si="16"/>
        <v>103.5</v>
      </c>
      <c r="AD123" s="4">
        <f t="shared" si="17"/>
        <v>-0.57</v>
      </c>
      <c r="AE123" s="4">
        <f>151.625+1/32</f>
        <v>151.65625</v>
      </c>
      <c r="AF123" s="4">
        <f>154.375+1/32</f>
        <v>154.40625</v>
      </c>
      <c r="AG123" s="4">
        <f t="shared" si="18"/>
        <v>2.75</v>
      </c>
      <c r="AH123" s="13">
        <f t="shared" si="52"/>
        <v>0.7763631406</v>
      </c>
      <c r="AI123" s="4">
        <f t="shared" si="20"/>
        <v>0.01933681032</v>
      </c>
      <c r="AJ123" s="13"/>
      <c r="AK123" s="2">
        <f t="shared" si="45"/>
        <v>34.5</v>
      </c>
      <c r="AL123" s="4">
        <f t="shared" si="21"/>
        <v>103.5</v>
      </c>
      <c r="AM123" s="4">
        <f t="shared" si="22"/>
        <v>-0.51</v>
      </c>
      <c r="AN123" s="4">
        <f>151.625</f>
        <v>151.625</v>
      </c>
      <c r="AO123" s="4">
        <f>154.5</f>
        <v>154.5</v>
      </c>
      <c r="AP123" s="4">
        <f t="shared" si="23"/>
        <v>2.875</v>
      </c>
      <c r="AQ123" s="13">
        <f t="shared" si="53"/>
        <v>0.8049144824</v>
      </c>
      <c r="AR123" s="4">
        <f t="shared" si="25"/>
        <v>0.01569179912</v>
      </c>
      <c r="AS123" s="13"/>
      <c r="AT123" s="2">
        <f t="shared" si="46"/>
        <v>34.5</v>
      </c>
      <c r="AU123" s="4">
        <f t="shared" si="26"/>
        <v>103.5</v>
      </c>
      <c r="AV123" s="4">
        <f t="shared" si="27"/>
        <v>-0.51</v>
      </c>
      <c r="AW123" s="4">
        <f>151.5</f>
        <v>151.5</v>
      </c>
      <c r="AX123" s="4">
        <f>154.5+1/32</f>
        <v>154.53125</v>
      </c>
      <c r="AY123" s="4">
        <f t="shared" si="28"/>
        <v>3.03125</v>
      </c>
      <c r="AZ123" s="13">
        <f t="shared" si="54"/>
        <v>0.8207381501</v>
      </c>
      <c r="BA123" s="4">
        <f t="shared" si="30"/>
        <v>0.01456204622</v>
      </c>
      <c r="BB123" s="13"/>
      <c r="BC123" s="2">
        <f t="shared" si="47"/>
        <v>34.5</v>
      </c>
      <c r="BD123" s="4">
        <f t="shared" si="31"/>
        <v>103.5</v>
      </c>
      <c r="BE123" s="4">
        <f t="shared" si="32"/>
        <v>-0.51</v>
      </c>
      <c r="BF123" s="4">
        <f>151.5-1/32</f>
        <v>151.46875</v>
      </c>
      <c r="BG123" s="4">
        <f>154.625-1/32</f>
        <v>154.59375</v>
      </c>
      <c r="BH123" s="4">
        <f t="shared" si="33"/>
        <v>3.125</v>
      </c>
      <c r="BI123" s="13">
        <f t="shared" si="55"/>
        <v>0.8421519211</v>
      </c>
      <c r="BJ123" s="4">
        <f t="shared" si="35"/>
        <v>0.01304281947</v>
      </c>
      <c r="BK123" s="13"/>
      <c r="BL123" s="2">
        <f t="shared" si="48"/>
        <v>34.5</v>
      </c>
      <c r="BM123" s="4">
        <f t="shared" si="36"/>
        <v>103.5</v>
      </c>
      <c r="BN123" s="4">
        <f t="shared" si="37"/>
        <v>-0.51</v>
      </c>
      <c r="BO123" s="4">
        <f>151.375-1/32</f>
        <v>151.34375</v>
      </c>
      <c r="BP123" s="4">
        <f>154+11/16</f>
        <v>154.6875</v>
      </c>
      <c r="BQ123" s="4">
        <f t="shared" si="38"/>
        <v>3.34375</v>
      </c>
      <c r="BR123" s="13">
        <f t="shared" si="56"/>
        <v>0.8620067027</v>
      </c>
      <c r="BS123" s="4">
        <f t="shared" si="40"/>
        <v>0.01174754112</v>
      </c>
      <c r="BT123" s="25"/>
    </row>
    <row r="124">
      <c r="A124" s="2">
        <f t="shared" si="41"/>
        <v>35</v>
      </c>
      <c r="B124" s="4">
        <f t="shared" si="1"/>
        <v>105</v>
      </c>
      <c r="C124" s="4">
        <f t="shared" si="2"/>
        <v>-0.54</v>
      </c>
      <c r="D124" s="4">
        <f>150.875-1/32</f>
        <v>150.84375</v>
      </c>
      <c r="E124" s="4">
        <f>155.25-1/32</f>
        <v>155.21875</v>
      </c>
      <c r="F124" s="4">
        <f t="shared" si="3"/>
        <v>4.375</v>
      </c>
      <c r="G124" s="13">
        <f t="shared" si="49"/>
        <v>0.9792364932</v>
      </c>
      <c r="H124" s="4">
        <f t="shared" si="5"/>
        <v>0.003592160342</v>
      </c>
      <c r="J124" s="2">
        <f t="shared" si="42"/>
        <v>35</v>
      </c>
      <c r="K124" s="4">
        <f t="shared" si="6"/>
        <v>105</v>
      </c>
      <c r="L124" s="4">
        <f t="shared" si="7"/>
        <v>-0.48</v>
      </c>
      <c r="M124" s="4">
        <f>151-1/16</f>
        <v>150.9375</v>
      </c>
      <c r="N124" s="4">
        <f>155.125+1/32</f>
        <v>155.15625</v>
      </c>
      <c r="O124" s="4">
        <f t="shared" si="8"/>
        <v>4.21875</v>
      </c>
      <c r="P124" s="13">
        <f t="shared" si="50"/>
        <v>0.9682458366</v>
      </c>
      <c r="Q124" s="4">
        <f t="shared" si="10"/>
        <v>0.004361610105</v>
      </c>
      <c r="S124" s="2">
        <f t="shared" si="43"/>
        <v>35</v>
      </c>
      <c r="T124" s="4">
        <f t="shared" si="11"/>
        <v>105</v>
      </c>
      <c r="U124" s="4">
        <f t="shared" si="12"/>
        <v>-0.48</v>
      </c>
      <c r="V124" s="2">
        <v>151.0</v>
      </c>
      <c r="W124" s="4">
        <f>155.125-1/32</f>
        <v>155.09375</v>
      </c>
      <c r="X124" s="4">
        <f t="shared" si="13"/>
        <v>4.09375</v>
      </c>
      <c r="Y124" s="13">
        <f t="shared" si="51"/>
        <v>0.9571227278</v>
      </c>
      <c r="Z124" s="4">
        <f t="shared" si="15"/>
        <v>0.00471073558</v>
      </c>
      <c r="AB124" s="2">
        <f t="shared" si="44"/>
        <v>35</v>
      </c>
      <c r="AC124" s="4">
        <f t="shared" si="16"/>
        <v>105</v>
      </c>
      <c r="AD124" s="4">
        <f t="shared" si="17"/>
        <v>-0.6</v>
      </c>
      <c r="AE124" s="4">
        <f>151+7/16</f>
        <v>151.4375</v>
      </c>
      <c r="AF124" s="4">
        <f>154.625-1/32</f>
        <v>154.59375</v>
      </c>
      <c r="AG124" s="4">
        <f t="shared" si="18"/>
        <v>3.15625</v>
      </c>
      <c r="AH124" s="13">
        <f t="shared" si="52"/>
        <v>0.8317336244</v>
      </c>
      <c r="AI124" s="4">
        <f t="shared" si="20"/>
        <v>0.01724140867</v>
      </c>
      <c r="AJ124" s="13"/>
      <c r="AK124" s="2">
        <f t="shared" si="45"/>
        <v>35</v>
      </c>
      <c r="AL124" s="4">
        <f t="shared" si="21"/>
        <v>105</v>
      </c>
      <c r="AM124" s="4">
        <f t="shared" si="22"/>
        <v>-0.54</v>
      </c>
      <c r="AN124" s="4">
        <f>151.5-1/32</f>
        <v>151.46875</v>
      </c>
      <c r="AO124" s="4">
        <f>154.625</f>
        <v>154.625</v>
      </c>
      <c r="AP124" s="4">
        <f t="shared" si="23"/>
        <v>3.15625</v>
      </c>
      <c r="AQ124" s="13">
        <f t="shared" si="53"/>
        <v>0.8433668274</v>
      </c>
      <c r="AR124" s="4">
        <f t="shared" si="25"/>
        <v>0.01427075663</v>
      </c>
      <c r="AS124" s="13"/>
      <c r="AT124" s="2">
        <f t="shared" si="46"/>
        <v>35</v>
      </c>
      <c r="AU124" s="4">
        <f t="shared" si="26"/>
        <v>105</v>
      </c>
      <c r="AV124" s="4">
        <f t="shared" si="27"/>
        <v>-0.54</v>
      </c>
      <c r="AW124" s="4">
        <f>151.375</f>
        <v>151.375</v>
      </c>
      <c r="AX124" s="4">
        <f>154.625+1/32</f>
        <v>154.65625</v>
      </c>
      <c r="AY124" s="4">
        <f t="shared" si="28"/>
        <v>3.28125</v>
      </c>
      <c r="AZ124" s="13">
        <f t="shared" si="54"/>
        <v>0.8539125638</v>
      </c>
      <c r="BA124" s="4">
        <f t="shared" si="30"/>
        <v>0.01342065521</v>
      </c>
      <c r="BB124" s="13"/>
      <c r="BC124" s="2">
        <f t="shared" si="47"/>
        <v>35</v>
      </c>
      <c r="BD124" s="4">
        <f t="shared" si="31"/>
        <v>105</v>
      </c>
      <c r="BE124" s="4">
        <f t="shared" si="32"/>
        <v>-0.54</v>
      </c>
      <c r="BF124" s="4">
        <f>151.375</f>
        <v>151.375</v>
      </c>
      <c r="BG124" s="4">
        <f>154+11/16</f>
        <v>154.6875</v>
      </c>
      <c r="BH124" s="4">
        <f t="shared" si="33"/>
        <v>3.3125</v>
      </c>
      <c r="BI124" s="13">
        <f t="shared" si="55"/>
        <v>0.8670484702</v>
      </c>
      <c r="BJ124" s="4">
        <f t="shared" si="35"/>
        <v>0.01225636571</v>
      </c>
      <c r="BK124" s="13"/>
      <c r="BL124" s="2">
        <f t="shared" si="48"/>
        <v>35</v>
      </c>
      <c r="BM124" s="4">
        <f t="shared" si="36"/>
        <v>105</v>
      </c>
      <c r="BN124" s="4">
        <f t="shared" si="37"/>
        <v>-0.54</v>
      </c>
      <c r="BO124" s="4">
        <f>151.25</f>
        <v>151.25</v>
      </c>
      <c r="BP124" s="4">
        <f>154.75+1/32</f>
        <v>154.78125</v>
      </c>
      <c r="BQ124" s="4">
        <f t="shared" si="38"/>
        <v>3.53125</v>
      </c>
      <c r="BR124" s="13">
        <f t="shared" si="56"/>
        <v>0.8858454844</v>
      </c>
      <c r="BS124" s="4">
        <f t="shared" si="40"/>
        <v>0.01086409675</v>
      </c>
      <c r="BT124" s="25"/>
    </row>
    <row r="125">
      <c r="A125" s="2">
        <f t="shared" si="41"/>
        <v>35.5</v>
      </c>
      <c r="B125" s="4">
        <f t="shared" si="1"/>
        <v>106.5</v>
      </c>
      <c r="C125" s="4">
        <f t="shared" si="2"/>
        <v>-0.57</v>
      </c>
      <c r="F125" s="4">
        <f t="shared" si="3"/>
        <v>0</v>
      </c>
      <c r="G125" s="13" t="str">
        <f t="shared" si="49"/>
        <v/>
      </c>
      <c r="H125" s="4" t="str">
        <f t="shared" si="5"/>
        <v/>
      </c>
      <c r="J125" s="2">
        <f t="shared" si="42"/>
        <v>35.5</v>
      </c>
      <c r="K125" s="4">
        <f t="shared" si="6"/>
        <v>106.5</v>
      </c>
      <c r="L125" s="4">
        <f t="shared" si="7"/>
        <v>-0.51</v>
      </c>
      <c r="O125" s="4">
        <f t="shared" si="8"/>
        <v>0</v>
      </c>
      <c r="P125" s="13" t="str">
        <f t="shared" si="50"/>
        <v/>
      </c>
      <c r="Q125" s="4" t="str">
        <f t="shared" si="10"/>
        <v/>
      </c>
      <c r="S125" s="2">
        <f t="shared" si="43"/>
        <v>35.5</v>
      </c>
      <c r="T125" s="4">
        <f t="shared" si="11"/>
        <v>106.5</v>
      </c>
      <c r="U125" s="4">
        <f t="shared" si="12"/>
        <v>-0.51</v>
      </c>
      <c r="X125" s="4">
        <f t="shared" si="13"/>
        <v>0</v>
      </c>
      <c r="Y125" s="13" t="str">
        <f t="shared" si="51"/>
        <v/>
      </c>
      <c r="Z125" s="4" t="str">
        <f t="shared" si="15"/>
        <v/>
      </c>
      <c r="AB125" s="2">
        <f t="shared" si="44"/>
        <v>35.5</v>
      </c>
      <c r="AC125" s="4">
        <f t="shared" si="16"/>
        <v>106.5</v>
      </c>
      <c r="AD125" s="4">
        <f t="shared" si="17"/>
        <v>-0.63</v>
      </c>
      <c r="AE125" s="4">
        <f>151+5/16</f>
        <v>151.3125</v>
      </c>
      <c r="AF125" s="4">
        <f>154.75</f>
        <v>154.75</v>
      </c>
      <c r="AG125" s="4">
        <f t="shared" si="18"/>
        <v>3.4375</v>
      </c>
      <c r="AH125" s="13">
        <f t="shared" si="52"/>
        <v>0.8680003788</v>
      </c>
      <c r="AI125" s="4">
        <f t="shared" si="20"/>
        <v>0.01471720414</v>
      </c>
      <c r="AJ125" s="13"/>
      <c r="AK125" s="2">
        <f t="shared" si="45"/>
        <v>35.5</v>
      </c>
      <c r="AL125" s="4">
        <f t="shared" si="21"/>
        <v>106.5</v>
      </c>
      <c r="AM125" s="4">
        <f t="shared" si="22"/>
        <v>-0.57</v>
      </c>
      <c r="AN125" s="4">
        <f>151+5/16</f>
        <v>151.3125</v>
      </c>
      <c r="AO125" s="4">
        <f>154.8125</f>
        <v>154.8125</v>
      </c>
      <c r="AP125" s="4">
        <f t="shared" si="23"/>
        <v>3.5</v>
      </c>
      <c r="AQ125" s="13">
        <f t="shared" si="53"/>
        <v>0.8881060716</v>
      </c>
      <c r="AR125" s="4">
        <f t="shared" si="25"/>
        <v>0.01206150811</v>
      </c>
      <c r="AS125" s="13"/>
      <c r="AT125" s="2">
        <f t="shared" si="46"/>
        <v>35.5</v>
      </c>
      <c r="AU125" s="4">
        <f t="shared" si="26"/>
        <v>106.5</v>
      </c>
      <c r="AV125" s="4">
        <f t="shared" si="27"/>
        <v>-0.57</v>
      </c>
      <c r="AW125" s="4">
        <f>151.25+1/32</f>
        <v>151.28125</v>
      </c>
      <c r="AX125" s="4">
        <f>154.75+1/32</f>
        <v>154.78125</v>
      </c>
      <c r="AY125" s="4">
        <f t="shared" si="28"/>
        <v>3.5</v>
      </c>
      <c r="AZ125" s="13">
        <f t="shared" si="54"/>
        <v>0.8819171037</v>
      </c>
      <c r="BA125" s="4">
        <f t="shared" si="30"/>
        <v>0.011943286</v>
      </c>
      <c r="BB125" s="13"/>
      <c r="BC125" s="2">
        <f t="shared" si="47"/>
        <v>35.5</v>
      </c>
      <c r="BD125" s="4">
        <f t="shared" si="31"/>
        <v>106.5</v>
      </c>
      <c r="BE125" s="4">
        <f t="shared" si="32"/>
        <v>-0.57</v>
      </c>
      <c r="BF125" s="4">
        <f>151+5/16</f>
        <v>151.3125</v>
      </c>
      <c r="BG125" s="4">
        <f>154+13/16</f>
        <v>154.8125</v>
      </c>
      <c r="BH125" s="4">
        <f t="shared" si="33"/>
        <v>3.5</v>
      </c>
      <c r="BI125" s="13">
        <f t="shared" si="55"/>
        <v>0.8912498197</v>
      </c>
      <c r="BJ125" s="4">
        <f t="shared" si="35"/>
        <v>0.01107365859</v>
      </c>
      <c r="BK125" s="13"/>
      <c r="BL125" s="2">
        <f t="shared" si="48"/>
        <v>35.5</v>
      </c>
      <c r="BM125" s="4">
        <f t="shared" si="36"/>
        <v>106.5</v>
      </c>
      <c r="BN125" s="4">
        <f t="shared" si="37"/>
        <v>-0.57</v>
      </c>
      <c r="BO125" s="4">
        <f>151+3/16</f>
        <v>151.1875</v>
      </c>
      <c r="BP125" s="4">
        <f>154.875-1/32</f>
        <v>154.84375</v>
      </c>
      <c r="BQ125" s="4">
        <f t="shared" si="38"/>
        <v>3.65625</v>
      </c>
      <c r="BR125" s="13">
        <f t="shared" si="56"/>
        <v>0.9013878189</v>
      </c>
      <c r="BS125" s="4">
        <f t="shared" si="40"/>
        <v>0.009921710531</v>
      </c>
      <c r="BT125" s="25"/>
    </row>
    <row r="126">
      <c r="A126" s="2">
        <f t="shared" si="41"/>
        <v>36</v>
      </c>
      <c r="B126" s="4">
        <f t="shared" si="1"/>
        <v>108</v>
      </c>
      <c r="C126" s="4">
        <f t="shared" si="2"/>
        <v>-0.6</v>
      </c>
      <c r="D126" s="4">
        <f>150+13/16</f>
        <v>150.8125</v>
      </c>
      <c r="E126" s="4">
        <f>155.25</f>
        <v>155.25</v>
      </c>
      <c r="F126" s="4">
        <f t="shared" si="3"/>
        <v>4.4375</v>
      </c>
      <c r="G126" s="13">
        <f t="shared" si="49"/>
        <v>0.9862062359</v>
      </c>
      <c r="H126" s="4">
        <f t="shared" si="5"/>
        <v>0</v>
      </c>
      <c r="J126" s="2">
        <f t="shared" si="42"/>
        <v>36</v>
      </c>
      <c r="K126" s="4">
        <f t="shared" si="6"/>
        <v>108</v>
      </c>
      <c r="L126" s="4">
        <f t="shared" si="7"/>
        <v>-0.54</v>
      </c>
      <c r="M126" s="4">
        <f>150.875-1/32</f>
        <v>150.84375</v>
      </c>
      <c r="N126" s="2">
        <v>155.25</v>
      </c>
      <c r="O126" s="4">
        <f t="shared" si="8"/>
        <v>4.40625</v>
      </c>
      <c r="P126" s="13">
        <f t="shared" si="50"/>
        <v>0.9895285073</v>
      </c>
      <c r="Q126" s="4">
        <f t="shared" si="10"/>
        <v>0</v>
      </c>
      <c r="S126" s="2">
        <f t="shared" si="43"/>
        <v>36</v>
      </c>
      <c r="T126" s="4">
        <f t="shared" si="11"/>
        <v>108</v>
      </c>
      <c r="U126" s="4">
        <f t="shared" si="12"/>
        <v>-0.54</v>
      </c>
      <c r="V126" s="4">
        <f>150.875</f>
        <v>150.875</v>
      </c>
      <c r="W126" s="2">
        <v>155.25</v>
      </c>
      <c r="X126" s="4">
        <f t="shared" si="13"/>
        <v>4.375</v>
      </c>
      <c r="Y126" s="13">
        <f t="shared" si="51"/>
        <v>0.9894548898</v>
      </c>
      <c r="Z126" s="4">
        <f t="shared" si="15"/>
        <v>0</v>
      </c>
      <c r="AB126" s="2">
        <f t="shared" si="44"/>
        <v>36</v>
      </c>
      <c r="AC126" s="4">
        <f t="shared" si="16"/>
        <v>108</v>
      </c>
      <c r="AD126" s="4">
        <f t="shared" si="17"/>
        <v>-0.66</v>
      </c>
      <c r="AE126" s="4">
        <f>151.125</f>
        <v>151.125</v>
      </c>
      <c r="AF126" s="4">
        <f>155-1/16</f>
        <v>154.9375</v>
      </c>
      <c r="AG126" s="4">
        <f t="shared" si="18"/>
        <v>3.8125</v>
      </c>
      <c r="AH126" s="13">
        <f t="shared" si="52"/>
        <v>0.914120582</v>
      </c>
      <c r="AI126" s="4">
        <f t="shared" si="20"/>
        <v>0.01168629482</v>
      </c>
      <c r="AJ126" s="13"/>
      <c r="AK126" s="2">
        <f t="shared" si="45"/>
        <v>36</v>
      </c>
      <c r="AL126" s="4">
        <f t="shared" si="21"/>
        <v>108</v>
      </c>
      <c r="AM126" s="4">
        <f t="shared" si="22"/>
        <v>-0.6</v>
      </c>
      <c r="AN126" s="4">
        <f>151+3/16</f>
        <v>151.1875</v>
      </c>
      <c r="AO126" s="4">
        <f>154.875+1/32</f>
        <v>154.90625</v>
      </c>
      <c r="AP126" s="4">
        <f t="shared" si="23"/>
        <v>3.71875</v>
      </c>
      <c r="AQ126" s="13">
        <f t="shared" si="53"/>
        <v>0.915438785</v>
      </c>
      <c r="AR126" s="4">
        <f t="shared" si="25"/>
        <v>0.009715943807</v>
      </c>
      <c r="AS126" s="13"/>
      <c r="AT126" s="2">
        <f t="shared" si="46"/>
        <v>36</v>
      </c>
      <c r="AU126" s="4">
        <f t="shared" si="26"/>
        <v>108</v>
      </c>
      <c r="AV126" s="4">
        <f t="shared" si="27"/>
        <v>-0.6</v>
      </c>
      <c r="AW126" s="4">
        <f>151.125+1/32</f>
        <v>151.15625</v>
      </c>
      <c r="AX126" s="4">
        <f>154.875+1/32</f>
        <v>154.90625</v>
      </c>
      <c r="AY126" s="4">
        <f t="shared" si="28"/>
        <v>3.75</v>
      </c>
      <c r="AZ126" s="13">
        <f t="shared" si="54"/>
        <v>0.9128709292</v>
      </c>
      <c r="BA126" s="4">
        <f t="shared" si="30"/>
        <v>0.01009223822</v>
      </c>
      <c r="BB126" s="13"/>
      <c r="BC126" s="2">
        <f t="shared" si="47"/>
        <v>36</v>
      </c>
      <c r="BD126" s="4">
        <f t="shared" si="31"/>
        <v>108</v>
      </c>
      <c r="BE126" s="4">
        <f t="shared" si="32"/>
        <v>-0.6</v>
      </c>
      <c r="BF126" s="4">
        <f>151+3/16</f>
        <v>151.1875</v>
      </c>
      <c r="BG126" s="4">
        <f>154.875+1/32</f>
        <v>154.90625</v>
      </c>
      <c r="BH126" s="4">
        <f t="shared" si="33"/>
        <v>3.71875</v>
      </c>
      <c r="BI126" s="13">
        <f t="shared" si="55"/>
        <v>0.9186792864</v>
      </c>
      <c r="BJ126" s="4">
        <f t="shared" si="35"/>
        <v>0.009431472653</v>
      </c>
      <c r="BK126" s="13"/>
      <c r="BL126" s="2">
        <f t="shared" si="48"/>
        <v>36</v>
      </c>
      <c r="BM126" s="4">
        <f t="shared" si="36"/>
        <v>108</v>
      </c>
      <c r="BN126" s="4">
        <f t="shared" si="37"/>
        <v>-0.6</v>
      </c>
      <c r="BO126" s="4">
        <f>151.125-1/32</f>
        <v>151.09375</v>
      </c>
      <c r="BP126" s="4">
        <f>155-1/16</f>
        <v>154.9375</v>
      </c>
      <c r="BQ126" s="4">
        <f t="shared" si="38"/>
        <v>3.84375</v>
      </c>
      <c r="BR126" s="13">
        <f t="shared" si="56"/>
        <v>0.9242113755</v>
      </c>
      <c r="BS126" s="4">
        <f t="shared" si="40"/>
        <v>0.008736098321</v>
      </c>
      <c r="BT126" s="25"/>
    </row>
    <row r="127">
      <c r="A127" s="2">
        <f t="shared" si="41"/>
        <v>36.5</v>
      </c>
      <c r="B127" s="4">
        <f t="shared" si="1"/>
        <v>109.5</v>
      </c>
      <c r="C127" s="4">
        <f t="shared" si="2"/>
        <v>-0.63</v>
      </c>
      <c r="F127" s="4">
        <f t="shared" si="3"/>
        <v>0</v>
      </c>
      <c r="G127" s="13" t="str">
        <f t="shared" si="49"/>
        <v/>
      </c>
      <c r="H127" s="4" t="str">
        <f t="shared" si="5"/>
        <v/>
      </c>
      <c r="J127" s="2">
        <f t="shared" si="42"/>
        <v>36.5</v>
      </c>
      <c r="K127" s="4">
        <f t="shared" si="6"/>
        <v>109.5</v>
      </c>
      <c r="L127" s="4">
        <f t="shared" si="7"/>
        <v>-0.57</v>
      </c>
      <c r="O127" s="4">
        <f t="shared" si="8"/>
        <v>0</v>
      </c>
      <c r="P127" s="13" t="str">
        <f t="shared" si="50"/>
        <v/>
      </c>
      <c r="Q127" s="4" t="str">
        <f t="shared" si="10"/>
        <v/>
      </c>
      <c r="S127" s="2">
        <f t="shared" si="43"/>
        <v>36.5</v>
      </c>
      <c r="T127" s="4">
        <f t="shared" si="11"/>
        <v>109.5</v>
      </c>
      <c r="U127" s="4">
        <f t="shared" si="12"/>
        <v>-0.57</v>
      </c>
      <c r="X127" s="4">
        <f t="shared" si="13"/>
        <v>0</v>
      </c>
      <c r="Y127" s="13" t="str">
        <f t="shared" si="51"/>
        <v/>
      </c>
      <c r="Z127" s="4" t="str">
        <f t="shared" si="15"/>
        <v/>
      </c>
      <c r="AB127" s="2">
        <f t="shared" si="44"/>
        <v>36.5</v>
      </c>
      <c r="AC127" s="4">
        <f t="shared" si="16"/>
        <v>109.5</v>
      </c>
      <c r="AD127" s="4">
        <f t="shared" si="17"/>
        <v>-0.69</v>
      </c>
      <c r="AE127" s="2">
        <v>151.0</v>
      </c>
      <c r="AF127" s="4">
        <f>155+1/16</f>
        <v>155.0625</v>
      </c>
      <c r="AG127" s="4">
        <f t="shared" si="18"/>
        <v>4.0625</v>
      </c>
      <c r="AH127" s="13">
        <f t="shared" si="52"/>
        <v>0.9436158959</v>
      </c>
      <c r="AI127" s="4">
        <f t="shared" si="20"/>
        <v>0.008343203756</v>
      </c>
      <c r="AJ127" s="13"/>
      <c r="AK127" s="2">
        <f t="shared" si="45"/>
        <v>36.5</v>
      </c>
      <c r="AL127" s="4">
        <f t="shared" si="21"/>
        <v>109.5</v>
      </c>
      <c r="AM127" s="4">
        <f t="shared" si="22"/>
        <v>-0.63</v>
      </c>
      <c r="AN127" s="4">
        <f>151+1/16</f>
        <v>151.0625</v>
      </c>
      <c r="AO127" s="4">
        <f>155+1/32</f>
        <v>155.03125</v>
      </c>
      <c r="AP127" s="4">
        <f t="shared" si="23"/>
        <v>3.96875</v>
      </c>
      <c r="AQ127" s="13">
        <f t="shared" si="53"/>
        <v>0.9457093619</v>
      </c>
      <c r="AR127" s="4">
        <f t="shared" si="25"/>
        <v>0.007426024144</v>
      </c>
      <c r="AS127" s="13"/>
      <c r="AT127" s="2">
        <f t="shared" si="46"/>
        <v>36.5</v>
      </c>
      <c r="AU127" s="4">
        <f t="shared" si="26"/>
        <v>109.5</v>
      </c>
      <c r="AV127" s="4">
        <f t="shared" si="27"/>
        <v>-0.63</v>
      </c>
      <c r="AW127" s="4">
        <f>151+1/32</f>
        <v>151.03125</v>
      </c>
      <c r="AX127" s="2">
        <v>155.0</v>
      </c>
      <c r="AY127" s="4">
        <f t="shared" si="28"/>
        <v>3.96875</v>
      </c>
      <c r="AZ127" s="13">
        <f t="shared" si="54"/>
        <v>0.9391189725</v>
      </c>
      <c r="BA127" s="4">
        <f t="shared" si="30"/>
        <v>0.007892545641</v>
      </c>
      <c r="BB127" s="13"/>
      <c r="BC127" s="2">
        <f t="shared" si="47"/>
        <v>36.5</v>
      </c>
      <c r="BD127" s="4">
        <f t="shared" si="31"/>
        <v>109.5</v>
      </c>
      <c r="BE127" s="4">
        <f t="shared" si="32"/>
        <v>-0.63</v>
      </c>
      <c r="BF127" s="4">
        <f>151.125-1/32</f>
        <v>151.09375</v>
      </c>
      <c r="BG127" s="4">
        <f>155</f>
        <v>155</v>
      </c>
      <c r="BH127" s="4">
        <f t="shared" si="33"/>
        <v>3.90625</v>
      </c>
      <c r="BI127" s="13">
        <f t="shared" si="55"/>
        <v>0.9415544714</v>
      </c>
      <c r="BJ127" s="4">
        <f t="shared" si="35"/>
        <v>0.007492064362</v>
      </c>
      <c r="BK127" s="13"/>
      <c r="BL127" s="2">
        <f t="shared" si="48"/>
        <v>36.5</v>
      </c>
      <c r="BM127" s="4">
        <f t="shared" si="36"/>
        <v>109.5</v>
      </c>
      <c r="BN127" s="4">
        <f t="shared" si="37"/>
        <v>-0.63</v>
      </c>
      <c r="BO127" s="4">
        <f>151</f>
        <v>151</v>
      </c>
      <c r="BP127" s="4">
        <f>155+1/32</f>
        <v>155.03125</v>
      </c>
      <c r="BQ127" s="4">
        <f t="shared" si="38"/>
        <v>4.03125</v>
      </c>
      <c r="BR127" s="13">
        <f t="shared" si="56"/>
        <v>0.9464847243</v>
      </c>
      <c r="BS127" s="4">
        <f t="shared" si="40"/>
        <v>0.006968417084</v>
      </c>
      <c r="BT127" s="25"/>
    </row>
    <row r="128">
      <c r="A128" s="2">
        <f t="shared" si="41"/>
        <v>37</v>
      </c>
      <c r="B128" s="4">
        <f t="shared" si="1"/>
        <v>111</v>
      </c>
      <c r="C128" s="4">
        <f t="shared" si="2"/>
        <v>-0.66</v>
      </c>
      <c r="D128" s="4">
        <f>150.75+1/32</f>
        <v>150.78125</v>
      </c>
      <c r="E128" s="4">
        <f>155.25+1/32</f>
        <v>155.28125</v>
      </c>
      <c r="F128" s="4">
        <f t="shared" si="3"/>
        <v>4.5</v>
      </c>
      <c r="G128" s="13">
        <f t="shared" si="49"/>
        <v>0.9931270663</v>
      </c>
      <c r="H128" s="4">
        <f t="shared" si="5"/>
        <v>0</v>
      </c>
      <c r="I128" s="2"/>
      <c r="J128" s="2">
        <f t="shared" si="42"/>
        <v>37</v>
      </c>
      <c r="K128" s="4">
        <f t="shared" si="6"/>
        <v>111</v>
      </c>
      <c r="L128" s="4">
        <f t="shared" si="7"/>
        <v>-0.6</v>
      </c>
      <c r="M128" s="4">
        <f>150.875-1/32</f>
        <v>150.84375</v>
      </c>
      <c r="N128" s="2">
        <v>155.25</v>
      </c>
      <c r="O128" s="4">
        <f t="shared" si="8"/>
        <v>4.40625</v>
      </c>
      <c r="P128" s="13">
        <f t="shared" si="50"/>
        <v>0.9895285073</v>
      </c>
      <c r="Q128" s="4">
        <f t="shared" si="10"/>
        <v>0</v>
      </c>
      <c r="S128" s="2">
        <f t="shared" si="43"/>
        <v>37</v>
      </c>
      <c r="T128" s="4">
        <f t="shared" si="11"/>
        <v>111</v>
      </c>
      <c r="U128" s="4">
        <f t="shared" si="12"/>
        <v>-0.6</v>
      </c>
      <c r="V128" s="4">
        <f>150.875-1/32</f>
        <v>150.84375</v>
      </c>
      <c r="W128" s="2">
        <v>155.25</v>
      </c>
      <c r="X128" s="4">
        <f t="shared" si="13"/>
        <v>4.40625</v>
      </c>
      <c r="Y128" s="13">
        <f t="shared" si="51"/>
        <v>0.9929823694</v>
      </c>
      <c r="Z128" s="4">
        <f t="shared" si="15"/>
        <v>0</v>
      </c>
      <c r="AB128" s="2">
        <f t="shared" si="44"/>
        <v>37</v>
      </c>
      <c r="AC128" s="4">
        <f t="shared" si="16"/>
        <v>111</v>
      </c>
      <c r="AD128" s="4">
        <f t="shared" si="17"/>
        <v>-0.72</v>
      </c>
      <c r="AE128" s="2">
        <v>150.875</v>
      </c>
      <c r="AF128" s="4">
        <f>155+3/16</f>
        <v>155.1875</v>
      </c>
      <c r="AG128" s="4">
        <f t="shared" si="18"/>
        <v>4.3125</v>
      </c>
      <c r="AH128" s="13">
        <f t="shared" si="52"/>
        <v>0.9722167862</v>
      </c>
      <c r="AI128" s="4">
        <f t="shared" si="20"/>
        <v>0.005292912645</v>
      </c>
      <c r="AJ128" s="13"/>
      <c r="AK128" s="2">
        <f t="shared" si="45"/>
        <v>37</v>
      </c>
      <c r="AL128" s="4">
        <f t="shared" si="21"/>
        <v>111</v>
      </c>
      <c r="AM128" s="4">
        <f t="shared" si="22"/>
        <v>-0.66</v>
      </c>
      <c r="AN128" s="4">
        <f>151-1/16</f>
        <v>150.9375</v>
      </c>
      <c r="AO128" s="4">
        <f>155.125+1/32</f>
        <v>155.15625</v>
      </c>
      <c r="AP128" s="4">
        <f t="shared" si="23"/>
        <v>4.21875</v>
      </c>
      <c r="AQ128" s="13">
        <f t="shared" si="53"/>
        <v>0.9750406275</v>
      </c>
      <c r="AR128" s="4">
        <f t="shared" si="25"/>
        <v>0.004562367176</v>
      </c>
      <c r="AS128" s="13"/>
      <c r="AT128" s="2">
        <f t="shared" si="46"/>
        <v>37</v>
      </c>
      <c r="AU128" s="4">
        <f t="shared" si="26"/>
        <v>111</v>
      </c>
      <c r="AV128" s="4">
        <f t="shared" si="27"/>
        <v>-0.66</v>
      </c>
      <c r="AW128" s="4">
        <f>151-1/16</f>
        <v>150.9375</v>
      </c>
      <c r="AX128" s="4">
        <f>155.125-1/32</f>
        <v>155.09375</v>
      </c>
      <c r="AY128" s="4">
        <f t="shared" si="28"/>
        <v>4.15625</v>
      </c>
      <c r="AZ128" s="13">
        <f t="shared" si="54"/>
        <v>0.9610468829</v>
      </c>
      <c r="BA128" s="4">
        <f t="shared" si="30"/>
        <v>0.005723437882</v>
      </c>
      <c r="BB128" s="13"/>
      <c r="BC128" s="2">
        <f t="shared" si="47"/>
        <v>37</v>
      </c>
      <c r="BD128" s="4">
        <f t="shared" si="31"/>
        <v>111</v>
      </c>
      <c r="BE128" s="4">
        <f t="shared" si="32"/>
        <v>-0.66</v>
      </c>
      <c r="BF128" s="4">
        <f>151+1/32</f>
        <v>151.03125</v>
      </c>
      <c r="BG128" s="4">
        <f>155+1/16</f>
        <v>155.0625</v>
      </c>
      <c r="BH128" s="4">
        <f t="shared" si="33"/>
        <v>4.03125</v>
      </c>
      <c r="BI128" s="13">
        <f t="shared" si="55"/>
        <v>0.9565007146</v>
      </c>
      <c r="BJ128" s="4">
        <f t="shared" si="35"/>
        <v>0.005855554522</v>
      </c>
      <c r="BK128" s="13"/>
      <c r="BL128" s="2">
        <f t="shared" si="48"/>
        <v>37</v>
      </c>
      <c r="BM128" s="4">
        <f t="shared" si="36"/>
        <v>111</v>
      </c>
      <c r="BN128" s="4">
        <f t="shared" si="37"/>
        <v>-0.66</v>
      </c>
      <c r="BO128" s="4">
        <f>151-1/16</f>
        <v>150.9375</v>
      </c>
      <c r="BP128" s="4">
        <f>155.125-1/32</f>
        <v>155.09375</v>
      </c>
      <c r="BQ128" s="4">
        <f t="shared" si="38"/>
        <v>4.15625</v>
      </c>
      <c r="BR128" s="13">
        <f t="shared" si="56"/>
        <v>0.9610468829</v>
      </c>
      <c r="BS128" s="4">
        <f t="shared" si="40"/>
        <v>0.005336119436</v>
      </c>
      <c r="BT128" s="25"/>
    </row>
    <row r="129">
      <c r="A129" s="2">
        <f t="shared" si="41"/>
        <v>37.5</v>
      </c>
      <c r="B129" s="4">
        <f t="shared" si="1"/>
        <v>112.5</v>
      </c>
      <c r="C129" s="4">
        <f t="shared" si="2"/>
        <v>-0.69</v>
      </c>
      <c r="F129" s="4">
        <f t="shared" si="3"/>
        <v>0</v>
      </c>
      <c r="G129" s="13" t="str">
        <f t="shared" si="49"/>
        <v/>
      </c>
      <c r="H129" s="4" t="str">
        <f t="shared" si="5"/>
        <v/>
      </c>
      <c r="J129" s="2">
        <f t="shared" si="42"/>
        <v>37.5</v>
      </c>
      <c r="K129" s="4">
        <f t="shared" si="6"/>
        <v>112.5</v>
      </c>
      <c r="L129" s="4">
        <f t="shared" si="7"/>
        <v>-0.63</v>
      </c>
      <c r="O129" s="4">
        <f t="shared" si="8"/>
        <v>0</v>
      </c>
      <c r="P129" s="13" t="str">
        <f t="shared" si="50"/>
        <v/>
      </c>
      <c r="Q129" s="4" t="str">
        <f t="shared" si="10"/>
        <v/>
      </c>
      <c r="S129" s="2">
        <f t="shared" si="43"/>
        <v>37.5</v>
      </c>
      <c r="T129" s="4">
        <f t="shared" si="11"/>
        <v>112.5</v>
      </c>
      <c r="U129" s="4">
        <f t="shared" si="12"/>
        <v>-0.63</v>
      </c>
      <c r="X129" s="4">
        <f t="shared" si="13"/>
        <v>0</v>
      </c>
      <c r="Y129" s="13" t="str">
        <f t="shared" si="51"/>
        <v/>
      </c>
      <c r="Z129" s="4" t="str">
        <f t="shared" si="15"/>
        <v/>
      </c>
      <c r="AB129" s="2">
        <f t="shared" si="44"/>
        <v>37.5</v>
      </c>
      <c r="AC129" s="4">
        <f t="shared" si="16"/>
        <v>112.5</v>
      </c>
      <c r="AD129" s="4">
        <f t="shared" si="17"/>
        <v>-0.75</v>
      </c>
      <c r="AG129" s="4">
        <f t="shared" si="18"/>
        <v>0</v>
      </c>
      <c r="AH129" s="13" t="str">
        <f t="shared" si="52"/>
        <v/>
      </c>
      <c r="AI129" s="4" t="str">
        <f t="shared" si="20"/>
        <v/>
      </c>
      <c r="AJ129" s="13"/>
      <c r="AK129" s="2">
        <f t="shared" si="45"/>
        <v>37.5</v>
      </c>
      <c r="AL129" s="4">
        <f t="shared" si="21"/>
        <v>112.5</v>
      </c>
      <c r="AM129" s="4">
        <f t="shared" si="22"/>
        <v>-0.69</v>
      </c>
      <c r="AP129" s="4">
        <f t="shared" si="23"/>
        <v>0</v>
      </c>
      <c r="AQ129" s="13" t="str">
        <f t="shared" si="53"/>
        <v/>
      </c>
      <c r="AR129" s="4" t="str">
        <f t="shared" si="25"/>
        <v/>
      </c>
      <c r="AS129" s="13"/>
      <c r="AT129" s="2">
        <f t="shared" si="46"/>
        <v>37.5</v>
      </c>
      <c r="AU129" s="4">
        <f t="shared" si="26"/>
        <v>112.5</v>
      </c>
      <c r="AV129" s="4">
        <f t="shared" si="27"/>
        <v>-0.69</v>
      </c>
      <c r="AW129" s="4">
        <f>150.875</f>
        <v>150.875</v>
      </c>
      <c r="AX129" s="2">
        <v>155.1875</v>
      </c>
      <c r="AY129" s="4">
        <f t="shared" si="28"/>
        <v>4.3125</v>
      </c>
      <c r="AZ129" s="13">
        <f t="shared" si="54"/>
        <v>0.9789450104</v>
      </c>
      <c r="BA129" s="4">
        <f t="shared" si="30"/>
        <v>0.003669034631</v>
      </c>
      <c r="BB129" s="13"/>
      <c r="BC129" s="2">
        <f t="shared" si="47"/>
        <v>37.5</v>
      </c>
      <c r="BD129" s="4">
        <f t="shared" si="31"/>
        <v>112.5</v>
      </c>
      <c r="BE129" s="4">
        <f t="shared" si="32"/>
        <v>-0.69</v>
      </c>
      <c r="BH129" s="4">
        <f t="shared" si="33"/>
        <v>0</v>
      </c>
      <c r="BI129" s="13" t="str">
        <f t="shared" si="55"/>
        <v/>
      </c>
      <c r="BJ129" s="4" t="str">
        <f t="shared" si="35"/>
        <v/>
      </c>
      <c r="BK129" s="13"/>
      <c r="BL129" s="2">
        <f t="shared" si="48"/>
        <v>37.5</v>
      </c>
      <c r="BM129" s="4">
        <f t="shared" si="36"/>
        <v>112.5</v>
      </c>
      <c r="BN129" s="4">
        <f t="shared" si="37"/>
        <v>-0.69</v>
      </c>
      <c r="BO129" s="4">
        <f>150.875</f>
        <v>150.875</v>
      </c>
      <c r="BP129" s="4">
        <f>155.125+1/32</f>
        <v>155.15625</v>
      </c>
      <c r="BQ129" s="4">
        <f t="shared" si="38"/>
        <v>4.28125</v>
      </c>
      <c r="BR129" s="13">
        <f t="shared" si="56"/>
        <v>0.9753916592</v>
      </c>
      <c r="BS129" s="4">
        <f t="shared" si="40"/>
        <v>0.003889560711</v>
      </c>
      <c r="BT129" s="25"/>
    </row>
    <row r="130">
      <c r="A130" s="2">
        <f t="shared" si="41"/>
        <v>38</v>
      </c>
      <c r="B130" s="4">
        <f t="shared" si="1"/>
        <v>114</v>
      </c>
      <c r="C130" s="4">
        <f t="shared" si="2"/>
        <v>-0.72</v>
      </c>
      <c r="D130" s="4">
        <f>150.75+1/32</f>
        <v>150.78125</v>
      </c>
      <c r="E130" s="4">
        <f>155.25+1/32</f>
        <v>155.28125</v>
      </c>
      <c r="F130" s="4">
        <f t="shared" si="3"/>
        <v>4.5</v>
      </c>
      <c r="G130" s="13">
        <f t="shared" si="49"/>
        <v>0.9931270663</v>
      </c>
      <c r="H130" s="4">
        <f t="shared" si="5"/>
        <v>0</v>
      </c>
      <c r="J130" s="2">
        <f t="shared" si="42"/>
        <v>38</v>
      </c>
      <c r="K130" s="4">
        <f t="shared" si="6"/>
        <v>114</v>
      </c>
      <c r="L130" s="4">
        <f t="shared" si="7"/>
        <v>-0.66</v>
      </c>
      <c r="M130" s="4">
        <f>150.875-1/32</f>
        <v>150.84375</v>
      </c>
      <c r="N130" s="2">
        <v>155.25</v>
      </c>
      <c r="O130" s="4">
        <f t="shared" si="8"/>
        <v>4.40625</v>
      </c>
      <c r="P130" s="13">
        <f t="shared" si="50"/>
        <v>0.9895285073</v>
      </c>
      <c r="Q130" s="4">
        <f t="shared" si="10"/>
        <v>0</v>
      </c>
      <c r="S130" s="2">
        <f t="shared" si="43"/>
        <v>38</v>
      </c>
      <c r="T130" s="4">
        <f t="shared" si="11"/>
        <v>114</v>
      </c>
      <c r="U130" s="4">
        <f t="shared" si="12"/>
        <v>-0.66</v>
      </c>
      <c r="V130" s="4">
        <f>150.875-1/32</f>
        <v>150.84375</v>
      </c>
      <c r="W130" s="2">
        <v>155.25</v>
      </c>
      <c r="X130" s="4">
        <f t="shared" si="13"/>
        <v>4.40625</v>
      </c>
      <c r="Y130" s="13">
        <f t="shared" si="51"/>
        <v>0.9929823694</v>
      </c>
      <c r="Z130" s="4">
        <f t="shared" si="15"/>
        <v>0</v>
      </c>
      <c r="AB130" s="2">
        <f t="shared" si="44"/>
        <v>38</v>
      </c>
      <c r="AC130" s="4">
        <f t="shared" si="16"/>
        <v>114</v>
      </c>
      <c r="AD130" s="4">
        <f t="shared" si="17"/>
        <v>-0.78</v>
      </c>
      <c r="AE130" s="2">
        <v>150.8125</v>
      </c>
      <c r="AF130" s="4">
        <f>155.25</f>
        <v>155.25</v>
      </c>
      <c r="AG130" s="4">
        <f t="shared" si="18"/>
        <v>4.4375</v>
      </c>
      <c r="AH130" s="13">
        <f t="shared" si="52"/>
        <v>0.9862062359</v>
      </c>
      <c r="AI130" s="4">
        <f t="shared" si="20"/>
        <v>0</v>
      </c>
      <c r="AJ130" s="13"/>
      <c r="AK130" s="2">
        <f t="shared" si="45"/>
        <v>38</v>
      </c>
      <c r="AL130" s="4">
        <f t="shared" si="21"/>
        <v>114</v>
      </c>
      <c r="AM130" s="4">
        <f t="shared" si="22"/>
        <v>-0.72</v>
      </c>
      <c r="AN130" s="4">
        <f>150.875</f>
        <v>150.875</v>
      </c>
      <c r="AO130" s="2">
        <v>155.25</v>
      </c>
      <c r="AP130" s="4">
        <f t="shared" si="23"/>
        <v>4.375</v>
      </c>
      <c r="AQ130" s="13">
        <f t="shared" si="53"/>
        <v>0.9929327736</v>
      </c>
      <c r="AR130" s="4">
        <f t="shared" si="25"/>
        <v>0</v>
      </c>
      <c r="AS130" s="13"/>
      <c r="AT130" s="2">
        <f t="shared" si="46"/>
        <v>38</v>
      </c>
      <c r="AU130" s="4">
        <f t="shared" si="26"/>
        <v>114</v>
      </c>
      <c r="AV130" s="4">
        <f t="shared" si="27"/>
        <v>-0.72</v>
      </c>
      <c r="AW130" s="4">
        <f>150.875-1/32</f>
        <v>150.84375</v>
      </c>
      <c r="AX130" s="4">
        <f>155+3/16</f>
        <v>155.1875</v>
      </c>
      <c r="AY130" s="4">
        <f t="shared" si="28"/>
        <v>4.34375</v>
      </c>
      <c r="AZ130" s="13">
        <f t="shared" si="54"/>
        <v>0.9824855102</v>
      </c>
      <c r="BA130" s="4">
        <f t="shared" si="30"/>
        <v>0</v>
      </c>
      <c r="BB130" s="13"/>
      <c r="BC130" s="2">
        <f t="shared" si="47"/>
        <v>38</v>
      </c>
      <c r="BD130" s="4">
        <f t="shared" si="31"/>
        <v>114</v>
      </c>
      <c r="BE130" s="4">
        <f t="shared" si="32"/>
        <v>-0.72</v>
      </c>
      <c r="BF130" s="4">
        <f>150.875+1/32</f>
        <v>150.90625</v>
      </c>
      <c r="BG130" s="4">
        <f>155+3/16</f>
        <v>155.1875</v>
      </c>
      <c r="BH130" s="4">
        <f t="shared" si="33"/>
        <v>4.28125</v>
      </c>
      <c r="BI130" s="13">
        <f t="shared" si="55"/>
        <v>0.9857135515</v>
      </c>
      <c r="BJ130" s="4">
        <f t="shared" si="35"/>
        <v>0</v>
      </c>
      <c r="BK130" s="13"/>
      <c r="BL130" s="2">
        <f t="shared" si="48"/>
        <v>38</v>
      </c>
      <c r="BM130" s="4">
        <f t="shared" si="36"/>
        <v>114</v>
      </c>
      <c r="BN130" s="4">
        <f t="shared" si="37"/>
        <v>-0.72</v>
      </c>
      <c r="BO130" s="4">
        <f>150.875-1/32</f>
        <v>150.84375</v>
      </c>
      <c r="BP130" s="4">
        <f>155+3/16</f>
        <v>155.1875</v>
      </c>
      <c r="BQ130" s="4">
        <f t="shared" si="38"/>
        <v>4.34375</v>
      </c>
      <c r="BR130" s="13">
        <f t="shared" si="56"/>
        <v>0.9824855102</v>
      </c>
      <c r="BS130" s="4">
        <f t="shared" si="40"/>
        <v>0</v>
      </c>
      <c r="BT130" s="25"/>
    </row>
    <row r="131">
      <c r="A131" s="2">
        <f t="shared" si="41"/>
        <v>38.5</v>
      </c>
      <c r="B131" s="4">
        <f t="shared" si="1"/>
        <v>115.5</v>
      </c>
      <c r="C131" s="4">
        <f t="shared" si="2"/>
        <v>-0.75</v>
      </c>
      <c r="F131" s="4">
        <f t="shared" si="3"/>
        <v>0</v>
      </c>
      <c r="G131" s="13" t="str">
        <f t="shared" si="49"/>
        <v/>
      </c>
      <c r="H131" s="4" t="str">
        <f t="shared" si="5"/>
        <v/>
      </c>
      <c r="J131" s="2">
        <f t="shared" si="42"/>
        <v>38.5</v>
      </c>
      <c r="K131" s="4">
        <f t="shared" si="6"/>
        <v>115.5</v>
      </c>
      <c r="L131" s="4">
        <f t="shared" si="7"/>
        <v>-0.69</v>
      </c>
      <c r="O131" s="4">
        <f t="shared" si="8"/>
        <v>0</v>
      </c>
      <c r="P131" s="13" t="str">
        <f t="shared" si="50"/>
        <v/>
      </c>
      <c r="Q131" s="4" t="str">
        <f t="shared" si="10"/>
        <v/>
      </c>
      <c r="S131" s="2">
        <f t="shared" si="43"/>
        <v>38.5</v>
      </c>
      <c r="T131" s="4">
        <f t="shared" si="11"/>
        <v>115.5</v>
      </c>
      <c r="U131" s="4">
        <f t="shared" si="12"/>
        <v>-0.69</v>
      </c>
      <c r="X131" s="4">
        <f t="shared" si="13"/>
        <v>0</v>
      </c>
      <c r="Y131" s="13" t="str">
        <f t="shared" si="51"/>
        <v/>
      </c>
      <c r="Z131" s="4" t="str">
        <f t="shared" si="15"/>
        <v/>
      </c>
      <c r="AB131" s="2">
        <f t="shared" si="44"/>
        <v>38.5</v>
      </c>
      <c r="AC131" s="4">
        <f t="shared" si="16"/>
        <v>115.5</v>
      </c>
      <c r="AD131" s="4">
        <f t="shared" si="17"/>
        <v>-0.81</v>
      </c>
      <c r="AG131" s="4">
        <f t="shared" si="18"/>
        <v>0</v>
      </c>
      <c r="AH131" s="13" t="str">
        <f t="shared" si="52"/>
        <v/>
      </c>
      <c r="AI131" s="4" t="str">
        <f t="shared" si="20"/>
        <v/>
      </c>
      <c r="AJ131" s="13"/>
      <c r="AK131" s="2">
        <f t="shared" si="45"/>
        <v>38.5</v>
      </c>
      <c r="AL131" s="4">
        <f t="shared" si="21"/>
        <v>115.5</v>
      </c>
      <c r="AM131" s="4">
        <f t="shared" si="22"/>
        <v>-0.75</v>
      </c>
      <c r="AP131" s="4">
        <f t="shared" si="23"/>
        <v>0</v>
      </c>
      <c r="AQ131" s="13" t="str">
        <f t="shared" si="53"/>
        <v/>
      </c>
      <c r="AR131" s="4" t="str">
        <f t="shared" si="25"/>
        <v/>
      </c>
      <c r="AS131" s="13"/>
      <c r="AT131" s="2">
        <f t="shared" si="46"/>
        <v>38.5</v>
      </c>
      <c r="AU131" s="4">
        <f t="shared" si="26"/>
        <v>115.5</v>
      </c>
      <c r="AV131" s="4">
        <f t="shared" si="27"/>
        <v>-0.75</v>
      </c>
      <c r="AY131" s="4">
        <f t="shared" si="28"/>
        <v>0</v>
      </c>
      <c r="AZ131" s="13" t="str">
        <f t="shared" si="54"/>
        <v/>
      </c>
      <c r="BA131" s="4" t="str">
        <f t="shared" si="30"/>
        <v/>
      </c>
      <c r="BB131" s="13"/>
      <c r="BC131" s="2">
        <f t="shared" si="47"/>
        <v>38.5</v>
      </c>
      <c r="BD131" s="4">
        <f t="shared" si="31"/>
        <v>115.5</v>
      </c>
      <c r="BE131" s="4">
        <f t="shared" si="32"/>
        <v>-0.75</v>
      </c>
      <c r="BH131" s="4">
        <f t="shared" si="33"/>
        <v>0</v>
      </c>
      <c r="BI131" s="13" t="str">
        <f t="shared" si="55"/>
        <v/>
      </c>
      <c r="BJ131" s="4" t="str">
        <f t="shared" si="35"/>
        <v/>
      </c>
      <c r="BK131" s="13"/>
      <c r="BL131" s="2">
        <f t="shared" si="48"/>
        <v>38.5</v>
      </c>
      <c r="BM131" s="4">
        <f t="shared" si="36"/>
        <v>115.5</v>
      </c>
      <c r="BN131" s="4">
        <f t="shared" si="37"/>
        <v>-0.75</v>
      </c>
      <c r="BQ131" s="4">
        <f t="shared" si="38"/>
        <v>0</v>
      </c>
      <c r="BR131" s="13" t="str">
        <f t="shared" si="56"/>
        <v/>
      </c>
      <c r="BS131" s="4" t="str">
        <f t="shared" si="40"/>
        <v/>
      </c>
      <c r="BT131" s="25"/>
    </row>
    <row r="132">
      <c r="A132" s="2">
        <f t="shared" si="41"/>
        <v>39</v>
      </c>
      <c r="B132" s="4">
        <f t="shared" si="1"/>
        <v>117</v>
      </c>
      <c r="C132" s="4">
        <f t="shared" si="2"/>
        <v>-0.78</v>
      </c>
      <c r="D132" s="4">
        <f>150.75+1/32</f>
        <v>150.78125</v>
      </c>
      <c r="E132" s="4">
        <f>155.25+1/32</f>
        <v>155.28125</v>
      </c>
      <c r="F132" s="4">
        <f t="shared" si="3"/>
        <v>4.5</v>
      </c>
      <c r="G132" s="13">
        <f t="shared" si="49"/>
        <v>0.9931270663</v>
      </c>
      <c r="H132" s="4">
        <f t="shared" si="5"/>
        <v>0</v>
      </c>
      <c r="J132" s="2">
        <f t="shared" si="42"/>
        <v>39</v>
      </c>
      <c r="K132" s="4">
        <f t="shared" si="6"/>
        <v>117</v>
      </c>
      <c r="L132" s="4">
        <f t="shared" si="7"/>
        <v>-0.72</v>
      </c>
      <c r="M132" s="4">
        <f>150.875-1/32</f>
        <v>150.84375</v>
      </c>
      <c r="N132" s="4">
        <f>155.25+1/32</f>
        <v>155.28125</v>
      </c>
      <c r="O132" s="4">
        <f t="shared" si="8"/>
        <v>4.4375</v>
      </c>
      <c r="P132" s="13">
        <f t="shared" si="50"/>
        <v>0.993031274</v>
      </c>
      <c r="Q132" s="4">
        <f t="shared" si="10"/>
        <v>0</v>
      </c>
      <c r="S132" s="2">
        <f t="shared" si="43"/>
        <v>39</v>
      </c>
      <c r="T132" s="4">
        <f t="shared" si="11"/>
        <v>117</v>
      </c>
      <c r="U132" s="4">
        <f t="shared" si="12"/>
        <v>-0.72</v>
      </c>
      <c r="V132" s="4">
        <f>150.875-1/32</f>
        <v>150.84375</v>
      </c>
      <c r="W132" s="2">
        <v>155.25</v>
      </c>
      <c r="X132" s="4">
        <f t="shared" si="13"/>
        <v>4.40625</v>
      </c>
      <c r="Y132" s="13">
        <f t="shared" si="51"/>
        <v>0.9929823694</v>
      </c>
      <c r="Z132" s="4">
        <f t="shared" si="15"/>
        <v>0</v>
      </c>
      <c r="AB132" s="2">
        <f t="shared" si="44"/>
        <v>39</v>
      </c>
      <c r="AC132" s="4">
        <f t="shared" si="16"/>
        <v>117</v>
      </c>
      <c r="AD132" s="4">
        <f t="shared" si="17"/>
        <v>-0.84</v>
      </c>
      <c r="AE132" s="2">
        <v>150.8125</v>
      </c>
      <c r="AF132" s="4">
        <f>155.25</f>
        <v>155.25</v>
      </c>
      <c r="AG132" s="4">
        <f t="shared" si="18"/>
        <v>4.4375</v>
      </c>
      <c r="AH132" s="13">
        <f t="shared" si="52"/>
        <v>0.9862062359</v>
      </c>
      <c r="AI132" s="4">
        <f t="shared" si="20"/>
        <v>0</v>
      </c>
      <c r="AJ132" s="13"/>
      <c r="AK132" s="2">
        <f t="shared" si="45"/>
        <v>39</v>
      </c>
      <c r="AL132" s="4">
        <f t="shared" si="21"/>
        <v>117</v>
      </c>
      <c r="AM132" s="4">
        <f t="shared" si="22"/>
        <v>-0.78</v>
      </c>
      <c r="AN132" s="4">
        <f>150.875-1/32</f>
        <v>150.84375</v>
      </c>
      <c r="AO132" s="2">
        <v>155.25</v>
      </c>
      <c r="AP132" s="4">
        <f t="shared" si="23"/>
        <v>4.40625</v>
      </c>
      <c r="AQ132" s="13">
        <f t="shared" si="53"/>
        <v>0.9964726521</v>
      </c>
      <c r="AR132" s="4">
        <f t="shared" si="25"/>
        <v>0</v>
      </c>
      <c r="AS132" s="13"/>
      <c r="AT132" s="2">
        <f t="shared" si="46"/>
        <v>39</v>
      </c>
      <c r="AU132" s="4">
        <f t="shared" si="26"/>
        <v>117</v>
      </c>
      <c r="AV132" s="4">
        <f t="shared" si="27"/>
        <v>-0.78</v>
      </c>
      <c r="AW132" s="4">
        <f>150.8125</f>
        <v>150.8125</v>
      </c>
      <c r="AX132" s="2">
        <v>155.25</v>
      </c>
      <c r="AY132" s="4">
        <f t="shared" si="28"/>
        <v>4.4375</v>
      </c>
      <c r="AZ132" s="13">
        <f t="shared" si="54"/>
        <v>0.993031274</v>
      </c>
      <c r="BA132" s="4">
        <f t="shared" si="30"/>
        <v>0</v>
      </c>
      <c r="BB132" s="13"/>
      <c r="BC132" s="2">
        <f t="shared" si="47"/>
        <v>39</v>
      </c>
      <c r="BD132" s="4">
        <f t="shared" si="31"/>
        <v>117</v>
      </c>
      <c r="BE132" s="4">
        <f t="shared" si="32"/>
        <v>-0.78</v>
      </c>
      <c r="BF132" s="2">
        <v>150.875</v>
      </c>
      <c r="BG132" s="4">
        <f>155.25-1/32</f>
        <v>155.21875</v>
      </c>
      <c r="BH132" s="4">
        <f t="shared" si="33"/>
        <v>4.34375</v>
      </c>
      <c r="BI132" s="13">
        <f t="shared" si="55"/>
        <v>0.9928824718</v>
      </c>
      <c r="BJ132" s="4">
        <f t="shared" si="35"/>
        <v>0</v>
      </c>
      <c r="BK132" s="13"/>
      <c r="BL132" s="2">
        <f t="shared" si="48"/>
        <v>39</v>
      </c>
      <c r="BM132" s="4">
        <f t="shared" si="36"/>
        <v>117</v>
      </c>
      <c r="BN132" s="4">
        <f t="shared" si="37"/>
        <v>-0.78</v>
      </c>
      <c r="BO132" s="4">
        <f>150.8125</f>
        <v>150.8125</v>
      </c>
      <c r="BP132" s="2">
        <v>155.25</v>
      </c>
      <c r="BQ132" s="4">
        <f t="shared" si="38"/>
        <v>4.4375</v>
      </c>
      <c r="BR132" s="13">
        <f t="shared" si="56"/>
        <v>0.993031274</v>
      </c>
      <c r="BS132" s="4">
        <f t="shared" si="40"/>
        <v>0</v>
      </c>
      <c r="BT132" s="25"/>
    </row>
    <row r="133">
      <c r="A133" s="2">
        <f t="shared" si="41"/>
        <v>39.5</v>
      </c>
      <c r="B133" s="4">
        <f t="shared" si="1"/>
        <v>118.5</v>
      </c>
      <c r="C133" s="4">
        <f t="shared" si="2"/>
        <v>-0.81</v>
      </c>
      <c r="F133" s="4">
        <f t="shared" si="3"/>
        <v>0</v>
      </c>
      <c r="G133" s="13" t="str">
        <f t="shared" si="49"/>
        <v/>
      </c>
      <c r="H133" s="4" t="str">
        <f t="shared" si="5"/>
        <v/>
      </c>
      <c r="J133" s="2">
        <f t="shared" si="42"/>
        <v>39.5</v>
      </c>
      <c r="K133" s="4">
        <f t="shared" si="6"/>
        <v>118.5</v>
      </c>
      <c r="L133" s="4">
        <f t="shared" si="7"/>
        <v>-0.75</v>
      </c>
      <c r="O133" s="4">
        <f t="shared" si="8"/>
        <v>0</v>
      </c>
      <c r="P133" s="13" t="str">
        <f t="shared" si="50"/>
        <v/>
      </c>
      <c r="Q133" s="4" t="str">
        <f t="shared" si="10"/>
        <v/>
      </c>
      <c r="S133" s="2">
        <f t="shared" si="43"/>
        <v>39.5</v>
      </c>
      <c r="T133" s="4">
        <f t="shared" si="11"/>
        <v>118.5</v>
      </c>
      <c r="U133" s="4">
        <f t="shared" si="12"/>
        <v>-0.75</v>
      </c>
      <c r="X133" s="4">
        <f t="shared" si="13"/>
        <v>0</v>
      </c>
      <c r="Y133" s="13" t="str">
        <f t="shared" si="51"/>
        <v/>
      </c>
      <c r="Z133" s="4" t="str">
        <f t="shared" si="15"/>
        <v/>
      </c>
      <c r="AB133" s="2">
        <f t="shared" si="44"/>
        <v>39.5</v>
      </c>
      <c r="AC133" s="4">
        <f t="shared" si="16"/>
        <v>118.5</v>
      </c>
      <c r="AD133" s="4">
        <f t="shared" si="17"/>
        <v>-0.87</v>
      </c>
      <c r="AG133" s="4">
        <f t="shared" si="18"/>
        <v>0</v>
      </c>
      <c r="AH133" s="13" t="str">
        <f t="shared" si="52"/>
        <v/>
      </c>
      <c r="AI133" s="4" t="str">
        <f t="shared" si="20"/>
        <v/>
      </c>
      <c r="AJ133" s="13"/>
      <c r="AK133" s="2">
        <f t="shared" si="45"/>
        <v>39.5</v>
      </c>
      <c r="AL133" s="4">
        <f t="shared" si="21"/>
        <v>118.5</v>
      </c>
      <c r="AM133" s="4">
        <f t="shared" si="22"/>
        <v>-0.81</v>
      </c>
      <c r="AP133" s="4">
        <f t="shared" si="23"/>
        <v>0</v>
      </c>
      <c r="AQ133" s="13" t="str">
        <f t="shared" si="53"/>
        <v/>
      </c>
      <c r="AR133" s="4" t="str">
        <f t="shared" si="25"/>
        <v/>
      </c>
      <c r="AS133" s="13"/>
      <c r="AT133" s="2">
        <f t="shared" si="46"/>
        <v>39.5</v>
      </c>
      <c r="AU133" s="4">
        <f t="shared" si="26"/>
        <v>118.5</v>
      </c>
      <c r="AV133" s="4">
        <f t="shared" si="27"/>
        <v>-0.81</v>
      </c>
      <c r="AY133" s="4">
        <f t="shared" si="28"/>
        <v>0</v>
      </c>
      <c r="AZ133" s="13" t="str">
        <f t="shared" si="54"/>
        <v/>
      </c>
      <c r="BA133" s="4" t="str">
        <f t="shared" si="30"/>
        <v/>
      </c>
      <c r="BB133" s="13"/>
      <c r="BC133" s="2">
        <f t="shared" si="47"/>
        <v>39.5</v>
      </c>
      <c r="BD133" s="4">
        <f t="shared" si="31"/>
        <v>118.5</v>
      </c>
      <c r="BE133" s="4">
        <f t="shared" si="32"/>
        <v>-0.81</v>
      </c>
      <c r="BH133" s="4">
        <f t="shared" si="33"/>
        <v>0</v>
      </c>
      <c r="BI133" s="13" t="str">
        <f t="shared" si="55"/>
        <v/>
      </c>
      <c r="BJ133" s="4" t="str">
        <f t="shared" si="35"/>
        <v/>
      </c>
      <c r="BK133" s="13"/>
      <c r="BL133" s="2">
        <f t="shared" si="48"/>
        <v>39.5</v>
      </c>
      <c r="BM133" s="4">
        <f t="shared" si="36"/>
        <v>118.5</v>
      </c>
      <c r="BN133" s="4">
        <f t="shared" si="37"/>
        <v>-0.81</v>
      </c>
      <c r="BQ133" s="4">
        <f t="shared" si="38"/>
        <v>0</v>
      </c>
      <c r="BR133" s="13" t="str">
        <f t="shared" si="56"/>
        <v/>
      </c>
      <c r="BS133" s="4" t="str">
        <f t="shared" si="40"/>
        <v/>
      </c>
      <c r="BT133" s="25"/>
    </row>
    <row r="134">
      <c r="A134" s="2">
        <f t="shared" si="41"/>
        <v>40</v>
      </c>
      <c r="B134" s="4">
        <f t="shared" si="1"/>
        <v>120</v>
      </c>
      <c r="C134" s="4">
        <f t="shared" si="2"/>
        <v>-0.84</v>
      </c>
      <c r="D134" s="4">
        <f>150.75+1/32</f>
        <v>150.78125</v>
      </c>
      <c r="E134" s="4">
        <f>155.25+1/32</f>
        <v>155.28125</v>
      </c>
      <c r="F134" s="4">
        <f t="shared" si="3"/>
        <v>4.5</v>
      </c>
      <c r="G134" s="13">
        <f t="shared" si="49"/>
        <v>0.9931270663</v>
      </c>
      <c r="H134" s="4">
        <f t="shared" si="5"/>
        <v>0</v>
      </c>
      <c r="J134" s="2">
        <f t="shared" si="42"/>
        <v>40</v>
      </c>
      <c r="K134" s="4">
        <f t="shared" si="6"/>
        <v>120</v>
      </c>
      <c r="L134" s="4">
        <f t="shared" si="7"/>
        <v>-0.78</v>
      </c>
      <c r="M134" s="4">
        <f>150+13/16</f>
        <v>150.8125</v>
      </c>
      <c r="N134" s="4">
        <f>155+5/16-1/32</f>
        <v>155.28125</v>
      </c>
      <c r="O134" s="4">
        <f t="shared" si="8"/>
        <v>4.46875</v>
      </c>
      <c r="P134" s="13">
        <f t="shared" si="50"/>
        <v>0.9965217286</v>
      </c>
      <c r="Q134" s="4">
        <f t="shared" si="10"/>
        <v>0</v>
      </c>
      <c r="S134" s="2">
        <f t="shared" si="43"/>
        <v>40</v>
      </c>
      <c r="T134" s="4">
        <f t="shared" si="11"/>
        <v>120</v>
      </c>
      <c r="U134" s="4">
        <f t="shared" si="12"/>
        <v>-0.78</v>
      </c>
      <c r="V134" s="4">
        <f>150.875-1/32</f>
        <v>150.84375</v>
      </c>
      <c r="W134" s="2">
        <v>155.25</v>
      </c>
      <c r="X134" s="4">
        <f t="shared" si="13"/>
        <v>4.40625</v>
      </c>
      <c r="Y134" s="13">
        <f t="shared" si="51"/>
        <v>0.9929823694</v>
      </c>
      <c r="Z134" s="4">
        <f t="shared" si="15"/>
        <v>0</v>
      </c>
      <c r="AB134" s="2">
        <f t="shared" si="44"/>
        <v>40</v>
      </c>
      <c r="AC134" s="4">
        <f t="shared" si="16"/>
        <v>120</v>
      </c>
      <c r="AD134" s="4">
        <f t="shared" si="17"/>
        <v>-0.9</v>
      </c>
      <c r="AE134" s="4">
        <f>150+13/16</f>
        <v>150.8125</v>
      </c>
      <c r="AF134" s="4">
        <f>155.25+1/32</f>
        <v>155.28125</v>
      </c>
      <c r="AG134" s="4">
        <f t="shared" si="18"/>
        <v>4.46875</v>
      </c>
      <c r="AH134" s="13">
        <f t="shared" si="52"/>
        <v>0.9896727008</v>
      </c>
      <c r="AI134" s="4">
        <f t="shared" si="20"/>
        <v>0</v>
      </c>
      <c r="AJ134" s="13"/>
      <c r="AK134" s="2">
        <f t="shared" si="45"/>
        <v>40</v>
      </c>
      <c r="AL134" s="4">
        <f t="shared" si="21"/>
        <v>120</v>
      </c>
      <c r="AM134" s="4">
        <f t="shared" si="22"/>
        <v>-0.84</v>
      </c>
      <c r="AN134" s="4">
        <f>150.875-1/32</f>
        <v>150.84375</v>
      </c>
      <c r="AO134" s="2">
        <v>155.25</v>
      </c>
      <c r="AP134" s="4">
        <f t="shared" si="23"/>
        <v>4.40625</v>
      </c>
      <c r="AQ134" s="13">
        <f t="shared" si="53"/>
        <v>0.9964726521</v>
      </c>
      <c r="AR134" s="4">
        <f t="shared" si="25"/>
        <v>0</v>
      </c>
      <c r="AS134" s="13"/>
      <c r="AT134" s="2">
        <f t="shared" si="46"/>
        <v>40</v>
      </c>
      <c r="AU134" s="4">
        <f t="shared" si="26"/>
        <v>120</v>
      </c>
      <c r="AV134" s="4">
        <f t="shared" si="27"/>
        <v>-0.84</v>
      </c>
      <c r="AW134" s="4">
        <f>150.8125</f>
        <v>150.8125</v>
      </c>
      <c r="AX134" s="2">
        <v>155.25</v>
      </c>
      <c r="AY134" s="4">
        <f t="shared" si="28"/>
        <v>4.4375</v>
      </c>
      <c r="AZ134" s="13">
        <f t="shared" si="54"/>
        <v>0.993031274</v>
      </c>
      <c r="BA134" s="4">
        <f t="shared" si="30"/>
        <v>0</v>
      </c>
      <c r="BB134" s="13"/>
      <c r="BC134" s="2">
        <f t="shared" si="47"/>
        <v>40</v>
      </c>
      <c r="BD134" s="4">
        <f t="shared" si="31"/>
        <v>120</v>
      </c>
      <c r="BE134" s="4">
        <f t="shared" si="32"/>
        <v>-0.84</v>
      </c>
      <c r="BF134" s="2">
        <v>150.875</v>
      </c>
      <c r="BG134" s="4">
        <f>155.25-1/32</f>
        <v>155.21875</v>
      </c>
      <c r="BH134" s="4">
        <f t="shared" si="33"/>
        <v>4.34375</v>
      </c>
      <c r="BI134" s="13">
        <f t="shared" si="55"/>
        <v>0.9928824718</v>
      </c>
      <c r="BJ134" s="4">
        <f t="shared" si="35"/>
        <v>0</v>
      </c>
      <c r="BK134" s="13"/>
      <c r="BL134" s="2">
        <f t="shared" si="48"/>
        <v>40</v>
      </c>
      <c r="BM134" s="4">
        <f t="shared" si="36"/>
        <v>120</v>
      </c>
      <c r="BN134" s="4">
        <f t="shared" si="37"/>
        <v>-0.84</v>
      </c>
      <c r="BO134" s="4">
        <f>150.8125</f>
        <v>150.8125</v>
      </c>
      <c r="BP134" s="2">
        <v>155.25</v>
      </c>
      <c r="BQ134" s="4">
        <f t="shared" si="38"/>
        <v>4.4375</v>
      </c>
      <c r="BR134" s="13">
        <f t="shared" si="56"/>
        <v>0.993031274</v>
      </c>
      <c r="BS134" s="4">
        <f t="shared" si="40"/>
        <v>0</v>
      </c>
      <c r="BT134" s="25"/>
    </row>
    <row r="135">
      <c r="A135" s="2">
        <f t="shared" si="41"/>
        <v>40.5</v>
      </c>
      <c r="B135" s="4">
        <f t="shared" si="1"/>
        <v>121.5</v>
      </c>
      <c r="C135" s="4">
        <f t="shared" si="2"/>
        <v>-0.87</v>
      </c>
      <c r="F135" s="4">
        <f t="shared" si="3"/>
        <v>0</v>
      </c>
      <c r="G135" s="13" t="str">
        <f t="shared" si="49"/>
        <v/>
      </c>
      <c r="H135" s="4" t="str">
        <f t="shared" si="5"/>
        <v/>
      </c>
      <c r="J135" s="2">
        <f t="shared" si="42"/>
        <v>40.5</v>
      </c>
      <c r="K135" s="4">
        <f t="shared" si="6"/>
        <v>121.5</v>
      </c>
      <c r="L135" s="4">
        <f t="shared" si="7"/>
        <v>-0.81</v>
      </c>
      <c r="O135" s="4">
        <f t="shared" si="8"/>
        <v>0</v>
      </c>
      <c r="P135" s="13" t="str">
        <f t="shared" si="50"/>
        <v/>
      </c>
      <c r="Q135" s="4" t="str">
        <f t="shared" si="10"/>
        <v/>
      </c>
      <c r="S135" s="2">
        <f t="shared" si="43"/>
        <v>40.5</v>
      </c>
      <c r="T135" s="4">
        <f t="shared" si="11"/>
        <v>121.5</v>
      </c>
      <c r="U135" s="4">
        <f t="shared" si="12"/>
        <v>-0.81</v>
      </c>
      <c r="X135" s="4">
        <f t="shared" si="13"/>
        <v>0</v>
      </c>
      <c r="Y135" s="13" t="str">
        <f t="shared" si="51"/>
        <v/>
      </c>
      <c r="Z135" s="4" t="str">
        <f t="shared" si="15"/>
        <v/>
      </c>
      <c r="AB135" s="2">
        <f t="shared" si="44"/>
        <v>40.5</v>
      </c>
      <c r="AC135" s="4">
        <f t="shared" si="16"/>
        <v>121.5</v>
      </c>
      <c r="AD135" s="4">
        <f t="shared" si="17"/>
        <v>-0.93</v>
      </c>
      <c r="AG135" s="4">
        <f t="shared" si="18"/>
        <v>0</v>
      </c>
      <c r="AH135" s="13" t="str">
        <f t="shared" si="52"/>
        <v/>
      </c>
      <c r="AI135" s="4" t="str">
        <f t="shared" si="20"/>
        <v/>
      </c>
      <c r="AJ135" s="13"/>
      <c r="AK135" s="2">
        <f t="shared" si="45"/>
        <v>40.5</v>
      </c>
      <c r="AL135" s="4">
        <f t="shared" si="21"/>
        <v>121.5</v>
      </c>
      <c r="AM135" s="4">
        <f t="shared" si="22"/>
        <v>-0.87</v>
      </c>
      <c r="AP135" s="4">
        <f t="shared" si="23"/>
        <v>0</v>
      </c>
      <c r="AQ135" s="13" t="str">
        <f t="shared" si="53"/>
        <v/>
      </c>
      <c r="AR135" s="4" t="str">
        <f t="shared" si="25"/>
        <v/>
      </c>
      <c r="AS135" s="13"/>
      <c r="AT135" s="2">
        <f t="shared" si="46"/>
        <v>40.5</v>
      </c>
      <c r="AU135" s="4">
        <f t="shared" si="26"/>
        <v>121.5</v>
      </c>
      <c r="AV135" s="4">
        <f t="shared" si="27"/>
        <v>-0.87</v>
      </c>
      <c r="AY135" s="4">
        <f t="shared" si="28"/>
        <v>0</v>
      </c>
      <c r="AZ135" s="13" t="str">
        <f t="shared" si="54"/>
        <v/>
      </c>
      <c r="BA135" s="4" t="str">
        <f t="shared" si="30"/>
        <v/>
      </c>
      <c r="BB135" s="13"/>
      <c r="BC135" s="2">
        <f t="shared" si="47"/>
        <v>40.5</v>
      </c>
      <c r="BD135" s="4">
        <f t="shared" si="31"/>
        <v>121.5</v>
      </c>
      <c r="BE135" s="4">
        <f t="shared" si="32"/>
        <v>-0.87</v>
      </c>
      <c r="BH135" s="4">
        <f t="shared" si="33"/>
        <v>0</v>
      </c>
      <c r="BI135" s="13" t="str">
        <f t="shared" si="55"/>
        <v/>
      </c>
      <c r="BJ135" s="4" t="str">
        <f t="shared" si="35"/>
        <v/>
      </c>
      <c r="BK135" s="13"/>
      <c r="BL135" s="2">
        <f t="shared" si="48"/>
        <v>40.5</v>
      </c>
      <c r="BM135" s="4">
        <f t="shared" si="36"/>
        <v>121.5</v>
      </c>
      <c r="BN135" s="4">
        <f t="shared" si="37"/>
        <v>-0.87</v>
      </c>
      <c r="BQ135" s="4">
        <f t="shared" si="38"/>
        <v>0</v>
      </c>
      <c r="BR135" s="13" t="str">
        <f t="shared" si="56"/>
        <v/>
      </c>
      <c r="BS135" s="4" t="str">
        <f t="shared" si="40"/>
        <v/>
      </c>
      <c r="BT135" s="25"/>
    </row>
    <row r="136">
      <c r="A136" s="2">
        <f t="shared" si="41"/>
        <v>41</v>
      </c>
      <c r="B136" s="4">
        <f t="shared" si="1"/>
        <v>123</v>
      </c>
      <c r="C136" s="4">
        <f t="shared" si="2"/>
        <v>-0.9</v>
      </c>
      <c r="D136" s="4">
        <f>150.75+1/32</f>
        <v>150.78125</v>
      </c>
      <c r="E136" s="4">
        <f>155.25+1/32</f>
        <v>155.28125</v>
      </c>
      <c r="F136" s="4">
        <f t="shared" si="3"/>
        <v>4.5</v>
      </c>
      <c r="G136" s="13">
        <f t="shared" si="49"/>
        <v>0.9931270663</v>
      </c>
      <c r="H136" s="4">
        <f t="shared" si="5"/>
        <v>0</v>
      </c>
      <c r="J136" s="2">
        <f t="shared" si="42"/>
        <v>41</v>
      </c>
      <c r="K136" s="4">
        <f t="shared" si="6"/>
        <v>123</v>
      </c>
      <c r="L136" s="4">
        <f t="shared" si="7"/>
        <v>-0.84</v>
      </c>
      <c r="M136" s="4">
        <f>150+13/16</f>
        <v>150.8125</v>
      </c>
      <c r="N136" s="4">
        <f>155+5/16-1/32</f>
        <v>155.28125</v>
      </c>
      <c r="O136" s="4">
        <f t="shared" si="8"/>
        <v>4.46875</v>
      </c>
      <c r="P136" s="13">
        <f t="shared" si="50"/>
        <v>0.9965217286</v>
      </c>
      <c r="Q136" s="4">
        <f t="shared" si="10"/>
        <v>0</v>
      </c>
      <c r="S136" s="2">
        <f t="shared" si="43"/>
        <v>41</v>
      </c>
      <c r="T136" s="4">
        <f t="shared" si="11"/>
        <v>123</v>
      </c>
      <c r="U136" s="4">
        <f t="shared" si="12"/>
        <v>-0.84</v>
      </c>
      <c r="V136" s="4">
        <f>150.875-1/32</f>
        <v>150.84375</v>
      </c>
      <c r="W136" s="2">
        <v>155.25</v>
      </c>
      <c r="X136" s="4">
        <f t="shared" si="13"/>
        <v>4.40625</v>
      </c>
      <c r="Y136" s="13">
        <f t="shared" si="51"/>
        <v>0.9929823694</v>
      </c>
      <c r="Z136" s="4">
        <f t="shared" si="15"/>
        <v>0</v>
      </c>
      <c r="AB136" s="2">
        <f t="shared" si="44"/>
        <v>41</v>
      </c>
      <c r="AC136" s="4">
        <f t="shared" si="16"/>
        <v>123</v>
      </c>
      <c r="AD136" s="4">
        <f t="shared" si="17"/>
        <v>-0.96</v>
      </c>
      <c r="AE136" s="4">
        <f>150+13/16</f>
        <v>150.8125</v>
      </c>
      <c r="AF136" s="4">
        <f>155.25+1/32</f>
        <v>155.28125</v>
      </c>
      <c r="AG136" s="4">
        <f t="shared" si="18"/>
        <v>4.46875</v>
      </c>
      <c r="AH136" s="13">
        <f t="shared" si="52"/>
        <v>0.9896727008</v>
      </c>
      <c r="AI136" s="4">
        <f t="shared" si="20"/>
        <v>0</v>
      </c>
      <c r="AJ136" s="13"/>
      <c r="AK136" s="2">
        <f t="shared" si="45"/>
        <v>41</v>
      </c>
      <c r="AL136" s="4">
        <f t="shared" si="21"/>
        <v>123</v>
      </c>
      <c r="AM136" s="4">
        <f t="shared" si="22"/>
        <v>-0.9</v>
      </c>
      <c r="AN136" s="4">
        <f>150.875-1/32</f>
        <v>150.84375</v>
      </c>
      <c r="AO136" s="2">
        <v>155.25</v>
      </c>
      <c r="AP136" s="4">
        <f t="shared" si="23"/>
        <v>4.40625</v>
      </c>
      <c r="AQ136" s="13">
        <f t="shared" si="53"/>
        <v>0.9964726521</v>
      </c>
      <c r="AR136" s="4">
        <f t="shared" si="25"/>
        <v>0</v>
      </c>
      <c r="AS136" s="13"/>
      <c r="AT136" s="2">
        <f t="shared" si="46"/>
        <v>41</v>
      </c>
      <c r="AU136" s="4">
        <f t="shared" si="26"/>
        <v>123</v>
      </c>
      <c r="AV136" s="4">
        <f t="shared" si="27"/>
        <v>-0.9</v>
      </c>
      <c r="AW136" s="4">
        <f>150.8125</f>
        <v>150.8125</v>
      </c>
      <c r="AX136" s="2">
        <v>155.25</v>
      </c>
      <c r="AY136" s="4">
        <f t="shared" si="28"/>
        <v>4.4375</v>
      </c>
      <c r="AZ136" s="13">
        <f t="shared" si="54"/>
        <v>0.993031274</v>
      </c>
      <c r="BA136" s="4">
        <f t="shared" si="30"/>
        <v>0</v>
      </c>
      <c r="BB136" s="13"/>
      <c r="BC136" s="2">
        <f t="shared" si="47"/>
        <v>41</v>
      </c>
      <c r="BD136" s="4">
        <f t="shared" si="31"/>
        <v>123</v>
      </c>
      <c r="BE136" s="4">
        <f t="shared" si="32"/>
        <v>-0.9</v>
      </c>
      <c r="BF136" s="2">
        <v>150.875</v>
      </c>
      <c r="BG136" s="4">
        <f>155.25-1/32</f>
        <v>155.21875</v>
      </c>
      <c r="BH136" s="4">
        <f t="shared" si="33"/>
        <v>4.34375</v>
      </c>
      <c r="BI136" s="13">
        <f t="shared" si="55"/>
        <v>0.9928824718</v>
      </c>
      <c r="BJ136" s="4">
        <f t="shared" si="35"/>
        <v>0</v>
      </c>
      <c r="BK136" s="13"/>
      <c r="BL136" s="2">
        <f t="shared" si="48"/>
        <v>41</v>
      </c>
      <c r="BM136" s="4">
        <f t="shared" si="36"/>
        <v>123</v>
      </c>
      <c r="BN136" s="4">
        <f t="shared" si="37"/>
        <v>-0.9</v>
      </c>
      <c r="BQ136" s="4">
        <f t="shared" si="38"/>
        <v>0</v>
      </c>
      <c r="BR136" s="13" t="str">
        <f t="shared" si="56"/>
        <v/>
      </c>
      <c r="BS136" s="4" t="str">
        <f t="shared" si="40"/>
        <v/>
      </c>
      <c r="BT136" s="25"/>
    </row>
    <row r="137">
      <c r="A137" s="2">
        <f t="shared" si="41"/>
        <v>41.5</v>
      </c>
      <c r="B137" s="4">
        <f t="shared" si="1"/>
        <v>124.5</v>
      </c>
      <c r="C137" s="4">
        <f t="shared" si="2"/>
        <v>-0.93</v>
      </c>
      <c r="F137" s="4">
        <f t="shared" si="3"/>
        <v>0</v>
      </c>
      <c r="G137" s="13" t="str">
        <f t="shared" si="49"/>
        <v/>
      </c>
      <c r="H137" s="4" t="str">
        <f t="shared" si="5"/>
        <v/>
      </c>
      <c r="J137" s="2">
        <f t="shared" si="42"/>
        <v>41.5</v>
      </c>
      <c r="K137" s="4">
        <f t="shared" si="6"/>
        <v>124.5</v>
      </c>
      <c r="L137" s="4">
        <f t="shared" si="7"/>
        <v>-0.87</v>
      </c>
      <c r="O137" s="4">
        <f t="shared" si="8"/>
        <v>0</v>
      </c>
      <c r="P137" s="13" t="str">
        <f t="shared" si="50"/>
        <v/>
      </c>
      <c r="Q137" s="4" t="str">
        <f t="shared" si="10"/>
        <v/>
      </c>
      <c r="S137" s="2">
        <f t="shared" si="43"/>
        <v>41.5</v>
      </c>
      <c r="T137" s="4">
        <f t="shared" si="11"/>
        <v>124.5</v>
      </c>
      <c r="U137" s="4">
        <f t="shared" si="12"/>
        <v>-0.87</v>
      </c>
      <c r="X137" s="4">
        <f t="shared" si="13"/>
        <v>0</v>
      </c>
      <c r="Y137" s="13" t="str">
        <f t="shared" si="51"/>
        <v/>
      </c>
      <c r="Z137" s="4" t="str">
        <f t="shared" si="15"/>
        <v/>
      </c>
      <c r="AB137" s="2">
        <f t="shared" si="44"/>
        <v>41.5</v>
      </c>
      <c r="AC137" s="4">
        <f t="shared" si="16"/>
        <v>124.5</v>
      </c>
      <c r="AD137" s="4">
        <f t="shared" si="17"/>
        <v>-0.99</v>
      </c>
      <c r="AG137" s="4">
        <f t="shared" si="18"/>
        <v>0</v>
      </c>
      <c r="AH137" s="13" t="str">
        <f t="shared" si="52"/>
        <v/>
      </c>
      <c r="AI137" s="4" t="str">
        <f t="shared" si="20"/>
        <v/>
      </c>
      <c r="AJ137" s="13"/>
      <c r="AK137" s="2">
        <f t="shared" si="45"/>
        <v>41.5</v>
      </c>
      <c r="AL137" s="4">
        <f t="shared" si="21"/>
        <v>124.5</v>
      </c>
      <c r="AM137" s="4">
        <f t="shared" si="22"/>
        <v>-0.93</v>
      </c>
      <c r="AP137" s="4">
        <f t="shared" si="23"/>
        <v>0</v>
      </c>
      <c r="AQ137" s="13" t="str">
        <f t="shared" si="53"/>
        <v/>
      </c>
      <c r="AR137" s="4" t="str">
        <f t="shared" si="25"/>
        <v/>
      </c>
      <c r="AS137" s="13"/>
      <c r="AT137" s="2">
        <f t="shared" si="46"/>
        <v>41.5</v>
      </c>
      <c r="AU137" s="4">
        <f t="shared" si="26"/>
        <v>124.5</v>
      </c>
      <c r="AV137" s="4">
        <f t="shared" si="27"/>
        <v>-0.93</v>
      </c>
      <c r="AY137" s="4">
        <f t="shared" si="28"/>
        <v>0</v>
      </c>
      <c r="AZ137" s="13" t="str">
        <f t="shared" si="54"/>
        <v/>
      </c>
      <c r="BA137" s="4" t="str">
        <f t="shared" si="30"/>
        <v/>
      </c>
      <c r="BB137" s="13"/>
      <c r="BC137" s="2">
        <f t="shared" si="47"/>
        <v>41.5</v>
      </c>
      <c r="BD137" s="4">
        <f t="shared" si="31"/>
        <v>124.5</v>
      </c>
      <c r="BE137" s="4">
        <f t="shared" si="32"/>
        <v>-0.93</v>
      </c>
      <c r="BH137" s="4">
        <f t="shared" si="33"/>
        <v>0</v>
      </c>
      <c r="BI137" s="13" t="str">
        <f t="shared" si="55"/>
        <v/>
      </c>
      <c r="BJ137" s="4" t="str">
        <f t="shared" si="35"/>
        <v/>
      </c>
      <c r="BK137" s="13"/>
      <c r="BL137" s="2">
        <f t="shared" si="48"/>
        <v>41.5</v>
      </c>
      <c r="BM137" s="4">
        <f t="shared" si="36"/>
        <v>124.5</v>
      </c>
      <c r="BN137" s="4">
        <f t="shared" si="37"/>
        <v>-0.93</v>
      </c>
      <c r="BQ137" s="4">
        <f t="shared" si="38"/>
        <v>0</v>
      </c>
      <c r="BR137" s="13" t="str">
        <f t="shared" si="56"/>
        <v/>
      </c>
      <c r="BS137" s="4" t="str">
        <f t="shared" si="40"/>
        <v/>
      </c>
      <c r="BT137" s="25"/>
    </row>
    <row r="138">
      <c r="A138" s="2">
        <f t="shared" si="41"/>
        <v>42</v>
      </c>
      <c r="B138" s="4">
        <f t="shared" si="1"/>
        <v>126</v>
      </c>
      <c r="C138" s="4">
        <f t="shared" si="2"/>
        <v>-0.96</v>
      </c>
      <c r="D138" s="4">
        <f>150.75+1/32</f>
        <v>150.78125</v>
      </c>
      <c r="E138" s="4">
        <f>155.25+1/32</f>
        <v>155.28125</v>
      </c>
      <c r="F138" s="4">
        <f t="shared" si="3"/>
        <v>4.5</v>
      </c>
      <c r="G138" s="13">
        <f t="shared" si="49"/>
        <v>0.9931270663</v>
      </c>
      <c r="H138" s="4">
        <f t="shared" si="5"/>
        <v>0</v>
      </c>
      <c r="J138" s="2">
        <f t="shared" si="42"/>
        <v>42</v>
      </c>
      <c r="K138" s="4">
        <f t="shared" si="6"/>
        <v>126</v>
      </c>
      <c r="L138" s="4">
        <f t="shared" si="7"/>
        <v>-0.9</v>
      </c>
      <c r="M138" s="4">
        <f>150+13/16</f>
        <v>150.8125</v>
      </c>
      <c r="N138" s="4">
        <f>155+5/16-1/32</f>
        <v>155.28125</v>
      </c>
      <c r="O138" s="4">
        <f t="shared" si="8"/>
        <v>4.46875</v>
      </c>
      <c r="P138" s="13">
        <f t="shared" si="50"/>
        <v>0.9965217286</v>
      </c>
      <c r="Q138" s="4">
        <f t="shared" si="10"/>
        <v>0</v>
      </c>
      <c r="S138" s="2">
        <f t="shared" si="43"/>
        <v>42</v>
      </c>
      <c r="T138" s="4">
        <f t="shared" si="11"/>
        <v>126</v>
      </c>
      <c r="U138" s="4">
        <f t="shared" si="12"/>
        <v>-0.9</v>
      </c>
      <c r="V138" s="4">
        <f>150.875-1/32</f>
        <v>150.84375</v>
      </c>
      <c r="W138" s="2">
        <v>155.25</v>
      </c>
      <c r="X138" s="4">
        <f t="shared" si="13"/>
        <v>4.40625</v>
      </c>
      <c r="Y138" s="13">
        <f t="shared" si="51"/>
        <v>0.9929823694</v>
      </c>
      <c r="Z138" s="4">
        <f t="shared" si="15"/>
        <v>0</v>
      </c>
      <c r="AB138" s="2">
        <f t="shared" si="44"/>
        <v>42</v>
      </c>
      <c r="AC138" s="4">
        <f t="shared" si="16"/>
        <v>126</v>
      </c>
      <c r="AD138" s="4">
        <f t="shared" si="17"/>
        <v>-1.02</v>
      </c>
      <c r="AE138" s="4">
        <f>150+13/16</f>
        <v>150.8125</v>
      </c>
      <c r="AF138" s="4">
        <f>155.25+1/32</f>
        <v>155.28125</v>
      </c>
      <c r="AG138" s="4">
        <f t="shared" si="18"/>
        <v>4.46875</v>
      </c>
      <c r="AH138" s="13">
        <f t="shared" si="52"/>
        <v>0.9896727008</v>
      </c>
      <c r="AI138" s="4">
        <f t="shared" si="20"/>
        <v>0</v>
      </c>
      <c r="AJ138" s="13"/>
      <c r="AK138" s="2">
        <f t="shared" si="45"/>
        <v>42</v>
      </c>
      <c r="AL138" s="4">
        <f t="shared" si="21"/>
        <v>126</v>
      </c>
      <c r="AM138" s="4">
        <f t="shared" si="22"/>
        <v>-0.96</v>
      </c>
      <c r="AN138" s="4">
        <f>150.875-1/32</f>
        <v>150.84375</v>
      </c>
      <c r="AO138" s="2">
        <v>155.25</v>
      </c>
      <c r="AP138" s="4">
        <f t="shared" si="23"/>
        <v>4.40625</v>
      </c>
      <c r="AQ138" s="13">
        <f t="shared" si="53"/>
        <v>0.9964726521</v>
      </c>
      <c r="AR138" s="4">
        <f t="shared" si="25"/>
        <v>0</v>
      </c>
      <c r="AS138" s="13"/>
      <c r="AT138" s="2">
        <f t="shared" si="46"/>
        <v>42</v>
      </c>
      <c r="AU138" s="4">
        <f t="shared" si="26"/>
        <v>126</v>
      </c>
      <c r="AV138" s="4">
        <f t="shared" si="27"/>
        <v>-0.96</v>
      </c>
      <c r="AW138" s="4">
        <f>150.8125</f>
        <v>150.8125</v>
      </c>
      <c r="AX138" s="2">
        <v>155.25</v>
      </c>
      <c r="AY138" s="4">
        <f t="shared" si="28"/>
        <v>4.4375</v>
      </c>
      <c r="AZ138" s="13">
        <f t="shared" si="54"/>
        <v>0.993031274</v>
      </c>
      <c r="BA138" s="4">
        <f t="shared" si="30"/>
        <v>0</v>
      </c>
      <c r="BB138" s="13"/>
      <c r="BC138" s="2">
        <f t="shared" si="47"/>
        <v>42</v>
      </c>
      <c r="BD138" s="4">
        <f t="shared" si="31"/>
        <v>126</v>
      </c>
      <c r="BE138" s="4">
        <f t="shared" si="32"/>
        <v>-0.96</v>
      </c>
      <c r="BF138" s="2">
        <v>150.875</v>
      </c>
      <c r="BG138" s="4">
        <f>155.25-1/32</f>
        <v>155.21875</v>
      </c>
      <c r="BH138" s="4">
        <f t="shared" si="33"/>
        <v>4.34375</v>
      </c>
      <c r="BI138" s="13">
        <f t="shared" si="55"/>
        <v>0.9928824718</v>
      </c>
      <c r="BJ138" s="4">
        <f t="shared" si="35"/>
        <v>0</v>
      </c>
      <c r="BK138" s="13"/>
      <c r="BL138" s="2">
        <f t="shared" si="48"/>
        <v>42</v>
      </c>
      <c r="BM138" s="4">
        <f t="shared" si="36"/>
        <v>126</v>
      </c>
      <c r="BN138" s="4">
        <f t="shared" si="37"/>
        <v>-0.96</v>
      </c>
      <c r="BO138" s="4">
        <f>150.8125</f>
        <v>150.8125</v>
      </c>
      <c r="BP138" s="2">
        <v>155.25</v>
      </c>
      <c r="BQ138" s="4">
        <f t="shared" si="38"/>
        <v>4.4375</v>
      </c>
      <c r="BR138" s="13">
        <f t="shared" si="56"/>
        <v>0.993031274</v>
      </c>
      <c r="BS138" s="4">
        <f t="shared" si="40"/>
        <v>0</v>
      </c>
      <c r="BT138" s="25"/>
    </row>
    <row r="139">
      <c r="A139" s="2">
        <f t="shared" si="41"/>
        <v>42.5</v>
      </c>
      <c r="B139" s="4">
        <f t="shared" si="1"/>
        <v>127.5</v>
      </c>
      <c r="C139" s="4">
        <f t="shared" si="2"/>
        <v>-0.99</v>
      </c>
      <c r="F139" s="4">
        <f t="shared" si="3"/>
        <v>0</v>
      </c>
      <c r="G139" s="13" t="str">
        <f t="shared" si="49"/>
        <v/>
      </c>
      <c r="H139" s="4" t="str">
        <f t="shared" si="5"/>
        <v/>
      </c>
      <c r="J139" s="2">
        <f t="shared" si="42"/>
        <v>42.5</v>
      </c>
      <c r="K139" s="4">
        <f t="shared" si="6"/>
        <v>127.5</v>
      </c>
      <c r="L139" s="4">
        <f t="shared" si="7"/>
        <v>-0.93</v>
      </c>
      <c r="O139" s="4">
        <f t="shared" si="8"/>
        <v>0</v>
      </c>
      <c r="P139" s="13" t="str">
        <f t="shared" si="50"/>
        <v/>
      </c>
      <c r="Q139" s="4" t="str">
        <f t="shared" si="10"/>
        <v/>
      </c>
      <c r="S139" s="2">
        <f t="shared" si="43"/>
        <v>42.5</v>
      </c>
      <c r="T139" s="4">
        <f t="shared" si="11"/>
        <v>127.5</v>
      </c>
      <c r="U139" s="4">
        <f t="shared" si="12"/>
        <v>-0.93</v>
      </c>
      <c r="X139" s="4">
        <f t="shared" si="13"/>
        <v>0</v>
      </c>
      <c r="Y139" s="13" t="str">
        <f t="shared" si="51"/>
        <v/>
      </c>
      <c r="Z139" s="4" t="str">
        <f t="shared" si="15"/>
        <v/>
      </c>
      <c r="AB139" s="2">
        <f t="shared" si="44"/>
        <v>42.5</v>
      </c>
      <c r="AC139" s="4">
        <f t="shared" si="16"/>
        <v>127.5</v>
      </c>
      <c r="AD139" s="4">
        <f t="shared" si="17"/>
        <v>-1.05</v>
      </c>
      <c r="AG139" s="4">
        <f t="shared" si="18"/>
        <v>0</v>
      </c>
      <c r="AH139" s="13" t="str">
        <f t="shared" si="52"/>
        <v/>
      </c>
      <c r="AI139" s="4" t="str">
        <f t="shared" si="20"/>
        <v/>
      </c>
      <c r="AJ139" s="13"/>
      <c r="AK139" s="2">
        <f t="shared" si="45"/>
        <v>42.5</v>
      </c>
      <c r="AL139" s="4">
        <f t="shared" si="21"/>
        <v>127.5</v>
      </c>
      <c r="AM139" s="4">
        <f t="shared" si="22"/>
        <v>-0.99</v>
      </c>
      <c r="AP139" s="4">
        <f t="shared" si="23"/>
        <v>0</v>
      </c>
      <c r="AQ139" s="13" t="str">
        <f t="shared" si="53"/>
        <v/>
      </c>
      <c r="AR139" s="4" t="str">
        <f t="shared" si="25"/>
        <v/>
      </c>
      <c r="AS139" s="13"/>
      <c r="AT139" s="2">
        <f t="shared" si="46"/>
        <v>42.5</v>
      </c>
      <c r="AU139" s="4">
        <f t="shared" si="26"/>
        <v>127.5</v>
      </c>
      <c r="AV139" s="4">
        <f t="shared" si="27"/>
        <v>-0.99</v>
      </c>
      <c r="AY139" s="4">
        <f t="shared" si="28"/>
        <v>0</v>
      </c>
      <c r="AZ139" s="13" t="str">
        <f t="shared" si="54"/>
        <v/>
      </c>
      <c r="BA139" s="4" t="str">
        <f t="shared" si="30"/>
        <v/>
      </c>
      <c r="BB139" s="13"/>
      <c r="BC139" s="2">
        <f t="shared" si="47"/>
        <v>42.5</v>
      </c>
      <c r="BD139" s="4">
        <f t="shared" si="31"/>
        <v>127.5</v>
      </c>
      <c r="BE139" s="4">
        <f t="shared" si="32"/>
        <v>-0.99</v>
      </c>
      <c r="BH139" s="4">
        <f t="shared" si="33"/>
        <v>0</v>
      </c>
      <c r="BI139" s="13" t="str">
        <f t="shared" si="55"/>
        <v/>
      </c>
      <c r="BJ139" s="4" t="str">
        <f t="shared" si="35"/>
        <v/>
      </c>
      <c r="BK139" s="13"/>
      <c r="BL139" s="2">
        <f t="shared" si="48"/>
        <v>42.5</v>
      </c>
      <c r="BM139" s="4">
        <f t="shared" si="36"/>
        <v>127.5</v>
      </c>
      <c r="BN139" s="4">
        <f t="shared" si="37"/>
        <v>-0.99</v>
      </c>
      <c r="BQ139" s="4">
        <f t="shared" si="38"/>
        <v>0</v>
      </c>
      <c r="BR139" s="13" t="str">
        <f t="shared" si="56"/>
        <v/>
      </c>
      <c r="BS139" s="4" t="str">
        <f t="shared" si="40"/>
        <v/>
      </c>
      <c r="BT139" s="25"/>
    </row>
    <row r="140">
      <c r="A140" s="2">
        <f t="shared" si="41"/>
        <v>43</v>
      </c>
      <c r="B140" s="4">
        <f t="shared" si="1"/>
        <v>129</v>
      </c>
      <c r="C140" s="4">
        <f t="shared" si="2"/>
        <v>-1.02</v>
      </c>
      <c r="F140" s="4">
        <f t="shared" si="3"/>
        <v>0</v>
      </c>
      <c r="G140" s="13" t="str">
        <f t="shared" si="49"/>
        <v/>
      </c>
      <c r="H140" s="4" t="str">
        <f t="shared" si="5"/>
        <v/>
      </c>
      <c r="J140" s="2">
        <f t="shared" si="42"/>
        <v>43</v>
      </c>
      <c r="K140" s="4">
        <f t="shared" si="6"/>
        <v>129</v>
      </c>
      <c r="L140" s="4">
        <f t="shared" si="7"/>
        <v>-0.96</v>
      </c>
      <c r="O140" s="4">
        <f t="shared" si="8"/>
        <v>0</v>
      </c>
      <c r="P140" s="13" t="str">
        <f t="shared" si="50"/>
        <v/>
      </c>
      <c r="Q140" s="4" t="str">
        <f t="shared" si="10"/>
        <v/>
      </c>
      <c r="S140" s="2">
        <f t="shared" si="43"/>
        <v>43</v>
      </c>
      <c r="T140" s="4">
        <f t="shared" si="11"/>
        <v>129</v>
      </c>
      <c r="U140" s="4">
        <f t="shared" si="12"/>
        <v>-0.96</v>
      </c>
      <c r="X140" s="4">
        <f t="shared" si="13"/>
        <v>0</v>
      </c>
      <c r="Y140" s="13" t="str">
        <f t="shared" si="51"/>
        <v/>
      </c>
      <c r="Z140" s="4" t="str">
        <f t="shared" si="15"/>
        <v/>
      </c>
      <c r="AB140" s="2">
        <f t="shared" si="44"/>
        <v>43</v>
      </c>
      <c r="AC140" s="4">
        <f t="shared" si="16"/>
        <v>129</v>
      </c>
      <c r="AD140" s="4">
        <f t="shared" si="17"/>
        <v>-1.08</v>
      </c>
      <c r="AE140" s="4">
        <f>150+13/16</f>
        <v>150.8125</v>
      </c>
      <c r="AF140" s="4">
        <f>155.25+1/32</f>
        <v>155.28125</v>
      </c>
      <c r="AG140" s="4">
        <f t="shared" si="18"/>
        <v>4.46875</v>
      </c>
      <c r="AH140" s="13">
        <f t="shared" si="52"/>
        <v>0.9896727008</v>
      </c>
      <c r="AI140" s="4">
        <f t="shared" si="20"/>
        <v>0</v>
      </c>
      <c r="AJ140" s="13"/>
      <c r="AK140" s="2">
        <f t="shared" si="45"/>
        <v>43</v>
      </c>
      <c r="AL140" s="4">
        <f t="shared" si="21"/>
        <v>129</v>
      </c>
      <c r="AM140" s="4">
        <f t="shared" si="22"/>
        <v>-1.02</v>
      </c>
      <c r="AP140" s="4">
        <f t="shared" si="23"/>
        <v>0</v>
      </c>
      <c r="AQ140" s="13" t="str">
        <f t="shared" si="53"/>
        <v/>
      </c>
      <c r="AR140" s="4" t="str">
        <f t="shared" si="25"/>
        <v/>
      </c>
      <c r="AS140" s="13"/>
      <c r="AT140" s="2">
        <f t="shared" si="46"/>
        <v>43</v>
      </c>
      <c r="AU140" s="4">
        <f t="shared" si="26"/>
        <v>129</v>
      </c>
      <c r="AV140" s="4">
        <f t="shared" si="27"/>
        <v>-1.02</v>
      </c>
      <c r="AY140" s="4">
        <f t="shared" si="28"/>
        <v>0</v>
      </c>
      <c r="AZ140" s="13" t="str">
        <f t="shared" si="54"/>
        <v/>
      </c>
      <c r="BA140" s="4" t="str">
        <f t="shared" si="30"/>
        <v/>
      </c>
      <c r="BB140" s="13"/>
      <c r="BC140" s="2">
        <f t="shared" si="47"/>
        <v>43</v>
      </c>
      <c r="BD140" s="4">
        <f t="shared" si="31"/>
        <v>129</v>
      </c>
      <c r="BE140" s="4">
        <f t="shared" si="32"/>
        <v>-1.02</v>
      </c>
      <c r="BH140" s="4">
        <f t="shared" si="33"/>
        <v>0</v>
      </c>
      <c r="BI140" s="13" t="str">
        <f t="shared" si="55"/>
        <v/>
      </c>
      <c r="BJ140" s="4" t="str">
        <f t="shared" si="35"/>
        <v/>
      </c>
      <c r="BK140" s="13"/>
      <c r="BL140" s="2">
        <f t="shared" si="48"/>
        <v>43</v>
      </c>
      <c r="BM140" s="4">
        <f t="shared" si="36"/>
        <v>129</v>
      </c>
      <c r="BN140" s="4">
        <f t="shared" si="37"/>
        <v>-1.02</v>
      </c>
      <c r="BQ140" s="4">
        <f t="shared" si="38"/>
        <v>0</v>
      </c>
      <c r="BR140" s="13" t="str">
        <f t="shared" si="56"/>
        <v/>
      </c>
      <c r="BS140" s="4" t="str">
        <f t="shared" si="40"/>
        <v/>
      </c>
      <c r="BT140" s="25"/>
    </row>
    <row r="141">
      <c r="A141" s="2">
        <f t="shared" si="41"/>
        <v>43.5</v>
      </c>
      <c r="B141" s="4">
        <f t="shared" si="1"/>
        <v>130.5</v>
      </c>
      <c r="C141" s="4">
        <f t="shared" si="2"/>
        <v>-1.05</v>
      </c>
      <c r="F141" s="4">
        <f t="shared" si="3"/>
        <v>0</v>
      </c>
      <c r="G141" s="13" t="str">
        <f t="shared" si="49"/>
        <v/>
      </c>
      <c r="H141" s="4" t="str">
        <f t="shared" si="5"/>
        <v/>
      </c>
      <c r="J141" s="2">
        <f t="shared" si="42"/>
        <v>43.5</v>
      </c>
      <c r="K141" s="4">
        <f t="shared" si="6"/>
        <v>130.5</v>
      </c>
      <c r="L141" s="4">
        <f t="shared" si="7"/>
        <v>-0.99</v>
      </c>
      <c r="O141" s="4">
        <f t="shared" si="8"/>
        <v>0</v>
      </c>
      <c r="P141" s="13" t="str">
        <f t="shared" si="50"/>
        <v/>
      </c>
      <c r="Q141" s="4" t="str">
        <f t="shared" si="10"/>
        <v/>
      </c>
      <c r="S141" s="2">
        <f t="shared" si="43"/>
        <v>43.5</v>
      </c>
      <c r="T141" s="4">
        <f t="shared" si="11"/>
        <v>130.5</v>
      </c>
      <c r="U141" s="4">
        <f t="shared" si="12"/>
        <v>-0.99</v>
      </c>
      <c r="X141" s="4">
        <f t="shared" si="13"/>
        <v>0</v>
      </c>
      <c r="Y141" s="13" t="str">
        <f t="shared" si="51"/>
        <v/>
      </c>
      <c r="Z141" s="4" t="str">
        <f t="shared" si="15"/>
        <v/>
      </c>
      <c r="AB141" s="2">
        <f t="shared" si="44"/>
        <v>43.5</v>
      </c>
      <c r="AC141" s="4">
        <f t="shared" si="16"/>
        <v>130.5</v>
      </c>
      <c r="AD141" s="4">
        <f t="shared" si="17"/>
        <v>-1.11</v>
      </c>
      <c r="AG141" s="4">
        <f t="shared" si="18"/>
        <v>0</v>
      </c>
      <c r="AH141" s="13" t="str">
        <f t="shared" si="52"/>
        <v/>
      </c>
      <c r="AI141" s="4" t="str">
        <f t="shared" si="20"/>
        <v/>
      </c>
      <c r="AJ141" s="13"/>
      <c r="AK141" s="2">
        <f t="shared" si="45"/>
        <v>43.5</v>
      </c>
      <c r="AL141" s="4">
        <f t="shared" si="21"/>
        <v>130.5</v>
      </c>
      <c r="AM141" s="4">
        <f t="shared" si="22"/>
        <v>-1.05</v>
      </c>
      <c r="AP141" s="4">
        <f t="shared" si="23"/>
        <v>0</v>
      </c>
      <c r="AQ141" s="13" t="str">
        <f t="shared" si="53"/>
        <v/>
      </c>
      <c r="AR141" s="4" t="str">
        <f t="shared" si="25"/>
        <v/>
      </c>
      <c r="AS141" s="13"/>
      <c r="AT141" s="2">
        <f t="shared" si="46"/>
        <v>43.5</v>
      </c>
      <c r="AU141" s="4">
        <f t="shared" si="26"/>
        <v>130.5</v>
      </c>
      <c r="AV141" s="4">
        <f t="shared" si="27"/>
        <v>-1.05</v>
      </c>
      <c r="AY141" s="4">
        <f t="shared" si="28"/>
        <v>0</v>
      </c>
      <c r="AZ141" s="13" t="str">
        <f t="shared" si="54"/>
        <v/>
      </c>
      <c r="BA141" s="4" t="str">
        <f t="shared" si="30"/>
        <v/>
      </c>
      <c r="BB141" s="13"/>
      <c r="BC141" s="2">
        <f t="shared" si="47"/>
        <v>43.5</v>
      </c>
      <c r="BD141" s="4">
        <f t="shared" si="31"/>
        <v>130.5</v>
      </c>
      <c r="BE141" s="4">
        <f t="shared" si="32"/>
        <v>-1.05</v>
      </c>
      <c r="BH141" s="4">
        <f t="shared" si="33"/>
        <v>0</v>
      </c>
      <c r="BI141" s="13" t="str">
        <f t="shared" si="55"/>
        <v/>
      </c>
      <c r="BJ141" s="4" t="str">
        <f t="shared" si="35"/>
        <v/>
      </c>
      <c r="BK141" s="13"/>
      <c r="BL141" s="2">
        <f t="shared" si="48"/>
        <v>43.5</v>
      </c>
      <c r="BM141" s="4">
        <f t="shared" si="36"/>
        <v>130.5</v>
      </c>
      <c r="BN141" s="4">
        <f t="shared" si="37"/>
        <v>-1.05</v>
      </c>
      <c r="BQ141" s="4">
        <f t="shared" si="38"/>
        <v>0</v>
      </c>
      <c r="BR141" s="13" t="str">
        <f t="shared" si="56"/>
        <v/>
      </c>
      <c r="BS141" s="4" t="str">
        <f t="shared" si="40"/>
        <v/>
      </c>
      <c r="BT141" s="25"/>
    </row>
    <row r="142">
      <c r="A142" s="2">
        <f t="shared" si="41"/>
        <v>44</v>
      </c>
      <c r="B142" s="4">
        <f t="shared" si="1"/>
        <v>132</v>
      </c>
      <c r="C142" s="4">
        <f t="shared" si="2"/>
        <v>-1.08</v>
      </c>
      <c r="D142" s="4">
        <f>150.75+1/32</f>
        <v>150.78125</v>
      </c>
      <c r="E142" s="4">
        <f>155+5/16</f>
        <v>155.3125</v>
      </c>
      <c r="F142" s="4">
        <f t="shared" si="3"/>
        <v>4.53125</v>
      </c>
      <c r="G142" s="13">
        <f t="shared" si="49"/>
        <v>0.9965694582</v>
      </c>
      <c r="H142" s="4">
        <f t="shared" si="5"/>
        <v>0</v>
      </c>
      <c r="J142" s="2">
        <f t="shared" si="42"/>
        <v>44</v>
      </c>
      <c r="K142" s="4">
        <f t="shared" si="6"/>
        <v>132</v>
      </c>
      <c r="L142" s="4">
        <f t="shared" si="7"/>
        <v>-1.02</v>
      </c>
      <c r="M142" s="4">
        <f>150+13/16</f>
        <v>150.8125</v>
      </c>
      <c r="N142" s="4">
        <f>155+5/16-1/32</f>
        <v>155.28125</v>
      </c>
      <c r="O142" s="4">
        <f t="shared" si="8"/>
        <v>4.46875</v>
      </c>
      <c r="P142" s="13">
        <f t="shared" si="50"/>
        <v>0.9965217286</v>
      </c>
      <c r="Q142" s="4">
        <f t="shared" si="10"/>
        <v>0</v>
      </c>
      <c r="S142" s="2">
        <f t="shared" si="43"/>
        <v>44</v>
      </c>
      <c r="T142" s="4">
        <f t="shared" si="11"/>
        <v>132</v>
      </c>
      <c r="U142" s="4">
        <f t="shared" si="12"/>
        <v>-1.02</v>
      </c>
      <c r="V142" s="4">
        <f>150.875-1/32</f>
        <v>150.84375</v>
      </c>
      <c r="W142" s="4">
        <f>155.25+1/32</f>
        <v>155.28125</v>
      </c>
      <c r="X142" s="4">
        <f t="shared" si="13"/>
        <v>4.4375</v>
      </c>
      <c r="Y142" s="13">
        <f t="shared" si="51"/>
        <v>0.9964973623</v>
      </c>
      <c r="Z142" s="4">
        <f t="shared" si="15"/>
        <v>0</v>
      </c>
      <c r="AB142" s="2">
        <f t="shared" si="44"/>
        <v>44</v>
      </c>
      <c r="AC142" s="4">
        <f t="shared" si="16"/>
        <v>132</v>
      </c>
      <c r="AD142" s="4">
        <f t="shared" si="17"/>
        <v>-1.14</v>
      </c>
      <c r="AE142" s="4">
        <f>150.75+1/32</f>
        <v>150.78125</v>
      </c>
      <c r="AF142" s="4">
        <f>155.25+1/32</f>
        <v>155.28125</v>
      </c>
      <c r="AG142" s="4">
        <f t="shared" si="18"/>
        <v>4.5</v>
      </c>
      <c r="AH142" s="13">
        <f t="shared" si="52"/>
        <v>0.9931270663</v>
      </c>
      <c r="AI142" s="4">
        <f t="shared" si="20"/>
        <v>0</v>
      </c>
      <c r="AJ142" s="13"/>
      <c r="AK142" s="2">
        <f t="shared" si="45"/>
        <v>44</v>
      </c>
      <c r="AL142" s="4">
        <f t="shared" si="21"/>
        <v>132</v>
      </c>
      <c r="AM142" s="4">
        <f t="shared" si="22"/>
        <v>-1.08</v>
      </c>
      <c r="AN142" s="4">
        <f>150.875-1/32</f>
        <v>150.84375</v>
      </c>
      <c r="AO142" s="2">
        <v>155.25</v>
      </c>
      <c r="AP142" s="4">
        <f t="shared" si="23"/>
        <v>4.40625</v>
      </c>
      <c r="AQ142" s="13">
        <f t="shared" si="53"/>
        <v>0.9964726521</v>
      </c>
      <c r="AR142" s="4">
        <f t="shared" si="25"/>
        <v>0</v>
      </c>
      <c r="AS142" s="13"/>
      <c r="AT142" s="2">
        <f t="shared" si="46"/>
        <v>44</v>
      </c>
      <c r="AU142" s="4">
        <f t="shared" si="26"/>
        <v>132</v>
      </c>
      <c r="AV142" s="4">
        <f t="shared" si="27"/>
        <v>-1.08</v>
      </c>
      <c r="AW142" s="4">
        <f>150.8125</f>
        <v>150.8125</v>
      </c>
      <c r="AX142" s="2">
        <v>155.25</v>
      </c>
      <c r="AY142" s="4">
        <f t="shared" si="28"/>
        <v>4.4375</v>
      </c>
      <c r="AZ142" s="13">
        <f t="shared" si="54"/>
        <v>0.993031274</v>
      </c>
      <c r="BA142" s="4">
        <f t="shared" si="30"/>
        <v>0</v>
      </c>
      <c r="BB142" s="13"/>
      <c r="BC142" s="2">
        <f t="shared" si="47"/>
        <v>44</v>
      </c>
      <c r="BD142" s="4">
        <f t="shared" si="31"/>
        <v>132</v>
      </c>
      <c r="BE142" s="4">
        <f t="shared" si="32"/>
        <v>-1.08</v>
      </c>
      <c r="BF142" s="4">
        <f>150.875</f>
        <v>150.875</v>
      </c>
      <c r="BG142" s="4">
        <f>155.25-1/32</f>
        <v>155.21875</v>
      </c>
      <c r="BH142" s="4">
        <f t="shared" si="33"/>
        <v>4.34375</v>
      </c>
      <c r="BI142" s="13">
        <f t="shared" si="55"/>
        <v>0.9928824718</v>
      </c>
      <c r="BJ142" s="4">
        <f t="shared" si="35"/>
        <v>0</v>
      </c>
      <c r="BK142" s="13"/>
      <c r="BL142" s="2">
        <f t="shared" si="48"/>
        <v>44</v>
      </c>
      <c r="BM142" s="4">
        <f t="shared" si="36"/>
        <v>132</v>
      </c>
      <c r="BN142" s="4">
        <f t="shared" si="37"/>
        <v>-1.08</v>
      </c>
      <c r="BO142" s="4">
        <f>150.75+1/32</f>
        <v>150.78125</v>
      </c>
      <c r="BP142" s="2">
        <v>155.25</v>
      </c>
      <c r="BQ142" s="4">
        <f t="shared" si="38"/>
        <v>4.46875</v>
      </c>
      <c r="BR142" s="13">
        <f t="shared" si="56"/>
        <v>0.9965217286</v>
      </c>
      <c r="BS142" s="4">
        <f t="shared" si="40"/>
        <v>0</v>
      </c>
      <c r="BT142" s="25"/>
    </row>
    <row r="143">
      <c r="A143" s="2">
        <f t="shared" si="41"/>
        <v>44.5</v>
      </c>
      <c r="B143" s="4">
        <f t="shared" si="1"/>
        <v>133.5</v>
      </c>
      <c r="C143" s="4">
        <f t="shared" si="2"/>
        <v>-1.11</v>
      </c>
      <c r="F143" s="4">
        <f t="shared" si="3"/>
        <v>0</v>
      </c>
      <c r="G143" s="13" t="str">
        <f t="shared" si="49"/>
        <v/>
      </c>
      <c r="H143" s="4" t="str">
        <f t="shared" si="5"/>
        <v/>
      </c>
      <c r="J143" s="2">
        <f t="shared" si="42"/>
        <v>44.5</v>
      </c>
      <c r="K143" s="4">
        <f t="shared" si="6"/>
        <v>133.5</v>
      </c>
      <c r="L143" s="4">
        <f t="shared" si="7"/>
        <v>-1.05</v>
      </c>
      <c r="O143" s="4">
        <f t="shared" si="8"/>
        <v>0</v>
      </c>
      <c r="P143" s="13" t="str">
        <f t="shared" si="50"/>
        <v/>
      </c>
      <c r="Q143" s="4" t="str">
        <f t="shared" si="10"/>
        <v/>
      </c>
      <c r="S143" s="2">
        <f t="shared" si="43"/>
        <v>44.5</v>
      </c>
      <c r="T143" s="4">
        <f t="shared" si="11"/>
        <v>133.5</v>
      </c>
      <c r="U143" s="4">
        <f t="shared" si="12"/>
        <v>-1.05</v>
      </c>
      <c r="X143" s="4">
        <f t="shared" si="13"/>
        <v>0</v>
      </c>
      <c r="Y143" s="13" t="str">
        <f t="shared" si="51"/>
        <v/>
      </c>
      <c r="Z143" s="4" t="str">
        <f t="shared" si="15"/>
        <v/>
      </c>
      <c r="AB143" s="2">
        <f t="shared" si="44"/>
        <v>44.5</v>
      </c>
      <c r="AC143" s="4">
        <f t="shared" si="16"/>
        <v>133.5</v>
      </c>
      <c r="AD143" s="4">
        <f t="shared" si="17"/>
        <v>-1.17</v>
      </c>
      <c r="AG143" s="4">
        <f t="shared" si="18"/>
        <v>0</v>
      </c>
      <c r="AH143" s="13" t="str">
        <f t="shared" si="52"/>
        <v/>
      </c>
      <c r="AI143" s="4" t="str">
        <f t="shared" si="20"/>
        <v/>
      </c>
      <c r="AJ143" s="13"/>
      <c r="AK143" s="2">
        <f t="shared" si="45"/>
        <v>44.5</v>
      </c>
      <c r="AL143" s="4">
        <f t="shared" si="21"/>
        <v>133.5</v>
      </c>
      <c r="AM143" s="4">
        <f t="shared" si="22"/>
        <v>-1.11</v>
      </c>
      <c r="AP143" s="4">
        <f t="shared" si="23"/>
        <v>0</v>
      </c>
      <c r="AQ143" s="13" t="str">
        <f t="shared" si="53"/>
        <v/>
      </c>
      <c r="AR143" s="4" t="str">
        <f t="shared" si="25"/>
        <v/>
      </c>
      <c r="AS143" s="13"/>
      <c r="AT143" s="2">
        <f t="shared" si="46"/>
        <v>44.5</v>
      </c>
      <c r="AU143" s="4">
        <f t="shared" si="26"/>
        <v>133.5</v>
      </c>
      <c r="AV143" s="4">
        <f t="shared" si="27"/>
        <v>-1.11</v>
      </c>
      <c r="AY143" s="4">
        <f t="shared" si="28"/>
        <v>0</v>
      </c>
      <c r="AZ143" s="13" t="str">
        <f t="shared" si="54"/>
        <v/>
      </c>
      <c r="BA143" s="4" t="str">
        <f t="shared" si="30"/>
        <v/>
      </c>
      <c r="BB143" s="13"/>
      <c r="BC143" s="2">
        <f t="shared" si="47"/>
        <v>44.5</v>
      </c>
      <c r="BD143" s="4">
        <f t="shared" si="31"/>
        <v>133.5</v>
      </c>
      <c r="BE143" s="4">
        <f t="shared" si="32"/>
        <v>-1.11</v>
      </c>
      <c r="BH143" s="4">
        <f t="shared" si="33"/>
        <v>0</v>
      </c>
      <c r="BI143" s="13" t="str">
        <f t="shared" si="55"/>
        <v/>
      </c>
      <c r="BJ143" s="4" t="str">
        <f t="shared" si="35"/>
        <v/>
      </c>
      <c r="BK143" s="13"/>
      <c r="BL143" s="2">
        <f t="shared" si="48"/>
        <v>44.5</v>
      </c>
      <c r="BM143" s="4">
        <f t="shared" si="36"/>
        <v>133.5</v>
      </c>
      <c r="BN143" s="4">
        <f t="shared" si="37"/>
        <v>-1.11</v>
      </c>
      <c r="BQ143" s="4">
        <f t="shared" si="38"/>
        <v>0</v>
      </c>
      <c r="BR143" s="13" t="str">
        <f t="shared" si="56"/>
        <v/>
      </c>
      <c r="BS143" s="4" t="str">
        <f t="shared" si="40"/>
        <v/>
      </c>
      <c r="BT143" s="25"/>
    </row>
    <row r="144">
      <c r="A144" s="2">
        <f t="shared" si="41"/>
        <v>45</v>
      </c>
      <c r="B144" s="4">
        <f t="shared" si="1"/>
        <v>135</v>
      </c>
      <c r="C144" s="4">
        <f t="shared" si="2"/>
        <v>-1.14</v>
      </c>
      <c r="F144" s="4">
        <f t="shared" si="3"/>
        <v>0</v>
      </c>
      <c r="G144" s="13" t="str">
        <f t="shared" si="49"/>
        <v/>
      </c>
      <c r="H144" s="4" t="str">
        <f t="shared" si="5"/>
        <v/>
      </c>
      <c r="J144" s="2">
        <f t="shared" si="42"/>
        <v>45</v>
      </c>
      <c r="K144" s="4">
        <f t="shared" si="6"/>
        <v>135</v>
      </c>
      <c r="L144" s="4">
        <f t="shared" si="7"/>
        <v>-1.08</v>
      </c>
      <c r="O144" s="4">
        <f t="shared" si="8"/>
        <v>0</v>
      </c>
      <c r="P144" s="13" t="str">
        <f t="shared" si="50"/>
        <v/>
      </c>
      <c r="Q144" s="4" t="str">
        <f t="shared" si="10"/>
        <v/>
      </c>
      <c r="S144" s="2">
        <f t="shared" si="43"/>
        <v>45</v>
      </c>
      <c r="T144" s="4">
        <f t="shared" si="11"/>
        <v>135</v>
      </c>
      <c r="U144" s="4">
        <f t="shared" si="12"/>
        <v>-1.08</v>
      </c>
      <c r="X144" s="4">
        <f t="shared" si="13"/>
        <v>0</v>
      </c>
      <c r="Y144" s="13" t="str">
        <f t="shared" si="51"/>
        <v/>
      </c>
      <c r="Z144" s="4" t="str">
        <f t="shared" si="15"/>
        <v/>
      </c>
      <c r="AB144" s="2">
        <f t="shared" si="44"/>
        <v>45</v>
      </c>
      <c r="AC144" s="4">
        <f t="shared" si="16"/>
        <v>135</v>
      </c>
      <c r="AD144" s="4">
        <f t="shared" si="17"/>
        <v>-1.2</v>
      </c>
      <c r="AG144" s="4">
        <f t="shared" si="18"/>
        <v>0</v>
      </c>
      <c r="AH144" s="13" t="str">
        <f t="shared" si="52"/>
        <v/>
      </c>
      <c r="AI144" s="4" t="str">
        <f t="shared" si="20"/>
        <v/>
      </c>
      <c r="AJ144" s="13"/>
      <c r="AK144" s="2">
        <f t="shared" si="45"/>
        <v>45</v>
      </c>
      <c r="AL144" s="4">
        <f t="shared" si="21"/>
        <v>135</v>
      </c>
      <c r="AM144" s="4">
        <f t="shared" si="22"/>
        <v>-1.14</v>
      </c>
      <c r="AP144" s="4">
        <f t="shared" si="23"/>
        <v>0</v>
      </c>
      <c r="AQ144" s="13" t="str">
        <f t="shared" si="53"/>
        <v/>
      </c>
      <c r="AR144" s="4" t="str">
        <f t="shared" si="25"/>
        <v/>
      </c>
      <c r="AS144" s="13"/>
      <c r="AT144" s="2">
        <f t="shared" si="46"/>
        <v>45</v>
      </c>
      <c r="AU144" s="4">
        <f t="shared" si="26"/>
        <v>135</v>
      </c>
      <c r="AV144" s="4">
        <f t="shared" si="27"/>
        <v>-1.14</v>
      </c>
      <c r="AY144" s="4">
        <f t="shared" si="28"/>
        <v>0</v>
      </c>
      <c r="AZ144" s="13" t="str">
        <f t="shared" si="54"/>
        <v/>
      </c>
      <c r="BA144" s="4" t="str">
        <f t="shared" si="30"/>
        <v/>
      </c>
      <c r="BB144" s="13"/>
      <c r="BC144" s="2">
        <f t="shared" si="47"/>
        <v>45</v>
      </c>
      <c r="BD144" s="4">
        <f t="shared" si="31"/>
        <v>135</v>
      </c>
      <c r="BE144" s="4">
        <f t="shared" si="32"/>
        <v>-1.14</v>
      </c>
      <c r="BH144" s="4">
        <f t="shared" si="33"/>
        <v>0</v>
      </c>
      <c r="BI144" s="13" t="str">
        <f t="shared" si="55"/>
        <v/>
      </c>
      <c r="BJ144" s="4" t="str">
        <f t="shared" si="35"/>
        <v/>
      </c>
      <c r="BK144" s="13"/>
      <c r="BL144" s="2">
        <f t="shared" si="48"/>
        <v>45</v>
      </c>
      <c r="BM144" s="4">
        <f t="shared" si="36"/>
        <v>135</v>
      </c>
      <c r="BN144" s="4">
        <f t="shared" si="37"/>
        <v>-1.14</v>
      </c>
      <c r="BQ144" s="4">
        <f t="shared" si="38"/>
        <v>0</v>
      </c>
      <c r="BR144" s="13" t="str">
        <f t="shared" si="56"/>
        <v/>
      </c>
      <c r="BS144" s="4" t="str">
        <f t="shared" si="40"/>
        <v/>
      </c>
      <c r="BT144" s="25"/>
    </row>
    <row r="145">
      <c r="A145" s="2">
        <f t="shared" si="41"/>
        <v>45.5</v>
      </c>
      <c r="B145" s="4">
        <f t="shared" si="1"/>
        <v>136.5</v>
      </c>
      <c r="C145" s="4">
        <f t="shared" si="2"/>
        <v>-1.17</v>
      </c>
      <c r="F145" s="4">
        <f t="shared" si="3"/>
        <v>0</v>
      </c>
      <c r="G145" s="13" t="str">
        <f t="shared" si="49"/>
        <v/>
      </c>
      <c r="H145" s="4" t="str">
        <f t="shared" si="5"/>
        <v/>
      </c>
      <c r="J145" s="2">
        <f t="shared" si="42"/>
        <v>45.5</v>
      </c>
      <c r="K145" s="4">
        <f t="shared" si="6"/>
        <v>136.5</v>
      </c>
      <c r="L145" s="4">
        <f t="shared" si="7"/>
        <v>-1.11</v>
      </c>
      <c r="O145" s="4">
        <f t="shared" si="8"/>
        <v>0</v>
      </c>
      <c r="P145" s="13" t="str">
        <f t="shared" si="50"/>
        <v/>
      </c>
      <c r="Q145" s="4" t="str">
        <f t="shared" si="10"/>
        <v/>
      </c>
      <c r="S145" s="2">
        <f t="shared" si="43"/>
        <v>45.5</v>
      </c>
      <c r="T145" s="4">
        <f t="shared" si="11"/>
        <v>136.5</v>
      </c>
      <c r="U145" s="4">
        <f t="shared" si="12"/>
        <v>-1.11</v>
      </c>
      <c r="X145" s="4">
        <f t="shared" si="13"/>
        <v>0</v>
      </c>
      <c r="Y145" s="13" t="str">
        <f t="shared" si="51"/>
        <v/>
      </c>
      <c r="Z145" s="4" t="str">
        <f t="shared" si="15"/>
        <v/>
      </c>
      <c r="AB145" s="2">
        <f t="shared" si="44"/>
        <v>45.5</v>
      </c>
      <c r="AC145" s="4">
        <f t="shared" si="16"/>
        <v>136.5</v>
      </c>
      <c r="AD145" s="4">
        <f t="shared" si="17"/>
        <v>-1.23</v>
      </c>
      <c r="AG145" s="4">
        <f t="shared" si="18"/>
        <v>0</v>
      </c>
      <c r="AH145" s="13" t="str">
        <f t="shared" si="52"/>
        <v/>
      </c>
      <c r="AI145" s="4" t="str">
        <f t="shared" si="20"/>
        <v/>
      </c>
      <c r="AK145" s="2">
        <f t="shared" si="45"/>
        <v>45.5</v>
      </c>
      <c r="AL145" s="4">
        <f t="shared" si="21"/>
        <v>136.5</v>
      </c>
      <c r="AM145" s="4">
        <f t="shared" si="22"/>
        <v>-1.17</v>
      </c>
      <c r="AP145" s="4">
        <f t="shared" si="23"/>
        <v>0</v>
      </c>
      <c r="AQ145" s="13" t="str">
        <f t="shared" si="53"/>
        <v/>
      </c>
      <c r="AR145" s="4" t="str">
        <f t="shared" si="25"/>
        <v/>
      </c>
      <c r="AT145" s="2">
        <f t="shared" si="46"/>
        <v>45.5</v>
      </c>
      <c r="AU145" s="4">
        <f t="shared" si="26"/>
        <v>136.5</v>
      </c>
      <c r="AV145" s="4">
        <f t="shared" si="27"/>
        <v>-1.17</v>
      </c>
      <c r="AY145" s="4">
        <f t="shared" si="28"/>
        <v>0</v>
      </c>
      <c r="AZ145" s="13" t="str">
        <f t="shared" si="54"/>
        <v/>
      </c>
      <c r="BA145" s="4" t="str">
        <f t="shared" si="30"/>
        <v/>
      </c>
      <c r="BC145" s="2">
        <f t="shared" si="47"/>
        <v>45.5</v>
      </c>
      <c r="BD145" s="4">
        <f t="shared" si="31"/>
        <v>136.5</v>
      </c>
      <c r="BE145" s="4">
        <f t="shared" si="32"/>
        <v>-1.17</v>
      </c>
      <c r="BH145" s="4">
        <f t="shared" si="33"/>
        <v>0</v>
      </c>
      <c r="BI145" s="13" t="str">
        <f t="shared" si="55"/>
        <v/>
      </c>
      <c r="BJ145" s="4" t="str">
        <f t="shared" si="35"/>
        <v/>
      </c>
      <c r="BL145" s="2">
        <f t="shared" si="48"/>
        <v>45.5</v>
      </c>
      <c r="BM145" s="4">
        <f t="shared" si="36"/>
        <v>136.5</v>
      </c>
      <c r="BN145" s="4">
        <f t="shared" si="37"/>
        <v>-1.17</v>
      </c>
      <c r="BQ145" s="4">
        <f t="shared" si="38"/>
        <v>0</v>
      </c>
      <c r="BR145" s="13" t="str">
        <f t="shared" si="56"/>
        <v/>
      </c>
      <c r="BS145" s="4" t="str">
        <f t="shared" si="40"/>
        <v/>
      </c>
    </row>
    <row r="146">
      <c r="A146" s="2">
        <f t="shared" si="41"/>
        <v>46</v>
      </c>
      <c r="B146" s="4">
        <f t="shared" si="1"/>
        <v>138</v>
      </c>
      <c r="C146" s="4">
        <f t="shared" si="2"/>
        <v>-1.2</v>
      </c>
      <c r="D146" s="2">
        <v>150.75</v>
      </c>
      <c r="E146" s="4">
        <f>155+5/16</f>
        <v>155.3125</v>
      </c>
      <c r="F146" s="4">
        <f t="shared" si="3"/>
        <v>4.5625</v>
      </c>
      <c r="G146" s="13">
        <f t="shared" si="49"/>
        <v>1</v>
      </c>
      <c r="H146" s="4">
        <f t="shared" si="5"/>
        <v>0</v>
      </c>
      <c r="J146" s="2">
        <f t="shared" si="42"/>
        <v>46</v>
      </c>
      <c r="K146" s="4">
        <f t="shared" si="6"/>
        <v>138</v>
      </c>
      <c r="L146" s="4">
        <f t="shared" si="7"/>
        <v>-1.14</v>
      </c>
      <c r="M146" s="4">
        <f>150+13/16</f>
        <v>150.8125</v>
      </c>
      <c r="N146" s="4">
        <f>155+5/16-1/32</f>
        <v>155.28125</v>
      </c>
      <c r="O146" s="4">
        <f t="shared" si="8"/>
        <v>4.46875</v>
      </c>
      <c r="P146" s="13">
        <f t="shared" si="50"/>
        <v>0.9965217286</v>
      </c>
      <c r="Q146" s="4">
        <f t="shared" si="10"/>
        <v>0</v>
      </c>
      <c r="S146" s="2">
        <f t="shared" si="43"/>
        <v>46</v>
      </c>
      <c r="T146" s="4">
        <f t="shared" si="11"/>
        <v>138</v>
      </c>
      <c r="U146" s="4">
        <f t="shared" si="12"/>
        <v>-1.14</v>
      </c>
      <c r="V146" s="4">
        <f>150+13/16</f>
        <v>150.8125</v>
      </c>
      <c r="W146" s="4">
        <f>155.25+1/32</f>
        <v>155.28125</v>
      </c>
      <c r="X146" s="4">
        <f t="shared" si="13"/>
        <v>4.46875</v>
      </c>
      <c r="Y146" s="13">
        <f t="shared" si="51"/>
        <v>1</v>
      </c>
      <c r="Z146" s="4">
        <f t="shared" si="15"/>
        <v>0</v>
      </c>
      <c r="AB146" s="2">
        <f t="shared" si="44"/>
        <v>46</v>
      </c>
      <c r="AC146" s="4">
        <f t="shared" si="16"/>
        <v>138</v>
      </c>
      <c r="AD146" s="4">
        <f t="shared" si="17"/>
        <v>-1.26</v>
      </c>
      <c r="AE146" s="4">
        <f>150.75+1/32</f>
        <v>150.78125</v>
      </c>
      <c r="AF146" s="4">
        <f>155.25+1/32</f>
        <v>155.28125</v>
      </c>
      <c r="AG146" s="4">
        <f t="shared" si="18"/>
        <v>4.5</v>
      </c>
      <c r="AH146" s="13">
        <f t="shared" si="52"/>
        <v>0.9931270663</v>
      </c>
      <c r="AI146" s="4">
        <f t="shared" si="20"/>
        <v>0</v>
      </c>
      <c r="AK146" s="2">
        <f t="shared" si="45"/>
        <v>46</v>
      </c>
      <c r="AL146" s="4">
        <f t="shared" si="21"/>
        <v>138</v>
      </c>
      <c r="AM146" s="4">
        <f t="shared" si="22"/>
        <v>-1.2</v>
      </c>
      <c r="AN146" s="4">
        <f>150.875-1/32</f>
        <v>150.84375</v>
      </c>
      <c r="AO146" s="2">
        <v>155.25</v>
      </c>
      <c r="AP146" s="4">
        <f t="shared" si="23"/>
        <v>4.40625</v>
      </c>
      <c r="AQ146" s="13">
        <f t="shared" si="53"/>
        <v>0.9964726521</v>
      </c>
      <c r="AR146" s="4">
        <f t="shared" si="25"/>
        <v>0</v>
      </c>
      <c r="AT146" s="2">
        <f t="shared" si="46"/>
        <v>46</v>
      </c>
      <c r="AU146" s="4">
        <f t="shared" si="26"/>
        <v>138</v>
      </c>
      <c r="AV146" s="4">
        <f t="shared" si="27"/>
        <v>-1.2</v>
      </c>
      <c r="AW146" s="4">
        <f>150.8125</f>
        <v>150.8125</v>
      </c>
      <c r="AX146" s="2">
        <v>155.25</v>
      </c>
      <c r="AY146" s="4">
        <f t="shared" si="28"/>
        <v>4.4375</v>
      </c>
      <c r="AZ146" s="13">
        <f t="shared" si="54"/>
        <v>0.993031274</v>
      </c>
      <c r="BA146" s="4">
        <f t="shared" si="30"/>
        <v>0</v>
      </c>
      <c r="BC146" s="2">
        <f t="shared" si="47"/>
        <v>46</v>
      </c>
      <c r="BD146" s="4">
        <f t="shared" si="31"/>
        <v>138</v>
      </c>
      <c r="BE146" s="4">
        <f t="shared" si="32"/>
        <v>-1.2</v>
      </c>
      <c r="BF146" s="4">
        <f>150.875-1/32</f>
        <v>150.84375</v>
      </c>
      <c r="BG146" s="4">
        <f>155.25-1/32</f>
        <v>155.21875</v>
      </c>
      <c r="BH146" s="4">
        <f t="shared" si="33"/>
        <v>4.375</v>
      </c>
      <c r="BI146" s="13">
        <f t="shared" si="55"/>
        <v>0.9964475909</v>
      </c>
      <c r="BJ146" s="4">
        <f t="shared" si="35"/>
        <v>0</v>
      </c>
      <c r="BL146" s="2">
        <f t="shared" si="48"/>
        <v>46</v>
      </c>
      <c r="BM146" s="4">
        <f t="shared" si="36"/>
        <v>138</v>
      </c>
      <c r="BN146" s="4">
        <f t="shared" si="37"/>
        <v>-1.2</v>
      </c>
      <c r="BO146" s="4">
        <f>150.75+1/32</f>
        <v>150.78125</v>
      </c>
      <c r="BP146" s="2">
        <v>155.25</v>
      </c>
      <c r="BQ146" s="4">
        <f t="shared" si="38"/>
        <v>4.46875</v>
      </c>
      <c r="BR146" s="13">
        <f t="shared" si="56"/>
        <v>0.9965217286</v>
      </c>
      <c r="BS146" s="4">
        <f t="shared" si="40"/>
        <v>0</v>
      </c>
    </row>
    <row r="147">
      <c r="A147" s="2">
        <f t="shared" si="41"/>
        <v>46.5</v>
      </c>
      <c r="B147" s="4">
        <f t="shared" si="1"/>
        <v>139.5</v>
      </c>
      <c r="C147" s="4">
        <f t="shared" si="2"/>
        <v>-1.23</v>
      </c>
      <c r="F147" s="4">
        <f t="shared" si="3"/>
        <v>0</v>
      </c>
      <c r="G147" s="13" t="str">
        <f t="shared" si="49"/>
        <v/>
      </c>
      <c r="H147" s="4" t="str">
        <f t="shared" si="5"/>
        <v/>
      </c>
      <c r="J147" s="2">
        <f t="shared" si="42"/>
        <v>46.5</v>
      </c>
      <c r="K147" s="4">
        <f t="shared" si="6"/>
        <v>139.5</v>
      </c>
      <c r="L147" s="4">
        <f t="shared" si="7"/>
        <v>-1.17</v>
      </c>
      <c r="O147" s="4">
        <f t="shared" si="8"/>
        <v>0</v>
      </c>
      <c r="P147" s="13" t="str">
        <f t="shared" si="50"/>
        <v/>
      </c>
      <c r="Q147" s="4" t="str">
        <f t="shared" si="10"/>
        <v/>
      </c>
      <c r="S147" s="2">
        <f t="shared" si="43"/>
        <v>46.5</v>
      </c>
      <c r="T147" s="4">
        <f t="shared" si="11"/>
        <v>139.5</v>
      </c>
      <c r="U147" s="4">
        <f t="shared" si="12"/>
        <v>-1.17</v>
      </c>
      <c r="X147" s="4">
        <f t="shared" si="13"/>
        <v>0</v>
      </c>
      <c r="Y147" s="13" t="str">
        <f t="shared" si="51"/>
        <v/>
      </c>
      <c r="Z147" s="4" t="str">
        <f t="shared" si="15"/>
        <v/>
      </c>
      <c r="AB147" s="2">
        <f t="shared" si="44"/>
        <v>46.5</v>
      </c>
      <c r="AC147" s="4">
        <f t="shared" si="16"/>
        <v>139.5</v>
      </c>
      <c r="AD147" s="4">
        <f t="shared" si="17"/>
        <v>-1.29</v>
      </c>
      <c r="AG147" s="4">
        <f t="shared" si="18"/>
        <v>0</v>
      </c>
      <c r="AH147" s="13" t="str">
        <f t="shared" si="52"/>
        <v/>
      </c>
      <c r="AI147" s="4" t="str">
        <f t="shared" si="20"/>
        <v/>
      </c>
      <c r="AK147" s="2">
        <f t="shared" si="45"/>
        <v>46.5</v>
      </c>
      <c r="AL147" s="4">
        <f t="shared" si="21"/>
        <v>139.5</v>
      </c>
      <c r="AM147" s="4">
        <f t="shared" si="22"/>
        <v>-1.23</v>
      </c>
      <c r="AP147" s="4">
        <f t="shared" si="23"/>
        <v>0</v>
      </c>
      <c r="AQ147" s="13" t="str">
        <f t="shared" si="53"/>
        <v/>
      </c>
      <c r="AR147" s="4" t="str">
        <f t="shared" si="25"/>
        <v/>
      </c>
      <c r="AT147" s="2">
        <f t="shared" si="46"/>
        <v>46.5</v>
      </c>
      <c r="AU147" s="4">
        <f t="shared" si="26"/>
        <v>139.5</v>
      </c>
      <c r="AV147" s="4">
        <f t="shared" si="27"/>
        <v>-1.23</v>
      </c>
      <c r="AY147" s="4">
        <f t="shared" si="28"/>
        <v>0</v>
      </c>
      <c r="AZ147" s="13" t="str">
        <f t="shared" si="54"/>
        <v/>
      </c>
      <c r="BA147" s="4" t="str">
        <f t="shared" si="30"/>
        <v/>
      </c>
      <c r="BC147" s="2">
        <f t="shared" si="47"/>
        <v>46.5</v>
      </c>
      <c r="BD147" s="4">
        <f t="shared" si="31"/>
        <v>139.5</v>
      </c>
      <c r="BE147" s="4">
        <f t="shared" si="32"/>
        <v>-1.23</v>
      </c>
      <c r="BH147" s="4">
        <f t="shared" si="33"/>
        <v>0</v>
      </c>
      <c r="BI147" s="13" t="str">
        <f t="shared" si="55"/>
        <v/>
      </c>
      <c r="BJ147" s="4" t="str">
        <f t="shared" si="35"/>
        <v/>
      </c>
      <c r="BL147" s="2">
        <f t="shared" si="48"/>
        <v>46.5</v>
      </c>
      <c r="BM147" s="4">
        <f t="shared" si="36"/>
        <v>139.5</v>
      </c>
      <c r="BN147" s="4">
        <f t="shared" si="37"/>
        <v>-1.23</v>
      </c>
      <c r="BQ147" s="4">
        <f t="shared" si="38"/>
        <v>0</v>
      </c>
      <c r="BR147" s="13" t="str">
        <f t="shared" si="56"/>
        <v/>
      </c>
      <c r="BS147" s="4" t="str">
        <f t="shared" si="40"/>
        <v/>
      </c>
    </row>
    <row r="148">
      <c r="A148" s="2">
        <f t="shared" si="41"/>
        <v>47</v>
      </c>
      <c r="B148" s="4">
        <f t="shared" si="1"/>
        <v>141</v>
      </c>
      <c r="C148" s="4">
        <f t="shared" si="2"/>
        <v>-1.26</v>
      </c>
      <c r="F148" s="4">
        <f t="shared" si="3"/>
        <v>0</v>
      </c>
      <c r="G148" s="13" t="str">
        <f t="shared" si="49"/>
        <v/>
      </c>
      <c r="H148" s="4" t="str">
        <f t="shared" si="5"/>
        <v/>
      </c>
      <c r="J148" s="2">
        <f t="shared" si="42"/>
        <v>47</v>
      </c>
      <c r="K148" s="4">
        <f t="shared" si="6"/>
        <v>141</v>
      </c>
      <c r="L148" s="4">
        <f t="shared" si="7"/>
        <v>-1.2</v>
      </c>
      <c r="O148" s="4">
        <f t="shared" si="8"/>
        <v>0</v>
      </c>
      <c r="P148" s="13" t="str">
        <f t="shared" si="50"/>
        <v/>
      </c>
      <c r="Q148" s="4" t="str">
        <f t="shared" si="10"/>
        <v/>
      </c>
      <c r="S148" s="2">
        <f t="shared" si="43"/>
        <v>47</v>
      </c>
      <c r="T148" s="4">
        <f t="shared" si="11"/>
        <v>141</v>
      </c>
      <c r="U148" s="4">
        <f t="shared" si="12"/>
        <v>-1.2</v>
      </c>
      <c r="X148" s="4">
        <f t="shared" si="13"/>
        <v>0</v>
      </c>
      <c r="Y148" s="13" t="str">
        <f t="shared" si="51"/>
        <v/>
      </c>
      <c r="Z148" s="4" t="str">
        <f t="shared" si="15"/>
        <v/>
      </c>
      <c r="AB148" s="2">
        <f t="shared" si="44"/>
        <v>47</v>
      </c>
      <c r="AC148" s="4">
        <f t="shared" si="16"/>
        <v>141</v>
      </c>
      <c r="AD148" s="4">
        <f t="shared" si="17"/>
        <v>-1.32</v>
      </c>
      <c r="AG148" s="4">
        <f t="shared" si="18"/>
        <v>0</v>
      </c>
      <c r="AH148" s="13" t="str">
        <f t="shared" si="52"/>
        <v/>
      </c>
      <c r="AI148" s="4" t="str">
        <f t="shared" si="20"/>
        <v/>
      </c>
      <c r="AK148" s="2">
        <f t="shared" si="45"/>
        <v>47</v>
      </c>
      <c r="AL148" s="4">
        <f t="shared" si="21"/>
        <v>141</v>
      </c>
      <c r="AM148" s="4">
        <f t="shared" si="22"/>
        <v>-1.26</v>
      </c>
      <c r="AP148" s="4">
        <f t="shared" si="23"/>
        <v>0</v>
      </c>
      <c r="AQ148" s="13" t="str">
        <f t="shared" si="53"/>
        <v/>
      </c>
      <c r="AR148" s="4" t="str">
        <f t="shared" si="25"/>
        <v/>
      </c>
      <c r="AT148" s="2">
        <f t="shared" si="46"/>
        <v>47</v>
      </c>
      <c r="AU148" s="4">
        <f t="shared" si="26"/>
        <v>141</v>
      </c>
      <c r="AV148" s="4">
        <f t="shared" si="27"/>
        <v>-1.26</v>
      </c>
      <c r="AY148" s="4">
        <f t="shared" si="28"/>
        <v>0</v>
      </c>
      <c r="AZ148" s="13" t="str">
        <f t="shared" si="54"/>
        <v/>
      </c>
      <c r="BA148" s="4" t="str">
        <f t="shared" si="30"/>
        <v/>
      </c>
      <c r="BC148" s="2">
        <f t="shared" si="47"/>
        <v>47</v>
      </c>
      <c r="BD148" s="4">
        <f t="shared" si="31"/>
        <v>141</v>
      </c>
      <c r="BE148" s="4">
        <f t="shared" si="32"/>
        <v>-1.26</v>
      </c>
      <c r="BH148" s="4">
        <f t="shared" si="33"/>
        <v>0</v>
      </c>
      <c r="BI148" s="13" t="str">
        <f t="shared" si="55"/>
        <v/>
      </c>
      <c r="BJ148" s="4" t="str">
        <f t="shared" si="35"/>
        <v/>
      </c>
      <c r="BL148" s="2">
        <f t="shared" si="48"/>
        <v>47</v>
      </c>
      <c r="BM148" s="4">
        <f t="shared" si="36"/>
        <v>141</v>
      </c>
      <c r="BN148" s="4">
        <f t="shared" si="37"/>
        <v>-1.26</v>
      </c>
      <c r="BQ148" s="4">
        <f t="shared" si="38"/>
        <v>0</v>
      </c>
      <c r="BR148" s="13" t="str">
        <f t="shared" si="56"/>
        <v/>
      </c>
      <c r="BS148" s="4" t="str">
        <f t="shared" si="40"/>
        <v/>
      </c>
    </row>
    <row r="149">
      <c r="A149" s="2">
        <f t="shared" si="41"/>
        <v>47.5</v>
      </c>
      <c r="B149" s="4">
        <f t="shared" si="1"/>
        <v>142.5</v>
      </c>
      <c r="C149" s="4">
        <f t="shared" si="2"/>
        <v>-1.29</v>
      </c>
      <c r="F149" s="4">
        <f t="shared" si="3"/>
        <v>0</v>
      </c>
      <c r="G149" s="13" t="str">
        <f t="shared" si="49"/>
        <v/>
      </c>
      <c r="H149" s="4" t="str">
        <f t="shared" si="5"/>
        <v/>
      </c>
      <c r="J149" s="2">
        <f t="shared" si="42"/>
        <v>47.5</v>
      </c>
      <c r="K149" s="4">
        <f t="shared" si="6"/>
        <v>142.5</v>
      </c>
      <c r="L149" s="4">
        <f t="shared" si="7"/>
        <v>-1.23</v>
      </c>
      <c r="O149" s="4">
        <f t="shared" si="8"/>
        <v>0</v>
      </c>
      <c r="P149" s="13" t="str">
        <f t="shared" si="50"/>
        <v/>
      </c>
      <c r="Q149" s="4" t="str">
        <f t="shared" si="10"/>
        <v/>
      </c>
      <c r="S149" s="2">
        <f t="shared" si="43"/>
        <v>47.5</v>
      </c>
      <c r="T149" s="4">
        <f t="shared" si="11"/>
        <v>142.5</v>
      </c>
      <c r="U149" s="4">
        <f t="shared" si="12"/>
        <v>-1.23</v>
      </c>
      <c r="X149" s="4">
        <f t="shared" si="13"/>
        <v>0</v>
      </c>
      <c r="Y149" s="13" t="str">
        <f t="shared" si="51"/>
        <v/>
      </c>
      <c r="Z149" s="4" t="str">
        <f t="shared" si="15"/>
        <v/>
      </c>
      <c r="AB149" s="2">
        <f t="shared" si="44"/>
        <v>47.5</v>
      </c>
      <c r="AC149" s="4">
        <f t="shared" si="16"/>
        <v>142.5</v>
      </c>
      <c r="AD149" s="4">
        <f t="shared" si="17"/>
        <v>-1.35</v>
      </c>
      <c r="AG149" s="4">
        <f t="shared" si="18"/>
        <v>0</v>
      </c>
      <c r="AH149" s="13" t="str">
        <f t="shared" si="52"/>
        <v/>
      </c>
      <c r="AI149" s="4" t="str">
        <f t="shared" si="20"/>
        <v/>
      </c>
      <c r="AK149" s="2">
        <f t="shared" si="45"/>
        <v>47.5</v>
      </c>
      <c r="AL149" s="4">
        <f t="shared" si="21"/>
        <v>142.5</v>
      </c>
      <c r="AM149" s="4">
        <f t="shared" si="22"/>
        <v>-1.29</v>
      </c>
      <c r="AP149" s="4">
        <f t="shared" si="23"/>
        <v>0</v>
      </c>
      <c r="AQ149" s="13" t="str">
        <f t="shared" si="53"/>
        <v/>
      </c>
      <c r="AR149" s="4" t="str">
        <f t="shared" si="25"/>
        <v/>
      </c>
      <c r="AT149" s="2">
        <f t="shared" si="46"/>
        <v>47.5</v>
      </c>
      <c r="AU149" s="4">
        <f t="shared" si="26"/>
        <v>142.5</v>
      </c>
      <c r="AV149" s="4">
        <f t="shared" si="27"/>
        <v>-1.29</v>
      </c>
      <c r="AY149" s="4">
        <f t="shared" si="28"/>
        <v>0</v>
      </c>
      <c r="AZ149" s="13" t="str">
        <f t="shared" si="54"/>
        <v/>
      </c>
      <c r="BA149" s="4" t="str">
        <f t="shared" si="30"/>
        <v/>
      </c>
      <c r="BC149" s="2">
        <f t="shared" si="47"/>
        <v>47.5</v>
      </c>
      <c r="BD149" s="4">
        <f t="shared" si="31"/>
        <v>142.5</v>
      </c>
      <c r="BE149" s="4">
        <f t="shared" si="32"/>
        <v>-1.29</v>
      </c>
      <c r="BH149" s="4">
        <f t="shared" si="33"/>
        <v>0</v>
      </c>
      <c r="BI149" s="13" t="str">
        <f t="shared" si="55"/>
        <v/>
      </c>
      <c r="BJ149" s="4" t="str">
        <f t="shared" si="35"/>
        <v/>
      </c>
      <c r="BL149" s="2">
        <f t="shared" si="48"/>
        <v>47.5</v>
      </c>
      <c r="BM149" s="4">
        <f t="shared" si="36"/>
        <v>142.5</v>
      </c>
      <c r="BN149" s="4">
        <f t="shared" si="37"/>
        <v>-1.29</v>
      </c>
      <c r="BQ149" s="4">
        <f t="shared" si="38"/>
        <v>0</v>
      </c>
      <c r="BR149" s="13" t="str">
        <f t="shared" si="56"/>
        <v/>
      </c>
      <c r="BS149" s="4" t="str">
        <f t="shared" si="40"/>
        <v/>
      </c>
    </row>
    <row r="150">
      <c r="A150" s="2">
        <f t="shared" si="41"/>
        <v>48</v>
      </c>
      <c r="B150" s="4">
        <f t="shared" si="1"/>
        <v>144</v>
      </c>
      <c r="C150" s="4">
        <f t="shared" si="2"/>
        <v>-1.32</v>
      </c>
      <c r="D150" s="2">
        <v>150.75</v>
      </c>
      <c r="E150" s="4">
        <f>155+5/16</f>
        <v>155.3125</v>
      </c>
      <c r="F150" s="4">
        <f t="shared" si="3"/>
        <v>4.5625</v>
      </c>
      <c r="G150" s="13">
        <f t="shared" si="49"/>
        <v>1</v>
      </c>
      <c r="H150" s="4">
        <f t="shared" si="5"/>
        <v>0</v>
      </c>
      <c r="J150" s="2">
        <f t="shared" si="42"/>
        <v>48</v>
      </c>
      <c r="K150" s="4">
        <f t="shared" si="6"/>
        <v>144</v>
      </c>
      <c r="L150" s="4">
        <f t="shared" si="7"/>
        <v>-1.26</v>
      </c>
      <c r="M150" s="4">
        <f>150+13/16</f>
        <v>150.8125</v>
      </c>
      <c r="N150" s="4">
        <f>155+5/16-1/32</f>
        <v>155.28125</v>
      </c>
      <c r="O150" s="4">
        <f t="shared" si="8"/>
        <v>4.46875</v>
      </c>
      <c r="P150" s="13">
        <f t="shared" si="50"/>
        <v>0.9965217286</v>
      </c>
      <c r="Q150" s="4">
        <f t="shared" si="10"/>
        <v>0</v>
      </c>
      <c r="S150" s="2">
        <f t="shared" si="43"/>
        <v>48</v>
      </c>
      <c r="T150" s="4">
        <f t="shared" si="11"/>
        <v>144</v>
      </c>
      <c r="U150" s="4">
        <f t="shared" si="12"/>
        <v>-1.26</v>
      </c>
      <c r="V150" s="4">
        <f>150+13/16</f>
        <v>150.8125</v>
      </c>
      <c r="W150" s="4">
        <f>155.25+1/32</f>
        <v>155.28125</v>
      </c>
      <c r="X150" s="4">
        <f t="shared" si="13"/>
        <v>4.46875</v>
      </c>
      <c r="Y150" s="13">
        <f t="shared" si="51"/>
        <v>1</v>
      </c>
      <c r="Z150" s="4">
        <f t="shared" si="15"/>
        <v>0</v>
      </c>
      <c r="AB150" s="2">
        <f t="shared" si="44"/>
        <v>48</v>
      </c>
      <c r="AC150" s="4">
        <f t="shared" si="16"/>
        <v>144</v>
      </c>
      <c r="AD150" s="4">
        <f t="shared" si="17"/>
        <v>-1.38</v>
      </c>
      <c r="AE150" s="4">
        <f>150.75+1/32</f>
        <v>150.78125</v>
      </c>
      <c r="AF150" s="4">
        <f>155.25+1/32</f>
        <v>155.28125</v>
      </c>
      <c r="AG150" s="4">
        <f t="shared" si="18"/>
        <v>4.5</v>
      </c>
      <c r="AH150" s="13">
        <f t="shared" si="52"/>
        <v>0.9931270663</v>
      </c>
      <c r="AI150" s="4">
        <f t="shared" si="20"/>
        <v>0</v>
      </c>
      <c r="AK150" s="2">
        <f t="shared" si="45"/>
        <v>48</v>
      </c>
      <c r="AL150" s="4">
        <f t="shared" si="21"/>
        <v>144</v>
      </c>
      <c r="AM150" s="4">
        <f t="shared" si="22"/>
        <v>-1.32</v>
      </c>
      <c r="AN150" s="4">
        <f>150.875-1/32</f>
        <v>150.84375</v>
      </c>
      <c r="AO150" s="2">
        <v>155.25</v>
      </c>
      <c r="AP150" s="4">
        <f t="shared" si="23"/>
        <v>4.40625</v>
      </c>
      <c r="AQ150" s="13">
        <f t="shared" si="53"/>
        <v>0.9964726521</v>
      </c>
      <c r="AR150" s="4">
        <f t="shared" si="25"/>
        <v>0</v>
      </c>
      <c r="AT150" s="2">
        <f t="shared" si="46"/>
        <v>48</v>
      </c>
      <c r="AU150" s="4">
        <f t="shared" si="26"/>
        <v>144</v>
      </c>
      <c r="AV150" s="4">
        <f t="shared" si="27"/>
        <v>-1.32</v>
      </c>
      <c r="AW150" s="4">
        <f>150.8125</f>
        <v>150.8125</v>
      </c>
      <c r="AX150" s="2">
        <v>155.25</v>
      </c>
      <c r="AY150" s="4">
        <f t="shared" si="28"/>
        <v>4.4375</v>
      </c>
      <c r="AZ150" s="13">
        <f t="shared" si="54"/>
        <v>0.993031274</v>
      </c>
      <c r="BA150" s="4">
        <f t="shared" si="30"/>
        <v>0</v>
      </c>
      <c r="BC150" s="2">
        <f t="shared" si="47"/>
        <v>48</v>
      </c>
      <c r="BD150" s="4">
        <f t="shared" si="31"/>
        <v>144</v>
      </c>
      <c r="BE150" s="4">
        <f t="shared" si="32"/>
        <v>-1.32</v>
      </c>
      <c r="BF150" s="4">
        <f>150.875-1/32</f>
        <v>150.84375</v>
      </c>
      <c r="BG150" s="4">
        <f>155.25-1/32</f>
        <v>155.21875</v>
      </c>
      <c r="BH150" s="4">
        <f t="shared" si="33"/>
        <v>4.375</v>
      </c>
      <c r="BI150" s="13">
        <f t="shared" si="55"/>
        <v>0.9964475909</v>
      </c>
      <c r="BJ150" s="4">
        <f t="shared" si="35"/>
        <v>0</v>
      </c>
      <c r="BL150" s="2">
        <f t="shared" si="48"/>
        <v>48</v>
      </c>
      <c r="BM150" s="4">
        <f t="shared" si="36"/>
        <v>144</v>
      </c>
      <c r="BN150" s="4">
        <f t="shared" si="37"/>
        <v>-1.32</v>
      </c>
      <c r="BO150" s="4">
        <f>150.75+1/32</f>
        <v>150.78125</v>
      </c>
      <c r="BP150" s="2">
        <v>155.25</v>
      </c>
      <c r="BQ150" s="4">
        <f t="shared" si="38"/>
        <v>4.46875</v>
      </c>
      <c r="BR150" s="13">
        <f t="shared" si="56"/>
        <v>0.9965217286</v>
      </c>
      <c r="BS150" s="4">
        <f t="shared" si="40"/>
        <v>0</v>
      </c>
    </row>
    <row r="151">
      <c r="A151" s="2">
        <f t="shared" si="41"/>
        <v>48.5</v>
      </c>
      <c r="B151" s="4">
        <f t="shared" si="1"/>
        <v>145.5</v>
      </c>
      <c r="C151" s="4">
        <f t="shared" si="2"/>
        <v>-1.35</v>
      </c>
      <c r="F151" s="4">
        <f t="shared" si="3"/>
        <v>0</v>
      </c>
      <c r="G151" s="13" t="str">
        <f t="shared" si="49"/>
        <v/>
      </c>
      <c r="H151" s="4" t="str">
        <f t="shared" si="5"/>
        <v/>
      </c>
      <c r="J151" s="2">
        <f t="shared" si="42"/>
        <v>48.5</v>
      </c>
      <c r="K151" s="4">
        <f t="shared" si="6"/>
        <v>145.5</v>
      </c>
      <c r="L151" s="4">
        <f t="shared" si="7"/>
        <v>-1.29</v>
      </c>
      <c r="O151" s="4">
        <f t="shared" si="8"/>
        <v>0</v>
      </c>
      <c r="P151" s="13" t="str">
        <f t="shared" si="50"/>
        <v/>
      </c>
      <c r="Q151" s="4" t="str">
        <f t="shared" si="10"/>
        <v/>
      </c>
      <c r="S151" s="2">
        <f t="shared" si="43"/>
        <v>48.5</v>
      </c>
      <c r="T151" s="4">
        <f t="shared" si="11"/>
        <v>145.5</v>
      </c>
      <c r="U151" s="4">
        <f t="shared" si="12"/>
        <v>-1.29</v>
      </c>
      <c r="X151" s="4">
        <f t="shared" si="13"/>
        <v>0</v>
      </c>
      <c r="Y151" s="13" t="str">
        <f t="shared" si="51"/>
        <v/>
      </c>
      <c r="Z151" s="4" t="str">
        <f t="shared" si="15"/>
        <v/>
      </c>
      <c r="AB151" s="2">
        <f t="shared" si="44"/>
        <v>48.5</v>
      </c>
      <c r="AC151" s="4">
        <f t="shared" si="16"/>
        <v>145.5</v>
      </c>
      <c r="AD151" s="4">
        <f t="shared" si="17"/>
        <v>-1.41</v>
      </c>
      <c r="AG151" s="4">
        <f t="shared" si="18"/>
        <v>0</v>
      </c>
      <c r="AH151" s="13" t="str">
        <f t="shared" si="52"/>
        <v/>
      </c>
      <c r="AI151" s="4" t="str">
        <f t="shared" si="20"/>
        <v/>
      </c>
      <c r="AK151" s="2">
        <f t="shared" si="45"/>
        <v>48.5</v>
      </c>
      <c r="AL151" s="4">
        <f t="shared" si="21"/>
        <v>145.5</v>
      </c>
      <c r="AM151" s="4">
        <f t="shared" si="22"/>
        <v>-1.35</v>
      </c>
      <c r="AP151" s="4">
        <f t="shared" si="23"/>
        <v>0</v>
      </c>
      <c r="AQ151" s="13" t="str">
        <f t="shared" si="53"/>
        <v/>
      </c>
      <c r="AR151" s="4" t="str">
        <f t="shared" si="25"/>
        <v/>
      </c>
      <c r="AT151" s="2">
        <f t="shared" si="46"/>
        <v>48.5</v>
      </c>
      <c r="AU151" s="4">
        <f t="shared" si="26"/>
        <v>145.5</v>
      </c>
      <c r="AV151" s="4">
        <f t="shared" si="27"/>
        <v>-1.35</v>
      </c>
      <c r="AY151" s="4">
        <f t="shared" si="28"/>
        <v>0</v>
      </c>
      <c r="AZ151" s="13" t="str">
        <f t="shared" si="54"/>
        <v/>
      </c>
      <c r="BA151" s="4" t="str">
        <f t="shared" si="30"/>
        <v/>
      </c>
      <c r="BC151" s="2">
        <f t="shared" si="47"/>
        <v>48.5</v>
      </c>
      <c r="BD151" s="4">
        <f t="shared" si="31"/>
        <v>145.5</v>
      </c>
      <c r="BE151" s="4">
        <f t="shared" si="32"/>
        <v>-1.35</v>
      </c>
      <c r="BH151" s="4">
        <f t="shared" si="33"/>
        <v>0</v>
      </c>
      <c r="BI151" s="13" t="str">
        <f t="shared" si="55"/>
        <v/>
      </c>
      <c r="BJ151" s="4" t="str">
        <f t="shared" si="35"/>
        <v/>
      </c>
      <c r="BL151" s="2">
        <f t="shared" si="48"/>
        <v>48.5</v>
      </c>
      <c r="BM151" s="4">
        <f t="shared" si="36"/>
        <v>145.5</v>
      </c>
      <c r="BN151" s="4">
        <f t="shared" si="37"/>
        <v>-1.35</v>
      </c>
      <c r="BQ151" s="4">
        <f t="shared" si="38"/>
        <v>0</v>
      </c>
      <c r="BR151" s="13" t="str">
        <f t="shared" si="56"/>
        <v/>
      </c>
      <c r="BS151" s="4" t="str">
        <f t="shared" si="40"/>
        <v/>
      </c>
    </row>
    <row r="152">
      <c r="A152" s="2">
        <f t="shared" si="41"/>
        <v>49</v>
      </c>
      <c r="B152" s="4">
        <f t="shared" si="1"/>
        <v>147</v>
      </c>
      <c r="C152" s="4">
        <f t="shared" si="2"/>
        <v>-1.38</v>
      </c>
      <c r="F152" s="4">
        <f t="shared" si="3"/>
        <v>0</v>
      </c>
      <c r="G152" s="13" t="str">
        <f t="shared" si="49"/>
        <v/>
      </c>
      <c r="H152" s="4" t="str">
        <f t="shared" si="5"/>
        <v/>
      </c>
      <c r="J152" s="2">
        <f t="shared" si="42"/>
        <v>49</v>
      </c>
      <c r="K152" s="4">
        <f t="shared" si="6"/>
        <v>147</v>
      </c>
      <c r="L152" s="4">
        <f t="shared" si="7"/>
        <v>-1.32</v>
      </c>
      <c r="O152" s="4">
        <f t="shared" si="8"/>
        <v>0</v>
      </c>
      <c r="P152" s="13" t="str">
        <f t="shared" si="50"/>
        <v/>
      </c>
      <c r="Q152" s="4" t="str">
        <f t="shared" si="10"/>
        <v/>
      </c>
      <c r="S152" s="2">
        <f t="shared" si="43"/>
        <v>49</v>
      </c>
      <c r="T152" s="4">
        <f t="shared" si="11"/>
        <v>147</v>
      </c>
      <c r="U152" s="4">
        <f t="shared" si="12"/>
        <v>-1.32</v>
      </c>
      <c r="X152" s="4">
        <f t="shared" si="13"/>
        <v>0</v>
      </c>
      <c r="Y152" s="13" t="str">
        <f t="shared" si="51"/>
        <v/>
      </c>
      <c r="Z152" s="4" t="str">
        <f t="shared" si="15"/>
        <v/>
      </c>
      <c r="AB152" s="2">
        <f t="shared" si="44"/>
        <v>49</v>
      </c>
      <c r="AC152" s="4">
        <f t="shared" si="16"/>
        <v>147</v>
      </c>
      <c r="AD152" s="4">
        <f t="shared" si="17"/>
        <v>-1.44</v>
      </c>
      <c r="AG152" s="4">
        <f t="shared" si="18"/>
        <v>0</v>
      </c>
      <c r="AH152" s="13" t="str">
        <f t="shared" si="52"/>
        <v/>
      </c>
      <c r="AI152" s="4" t="str">
        <f t="shared" si="20"/>
        <v/>
      </c>
      <c r="AK152" s="2">
        <f t="shared" si="45"/>
        <v>49</v>
      </c>
      <c r="AL152" s="4">
        <f t="shared" si="21"/>
        <v>147</v>
      </c>
      <c r="AM152" s="4">
        <f t="shared" si="22"/>
        <v>-1.38</v>
      </c>
      <c r="AP152" s="4">
        <f t="shared" si="23"/>
        <v>0</v>
      </c>
      <c r="AQ152" s="13" t="str">
        <f t="shared" si="53"/>
        <v/>
      </c>
      <c r="AR152" s="4" t="str">
        <f t="shared" si="25"/>
        <v/>
      </c>
      <c r="AT152" s="2">
        <f t="shared" si="46"/>
        <v>49</v>
      </c>
      <c r="AU152" s="4">
        <f t="shared" si="26"/>
        <v>147</v>
      </c>
      <c r="AV152" s="4">
        <f t="shared" si="27"/>
        <v>-1.38</v>
      </c>
      <c r="AY152" s="4">
        <f t="shared" si="28"/>
        <v>0</v>
      </c>
      <c r="AZ152" s="13" t="str">
        <f t="shared" si="54"/>
        <v/>
      </c>
      <c r="BA152" s="4" t="str">
        <f t="shared" si="30"/>
        <v/>
      </c>
      <c r="BC152" s="2">
        <f t="shared" si="47"/>
        <v>49</v>
      </c>
      <c r="BD152" s="4">
        <f t="shared" si="31"/>
        <v>147</v>
      </c>
      <c r="BE152" s="4">
        <f t="shared" si="32"/>
        <v>-1.38</v>
      </c>
      <c r="BH152" s="4">
        <f t="shared" si="33"/>
        <v>0</v>
      </c>
      <c r="BI152" s="13" t="str">
        <f t="shared" si="55"/>
        <v/>
      </c>
      <c r="BJ152" s="4" t="str">
        <f t="shared" si="35"/>
        <v/>
      </c>
      <c r="BL152" s="2">
        <f t="shared" si="48"/>
        <v>49</v>
      </c>
      <c r="BM152" s="4">
        <f t="shared" si="36"/>
        <v>147</v>
      </c>
      <c r="BN152" s="4">
        <f t="shared" si="37"/>
        <v>-1.38</v>
      </c>
      <c r="BQ152" s="4">
        <f t="shared" si="38"/>
        <v>0</v>
      </c>
      <c r="BR152" s="13" t="str">
        <f t="shared" si="56"/>
        <v/>
      </c>
      <c r="BS152" s="4" t="str">
        <f t="shared" si="40"/>
        <v/>
      </c>
    </row>
    <row r="153">
      <c r="A153" s="2">
        <f t="shared" si="41"/>
        <v>49.5</v>
      </c>
      <c r="B153" s="4">
        <f t="shared" si="1"/>
        <v>148.5</v>
      </c>
      <c r="C153" s="4">
        <f t="shared" si="2"/>
        <v>-1.41</v>
      </c>
      <c r="F153" s="4">
        <f t="shared" si="3"/>
        <v>0</v>
      </c>
      <c r="G153" s="13" t="str">
        <f t="shared" si="49"/>
        <v/>
      </c>
      <c r="H153" s="4" t="str">
        <f t="shared" si="5"/>
        <v/>
      </c>
      <c r="J153" s="2">
        <f t="shared" si="42"/>
        <v>49.5</v>
      </c>
      <c r="K153" s="4">
        <f t="shared" si="6"/>
        <v>148.5</v>
      </c>
      <c r="L153" s="4">
        <f t="shared" si="7"/>
        <v>-1.35</v>
      </c>
      <c r="O153" s="4">
        <f t="shared" si="8"/>
        <v>0</v>
      </c>
      <c r="P153" s="13" t="str">
        <f t="shared" si="50"/>
        <v/>
      </c>
      <c r="Q153" s="4" t="str">
        <f t="shared" si="10"/>
        <v/>
      </c>
      <c r="S153" s="2">
        <f t="shared" si="43"/>
        <v>49.5</v>
      </c>
      <c r="T153" s="4">
        <f t="shared" si="11"/>
        <v>148.5</v>
      </c>
      <c r="U153" s="4">
        <f t="shared" si="12"/>
        <v>-1.35</v>
      </c>
      <c r="X153" s="4">
        <f t="shared" si="13"/>
        <v>0</v>
      </c>
      <c r="Y153" s="13" t="str">
        <f t="shared" si="51"/>
        <v/>
      </c>
      <c r="Z153" s="4" t="str">
        <f t="shared" si="15"/>
        <v/>
      </c>
      <c r="AB153" s="2">
        <f t="shared" si="44"/>
        <v>49.5</v>
      </c>
      <c r="AC153" s="4">
        <f t="shared" si="16"/>
        <v>148.5</v>
      </c>
      <c r="AD153" s="4">
        <f t="shared" si="17"/>
        <v>-1.47</v>
      </c>
      <c r="AG153" s="4">
        <f t="shared" si="18"/>
        <v>0</v>
      </c>
      <c r="AH153" s="13" t="str">
        <f t="shared" si="52"/>
        <v/>
      </c>
      <c r="AI153" s="4" t="str">
        <f t="shared" si="20"/>
        <v/>
      </c>
      <c r="AK153" s="2">
        <f t="shared" si="45"/>
        <v>49.5</v>
      </c>
      <c r="AL153" s="4">
        <f t="shared" si="21"/>
        <v>148.5</v>
      </c>
      <c r="AM153" s="4">
        <f t="shared" si="22"/>
        <v>-1.41</v>
      </c>
      <c r="AP153" s="4">
        <f t="shared" si="23"/>
        <v>0</v>
      </c>
      <c r="AQ153" s="13" t="str">
        <f t="shared" si="53"/>
        <v/>
      </c>
      <c r="AR153" s="4" t="str">
        <f t="shared" si="25"/>
        <v/>
      </c>
      <c r="AT153" s="2">
        <f t="shared" si="46"/>
        <v>49.5</v>
      </c>
      <c r="AU153" s="4">
        <f t="shared" si="26"/>
        <v>148.5</v>
      </c>
      <c r="AV153" s="4">
        <f t="shared" si="27"/>
        <v>-1.41</v>
      </c>
      <c r="AY153" s="4">
        <f t="shared" si="28"/>
        <v>0</v>
      </c>
      <c r="AZ153" s="13" t="str">
        <f t="shared" si="54"/>
        <v/>
      </c>
      <c r="BA153" s="4" t="str">
        <f t="shared" si="30"/>
        <v/>
      </c>
      <c r="BC153" s="2">
        <f t="shared" si="47"/>
        <v>49.5</v>
      </c>
      <c r="BD153" s="4">
        <f t="shared" si="31"/>
        <v>148.5</v>
      </c>
      <c r="BE153" s="4">
        <f t="shared" si="32"/>
        <v>-1.41</v>
      </c>
      <c r="BH153" s="4">
        <f t="shared" si="33"/>
        <v>0</v>
      </c>
      <c r="BI153" s="13" t="str">
        <f t="shared" si="55"/>
        <v/>
      </c>
      <c r="BJ153" s="4" t="str">
        <f t="shared" si="35"/>
        <v/>
      </c>
      <c r="BL153" s="2">
        <f t="shared" si="48"/>
        <v>49.5</v>
      </c>
      <c r="BM153" s="4">
        <f t="shared" si="36"/>
        <v>148.5</v>
      </c>
      <c r="BN153" s="4">
        <f t="shared" si="37"/>
        <v>-1.41</v>
      </c>
      <c r="BQ153" s="4">
        <f t="shared" si="38"/>
        <v>0</v>
      </c>
      <c r="BR153" s="13" t="str">
        <f t="shared" si="56"/>
        <v/>
      </c>
      <c r="BS153" s="4" t="str">
        <f t="shared" si="40"/>
        <v/>
      </c>
    </row>
    <row r="154">
      <c r="A154" s="2">
        <f t="shared" si="41"/>
        <v>50</v>
      </c>
      <c r="B154" s="4">
        <f t="shared" si="1"/>
        <v>150</v>
      </c>
      <c r="C154" s="4">
        <f t="shared" si="2"/>
        <v>-1.44</v>
      </c>
      <c r="D154" s="2">
        <v>150.75</v>
      </c>
      <c r="E154" s="4">
        <f>155+5/16</f>
        <v>155.3125</v>
      </c>
      <c r="F154" s="4">
        <f t="shared" si="3"/>
        <v>4.5625</v>
      </c>
      <c r="G154" s="13">
        <f t="shared" si="49"/>
        <v>1</v>
      </c>
      <c r="H154" s="4">
        <f t="shared" si="5"/>
        <v>0</v>
      </c>
      <c r="J154" s="2">
        <f t="shared" si="42"/>
        <v>50</v>
      </c>
      <c r="K154" s="4">
        <f t="shared" si="6"/>
        <v>150</v>
      </c>
      <c r="L154" s="4">
        <f t="shared" si="7"/>
        <v>-1.38</v>
      </c>
      <c r="M154" s="4">
        <f>150+13/16</f>
        <v>150.8125</v>
      </c>
      <c r="N154" s="4">
        <f>155+5/16-1/32</f>
        <v>155.28125</v>
      </c>
      <c r="O154" s="4">
        <f t="shared" si="8"/>
        <v>4.46875</v>
      </c>
      <c r="P154" s="13">
        <f t="shared" si="50"/>
        <v>0.9965217286</v>
      </c>
      <c r="Q154" s="4">
        <f t="shared" si="10"/>
        <v>0</v>
      </c>
      <c r="S154" s="2">
        <f t="shared" si="43"/>
        <v>50</v>
      </c>
      <c r="T154" s="4">
        <f t="shared" si="11"/>
        <v>150</v>
      </c>
      <c r="U154" s="4">
        <f t="shared" si="12"/>
        <v>-1.38</v>
      </c>
      <c r="V154" s="4">
        <f>150+13/16</f>
        <v>150.8125</v>
      </c>
      <c r="W154" s="4">
        <f>155.25+1/32</f>
        <v>155.28125</v>
      </c>
      <c r="X154" s="4">
        <f t="shared" si="13"/>
        <v>4.46875</v>
      </c>
      <c r="Y154" s="13">
        <f t="shared" si="51"/>
        <v>1</v>
      </c>
      <c r="Z154" s="4">
        <f t="shared" si="15"/>
        <v>0</v>
      </c>
      <c r="AB154" s="2">
        <f t="shared" si="44"/>
        <v>50</v>
      </c>
      <c r="AC154" s="4">
        <f t="shared" si="16"/>
        <v>150</v>
      </c>
      <c r="AD154" s="4">
        <f t="shared" si="17"/>
        <v>-1.5</v>
      </c>
      <c r="AE154" s="4">
        <f>150.75+1/32</f>
        <v>150.78125</v>
      </c>
      <c r="AF154" s="4">
        <f>155.25+1/32</f>
        <v>155.28125</v>
      </c>
      <c r="AG154" s="4">
        <f t="shared" si="18"/>
        <v>4.5</v>
      </c>
      <c r="AH154" s="13">
        <f t="shared" si="52"/>
        <v>0.9931270663</v>
      </c>
      <c r="AI154" s="4">
        <f t="shared" si="20"/>
        <v>0</v>
      </c>
      <c r="AK154" s="2">
        <f t="shared" si="45"/>
        <v>50</v>
      </c>
      <c r="AL154" s="4">
        <f t="shared" si="21"/>
        <v>150</v>
      </c>
      <c r="AM154" s="4">
        <f t="shared" si="22"/>
        <v>-1.44</v>
      </c>
      <c r="AN154" s="4">
        <f>150.8125</f>
        <v>150.8125</v>
      </c>
      <c r="AO154" s="2">
        <v>155.25</v>
      </c>
      <c r="AP154" s="4">
        <f t="shared" si="23"/>
        <v>4.4375</v>
      </c>
      <c r="AQ154" s="13">
        <f t="shared" si="53"/>
        <v>1</v>
      </c>
      <c r="AR154" s="4">
        <f t="shared" si="25"/>
        <v>0</v>
      </c>
      <c r="AT154" s="2">
        <f t="shared" si="46"/>
        <v>50</v>
      </c>
      <c r="AU154" s="4">
        <f t="shared" si="26"/>
        <v>150</v>
      </c>
      <c r="AV154" s="4">
        <f t="shared" si="27"/>
        <v>-1.44</v>
      </c>
      <c r="AW154" s="4">
        <f>150.75+1/32</f>
        <v>150.78125</v>
      </c>
      <c r="AX154" s="2">
        <v>155.25</v>
      </c>
      <c r="AY154" s="4">
        <f t="shared" si="28"/>
        <v>4.46875</v>
      </c>
      <c r="AZ154" s="13">
        <f t="shared" si="54"/>
        <v>0.9965217286</v>
      </c>
      <c r="BA154" s="4">
        <f t="shared" si="30"/>
        <v>0</v>
      </c>
      <c r="BC154" s="2">
        <f t="shared" si="47"/>
        <v>50</v>
      </c>
      <c r="BD154" s="4">
        <f t="shared" si="31"/>
        <v>150</v>
      </c>
      <c r="BE154" s="4">
        <f t="shared" si="32"/>
        <v>-1.44</v>
      </c>
      <c r="BF154" s="4">
        <f>150.875-1/32</f>
        <v>150.84375</v>
      </c>
      <c r="BG154" s="4">
        <f>155.25-1/32</f>
        <v>155.21875</v>
      </c>
      <c r="BH154" s="4">
        <f t="shared" si="33"/>
        <v>4.375</v>
      </c>
      <c r="BI154" s="13">
        <f t="shared" si="55"/>
        <v>0.9964475909</v>
      </c>
      <c r="BJ154" s="4">
        <f t="shared" si="35"/>
        <v>0</v>
      </c>
      <c r="BL154" s="2">
        <f t="shared" si="48"/>
        <v>50</v>
      </c>
      <c r="BM154" s="4">
        <f t="shared" si="36"/>
        <v>150</v>
      </c>
      <c r="BN154" s="4">
        <f t="shared" si="37"/>
        <v>-1.44</v>
      </c>
      <c r="BO154" s="4">
        <f>150.75+1/32</f>
        <v>150.78125</v>
      </c>
      <c r="BP154" s="2">
        <v>155.25</v>
      </c>
      <c r="BQ154" s="4">
        <f t="shared" si="38"/>
        <v>4.46875</v>
      </c>
      <c r="BR154" s="13">
        <f t="shared" si="56"/>
        <v>0.9965217286</v>
      </c>
      <c r="BS154" s="4">
        <f t="shared" si="40"/>
        <v>0</v>
      </c>
    </row>
    <row r="155">
      <c r="A155" s="2">
        <f t="shared" si="41"/>
        <v>50.5</v>
      </c>
      <c r="B155" s="4">
        <f t="shared" si="1"/>
        <v>151.5</v>
      </c>
      <c r="C155" s="4">
        <f t="shared" si="2"/>
        <v>-1.47</v>
      </c>
      <c r="F155" s="4">
        <f t="shared" si="3"/>
        <v>0</v>
      </c>
      <c r="G155" s="13" t="str">
        <f t="shared" si="49"/>
        <v/>
      </c>
      <c r="H155" s="4" t="str">
        <f t="shared" si="5"/>
        <v/>
      </c>
      <c r="J155" s="2">
        <f t="shared" si="42"/>
        <v>50.5</v>
      </c>
      <c r="K155" s="4">
        <f t="shared" si="6"/>
        <v>151.5</v>
      </c>
      <c r="L155" s="4">
        <f t="shared" si="7"/>
        <v>-1.41</v>
      </c>
      <c r="O155" s="4">
        <f t="shared" si="8"/>
        <v>0</v>
      </c>
      <c r="P155" s="13" t="str">
        <f t="shared" si="50"/>
        <v/>
      </c>
      <c r="Q155" s="4" t="str">
        <f t="shared" si="10"/>
        <v/>
      </c>
      <c r="S155" s="2">
        <f t="shared" si="43"/>
        <v>50.5</v>
      </c>
      <c r="T155" s="4">
        <f t="shared" si="11"/>
        <v>151.5</v>
      </c>
      <c r="U155" s="4">
        <f t="shared" si="12"/>
        <v>-1.41</v>
      </c>
      <c r="X155" s="4">
        <f t="shared" si="13"/>
        <v>0</v>
      </c>
      <c r="Y155" s="13" t="str">
        <f t="shared" si="51"/>
        <v/>
      </c>
      <c r="Z155" s="4" t="str">
        <f t="shared" si="15"/>
        <v/>
      </c>
      <c r="AB155" s="2">
        <f t="shared" si="44"/>
        <v>50.5</v>
      </c>
      <c r="AC155" s="4">
        <f t="shared" si="16"/>
        <v>151.5</v>
      </c>
      <c r="AD155" s="4">
        <f t="shared" si="17"/>
        <v>-1.53</v>
      </c>
      <c r="AG155" s="4">
        <f t="shared" si="18"/>
        <v>0</v>
      </c>
      <c r="AH155" s="13" t="str">
        <f t="shared" si="52"/>
        <v/>
      </c>
      <c r="AI155" s="4" t="str">
        <f t="shared" si="20"/>
        <v/>
      </c>
      <c r="AK155" s="2">
        <f t="shared" si="45"/>
        <v>50.5</v>
      </c>
      <c r="AL155" s="4">
        <f t="shared" si="21"/>
        <v>151.5</v>
      </c>
      <c r="AM155" s="4">
        <f t="shared" si="22"/>
        <v>-1.47</v>
      </c>
      <c r="AP155" s="4">
        <f t="shared" si="23"/>
        <v>0</v>
      </c>
      <c r="AQ155" s="13" t="str">
        <f t="shared" si="53"/>
        <v/>
      </c>
      <c r="AR155" s="4" t="str">
        <f t="shared" si="25"/>
        <v/>
      </c>
      <c r="AT155" s="2">
        <f t="shared" si="46"/>
        <v>50.5</v>
      </c>
      <c r="AU155" s="4">
        <f t="shared" si="26"/>
        <v>151.5</v>
      </c>
      <c r="AV155" s="4">
        <f t="shared" si="27"/>
        <v>-1.47</v>
      </c>
      <c r="AY155" s="4">
        <f t="shared" si="28"/>
        <v>0</v>
      </c>
      <c r="AZ155" s="13" t="str">
        <f t="shared" si="54"/>
        <v/>
      </c>
      <c r="BA155" s="4" t="str">
        <f t="shared" si="30"/>
        <v/>
      </c>
      <c r="BC155" s="2">
        <f t="shared" si="47"/>
        <v>50.5</v>
      </c>
      <c r="BD155" s="4">
        <f t="shared" si="31"/>
        <v>151.5</v>
      </c>
      <c r="BE155" s="4">
        <f t="shared" si="32"/>
        <v>-1.47</v>
      </c>
      <c r="BH155" s="4">
        <f t="shared" si="33"/>
        <v>0</v>
      </c>
      <c r="BI155" s="13" t="str">
        <f t="shared" si="55"/>
        <v/>
      </c>
      <c r="BJ155" s="4" t="str">
        <f t="shared" si="35"/>
        <v/>
      </c>
      <c r="BL155" s="2">
        <f t="shared" si="48"/>
        <v>50.5</v>
      </c>
      <c r="BM155" s="4">
        <f t="shared" si="36"/>
        <v>151.5</v>
      </c>
      <c r="BN155" s="4">
        <f t="shared" si="37"/>
        <v>-1.47</v>
      </c>
      <c r="BQ155" s="4">
        <f t="shared" si="38"/>
        <v>0</v>
      </c>
      <c r="BR155" s="13" t="str">
        <f t="shared" si="56"/>
        <v/>
      </c>
      <c r="BS155" s="4" t="str">
        <f t="shared" si="40"/>
        <v/>
      </c>
    </row>
    <row r="156">
      <c r="A156" s="2">
        <f t="shared" si="41"/>
        <v>51</v>
      </c>
      <c r="B156" s="4">
        <f t="shared" si="1"/>
        <v>153</v>
      </c>
      <c r="C156" s="4">
        <f t="shared" si="2"/>
        <v>-1.5</v>
      </c>
      <c r="F156" s="4">
        <f t="shared" si="3"/>
        <v>0</v>
      </c>
      <c r="G156" s="13" t="str">
        <f t="shared" si="49"/>
        <v/>
      </c>
      <c r="H156" s="4" t="str">
        <f t="shared" si="5"/>
        <v/>
      </c>
      <c r="J156" s="2">
        <f t="shared" si="42"/>
        <v>51</v>
      </c>
      <c r="K156" s="4">
        <f t="shared" si="6"/>
        <v>153</v>
      </c>
      <c r="L156" s="4">
        <f t="shared" si="7"/>
        <v>-1.44</v>
      </c>
      <c r="O156" s="4">
        <f t="shared" si="8"/>
        <v>0</v>
      </c>
      <c r="P156" s="13" t="str">
        <f t="shared" si="50"/>
        <v/>
      </c>
      <c r="Q156" s="4" t="str">
        <f t="shared" si="10"/>
        <v/>
      </c>
      <c r="S156" s="2">
        <f t="shared" si="43"/>
        <v>51</v>
      </c>
      <c r="T156" s="4">
        <f t="shared" si="11"/>
        <v>153</v>
      </c>
      <c r="U156" s="4">
        <f t="shared" si="12"/>
        <v>-1.44</v>
      </c>
      <c r="X156" s="4">
        <f t="shared" si="13"/>
        <v>0</v>
      </c>
      <c r="Y156" s="13" t="str">
        <f t="shared" si="51"/>
        <v/>
      </c>
      <c r="Z156" s="4" t="str">
        <f t="shared" si="15"/>
        <v/>
      </c>
      <c r="AB156" s="2">
        <f t="shared" si="44"/>
        <v>51</v>
      </c>
      <c r="AC156" s="4">
        <f t="shared" si="16"/>
        <v>153</v>
      </c>
      <c r="AD156" s="4">
        <f t="shared" si="17"/>
        <v>-1.56</v>
      </c>
      <c r="AG156" s="4">
        <f t="shared" si="18"/>
        <v>0</v>
      </c>
      <c r="AH156" s="13" t="str">
        <f t="shared" si="52"/>
        <v/>
      </c>
      <c r="AI156" s="4" t="str">
        <f t="shared" si="20"/>
        <v/>
      </c>
      <c r="AK156" s="2">
        <f t="shared" si="45"/>
        <v>51</v>
      </c>
      <c r="AL156" s="4">
        <f t="shared" si="21"/>
        <v>153</v>
      </c>
      <c r="AM156" s="4">
        <f t="shared" si="22"/>
        <v>-1.5</v>
      </c>
      <c r="AP156" s="4">
        <f t="shared" si="23"/>
        <v>0</v>
      </c>
      <c r="AQ156" s="13" t="str">
        <f t="shared" si="53"/>
        <v/>
      </c>
      <c r="AR156" s="4" t="str">
        <f t="shared" si="25"/>
        <v/>
      </c>
      <c r="AT156" s="2">
        <f t="shared" si="46"/>
        <v>51</v>
      </c>
      <c r="AU156" s="4">
        <f t="shared" si="26"/>
        <v>153</v>
      </c>
      <c r="AV156" s="4">
        <f t="shared" si="27"/>
        <v>-1.5</v>
      </c>
      <c r="AY156" s="4">
        <f t="shared" si="28"/>
        <v>0</v>
      </c>
      <c r="AZ156" s="13" t="str">
        <f t="shared" si="54"/>
        <v/>
      </c>
      <c r="BA156" s="4" t="str">
        <f t="shared" si="30"/>
        <v/>
      </c>
      <c r="BC156" s="2">
        <f t="shared" si="47"/>
        <v>51</v>
      </c>
      <c r="BD156" s="4">
        <f t="shared" si="31"/>
        <v>153</v>
      </c>
      <c r="BE156" s="4">
        <f t="shared" si="32"/>
        <v>-1.5</v>
      </c>
      <c r="BH156" s="4">
        <f t="shared" si="33"/>
        <v>0</v>
      </c>
      <c r="BI156" s="13" t="str">
        <f t="shared" si="55"/>
        <v/>
      </c>
      <c r="BJ156" s="4" t="str">
        <f t="shared" si="35"/>
        <v/>
      </c>
      <c r="BL156" s="2">
        <f t="shared" si="48"/>
        <v>51</v>
      </c>
      <c r="BM156" s="4">
        <f t="shared" si="36"/>
        <v>153</v>
      </c>
      <c r="BN156" s="4">
        <f t="shared" si="37"/>
        <v>-1.5</v>
      </c>
      <c r="BQ156" s="4">
        <f t="shared" si="38"/>
        <v>0</v>
      </c>
      <c r="BR156" s="13" t="str">
        <f t="shared" si="56"/>
        <v/>
      </c>
      <c r="BS156" s="4" t="str">
        <f t="shared" si="40"/>
        <v/>
      </c>
    </row>
    <row r="157">
      <c r="A157" s="2">
        <f t="shared" si="41"/>
        <v>51.5</v>
      </c>
      <c r="B157" s="4">
        <f t="shared" si="1"/>
        <v>154.5</v>
      </c>
      <c r="C157" s="4">
        <f t="shared" si="2"/>
        <v>-1.53</v>
      </c>
      <c r="F157" s="4">
        <f t="shared" si="3"/>
        <v>0</v>
      </c>
      <c r="G157" s="13" t="str">
        <f t="shared" si="49"/>
        <v/>
      </c>
      <c r="H157" s="4" t="str">
        <f t="shared" si="5"/>
        <v/>
      </c>
      <c r="J157" s="2">
        <f t="shared" si="42"/>
        <v>51.5</v>
      </c>
      <c r="K157" s="4">
        <f t="shared" si="6"/>
        <v>154.5</v>
      </c>
      <c r="L157" s="4">
        <f t="shared" si="7"/>
        <v>-1.47</v>
      </c>
      <c r="O157" s="4">
        <f t="shared" si="8"/>
        <v>0</v>
      </c>
      <c r="P157" s="13" t="str">
        <f t="shared" si="50"/>
        <v/>
      </c>
      <c r="Q157" s="4" t="str">
        <f t="shared" si="10"/>
        <v/>
      </c>
      <c r="S157" s="2">
        <f t="shared" si="43"/>
        <v>51.5</v>
      </c>
      <c r="T157" s="4">
        <f t="shared" si="11"/>
        <v>154.5</v>
      </c>
      <c r="U157" s="4">
        <f t="shared" si="12"/>
        <v>-1.47</v>
      </c>
      <c r="X157" s="4">
        <f t="shared" si="13"/>
        <v>0</v>
      </c>
      <c r="Y157" s="13" t="str">
        <f t="shared" si="51"/>
        <v/>
      </c>
      <c r="Z157" s="4" t="str">
        <f t="shared" si="15"/>
        <v/>
      </c>
      <c r="AB157" s="2">
        <f t="shared" si="44"/>
        <v>51.5</v>
      </c>
      <c r="AC157" s="4">
        <f t="shared" si="16"/>
        <v>154.5</v>
      </c>
      <c r="AD157" s="4">
        <f t="shared" si="17"/>
        <v>-1.59</v>
      </c>
      <c r="AG157" s="4">
        <f t="shared" si="18"/>
        <v>0</v>
      </c>
      <c r="AH157" s="13" t="str">
        <f t="shared" si="52"/>
        <v/>
      </c>
      <c r="AI157" s="4" t="str">
        <f t="shared" si="20"/>
        <v/>
      </c>
      <c r="AK157" s="2">
        <f t="shared" si="45"/>
        <v>51.5</v>
      </c>
      <c r="AL157" s="4">
        <f t="shared" si="21"/>
        <v>154.5</v>
      </c>
      <c r="AM157" s="4">
        <f t="shared" si="22"/>
        <v>-1.53</v>
      </c>
      <c r="AP157" s="4">
        <f t="shared" si="23"/>
        <v>0</v>
      </c>
      <c r="AQ157" s="13" t="str">
        <f t="shared" si="53"/>
        <v/>
      </c>
      <c r="AR157" s="4" t="str">
        <f t="shared" si="25"/>
        <v/>
      </c>
      <c r="AT157" s="2">
        <f t="shared" si="46"/>
        <v>51.5</v>
      </c>
      <c r="AU157" s="4">
        <f t="shared" si="26"/>
        <v>154.5</v>
      </c>
      <c r="AV157" s="4">
        <f t="shared" si="27"/>
        <v>-1.53</v>
      </c>
      <c r="AY157" s="4">
        <f t="shared" si="28"/>
        <v>0</v>
      </c>
      <c r="AZ157" s="13" t="str">
        <f t="shared" si="54"/>
        <v/>
      </c>
      <c r="BA157" s="4" t="str">
        <f t="shared" si="30"/>
        <v/>
      </c>
      <c r="BC157" s="2">
        <f t="shared" si="47"/>
        <v>51.5</v>
      </c>
      <c r="BD157" s="4">
        <f t="shared" si="31"/>
        <v>154.5</v>
      </c>
      <c r="BE157" s="4">
        <f t="shared" si="32"/>
        <v>-1.53</v>
      </c>
      <c r="BH157" s="4">
        <f t="shared" si="33"/>
        <v>0</v>
      </c>
      <c r="BI157" s="13" t="str">
        <f t="shared" si="55"/>
        <v/>
      </c>
      <c r="BJ157" s="4" t="str">
        <f t="shared" si="35"/>
        <v/>
      </c>
      <c r="BL157" s="2">
        <f t="shared" si="48"/>
        <v>51.5</v>
      </c>
      <c r="BM157" s="4">
        <f t="shared" si="36"/>
        <v>154.5</v>
      </c>
      <c r="BN157" s="4">
        <f t="shared" si="37"/>
        <v>-1.53</v>
      </c>
      <c r="BQ157" s="4">
        <f t="shared" si="38"/>
        <v>0</v>
      </c>
      <c r="BR157" s="13" t="str">
        <f t="shared" si="56"/>
        <v/>
      </c>
      <c r="BS157" s="4" t="str">
        <f t="shared" si="40"/>
        <v/>
      </c>
    </row>
    <row r="158">
      <c r="A158" s="2">
        <f t="shared" si="41"/>
        <v>52</v>
      </c>
      <c r="B158" s="4">
        <f t="shared" si="1"/>
        <v>156</v>
      </c>
      <c r="C158" s="4">
        <f t="shared" si="2"/>
        <v>-1.56</v>
      </c>
      <c r="D158" s="2">
        <v>150.75</v>
      </c>
      <c r="E158" s="4">
        <f>155+5/16</f>
        <v>155.3125</v>
      </c>
      <c r="F158" s="4">
        <f t="shared" si="3"/>
        <v>4.5625</v>
      </c>
      <c r="G158" s="13">
        <f t="shared" si="49"/>
        <v>1</v>
      </c>
      <c r="H158" s="4">
        <f t="shared" si="5"/>
        <v>0</v>
      </c>
      <c r="J158" s="2">
        <f t="shared" si="42"/>
        <v>52</v>
      </c>
      <c r="K158" s="4">
        <f t="shared" si="6"/>
        <v>156</v>
      </c>
      <c r="L158" s="4">
        <f t="shared" si="7"/>
        <v>-1.5</v>
      </c>
      <c r="M158" s="4">
        <f>150+13/16</f>
        <v>150.8125</v>
      </c>
      <c r="N158" s="4">
        <f>155+5/16-1/32</f>
        <v>155.28125</v>
      </c>
      <c r="O158" s="4">
        <f t="shared" si="8"/>
        <v>4.46875</v>
      </c>
      <c r="P158" s="13">
        <f t="shared" si="50"/>
        <v>0.9965217286</v>
      </c>
      <c r="Q158" s="4">
        <f t="shared" si="10"/>
        <v>0</v>
      </c>
      <c r="S158" s="2">
        <f t="shared" si="43"/>
        <v>52</v>
      </c>
      <c r="T158" s="4">
        <f t="shared" si="11"/>
        <v>156</v>
      </c>
      <c r="U158" s="4">
        <f t="shared" si="12"/>
        <v>-1.5</v>
      </c>
      <c r="V158" s="4">
        <f>150+13/16</f>
        <v>150.8125</v>
      </c>
      <c r="W158" s="4">
        <f>155.25+1/32</f>
        <v>155.28125</v>
      </c>
      <c r="X158" s="4">
        <f t="shared" si="13"/>
        <v>4.46875</v>
      </c>
      <c r="Y158" s="13">
        <f t="shared" si="51"/>
        <v>1</v>
      </c>
      <c r="Z158" s="4">
        <f t="shared" si="15"/>
        <v>0</v>
      </c>
      <c r="AB158" s="2">
        <f t="shared" si="44"/>
        <v>52</v>
      </c>
      <c r="AC158" s="4">
        <f t="shared" si="16"/>
        <v>156</v>
      </c>
      <c r="AD158" s="4">
        <f t="shared" si="17"/>
        <v>-1.62</v>
      </c>
      <c r="AE158" s="4">
        <f>150.75+1/32</f>
        <v>150.78125</v>
      </c>
      <c r="AF158" s="4">
        <f>155.25+1/32</f>
        <v>155.28125</v>
      </c>
      <c r="AG158" s="4">
        <f t="shared" si="18"/>
        <v>4.5</v>
      </c>
      <c r="AH158" s="13">
        <f t="shared" si="52"/>
        <v>0.9931270663</v>
      </c>
      <c r="AI158" s="4">
        <f t="shared" si="20"/>
        <v>0</v>
      </c>
      <c r="AK158" s="2">
        <f t="shared" si="45"/>
        <v>52</v>
      </c>
      <c r="AL158" s="4">
        <f t="shared" si="21"/>
        <v>156</v>
      </c>
      <c r="AM158" s="4">
        <f t="shared" si="22"/>
        <v>-1.56</v>
      </c>
      <c r="AN158" s="4">
        <f>150.8125</f>
        <v>150.8125</v>
      </c>
      <c r="AO158" s="2">
        <v>155.25</v>
      </c>
      <c r="AP158" s="4">
        <f t="shared" si="23"/>
        <v>4.4375</v>
      </c>
      <c r="AQ158" s="13">
        <f t="shared" si="53"/>
        <v>1</v>
      </c>
      <c r="AR158" s="4">
        <f t="shared" si="25"/>
        <v>0</v>
      </c>
      <c r="AT158" s="2">
        <f t="shared" si="46"/>
        <v>52</v>
      </c>
      <c r="AU158" s="4">
        <f t="shared" si="26"/>
        <v>156</v>
      </c>
      <c r="AV158" s="4">
        <f t="shared" si="27"/>
        <v>-1.56</v>
      </c>
      <c r="AW158" s="4">
        <f>150.75+1/32</f>
        <v>150.78125</v>
      </c>
      <c r="AX158" s="4">
        <f>155.25+1/32</f>
        <v>155.28125</v>
      </c>
      <c r="AY158" s="4">
        <f t="shared" si="28"/>
        <v>4.5</v>
      </c>
      <c r="AZ158" s="13">
        <f t="shared" si="54"/>
        <v>1</v>
      </c>
      <c r="BA158" s="4">
        <f t="shared" si="30"/>
        <v>0</v>
      </c>
      <c r="BC158" s="2">
        <f t="shared" si="47"/>
        <v>52</v>
      </c>
      <c r="BD158" s="4">
        <f t="shared" si="31"/>
        <v>156</v>
      </c>
      <c r="BE158" s="4">
        <f t="shared" si="32"/>
        <v>-1.56</v>
      </c>
      <c r="BF158" s="4">
        <f>150.875-1/32</f>
        <v>150.84375</v>
      </c>
      <c r="BG158" s="4">
        <f>155.25</f>
        <v>155.25</v>
      </c>
      <c r="BH158" s="4">
        <f t="shared" si="33"/>
        <v>4.40625</v>
      </c>
      <c r="BI158" s="13">
        <f t="shared" si="55"/>
        <v>1</v>
      </c>
      <c r="BJ158" s="4">
        <f t="shared" si="35"/>
        <v>0</v>
      </c>
      <c r="BL158" s="2">
        <f t="shared" si="48"/>
        <v>52</v>
      </c>
      <c r="BM158" s="4">
        <f t="shared" si="36"/>
        <v>156</v>
      </c>
      <c r="BN158" s="4">
        <f t="shared" si="37"/>
        <v>-1.56</v>
      </c>
      <c r="BO158" s="2">
        <v>150.75</v>
      </c>
      <c r="BP158" s="2">
        <v>155.25</v>
      </c>
      <c r="BQ158" s="4">
        <f t="shared" si="38"/>
        <v>4.5</v>
      </c>
      <c r="BR158" s="13">
        <f t="shared" si="56"/>
        <v>1</v>
      </c>
      <c r="BS158" s="4">
        <f t="shared" si="40"/>
        <v>0</v>
      </c>
    </row>
    <row r="159">
      <c r="A159" s="2">
        <f t="shared" si="41"/>
        <v>52.5</v>
      </c>
      <c r="B159" s="4">
        <f t="shared" si="1"/>
        <v>157.5</v>
      </c>
      <c r="C159" s="4">
        <f t="shared" si="2"/>
        <v>-1.59</v>
      </c>
      <c r="F159" s="4">
        <f t="shared" si="3"/>
        <v>0</v>
      </c>
      <c r="G159" s="13" t="str">
        <f t="shared" si="49"/>
        <v/>
      </c>
      <c r="H159" s="4" t="str">
        <f t="shared" si="5"/>
        <v/>
      </c>
      <c r="J159" s="2">
        <f t="shared" si="42"/>
        <v>52.5</v>
      </c>
      <c r="K159" s="4">
        <f t="shared" si="6"/>
        <v>157.5</v>
      </c>
      <c r="L159" s="4">
        <f t="shared" si="7"/>
        <v>-1.53</v>
      </c>
      <c r="O159" s="4">
        <f t="shared" si="8"/>
        <v>0</v>
      </c>
      <c r="P159" s="13" t="str">
        <f t="shared" si="50"/>
        <v/>
      </c>
      <c r="Q159" s="4" t="str">
        <f t="shared" si="10"/>
        <v/>
      </c>
      <c r="S159" s="2">
        <f t="shared" si="43"/>
        <v>52.5</v>
      </c>
      <c r="T159" s="4">
        <f t="shared" si="11"/>
        <v>157.5</v>
      </c>
      <c r="U159" s="4">
        <f t="shared" si="12"/>
        <v>-1.53</v>
      </c>
      <c r="X159" s="4">
        <f t="shared" si="13"/>
        <v>0</v>
      </c>
      <c r="Y159" s="13" t="str">
        <f t="shared" si="51"/>
        <v/>
      </c>
      <c r="Z159" s="4" t="str">
        <f t="shared" si="15"/>
        <v/>
      </c>
      <c r="AB159" s="2">
        <f t="shared" si="44"/>
        <v>52.5</v>
      </c>
      <c r="AC159" s="4">
        <f t="shared" si="16"/>
        <v>157.5</v>
      </c>
      <c r="AD159" s="4">
        <f t="shared" si="17"/>
        <v>-1.65</v>
      </c>
      <c r="AG159" s="4">
        <f t="shared" si="18"/>
        <v>0</v>
      </c>
      <c r="AH159" s="13" t="str">
        <f t="shared" si="52"/>
        <v/>
      </c>
      <c r="AI159" s="4" t="str">
        <f t="shared" si="20"/>
        <v/>
      </c>
      <c r="AK159" s="2">
        <f t="shared" si="45"/>
        <v>52.5</v>
      </c>
      <c r="AL159" s="4">
        <f t="shared" si="21"/>
        <v>157.5</v>
      </c>
      <c r="AM159" s="4">
        <f t="shared" si="22"/>
        <v>-1.59</v>
      </c>
      <c r="AP159" s="4">
        <f t="shared" si="23"/>
        <v>0</v>
      </c>
      <c r="AQ159" s="13" t="str">
        <f t="shared" si="53"/>
        <v/>
      </c>
      <c r="AR159" s="4" t="str">
        <f t="shared" si="25"/>
        <v/>
      </c>
      <c r="AT159" s="2">
        <f t="shared" si="46"/>
        <v>52.5</v>
      </c>
      <c r="AU159" s="4">
        <f t="shared" si="26"/>
        <v>157.5</v>
      </c>
      <c r="AV159" s="4">
        <f t="shared" si="27"/>
        <v>-1.59</v>
      </c>
      <c r="AY159" s="4">
        <f t="shared" si="28"/>
        <v>0</v>
      </c>
      <c r="AZ159" s="13" t="str">
        <f t="shared" si="54"/>
        <v/>
      </c>
      <c r="BA159" s="4" t="str">
        <f t="shared" si="30"/>
        <v/>
      </c>
      <c r="BC159" s="2">
        <f t="shared" si="47"/>
        <v>52.5</v>
      </c>
      <c r="BD159" s="4">
        <f t="shared" si="31"/>
        <v>157.5</v>
      </c>
      <c r="BE159" s="4">
        <f t="shared" si="32"/>
        <v>-1.59</v>
      </c>
      <c r="BH159" s="4">
        <f t="shared" si="33"/>
        <v>0</v>
      </c>
      <c r="BI159" s="13" t="str">
        <f t="shared" si="55"/>
        <v/>
      </c>
      <c r="BJ159" s="4" t="str">
        <f t="shared" si="35"/>
        <v/>
      </c>
      <c r="BL159" s="2">
        <f t="shared" si="48"/>
        <v>52.5</v>
      </c>
      <c r="BM159" s="4">
        <f t="shared" si="36"/>
        <v>157.5</v>
      </c>
      <c r="BN159" s="4">
        <f t="shared" si="37"/>
        <v>-1.59</v>
      </c>
      <c r="BQ159" s="4">
        <f t="shared" si="38"/>
        <v>0</v>
      </c>
      <c r="BR159" s="13" t="str">
        <f t="shared" si="56"/>
        <v/>
      </c>
      <c r="BS159" s="4" t="str">
        <f t="shared" si="40"/>
        <v/>
      </c>
    </row>
    <row r="160">
      <c r="A160" s="2">
        <f t="shared" si="41"/>
        <v>53</v>
      </c>
      <c r="B160" s="4">
        <f t="shared" si="1"/>
        <v>159</v>
      </c>
      <c r="C160" s="4">
        <f t="shared" si="2"/>
        <v>-1.62</v>
      </c>
      <c r="F160" s="4">
        <f t="shared" si="3"/>
        <v>0</v>
      </c>
      <c r="G160" s="13" t="str">
        <f t="shared" si="49"/>
        <v/>
      </c>
      <c r="H160" s="4" t="str">
        <f t="shared" si="5"/>
        <v/>
      </c>
      <c r="J160" s="2">
        <f t="shared" si="42"/>
        <v>53</v>
      </c>
      <c r="K160" s="4">
        <f t="shared" si="6"/>
        <v>159</v>
      </c>
      <c r="L160" s="4">
        <f t="shared" si="7"/>
        <v>-1.56</v>
      </c>
      <c r="O160" s="4">
        <f t="shared" si="8"/>
        <v>0</v>
      </c>
      <c r="P160" s="13" t="str">
        <f t="shared" si="50"/>
        <v/>
      </c>
      <c r="Q160" s="4" t="str">
        <f t="shared" si="10"/>
        <v/>
      </c>
      <c r="S160" s="2">
        <f t="shared" si="43"/>
        <v>53</v>
      </c>
      <c r="T160" s="4">
        <f t="shared" si="11"/>
        <v>159</v>
      </c>
      <c r="U160" s="4">
        <f t="shared" si="12"/>
        <v>-1.56</v>
      </c>
      <c r="X160" s="4">
        <f t="shared" si="13"/>
        <v>0</v>
      </c>
      <c r="Y160" s="13" t="str">
        <f t="shared" si="51"/>
        <v/>
      </c>
      <c r="Z160" s="4" t="str">
        <f t="shared" si="15"/>
        <v/>
      </c>
      <c r="AB160" s="2">
        <f t="shared" si="44"/>
        <v>53</v>
      </c>
      <c r="AC160" s="4">
        <f t="shared" si="16"/>
        <v>159</v>
      </c>
      <c r="AD160" s="4">
        <f t="shared" si="17"/>
        <v>-1.68</v>
      </c>
      <c r="AG160" s="4">
        <f t="shared" si="18"/>
        <v>0</v>
      </c>
      <c r="AH160" s="13" t="str">
        <f t="shared" si="52"/>
        <v/>
      </c>
      <c r="AI160" s="4" t="str">
        <f t="shared" si="20"/>
        <v/>
      </c>
      <c r="AK160" s="2">
        <f t="shared" si="45"/>
        <v>53</v>
      </c>
      <c r="AL160" s="4">
        <f t="shared" si="21"/>
        <v>159</v>
      </c>
      <c r="AM160" s="4">
        <f t="shared" si="22"/>
        <v>-1.62</v>
      </c>
      <c r="AP160" s="4">
        <f t="shared" si="23"/>
        <v>0</v>
      </c>
      <c r="AQ160" s="13" t="str">
        <f t="shared" si="53"/>
        <v/>
      </c>
      <c r="AR160" s="4" t="str">
        <f t="shared" si="25"/>
        <v/>
      </c>
      <c r="AT160" s="2">
        <f t="shared" si="46"/>
        <v>53</v>
      </c>
      <c r="AU160" s="4">
        <f t="shared" si="26"/>
        <v>159</v>
      </c>
      <c r="AV160" s="4">
        <f t="shared" si="27"/>
        <v>-1.62</v>
      </c>
      <c r="AY160" s="4">
        <f t="shared" si="28"/>
        <v>0</v>
      </c>
      <c r="AZ160" s="13" t="str">
        <f t="shared" si="54"/>
        <v/>
      </c>
      <c r="BA160" s="4" t="str">
        <f t="shared" si="30"/>
        <v/>
      </c>
      <c r="BC160" s="2">
        <f t="shared" si="47"/>
        <v>53</v>
      </c>
      <c r="BD160" s="4">
        <f t="shared" si="31"/>
        <v>159</v>
      </c>
      <c r="BE160" s="4">
        <f t="shared" si="32"/>
        <v>-1.62</v>
      </c>
      <c r="BH160" s="4">
        <f t="shared" si="33"/>
        <v>0</v>
      </c>
      <c r="BI160" s="13" t="str">
        <f t="shared" si="55"/>
        <v/>
      </c>
      <c r="BJ160" s="4" t="str">
        <f t="shared" si="35"/>
        <v/>
      </c>
      <c r="BL160" s="2">
        <f t="shared" si="48"/>
        <v>53</v>
      </c>
      <c r="BM160" s="4">
        <f t="shared" si="36"/>
        <v>159</v>
      </c>
      <c r="BN160" s="4">
        <f t="shared" si="37"/>
        <v>-1.62</v>
      </c>
      <c r="BQ160" s="4">
        <f t="shared" si="38"/>
        <v>0</v>
      </c>
      <c r="BR160" s="13" t="str">
        <f t="shared" si="56"/>
        <v/>
      </c>
      <c r="BS160" s="4" t="str">
        <f t="shared" si="40"/>
        <v/>
      </c>
    </row>
    <row r="161">
      <c r="A161" s="2">
        <f t="shared" si="41"/>
        <v>53.5</v>
      </c>
      <c r="B161" s="4">
        <f t="shared" si="1"/>
        <v>160.5</v>
      </c>
      <c r="C161" s="4">
        <f t="shared" si="2"/>
        <v>-1.65</v>
      </c>
      <c r="F161" s="4">
        <f t="shared" si="3"/>
        <v>0</v>
      </c>
      <c r="G161" s="13" t="str">
        <f t="shared" si="49"/>
        <v/>
      </c>
      <c r="H161" s="4" t="str">
        <f t="shared" si="5"/>
        <v/>
      </c>
      <c r="J161" s="2">
        <f t="shared" si="42"/>
        <v>53.5</v>
      </c>
      <c r="K161" s="4">
        <f t="shared" si="6"/>
        <v>160.5</v>
      </c>
      <c r="L161" s="4">
        <f t="shared" si="7"/>
        <v>-1.59</v>
      </c>
      <c r="O161" s="4">
        <f t="shared" si="8"/>
        <v>0</v>
      </c>
      <c r="P161" s="13" t="str">
        <f t="shared" si="50"/>
        <v/>
      </c>
      <c r="Q161" s="4" t="str">
        <f t="shared" si="10"/>
        <v/>
      </c>
      <c r="S161" s="2">
        <f t="shared" si="43"/>
        <v>53.5</v>
      </c>
      <c r="T161" s="4">
        <f t="shared" si="11"/>
        <v>160.5</v>
      </c>
      <c r="U161" s="4">
        <f t="shared" si="12"/>
        <v>-1.59</v>
      </c>
      <c r="X161" s="4">
        <f t="shared" si="13"/>
        <v>0</v>
      </c>
      <c r="Y161" s="13" t="str">
        <f t="shared" si="51"/>
        <v/>
      </c>
      <c r="Z161" s="4" t="str">
        <f t="shared" si="15"/>
        <v/>
      </c>
      <c r="AB161" s="2">
        <f t="shared" si="44"/>
        <v>53.5</v>
      </c>
      <c r="AC161" s="4">
        <f t="shared" si="16"/>
        <v>160.5</v>
      </c>
      <c r="AD161" s="4">
        <f t="shared" si="17"/>
        <v>-1.71</v>
      </c>
      <c r="AG161" s="4">
        <f t="shared" si="18"/>
        <v>0</v>
      </c>
      <c r="AH161" s="13" t="str">
        <f t="shared" si="52"/>
        <v/>
      </c>
      <c r="AI161" s="4" t="str">
        <f t="shared" si="20"/>
        <v/>
      </c>
      <c r="AK161" s="2">
        <f t="shared" si="45"/>
        <v>53.5</v>
      </c>
      <c r="AL161" s="4">
        <f t="shared" si="21"/>
        <v>160.5</v>
      </c>
      <c r="AM161" s="4">
        <f t="shared" si="22"/>
        <v>-1.65</v>
      </c>
      <c r="AP161" s="4">
        <f t="shared" si="23"/>
        <v>0</v>
      </c>
      <c r="AQ161" s="13" t="str">
        <f t="shared" si="53"/>
        <v/>
      </c>
      <c r="AR161" s="4" t="str">
        <f t="shared" si="25"/>
        <v/>
      </c>
      <c r="AT161" s="2">
        <f t="shared" si="46"/>
        <v>53.5</v>
      </c>
      <c r="AU161" s="4">
        <f t="shared" si="26"/>
        <v>160.5</v>
      </c>
      <c r="AV161" s="4">
        <f t="shared" si="27"/>
        <v>-1.65</v>
      </c>
      <c r="AY161" s="4">
        <f t="shared" si="28"/>
        <v>0</v>
      </c>
      <c r="AZ161" s="13" t="str">
        <f t="shared" si="54"/>
        <v/>
      </c>
      <c r="BA161" s="4" t="str">
        <f t="shared" si="30"/>
        <v/>
      </c>
      <c r="BC161" s="2">
        <f t="shared" si="47"/>
        <v>53.5</v>
      </c>
      <c r="BD161" s="4">
        <f t="shared" si="31"/>
        <v>160.5</v>
      </c>
      <c r="BE161" s="4">
        <f t="shared" si="32"/>
        <v>-1.65</v>
      </c>
      <c r="BH161" s="4">
        <f t="shared" si="33"/>
        <v>0</v>
      </c>
      <c r="BI161" s="13" t="str">
        <f t="shared" si="55"/>
        <v/>
      </c>
      <c r="BJ161" s="4" t="str">
        <f t="shared" si="35"/>
        <v/>
      </c>
      <c r="BL161" s="2">
        <f t="shared" si="48"/>
        <v>53.5</v>
      </c>
      <c r="BM161" s="4">
        <f t="shared" si="36"/>
        <v>160.5</v>
      </c>
      <c r="BN161" s="4">
        <f t="shared" si="37"/>
        <v>-1.65</v>
      </c>
      <c r="BQ161" s="4">
        <f t="shared" si="38"/>
        <v>0</v>
      </c>
      <c r="BR161" s="13" t="str">
        <f t="shared" si="56"/>
        <v/>
      </c>
      <c r="BS161" s="4" t="str">
        <f t="shared" si="40"/>
        <v/>
      </c>
    </row>
    <row r="162">
      <c r="A162" s="2">
        <f t="shared" si="41"/>
        <v>54</v>
      </c>
      <c r="B162" s="4">
        <f t="shared" si="1"/>
        <v>162</v>
      </c>
      <c r="C162" s="4">
        <f t="shared" si="2"/>
        <v>-1.68</v>
      </c>
      <c r="D162" s="2">
        <v>150.75</v>
      </c>
      <c r="E162" s="4">
        <f>155+5/16</f>
        <v>155.3125</v>
      </c>
      <c r="F162" s="4">
        <f t="shared" si="3"/>
        <v>4.5625</v>
      </c>
      <c r="G162" s="13">
        <f t="shared" si="49"/>
        <v>1</v>
      </c>
      <c r="H162" s="4">
        <f t="shared" si="5"/>
        <v>0</v>
      </c>
      <c r="J162" s="2">
        <f t="shared" si="42"/>
        <v>54</v>
      </c>
      <c r="K162" s="4">
        <f t="shared" si="6"/>
        <v>162</v>
      </c>
      <c r="L162" s="4">
        <f t="shared" si="7"/>
        <v>-1.62</v>
      </c>
      <c r="M162" s="4">
        <f>150+13/16</f>
        <v>150.8125</v>
      </c>
      <c r="N162" s="4">
        <f>155+5/16</f>
        <v>155.3125</v>
      </c>
      <c r="O162" s="4">
        <f t="shared" si="8"/>
        <v>4.5</v>
      </c>
      <c r="P162" s="13">
        <f t="shared" si="50"/>
        <v>1</v>
      </c>
      <c r="Q162" s="4">
        <f t="shared" si="10"/>
        <v>0</v>
      </c>
      <c r="S162" s="2">
        <f t="shared" si="43"/>
        <v>54</v>
      </c>
      <c r="T162" s="4">
        <f t="shared" si="11"/>
        <v>162</v>
      </c>
      <c r="U162" s="4">
        <f t="shared" si="12"/>
        <v>-1.62</v>
      </c>
      <c r="V162" s="4">
        <f>150+13/16</f>
        <v>150.8125</v>
      </c>
      <c r="W162" s="4">
        <f>155.25+1/32</f>
        <v>155.28125</v>
      </c>
      <c r="X162" s="4">
        <f t="shared" si="13"/>
        <v>4.46875</v>
      </c>
      <c r="Y162" s="13">
        <f t="shared" si="51"/>
        <v>1</v>
      </c>
      <c r="Z162" s="4">
        <f t="shared" si="15"/>
        <v>0</v>
      </c>
      <c r="AB162" s="2">
        <f t="shared" si="44"/>
        <v>54</v>
      </c>
      <c r="AC162" s="4">
        <f t="shared" si="16"/>
        <v>162</v>
      </c>
      <c r="AD162" s="4">
        <f t="shared" si="17"/>
        <v>-1.74</v>
      </c>
      <c r="AE162" s="4">
        <f>150.75+1/32</f>
        <v>150.78125</v>
      </c>
      <c r="AF162" s="4">
        <f>155.25+1/32</f>
        <v>155.28125</v>
      </c>
      <c r="AG162" s="4">
        <f t="shared" si="18"/>
        <v>4.5</v>
      </c>
      <c r="AH162" s="13">
        <f t="shared" si="52"/>
        <v>0.9931270663</v>
      </c>
      <c r="AI162" s="4">
        <f t="shared" si="20"/>
        <v>0</v>
      </c>
      <c r="AK162" s="2">
        <f t="shared" si="45"/>
        <v>54</v>
      </c>
      <c r="AL162" s="4">
        <f t="shared" si="21"/>
        <v>162</v>
      </c>
      <c r="AM162" s="4">
        <f t="shared" si="22"/>
        <v>-1.68</v>
      </c>
      <c r="AN162" s="4">
        <f>150.8125</f>
        <v>150.8125</v>
      </c>
      <c r="AO162" s="2">
        <v>155.25</v>
      </c>
      <c r="AP162" s="4">
        <f t="shared" si="23"/>
        <v>4.4375</v>
      </c>
      <c r="AQ162" s="13">
        <f t="shared" si="53"/>
        <v>1</v>
      </c>
      <c r="AR162" s="4">
        <f t="shared" si="25"/>
        <v>0</v>
      </c>
      <c r="AT162" s="2">
        <f t="shared" si="46"/>
        <v>54</v>
      </c>
      <c r="AU162" s="4">
        <f t="shared" si="26"/>
        <v>162</v>
      </c>
      <c r="AV162" s="4">
        <f t="shared" si="27"/>
        <v>-1.68</v>
      </c>
      <c r="AW162" s="4">
        <f>150.75+1/32</f>
        <v>150.78125</v>
      </c>
      <c r="AX162" s="4">
        <f>155.25+1/32</f>
        <v>155.28125</v>
      </c>
      <c r="AY162" s="4">
        <f t="shared" si="28"/>
        <v>4.5</v>
      </c>
      <c r="AZ162" s="13">
        <f t="shared" si="54"/>
        <v>1</v>
      </c>
      <c r="BA162" s="4">
        <f t="shared" si="30"/>
        <v>0</v>
      </c>
      <c r="BC162" s="2">
        <f t="shared" si="47"/>
        <v>54</v>
      </c>
      <c r="BD162" s="4">
        <f t="shared" si="31"/>
        <v>162</v>
      </c>
      <c r="BE162" s="4">
        <f t="shared" si="32"/>
        <v>-1.68</v>
      </c>
      <c r="BF162" s="4">
        <f>150.875-1/32</f>
        <v>150.84375</v>
      </c>
      <c r="BG162" s="4">
        <f>155.25</f>
        <v>155.25</v>
      </c>
      <c r="BH162" s="4">
        <f t="shared" si="33"/>
        <v>4.40625</v>
      </c>
      <c r="BI162" s="13">
        <f t="shared" si="55"/>
        <v>1</v>
      </c>
      <c r="BJ162" s="4">
        <f t="shared" si="35"/>
        <v>0</v>
      </c>
      <c r="BL162" s="2">
        <f t="shared" si="48"/>
        <v>54</v>
      </c>
      <c r="BM162" s="4">
        <f t="shared" si="36"/>
        <v>162</v>
      </c>
      <c r="BN162" s="4">
        <f t="shared" si="37"/>
        <v>-1.68</v>
      </c>
      <c r="BO162" s="2">
        <v>150.75</v>
      </c>
      <c r="BP162" s="2">
        <v>155.25</v>
      </c>
      <c r="BQ162" s="4">
        <f t="shared" si="38"/>
        <v>4.5</v>
      </c>
      <c r="BR162" s="13">
        <f t="shared" si="56"/>
        <v>1</v>
      </c>
      <c r="BS162" s="4">
        <f t="shared" si="40"/>
        <v>0</v>
      </c>
    </row>
    <row r="163">
      <c r="A163" s="2">
        <f t="shared" si="41"/>
        <v>54.5</v>
      </c>
      <c r="B163" s="4">
        <f t="shared" si="1"/>
        <v>163.5</v>
      </c>
      <c r="C163" s="4">
        <f t="shared" si="2"/>
        <v>-1.71</v>
      </c>
      <c r="F163" s="4">
        <f t="shared" si="3"/>
        <v>0</v>
      </c>
      <c r="G163" s="13" t="str">
        <f t="shared" si="49"/>
        <v/>
      </c>
      <c r="H163" s="4" t="str">
        <f t="shared" si="5"/>
        <v/>
      </c>
      <c r="J163" s="2">
        <f t="shared" si="42"/>
        <v>54.5</v>
      </c>
      <c r="K163" s="4">
        <f t="shared" si="6"/>
        <v>163.5</v>
      </c>
      <c r="L163" s="4">
        <f t="shared" si="7"/>
        <v>-1.65</v>
      </c>
      <c r="O163" s="4">
        <f t="shared" si="8"/>
        <v>0</v>
      </c>
      <c r="P163" s="13" t="str">
        <f t="shared" si="50"/>
        <v/>
      </c>
      <c r="Q163" s="4" t="str">
        <f t="shared" si="10"/>
        <v/>
      </c>
      <c r="S163" s="2">
        <f t="shared" si="43"/>
        <v>54.5</v>
      </c>
      <c r="T163" s="4">
        <f t="shared" si="11"/>
        <v>163.5</v>
      </c>
      <c r="U163" s="4">
        <f t="shared" si="12"/>
        <v>-1.65</v>
      </c>
      <c r="X163" s="4">
        <f t="shared" si="13"/>
        <v>0</v>
      </c>
      <c r="Y163" s="13" t="str">
        <f t="shared" si="51"/>
        <v/>
      </c>
      <c r="Z163" s="4" t="str">
        <f t="shared" si="15"/>
        <v/>
      </c>
      <c r="AB163" s="2">
        <f t="shared" si="44"/>
        <v>54.5</v>
      </c>
      <c r="AC163" s="4">
        <f t="shared" si="16"/>
        <v>163.5</v>
      </c>
      <c r="AD163" s="4">
        <f t="shared" si="17"/>
        <v>-1.77</v>
      </c>
      <c r="AG163" s="4">
        <f t="shared" si="18"/>
        <v>0</v>
      </c>
      <c r="AH163" s="13" t="str">
        <f t="shared" si="52"/>
        <v/>
      </c>
      <c r="AI163" s="4" t="str">
        <f t="shared" si="20"/>
        <v/>
      </c>
      <c r="AK163" s="2">
        <f t="shared" si="45"/>
        <v>54.5</v>
      </c>
      <c r="AL163" s="4">
        <f t="shared" si="21"/>
        <v>163.5</v>
      </c>
      <c r="AM163" s="4">
        <f t="shared" si="22"/>
        <v>-1.71</v>
      </c>
      <c r="AP163" s="4">
        <f t="shared" si="23"/>
        <v>0</v>
      </c>
      <c r="AQ163" s="13" t="str">
        <f t="shared" si="53"/>
        <v/>
      </c>
      <c r="AR163" s="4" t="str">
        <f t="shared" si="25"/>
        <v/>
      </c>
      <c r="AT163" s="2">
        <f t="shared" si="46"/>
        <v>54.5</v>
      </c>
      <c r="AU163" s="4">
        <f t="shared" si="26"/>
        <v>163.5</v>
      </c>
      <c r="AV163" s="4">
        <f t="shared" si="27"/>
        <v>-1.71</v>
      </c>
      <c r="AY163" s="4">
        <f t="shared" si="28"/>
        <v>0</v>
      </c>
      <c r="AZ163" s="13" t="str">
        <f t="shared" si="54"/>
        <v/>
      </c>
      <c r="BA163" s="4" t="str">
        <f t="shared" si="30"/>
        <v/>
      </c>
      <c r="BC163" s="2">
        <f t="shared" si="47"/>
        <v>54.5</v>
      </c>
      <c r="BD163" s="4">
        <f t="shared" si="31"/>
        <v>163.5</v>
      </c>
      <c r="BE163" s="4">
        <f t="shared" si="32"/>
        <v>-1.71</v>
      </c>
      <c r="BH163" s="4">
        <f t="shared" si="33"/>
        <v>0</v>
      </c>
      <c r="BI163" s="13" t="str">
        <f t="shared" si="55"/>
        <v/>
      </c>
      <c r="BJ163" s="4" t="str">
        <f t="shared" si="35"/>
        <v/>
      </c>
      <c r="BL163" s="2">
        <f t="shared" si="48"/>
        <v>54.5</v>
      </c>
      <c r="BM163" s="4">
        <f t="shared" si="36"/>
        <v>163.5</v>
      </c>
      <c r="BN163" s="4">
        <f t="shared" si="37"/>
        <v>-1.71</v>
      </c>
      <c r="BQ163" s="4">
        <f t="shared" si="38"/>
        <v>0</v>
      </c>
      <c r="BR163" s="13" t="str">
        <f t="shared" si="56"/>
        <v/>
      </c>
      <c r="BS163" s="4" t="str">
        <f t="shared" si="40"/>
        <v/>
      </c>
    </row>
    <row r="164">
      <c r="A164" s="2">
        <f t="shared" si="41"/>
        <v>55</v>
      </c>
      <c r="B164" s="4">
        <f t="shared" si="1"/>
        <v>165</v>
      </c>
      <c r="C164" s="4">
        <f t="shared" si="2"/>
        <v>-1.74</v>
      </c>
      <c r="F164" s="4">
        <f t="shared" si="3"/>
        <v>0</v>
      </c>
      <c r="G164" s="13" t="str">
        <f t="shared" si="49"/>
        <v/>
      </c>
      <c r="H164" s="4" t="str">
        <f t="shared" si="5"/>
        <v/>
      </c>
      <c r="J164" s="2">
        <f t="shared" si="42"/>
        <v>55</v>
      </c>
      <c r="K164" s="4">
        <f t="shared" si="6"/>
        <v>165</v>
      </c>
      <c r="L164" s="4">
        <f t="shared" si="7"/>
        <v>-1.68</v>
      </c>
      <c r="O164" s="4">
        <f t="shared" si="8"/>
        <v>0</v>
      </c>
      <c r="P164" s="13" t="str">
        <f t="shared" si="50"/>
        <v/>
      </c>
      <c r="Q164" s="4" t="str">
        <f t="shared" si="10"/>
        <v/>
      </c>
      <c r="S164" s="2">
        <f t="shared" si="43"/>
        <v>55</v>
      </c>
      <c r="T164" s="4">
        <f t="shared" si="11"/>
        <v>165</v>
      </c>
      <c r="U164" s="4">
        <f t="shared" si="12"/>
        <v>-1.68</v>
      </c>
      <c r="X164" s="4">
        <f t="shared" si="13"/>
        <v>0</v>
      </c>
      <c r="Y164" s="13" t="str">
        <f t="shared" si="51"/>
        <v/>
      </c>
      <c r="Z164" s="4" t="str">
        <f t="shared" si="15"/>
        <v/>
      </c>
      <c r="AB164" s="2">
        <f t="shared" si="44"/>
        <v>55</v>
      </c>
      <c r="AC164" s="4">
        <f t="shared" si="16"/>
        <v>165</v>
      </c>
      <c r="AD164" s="4">
        <f t="shared" si="17"/>
        <v>-1.8</v>
      </c>
      <c r="AG164" s="4">
        <f t="shared" si="18"/>
        <v>0</v>
      </c>
      <c r="AH164" s="13" t="str">
        <f t="shared" si="52"/>
        <v/>
      </c>
      <c r="AI164" s="4" t="str">
        <f t="shared" si="20"/>
        <v/>
      </c>
      <c r="AK164" s="2">
        <f t="shared" si="45"/>
        <v>55</v>
      </c>
      <c r="AL164" s="4">
        <f t="shared" si="21"/>
        <v>165</v>
      </c>
      <c r="AM164" s="4">
        <f t="shared" si="22"/>
        <v>-1.74</v>
      </c>
      <c r="AP164" s="4">
        <f t="shared" si="23"/>
        <v>0</v>
      </c>
      <c r="AQ164" s="13" t="str">
        <f t="shared" si="53"/>
        <v/>
      </c>
      <c r="AR164" s="4" t="str">
        <f t="shared" si="25"/>
        <v/>
      </c>
      <c r="AT164" s="2">
        <f t="shared" si="46"/>
        <v>55</v>
      </c>
      <c r="AU164" s="4">
        <f t="shared" si="26"/>
        <v>165</v>
      </c>
      <c r="AV164" s="4">
        <f t="shared" si="27"/>
        <v>-1.74</v>
      </c>
      <c r="AY164" s="4">
        <f t="shared" si="28"/>
        <v>0</v>
      </c>
      <c r="AZ164" s="13" t="str">
        <f t="shared" si="54"/>
        <v/>
      </c>
      <c r="BA164" s="4" t="str">
        <f t="shared" si="30"/>
        <v/>
      </c>
      <c r="BC164" s="2">
        <f t="shared" si="47"/>
        <v>55</v>
      </c>
      <c r="BD164" s="4">
        <f t="shared" si="31"/>
        <v>165</v>
      </c>
      <c r="BE164" s="4">
        <f t="shared" si="32"/>
        <v>-1.74</v>
      </c>
      <c r="BH164" s="4">
        <f t="shared" si="33"/>
        <v>0</v>
      </c>
      <c r="BI164" s="13" t="str">
        <f t="shared" si="55"/>
        <v/>
      </c>
      <c r="BJ164" s="4" t="str">
        <f t="shared" si="35"/>
        <v/>
      </c>
      <c r="BL164" s="2">
        <f t="shared" si="48"/>
        <v>55</v>
      </c>
      <c r="BM164" s="4">
        <f t="shared" si="36"/>
        <v>165</v>
      </c>
      <c r="BN164" s="4">
        <f t="shared" si="37"/>
        <v>-1.74</v>
      </c>
      <c r="BQ164" s="4">
        <f t="shared" si="38"/>
        <v>0</v>
      </c>
      <c r="BR164" s="13" t="str">
        <f t="shared" si="56"/>
        <v/>
      </c>
      <c r="BS164" s="4" t="str">
        <f t="shared" si="40"/>
        <v/>
      </c>
    </row>
    <row r="165">
      <c r="A165" s="2">
        <f t="shared" si="41"/>
        <v>55.5</v>
      </c>
      <c r="B165" s="4">
        <f t="shared" si="1"/>
        <v>166.5</v>
      </c>
      <c r="C165" s="4">
        <f t="shared" si="2"/>
        <v>-1.77</v>
      </c>
      <c r="F165" s="4">
        <f t="shared" si="3"/>
        <v>0</v>
      </c>
      <c r="G165" s="13" t="str">
        <f t="shared" si="49"/>
        <v/>
      </c>
      <c r="H165" s="4" t="str">
        <f t="shared" si="5"/>
        <v/>
      </c>
      <c r="J165" s="2">
        <f t="shared" si="42"/>
        <v>55.5</v>
      </c>
      <c r="K165" s="4">
        <f t="shared" si="6"/>
        <v>166.5</v>
      </c>
      <c r="L165" s="4">
        <f t="shared" si="7"/>
        <v>-1.71</v>
      </c>
      <c r="O165" s="4">
        <f t="shared" si="8"/>
        <v>0</v>
      </c>
      <c r="P165" s="13" t="str">
        <f t="shared" si="50"/>
        <v/>
      </c>
      <c r="Q165" s="4" t="str">
        <f t="shared" si="10"/>
        <v/>
      </c>
      <c r="S165" s="2">
        <f t="shared" si="43"/>
        <v>55.5</v>
      </c>
      <c r="T165" s="4">
        <f t="shared" si="11"/>
        <v>166.5</v>
      </c>
      <c r="U165" s="4">
        <f t="shared" si="12"/>
        <v>-1.71</v>
      </c>
      <c r="X165" s="4">
        <f t="shared" si="13"/>
        <v>0</v>
      </c>
      <c r="Y165" s="13" t="str">
        <f t="shared" si="51"/>
        <v/>
      </c>
      <c r="Z165" s="4" t="str">
        <f t="shared" si="15"/>
        <v/>
      </c>
      <c r="AB165" s="2">
        <f t="shared" si="44"/>
        <v>55.5</v>
      </c>
      <c r="AC165" s="4">
        <f t="shared" si="16"/>
        <v>166.5</v>
      </c>
      <c r="AD165" s="4">
        <f t="shared" si="17"/>
        <v>-1.83</v>
      </c>
      <c r="AG165" s="4">
        <f t="shared" si="18"/>
        <v>0</v>
      </c>
      <c r="AH165" s="13" t="str">
        <f t="shared" si="52"/>
        <v/>
      </c>
      <c r="AI165" s="4" t="str">
        <f t="shared" si="20"/>
        <v/>
      </c>
      <c r="AK165" s="2">
        <f t="shared" si="45"/>
        <v>55.5</v>
      </c>
      <c r="AL165" s="4">
        <f t="shared" si="21"/>
        <v>166.5</v>
      </c>
      <c r="AM165" s="4">
        <f t="shared" si="22"/>
        <v>-1.77</v>
      </c>
      <c r="AP165" s="4">
        <f t="shared" si="23"/>
        <v>0</v>
      </c>
      <c r="AQ165" s="13" t="str">
        <f t="shared" si="53"/>
        <v/>
      </c>
      <c r="AR165" s="4" t="str">
        <f t="shared" si="25"/>
        <v/>
      </c>
      <c r="AT165" s="2">
        <f t="shared" si="46"/>
        <v>55.5</v>
      </c>
      <c r="AU165" s="4">
        <f t="shared" si="26"/>
        <v>166.5</v>
      </c>
      <c r="AV165" s="4">
        <f t="shared" si="27"/>
        <v>-1.77</v>
      </c>
      <c r="AY165" s="4">
        <f t="shared" si="28"/>
        <v>0</v>
      </c>
      <c r="AZ165" s="13" t="str">
        <f t="shared" si="54"/>
        <v/>
      </c>
      <c r="BA165" s="4" t="str">
        <f t="shared" si="30"/>
        <v/>
      </c>
      <c r="BC165" s="2">
        <f t="shared" si="47"/>
        <v>55.5</v>
      </c>
      <c r="BD165" s="4">
        <f t="shared" si="31"/>
        <v>166.5</v>
      </c>
      <c r="BE165" s="4">
        <f t="shared" si="32"/>
        <v>-1.77</v>
      </c>
      <c r="BH165" s="4">
        <f t="shared" si="33"/>
        <v>0</v>
      </c>
      <c r="BI165" s="13" t="str">
        <f t="shared" si="55"/>
        <v/>
      </c>
      <c r="BJ165" s="4" t="str">
        <f t="shared" si="35"/>
        <v/>
      </c>
      <c r="BL165" s="2">
        <f t="shared" si="48"/>
        <v>55.5</v>
      </c>
      <c r="BM165" s="4">
        <f t="shared" si="36"/>
        <v>166.5</v>
      </c>
      <c r="BN165" s="4">
        <f t="shared" si="37"/>
        <v>-1.77</v>
      </c>
      <c r="BQ165" s="4">
        <f t="shared" si="38"/>
        <v>0</v>
      </c>
      <c r="BR165" s="13" t="str">
        <f t="shared" si="56"/>
        <v/>
      </c>
      <c r="BS165" s="4" t="str">
        <f t="shared" si="40"/>
        <v/>
      </c>
    </row>
    <row r="166">
      <c r="A166" s="2">
        <f t="shared" si="41"/>
        <v>56</v>
      </c>
      <c r="B166" s="4">
        <f t="shared" si="1"/>
        <v>168</v>
      </c>
      <c r="C166" s="4">
        <f t="shared" si="2"/>
        <v>-1.8</v>
      </c>
      <c r="D166" s="2">
        <v>150.75</v>
      </c>
      <c r="E166" s="4">
        <f>155+5/16</f>
        <v>155.3125</v>
      </c>
      <c r="F166" s="4">
        <f t="shared" si="3"/>
        <v>4.5625</v>
      </c>
      <c r="G166" s="13">
        <f t="shared" si="49"/>
        <v>1</v>
      </c>
      <c r="H166" s="4">
        <f t="shared" si="5"/>
        <v>0</v>
      </c>
      <c r="J166" s="2">
        <f t="shared" si="42"/>
        <v>56</v>
      </c>
      <c r="K166" s="4">
        <f t="shared" si="6"/>
        <v>168</v>
      </c>
      <c r="L166" s="4">
        <f t="shared" si="7"/>
        <v>-1.74</v>
      </c>
      <c r="M166" s="4">
        <f>150+13/16</f>
        <v>150.8125</v>
      </c>
      <c r="N166" s="4">
        <f>155+5/16</f>
        <v>155.3125</v>
      </c>
      <c r="O166" s="4">
        <f t="shared" si="8"/>
        <v>4.5</v>
      </c>
      <c r="P166" s="13">
        <f t="shared" si="50"/>
        <v>1</v>
      </c>
      <c r="Q166" s="4">
        <f t="shared" si="10"/>
        <v>0</v>
      </c>
      <c r="S166" s="2">
        <f t="shared" si="43"/>
        <v>56</v>
      </c>
      <c r="T166" s="4">
        <f t="shared" si="11"/>
        <v>168</v>
      </c>
      <c r="U166" s="4">
        <f t="shared" si="12"/>
        <v>-1.74</v>
      </c>
      <c r="V166" s="4">
        <f>150+13/16</f>
        <v>150.8125</v>
      </c>
      <c r="W166" s="4">
        <f>155.25+1/32</f>
        <v>155.28125</v>
      </c>
      <c r="X166" s="4">
        <f t="shared" si="13"/>
        <v>4.46875</v>
      </c>
      <c r="Y166" s="13">
        <f t="shared" si="51"/>
        <v>1</v>
      </c>
      <c r="Z166" s="4">
        <f t="shared" si="15"/>
        <v>0</v>
      </c>
      <c r="AB166" s="2">
        <f t="shared" si="44"/>
        <v>56</v>
      </c>
      <c r="AC166" s="4">
        <f t="shared" si="16"/>
        <v>168</v>
      </c>
      <c r="AD166" s="4">
        <f t="shared" si="17"/>
        <v>-1.86</v>
      </c>
      <c r="AE166" s="2">
        <v>150.75</v>
      </c>
      <c r="AF166" s="4">
        <f>155+5/16</f>
        <v>155.3125</v>
      </c>
      <c r="AG166" s="4">
        <f t="shared" si="18"/>
        <v>4.5625</v>
      </c>
      <c r="AH166" s="13">
        <f t="shared" si="52"/>
        <v>1</v>
      </c>
      <c r="AI166" s="4">
        <f t="shared" si="20"/>
        <v>0</v>
      </c>
      <c r="AK166" s="2">
        <f t="shared" si="45"/>
        <v>56</v>
      </c>
      <c r="AL166" s="4">
        <f t="shared" si="21"/>
        <v>168</v>
      </c>
      <c r="AM166" s="4">
        <f t="shared" si="22"/>
        <v>-1.8</v>
      </c>
      <c r="AN166" s="4">
        <f>150.8125</f>
        <v>150.8125</v>
      </c>
      <c r="AO166" s="2">
        <v>155.25</v>
      </c>
      <c r="AP166" s="4">
        <f t="shared" si="23"/>
        <v>4.4375</v>
      </c>
      <c r="AQ166" s="13">
        <f t="shared" si="53"/>
        <v>1</v>
      </c>
      <c r="AR166" s="4">
        <f t="shared" si="25"/>
        <v>0</v>
      </c>
      <c r="AT166" s="2">
        <f t="shared" si="46"/>
        <v>56</v>
      </c>
      <c r="AU166" s="4">
        <f t="shared" si="26"/>
        <v>168</v>
      </c>
      <c r="AV166" s="4">
        <f t="shared" si="27"/>
        <v>-1.8</v>
      </c>
      <c r="AW166" s="4">
        <f>150.75+1/32</f>
        <v>150.78125</v>
      </c>
      <c r="AX166" s="4">
        <f>155.25+1/32</f>
        <v>155.28125</v>
      </c>
      <c r="AY166" s="4">
        <f t="shared" si="28"/>
        <v>4.5</v>
      </c>
      <c r="AZ166" s="13">
        <f t="shared" si="54"/>
        <v>1</v>
      </c>
      <c r="BA166" s="4">
        <f t="shared" si="30"/>
        <v>0</v>
      </c>
      <c r="BC166" s="2">
        <f t="shared" si="47"/>
        <v>56</v>
      </c>
      <c r="BD166" s="4">
        <f t="shared" si="31"/>
        <v>168</v>
      </c>
      <c r="BE166" s="4">
        <f t="shared" si="32"/>
        <v>-1.8</v>
      </c>
      <c r="BF166" s="4">
        <f>150.875-1/32</f>
        <v>150.84375</v>
      </c>
      <c r="BG166" s="4">
        <f>155.25</f>
        <v>155.25</v>
      </c>
      <c r="BH166" s="4">
        <f t="shared" si="33"/>
        <v>4.40625</v>
      </c>
      <c r="BI166" s="13">
        <f t="shared" si="55"/>
        <v>1</v>
      </c>
      <c r="BJ166" s="4">
        <f t="shared" si="35"/>
        <v>0</v>
      </c>
      <c r="BL166" s="2">
        <f t="shared" si="48"/>
        <v>56</v>
      </c>
      <c r="BM166" s="4">
        <f t="shared" si="36"/>
        <v>168</v>
      </c>
      <c r="BN166" s="4">
        <f t="shared" si="37"/>
        <v>-1.8</v>
      </c>
      <c r="BO166" s="2">
        <v>150.75</v>
      </c>
      <c r="BP166" s="2">
        <v>155.25</v>
      </c>
      <c r="BQ166" s="4">
        <f t="shared" si="38"/>
        <v>4.5</v>
      </c>
      <c r="BR166" s="13">
        <f t="shared" si="56"/>
        <v>1</v>
      </c>
      <c r="BS166" s="4">
        <f t="shared" si="40"/>
        <v>0</v>
      </c>
    </row>
    <row r="167">
      <c r="A167" s="2">
        <f t="shared" si="41"/>
        <v>56.5</v>
      </c>
      <c r="B167" s="4">
        <f t="shared" si="1"/>
        <v>169.5</v>
      </c>
      <c r="C167" s="4">
        <f t="shared" si="2"/>
        <v>-1.83</v>
      </c>
      <c r="F167" s="4">
        <f t="shared" si="3"/>
        <v>0</v>
      </c>
      <c r="G167" s="13" t="str">
        <f t="shared" si="49"/>
        <v/>
      </c>
      <c r="H167" s="4" t="str">
        <f t="shared" si="5"/>
        <v/>
      </c>
      <c r="J167" s="2">
        <f t="shared" si="42"/>
        <v>56.5</v>
      </c>
      <c r="K167" s="4">
        <f t="shared" si="6"/>
        <v>169.5</v>
      </c>
      <c r="L167" s="4">
        <f t="shared" si="7"/>
        <v>-1.77</v>
      </c>
      <c r="O167" s="4">
        <f t="shared" si="8"/>
        <v>0</v>
      </c>
      <c r="P167" s="13" t="str">
        <f t="shared" si="50"/>
        <v/>
      </c>
      <c r="Q167" s="4" t="str">
        <f t="shared" si="10"/>
        <v/>
      </c>
      <c r="S167" s="2">
        <f t="shared" si="43"/>
        <v>56.5</v>
      </c>
      <c r="T167" s="4">
        <f t="shared" si="11"/>
        <v>169.5</v>
      </c>
      <c r="U167" s="4">
        <f t="shared" si="12"/>
        <v>-1.77</v>
      </c>
      <c r="X167" s="4">
        <f t="shared" si="13"/>
        <v>0</v>
      </c>
      <c r="Y167" s="13" t="str">
        <f t="shared" si="51"/>
        <v/>
      </c>
      <c r="Z167" s="4" t="str">
        <f t="shared" si="15"/>
        <v/>
      </c>
      <c r="AB167" s="2">
        <f t="shared" si="44"/>
        <v>56.5</v>
      </c>
      <c r="AC167" s="4">
        <f t="shared" si="16"/>
        <v>169.5</v>
      </c>
      <c r="AD167" s="4">
        <f t="shared" si="17"/>
        <v>-1.89</v>
      </c>
      <c r="AG167" s="4">
        <f t="shared" si="18"/>
        <v>0</v>
      </c>
      <c r="AH167" s="13" t="str">
        <f t="shared" si="52"/>
        <v/>
      </c>
      <c r="AI167" s="4" t="str">
        <f t="shared" si="20"/>
        <v/>
      </c>
      <c r="AK167" s="2">
        <f t="shared" si="45"/>
        <v>56.5</v>
      </c>
      <c r="AL167" s="4">
        <f t="shared" si="21"/>
        <v>169.5</v>
      </c>
      <c r="AM167" s="4">
        <f t="shared" si="22"/>
        <v>-1.83</v>
      </c>
      <c r="AP167" s="4">
        <f t="shared" si="23"/>
        <v>0</v>
      </c>
      <c r="AQ167" s="13" t="str">
        <f t="shared" si="53"/>
        <v/>
      </c>
      <c r="AR167" s="4" t="str">
        <f t="shared" si="25"/>
        <v/>
      </c>
      <c r="AT167" s="2">
        <f t="shared" si="46"/>
        <v>56.5</v>
      </c>
      <c r="AU167" s="4">
        <f t="shared" si="26"/>
        <v>169.5</v>
      </c>
      <c r="AV167" s="4">
        <f t="shared" si="27"/>
        <v>-1.83</v>
      </c>
      <c r="AY167" s="4">
        <f t="shared" si="28"/>
        <v>0</v>
      </c>
      <c r="AZ167" s="13" t="str">
        <f t="shared" si="54"/>
        <v/>
      </c>
      <c r="BA167" s="4" t="str">
        <f t="shared" si="30"/>
        <v/>
      </c>
      <c r="BC167" s="2">
        <f t="shared" si="47"/>
        <v>56.5</v>
      </c>
      <c r="BD167" s="4">
        <f t="shared" si="31"/>
        <v>169.5</v>
      </c>
      <c r="BE167" s="4">
        <f t="shared" si="32"/>
        <v>-1.83</v>
      </c>
      <c r="BH167" s="4">
        <f t="shared" si="33"/>
        <v>0</v>
      </c>
      <c r="BI167" s="13" t="str">
        <f t="shared" si="55"/>
        <v/>
      </c>
      <c r="BJ167" s="4" t="str">
        <f t="shared" si="35"/>
        <v/>
      </c>
      <c r="BL167" s="2">
        <f t="shared" si="48"/>
        <v>56.5</v>
      </c>
      <c r="BM167" s="4">
        <f t="shared" si="36"/>
        <v>169.5</v>
      </c>
      <c r="BN167" s="4">
        <f t="shared" si="37"/>
        <v>-1.83</v>
      </c>
      <c r="BQ167" s="4">
        <f t="shared" si="38"/>
        <v>0</v>
      </c>
      <c r="BR167" s="13" t="str">
        <f t="shared" si="56"/>
        <v/>
      </c>
      <c r="BS167" s="4" t="str">
        <f t="shared" si="40"/>
        <v/>
      </c>
    </row>
    <row r="168">
      <c r="A168" s="2">
        <f t="shared" si="41"/>
        <v>57</v>
      </c>
      <c r="B168" s="4">
        <f t="shared" si="1"/>
        <v>171</v>
      </c>
      <c r="C168" s="4">
        <f t="shared" si="2"/>
        <v>-1.86</v>
      </c>
      <c r="F168" s="4">
        <f t="shared" si="3"/>
        <v>0</v>
      </c>
      <c r="G168" s="13" t="str">
        <f t="shared" si="49"/>
        <v/>
      </c>
      <c r="H168" s="4" t="str">
        <f t="shared" si="5"/>
        <v/>
      </c>
      <c r="J168" s="2">
        <f t="shared" si="42"/>
        <v>57</v>
      </c>
      <c r="K168" s="4">
        <f t="shared" si="6"/>
        <v>171</v>
      </c>
      <c r="L168" s="4">
        <f t="shared" si="7"/>
        <v>-1.8</v>
      </c>
      <c r="O168" s="4">
        <f t="shared" si="8"/>
        <v>0</v>
      </c>
      <c r="P168" s="13" t="str">
        <f t="shared" si="50"/>
        <v/>
      </c>
      <c r="Q168" s="4" t="str">
        <f t="shared" si="10"/>
        <v/>
      </c>
      <c r="S168" s="2">
        <f t="shared" si="43"/>
        <v>57</v>
      </c>
      <c r="T168" s="4">
        <f t="shared" si="11"/>
        <v>171</v>
      </c>
      <c r="U168" s="4">
        <f t="shared" si="12"/>
        <v>-1.8</v>
      </c>
      <c r="X168" s="4">
        <f t="shared" si="13"/>
        <v>0</v>
      </c>
      <c r="Y168" s="13" t="str">
        <f t="shared" si="51"/>
        <v/>
      </c>
      <c r="Z168" s="4" t="str">
        <f t="shared" si="15"/>
        <v/>
      </c>
      <c r="AB168" s="2">
        <f t="shared" si="44"/>
        <v>57</v>
      </c>
      <c r="AC168" s="4">
        <f t="shared" si="16"/>
        <v>171</v>
      </c>
      <c r="AD168" s="4">
        <f t="shared" si="17"/>
        <v>-1.92</v>
      </c>
      <c r="AG168" s="4">
        <f t="shared" si="18"/>
        <v>0</v>
      </c>
      <c r="AH168" s="13" t="str">
        <f t="shared" si="52"/>
        <v/>
      </c>
      <c r="AI168" s="4" t="str">
        <f t="shared" si="20"/>
        <v/>
      </c>
      <c r="AK168" s="2">
        <f t="shared" si="45"/>
        <v>57</v>
      </c>
      <c r="AL168" s="4">
        <f t="shared" si="21"/>
        <v>171</v>
      </c>
      <c r="AM168" s="4">
        <f t="shared" si="22"/>
        <v>-1.86</v>
      </c>
      <c r="AP168" s="4">
        <f t="shared" si="23"/>
        <v>0</v>
      </c>
      <c r="AQ168" s="13" t="str">
        <f t="shared" si="53"/>
        <v/>
      </c>
      <c r="AR168" s="4" t="str">
        <f t="shared" si="25"/>
        <v/>
      </c>
      <c r="AT168" s="2">
        <f t="shared" si="46"/>
        <v>57</v>
      </c>
      <c r="AU168" s="4">
        <f t="shared" si="26"/>
        <v>171</v>
      </c>
      <c r="AV168" s="4">
        <f t="shared" si="27"/>
        <v>-1.86</v>
      </c>
      <c r="AY168" s="4">
        <f t="shared" si="28"/>
        <v>0</v>
      </c>
      <c r="AZ168" s="13" t="str">
        <f t="shared" si="54"/>
        <v/>
      </c>
      <c r="BA168" s="4" t="str">
        <f t="shared" si="30"/>
        <v/>
      </c>
      <c r="BC168" s="2">
        <f t="shared" si="47"/>
        <v>57</v>
      </c>
      <c r="BD168" s="4">
        <f t="shared" si="31"/>
        <v>171</v>
      </c>
      <c r="BE168" s="4">
        <f t="shared" si="32"/>
        <v>-1.86</v>
      </c>
      <c r="BH168" s="4">
        <f t="shared" si="33"/>
        <v>0</v>
      </c>
      <c r="BI168" s="13" t="str">
        <f t="shared" si="55"/>
        <v/>
      </c>
      <c r="BJ168" s="4" t="str">
        <f t="shared" si="35"/>
        <v/>
      </c>
      <c r="BL168" s="2">
        <f t="shared" si="48"/>
        <v>57</v>
      </c>
      <c r="BM168" s="4">
        <f t="shared" si="36"/>
        <v>171</v>
      </c>
      <c r="BN168" s="4">
        <f t="shared" si="37"/>
        <v>-1.86</v>
      </c>
      <c r="BQ168" s="4">
        <f t="shared" si="38"/>
        <v>0</v>
      </c>
      <c r="BR168" s="13" t="str">
        <f t="shared" si="56"/>
        <v/>
      </c>
      <c r="BS168" s="4" t="str">
        <f t="shared" si="40"/>
        <v/>
      </c>
    </row>
    <row r="169">
      <c r="A169" s="2">
        <f t="shared" si="41"/>
        <v>57.5</v>
      </c>
      <c r="B169" s="4">
        <f t="shared" si="1"/>
        <v>172.5</v>
      </c>
      <c r="C169" s="4">
        <f t="shared" si="2"/>
        <v>-1.89</v>
      </c>
      <c r="F169" s="4">
        <f t="shared" si="3"/>
        <v>0</v>
      </c>
      <c r="G169" s="13" t="str">
        <f t="shared" si="49"/>
        <v/>
      </c>
      <c r="H169" s="4" t="str">
        <f t="shared" si="5"/>
        <v/>
      </c>
      <c r="J169" s="2">
        <f t="shared" si="42"/>
        <v>57.5</v>
      </c>
      <c r="K169" s="4">
        <f t="shared" si="6"/>
        <v>172.5</v>
      </c>
      <c r="L169" s="4">
        <f t="shared" si="7"/>
        <v>-1.83</v>
      </c>
      <c r="O169" s="4">
        <f t="shared" si="8"/>
        <v>0</v>
      </c>
      <c r="P169" s="13" t="str">
        <f t="shared" si="50"/>
        <v/>
      </c>
      <c r="Q169" s="4" t="str">
        <f t="shared" si="10"/>
        <v/>
      </c>
      <c r="S169" s="2">
        <f t="shared" si="43"/>
        <v>57.5</v>
      </c>
      <c r="T169" s="4">
        <f t="shared" si="11"/>
        <v>172.5</v>
      </c>
      <c r="U169" s="4">
        <f t="shared" si="12"/>
        <v>-1.83</v>
      </c>
      <c r="X169" s="4">
        <f t="shared" si="13"/>
        <v>0</v>
      </c>
      <c r="Y169" s="13" t="str">
        <f t="shared" si="51"/>
        <v/>
      </c>
      <c r="Z169" s="4" t="str">
        <f t="shared" si="15"/>
        <v/>
      </c>
      <c r="AB169" s="2">
        <f t="shared" si="44"/>
        <v>57.5</v>
      </c>
      <c r="AC169" s="4">
        <f t="shared" si="16"/>
        <v>172.5</v>
      </c>
      <c r="AD169" s="4">
        <f t="shared" si="17"/>
        <v>-1.95</v>
      </c>
      <c r="AG169" s="4">
        <f t="shared" si="18"/>
        <v>0</v>
      </c>
      <c r="AH169" s="13" t="str">
        <f t="shared" si="52"/>
        <v/>
      </c>
      <c r="AI169" s="4" t="str">
        <f t="shared" si="20"/>
        <v/>
      </c>
      <c r="AK169" s="2">
        <f t="shared" si="45"/>
        <v>57.5</v>
      </c>
      <c r="AL169" s="4">
        <f t="shared" si="21"/>
        <v>172.5</v>
      </c>
      <c r="AM169" s="4">
        <f t="shared" si="22"/>
        <v>-1.89</v>
      </c>
      <c r="AP169" s="4">
        <f t="shared" si="23"/>
        <v>0</v>
      </c>
      <c r="AQ169" s="13" t="str">
        <f t="shared" si="53"/>
        <v/>
      </c>
      <c r="AR169" s="4" t="str">
        <f t="shared" si="25"/>
        <v/>
      </c>
      <c r="AT169" s="2">
        <f t="shared" si="46"/>
        <v>57.5</v>
      </c>
      <c r="AU169" s="4">
        <f t="shared" si="26"/>
        <v>172.5</v>
      </c>
      <c r="AV169" s="4">
        <f t="shared" si="27"/>
        <v>-1.89</v>
      </c>
      <c r="AY169" s="4">
        <f t="shared" si="28"/>
        <v>0</v>
      </c>
      <c r="AZ169" s="13" t="str">
        <f t="shared" si="54"/>
        <v/>
      </c>
      <c r="BA169" s="4" t="str">
        <f t="shared" si="30"/>
        <v/>
      </c>
      <c r="BC169" s="2">
        <f t="shared" si="47"/>
        <v>57.5</v>
      </c>
      <c r="BD169" s="4">
        <f t="shared" si="31"/>
        <v>172.5</v>
      </c>
      <c r="BE169" s="4">
        <f t="shared" si="32"/>
        <v>-1.89</v>
      </c>
      <c r="BH169" s="4">
        <f t="shared" si="33"/>
        <v>0</v>
      </c>
      <c r="BI169" s="13" t="str">
        <f t="shared" si="55"/>
        <v/>
      </c>
      <c r="BJ169" s="4" t="str">
        <f t="shared" si="35"/>
        <v/>
      </c>
      <c r="BL169" s="2">
        <f t="shared" si="48"/>
        <v>57.5</v>
      </c>
      <c r="BM169" s="4">
        <f t="shared" si="36"/>
        <v>172.5</v>
      </c>
      <c r="BN169" s="4">
        <f t="shared" si="37"/>
        <v>-1.89</v>
      </c>
      <c r="BQ169" s="4">
        <f t="shared" si="38"/>
        <v>0</v>
      </c>
      <c r="BR169" s="13" t="str">
        <f t="shared" si="56"/>
        <v/>
      </c>
      <c r="BS169" s="4" t="str">
        <f t="shared" si="40"/>
        <v/>
      </c>
    </row>
    <row r="170">
      <c r="A170" s="2">
        <f t="shared" si="41"/>
        <v>58</v>
      </c>
      <c r="B170" s="4">
        <f t="shared" si="1"/>
        <v>174</v>
      </c>
      <c r="C170" s="4">
        <f t="shared" si="2"/>
        <v>-1.92</v>
      </c>
      <c r="D170" s="2">
        <v>150.75</v>
      </c>
      <c r="E170" s="4">
        <f>155+5/16</f>
        <v>155.3125</v>
      </c>
      <c r="F170" s="4">
        <f t="shared" si="3"/>
        <v>4.5625</v>
      </c>
      <c r="G170" s="13">
        <f t="shared" si="49"/>
        <v>1</v>
      </c>
      <c r="H170" s="4">
        <f t="shared" si="5"/>
        <v>0</v>
      </c>
      <c r="J170" s="2">
        <f t="shared" si="42"/>
        <v>58</v>
      </c>
      <c r="K170" s="4">
        <f t="shared" si="6"/>
        <v>174</v>
      </c>
      <c r="L170" s="4">
        <f t="shared" si="7"/>
        <v>-1.86</v>
      </c>
      <c r="M170" s="4">
        <f>150+13/16</f>
        <v>150.8125</v>
      </c>
      <c r="N170" s="4">
        <f>155+5/16</f>
        <v>155.3125</v>
      </c>
      <c r="O170" s="4">
        <f t="shared" si="8"/>
        <v>4.5</v>
      </c>
      <c r="P170" s="13">
        <f t="shared" si="50"/>
        <v>1</v>
      </c>
      <c r="Q170" s="4">
        <f t="shared" si="10"/>
        <v>0</v>
      </c>
      <c r="S170" s="2">
        <f t="shared" si="43"/>
        <v>58</v>
      </c>
      <c r="T170" s="4">
        <f t="shared" si="11"/>
        <v>174</v>
      </c>
      <c r="U170" s="4">
        <f t="shared" si="12"/>
        <v>-1.86</v>
      </c>
      <c r="V170" s="4">
        <f>150+13/16</f>
        <v>150.8125</v>
      </c>
      <c r="W170" s="4">
        <f>155.25+1/32</f>
        <v>155.28125</v>
      </c>
      <c r="X170" s="4">
        <f t="shared" si="13"/>
        <v>4.46875</v>
      </c>
      <c r="Y170" s="13">
        <f t="shared" si="51"/>
        <v>1</v>
      </c>
      <c r="Z170" s="4">
        <f t="shared" si="15"/>
        <v>0</v>
      </c>
      <c r="AB170" s="2">
        <f t="shared" si="44"/>
        <v>58</v>
      </c>
      <c r="AC170" s="4">
        <f t="shared" si="16"/>
        <v>174</v>
      </c>
      <c r="AD170" s="4">
        <f t="shared" si="17"/>
        <v>-1.98</v>
      </c>
      <c r="AE170" s="2">
        <v>150.75</v>
      </c>
      <c r="AF170" s="4">
        <f>155+5/16</f>
        <v>155.3125</v>
      </c>
      <c r="AG170" s="4">
        <f t="shared" si="18"/>
        <v>4.5625</v>
      </c>
      <c r="AH170" s="13">
        <f t="shared" si="52"/>
        <v>1</v>
      </c>
      <c r="AI170" s="4">
        <f t="shared" si="20"/>
        <v>0</v>
      </c>
      <c r="AK170" s="2">
        <f t="shared" si="45"/>
        <v>58</v>
      </c>
      <c r="AL170" s="4">
        <f t="shared" si="21"/>
        <v>174</v>
      </c>
      <c r="AM170" s="4">
        <f t="shared" si="22"/>
        <v>-1.92</v>
      </c>
      <c r="AN170" s="4">
        <f>150.8125</f>
        <v>150.8125</v>
      </c>
      <c r="AO170" s="2">
        <v>155.25</v>
      </c>
      <c r="AP170" s="4">
        <f t="shared" si="23"/>
        <v>4.4375</v>
      </c>
      <c r="AQ170" s="13">
        <f t="shared" si="53"/>
        <v>1</v>
      </c>
      <c r="AR170" s="4">
        <f t="shared" si="25"/>
        <v>0</v>
      </c>
      <c r="AT170" s="2">
        <f t="shared" si="46"/>
        <v>58</v>
      </c>
      <c r="AU170" s="4">
        <f t="shared" si="26"/>
        <v>174</v>
      </c>
      <c r="AV170" s="4">
        <f t="shared" si="27"/>
        <v>-1.92</v>
      </c>
      <c r="AW170" s="4">
        <f>150.75+1/32</f>
        <v>150.78125</v>
      </c>
      <c r="AX170" s="4">
        <f>155.25+1/32</f>
        <v>155.28125</v>
      </c>
      <c r="AY170" s="4">
        <f t="shared" si="28"/>
        <v>4.5</v>
      </c>
      <c r="AZ170" s="13">
        <f t="shared" si="54"/>
        <v>1</v>
      </c>
      <c r="BA170" s="4">
        <f t="shared" si="30"/>
        <v>0</v>
      </c>
      <c r="BC170" s="2">
        <f t="shared" si="47"/>
        <v>58</v>
      </c>
      <c r="BD170" s="4">
        <f t="shared" si="31"/>
        <v>174</v>
      </c>
      <c r="BE170" s="4">
        <f t="shared" si="32"/>
        <v>-1.92</v>
      </c>
      <c r="BF170" s="4">
        <f>150.875-1/32</f>
        <v>150.84375</v>
      </c>
      <c r="BG170" s="4">
        <f>155.25</f>
        <v>155.25</v>
      </c>
      <c r="BH170" s="4">
        <f t="shared" si="33"/>
        <v>4.40625</v>
      </c>
      <c r="BI170" s="13">
        <f t="shared" si="55"/>
        <v>1</v>
      </c>
      <c r="BJ170" s="4">
        <f t="shared" si="35"/>
        <v>0</v>
      </c>
      <c r="BL170" s="2">
        <f t="shared" si="48"/>
        <v>58</v>
      </c>
      <c r="BM170" s="4">
        <f t="shared" si="36"/>
        <v>174</v>
      </c>
      <c r="BN170" s="4">
        <f t="shared" si="37"/>
        <v>-1.92</v>
      </c>
      <c r="BO170" s="2">
        <v>150.75</v>
      </c>
      <c r="BP170" s="2">
        <v>155.25</v>
      </c>
      <c r="BQ170" s="4">
        <f t="shared" si="38"/>
        <v>4.5</v>
      </c>
      <c r="BR170" s="13">
        <f t="shared" si="56"/>
        <v>1</v>
      </c>
      <c r="BS170" s="4">
        <f t="shared" si="40"/>
        <v>0</v>
      </c>
    </row>
    <row r="171">
      <c r="A171" s="2">
        <f t="shared" si="41"/>
        <v>58.5</v>
      </c>
      <c r="B171" s="4">
        <f t="shared" si="1"/>
        <v>175.5</v>
      </c>
      <c r="C171" s="4">
        <f t="shared" si="2"/>
        <v>-1.95</v>
      </c>
      <c r="F171" s="4">
        <f t="shared" si="3"/>
        <v>0</v>
      </c>
      <c r="G171" s="13" t="str">
        <f t="shared" si="49"/>
        <v/>
      </c>
      <c r="H171" s="4" t="str">
        <f t="shared" si="5"/>
        <v/>
      </c>
      <c r="J171" s="2">
        <f t="shared" si="42"/>
        <v>58.5</v>
      </c>
      <c r="K171" s="4">
        <f t="shared" si="6"/>
        <v>175.5</v>
      </c>
      <c r="L171" s="4">
        <f t="shared" si="7"/>
        <v>-1.89</v>
      </c>
      <c r="O171" s="4">
        <f t="shared" si="8"/>
        <v>0</v>
      </c>
      <c r="P171" s="13" t="str">
        <f t="shared" si="50"/>
        <v/>
      </c>
      <c r="Q171" s="4" t="str">
        <f t="shared" si="10"/>
        <v/>
      </c>
      <c r="S171" s="2">
        <f t="shared" si="43"/>
        <v>58.5</v>
      </c>
      <c r="T171" s="4">
        <f t="shared" si="11"/>
        <v>175.5</v>
      </c>
      <c r="U171" s="4">
        <f t="shared" si="12"/>
        <v>-1.89</v>
      </c>
      <c r="X171" s="4">
        <f t="shared" si="13"/>
        <v>0</v>
      </c>
      <c r="Y171" s="13" t="str">
        <f t="shared" si="51"/>
        <v/>
      </c>
      <c r="Z171" s="4" t="str">
        <f t="shared" si="15"/>
        <v/>
      </c>
      <c r="AB171" s="2">
        <f t="shared" si="44"/>
        <v>58.5</v>
      </c>
      <c r="AC171" s="4">
        <f t="shared" si="16"/>
        <v>175.5</v>
      </c>
      <c r="AD171" s="4">
        <f t="shared" si="17"/>
        <v>-2.01</v>
      </c>
      <c r="AG171" s="4">
        <f t="shared" si="18"/>
        <v>0</v>
      </c>
      <c r="AH171" s="13" t="str">
        <f t="shared" si="52"/>
        <v/>
      </c>
      <c r="AI171" s="4" t="str">
        <f t="shared" si="20"/>
        <v/>
      </c>
      <c r="AK171" s="2">
        <f t="shared" si="45"/>
        <v>58.5</v>
      </c>
      <c r="AL171" s="4">
        <f t="shared" si="21"/>
        <v>175.5</v>
      </c>
      <c r="AM171" s="4">
        <f t="shared" si="22"/>
        <v>-1.95</v>
      </c>
      <c r="AP171" s="4">
        <f t="shared" si="23"/>
        <v>0</v>
      </c>
      <c r="AQ171" s="13" t="str">
        <f t="shared" si="53"/>
        <v/>
      </c>
      <c r="AR171" s="4" t="str">
        <f t="shared" si="25"/>
        <v/>
      </c>
      <c r="AT171" s="2">
        <f t="shared" si="46"/>
        <v>58.5</v>
      </c>
      <c r="AU171" s="4">
        <f t="shared" si="26"/>
        <v>175.5</v>
      </c>
      <c r="AV171" s="4">
        <f t="shared" si="27"/>
        <v>-1.95</v>
      </c>
      <c r="AY171" s="4">
        <f t="shared" si="28"/>
        <v>0</v>
      </c>
      <c r="AZ171" s="13" t="str">
        <f t="shared" si="54"/>
        <v/>
      </c>
      <c r="BA171" s="4" t="str">
        <f t="shared" si="30"/>
        <v/>
      </c>
      <c r="BC171" s="2">
        <f t="shared" si="47"/>
        <v>58.5</v>
      </c>
      <c r="BD171" s="4">
        <f t="shared" si="31"/>
        <v>175.5</v>
      </c>
      <c r="BE171" s="4">
        <f t="shared" si="32"/>
        <v>-1.95</v>
      </c>
      <c r="BH171" s="4">
        <f t="shared" si="33"/>
        <v>0</v>
      </c>
      <c r="BI171" s="13" t="str">
        <f t="shared" si="55"/>
        <v/>
      </c>
      <c r="BJ171" s="4" t="str">
        <f t="shared" si="35"/>
        <v/>
      </c>
      <c r="BL171" s="2">
        <f t="shared" si="48"/>
        <v>58.5</v>
      </c>
      <c r="BM171" s="4">
        <f t="shared" si="36"/>
        <v>175.5</v>
      </c>
      <c r="BN171" s="4">
        <f t="shared" si="37"/>
        <v>-1.95</v>
      </c>
      <c r="BQ171" s="4">
        <f t="shared" si="38"/>
        <v>0</v>
      </c>
      <c r="BR171" s="13" t="str">
        <f t="shared" si="56"/>
        <v/>
      </c>
      <c r="BS171" s="4" t="str">
        <f t="shared" si="40"/>
        <v/>
      </c>
    </row>
    <row r="172">
      <c r="A172" s="2">
        <f t="shared" si="41"/>
        <v>59</v>
      </c>
      <c r="B172" s="4">
        <f t="shared" si="1"/>
        <v>177</v>
      </c>
      <c r="C172" s="4">
        <f t="shared" si="2"/>
        <v>-1.98</v>
      </c>
      <c r="F172" s="4">
        <f t="shared" si="3"/>
        <v>0</v>
      </c>
      <c r="G172" s="13" t="str">
        <f t="shared" si="49"/>
        <v/>
      </c>
      <c r="H172" s="4" t="str">
        <f t="shared" si="5"/>
        <v/>
      </c>
      <c r="J172" s="2">
        <f t="shared" si="42"/>
        <v>59</v>
      </c>
      <c r="K172" s="4">
        <f t="shared" si="6"/>
        <v>177</v>
      </c>
      <c r="L172" s="4">
        <f t="shared" si="7"/>
        <v>-1.92</v>
      </c>
      <c r="O172" s="4">
        <f t="shared" si="8"/>
        <v>0</v>
      </c>
      <c r="P172" s="13" t="str">
        <f t="shared" si="50"/>
        <v/>
      </c>
      <c r="Q172" s="4" t="str">
        <f t="shared" si="10"/>
        <v/>
      </c>
      <c r="S172" s="2">
        <f t="shared" si="43"/>
        <v>59</v>
      </c>
      <c r="T172" s="4">
        <f t="shared" si="11"/>
        <v>177</v>
      </c>
      <c r="U172" s="4">
        <f t="shared" si="12"/>
        <v>-1.92</v>
      </c>
      <c r="X172" s="4">
        <f t="shared" si="13"/>
        <v>0</v>
      </c>
      <c r="Y172" s="13" t="str">
        <f t="shared" si="51"/>
        <v/>
      </c>
      <c r="Z172" s="4" t="str">
        <f t="shared" si="15"/>
        <v/>
      </c>
      <c r="AB172" s="2">
        <f t="shared" si="44"/>
        <v>59</v>
      </c>
      <c r="AC172" s="4">
        <f t="shared" si="16"/>
        <v>177</v>
      </c>
      <c r="AD172" s="4">
        <f t="shared" si="17"/>
        <v>-2.04</v>
      </c>
      <c r="AG172" s="4">
        <f t="shared" si="18"/>
        <v>0</v>
      </c>
      <c r="AH172" s="13" t="str">
        <f t="shared" si="52"/>
        <v/>
      </c>
      <c r="AI172" s="4" t="str">
        <f t="shared" si="20"/>
        <v/>
      </c>
      <c r="AK172" s="2">
        <f t="shared" si="45"/>
        <v>59</v>
      </c>
      <c r="AL172" s="4">
        <f t="shared" si="21"/>
        <v>177</v>
      </c>
      <c r="AM172" s="4">
        <f t="shared" si="22"/>
        <v>-1.98</v>
      </c>
      <c r="AP172" s="4">
        <f t="shared" si="23"/>
        <v>0</v>
      </c>
      <c r="AQ172" s="13" t="str">
        <f t="shared" si="53"/>
        <v/>
      </c>
      <c r="AR172" s="4" t="str">
        <f t="shared" si="25"/>
        <v/>
      </c>
      <c r="AT172" s="2">
        <f t="shared" si="46"/>
        <v>59</v>
      </c>
      <c r="AU172" s="4">
        <f t="shared" si="26"/>
        <v>177</v>
      </c>
      <c r="AV172" s="4">
        <f t="shared" si="27"/>
        <v>-1.98</v>
      </c>
      <c r="AY172" s="4">
        <f t="shared" si="28"/>
        <v>0</v>
      </c>
      <c r="AZ172" s="13" t="str">
        <f t="shared" si="54"/>
        <v/>
      </c>
      <c r="BA172" s="4" t="str">
        <f t="shared" si="30"/>
        <v/>
      </c>
      <c r="BC172" s="2">
        <f t="shared" si="47"/>
        <v>59</v>
      </c>
      <c r="BD172" s="4">
        <f t="shared" si="31"/>
        <v>177</v>
      </c>
      <c r="BE172" s="4">
        <f t="shared" si="32"/>
        <v>-1.98</v>
      </c>
      <c r="BH172" s="4">
        <f t="shared" si="33"/>
        <v>0</v>
      </c>
      <c r="BI172" s="13" t="str">
        <f t="shared" si="55"/>
        <v/>
      </c>
      <c r="BJ172" s="4" t="str">
        <f t="shared" si="35"/>
        <v/>
      </c>
      <c r="BL172" s="2">
        <f t="shared" si="48"/>
        <v>59</v>
      </c>
      <c r="BM172" s="4">
        <f t="shared" si="36"/>
        <v>177</v>
      </c>
      <c r="BN172" s="4">
        <f t="shared" si="37"/>
        <v>-1.98</v>
      </c>
      <c r="BQ172" s="4">
        <f t="shared" si="38"/>
        <v>0</v>
      </c>
      <c r="BR172" s="13" t="str">
        <f t="shared" si="56"/>
        <v/>
      </c>
      <c r="BS172" s="4" t="str">
        <f t="shared" si="40"/>
        <v/>
      </c>
    </row>
    <row r="173">
      <c r="A173" s="2">
        <f t="shared" si="41"/>
        <v>59.5</v>
      </c>
      <c r="B173" s="4">
        <f t="shared" si="1"/>
        <v>178.5</v>
      </c>
      <c r="C173" s="4">
        <f t="shared" si="2"/>
        <v>-2.01</v>
      </c>
      <c r="F173" s="4">
        <f t="shared" si="3"/>
        <v>0</v>
      </c>
      <c r="G173" s="13" t="str">
        <f t="shared" si="49"/>
        <v/>
      </c>
      <c r="H173" s="4" t="str">
        <f t="shared" si="5"/>
        <v/>
      </c>
      <c r="J173" s="2">
        <f t="shared" si="42"/>
        <v>59.5</v>
      </c>
      <c r="K173" s="4">
        <f t="shared" si="6"/>
        <v>178.5</v>
      </c>
      <c r="L173" s="4">
        <f t="shared" si="7"/>
        <v>-1.95</v>
      </c>
      <c r="O173" s="4">
        <f t="shared" si="8"/>
        <v>0</v>
      </c>
      <c r="P173" s="13" t="str">
        <f t="shared" si="50"/>
        <v/>
      </c>
      <c r="Q173" s="4" t="str">
        <f t="shared" si="10"/>
        <v/>
      </c>
      <c r="S173" s="2">
        <f t="shared" si="43"/>
        <v>59.5</v>
      </c>
      <c r="T173" s="4">
        <f t="shared" si="11"/>
        <v>178.5</v>
      </c>
      <c r="U173" s="4">
        <f t="shared" si="12"/>
        <v>-1.95</v>
      </c>
      <c r="X173" s="4">
        <f t="shared" si="13"/>
        <v>0</v>
      </c>
      <c r="Y173" s="13" t="str">
        <f t="shared" si="51"/>
        <v/>
      </c>
      <c r="Z173" s="4" t="str">
        <f t="shared" si="15"/>
        <v/>
      </c>
      <c r="AB173" s="2">
        <f t="shared" si="44"/>
        <v>59.5</v>
      </c>
      <c r="AC173" s="4">
        <f t="shared" si="16"/>
        <v>178.5</v>
      </c>
      <c r="AD173" s="4">
        <f t="shared" si="17"/>
        <v>-2.07</v>
      </c>
      <c r="AG173" s="4">
        <f t="shared" si="18"/>
        <v>0</v>
      </c>
      <c r="AH173" s="13" t="str">
        <f t="shared" si="52"/>
        <v/>
      </c>
      <c r="AI173" s="4" t="str">
        <f t="shared" si="20"/>
        <v/>
      </c>
      <c r="AK173" s="2">
        <f t="shared" si="45"/>
        <v>59.5</v>
      </c>
      <c r="AL173" s="4">
        <f t="shared" si="21"/>
        <v>178.5</v>
      </c>
      <c r="AM173" s="4">
        <f t="shared" si="22"/>
        <v>-2.01</v>
      </c>
      <c r="AP173" s="4">
        <f t="shared" si="23"/>
        <v>0</v>
      </c>
      <c r="AQ173" s="13" t="str">
        <f t="shared" si="53"/>
        <v/>
      </c>
      <c r="AR173" s="4" t="str">
        <f t="shared" si="25"/>
        <v/>
      </c>
      <c r="AT173" s="2">
        <f t="shared" si="46"/>
        <v>59.5</v>
      </c>
      <c r="AU173" s="4">
        <f t="shared" si="26"/>
        <v>178.5</v>
      </c>
      <c r="AV173" s="4">
        <f t="shared" si="27"/>
        <v>-2.01</v>
      </c>
      <c r="AY173" s="4">
        <f t="shared" si="28"/>
        <v>0</v>
      </c>
      <c r="AZ173" s="13" t="str">
        <f t="shared" si="54"/>
        <v/>
      </c>
      <c r="BA173" s="4" t="str">
        <f t="shared" si="30"/>
        <v/>
      </c>
      <c r="BC173" s="2">
        <f t="shared" si="47"/>
        <v>59.5</v>
      </c>
      <c r="BD173" s="4">
        <f t="shared" si="31"/>
        <v>178.5</v>
      </c>
      <c r="BE173" s="4">
        <f t="shared" si="32"/>
        <v>-2.01</v>
      </c>
      <c r="BH173" s="4">
        <f t="shared" si="33"/>
        <v>0</v>
      </c>
      <c r="BI173" s="13" t="str">
        <f t="shared" si="55"/>
        <v/>
      </c>
      <c r="BJ173" s="4" t="str">
        <f t="shared" si="35"/>
        <v/>
      </c>
      <c r="BL173" s="2">
        <f t="shared" si="48"/>
        <v>59.5</v>
      </c>
      <c r="BM173" s="4">
        <f t="shared" si="36"/>
        <v>178.5</v>
      </c>
      <c r="BN173" s="4">
        <f t="shared" si="37"/>
        <v>-2.01</v>
      </c>
      <c r="BQ173" s="4">
        <f t="shared" si="38"/>
        <v>0</v>
      </c>
      <c r="BR173" s="13" t="str">
        <f t="shared" si="56"/>
        <v/>
      </c>
      <c r="BS173" s="4" t="str">
        <f t="shared" si="40"/>
        <v/>
      </c>
    </row>
    <row r="174">
      <c r="A174" s="2">
        <f t="shared" si="41"/>
        <v>60</v>
      </c>
      <c r="B174" s="4">
        <f t="shared" si="1"/>
        <v>180</v>
      </c>
      <c r="C174" s="4">
        <f t="shared" si="2"/>
        <v>-2.04</v>
      </c>
      <c r="D174" s="2">
        <v>150.75</v>
      </c>
      <c r="E174" s="4">
        <f>155+5/16</f>
        <v>155.3125</v>
      </c>
      <c r="F174" s="4">
        <f t="shared" si="3"/>
        <v>4.5625</v>
      </c>
      <c r="G174" s="13">
        <f t="shared" si="49"/>
        <v>1</v>
      </c>
      <c r="H174" s="4">
        <f t="shared" si="5"/>
        <v>0</v>
      </c>
      <c r="J174" s="2">
        <f t="shared" si="42"/>
        <v>60</v>
      </c>
      <c r="K174" s="4">
        <f t="shared" si="6"/>
        <v>180</v>
      </c>
      <c r="L174" s="4">
        <f t="shared" si="7"/>
        <v>-1.98</v>
      </c>
      <c r="M174" s="4">
        <f>150+13/16</f>
        <v>150.8125</v>
      </c>
      <c r="N174" s="4">
        <f>155+5/16</f>
        <v>155.3125</v>
      </c>
      <c r="O174" s="4">
        <f t="shared" si="8"/>
        <v>4.5</v>
      </c>
      <c r="P174" s="13">
        <f t="shared" si="50"/>
        <v>1</v>
      </c>
      <c r="Q174" s="4">
        <f t="shared" si="10"/>
        <v>0</v>
      </c>
      <c r="S174" s="2">
        <f t="shared" si="43"/>
        <v>60</v>
      </c>
      <c r="T174" s="4">
        <f t="shared" si="11"/>
        <v>180</v>
      </c>
      <c r="U174" s="4">
        <f t="shared" si="12"/>
        <v>-1.98</v>
      </c>
      <c r="V174" s="4">
        <f>150+13/16</f>
        <v>150.8125</v>
      </c>
      <c r="W174" s="4">
        <f>155.25+1/32</f>
        <v>155.28125</v>
      </c>
      <c r="X174" s="4">
        <f t="shared" si="13"/>
        <v>4.46875</v>
      </c>
      <c r="Y174" s="13">
        <f t="shared" si="51"/>
        <v>1</v>
      </c>
      <c r="Z174" s="4">
        <f t="shared" si="15"/>
        <v>0</v>
      </c>
      <c r="AB174" s="2">
        <f t="shared" si="44"/>
        <v>60</v>
      </c>
      <c r="AC174" s="4">
        <f t="shared" si="16"/>
        <v>180</v>
      </c>
      <c r="AD174" s="4">
        <f t="shared" si="17"/>
        <v>-2.1</v>
      </c>
      <c r="AE174" s="2">
        <v>150.75</v>
      </c>
      <c r="AF174" s="4">
        <f>155+5/16</f>
        <v>155.3125</v>
      </c>
      <c r="AG174" s="4">
        <f t="shared" si="18"/>
        <v>4.5625</v>
      </c>
      <c r="AH174" s="13">
        <f t="shared" si="52"/>
        <v>1</v>
      </c>
      <c r="AI174" s="4">
        <f t="shared" si="20"/>
        <v>0</v>
      </c>
      <c r="AK174" s="2">
        <f t="shared" si="45"/>
        <v>60</v>
      </c>
      <c r="AL174" s="4">
        <f t="shared" si="21"/>
        <v>180</v>
      </c>
      <c r="AM174" s="4">
        <f t="shared" si="22"/>
        <v>-2.04</v>
      </c>
      <c r="AN174" s="4">
        <f>150.8125</f>
        <v>150.8125</v>
      </c>
      <c r="AO174" s="2">
        <v>155.25</v>
      </c>
      <c r="AP174" s="4">
        <f t="shared" si="23"/>
        <v>4.4375</v>
      </c>
      <c r="AQ174" s="13">
        <f t="shared" si="53"/>
        <v>1</v>
      </c>
      <c r="AR174" s="4">
        <f t="shared" si="25"/>
        <v>0</v>
      </c>
      <c r="AT174" s="2">
        <f t="shared" si="46"/>
        <v>60</v>
      </c>
      <c r="AU174" s="4">
        <f t="shared" si="26"/>
        <v>180</v>
      </c>
      <c r="AV174" s="4">
        <f t="shared" si="27"/>
        <v>-2.04</v>
      </c>
      <c r="AW174" s="4">
        <f>150.75+1/32</f>
        <v>150.78125</v>
      </c>
      <c r="AX174" s="4">
        <f>155.25+1/32</f>
        <v>155.28125</v>
      </c>
      <c r="AY174" s="4">
        <f t="shared" si="28"/>
        <v>4.5</v>
      </c>
      <c r="AZ174" s="13">
        <f t="shared" si="54"/>
        <v>1</v>
      </c>
      <c r="BA174" s="4">
        <f t="shared" si="30"/>
        <v>0</v>
      </c>
      <c r="BC174" s="2">
        <f t="shared" si="47"/>
        <v>60</v>
      </c>
      <c r="BD174" s="4">
        <f t="shared" si="31"/>
        <v>180</v>
      </c>
      <c r="BE174" s="4">
        <f t="shared" si="32"/>
        <v>-2.04</v>
      </c>
      <c r="BF174" s="4">
        <f>150.875-1/32</f>
        <v>150.84375</v>
      </c>
      <c r="BG174" s="4">
        <f>155.25</f>
        <v>155.25</v>
      </c>
      <c r="BH174" s="4">
        <f t="shared" si="33"/>
        <v>4.40625</v>
      </c>
      <c r="BI174" s="13">
        <f t="shared" si="55"/>
        <v>1</v>
      </c>
      <c r="BJ174" s="4">
        <f t="shared" si="35"/>
        <v>0</v>
      </c>
      <c r="BL174" s="2">
        <f t="shared" si="48"/>
        <v>60</v>
      </c>
      <c r="BM174" s="4">
        <f t="shared" si="36"/>
        <v>180</v>
      </c>
      <c r="BN174" s="4">
        <f t="shared" si="37"/>
        <v>-2.04</v>
      </c>
      <c r="BO174" s="2">
        <v>150.75</v>
      </c>
      <c r="BP174" s="2">
        <v>155.25</v>
      </c>
      <c r="BQ174" s="4">
        <f t="shared" si="38"/>
        <v>4.5</v>
      </c>
      <c r="BR174" s="13">
        <f t="shared" si="56"/>
        <v>1</v>
      </c>
      <c r="BS174" s="4">
        <f t="shared" si="40"/>
        <v>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2" t="s">
        <v>40</v>
      </c>
      <c r="B4" s="2">
        <v>1.5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43.22967731</v>
      </c>
    </row>
    <row r="12">
      <c r="A12" s="2" t="s">
        <v>19</v>
      </c>
      <c r="B12" s="7">
        <f>B11*(B3/100)/(0.000015)</f>
        <v>144098.9244</v>
      </c>
    </row>
    <row r="13">
      <c r="A13" s="9" t="s">
        <v>20</v>
      </c>
      <c r="B13" s="2">
        <v>2.99</v>
      </c>
    </row>
    <row r="14">
      <c r="A14" s="1"/>
      <c r="B14" s="8"/>
      <c r="E14" s="2"/>
    </row>
    <row r="15">
      <c r="A15" s="1" t="s">
        <v>21</v>
      </c>
      <c r="B15" s="8"/>
    </row>
    <row r="16">
      <c r="A16" s="2"/>
      <c r="S16" s="2" t="s">
        <v>94</v>
      </c>
      <c r="AB16" s="2" t="s">
        <v>95</v>
      </c>
      <c r="AK16" s="2" t="s">
        <v>95</v>
      </c>
      <c r="AT16" s="2" t="s">
        <v>95</v>
      </c>
    </row>
    <row r="17">
      <c r="A17" s="1" t="s">
        <v>22</v>
      </c>
      <c r="B17" s="2" t="s">
        <v>46</v>
      </c>
      <c r="J17" s="1" t="s">
        <v>23</v>
      </c>
      <c r="K17" s="2" t="s">
        <v>46</v>
      </c>
      <c r="S17" s="1" t="s">
        <v>24</v>
      </c>
      <c r="T17" s="2" t="s">
        <v>46</v>
      </c>
      <c r="AB17" s="1" t="s">
        <v>25</v>
      </c>
      <c r="AC17" s="2" t="s">
        <v>46</v>
      </c>
      <c r="AK17" s="1" t="s">
        <v>84</v>
      </c>
      <c r="AL17" s="2" t="s">
        <v>46</v>
      </c>
      <c r="AT17" s="1" t="s">
        <v>85</v>
      </c>
      <c r="AU17" s="2" t="s">
        <v>46</v>
      </c>
      <c r="BC17" s="1" t="s">
        <v>86</v>
      </c>
      <c r="BD17" s="2" t="s">
        <v>46</v>
      </c>
      <c r="BL17" s="37" t="s">
        <v>87</v>
      </c>
      <c r="BM17" s="2" t="s">
        <v>46</v>
      </c>
      <c r="BN17" s="15"/>
      <c r="BO17" s="15"/>
      <c r="BP17" s="15"/>
      <c r="BQ17" s="15"/>
      <c r="BR17" s="15"/>
      <c r="BT17" s="15"/>
    </row>
    <row r="18">
      <c r="A18" s="9" t="s">
        <v>26</v>
      </c>
      <c r="B18" s="2">
        <v>4.5</v>
      </c>
      <c r="D18" s="2" t="s">
        <v>47</v>
      </c>
      <c r="E18" s="4">
        <f>pi()*((0.5)^2-((($B$3-2*$B$4)/$B$3)*0.5)^2)</f>
        <v>0.6597344573</v>
      </c>
      <c r="H18" s="2" t="s">
        <v>48</v>
      </c>
      <c r="J18" s="9" t="s">
        <v>26</v>
      </c>
      <c r="K18" s="2">
        <f>B18</f>
        <v>4.5</v>
      </c>
      <c r="M18" s="2" t="s">
        <v>47</v>
      </c>
      <c r="N18" s="4">
        <f>pi()*((0.5)^2-((($B$3-2*$B$4)/$B$3)*0.5)^2)</f>
        <v>0.6597344573</v>
      </c>
      <c r="Q18" s="2" t="s">
        <v>48</v>
      </c>
      <c r="S18" s="9" t="s">
        <v>26</v>
      </c>
      <c r="T18" s="2">
        <f>B18</f>
        <v>4.5</v>
      </c>
      <c r="V18" s="2" t="s">
        <v>47</v>
      </c>
      <c r="W18" s="4">
        <f>pi()*((0.5)^2-((($B$3-2*$B$4)/$B$3)*0.5)^2)</f>
        <v>0.6597344573</v>
      </c>
      <c r="Z18" s="2" t="s">
        <v>48</v>
      </c>
      <c r="AB18" s="9" t="s">
        <v>26</v>
      </c>
      <c r="AC18" s="2">
        <v>4.625</v>
      </c>
      <c r="AE18" s="2" t="s">
        <v>47</v>
      </c>
      <c r="AF18" s="4">
        <f>pi()*((0.5)^2-((($B$3-2*$B$4)/$B$3)*0.5)^2)</f>
        <v>0.6597344573</v>
      </c>
      <c r="AI18" s="2" t="s">
        <v>48</v>
      </c>
      <c r="AK18" s="9" t="s">
        <v>26</v>
      </c>
      <c r="AL18" s="2">
        <v>4.5625</v>
      </c>
      <c r="AN18" s="2" t="s">
        <v>47</v>
      </c>
      <c r="AO18" s="4">
        <f>pi()*((0.5)^2-((($B$3-2*$B$4)/$B$3)*0.5)^2)</f>
        <v>0.6597344573</v>
      </c>
      <c r="AR18" s="2" t="s">
        <v>48</v>
      </c>
      <c r="AT18" s="9" t="s">
        <v>26</v>
      </c>
      <c r="AU18" s="2">
        <v>4.5</v>
      </c>
      <c r="AW18" s="2" t="s">
        <v>47</v>
      </c>
      <c r="AX18" s="4">
        <f>pi()*((0.5)^2-((($B$3-2*$B$4)/$B$3)*0.5)^2)</f>
        <v>0.6597344573</v>
      </c>
      <c r="BA18" s="2" t="s">
        <v>48</v>
      </c>
      <c r="BC18" s="9" t="s">
        <v>26</v>
      </c>
      <c r="BD18" s="2">
        <v>4.5</v>
      </c>
      <c r="BF18" s="2" t="s">
        <v>47</v>
      </c>
      <c r="BG18" s="4">
        <f>pi()*((0.5)^2-((($B$3-2*$B$4)/$B$3)*0.5)^2)</f>
        <v>0.6597344573</v>
      </c>
      <c r="BJ18" s="2" t="s">
        <v>48</v>
      </c>
      <c r="BL18" s="16" t="s">
        <v>26</v>
      </c>
      <c r="BM18" s="19">
        <v>4.5</v>
      </c>
      <c r="BN18" s="17"/>
      <c r="BO18" s="2" t="s">
        <v>47</v>
      </c>
      <c r="BP18" s="4">
        <f>pi()*((0.5)^2-((($B$3-2*$B$4)/$B$3)*0.5)^2)</f>
        <v>0.6597344573</v>
      </c>
      <c r="BS18" s="2" t="s">
        <v>48</v>
      </c>
      <c r="BT18" s="17"/>
    </row>
    <row r="19">
      <c r="A19" s="9" t="s">
        <v>27</v>
      </c>
      <c r="B19" s="2">
        <v>9.5</v>
      </c>
      <c r="D19" s="2" t="s">
        <v>49</v>
      </c>
      <c r="E19" s="4">
        <f>0.5*sum(H24:H174)</f>
        <v>0</v>
      </c>
      <c r="H19" s="2">
        <v>0.98</v>
      </c>
      <c r="J19" s="9" t="s">
        <v>27</v>
      </c>
      <c r="K19" s="2">
        <v>14.3</v>
      </c>
      <c r="M19" s="2" t="s">
        <v>49</v>
      </c>
      <c r="N19" s="4">
        <f>0.5*sum(Q24:Q174)</f>
        <v>0</v>
      </c>
      <c r="Q19" s="2">
        <v>0.98</v>
      </c>
      <c r="S19" s="9" t="s">
        <v>27</v>
      </c>
      <c r="T19" s="2">
        <v>19.3</v>
      </c>
      <c r="V19" s="2" t="s">
        <v>49</v>
      </c>
      <c r="W19" s="4">
        <f>0.5*sum(Z24:Z174)</f>
        <v>0.1722156043</v>
      </c>
      <c r="Z19" s="2">
        <v>0.98</v>
      </c>
      <c r="AB19" s="9" t="s">
        <v>27</v>
      </c>
      <c r="AC19" s="2">
        <v>24.3</v>
      </c>
      <c r="AE19" s="2" t="s">
        <v>49</v>
      </c>
      <c r="AF19" s="4">
        <f>0.5*sum(AI24:AI174)</f>
        <v>0.1756908802</v>
      </c>
      <c r="AI19" s="2">
        <v>0.98</v>
      </c>
      <c r="AK19" s="9" t="s">
        <v>27</v>
      </c>
      <c r="AL19" s="2">
        <v>29.3</v>
      </c>
      <c r="AN19" s="2" t="s">
        <v>49</v>
      </c>
      <c r="AO19" s="4">
        <f>0.5*sum(AR24:AR174)</f>
        <v>0.1691358789</v>
      </c>
      <c r="AR19" s="2">
        <v>0.98</v>
      </c>
      <c r="AT19" s="9" t="s">
        <v>27</v>
      </c>
      <c r="AU19" s="2">
        <v>34.3</v>
      </c>
      <c r="AW19" s="2" t="s">
        <v>49</v>
      </c>
      <c r="AX19" s="4">
        <f>0.5*sum(BA24:BA174)</f>
        <v>0.1667562898</v>
      </c>
      <c r="BA19" s="2">
        <v>0.98</v>
      </c>
      <c r="BC19" s="9" t="s">
        <v>27</v>
      </c>
      <c r="BD19" s="2">
        <v>39.3</v>
      </c>
      <c r="BF19" s="2" t="s">
        <v>49</v>
      </c>
      <c r="BG19" s="4">
        <f>0.5*sum(BJ24:BJ174)</f>
        <v>0</v>
      </c>
      <c r="BJ19" s="2">
        <v>0.98</v>
      </c>
      <c r="BL19" s="16" t="s">
        <v>27</v>
      </c>
      <c r="BM19" s="38">
        <v>44.3</v>
      </c>
      <c r="BN19" s="17"/>
      <c r="BO19" s="2" t="s">
        <v>49</v>
      </c>
      <c r="BP19" s="4">
        <f>0.5*sum(BS24:BS174)</f>
        <v>0</v>
      </c>
      <c r="BS19" s="2">
        <v>0.98</v>
      </c>
      <c r="BT19" s="17"/>
    </row>
    <row r="20">
      <c r="A20" s="2" t="s">
        <v>28</v>
      </c>
      <c r="B20" s="12">
        <f>convert($B6,"in","cm")+B19-$B7-convert($B9,"in","cm")</f>
        <v>5.2625</v>
      </c>
      <c r="D20" s="2" t="s">
        <v>50</v>
      </c>
      <c r="E20" s="4">
        <f>E19/(0.5*E18)</f>
        <v>0</v>
      </c>
      <c r="J20" s="2" t="s">
        <v>28</v>
      </c>
      <c r="K20" s="12">
        <f>convert($B6,"in","cm")+K19-$B7-convert($B9,"in","cm")</f>
        <v>10.0625</v>
      </c>
      <c r="M20" s="2" t="s">
        <v>50</v>
      </c>
      <c r="N20" s="4">
        <f>N19/(0.5*N18)</f>
        <v>0</v>
      </c>
      <c r="S20" s="2" t="s">
        <v>28</v>
      </c>
      <c r="T20" s="12">
        <f>convert($B6,"in","cm")+T19-$B7-convert($B9,"in","cm")</f>
        <v>15.0625</v>
      </c>
      <c r="V20" s="2" t="s">
        <v>50</v>
      </c>
      <c r="W20" s="4">
        <f>W19/(0.5*W18)</f>
        <v>0.5220755182</v>
      </c>
      <c r="AB20" s="2" t="s">
        <v>28</v>
      </c>
      <c r="AC20" s="12">
        <f>convert($B6,"in","cm")+AC19-$B7-convert($B9,"in","cm")</f>
        <v>20.0625</v>
      </c>
      <c r="AE20" s="2" t="s">
        <v>50</v>
      </c>
      <c r="AF20" s="4">
        <f>AF19/(0.5*AF18)</f>
        <v>0.5326108959</v>
      </c>
      <c r="AK20" s="2" t="s">
        <v>28</v>
      </c>
      <c r="AL20" s="12">
        <f>convert($B6,"in","cm")+AL19-$B7-convert($B9,"in","cm")</f>
        <v>25.0625</v>
      </c>
      <c r="AN20" s="2" t="s">
        <v>50</v>
      </c>
      <c r="AO20" s="4">
        <f>AO19/(0.5*AO18)</f>
        <v>0.5127392606</v>
      </c>
      <c r="AT20" s="2" t="s">
        <v>28</v>
      </c>
      <c r="AU20" s="12">
        <f>convert($B6,"in","cm")+AU19-$B7-convert($B9,"in","cm")</f>
        <v>30.0625</v>
      </c>
      <c r="AW20" s="2" t="s">
        <v>50</v>
      </c>
      <c r="AX20" s="4">
        <f>AX19/(0.5*AX18)</f>
        <v>0.5055254822</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f>25*3</f>
        <v>75</v>
      </c>
      <c r="C22" s="2"/>
      <c r="H22" s="20" t="s">
        <v>52</v>
      </c>
      <c r="J22" s="9" t="s">
        <v>30</v>
      </c>
      <c r="K22" s="2">
        <f>25*3</f>
        <v>75</v>
      </c>
      <c r="L22" s="2"/>
      <c r="Q22" s="20" t="s">
        <v>52</v>
      </c>
      <c r="S22" s="9" t="s">
        <v>30</v>
      </c>
      <c r="T22" s="2">
        <f>81</f>
        <v>81</v>
      </c>
      <c r="U22" s="2"/>
      <c r="Z22" s="20" t="s">
        <v>52</v>
      </c>
      <c r="AB22" s="9" t="s">
        <v>30</v>
      </c>
      <c r="AC22" s="2">
        <v>81.0</v>
      </c>
      <c r="AD22" s="2"/>
      <c r="AI22" s="20" t="s">
        <v>52</v>
      </c>
      <c r="AK22" s="9" t="s">
        <v>30</v>
      </c>
      <c r="AL22" s="2">
        <v>81.0</v>
      </c>
      <c r="AM22" s="2"/>
      <c r="AR22" s="20" t="s">
        <v>52</v>
      </c>
      <c r="AT22" s="9" t="s">
        <v>30</v>
      </c>
      <c r="AU22" s="2">
        <v>81.0</v>
      </c>
      <c r="AV22" s="2"/>
      <c r="BA22" s="20" t="s">
        <v>52</v>
      </c>
      <c r="BC22" s="9" t="s">
        <v>30</v>
      </c>
      <c r="BD22" s="2">
        <v>81.0</v>
      </c>
      <c r="BE22" s="2"/>
      <c r="BJ22" s="20" t="s">
        <v>52</v>
      </c>
      <c r="BL22" s="16" t="s">
        <v>30</v>
      </c>
      <c r="BM22" s="2">
        <v>81.0</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2.52</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2.52</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2.52</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2.52</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2.52</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2.52</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2.37</v>
      </c>
      <c r="F25" s="4">
        <f t="shared" si="3"/>
        <v>0</v>
      </c>
      <c r="G25" s="13" t="str">
        <f t="shared" si="4"/>
        <v/>
      </c>
      <c r="H25" s="4" t="str">
        <f t="shared" si="5"/>
        <v/>
      </c>
      <c r="J25" s="2">
        <f t="shared" ref="J25:J174" si="42">J24+0.5</f>
        <v>-14.5</v>
      </c>
      <c r="K25" s="4">
        <f t="shared" si="6"/>
        <v>-43.5</v>
      </c>
      <c r="L25" s="4">
        <f t="shared" si="7"/>
        <v>2.37</v>
      </c>
      <c r="O25" s="4">
        <f t="shared" si="8"/>
        <v>0</v>
      </c>
      <c r="P25" s="13" t="str">
        <f t="shared" si="9"/>
        <v/>
      </c>
      <c r="Q25" s="4" t="str">
        <f t="shared" si="10"/>
        <v/>
      </c>
      <c r="S25" s="2">
        <f t="shared" ref="S25:S174" si="43">S24+0.5</f>
        <v>-14.5</v>
      </c>
      <c r="T25" s="4">
        <f t="shared" si="11"/>
        <v>-43.5</v>
      </c>
      <c r="U25" s="4">
        <f t="shared" si="12"/>
        <v>2.49</v>
      </c>
      <c r="X25" s="4">
        <f t="shared" si="13"/>
        <v>0</v>
      </c>
      <c r="Y25" s="13" t="str">
        <f t="shared" si="14"/>
        <v/>
      </c>
      <c r="Z25" s="4" t="str">
        <f t="shared" si="15"/>
        <v/>
      </c>
      <c r="AB25" s="2">
        <f t="shared" ref="AB25:AB174" si="44">AB24+0.5</f>
        <v>-14.5</v>
      </c>
      <c r="AC25" s="4">
        <f t="shared" si="16"/>
        <v>-43.5</v>
      </c>
      <c r="AD25" s="4">
        <f t="shared" si="17"/>
        <v>2.49</v>
      </c>
      <c r="AG25" s="4">
        <f t="shared" si="18"/>
        <v>0</v>
      </c>
      <c r="AH25" s="13" t="str">
        <f t="shared" si="19"/>
        <v/>
      </c>
      <c r="AI25" s="4" t="str">
        <f t="shared" si="20"/>
        <v/>
      </c>
      <c r="AJ25" s="13"/>
      <c r="AK25" s="2">
        <f t="shared" ref="AK25:AK174" si="45">AK24+0.5</f>
        <v>-14.5</v>
      </c>
      <c r="AL25" s="4">
        <f t="shared" si="21"/>
        <v>-43.5</v>
      </c>
      <c r="AM25" s="4">
        <f t="shared" si="22"/>
        <v>2.49</v>
      </c>
      <c r="AP25" s="4">
        <f t="shared" si="23"/>
        <v>0</v>
      </c>
      <c r="AQ25" s="13" t="str">
        <f t="shared" si="24"/>
        <v/>
      </c>
      <c r="AR25" s="4" t="str">
        <f t="shared" si="25"/>
        <v/>
      </c>
      <c r="AS25" s="13"/>
      <c r="AT25" s="2">
        <f t="shared" ref="AT25:AT174" si="46">AT24+0.5</f>
        <v>-14.5</v>
      </c>
      <c r="AU25" s="4">
        <f t="shared" si="26"/>
        <v>-43.5</v>
      </c>
      <c r="AV25" s="4">
        <f t="shared" si="27"/>
        <v>2.49</v>
      </c>
      <c r="AY25" s="4">
        <f t="shared" si="28"/>
        <v>0</v>
      </c>
      <c r="AZ25" s="13" t="str">
        <f t="shared" si="29"/>
        <v/>
      </c>
      <c r="BA25" s="4" t="str">
        <f t="shared" si="30"/>
        <v/>
      </c>
      <c r="BB25" s="13"/>
      <c r="BC25" s="2">
        <f t="shared" ref="BC25:BC174" si="47">BC24+0.5</f>
        <v>-14.5</v>
      </c>
      <c r="BD25" s="4">
        <f t="shared" si="31"/>
        <v>-43.5</v>
      </c>
      <c r="BE25" s="4">
        <f t="shared" si="32"/>
        <v>2.49</v>
      </c>
      <c r="BH25" s="4">
        <f t="shared" si="33"/>
        <v>0</v>
      </c>
      <c r="BI25" s="13" t="str">
        <f t="shared" si="34"/>
        <v/>
      </c>
      <c r="BJ25" s="4" t="str">
        <f t="shared" si="35"/>
        <v/>
      </c>
      <c r="BK25" s="13"/>
      <c r="BL25" s="2">
        <f t="shared" ref="BL25:BL174" si="48">BL24+0.5</f>
        <v>-14.5</v>
      </c>
      <c r="BM25" s="4">
        <f t="shared" si="36"/>
        <v>-43.5</v>
      </c>
      <c r="BN25" s="4">
        <f t="shared" si="37"/>
        <v>2.49</v>
      </c>
      <c r="BQ25" s="4">
        <f t="shared" si="38"/>
        <v>0</v>
      </c>
      <c r="BR25" s="13" t="str">
        <f t="shared" si="39"/>
        <v/>
      </c>
      <c r="BS25" s="4" t="str">
        <f t="shared" si="40"/>
        <v/>
      </c>
      <c r="BT25" s="25"/>
    </row>
    <row r="26">
      <c r="A26" s="2">
        <f t="shared" si="41"/>
        <v>-14</v>
      </c>
      <c r="B26" s="4">
        <f t="shared" si="1"/>
        <v>-42</v>
      </c>
      <c r="C26" s="4">
        <f t="shared" si="2"/>
        <v>2.34</v>
      </c>
      <c r="F26" s="4">
        <f t="shared" si="3"/>
        <v>0</v>
      </c>
      <c r="G26" s="13" t="str">
        <f t="shared" si="4"/>
        <v/>
      </c>
      <c r="H26" s="4" t="str">
        <f t="shared" si="5"/>
        <v/>
      </c>
      <c r="J26" s="2">
        <f t="shared" si="42"/>
        <v>-14</v>
      </c>
      <c r="K26" s="4">
        <f t="shared" si="6"/>
        <v>-42</v>
      </c>
      <c r="L26" s="4">
        <f t="shared" si="7"/>
        <v>2.34</v>
      </c>
      <c r="O26" s="4">
        <f t="shared" si="8"/>
        <v>0</v>
      </c>
      <c r="P26" s="13" t="str">
        <f t="shared" si="9"/>
        <v/>
      </c>
      <c r="Q26" s="4" t="str">
        <f t="shared" si="10"/>
        <v/>
      </c>
      <c r="S26" s="2">
        <f t="shared" si="43"/>
        <v>-14</v>
      </c>
      <c r="T26" s="4">
        <f t="shared" si="11"/>
        <v>-42</v>
      </c>
      <c r="U26" s="4">
        <f t="shared" si="12"/>
        <v>2.46</v>
      </c>
      <c r="X26" s="4">
        <f t="shared" si="13"/>
        <v>0</v>
      </c>
      <c r="Y26" s="13" t="str">
        <f t="shared" si="14"/>
        <v/>
      </c>
      <c r="Z26" s="4" t="str">
        <f t="shared" si="15"/>
        <v/>
      </c>
      <c r="AB26" s="2">
        <f t="shared" si="44"/>
        <v>-14</v>
      </c>
      <c r="AC26" s="4">
        <f t="shared" si="16"/>
        <v>-42</v>
      </c>
      <c r="AD26" s="4">
        <f t="shared" si="17"/>
        <v>2.46</v>
      </c>
      <c r="AG26" s="4">
        <f t="shared" si="18"/>
        <v>0</v>
      </c>
      <c r="AH26" s="13" t="str">
        <f t="shared" si="19"/>
        <v/>
      </c>
      <c r="AI26" s="4" t="str">
        <f t="shared" si="20"/>
        <v/>
      </c>
      <c r="AJ26" s="13"/>
      <c r="AK26" s="2">
        <f t="shared" si="45"/>
        <v>-14</v>
      </c>
      <c r="AL26" s="4">
        <f t="shared" si="21"/>
        <v>-42</v>
      </c>
      <c r="AM26" s="4">
        <f t="shared" si="22"/>
        <v>2.46</v>
      </c>
      <c r="AP26" s="4">
        <f t="shared" si="23"/>
        <v>0</v>
      </c>
      <c r="AQ26" s="13" t="str">
        <f t="shared" si="24"/>
        <v/>
      </c>
      <c r="AR26" s="4" t="str">
        <f t="shared" si="25"/>
        <v/>
      </c>
      <c r="AS26" s="13"/>
      <c r="AT26" s="2">
        <f t="shared" si="46"/>
        <v>-14</v>
      </c>
      <c r="AU26" s="4">
        <f t="shared" si="26"/>
        <v>-42</v>
      </c>
      <c r="AV26" s="4">
        <f t="shared" si="27"/>
        <v>2.46</v>
      </c>
      <c r="AY26" s="4">
        <f t="shared" si="28"/>
        <v>0</v>
      </c>
      <c r="AZ26" s="13" t="str">
        <f t="shared" si="29"/>
        <v/>
      </c>
      <c r="BA26" s="4" t="str">
        <f t="shared" si="30"/>
        <v/>
      </c>
      <c r="BB26" s="13"/>
      <c r="BC26" s="2">
        <f t="shared" si="47"/>
        <v>-14</v>
      </c>
      <c r="BD26" s="4">
        <f t="shared" si="31"/>
        <v>-42</v>
      </c>
      <c r="BE26" s="4">
        <f t="shared" si="32"/>
        <v>2.46</v>
      </c>
      <c r="BH26" s="4">
        <f t="shared" si="33"/>
        <v>0</v>
      </c>
      <c r="BI26" s="13" t="str">
        <f t="shared" si="34"/>
        <v/>
      </c>
      <c r="BJ26" s="4" t="str">
        <f t="shared" si="35"/>
        <v/>
      </c>
      <c r="BK26" s="13"/>
      <c r="BL26" s="2">
        <f t="shared" si="48"/>
        <v>-14</v>
      </c>
      <c r="BM26" s="4">
        <f t="shared" si="36"/>
        <v>-42</v>
      </c>
      <c r="BN26" s="4">
        <f t="shared" si="37"/>
        <v>2.46</v>
      </c>
      <c r="BQ26" s="4">
        <f t="shared" si="38"/>
        <v>0</v>
      </c>
      <c r="BR26" s="13" t="str">
        <f t="shared" si="39"/>
        <v/>
      </c>
      <c r="BS26" s="4" t="str">
        <f t="shared" si="40"/>
        <v/>
      </c>
      <c r="BT26" s="25"/>
    </row>
    <row r="27">
      <c r="A27" s="2">
        <f t="shared" si="41"/>
        <v>-13.5</v>
      </c>
      <c r="B27" s="4">
        <f t="shared" si="1"/>
        <v>-40.5</v>
      </c>
      <c r="C27" s="4">
        <f t="shared" si="2"/>
        <v>2.31</v>
      </c>
      <c r="F27" s="4">
        <f t="shared" si="3"/>
        <v>0</v>
      </c>
      <c r="G27" s="13" t="str">
        <f t="shared" si="4"/>
        <v/>
      </c>
      <c r="H27" s="4" t="str">
        <f t="shared" si="5"/>
        <v/>
      </c>
      <c r="J27" s="2">
        <f t="shared" si="42"/>
        <v>-13.5</v>
      </c>
      <c r="K27" s="4">
        <f t="shared" si="6"/>
        <v>-40.5</v>
      </c>
      <c r="L27" s="4">
        <f t="shared" si="7"/>
        <v>2.31</v>
      </c>
      <c r="O27" s="4">
        <f t="shared" si="8"/>
        <v>0</v>
      </c>
      <c r="P27" s="13" t="str">
        <f t="shared" si="9"/>
        <v/>
      </c>
      <c r="Q27" s="4" t="str">
        <f t="shared" si="10"/>
        <v/>
      </c>
      <c r="S27" s="2">
        <f t="shared" si="43"/>
        <v>-13.5</v>
      </c>
      <c r="T27" s="4">
        <f t="shared" si="11"/>
        <v>-40.5</v>
      </c>
      <c r="U27" s="4">
        <f t="shared" si="12"/>
        <v>2.43</v>
      </c>
      <c r="X27" s="4">
        <f t="shared" si="13"/>
        <v>0</v>
      </c>
      <c r="Y27" s="13" t="str">
        <f t="shared" si="14"/>
        <v/>
      </c>
      <c r="Z27" s="4" t="str">
        <f t="shared" si="15"/>
        <v/>
      </c>
      <c r="AB27" s="2">
        <f t="shared" si="44"/>
        <v>-13.5</v>
      </c>
      <c r="AC27" s="4">
        <f t="shared" si="16"/>
        <v>-40.5</v>
      </c>
      <c r="AD27" s="4">
        <f t="shared" si="17"/>
        <v>2.43</v>
      </c>
      <c r="AG27" s="4">
        <f t="shared" si="18"/>
        <v>0</v>
      </c>
      <c r="AH27" s="13" t="str">
        <f t="shared" si="19"/>
        <v/>
      </c>
      <c r="AI27" s="4" t="str">
        <f t="shared" si="20"/>
        <v/>
      </c>
      <c r="AJ27" s="13"/>
      <c r="AK27" s="2">
        <f t="shared" si="45"/>
        <v>-13.5</v>
      </c>
      <c r="AL27" s="4">
        <f t="shared" si="21"/>
        <v>-40.5</v>
      </c>
      <c r="AM27" s="4">
        <f t="shared" si="22"/>
        <v>2.43</v>
      </c>
      <c r="AP27" s="4">
        <f t="shared" si="23"/>
        <v>0</v>
      </c>
      <c r="AQ27" s="13" t="str">
        <f t="shared" si="24"/>
        <v/>
      </c>
      <c r="AR27" s="4" t="str">
        <f t="shared" si="25"/>
        <v/>
      </c>
      <c r="AS27" s="13"/>
      <c r="AT27" s="2">
        <f t="shared" si="46"/>
        <v>-13.5</v>
      </c>
      <c r="AU27" s="4">
        <f t="shared" si="26"/>
        <v>-40.5</v>
      </c>
      <c r="AV27" s="4">
        <f t="shared" si="27"/>
        <v>2.43</v>
      </c>
      <c r="AY27" s="4">
        <f t="shared" si="28"/>
        <v>0</v>
      </c>
      <c r="AZ27" s="13" t="str">
        <f t="shared" si="29"/>
        <v/>
      </c>
      <c r="BA27" s="4" t="str">
        <f t="shared" si="30"/>
        <v/>
      </c>
      <c r="BB27" s="13"/>
      <c r="BC27" s="2">
        <f t="shared" si="47"/>
        <v>-13.5</v>
      </c>
      <c r="BD27" s="4">
        <f t="shared" si="31"/>
        <v>-40.5</v>
      </c>
      <c r="BE27" s="4">
        <f t="shared" si="32"/>
        <v>2.43</v>
      </c>
      <c r="BH27" s="4">
        <f t="shared" si="33"/>
        <v>0</v>
      </c>
      <c r="BI27" s="13" t="str">
        <f t="shared" si="34"/>
        <v/>
      </c>
      <c r="BJ27" s="4" t="str">
        <f t="shared" si="35"/>
        <v/>
      </c>
      <c r="BK27" s="13"/>
      <c r="BL27" s="2">
        <f t="shared" si="48"/>
        <v>-13.5</v>
      </c>
      <c r="BM27" s="4">
        <f t="shared" si="36"/>
        <v>-40.5</v>
      </c>
      <c r="BN27" s="4">
        <f t="shared" si="37"/>
        <v>2.43</v>
      </c>
      <c r="BQ27" s="4">
        <f t="shared" si="38"/>
        <v>0</v>
      </c>
      <c r="BR27" s="13" t="str">
        <f t="shared" si="39"/>
        <v/>
      </c>
      <c r="BS27" s="4" t="str">
        <f t="shared" si="40"/>
        <v/>
      </c>
      <c r="BT27" s="25"/>
    </row>
    <row r="28">
      <c r="A28" s="2">
        <f t="shared" si="41"/>
        <v>-13</v>
      </c>
      <c r="B28" s="4">
        <f t="shared" si="1"/>
        <v>-39</v>
      </c>
      <c r="C28" s="4">
        <f t="shared" si="2"/>
        <v>2.28</v>
      </c>
      <c r="F28" s="4">
        <f t="shared" si="3"/>
        <v>0</v>
      </c>
      <c r="G28" s="13" t="str">
        <f t="shared" si="4"/>
        <v/>
      </c>
      <c r="H28" s="4" t="str">
        <f t="shared" si="5"/>
        <v/>
      </c>
      <c r="J28" s="2">
        <f t="shared" si="42"/>
        <v>-13</v>
      </c>
      <c r="K28" s="4">
        <f t="shared" si="6"/>
        <v>-39</v>
      </c>
      <c r="L28" s="4">
        <f t="shared" si="7"/>
        <v>2.28</v>
      </c>
      <c r="O28" s="4">
        <f t="shared" si="8"/>
        <v>0</v>
      </c>
      <c r="P28" s="13" t="str">
        <f t="shared" si="9"/>
        <v/>
      </c>
      <c r="Q28" s="4" t="str">
        <f t="shared" si="10"/>
        <v/>
      </c>
      <c r="S28" s="2">
        <f t="shared" si="43"/>
        <v>-13</v>
      </c>
      <c r="T28" s="4">
        <f t="shared" si="11"/>
        <v>-39</v>
      </c>
      <c r="U28" s="4">
        <f t="shared" si="12"/>
        <v>2.4</v>
      </c>
      <c r="X28" s="4">
        <f t="shared" si="13"/>
        <v>0</v>
      </c>
      <c r="Y28" s="13" t="str">
        <f t="shared" si="14"/>
        <v/>
      </c>
      <c r="Z28" s="4" t="str">
        <f t="shared" si="15"/>
        <v/>
      </c>
      <c r="AB28" s="2">
        <f t="shared" si="44"/>
        <v>-13</v>
      </c>
      <c r="AC28" s="4">
        <f t="shared" si="16"/>
        <v>-39</v>
      </c>
      <c r="AD28" s="4">
        <f t="shared" si="17"/>
        <v>2.4</v>
      </c>
      <c r="AG28" s="4">
        <f t="shared" si="18"/>
        <v>0</v>
      </c>
      <c r="AH28" s="13" t="str">
        <f t="shared" si="19"/>
        <v/>
      </c>
      <c r="AI28" s="4" t="str">
        <f t="shared" si="20"/>
        <v/>
      </c>
      <c r="AJ28" s="13"/>
      <c r="AK28" s="2">
        <f t="shared" si="45"/>
        <v>-13</v>
      </c>
      <c r="AL28" s="4">
        <f t="shared" si="21"/>
        <v>-39</v>
      </c>
      <c r="AM28" s="4">
        <f t="shared" si="22"/>
        <v>2.4</v>
      </c>
      <c r="AP28" s="4">
        <f t="shared" si="23"/>
        <v>0</v>
      </c>
      <c r="AQ28" s="13" t="str">
        <f t="shared" si="24"/>
        <v/>
      </c>
      <c r="AR28" s="4" t="str">
        <f t="shared" si="25"/>
        <v/>
      </c>
      <c r="AS28" s="13"/>
      <c r="AT28" s="2">
        <f t="shared" si="46"/>
        <v>-13</v>
      </c>
      <c r="AU28" s="4">
        <f t="shared" si="26"/>
        <v>-39</v>
      </c>
      <c r="AV28" s="4">
        <f t="shared" si="27"/>
        <v>2.4</v>
      </c>
      <c r="AY28" s="4">
        <f t="shared" si="28"/>
        <v>0</v>
      </c>
      <c r="AZ28" s="13" t="str">
        <f t="shared" si="29"/>
        <v/>
      </c>
      <c r="BA28" s="4" t="str">
        <f t="shared" si="30"/>
        <v/>
      </c>
      <c r="BB28" s="13"/>
      <c r="BC28" s="2">
        <f t="shared" si="47"/>
        <v>-13</v>
      </c>
      <c r="BD28" s="4">
        <f t="shared" si="31"/>
        <v>-39</v>
      </c>
      <c r="BE28" s="4">
        <f t="shared" si="32"/>
        <v>2.4</v>
      </c>
      <c r="BH28" s="4">
        <f t="shared" si="33"/>
        <v>0</v>
      </c>
      <c r="BI28" s="13" t="str">
        <f t="shared" si="34"/>
        <v/>
      </c>
      <c r="BJ28" s="4" t="str">
        <f t="shared" si="35"/>
        <v/>
      </c>
      <c r="BK28" s="13"/>
      <c r="BL28" s="2">
        <f t="shared" si="48"/>
        <v>-13</v>
      </c>
      <c r="BM28" s="4">
        <f t="shared" si="36"/>
        <v>-39</v>
      </c>
      <c r="BN28" s="4">
        <f t="shared" si="37"/>
        <v>2.4</v>
      </c>
      <c r="BQ28" s="4">
        <f t="shared" si="38"/>
        <v>0</v>
      </c>
      <c r="BR28" s="13" t="str">
        <f t="shared" si="39"/>
        <v/>
      </c>
      <c r="BS28" s="4" t="str">
        <f t="shared" si="40"/>
        <v/>
      </c>
      <c r="BT28" s="25"/>
    </row>
    <row r="29">
      <c r="A29" s="2">
        <f t="shared" si="41"/>
        <v>-12.5</v>
      </c>
      <c r="B29" s="4">
        <f t="shared" si="1"/>
        <v>-37.5</v>
      </c>
      <c r="C29" s="4">
        <f t="shared" si="2"/>
        <v>2.25</v>
      </c>
      <c r="F29" s="4">
        <f t="shared" si="3"/>
        <v>0</v>
      </c>
      <c r="G29" s="13" t="str">
        <f t="shared" si="4"/>
        <v/>
      </c>
      <c r="H29" s="4" t="str">
        <f t="shared" si="5"/>
        <v/>
      </c>
      <c r="J29" s="2">
        <f t="shared" si="42"/>
        <v>-12.5</v>
      </c>
      <c r="K29" s="4">
        <f t="shared" si="6"/>
        <v>-37.5</v>
      </c>
      <c r="L29" s="4">
        <f t="shared" si="7"/>
        <v>2.25</v>
      </c>
      <c r="O29" s="4">
        <f t="shared" si="8"/>
        <v>0</v>
      </c>
      <c r="P29" s="13" t="str">
        <f t="shared" si="9"/>
        <v/>
      </c>
      <c r="Q29" s="4" t="str">
        <f t="shared" si="10"/>
        <v/>
      </c>
      <c r="S29" s="2">
        <f t="shared" si="43"/>
        <v>-12.5</v>
      </c>
      <c r="T29" s="4">
        <f t="shared" si="11"/>
        <v>-37.5</v>
      </c>
      <c r="U29" s="4">
        <f t="shared" si="12"/>
        <v>2.37</v>
      </c>
      <c r="X29" s="4">
        <f t="shared" si="13"/>
        <v>0</v>
      </c>
      <c r="Y29" s="13" t="str">
        <f t="shared" si="14"/>
        <v/>
      </c>
      <c r="Z29" s="4" t="str">
        <f t="shared" si="15"/>
        <v/>
      </c>
      <c r="AB29" s="2">
        <f t="shared" si="44"/>
        <v>-12.5</v>
      </c>
      <c r="AC29" s="4">
        <f t="shared" si="16"/>
        <v>-37.5</v>
      </c>
      <c r="AD29" s="4">
        <f t="shared" si="17"/>
        <v>2.37</v>
      </c>
      <c r="AG29" s="4">
        <f t="shared" si="18"/>
        <v>0</v>
      </c>
      <c r="AH29" s="13" t="str">
        <f t="shared" si="19"/>
        <v/>
      </c>
      <c r="AI29" s="4" t="str">
        <f t="shared" si="20"/>
        <v/>
      </c>
      <c r="AJ29" s="13"/>
      <c r="AK29" s="2">
        <f t="shared" si="45"/>
        <v>-12.5</v>
      </c>
      <c r="AL29" s="4">
        <f t="shared" si="21"/>
        <v>-37.5</v>
      </c>
      <c r="AM29" s="4">
        <f t="shared" si="22"/>
        <v>2.37</v>
      </c>
      <c r="AP29" s="4">
        <f t="shared" si="23"/>
        <v>0</v>
      </c>
      <c r="AQ29" s="13" t="str">
        <f t="shared" si="24"/>
        <v/>
      </c>
      <c r="AR29" s="4" t="str">
        <f t="shared" si="25"/>
        <v/>
      </c>
      <c r="AS29" s="13"/>
      <c r="AT29" s="2">
        <f t="shared" si="46"/>
        <v>-12.5</v>
      </c>
      <c r="AU29" s="4">
        <f t="shared" si="26"/>
        <v>-37.5</v>
      </c>
      <c r="AV29" s="4">
        <f t="shared" si="27"/>
        <v>2.37</v>
      </c>
      <c r="AY29" s="4">
        <f t="shared" si="28"/>
        <v>0</v>
      </c>
      <c r="AZ29" s="13" t="str">
        <f t="shared" si="29"/>
        <v/>
      </c>
      <c r="BA29" s="4" t="str">
        <f t="shared" si="30"/>
        <v/>
      </c>
      <c r="BB29" s="13"/>
      <c r="BC29" s="2">
        <f t="shared" si="47"/>
        <v>-12.5</v>
      </c>
      <c r="BD29" s="4">
        <f t="shared" si="31"/>
        <v>-37.5</v>
      </c>
      <c r="BE29" s="4">
        <f t="shared" si="32"/>
        <v>2.37</v>
      </c>
      <c r="BH29" s="4">
        <f t="shared" si="33"/>
        <v>0</v>
      </c>
      <c r="BI29" s="13" t="str">
        <f t="shared" si="34"/>
        <v/>
      </c>
      <c r="BJ29" s="4" t="str">
        <f t="shared" si="35"/>
        <v/>
      </c>
      <c r="BK29" s="13"/>
      <c r="BL29" s="2">
        <f t="shared" si="48"/>
        <v>-12.5</v>
      </c>
      <c r="BM29" s="4">
        <f t="shared" si="36"/>
        <v>-37.5</v>
      </c>
      <c r="BN29" s="4">
        <f t="shared" si="37"/>
        <v>2.37</v>
      </c>
      <c r="BQ29" s="4">
        <f t="shared" si="38"/>
        <v>0</v>
      </c>
      <c r="BR29" s="13" t="str">
        <f t="shared" si="39"/>
        <v/>
      </c>
      <c r="BS29" s="4" t="str">
        <f t="shared" si="40"/>
        <v/>
      </c>
      <c r="BT29" s="25"/>
    </row>
    <row r="30">
      <c r="A30" s="2">
        <f t="shared" si="41"/>
        <v>-12</v>
      </c>
      <c r="B30" s="4">
        <f t="shared" si="1"/>
        <v>-36</v>
      </c>
      <c r="C30" s="4">
        <f t="shared" si="2"/>
        <v>2.22</v>
      </c>
      <c r="F30" s="4">
        <f t="shared" si="3"/>
        <v>0</v>
      </c>
      <c r="G30" s="13" t="str">
        <f t="shared" si="4"/>
        <v/>
      </c>
      <c r="H30" s="4" t="str">
        <f t="shared" si="5"/>
        <v/>
      </c>
      <c r="J30" s="2">
        <f t="shared" si="42"/>
        <v>-12</v>
      </c>
      <c r="K30" s="4">
        <f t="shared" si="6"/>
        <v>-36</v>
      </c>
      <c r="L30" s="4">
        <f t="shared" si="7"/>
        <v>2.22</v>
      </c>
      <c r="O30" s="4">
        <f t="shared" si="8"/>
        <v>0</v>
      </c>
      <c r="P30" s="13" t="str">
        <f t="shared" si="9"/>
        <v/>
      </c>
      <c r="Q30" s="4" t="str">
        <f t="shared" si="10"/>
        <v/>
      </c>
      <c r="S30" s="2">
        <f t="shared" si="43"/>
        <v>-12</v>
      </c>
      <c r="T30" s="4">
        <f t="shared" si="11"/>
        <v>-36</v>
      </c>
      <c r="U30" s="4">
        <f t="shared" si="12"/>
        <v>2.34</v>
      </c>
      <c r="X30" s="4">
        <f t="shared" si="13"/>
        <v>0</v>
      </c>
      <c r="Y30" s="13" t="str">
        <f t="shared" si="14"/>
        <v/>
      </c>
      <c r="Z30" s="4" t="str">
        <f t="shared" si="15"/>
        <v/>
      </c>
      <c r="AB30" s="2">
        <f t="shared" si="44"/>
        <v>-12</v>
      </c>
      <c r="AC30" s="4">
        <f t="shared" si="16"/>
        <v>-36</v>
      </c>
      <c r="AD30" s="4">
        <f t="shared" si="17"/>
        <v>2.34</v>
      </c>
      <c r="AG30" s="4">
        <f t="shared" si="18"/>
        <v>0</v>
      </c>
      <c r="AH30" s="13" t="str">
        <f t="shared" si="19"/>
        <v/>
      </c>
      <c r="AI30" s="4" t="str">
        <f t="shared" si="20"/>
        <v/>
      </c>
      <c r="AJ30" s="13"/>
      <c r="AK30" s="2">
        <f t="shared" si="45"/>
        <v>-12</v>
      </c>
      <c r="AL30" s="4">
        <f t="shared" si="21"/>
        <v>-36</v>
      </c>
      <c r="AM30" s="4">
        <f t="shared" si="22"/>
        <v>2.34</v>
      </c>
      <c r="AP30" s="4">
        <f t="shared" si="23"/>
        <v>0</v>
      </c>
      <c r="AQ30" s="13" t="str">
        <f t="shared" si="24"/>
        <v/>
      </c>
      <c r="AR30" s="4" t="str">
        <f t="shared" si="25"/>
        <v/>
      </c>
      <c r="AS30" s="13"/>
      <c r="AT30" s="2">
        <f t="shared" si="46"/>
        <v>-12</v>
      </c>
      <c r="AU30" s="4">
        <f t="shared" si="26"/>
        <v>-36</v>
      </c>
      <c r="AV30" s="4">
        <f t="shared" si="27"/>
        <v>2.34</v>
      </c>
      <c r="AY30" s="4">
        <f t="shared" si="28"/>
        <v>0</v>
      </c>
      <c r="AZ30" s="13" t="str">
        <f t="shared" si="29"/>
        <v/>
      </c>
      <c r="BA30" s="4" t="str">
        <f t="shared" si="30"/>
        <v/>
      </c>
      <c r="BB30" s="13"/>
      <c r="BC30" s="2">
        <f t="shared" si="47"/>
        <v>-12</v>
      </c>
      <c r="BD30" s="4">
        <f t="shared" si="31"/>
        <v>-36</v>
      </c>
      <c r="BE30" s="4">
        <f t="shared" si="32"/>
        <v>2.34</v>
      </c>
      <c r="BH30" s="4">
        <f t="shared" si="33"/>
        <v>0</v>
      </c>
      <c r="BI30" s="13" t="str">
        <f t="shared" si="34"/>
        <v/>
      </c>
      <c r="BJ30" s="4" t="str">
        <f t="shared" si="35"/>
        <v/>
      </c>
      <c r="BK30" s="13"/>
      <c r="BL30" s="2">
        <f t="shared" si="48"/>
        <v>-12</v>
      </c>
      <c r="BM30" s="4">
        <f t="shared" si="36"/>
        <v>-36</v>
      </c>
      <c r="BN30" s="4">
        <f t="shared" si="37"/>
        <v>2.34</v>
      </c>
      <c r="BQ30" s="4">
        <f t="shared" si="38"/>
        <v>0</v>
      </c>
      <c r="BR30" s="13" t="str">
        <f t="shared" si="39"/>
        <v/>
      </c>
      <c r="BS30" s="4" t="str">
        <f t="shared" si="40"/>
        <v/>
      </c>
      <c r="BT30" s="25"/>
    </row>
    <row r="31">
      <c r="A31" s="2">
        <f t="shared" si="41"/>
        <v>-11.5</v>
      </c>
      <c r="B31" s="4">
        <f t="shared" si="1"/>
        <v>-34.5</v>
      </c>
      <c r="C31" s="4">
        <f t="shared" si="2"/>
        <v>2.19</v>
      </c>
      <c r="F31" s="4">
        <f t="shared" si="3"/>
        <v>0</v>
      </c>
      <c r="G31" s="13" t="str">
        <f t="shared" si="4"/>
        <v/>
      </c>
      <c r="H31" s="4" t="str">
        <f t="shared" si="5"/>
        <v/>
      </c>
      <c r="J31" s="2">
        <f t="shared" si="42"/>
        <v>-11.5</v>
      </c>
      <c r="K31" s="4">
        <f t="shared" si="6"/>
        <v>-34.5</v>
      </c>
      <c r="L31" s="4">
        <f t="shared" si="7"/>
        <v>2.19</v>
      </c>
      <c r="O31" s="4">
        <f t="shared" si="8"/>
        <v>0</v>
      </c>
      <c r="P31" s="13" t="str">
        <f t="shared" si="9"/>
        <v/>
      </c>
      <c r="Q31" s="4" t="str">
        <f t="shared" si="10"/>
        <v/>
      </c>
      <c r="S31" s="2">
        <f t="shared" si="43"/>
        <v>-11.5</v>
      </c>
      <c r="T31" s="4">
        <f t="shared" si="11"/>
        <v>-34.5</v>
      </c>
      <c r="U31" s="4">
        <f t="shared" si="12"/>
        <v>2.31</v>
      </c>
      <c r="X31" s="4">
        <f t="shared" si="13"/>
        <v>0</v>
      </c>
      <c r="Y31" s="13" t="str">
        <f t="shared" si="14"/>
        <v/>
      </c>
      <c r="Z31" s="4" t="str">
        <f t="shared" si="15"/>
        <v/>
      </c>
      <c r="AB31" s="2">
        <f t="shared" si="44"/>
        <v>-11.5</v>
      </c>
      <c r="AC31" s="4">
        <f t="shared" si="16"/>
        <v>-34.5</v>
      </c>
      <c r="AD31" s="4">
        <f t="shared" si="17"/>
        <v>2.31</v>
      </c>
      <c r="AG31" s="4">
        <f t="shared" si="18"/>
        <v>0</v>
      </c>
      <c r="AH31" s="13" t="str">
        <f t="shared" si="19"/>
        <v/>
      </c>
      <c r="AI31" s="4" t="str">
        <f t="shared" si="20"/>
        <v/>
      </c>
      <c r="AJ31" s="13"/>
      <c r="AK31" s="2">
        <f t="shared" si="45"/>
        <v>-11.5</v>
      </c>
      <c r="AL31" s="4">
        <f t="shared" si="21"/>
        <v>-34.5</v>
      </c>
      <c r="AM31" s="4">
        <f t="shared" si="22"/>
        <v>2.31</v>
      </c>
      <c r="AP31" s="4">
        <f t="shared" si="23"/>
        <v>0</v>
      </c>
      <c r="AQ31" s="13" t="str">
        <f t="shared" si="24"/>
        <v/>
      </c>
      <c r="AR31" s="4" t="str">
        <f t="shared" si="25"/>
        <v/>
      </c>
      <c r="AS31" s="13"/>
      <c r="AT31" s="2">
        <f t="shared" si="46"/>
        <v>-11.5</v>
      </c>
      <c r="AU31" s="4">
        <f t="shared" si="26"/>
        <v>-34.5</v>
      </c>
      <c r="AV31" s="4">
        <f t="shared" si="27"/>
        <v>2.31</v>
      </c>
      <c r="AY31" s="4">
        <f t="shared" si="28"/>
        <v>0</v>
      </c>
      <c r="AZ31" s="13" t="str">
        <f t="shared" si="29"/>
        <v/>
      </c>
      <c r="BA31" s="4" t="str">
        <f t="shared" si="30"/>
        <v/>
      </c>
      <c r="BB31" s="13"/>
      <c r="BC31" s="2">
        <f t="shared" si="47"/>
        <v>-11.5</v>
      </c>
      <c r="BD31" s="4">
        <f t="shared" si="31"/>
        <v>-34.5</v>
      </c>
      <c r="BE31" s="4">
        <f t="shared" si="32"/>
        <v>2.31</v>
      </c>
      <c r="BH31" s="4">
        <f t="shared" si="33"/>
        <v>0</v>
      </c>
      <c r="BI31" s="13" t="str">
        <f t="shared" si="34"/>
        <v/>
      </c>
      <c r="BJ31" s="4" t="str">
        <f t="shared" si="35"/>
        <v/>
      </c>
      <c r="BK31" s="13"/>
      <c r="BL31" s="2">
        <f t="shared" si="48"/>
        <v>-11.5</v>
      </c>
      <c r="BM31" s="4">
        <f t="shared" si="36"/>
        <v>-34.5</v>
      </c>
      <c r="BN31" s="4">
        <f t="shared" si="37"/>
        <v>2.31</v>
      </c>
      <c r="BQ31" s="4">
        <f t="shared" si="38"/>
        <v>0</v>
      </c>
      <c r="BR31" s="13" t="str">
        <f t="shared" si="39"/>
        <v/>
      </c>
      <c r="BS31" s="4" t="str">
        <f t="shared" si="40"/>
        <v/>
      </c>
      <c r="BT31" s="25"/>
    </row>
    <row r="32">
      <c r="A32" s="2">
        <f t="shared" si="41"/>
        <v>-11</v>
      </c>
      <c r="B32" s="4">
        <f t="shared" si="1"/>
        <v>-33</v>
      </c>
      <c r="C32" s="4">
        <f t="shared" si="2"/>
        <v>2.16</v>
      </c>
      <c r="F32" s="4">
        <f t="shared" si="3"/>
        <v>0</v>
      </c>
      <c r="G32" s="13" t="str">
        <f t="shared" si="4"/>
        <v/>
      </c>
      <c r="H32" s="4" t="str">
        <f t="shared" si="5"/>
        <v/>
      </c>
      <c r="J32" s="2">
        <f t="shared" si="42"/>
        <v>-11</v>
      </c>
      <c r="K32" s="4">
        <f t="shared" si="6"/>
        <v>-33</v>
      </c>
      <c r="L32" s="4">
        <f t="shared" si="7"/>
        <v>2.16</v>
      </c>
      <c r="O32" s="4">
        <f t="shared" si="8"/>
        <v>0</v>
      </c>
      <c r="P32" s="13" t="str">
        <f t="shared" si="9"/>
        <v/>
      </c>
      <c r="Q32" s="4" t="str">
        <f t="shared" si="10"/>
        <v/>
      </c>
      <c r="S32" s="2">
        <f t="shared" si="43"/>
        <v>-11</v>
      </c>
      <c r="T32" s="4">
        <f t="shared" si="11"/>
        <v>-33</v>
      </c>
      <c r="U32" s="4">
        <f t="shared" si="12"/>
        <v>2.28</v>
      </c>
      <c r="X32" s="4">
        <f t="shared" si="13"/>
        <v>0</v>
      </c>
      <c r="Y32" s="13" t="str">
        <f t="shared" si="14"/>
        <v/>
      </c>
      <c r="Z32" s="4" t="str">
        <f t="shared" si="15"/>
        <v/>
      </c>
      <c r="AB32" s="2">
        <f t="shared" si="44"/>
        <v>-11</v>
      </c>
      <c r="AC32" s="4">
        <f t="shared" si="16"/>
        <v>-33</v>
      </c>
      <c r="AD32" s="4">
        <f t="shared" si="17"/>
        <v>2.28</v>
      </c>
      <c r="AG32" s="4">
        <f t="shared" si="18"/>
        <v>0</v>
      </c>
      <c r="AH32" s="13" t="str">
        <f t="shared" si="19"/>
        <v/>
      </c>
      <c r="AI32" s="4" t="str">
        <f t="shared" si="20"/>
        <v/>
      </c>
      <c r="AJ32" s="13"/>
      <c r="AK32" s="2">
        <f t="shared" si="45"/>
        <v>-11</v>
      </c>
      <c r="AL32" s="4">
        <f t="shared" si="21"/>
        <v>-33</v>
      </c>
      <c r="AM32" s="4">
        <f t="shared" si="22"/>
        <v>2.28</v>
      </c>
      <c r="AP32" s="4">
        <f t="shared" si="23"/>
        <v>0</v>
      </c>
      <c r="AQ32" s="13" t="str">
        <f t="shared" si="24"/>
        <v/>
      </c>
      <c r="AR32" s="4" t="str">
        <f t="shared" si="25"/>
        <v/>
      </c>
      <c r="AS32" s="13"/>
      <c r="AT32" s="2">
        <f t="shared" si="46"/>
        <v>-11</v>
      </c>
      <c r="AU32" s="4">
        <f t="shared" si="26"/>
        <v>-33</v>
      </c>
      <c r="AV32" s="4">
        <f t="shared" si="27"/>
        <v>2.28</v>
      </c>
      <c r="AY32" s="4">
        <f t="shared" si="28"/>
        <v>0</v>
      </c>
      <c r="AZ32" s="13" t="str">
        <f t="shared" si="29"/>
        <v/>
      </c>
      <c r="BA32" s="4" t="str">
        <f t="shared" si="30"/>
        <v/>
      </c>
      <c r="BB32" s="13"/>
      <c r="BC32" s="2">
        <f t="shared" si="47"/>
        <v>-11</v>
      </c>
      <c r="BD32" s="4">
        <f t="shared" si="31"/>
        <v>-33</v>
      </c>
      <c r="BE32" s="4">
        <f t="shared" si="32"/>
        <v>2.28</v>
      </c>
      <c r="BH32" s="4">
        <f t="shared" si="33"/>
        <v>0</v>
      </c>
      <c r="BI32" s="13" t="str">
        <f t="shared" si="34"/>
        <v/>
      </c>
      <c r="BJ32" s="4" t="str">
        <f t="shared" si="35"/>
        <v/>
      </c>
      <c r="BK32" s="13"/>
      <c r="BL32" s="2">
        <f t="shared" si="48"/>
        <v>-11</v>
      </c>
      <c r="BM32" s="4">
        <f t="shared" si="36"/>
        <v>-33</v>
      </c>
      <c r="BN32" s="4">
        <f t="shared" si="37"/>
        <v>2.28</v>
      </c>
      <c r="BQ32" s="4">
        <f t="shared" si="38"/>
        <v>0</v>
      </c>
      <c r="BR32" s="13" t="str">
        <f t="shared" si="39"/>
        <v/>
      </c>
      <c r="BS32" s="4" t="str">
        <f t="shared" si="40"/>
        <v/>
      </c>
      <c r="BT32" s="25"/>
    </row>
    <row r="33">
      <c r="A33" s="2">
        <f t="shared" si="41"/>
        <v>-10.5</v>
      </c>
      <c r="B33" s="4">
        <f t="shared" si="1"/>
        <v>-31.5</v>
      </c>
      <c r="C33" s="4">
        <f t="shared" si="2"/>
        <v>2.13</v>
      </c>
      <c r="F33" s="4">
        <f t="shared" si="3"/>
        <v>0</v>
      </c>
      <c r="G33" s="13" t="str">
        <f t="shared" si="4"/>
        <v/>
      </c>
      <c r="H33" s="4" t="str">
        <f t="shared" si="5"/>
        <v/>
      </c>
      <c r="J33" s="2">
        <f t="shared" si="42"/>
        <v>-10.5</v>
      </c>
      <c r="K33" s="4">
        <f t="shared" si="6"/>
        <v>-31.5</v>
      </c>
      <c r="L33" s="4">
        <f t="shared" si="7"/>
        <v>2.13</v>
      </c>
      <c r="O33" s="4">
        <f t="shared" si="8"/>
        <v>0</v>
      </c>
      <c r="P33" s="13" t="str">
        <f t="shared" si="9"/>
        <v/>
      </c>
      <c r="Q33" s="4" t="str">
        <f t="shared" si="10"/>
        <v/>
      </c>
      <c r="S33" s="2">
        <f t="shared" si="43"/>
        <v>-10.5</v>
      </c>
      <c r="T33" s="4">
        <f t="shared" si="11"/>
        <v>-31.5</v>
      </c>
      <c r="U33" s="4">
        <f t="shared" si="12"/>
        <v>2.25</v>
      </c>
      <c r="X33" s="4">
        <f t="shared" si="13"/>
        <v>0</v>
      </c>
      <c r="Y33" s="13" t="str">
        <f t="shared" si="14"/>
        <v/>
      </c>
      <c r="Z33" s="4" t="str">
        <f t="shared" si="15"/>
        <v/>
      </c>
      <c r="AB33" s="2">
        <f t="shared" si="44"/>
        <v>-10.5</v>
      </c>
      <c r="AC33" s="4">
        <f t="shared" si="16"/>
        <v>-31.5</v>
      </c>
      <c r="AD33" s="4">
        <f t="shared" si="17"/>
        <v>2.25</v>
      </c>
      <c r="AG33" s="4">
        <f t="shared" si="18"/>
        <v>0</v>
      </c>
      <c r="AH33" s="13" t="str">
        <f t="shared" si="19"/>
        <v/>
      </c>
      <c r="AI33" s="4" t="str">
        <f t="shared" si="20"/>
        <v/>
      </c>
      <c r="AJ33" s="13"/>
      <c r="AK33" s="2">
        <f t="shared" si="45"/>
        <v>-10.5</v>
      </c>
      <c r="AL33" s="4">
        <f t="shared" si="21"/>
        <v>-31.5</v>
      </c>
      <c r="AM33" s="4">
        <f t="shared" si="22"/>
        <v>2.25</v>
      </c>
      <c r="AP33" s="4">
        <f t="shared" si="23"/>
        <v>0</v>
      </c>
      <c r="AQ33" s="13" t="str">
        <f t="shared" si="24"/>
        <v/>
      </c>
      <c r="AR33" s="4" t="str">
        <f t="shared" si="25"/>
        <v/>
      </c>
      <c r="AS33" s="13"/>
      <c r="AT33" s="2">
        <f t="shared" si="46"/>
        <v>-10.5</v>
      </c>
      <c r="AU33" s="4">
        <f t="shared" si="26"/>
        <v>-31.5</v>
      </c>
      <c r="AV33" s="4">
        <f t="shared" si="27"/>
        <v>2.25</v>
      </c>
      <c r="AY33" s="4">
        <f t="shared" si="28"/>
        <v>0</v>
      </c>
      <c r="AZ33" s="13" t="str">
        <f t="shared" si="29"/>
        <v/>
      </c>
      <c r="BA33" s="4" t="str">
        <f t="shared" si="30"/>
        <v/>
      </c>
      <c r="BB33" s="13"/>
      <c r="BC33" s="2">
        <f t="shared" si="47"/>
        <v>-10.5</v>
      </c>
      <c r="BD33" s="4">
        <f t="shared" si="31"/>
        <v>-31.5</v>
      </c>
      <c r="BE33" s="4">
        <f t="shared" si="32"/>
        <v>2.25</v>
      </c>
      <c r="BH33" s="4">
        <f t="shared" si="33"/>
        <v>0</v>
      </c>
      <c r="BI33" s="13" t="str">
        <f t="shared" si="34"/>
        <v/>
      </c>
      <c r="BJ33" s="4" t="str">
        <f t="shared" si="35"/>
        <v/>
      </c>
      <c r="BK33" s="13"/>
      <c r="BL33" s="2">
        <f t="shared" si="48"/>
        <v>-10.5</v>
      </c>
      <c r="BM33" s="4">
        <f t="shared" si="36"/>
        <v>-31.5</v>
      </c>
      <c r="BN33" s="4">
        <f t="shared" si="37"/>
        <v>2.25</v>
      </c>
      <c r="BQ33" s="4">
        <f t="shared" si="38"/>
        <v>0</v>
      </c>
      <c r="BR33" s="13" t="str">
        <f t="shared" si="39"/>
        <v/>
      </c>
      <c r="BS33" s="4" t="str">
        <f t="shared" si="40"/>
        <v/>
      </c>
      <c r="BT33" s="25"/>
    </row>
    <row r="34">
      <c r="A34" s="2">
        <f t="shared" si="41"/>
        <v>-10</v>
      </c>
      <c r="B34" s="4">
        <f t="shared" si="1"/>
        <v>-30</v>
      </c>
      <c r="C34" s="4">
        <f t="shared" si="2"/>
        <v>2.1</v>
      </c>
      <c r="F34" s="4">
        <f t="shared" si="3"/>
        <v>0</v>
      </c>
      <c r="G34" s="13" t="str">
        <f t="shared" si="4"/>
        <v/>
      </c>
      <c r="H34" s="4" t="str">
        <f t="shared" si="5"/>
        <v/>
      </c>
      <c r="J34" s="2">
        <f t="shared" si="42"/>
        <v>-10</v>
      </c>
      <c r="K34" s="4">
        <f t="shared" si="6"/>
        <v>-30</v>
      </c>
      <c r="L34" s="4">
        <f t="shared" si="7"/>
        <v>2.1</v>
      </c>
      <c r="O34" s="4">
        <f t="shared" si="8"/>
        <v>0</v>
      </c>
      <c r="P34" s="13" t="str">
        <f t="shared" si="9"/>
        <v/>
      </c>
      <c r="Q34" s="4" t="str">
        <f t="shared" si="10"/>
        <v/>
      </c>
      <c r="S34" s="2">
        <f t="shared" si="43"/>
        <v>-10</v>
      </c>
      <c r="T34" s="4">
        <f t="shared" si="11"/>
        <v>-30</v>
      </c>
      <c r="U34" s="4">
        <f t="shared" si="12"/>
        <v>2.22</v>
      </c>
      <c r="X34" s="4">
        <f t="shared" si="13"/>
        <v>0</v>
      </c>
      <c r="Y34" s="13" t="str">
        <f t="shared" si="14"/>
        <v/>
      </c>
      <c r="Z34" s="4" t="str">
        <f t="shared" si="15"/>
        <v/>
      </c>
      <c r="AB34" s="2">
        <f t="shared" si="44"/>
        <v>-10</v>
      </c>
      <c r="AC34" s="4">
        <f t="shared" si="16"/>
        <v>-30</v>
      </c>
      <c r="AD34" s="4">
        <f t="shared" si="17"/>
        <v>2.22</v>
      </c>
      <c r="AG34" s="4">
        <f t="shared" si="18"/>
        <v>0</v>
      </c>
      <c r="AH34" s="13" t="str">
        <f t="shared" si="19"/>
        <v/>
      </c>
      <c r="AI34" s="4" t="str">
        <f t="shared" si="20"/>
        <v/>
      </c>
      <c r="AJ34" s="13"/>
      <c r="AK34" s="2">
        <f t="shared" si="45"/>
        <v>-10</v>
      </c>
      <c r="AL34" s="4">
        <f t="shared" si="21"/>
        <v>-30</v>
      </c>
      <c r="AM34" s="4">
        <f t="shared" si="22"/>
        <v>2.22</v>
      </c>
      <c r="AP34" s="4">
        <f t="shared" si="23"/>
        <v>0</v>
      </c>
      <c r="AQ34" s="13" t="str">
        <f t="shared" si="24"/>
        <v/>
      </c>
      <c r="AR34" s="4" t="str">
        <f t="shared" si="25"/>
        <v/>
      </c>
      <c r="AS34" s="13"/>
      <c r="AT34" s="2">
        <f t="shared" si="46"/>
        <v>-10</v>
      </c>
      <c r="AU34" s="4">
        <f t="shared" si="26"/>
        <v>-30</v>
      </c>
      <c r="AV34" s="4">
        <f t="shared" si="27"/>
        <v>2.22</v>
      </c>
      <c r="AY34" s="4">
        <f t="shared" si="28"/>
        <v>0</v>
      </c>
      <c r="AZ34" s="13" t="str">
        <f t="shared" si="29"/>
        <v/>
      </c>
      <c r="BA34" s="4" t="str">
        <f t="shared" si="30"/>
        <v/>
      </c>
      <c r="BB34" s="13"/>
      <c r="BC34" s="2">
        <f t="shared" si="47"/>
        <v>-10</v>
      </c>
      <c r="BD34" s="4">
        <f t="shared" si="31"/>
        <v>-30</v>
      </c>
      <c r="BE34" s="4">
        <f t="shared" si="32"/>
        <v>2.22</v>
      </c>
      <c r="BH34" s="4">
        <f t="shared" si="33"/>
        <v>0</v>
      </c>
      <c r="BI34" s="13" t="str">
        <f t="shared" si="34"/>
        <v/>
      </c>
      <c r="BJ34" s="4" t="str">
        <f t="shared" si="35"/>
        <v/>
      </c>
      <c r="BK34" s="13"/>
      <c r="BL34" s="2">
        <f t="shared" si="48"/>
        <v>-10</v>
      </c>
      <c r="BM34" s="4">
        <f t="shared" si="36"/>
        <v>-30</v>
      </c>
      <c r="BN34" s="4">
        <f t="shared" si="37"/>
        <v>2.22</v>
      </c>
      <c r="BQ34" s="4">
        <f t="shared" si="38"/>
        <v>0</v>
      </c>
      <c r="BR34" s="13" t="str">
        <f t="shared" si="39"/>
        <v/>
      </c>
      <c r="BS34" s="4" t="str">
        <f t="shared" si="40"/>
        <v/>
      </c>
      <c r="BT34" s="25"/>
    </row>
    <row r="35">
      <c r="A35" s="2">
        <f t="shared" si="41"/>
        <v>-9.5</v>
      </c>
      <c r="B35" s="4">
        <f t="shared" si="1"/>
        <v>-28.5</v>
      </c>
      <c r="C35" s="4">
        <f t="shared" si="2"/>
        <v>2.07</v>
      </c>
      <c r="F35" s="4">
        <f t="shared" si="3"/>
        <v>0</v>
      </c>
      <c r="G35" s="13" t="str">
        <f t="shared" si="4"/>
        <v/>
      </c>
      <c r="H35" s="4" t="str">
        <f t="shared" si="5"/>
        <v/>
      </c>
      <c r="J35" s="2">
        <f t="shared" si="42"/>
        <v>-9.5</v>
      </c>
      <c r="K35" s="4">
        <f t="shared" si="6"/>
        <v>-28.5</v>
      </c>
      <c r="L35" s="4">
        <f t="shared" si="7"/>
        <v>2.07</v>
      </c>
      <c r="O35" s="4">
        <f t="shared" si="8"/>
        <v>0</v>
      </c>
      <c r="P35" s="13" t="str">
        <f t="shared" si="9"/>
        <v/>
      </c>
      <c r="Q35" s="4" t="str">
        <f t="shared" si="10"/>
        <v/>
      </c>
      <c r="S35" s="2">
        <f t="shared" si="43"/>
        <v>-9.5</v>
      </c>
      <c r="T35" s="4">
        <f t="shared" si="11"/>
        <v>-28.5</v>
      </c>
      <c r="U35" s="4">
        <f t="shared" si="12"/>
        <v>2.19</v>
      </c>
      <c r="X35" s="4">
        <f t="shared" si="13"/>
        <v>0</v>
      </c>
      <c r="Y35" s="13" t="str">
        <f t="shared" si="14"/>
        <v/>
      </c>
      <c r="Z35" s="4" t="str">
        <f t="shared" si="15"/>
        <v/>
      </c>
      <c r="AB35" s="2">
        <f t="shared" si="44"/>
        <v>-9.5</v>
      </c>
      <c r="AC35" s="4">
        <f t="shared" si="16"/>
        <v>-28.5</v>
      </c>
      <c r="AD35" s="4">
        <f t="shared" si="17"/>
        <v>2.19</v>
      </c>
      <c r="AG35" s="4">
        <f t="shared" si="18"/>
        <v>0</v>
      </c>
      <c r="AH35" s="13" t="str">
        <f t="shared" si="19"/>
        <v/>
      </c>
      <c r="AI35" s="4" t="str">
        <f t="shared" si="20"/>
        <v/>
      </c>
      <c r="AJ35" s="13"/>
      <c r="AK35" s="2">
        <f t="shared" si="45"/>
        <v>-9.5</v>
      </c>
      <c r="AL35" s="4">
        <f t="shared" si="21"/>
        <v>-28.5</v>
      </c>
      <c r="AM35" s="4">
        <f t="shared" si="22"/>
        <v>2.19</v>
      </c>
      <c r="AP35" s="4">
        <f t="shared" si="23"/>
        <v>0</v>
      </c>
      <c r="AQ35" s="13" t="str">
        <f t="shared" si="24"/>
        <v/>
      </c>
      <c r="AR35" s="4" t="str">
        <f t="shared" si="25"/>
        <v/>
      </c>
      <c r="AS35" s="13"/>
      <c r="AT35" s="2">
        <f t="shared" si="46"/>
        <v>-9.5</v>
      </c>
      <c r="AU35" s="4">
        <f t="shared" si="26"/>
        <v>-28.5</v>
      </c>
      <c r="AV35" s="4">
        <f t="shared" si="27"/>
        <v>2.19</v>
      </c>
      <c r="AY35" s="4">
        <f t="shared" si="28"/>
        <v>0</v>
      </c>
      <c r="AZ35" s="13" t="str">
        <f t="shared" si="29"/>
        <v/>
      </c>
      <c r="BA35" s="4" t="str">
        <f t="shared" si="30"/>
        <v/>
      </c>
      <c r="BB35" s="13"/>
      <c r="BC35" s="2">
        <f t="shared" si="47"/>
        <v>-9.5</v>
      </c>
      <c r="BD35" s="4">
        <f t="shared" si="31"/>
        <v>-28.5</v>
      </c>
      <c r="BE35" s="4">
        <f t="shared" si="32"/>
        <v>2.19</v>
      </c>
      <c r="BH35" s="4">
        <f t="shared" si="33"/>
        <v>0</v>
      </c>
      <c r="BI35" s="13" t="str">
        <f t="shared" si="34"/>
        <v/>
      </c>
      <c r="BJ35" s="4" t="str">
        <f t="shared" si="35"/>
        <v/>
      </c>
      <c r="BK35" s="13"/>
      <c r="BL35" s="2">
        <f t="shared" si="48"/>
        <v>-9.5</v>
      </c>
      <c r="BM35" s="4">
        <f t="shared" si="36"/>
        <v>-28.5</v>
      </c>
      <c r="BN35" s="4">
        <f t="shared" si="37"/>
        <v>2.19</v>
      </c>
      <c r="BQ35" s="4">
        <f t="shared" si="38"/>
        <v>0</v>
      </c>
      <c r="BR35" s="13" t="str">
        <f t="shared" si="39"/>
        <v/>
      </c>
      <c r="BS35" s="4" t="str">
        <f t="shared" si="40"/>
        <v/>
      </c>
      <c r="BT35" s="25"/>
    </row>
    <row r="36">
      <c r="A36" s="2">
        <f t="shared" si="41"/>
        <v>-9</v>
      </c>
      <c r="B36" s="4">
        <f t="shared" si="1"/>
        <v>-27</v>
      </c>
      <c r="C36" s="4">
        <f t="shared" si="2"/>
        <v>2.04</v>
      </c>
      <c r="F36" s="4">
        <f t="shared" si="3"/>
        <v>0</v>
      </c>
      <c r="G36" s="13" t="str">
        <f t="shared" si="4"/>
        <v/>
      </c>
      <c r="H36" s="4" t="str">
        <f t="shared" si="5"/>
        <v/>
      </c>
      <c r="J36" s="2">
        <f t="shared" si="42"/>
        <v>-9</v>
      </c>
      <c r="K36" s="4">
        <f t="shared" si="6"/>
        <v>-27</v>
      </c>
      <c r="L36" s="4">
        <f t="shared" si="7"/>
        <v>2.04</v>
      </c>
      <c r="O36" s="4">
        <f t="shared" si="8"/>
        <v>0</v>
      </c>
      <c r="P36" s="13" t="str">
        <f t="shared" si="9"/>
        <v/>
      </c>
      <c r="Q36" s="4" t="str">
        <f t="shared" si="10"/>
        <v/>
      </c>
      <c r="S36" s="2">
        <f t="shared" si="43"/>
        <v>-9</v>
      </c>
      <c r="T36" s="4">
        <f t="shared" si="11"/>
        <v>-27</v>
      </c>
      <c r="U36" s="4">
        <f t="shared" si="12"/>
        <v>2.16</v>
      </c>
      <c r="X36" s="4">
        <f t="shared" si="13"/>
        <v>0</v>
      </c>
      <c r="Y36" s="13" t="str">
        <f t="shared" si="14"/>
        <v/>
      </c>
      <c r="Z36" s="4" t="str">
        <f t="shared" si="15"/>
        <v/>
      </c>
      <c r="AB36" s="2">
        <f t="shared" si="44"/>
        <v>-9</v>
      </c>
      <c r="AC36" s="4">
        <f t="shared" si="16"/>
        <v>-27</v>
      </c>
      <c r="AD36" s="4">
        <f t="shared" si="17"/>
        <v>2.16</v>
      </c>
      <c r="AG36" s="4">
        <f t="shared" si="18"/>
        <v>0</v>
      </c>
      <c r="AH36" s="13" t="str">
        <f t="shared" si="19"/>
        <v/>
      </c>
      <c r="AI36" s="4" t="str">
        <f t="shared" si="20"/>
        <v/>
      </c>
      <c r="AJ36" s="13"/>
      <c r="AK36" s="2">
        <f t="shared" si="45"/>
        <v>-9</v>
      </c>
      <c r="AL36" s="4">
        <f t="shared" si="21"/>
        <v>-27</v>
      </c>
      <c r="AM36" s="4">
        <f t="shared" si="22"/>
        <v>2.16</v>
      </c>
      <c r="AP36" s="4">
        <f t="shared" si="23"/>
        <v>0</v>
      </c>
      <c r="AQ36" s="13" t="str">
        <f t="shared" si="24"/>
        <v/>
      </c>
      <c r="AR36" s="4" t="str">
        <f t="shared" si="25"/>
        <v/>
      </c>
      <c r="AS36" s="13"/>
      <c r="AT36" s="2">
        <f t="shared" si="46"/>
        <v>-9</v>
      </c>
      <c r="AU36" s="4">
        <f t="shared" si="26"/>
        <v>-27</v>
      </c>
      <c r="AV36" s="4">
        <f t="shared" si="27"/>
        <v>2.16</v>
      </c>
      <c r="AY36" s="4">
        <f t="shared" si="28"/>
        <v>0</v>
      </c>
      <c r="AZ36" s="13" t="str">
        <f t="shared" si="29"/>
        <v/>
      </c>
      <c r="BA36" s="4" t="str">
        <f t="shared" si="30"/>
        <v/>
      </c>
      <c r="BB36" s="13"/>
      <c r="BC36" s="2">
        <f t="shared" si="47"/>
        <v>-9</v>
      </c>
      <c r="BD36" s="4">
        <f t="shared" si="31"/>
        <v>-27</v>
      </c>
      <c r="BE36" s="4">
        <f t="shared" si="32"/>
        <v>2.16</v>
      </c>
      <c r="BH36" s="4">
        <f t="shared" si="33"/>
        <v>0</v>
      </c>
      <c r="BI36" s="13" t="str">
        <f t="shared" si="34"/>
        <v/>
      </c>
      <c r="BJ36" s="4" t="str">
        <f t="shared" si="35"/>
        <v/>
      </c>
      <c r="BK36" s="13"/>
      <c r="BL36" s="2">
        <f t="shared" si="48"/>
        <v>-9</v>
      </c>
      <c r="BM36" s="4">
        <f t="shared" si="36"/>
        <v>-27</v>
      </c>
      <c r="BN36" s="4">
        <f t="shared" si="37"/>
        <v>2.16</v>
      </c>
      <c r="BQ36" s="4">
        <f t="shared" si="38"/>
        <v>0</v>
      </c>
      <c r="BR36" s="13" t="str">
        <f t="shared" si="39"/>
        <v/>
      </c>
      <c r="BS36" s="4" t="str">
        <f t="shared" si="40"/>
        <v/>
      </c>
      <c r="BT36" s="25"/>
    </row>
    <row r="37">
      <c r="A37" s="2">
        <f t="shared" si="41"/>
        <v>-8.5</v>
      </c>
      <c r="B37" s="4">
        <f t="shared" si="1"/>
        <v>-25.5</v>
      </c>
      <c r="C37" s="4">
        <f t="shared" si="2"/>
        <v>2.01</v>
      </c>
      <c r="F37" s="4">
        <f t="shared" si="3"/>
        <v>0</v>
      </c>
      <c r="G37" s="13" t="str">
        <f t="shared" si="4"/>
        <v/>
      </c>
      <c r="H37" s="4" t="str">
        <f t="shared" si="5"/>
        <v/>
      </c>
      <c r="J37" s="2">
        <f t="shared" si="42"/>
        <v>-8.5</v>
      </c>
      <c r="K37" s="4">
        <f t="shared" si="6"/>
        <v>-25.5</v>
      </c>
      <c r="L37" s="4">
        <f t="shared" si="7"/>
        <v>2.01</v>
      </c>
      <c r="O37" s="4">
        <f t="shared" si="8"/>
        <v>0</v>
      </c>
      <c r="P37" s="13" t="str">
        <f t="shared" si="9"/>
        <v/>
      </c>
      <c r="Q37" s="4" t="str">
        <f t="shared" si="10"/>
        <v/>
      </c>
      <c r="S37" s="2">
        <f t="shared" si="43"/>
        <v>-8.5</v>
      </c>
      <c r="T37" s="4">
        <f t="shared" si="11"/>
        <v>-25.5</v>
      </c>
      <c r="U37" s="4">
        <f t="shared" si="12"/>
        <v>2.13</v>
      </c>
      <c r="X37" s="4">
        <f t="shared" si="13"/>
        <v>0</v>
      </c>
      <c r="Y37" s="13" t="str">
        <f t="shared" si="14"/>
        <v/>
      </c>
      <c r="Z37" s="4" t="str">
        <f t="shared" si="15"/>
        <v/>
      </c>
      <c r="AB37" s="2">
        <f t="shared" si="44"/>
        <v>-8.5</v>
      </c>
      <c r="AC37" s="4">
        <f t="shared" si="16"/>
        <v>-25.5</v>
      </c>
      <c r="AD37" s="4">
        <f t="shared" si="17"/>
        <v>2.13</v>
      </c>
      <c r="AG37" s="4">
        <f t="shared" si="18"/>
        <v>0</v>
      </c>
      <c r="AH37" s="13" t="str">
        <f t="shared" si="19"/>
        <v/>
      </c>
      <c r="AI37" s="4" t="str">
        <f t="shared" si="20"/>
        <v/>
      </c>
      <c r="AJ37" s="13"/>
      <c r="AK37" s="2">
        <f t="shared" si="45"/>
        <v>-8.5</v>
      </c>
      <c r="AL37" s="4">
        <f t="shared" si="21"/>
        <v>-25.5</v>
      </c>
      <c r="AM37" s="4">
        <f t="shared" si="22"/>
        <v>2.13</v>
      </c>
      <c r="AP37" s="4">
        <f t="shared" si="23"/>
        <v>0</v>
      </c>
      <c r="AQ37" s="13" t="str">
        <f t="shared" si="24"/>
        <v/>
      </c>
      <c r="AR37" s="4" t="str">
        <f t="shared" si="25"/>
        <v/>
      </c>
      <c r="AS37" s="13"/>
      <c r="AT37" s="2">
        <f t="shared" si="46"/>
        <v>-8.5</v>
      </c>
      <c r="AU37" s="4">
        <f t="shared" si="26"/>
        <v>-25.5</v>
      </c>
      <c r="AV37" s="4">
        <f t="shared" si="27"/>
        <v>2.13</v>
      </c>
      <c r="AY37" s="4">
        <f t="shared" si="28"/>
        <v>0</v>
      </c>
      <c r="AZ37" s="13" t="str">
        <f t="shared" si="29"/>
        <v/>
      </c>
      <c r="BA37" s="4" t="str">
        <f t="shared" si="30"/>
        <v/>
      </c>
      <c r="BB37" s="13"/>
      <c r="BC37" s="2">
        <f t="shared" si="47"/>
        <v>-8.5</v>
      </c>
      <c r="BD37" s="4">
        <f t="shared" si="31"/>
        <v>-25.5</v>
      </c>
      <c r="BE37" s="4">
        <f t="shared" si="32"/>
        <v>2.13</v>
      </c>
      <c r="BH37" s="4">
        <f t="shared" si="33"/>
        <v>0</v>
      </c>
      <c r="BI37" s="13" t="str">
        <f t="shared" si="34"/>
        <v/>
      </c>
      <c r="BJ37" s="4" t="str">
        <f t="shared" si="35"/>
        <v/>
      </c>
      <c r="BK37" s="13"/>
      <c r="BL37" s="2">
        <f t="shared" si="48"/>
        <v>-8.5</v>
      </c>
      <c r="BM37" s="4">
        <f t="shared" si="36"/>
        <v>-25.5</v>
      </c>
      <c r="BN37" s="4">
        <f t="shared" si="37"/>
        <v>2.13</v>
      </c>
      <c r="BQ37" s="4">
        <f t="shared" si="38"/>
        <v>0</v>
      </c>
      <c r="BR37" s="13" t="str">
        <f t="shared" si="39"/>
        <v/>
      </c>
      <c r="BS37" s="4" t="str">
        <f t="shared" si="40"/>
        <v/>
      </c>
      <c r="BT37" s="25"/>
    </row>
    <row r="38">
      <c r="A38" s="2">
        <f t="shared" si="41"/>
        <v>-8</v>
      </c>
      <c r="B38" s="4">
        <f t="shared" si="1"/>
        <v>-24</v>
      </c>
      <c r="C38" s="4">
        <f t="shared" si="2"/>
        <v>1.98</v>
      </c>
      <c r="F38" s="4">
        <f t="shared" si="3"/>
        <v>0</v>
      </c>
      <c r="G38" s="13" t="str">
        <f t="shared" si="4"/>
        <v/>
      </c>
      <c r="H38" s="4" t="str">
        <f t="shared" si="5"/>
        <v/>
      </c>
      <c r="J38" s="2">
        <f t="shared" si="42"/>
        <v>-8</v>
      </c>
      <c r="K38" s="4">
        <f t="shared" si="6"/>
        <v>-24</v>
      </c>
      <c r="L38" s="4">
        <f t="shared" si="7"/>
        <v>1.98</v>
      </c>
      <c r="O38" s="4">
        <f t="shared" si="8"/>
        <v>0</v>
      </c>
      <c r="P38" s="13" t="str">
        <f t="shared" si="9"/>
        <v/>
      </c>
      <c r="Q38" s="4" t="str">
        <f t="shared" si="10"/>
        <v/>
      </c>
      <c r="S38" s="2">
        <f t="shared" si="43"/>
        <v>-8</v>
      </c>
      <c r="T38" s="4">
        <f t="shared" si="11"/>
        <v>-24</v>
      </c>
      <c r="U38" s="4">
        <f t="shared" si="12"/>
        <v>2.1</v>
      </c>
      <c r="X38" s="4">
        <f t="shared" si="13"/>
        <v>0</v>
      </c>
      <c r="Y38" s="13" t="str">
        <f t="shared" si="14"/>
        <v/>
      </c>
      <c r="Z38" s="4" t="str">
        <f t="shared" si="15"/>
        <v/>
      </c>
      <c r="AB38" s="2">
        <f t="shared" si="44"/>
        <v>-8</v>
      </c>
      <c r="AC38" s="4">
        <f t="shared" si="16"/>
        <v>-24</v>
      </c>
      <c r="AD38" s="4">
        <f t="shared" si="17"/>
        <v>2.1</v>
      </c>
      <c r="AG38" s="4">
        <f t="shared" si="18"/>
        <v>0</v>
      </c>
      <c r="AH38" s="13" t="str">
        <f t="shared" si="19"/>
        <v/>
      </c>
      <c r="AI38" s="4" t="str">
        <f t="shared" si="20"/>
        <v/>
      </c>
      <c r="AJ38" s="13"/>
      <c r="AK38" s="2">
        <f t="shared" si="45"/>
        <v>-8</v>
      </c>
      <c r="AL38" s="4">
        <f t="shared" si="21"/>
        <v>-24</v>
      </c>
      <c r="AM38" s="4">
        <f t="shared" si="22"/>
        <v>2.1</v>
      </c>
      <c r="AP38" s="4">
        <f t="shared" si="23"/>
        <v>0</v>
      </c>
      <c r="AQ38" s="13" t="str">
        <f t="shared" si="24"/>
        <v/>
      </c>
      <c r="AR38" s="4" t="str">
        <f t="shared" si="25"/>
        <v/>
      </c>
      <c r="AS38" s="13"/>
      <c r="AT38" s="2">
        <f t="shared" si="46"/>
        <v>-8</v>
      </c>
      <c r="AU38" s="4">
        <f t="shared" si="26"/>
        <v>-24</v>
      </c>
      <c r="AV38" s="4">
        <f t="shared" si="27"/>
        <v>2.1</v>
      </c>
      <c r="AY38" s="4">
        <f t="shared" si="28"/>
        <v>0</v>
      </c>
      <c r="AZ38" s="13" t="str">
        <f t="shared" si="29"/>
        <v/>
      </c>
      <c r="BA38" s="4" t="str">
        <f t="shared" si="30"/>
        <v/>
      </c>
      <c r="BB38" s="13"/>
      <c r="BC38" s="2">
        <f t="shared" si="47"/>
        <v>-8</v>
      </c>
      <c r="BD38" s="4">
        <f t="shared" si="31"/>
        <v>-24</v>
      </c>
      <c r="BE38" s="4">
        <f t="shared" si="32"/>
        <v>2.1</v>
      </c>
      <c r="BH38" s="4">
        <f t="shared" si="33"/>
        <v>0</v>
      </c>
      <c r="BI38" s="13" t="str">
        <f t="shared" si="34"/>
        <v/>
      </c>
      <c r="BJ38" s="4" t="str">
        <f t="shared" si="35"/>
        <v/>
      </c>
      <c r="BK38" s="13"/>
      <c r="BL38" s="2">
        <f t="shared" si="48"/>
        <v>-8</v>
      </c>
      <c r="BM38" s="4">
        <f t="shared" si="36"/>
        <v>-24</v>
      </c>
      <c r="BN38" s="4">
        <f t="shared" si="37"/>
        <v>2.1</v>
      </c>
      <c r="BQ38" s="4">
        <f t="shared" si="38"/>
        <v>0</v>
      </c>
      <c r="BR38" s="13" t="str">
        <f t="shared" si="39"/>
        <v/>
      </c>
      <c r="BS38" s="4" t="str">
        <f t="shared" si="40"/>
        <v/>
      </c>
      <c r="BT38" s="25"/>
    </row>
    <row r="39">
      <c r="A39" s="2">
        <f t="shared" si="41"/>
        <v>-7.5</v>
      </c>
      <c r="B39" s="4">
        <f t="shared" si="1"/>
        <v>-22.5</v>
      </c>
      <c r="C39" s="4">
        <f t="shared" si="2"/>
        <v>1.95</v>
      </c>
      <c r="F39" s="4">
        <f t="shared" si="3"/>
        <v>0</v>
      </c>
      <c r="G39" s="13" t="str">
        <f t="shared" si="4"/>
        <v/>
      </c>
      <c r="H39" s="4" t="str">
        <f t="shared" si="5"/>
        <v/>
      </c>
      <c r="J39" s="2">
        <f t="shared" si="42"/>
        <v>-7.5</v>
      </c>
      <c r="K39" s="4">
        <f t="shared" si="6"/>
        <v>-22.5</v>
      </c>
      <c r="L39" s="4">
        <f t="shared" si="7"/>
        <v>1.95</v>
      </c>
      <c r="O39" s="4">
        <f t="shared" si="8"/>
        <v>0</v>
      </c>
      <c r="P39" s="13" t="str">
        <f t="shared" si="9"/>
        <v/>
      </c>
      <c r="Q39" s="4" t="str">
        <f t="shared" si="10"/>
        <v/>
      </c>
      <c r="S39" s="2">
        <f t="shared" si="43"/>
        <v>-7.5</v>
      </c>
      <c r="T39" s="4">
        <f t="shared" si="11"/>
        <v>-22.5</v>
      </c>
      <c r="U39" s="4">
        <f t="shared" si="12"/>
        <v>2.07</v>
      </c>
      <c r="X39" s="4">
        <f t="shared" si="13"/>
        <v>0</v>
      </c>
      <c r="Y39" s="13" t="str">
        <f t="shared" si="14"/>
        <v/>
      </c>
      <c r="Z39" s="4" t="str">
        <f t="shared" si="15"/>
        <v/>
      </c>
      <c r="AB39" s="2">
        <f t="shared" si="44"/>
        <v>-7.5</v>
      </c>
      <c r="AC39" s="4">
        <f t="shared" si="16"/>
        <v>-22.5</v>
      </c>
      <c r="AD39" s="4">
        <f t="shared" si="17"/>
        <v>2.07</v>
      </c>
      <c r="AG39" s="4">
        <f t="shared" si="18"/>
        <v>0</v>
      </c>
      <c r="AH39" s="13" t="str">
        <f t="shared" si="19"/>
        <v/>
      </c>
      <c r="AI39" s="4" t="str">
        <f t="shared" si="20"/>
        <v/>
      </c>
      <c r="AJ39" s="13"/>
      <c r="AK39" s="2">
        <f t="shared" si="45"/>
        <v>-7.5</v>
      </c>
      <c r="AL39" s="4">
        <f t="shared" si="21"/>
        <v>-22.5</v>
      </c>
      <c r="AM39" s="4">
        <f t="shared" si="22"/>
        <v>2.07</v>
      </c>
      <c r="AP39" s="4">
        <f t="shared" si="23"/>
        <v>0</v>
      </c>
      <c r="AQ39" s="13" t="str">
        <f t="shared" si="24"/>
        <v/>
      </c>
      <c r="AR39" s="4" t="str">
        <f t="shared" si="25"/>
        <v/>
      </c>
      <c r="AS39" s="13"/>
      <c r="AT39" s="2">
        <f t="shared" si="46"/>
        <v>-7.5</v>
      </c>
      <c r="AU39" s="4">
        <f t="shared" si="26"/>
        <v>-22.5</v>
      </c>
      <c r="AV39" s="4">
        <f t="shared" si="27"/>
        <v>2.07</v>
      </c>
      <c r="AY39" s="4">
        <f t="shared" si="28"/>
        <v>0</v>
      </c>
      <c r="AZ39" s="13" t="str">
        <f t="shared" si="29"/>
        <v/>
      </c>
      <c r="BA39" s="4" t="str">
        <f t="shared" si="30"/>
        <v/>
      </c>
      <c r="BB39" s="13"/>
      <c r="BC39" s="2">
        <f t="shared" si="47"/>
        <v>-7.5</v>
      </c>
      <c r="BD39" s="4">
        <f t="shared" si="31"/>
        <v>-22.5</v>
      </c>
      <c r="BE39" s="4">
        <f t="shared" si="32"/>
        <v>2.07</v>
      </c>
      <c r="BH39" s="4">
        <f t="shared" si="33"/>
        <v>0</v>
      </c>
      <c r="BI39" s="13" t="str">
        <f t="shared" si="34"/>
        <v/>
      </c>
      <c r="BJ39" s="4" t="str">
        <f t="shared" si="35"/>
        <v/>
      </c>
      <c r="BK39" s="13"/>
      <c r="BL39" s="2">
        <f t="shared" si="48"/>
        <v>-7.5</v>
      </c>
      <c r="BM39" s="4">
        <f t="shared" si="36"/>
        <v>-22.5</v>
      </c>
      <c r="BN39" s="4">
        <f t="shared" si="37"/>
        <v>2.07</v>
      </c>
      <c r="BQ39" s="4">
        <f t="shared" si="38"/>
        <v>0</v>
      </c>
      <c r="BR39" s="13" t="str">
        <f t="shared" si="39"/>
        <v/>
      </c>
      <c r="BS39" s="4" t="str">
        <f t="shared" si="40"/>
        <v/>
      </c>
      <c r="BT39" s="25"/>
    </row>
    <row r="40">
      <c r="A40" s="2">
        <f t="shared" si="41"/>
        <v>-7</v>
      </c>
      <c r="B40" s="4">
        <f t="shared" si="1"/>
        <v>-21</v>
      </c>
      <c r="C40" s="4">
        <f t="shared" si="2"/>
        <v>1.92</v>
      </c>
      <c r="F40" s="4">
        <f t="shared" si="3"/>
        <v>0</v>
      </c>
      <c r="G40" s="13" t="str">
        <f t="shared" si="4"/>
        <v/>
      </c>
      <c r="H40" s="4" t="str">
        <f t="shared" si="5"/>
        <v/>
      </c>
      <c r="J40" s="2">
        <f t="shared" si="42"/>
        <v>-7</v>
      </c>
      <c r="K40" s="4">
        <f t="shared" si="6"/>
        <v>-21</v>
      </c>
      <c r="L40" s="4">
        <f t="shared" si="7"/>
        <v>1.92</v>
      </c>
      <c r="O40" s="4">
        <f t="shared" si="8"/>
        <v>0</v>
      </c>
      <c r="P40" s="13" t="str">
        <f t="shared" si="9"/>
        <v/>
      </c>
      <c r="Q40" s="4" t="str">
        <f t="shared" si="10"/>
        <v/>
      </c>
      <c r="S40" s="2">
        <f t="shared" si="43"/>
        <v>-7</v>
      </c>
      <c r="T40" s="4">
        <f t="shared" si="11"/>
        <v>-21</v>
      </c>
      <c r="U40" s="4">
        <f t="shared" si="12"/>
        <v>2.04</v>
      </c>
      <c r="X40" s="4">
        <f t="shared" si="13"/>
        <v>0</v>
      </c>
      <c r="Y40" s="13" t="str">
        <f t="shared" si="14"/>
        <v/>
      </c>
      <c r="Z40" s="4" t="str">
        <f t="shared" si="15"/>
        <v/>
      </c>
      <c r="AB40" s="2">
        <f t="shared" si="44"/>
        <v>-7</v>
      </c>
      <c r="AC40" s="4">
        <f t="shared" si="16"/>
        <v>-21</v>
      </c>
      <c r="AD40" s="4">
        <f t="shared" si="17"/>
        <v>2.04</v>
      </c>
      <c r="AG40" s="4">
        <f t="shared" si="18"/>
        <v>0</v>
      </c>
      <c r="AH40" s="13" t="str">
        <f t="shared" si="19"/>
        <v/>
      </c>
      <c r="AI40" s="4" t="str">
        <f t="shared" si="20"/>
        <v/>
      </c>
      <c r="AJ40" s="13"/>
      <c r="AK40" s="2">
        <f t="shared" si="45"/>
        <v>-7</v>
      </c>
      <c r="AL40" s="4">
        <f t="shared" si="21"/>
        <v>-21</v>
      </c>
      <c r="AM40" s="4">
        <f t="shared" si="22"/>
        <v>2.04</v>
      </c>
      <c r="AP40" s="4">
        <f t="shared" si="23"/>
        <v>0</v>
      </c>
      <c r="AQ40" s="13" t="str">
        <f t="shared" si="24"/>
        <v/>
      </c>
      <c r="AR40" s="4" t="str">
        <f t="shared" si="25"/>
        <v/>
      </c>
      <c r="AS40" s="13"/>
      <c r="AT40" s="2">
        <f t="shared" si="46"/>
        <v>-7</v>
      </c>
      <c r="AU40" s="4">
        <f t="shared" si="26"/>
        <v>-21</v>
      </c>
      <c r="AV40" s="4">
        <f t="shared" si="27"/>
        <v>2.04</v>
      </c>
      <c r="AY40" s="4">
        <f t="shared" si="28"/>
        <v>0</v>
      </c>
      <c r="AZ40" s="13" t="str">
        <f t="shared" si="29"/>
        <v/>
      </c>
      <c r="BA40" s="4" t="str">
        <f t="shared" si="30"/>
        <v/>
      </c>
      <c r="BB40" s="13"/>
      <c r="BC40" s="2">
        <f t="shared" si="47"/>
        <v>-7</v>
      </c>
      <c r="BD40" s="4">
        <f t="shared" si="31"/>
        <v>-21</v>
      </c>
      <c r="BE40" s="4">
        <f t="shared" si="32"/>
        <v>2.04</v>
      </c>
      <c r="BH40" s="4">
        <f t="shared" si="33"/>
        <v>0</v>
      </c>
      <c r="BI40" s="13" t="str">
        <f t="shared" si="34"/>
        <v/>
      </c>
      <c r="BJ40" s="4" t="str">
        <f t="shared" si="35"/>
        <v/>
      </c>
      <c r="BK40" s="13"/>
      <c r="BL40" s="2">
        <f t="shared" si="48"/>
        <v>-7</v>
      </c>
      <c r="BM40" s="4">
        <f t="shared" si="36"/>
        <v>-21</v>
      </c>
      <c r="BN40" s="4">
        <f t="shared" si="37"/>
        <v>2.04</v>
      </c>
      <c r="BQ40" s="4">
        <f t="shared" si="38"/>
        <v>0</v>
      </c>
      <c r="BR40" s="13" t="str">
        <f t="shared" si="39"/>
        <v/>
      </c>
      <c r="BS40" s="4" t="str">
        <f t="shared" si="40"/>
        <v/>
      </c>
      <c r="BT40" s="25"/>
    </row>
    <row r="41">
      <c r="A41" s="2">
        <f t="shared" si="41"/>
        <v>-6.5</v>
      </c>
      <c r="B41" s="4">
        <f t="shared" si="1"/>
        <v>-19.5</v>
      </c>
      <c r="C41" s="4">
        <f t="shared" si="2"/>
        <v>1.89</v>
      </c>
      <c r="F41" s="4">
        <f t="shared" si="3"/>
        <v>0</v>
      </c>
      <c r="G41" s="13" t="str">
        <f t="shared" si="4"/>
        <v/>
      </c>
      <c r="H41" s="4" t="str">
        <f t="shared" si="5"/>
        <v/>
      </c>
      <c r="J41" s="2">
        <f t="shared" si="42"/>
        <v>-6.5</v>
      </c>
      <c r="K41" s="4">
        <f t="shared" si="6"/>
        <v>-19.5</v>
      </c>
      <c r="L41" s="4">
        <f t="shared" si="7"/>
        <v>1.89</v>
      </c>
      <c r="O41" s="4">
        <f t="shared" si="8"/>
        <v>0</v>
      </c>
      <c r="P41" s="13" t="str">
        <f t="shared" si="9"/>
        <v/>
      </c>
      <c r="Q41" s="4" t="str">
        <f t="shared" si="10"/>
        <v/>
      </c>
      <c r="S41" s="2">
        <f t="shared" si="43"/>
        <v>-6.5</v>
      </c>
      <c r="T41" s="4">
        <f t="shared" si="11"/>
        <v>-19.5</v>
      </c>
      <c r="U41" s="4">
        <f t="shared" si="12"/>
        <v>2.01</v>
      </c>
      <c r="X41" s="4">
        <f t="shared" si="13"/>
        <v>0</v>
      </c>
      <c r="Y41" s="13" t="str">
        <f t="shared" si="14"/>
        <v/>
      </c>
      <c r="Z41" s="4" t="str">
        <f t="shared" si="15"/>
        <v/>
      </c>
      <c r="AB41" s="2">
        <f t="shared" si="44"/>
        <v>-6.5</v>
      </c>
      <c r="AC41" s="4">
        <f t="shared" si="16"/>
        <v>-19.5</v>
      </c>
      <c r="AD41" s="4">
        <f t="shared" si="17"/>
        <v>2.01</v>
      </c>
      <c r="AG41" s="4">
        <f t="shared" si="18"/>
        <v>0</v>
      </c>
      <c r="AH41" s="13" t="str">
        <f t="shared" si="19"/>
        <v/>
      </c>
      <c r="AI41" s="4" t="str">
        <f t="shared" si="20"/>
        <v/>
      </c>
      <c r="AJ41" s="13"/>
      <c r="AK41" s="2">
        <f t="shared" si="45"/>
        <v>-6.5</v>
      </c>
      <c r="AL41" s="4">
        <f t="shared" si="21"/>
        <v>-19.5</v>
      </c>
      <c r="AM41" s="4">
        <f t="shared" si="22"/>
        <v>2.01</v>
      </c>
      <c r="AP41" s="4">
        <f t="shared" si="23"/>
        <v>0</v>
      </c>
      <c r="AQ41" s="13" t="str">
        <f t="shared" si="24"/>
        <v/>
      </c>
      <c r="AR41" s="4" t="str">
        <f t="shared" si="25"/>
        <v/>
      </c>
      <c r="AS41" s="13"/>
      <c r="AT41" s="2">
        <f t="shared" si="46"/>
        <v>-6.5</v>
      </c>
      <c r="AU41" s="4">
        <f t="shared" si="26"/>
        <v>-19.5</v>
      </c>
      <c r="AV41" s="4">
        <f t="shared" si="27"/>
        <v>2.01</v>
      </c>
      <c r="AY41" s="4">
        <f t="shared" si="28"/>
        <v>0</v>
      </c>
      <c r="AZ41" s="13" t="str">
        <f t="shared" si="29"/>
        <v/>
      </c>
      <c r="BA41" s="4" t="str">
        <f t="shared" si="30"/>
        <v/>
      </c>
      <c r="BB41" s="13"/>
      <c r="BC41" s="2">
        <f t="shared" si="47"/>
        <v>-6.5</v>
      </c>
      <c r="BD41" s="4">
        <f t="shared" si="31"/>
        <v>-19.5</v>
      </c>
      <c r="BE41" s="4">
        <f t="shared" si="32"/>
        <v>2.01</v>
      </c>
      <c r="BH41" s="4">
        <f t="shared" si="33"/>
        <v>0</v>
      </c>
      <c r="BI41" s="13" t="str">
        <f t="shared" si="34"/>
        <v/>
      </c>
      <c r="BJ41" s="4" t="str">
        <f t="shared" si="35"/>
        <v/>
      </c>
      <c r="BK41" s="13"/>
      <c r="BL41" s="2">
        <f t="shared" si="48"/>
        <v>-6.5</v>
      </c>
      <c r="BM41" s="4">
        <f t="shared" si="36"/>
        <v>-19.5</v>
      </c>
      <c r="BN41" s="4">
        <f t="shared" si="37"/>
        <v>2.01</v>
      </c>
      <c r="BQ41" s="4">
        <f t="shared" si="38"/>
        <v>0</v>
      </c>
      <c r="BR41" s="13" t="str">
        <f t="shared" si="39"/>
        <v/>
      </c>
      <c r="BS41" s="4" t="str">
        <f t="shared" si="40"/>
        <v/>
      </c>
      <c r="BT41" s="25"/>
    </row>
    <row r="42">
      <c r="A42" s="2">
        <f t="shared" si="41"/>
        <v>-6</v>
      </c>
      <c r="B42" s="4">
        <f t="shared" si="1"/>
        <v>-18</v>
      </c>
      <c r="C42" s="4">
        <f t="shared" si="2"/>
        <v>1.86</v>
      </c>
      <c r="F42" s="4">
        <f t="shared" si="3"/>
        <v>0</v>
      </c>
      <c r="G42" s="13" t="str">
        <f t="shared" si="4"/>
        <v/>
      </c>
      <c r="H42" s="4" t="str">
        <f t="shared" si="5"/>
        <v/>
      </c>
      <c r="J42" s="2">
        <f t="shared" si="42"/>
        <v>-6</v>
      </c>
      <c r="K42" s="4">
        <f t="shared" si="6"/>
        <v>-18</v>
      </c>
      <c r="L42" s="4">
        <f t="shared" si="7"/>
        <v>1.86</v>
      </c>
      <c r="O42" s="4">
        <f t="shared" si="8"/>
        <v>0</v>
      </c>
      <c r="P42" s="13" t="str">
        <f t="shared" si="9"/>
        <v/>
      </c>
      <c r="Q42" s="4" t="str">
        <f t="shared" si="10"/>
        <v/>
      </c>
      <c r="S42" s="2">
        <f t="shared" si="43"/>
        <v>-6</v>
      </c>
      <c r="T42" s="4">
        <f t="shared" si="11"/>
        <v>-18</v>
      </c>
      <c r="U42" s="4">
        <f t="shared" si="12"/>
        <v>1.98</v>
      </c>
      <c r="X42" s="4">
        <f t="shared" si="13"/>
        <v>0</v>
      </c>
      <c r="Y42" s="13" t="str">
        <f t="shared" si="14"/>
        <v/>
      </c>
      <c r="Z42" s="4" t="str">
        <f t="shared" si="15"/>
        <v/>
      </c>
      <c r="AB42" s="2">
        <f t="shared" si="44"/>
        <v>-6</v>
      </c>
      <c r="AC42" s="4">
        <f t="shared" si="16"/>
        <v>-18</v>
      </c>
      <c r="AD42" s="4">
        <f t="shared" si="17"/>
        <v>1.98</v>
      </c>
      <c r="AG42" s="4">
        <f t="shared" si="18"/>
        <v>0</v>
      </c>
      <c r="AH42" s="13" t="str">
        <f t="shared" si="19"/>
        <v/>
      </c>
      <c r="AI42" s="4" t="str">
        <f t="shared" si="20"/>
        <v/>
      </c>
      <c r="AJ42" s="13"/>
      <c r="AK42" s="2">
        <f t="shared" si="45"/>
        <v>-6</v>
      </c>
      <c r="AL42" s="4">
        <f t="shared" si="21"/>
        <v>-18</v>
      </c>
      <c r="AM42" s="4">
        <f t="shared" si="22"/>
        <v>1.98</v>
      </c>
      <c r="AP42" s="4">
        <f t="shared" si="23"/>
        <v>0</v>
      </c>
      <c r="AQ42" s="13" t="str">
        <f t="shared" si="24"/>
        <v/>
      </c>
      <c r="AR42" s="4" t="str">
        <f t="shared" si="25"/>
        <v/>
      </c>
      <c r="AS42" s="13"/>
      <c r="AT42" s="2">
        <f t="shared" si="46"/>
        <v>-6</v>
      </c>
      <c r="AU42" s="4">
        <f t="shared" si="26"/>
        <v>-18</v>
      </c>
      <c r="AV42" s="4">
        <f t="shared" si="27"/>
        <v>1.98</v>
      </c>
      <c r="AY42" s="4">
        <f t="shared" si="28"/>
        <v>0</v>
      </c>
      <c r="AZ42" s="13" t="str">
        <f t="shared" si="29"/>
        <v/>
      </c>
      <c r="BA42" s="4" t="str">
        <f t="shared" si="30"/>
        <v/>
      </c>
      <c r="BB42" s="13"/>
      <c r="BC42" s="2">
        <f t="shared" si="47"/>
        <v>-6</v>
      </c>
      <c r="BD42" s="4">
        <f t="shared" si="31"/>
        <v>-18</v>
      </c>
      <c r="BE42" s="4">
        <f t="shared" si="32"/>
        <v>1.98</v>
      </c>
      <c r="BH42" s="4">
        <f t="shared" si="33"/>
        <v>0</v>
      </c>
      <c r="BI42" s="13" t="str">
        <f t="shared" si="34"/>
        <v/>
      </c>
      <c r="BJ42" s="4" t="str">
        <f t="shared" si="35"/>
        <v/>
      </c>
      <c r="BK42" s="13"/>
      <c r="BL42" s="2">
        <f t="shared" si="48"/>
        <v>-6</v>
      </c>
      <c r="BM42" s="4">
        <f t="shared" si="36"/>
        <v>-18</v>
      </c>
      <c r="BN42" s="4">
        <f t="shared" si="37"/>
        <v>1.98</v>
      </c>
      <c r="BQ42" s="4">
        <f t="shared" si="38"/>
        <v>0</v>
      </c>
      <c r="BR42" s="13" t="str">
        <f t="shared" si="39"/>
        <v/>
      </c>
      <c r="BS42" s="4" t="str">
        <f t="shared" si="40"/>
        <v/>
      </c>
      <c r="BT42" s="25"/>
    </row>
    <row r="43">
      <c r="A43" s="2">
        <f t="shared" si="41"/>
        <v>-5.5</v>
      </c>
      <c r="B43" s="4">
        <f t="shared" si="1"/>
        <v>-16.5</v>
      </c>
      <c r="C43" s="4">
        <f t="shared" si="2"/>
        <v>1.83</v>
      </c>
      <c r="F43" s="4">
        <f t="shared" si="3"/>
        <v>0</v>
      </c>
      <c r="G43" s="13" t="str">
        <f t="shared" si="4"/>
        <v/>
      </c>
      <c r="H43" s="4" t="str">
        <f t="shared" si="5"/>
        <v/>
      </c>
      <c r="J43" s="2">
        <f t="shared" si="42"/>
        <v>-5.5</v>
      </c>
      <c r="K43" s="4">
        <f t="shared" si="6"/>
        <v>-16.5</v>
      </c>
      <c r="L43" s="4">
        <f t="shared" si="7"/>
        <v>1.83</v>
      </c>
      <c r="O43" s="4">
        <f t="shared" si="8"/>
        <v>0</v>
      </c>
      <c r="P43" s="13" t="str">
        <f t="shared" si="9"/>
        <v/>
      </c>
      <c r="Q43" s="4" t="str">
        <f t="shared" si="10"/>
        <v/>
      </c>
      <c r="S43" s="2">
        <f t="shared" si="43"/>
        <v>-5.5</v>
      </c>
      <c r="T43" s="4">
        <f t="shared" si="11"/>
        <v>-16.5</v>
      </c>
      <c r="U43" s="4">
        <f t="shared" si="12"/>
        <v>1.95</v>
      </c>
      <c r="X43" s="4">
        <f t="shared" si="13"/>
        <v>0</v>
      </c>
      <c r="Y43" s="13" t="str">
        <f t="shared" si="14"/>
        <v/>
      </c>
      <c r="Z43" s="4" t="str">
        <f t="shared" si="15"/>
        <v/>
      </c>
      <c r="AB43" s="2">
        <f t="shared" si="44"/>
        <v>-5.5</v>
      </c>
      <c r="AC43" s="4">
        <f t="shared" si="16"/>
        <v>-16.5</v>
      </c>
      <c r="AD43" s="4">
        <f t="shared" si="17"/>
        <v>1.95</v>
      </c>
      <c r="AG43" s="4">
        <f t="shared" si="18"/>
        <v>0</v>
      </c>
      <c r="AH43" s="13" t="str">
        <f t="shared" si="19"/>
        <v/>
      </c>
      <c r="AI43" s="4" t="str">
        <f t="shared" si="20"/>
        <v/>
      </c>
      <c r="AJ43" s="13"/>
      <c r="AK43" s="2">
        <f t="shared" si="45"/>
        <v>-5.5</v>
      </c>
      <c r="AL43" s="4">
        <f t="shared" si="21"/>
        <v>-16.5</v>
      </c>
      <c r="AM43" s="4">
        <f t="shared" si="22"/>
        <v>1.95</v>
      </c>
      <c r="AP43" s="4">
        <f t="shared" si="23"/>
        <v>0</v>
      </c>
      <c r="AQ43" s="13" t="str">
        <f t="shared" si="24"/>
        <v/>
      </c>
      <c r="AR43" s="4" t="str">
        <f t="shared" si="25"/>
        <v/>
      </c>
      <c r="AS43" s="13"/>
      <c r="AT43" s="2">
        <f t="shared" si="46"/>
        <v>-5.5</v>
      </c>
      <c r="AU43" s="4">
        <f t="shared" si="26"/>
        <v>-16.5</v>
      </c>
      <c r="AV43" s="4">
        <f t="shared" si="27"/>
        <v>1.95</v>
      </c>
      <c r="AY43" s="4">
        <f t="shared" si="28"/>
        <v>0</v>
      </c>
      <c r="AZ43" s="13" t="str">
        <f t="shared" si="29"/>
        <v/>
      </c>
      <c r="BA43" s="4" t="str">
        <f t="shared" si="30"/>
        <v/>
      </c>
      <c r="BB43" s="13"/>
      <c r="BC43" s="2">
        <f t="shared" si="47"/>
        <v>-5.5</v>
      </c>
      <c r="BD43" s="4">
        <f t="shared" si="31"/>
        <v>-16.5</v>
      </c>
      <c r="BE43" s="4">
        <f t="shared" si="32"/>
        <v>1.95</v>
      </c>
      <c r="BH43" s="4">
        <f t="shared" si="33"/>
        <v>0</v>
      </c>
      <c r="BI43" s="13" t="str">
        <f t="shared" si="34"/>
        <v/>
      </c>
      <c r="BJ43" s="4" t="str">
        <f t="shared" si="35"/>
        <v/>
      </c>
      <c r="BK43" s="13"/>
      <c r="BL43" s="2">
        <f t="shared" si="48"/>
        <v>-5.5</v>
      </c>
      <c r="BM43" s="4">
        <f t="shared" si="36"/>
        <v>-16.5</v>
      </c>
      <c r="BN43" s="4">
        <f t="shared" si="37"/>
        <v>1.95</v>
      </c>
      <c r="BQ43" s="4">
        <f t="shared" si="38"/>
        <v>0</v>
      </c>
      <c r="BR43" s="13" t="str">
        <f t="shared" si="39"/>
        <v/>
      </c>
      <c r="BS43" s="4" t="str">
        <f t="shared" si="40"/>
        <v/>
      </c>
      <c r="BT43" s="25"/>
    </row>
    <row r="44">
      <c r="A44" s="2">
        <f t="shared" si="41"/>
        <v>-5</v>
      </c>
      <c r="B44" s="4">
        <f t="shared" si="1"/>
        <v>-15</v>
      </c>
      <c r="C44" s="4">
        <f t="shared" si="2"/>
        <v>1.8</v>
      </c>
      <c r="F44" s="4">
        <f t="shared" si="3"/>
        <v>0</v>
      </c>
      <c r="G44" s="13" t="str">
        <f t="shared" si="4"/>
        <v/>
      </c>
      <c r="H44" s="4" t="str">
        <f t="shared" si="5"/>
        <v/>
      </c>
      <c r="J44" s="2">
        <f t="shared" si="42"/>
        <v>-5</v>
      </c>
      <c r="K44" s="4">
        <f t="shared" si="6"/>
        <v>-15</v>
      </c>
      <c r="L44" s="4">
        <f t="shared" si="7"/>
        <v>1.8</v>
      </c>
      <c r="O44" s="4">
        <f t="shared" si="8"/>
        <v>0</v>
      </c>
      <c r="P44" s="13" t="str">
        <f t="shared" si="9"/>
        <v/>
      </c>
      <c r="Q44" s="4" t="str">
        <f t="shared" si="10"/>
        <v/>
      </c>
      <c r="S44" s="2">
        <f t="shared" si="43"/>
        <v>-5</v>
      </c>
      <c r="T44" s="4">
        <f t="shared" si="11"/>
        <v>-15</v>
      </c>
      <c r="U44" s="4">
        <f t="shared" si="12"/>
        <v>1.92</v>
      </c>
      <c r="X44" s="4">
        <f t="shared" si="13"/>
        <v>0</v>
      </c>
      <c r="Y44" s="13" t="str">
        <f t="shared" si="14"/>
        <v/>
      </c>
      <c r="Z44" s="4" t="str">
        <f t="shared" si="15"/>
        <v/>
      </c>
      <c r="AB44" s="2">
        <f t="shared" si="44"/>
        <v>-5</v>
      </c>
      <c r="AC44" s="4">
        <f t="shared" si="16"/>
        <v>-15</v>
      </c>
      <c r="AD44" s="4">
        <f t="shared" si="17"/>
        <v>1.92</v>
      </c>
      <c r="AG44" s="4">
        <f t="shared" si="18"/>
        <v>0</v>
      </c>
      <c r="AH44" s="13" t="str">
        <f t="shared" si="19"/>
        <v/>
      </c>
      <c r="AI44" s="4" t="str">
        <f t="shared" si="20"/>
        <v/>
      </c>
      <c r="AJ44" s="13"/>
      <c r="AK44" s="2">
        <f t="shared" si="45"/>
        <v>-5</v>
      </c>
      <c r="AL44" s="4">
        <f t="shared" si="21"/>
        <v>-15</v>
      </c>
      <c r="AM44" s="4">
        <f t="shared" si="22"/>
        <v>1.92</v>
      </c>
      <c r="AP44" s="4">
        <f t="shared" si="23"/>
        <v>0</v>
      </c>
      <c r="AQ44" s="13" t="str">
        <f t="shared" si="24"/>
        <v/>
      </c>
      <c r="AR44" s="4" t="str">
        <f t="shared" si="25"/>
        <v/>
      </c>
      <c r="AS44" s="13"/>
      <c r="AT44" s="2">
        <f t="shared" si="46"/>
        <v>-5</v>
      </c>
      <c r="AU44" s="4">
        <f t="shared" si="26"/>
        <v>-15</v>
      </c>
      <c r="AV44" s="4">
        <f t="shared" si="27"/>
        <v>1.92</v>
      </c>
      <c r="AY44" s="4">
        <f t="shared" si="28"/>
        <v>0</v>
      </c>
      <c r="AZ44" s="13" t="str">
        <f t="shared" si="29"/>
        <v/>
      </c>
      <c r="BA44" s="4" t="str">
        <f t="shared" si="30"/>
        <v/>
      </c>
      <c r="BB44" s="13"/>
      <c r="BC44" s="2">
        <f t="shared" si="47"/>
        <v>-5</v>
      </c>
      <c r="BD44" s="4">
        <f t="shared" si="31"/>
        <v>-15</v>
      </c>
      <c r="BE44" s="4">
        <f t="shared" si="32"/>
        <v>1.92</v>
      </c>
      <c r="BH44" s="4">
        <f t="shared" si="33"/>
        <v>0</v>
      </c>
      <c r="BI44" s="13" t="str">
        <f t="shared" si="34"/>
        <v/>
      </c>
      <c r="BJ44" s="4" t="str">
        <f t="shared" si="35"/>
        <v/>
      </c>
      <c r="BK44" s="13"/>
      <c r="BL44" s="2">
        <f t="shared" si="48"/>
        <v>-5</v>
      </c>
      <c r="BM44" s="4">
        <f t="shared" si="36"/>
        <v>-15</v>
      </c>
      <c r="BN44" s="4">
        <f t="shared" si="37"/>
        <v>1.92</v>
      </c>
      <c r="BQ44" s="4">
        <f t="shared" si="38"/>
        <v>0</v>
      </c>
      <c r="BR44" s="13" t="str">
        <f t="shared" si="39"/>
        <v/>
      </c>
      <c r="BS44" s="4" t="str">
        <f t="shared" si="40"/>
        <v/>
      </c>
      <c r="BT44" s="25"/>
    </row>
    <row r="45">
      <c r="A45" s="2">
        <f t="shared" si="41"/>
        <v>-4.5</v>
      </c>
      <c r="B45" s="4">
        <f t="shared" si="1"/>
        <v>-13.5</v>
      </c>
      <c r="C45" s="4">
        <f t="shared" si="2"/>
        <v>1.77</v>
      </c>
      <c r="F45" s="4">
        <f t="shared" si="3"/>
        <v>0</v>
      </c>
      <c r="G45" s="13" t="str">
        <f t="shared" si="4"/>
        <v/>
      </c>
      <c r="H45" s="4" t="str">
        <f t="shared" si="5"/>
        <v/>
      </c>
      <c r="J45" s="2">
        <f t="shared" si="42"/>
        <v>-4.5</v>
      </c>
      <c r="K45" s="4">
        <f t="shared" si="6"/>
        <v>-13.5</v>
      </c>
      <c r="L45" s="4">
        <f t="shared" si="7"/>
        <v>1.77</v>
      </c>
      <c r="O45" s="4">
        <f t="shared" si="8"/>
        <v>0</v>
      </c>
      <c r="P45" s="13" t="str">
        <f t="shared" si="9"/>
        <v/>
      </c>
      <c r="Q45" s="4" t="str">
        <f t="shared" si="10"/>
        <v/>
      </c>
      <c r="S45" s="2">
        <f t="shared" si="43"/>
        <v>-4.5</v>
      </c>
      <c r="T45" s="4">
        <f t="shared" si="11"/>
        <v>-13.5</v>
      </c>
      <c r="U45" s="4">
        <f t="shared" si="12"/>
        <v>1.89</v>
      </c>
      <c r="X45" s="4">
        <f t="shared" si="13"/>
        <v>0</v>
      </c>
      <c r="Y45" s="13" t="str">
        <f t="shared" si="14"/>
        <v/>
      </c>
      <c r="Z45" s="4" t="str">
        <f t="shared" si="15"/>
        <v/>
      </c>
      <c r="AB45" s="2">
        <f t="shared" si="44"/>
        <v>-4.5</v>
      </c>
      <c r="AC45" s="4">
        <f t="shared" si="16"/>
        <v>-13.5</v>
      </c>
      <c r="AD45" s="4">
        <f t="shared" si="17"/>
        <v>1.89</v>
      </c>
      <c r="AG45" s="4">
        <f t="shared" si="18"/>
        <v>0</v>
      </c>
      <c r="AH45" s="13" t="str">
        <f t="shared" si="19"/>
        <v/>
      </c>
      <c r="AI45" s="4" t="str">
        <f t="shared" si="20"/>
        <v/>
      </c>
      <c r="AJ45" s="13"/>
      <c r="AK45" s="2">
        <f t="shared" si="45"/>
        <v>-4.5</v>
      </c>
      <c r="AL45" s="4">
        <f t="shared" si="21"/>
        <v>-13.5</v>
      </c>
      <c r="AM45" s="4">
        <f t="shared" si="22"/>
        <v>1.89</v>
      </c>
      <c r="AP45" s="4">
        <f t="shared" si="23"/>
        <v>0</v>
      </c>
      <c r="AQ45" s="13" t="str">
        <f t="shared" si="24"/>
        <v/>
      </c>
      <c r="AR45" s="4" t="str">
        <f t="shared" si="25"/>
        <v/>
      </c>
      <c r="AS45" s="13"/>
      <c r="AT45" s="2">
        <f t="shared" si="46"/>
        <v>-4.5</v>
      </c>
      <c r="AU45" s="4">
        <f t="shared" si="26"/>
        <v>-13.5</v>
      </c>
      <c r="AV45" s="4">
        <f t="shared" si="27"/>
        <v>1.89</v>
      </c>
      <c r="AY45" s="4">
        <f t="shared" si="28"/>
        <v>0</v>
      </c>
      <c r="AZ45" s="13" t="str">
        <f t="shared" si="29"/>
        <v/>
      </c>
      <c r="BA45" s="4" t="str">
        <f t="shared" si="30"/>
        <v/>
      </c>
      <c r="BB45" s="13"/>
      <c r="BC45" s="2">
        <f t="shared" si="47"/>
        <v>-4.5</v>
      </c>
      <c r="BD45" s="4">
        <f t="shared" si="31"/>
        <v>-13.5</v>
      </c>
      <c r="BE45" s="4">
        <f t="shared" si="32"/>
        <v>1.89</v>
      </c>
      <c r="BH45" s="4">
        <f t="shared" si="33"/>
        <v>0</v>
      </c>
      <c r="BI45" s="13" t="str">
        <f t="shared" si="34"/>
        <v/>
      </c>
      <c r="BJ45" s="4" t="str">
        <f t="shared" si="35"/>
        <v/>
      </c>
      <c r="BK45" s="13"/>
      <c r="BL45" s="2">
        <f t="shared" si="48"/>
        <v>-4.5</v>
      </c>
      <c r="BM45" s="4">
        <f t="shared" si="36"/>
        <v>-13.5</v>
      </c>
      <c r="BN45" s="4">
        <f t="shared" si="37"/>
        <v>1.89</v>
      </c>
      <c r="BQ45" s="4">
        <f t="shared" si="38"/>
        <v>0</v>
      </c>
      <c r="BR45" s="13" t="str">
        <f t="shared" si="39"/>
        <v/>
      </c>
      <c r="BS45" s="4" t="str">
        <f t="shared" si="40"/>
        <v/>
      </c>
      <c r="BT45" s="25"/>
    </row>
    <row r="46">
      <c r="A46" s="2">
        <f t="shared" si="41"/>
        <v>-4</v>
      </c>
      <c r="B46" s="4">
        <f t="shared" si="1"/>
        <v>-12</v>
      </c>
      <c r="C46" s="4">
        <f t="shared" si="2"/>
        <v>1.74</v>
      </c>
      <c r="F46" s="4">
        <f t="shared" si="3"/>
        <v>0</v>
      </c>
      <c r="G46" s="13" t="str">
        <f t="shared" si="4"/>
        <v/>
      </c>
      <c r="H46" s="4" t="str">
        <f t="shared" si="5"/>
        <v/>
      </c>
      <c r="J46" s="2">
        <f t="shared" si="42"/>
        <v>-4</v>
      </c>
      <c r="K46" s="4">
        <f t="shared" si="6"/>
        <v>-12</v>
      </c>
      <c r="L46" s="4">
        <f t="shared" si="7"/>
        <v>1.74</v>
      </c>
      <c r="O46" s="4">
        <f t="shared" si="8"/>
        <v>0</v>
      </c>
      <c r="P46" s="13" t="str">
        <f t="shared" si="9"/>
        <v/>
      </c>
      <c r="Q46" s="4" t="str">
        <f t="shared" si="10"/>
        <v/>
      </c>
      <c r="S46" s="2">
        <f t="shared" si="43"/>
        <v>-4</v>
      </c>
      <c r="T46" s="4">
        <f t="shared" si="11"/>
        <v>-12</v>
      </c>
      <c r="U46" s="4">
        <f t="shared" si="12"/>
        <v>1.86</v>
      </c>
      <c r="X46" s="4">
        <f t="shared" si="13"/>
        <v>0</v>
      </c>
      <c r="Y46" s="13" t="str">
        <f t="shared" si="14"/>
        <v/>
      </c>
      <c r="Z46" s="4" t="str">
        <f t="shared" si="15"/>
        <v/>
      </c>
      <c r="AB46" s="2">
        <f t="shared" si="44"/>
        <v>-4</v>
      </c>
      <c r="AC46" s="4">
        <f t="shared" si="16"/>
        <v>-12</v>
      </c>
      <c r="AD46" s="4">
        <f t="shared" si="17"/>
        <v>1.86</v>
      </c>
      <c r="AG46" s="4">
        <f t="shared" si="18"/>
        <v>0</v>
      </c>
      <c r="AH46" s="13" t="str">
        <f t="shared" si="19"/>
        <v/>
      </c>
      <c r="AI46" s="4" t="str">
        <f t="shared" si="20"/>
        <v/>
      </c>
      <c r="AJ46" s="13"/>
      <c r="AK46" s="2">
        <f t="shared" si="45"/>
        <v>-4</v>
      </c>
      <c r="AL46" s="4">
        <f t="shared" si="21"/>
        <v>-12</v>
      </c>
      <c r="AM46" s="4">
        <f t="shared" si="22"/>
        <v>1.86</v>
      </c>
      <c r="AP46" s="4">
        <f t="shared" si="23"/>
        <v>0</v>
      </c>
      <c r="AQ46" s="13" t="str">
        <f t="shared" si="24"/>
        <v/>
      </c>
      <c r="AR46" s="4" t="str">
        <f t="shared" si="25"/>
        <v/>
      </c>
      <c r="AS46" s="13"/>
      <c r="AT46" s="2">
        <f t="shared" si="46"/>
        <v>-4</v>
      </c>
      <c r="AU46" s="4">
        <f t="shared" si="26"/>
        <v>-12</v>
      </c>
      <c r="AV46" s="4">
        <f t="shared" si="27"/>
        <v>1.86</v>
      </c>
      <c r="AY46" s="4">
        <f t="shared" si="28"/>
        <v>0</v>
      </c>
      <c r="AZ46" s="13" t="str">
        <f t="shared" si="29"/>
        <v/>
      </c>
      <c r="BA46" s="4" t="str">
        <f t="shared" si="30"/>
        <v/>
      </c>
      <c r="BB46" s="13"/>
      <c r="BC46" s="2">
        <f t="shared" si="47"/>
        <v>-4</v>
      </c>
      <c r="BD46" s="4">
        <f t="shared" si="31"/>
        <v>-12</v>
      </c>
      <c r="BE46" s="4">
        <f t="shared" si="32"/>
        <v>1.86</v>
      </c>
      <c r="BH46" s="4">
        <f t="shared" si="33"/>
        <v>0</v>
      </c>
      <c r="BI46" s="13" t="str">
        <f t="shared" si="34"/>
        <v/>
      </c>
      <c r="BJ46" s="4" t="str">
        <f t="shared" si="35"/>
        <v/>
      </c>
      <c r="BK46" s="13"/>
      <c r="BL46" s="2">
        <f t="shared" si="48"/>
        <v>-4</v>
      </c>
      <c r="BM46" s="4">
        <f t="shared" si="36"/>
        <v>-12</v>
      </c>
      <c r="BN46" s="4">
        <f t="shared" si="37"/>
        <v>1.86</v>
      </c>
      <c r="BQ46" s="4">
        <f t="shared" si="38"/>
        <v>0</v>
      </c>
      <c r="BR46" s="13" t="str">
        <f t="shared" si="39"/>
        <v/>
      </c>
      <c r="BS46" s="4" t="str">
        <f t="shared" si="40"/>
        <v/>
      </c>
      <c r="BT46" s="25"/>
    </row>
    <row r="47">
      <c r="A47" s="2">
        <f t="shared" si="41"/>
        <v>-3.5</v>
      </c>
      <c r="B47" s="4">
        <f t="shared" si="1"/>
        <v>-10.5</v>
      </c>
      <c r="C47" s="4">
        <f t="shared" si="2"/>
        <v>1.71</v>
      </c>
      <c r="F47" s="4">
        <f t="shared" si="3"/>
        <v>0</v>
      </c>
      <c r="G47" s="13" t="str">
        <f t="shared" si="4"/>
        <v/>
      </c>
      <c r="H47" s="4" t="str">
        <f t="shared" si="5"/>
        <v/>
      </c>
      <c r="J47" s="2">
        <f t="shared" si="42"/>
        <v>-3.5</v>
      </c>
      <c r="K47" s="4">
        <f t="shared" si="6"/>
        <v>-10.5</v>
      </c>
      <c r="L47" s="4">
        <f t="shared" si="7"/>
        <v>1.71</v>
      </c>
      <c r="O47" s="4">
        <f t="shared" si="8"/>
        <v>0</v>
      </c>
      <c r="P47" s="13" t="str">
        <f t="shared" si="9"/>
        <v/>
      </c>
      <c r="Q47" s="4" t="str">
        <f t="shared" si="10"/>
        <v/>
      </c>
      <c r="S47" s="2">
        <f t="shared" si="43"/>
        <v>-3.5</v>
      </c>
      <c r="T47" s="4">
        <f t="shared" si="11"/>
        <v>-10.5</v>
      </c>
      <c r="U47" s="4">
        <f t="shared" si="12"/>
        <v>1.83</v>
      </c>
      <c r="X47" s="4">
        <f t="shared" si="13"/>
        <v>0</v>
      </c>
      <c r="Y47" s="13" t="str">
        <f t="shared" si="14"/>
        <v/>
      </c>
      <c r="Z47" s="4" t="str">
        <f t="shared" si="15"/>
        <v/>
      </c>
      <c r="AB47" s="2">
        <f t="shared" si="44"/>
        <v>-3.5</v>
      </c>
      <c r="AC47" s="4">
        <f t="shared" si="16"/>
        <v>-10.5</v>
      </c>
      <c r="AD47" s="4">
        <f t="shared" si="17"/>
        <v>1.83</v>
      </c>
      <c r="AG47" s="4">
        <f t="shared" si="18"/>
        <v>0</v>
      </c>
      <c r="AH47" s="13" t="str">
        <f t="shared" si="19"/>
        <v/>
      </c>
      <c r="AI47" s="4" t="str">
        <f t="shared" si="20"/>
        <v/>
      </c>
      <c r="AJ47" s="13"/>
      <c r="AK47" s="2">
        <f t="shared" si="45"/>
        <v>-3.5</v>
      </c>
      <c r="AL47" s="4">
        <f t="shared" si="21"/>
        <v>-10.5</v>
      </c>
      <c r="AM47" s="4">
        <f t="shared" si="22"/>
        <v>1.83</v>
      </c>
      <c r="AP47" s="4">
        <f t="shared" si="23"/>
        <v>0</v>
      </c>
      <c r="AQ47" s="13" t="str">
        <f t="shared" si="24"/>
        <v/>
      </c>
      <c r="AR47" s="4" t="str">
        <f t="shared" si="25"/>
        <v/>
      </c>
      <c r="AS47" s="13"/>
      <c r="AT47" s="2">
        <f t="shared" si="46"/>
        <v>-3.5</v>
      </c>
      <c r="AU47" s="4">
        <f t="shared" si="26"/>
        <v>-10.5</v>
      </c>
      <c r="AV47" s="4">
        <f t="shared" si="27"/>
        <v>1.83</v>
      </c>
      <c r="AY47" s="4">
        <f t="shared" si="28"/>
        <v>0</v>
      </c>
      <c r="AZ47" s="13" t="str">
        <f t="shared" si="29"/>
        <v/>
      </c>
      <c r="BA47" s="4" t="str">
        <f t="shared" si="30"/>
        <v/>
      </c>
      <c r="BB47" s="13"/>
      <c r="BC47" s="2">
        <f t="shared" si="47"/>
        <v>-3.5</v>
      </c>
      <c r="BD47" s="4">
        <f t="shared" si="31"/>
        <v>-10.5</v>
      </c>
      <c r="BE47" s="4">
        <f t="shared" si="32"/>
        <v>1.83</v>
      </c>
      <c r="BH47" s="4">
        <f t="shared" si="33"/>
        <v>0</v>
      </c>
      <c r="BI47" s="13" t="str">
        <f t="shared" si="34"/>
        <v/>
      </c>
      <c r="BJ47" s="4" t="str">
        <f t="shared" si="35"/>
        <v/>
      </c>
      <c r="BK47" s="13"/>
      <c r="BL47" s="2">
        <f t="shared" si="48"/>
        <v>-3.5</v>
      </c>
      <c r="BM47" s="4">
        <f t="shared" si="36"/>
        <v>-10.5</v>
      </c>
      <c r="BN47" s="4">
        <f t="shared" si="37"/>
        <v>1.83</v>
      </c>
      <c r="BQ47" s="4">
        <f t="shared" si="38"/>
        <v>0</v>
      </c>
      <c r="BR47" s="13" t="str">
        <f t="shared" si="39"/>
        <v/>
      </c>
      <c r="BS47" s="4" t="str">
        <f t="shared" si="40"/>
        <v/>
      </c>
      <c r="BT47" s="25"/>
    </row>
    <row r="48">
      <c r="A48" s="2">
        <f t="shared" si="41"/>
        <v>-3</v>
      </c>
      <c r="B48" s="4">
        <f t="shared" si="1"/>
        <v>-9</v>
      </c>
      <c r="C48" s="4">
        <f t="shared" si="2"/>
        <v>1.68</v>
      </c>
      <c r="F48" s="4">
        <f t="shared" si="3"/>
        <v>0</v>
      </c>
      <c r="G48" s="13" t="str">
        <f t="shared" si="4"/>
        <v/>
      </c>
      <c r="H48" s="4" t="str">
        <f t="shared" si="5"/>
        <v/>
      </c>
      <c r="J48" s="2">
        <f t="shared" si="42"/>
        <v>-3</v>
      </c>
      <c r="K48" s="4">
        <f t="shared" si="6"/>
        <v>-9</v>
      </c>
      <c r="L48" s="4">
        <f t="shared" si="7"/>
        <v>1.68</v>
      </c>
      <c r="O48" s="4">
        <f t="shared" si="8"/>
        <v>0</v>
      </c>
      <c r="P48" s="13" t="str">
        <f t="shared" si="9"/>
        <v/>
      </c>
      <c r="Q48" s="4" t="str">
        <f t="shared" si="10"/>
        <v/>
      </c>
      <c r="S48" s="2">
        <f t="shared" si="43"/>
        <v>-3</v>
      </c>
      <c r="T48" s="4">
        <f t="shared" si="11"/>
        <v>-9</v>
      </c>
      <c r="U48" s="4">
        <f t="shared" si="12"/>
        <v>1.8</v>
      </c>
      <c r="X48" s="4">
        <f t="shared" si="13"/>
        <v>0</v>
      </c>
      <c r="Y48" s="13" t="str">
        <f t="shared" si="14"/>
        <v/>
      </c>
      <c r="Z48" s="4" t="str">
        <f t="shared" si="15"/>
        <v/>
      </c>
      <c r="AB48" s="2">
        <f t="shared" si="44"/>
        <v>-3</v>
      </c>
      <c r="AC48" s="4">
        <f t="shared" si="16"/>
        <v>-9</v>
      </c>
      <c r="AD48" s="4">
        <f t="shared" si="17"/>
        <v>1.8</v>
      </c>
      <c r="AG48" s="4">
        <f t="shared" si="18"/>
        <v>0</v>
      </c>
      <c r="AH48" s="13" t="str">
        <f t="shared" si="19"/>
        <v/>
      </c>
      <c r="AI48" s="4" t="str">
        <f t="shared" si="20"/>
        <v/>
      </c>
      <c r="AJ48" s="13"/>
      <c r="AK48" s="2">
        <f t="shared" si="45"/>
        <v>-3</v>
      </c>
      <c r="AL48" s="4">
        <f t="shared" si="21"/>
        <v>-9</v>
      </c>
      <c r="AM48" s="4">
        <f t="shared" si="22"/>
        <v>1.8</v>
      </c>
      <c r="AP48" s="4">
        <f t="shared" si="23"/>
        <v>0</v>
      </c>
      <c r="AQ48" s="13" t="str">
        <f t="shared" si="24"/>
        <v/>
      </c>
      <c r="AR48" s="4" t="str">
        <f t="shared" si="25"/>
        <v/>
      </c>
      <c r="AS48" s="13"/>
      <c r="AT48" s="2">
        <f t="shared" si="46"/>
        <v>-3</v>
      </c>
      <c r="AU48" s="4">
        <f t="shared" si="26"/>
        <v>-9</v>
      </c>
      <c r="AV48" s="4">
        <f t="shared" si="27"/>
        <v>1.8</v>
      </c>
      <c r="AY48" s="4">
        <f t="shared" si="28"/>
        <v>0</v>
      </c>
      <c r="AZ48" s="13" t="str">
        <f t="shared" si="29"/>
        <v/>
      </c>
      <c r="BA48" s="4" t="str">
        <f t="shared" si="30"/>
        <v/>
      </c>
      <c r="BB48" s="13"/>
      <c r="BC48" s="2">
        <f t="shared" si="47"/>
        <v>-3</v>
      </c>
      <c r="BD48" s="4">
        <f t="shared" si="31"/>
        <v>-9</v>
      </c>
      <c r="BE48" s="4">
        <f t="shared" si="32"/>
        <v>1.8</v>
      </c>
      <c r="BH48" s="4">
        <f t="shared" si="33"/>
        <v>0</v>
      </c>
      <c r="BI48" s="13" t="str">
        <f t="shared" si="34"/>
        <v/>
      </c>
      <c r="BJ48" s="4" t="str">
        <f t="shared" si="35"/>
        <v/>
      </c>
      <c r="BK48" s="13"/>
      <c r="BL48" s="2">
        <f t="shared" si="48"/>
        <v>-3</v>
      </c>
      <c r="BM48" s="4">
        <f t="shared" si="36"/>
        <v>-9</v>
      </c>
      <c r="BN48" s="4">
        <f t="shared" si="37"/>
        <v>1.8</v>
      </c>
      <c r="BQ48" s="4">
        <f t="shared" si="38"/>
        <v>0</v>
      </c>
      <c r="BR48" s="13" t="str">
        <f t="shared" si="39"/>
        <v/>
      </c>
      <c r="BS48" s="4" t="str">
        <f t="shared" si="40"/>
        <v/>
      </c>
      <c r="BT48" s="25"/>
    </row>
    <row r="49">
      <c r="A49" s="2">
        <f t="shared" si="41"/>
        <v>-2.5</v>
      </c>
      <c r="B49" s="4">
        <f t="shared" si="1"/>
        <v>-7.5</v>
      </c>
      <c r="C49" s="4">
        <f t="shared" si="2"/>
        <v>1.65</v>
      </c>
      <c r="F49" s="4">
        <f t="shared" si="3"/>
        <v>0</v>
      </c>
      <c r="G49" s="13" t="str">
        <f t="shared" si="4"/>
        <v/>
      </c>
      <c r="H49" s="4" t="str">
        <f t="shared" si="5"/>
        <v/>
      </c>
      <c r="J49" s="2">
        <f t="shared" si="42"/>
        <v>-2.5</v>
      </c>
      <c r="K49" s="4">
        <f t="shared" si="6"/>
        <v>-7.5</v>
      </c>
      <c r="L49" s="4">
        <f t="shared" si="7"/>
        <v>1.65</v>
      </c>
      <c r="O49" s="4">
        <f t="shared" si="8"/>
        <v>0</v>
      </c>
      <c r="P49" s="13" t="str">
        <f t="shared" si="9"/>
        <v/>
      </c>
      <c r="Q49" s="4" t="str">
        <f t="shared" si="10"/>
        <v/>
      </c>
      <c r="S49" s="2">
        <f t="shared" si="43"/>
        <v>-2.5</v>
      </c>
      <c r="T49" s="4">
        <f t="shared" si="11"/>
        <v>-7.5</v>
      </c>
      <c r="U49" s="4">
        <f t="shared" si="12"/>
        <v>1.77</v>
      </c>
      <c r="X49" s="4">
        <f t="shared" si="13"/>
        <v>0</v>
      </c>
      <c r="Y49" s="13" t="str">
        <f t="shared" si="14"/>
        <v/>
      </c>
      <c r="Z49" s="4" t="str">
        <f t="shared" si="15"/>
        <v/>
      </c>
      <c r="AB49" s="2">
        <f t="shared" si="44"/>
        <v>-2.5</v>
      </c>
      <c r="AC49" s="4">
        <f t="shared" si="16"/>
        <v>-7.5</v>
      </c>
      <c r="AD49" s="4">
        <f t="shared" si="17"/>
        <v>1.77</v>
      </c>
      <c r="AG49" s="4">
        <f t="shared" si="18"/>
        <v>0</v>
      </c>
      <c r="AH49" s="13" t="str">
        <f t="shared" si="19"/>
        <v/>
      </c>
      <c r="AI49" s="4" t="str">
        <f t="shared" si="20"/>
        <v/>
      </c>
      <c r="AJ49" s="13"/>
      <c r="AK49" s="2">
        <f t="shared" si="45"/>
        <v>-2.5</v>
      </c>
      <c r="AL49" s="4">
        <f t="shared" si="21"/>
        <v>-7.5</v>
      </c>
      <c r="AM49" s="4">
        <f t="shared" si="22"/>
        <v>1.77</v>
      </c>
      <c r="AP49" s="4">
        <f t="shared" si="23"/>
        <v>0</v>
      </c>
      <c r="AQ49" s="13" t="str">
        <f t="shared" si="24"/>
        <v/>
      </c>
      <c r="AR49" s="4" t="str">
        <f t="shared" si="25"/>
        <v/>
      </c>
      <c r="AS49" s="13"/>
      <c r="AT49" s="2">
        <f t="shared" si="46"/>
        <v>-2.5</v>
      </c>
      <c r="AU49" s="4">
        <f t="shared" si="26"/>
        <v>-7.5</v>
      </c>
      <c r="AV49" s="4">
        <f t="shared" si="27"/>
        <v>1.77</v>
      </c>
      <c r="AY49" s="4">
        <f t="shared" si="28"/>
        <v>0</v>
      </c>
      <c r="AZ49" s="13" t="str">
        <f t="shared" si="29"/>
        <v/>
      </c>
      <c r="BA49" s="4" t="str">
        <f t="shared" si="30"/>
        <v/>
      </c>
      <c r="BB49" s="13"/>
      <c r="BC49" s="2">
        <f t="shared" si="47"/>
        <v>-2.5</v>
      </c>
      <c r="BD49" s="4">
        <f t="shared" si="31"/>
        <v>-7.5</v>
      </c>
      <c r="BE49" s="4">
        <f t="shared" si="32"/>
        <v>1.77</v>
      </c>
      <c r="BH49" s="4">
        <f t="shared" si="33"/>
        <v>0</v>
      </c>
      <c r="BI49" s="13" t="str">
        <f t="shared" si="34"/>
        <v/>
      </c>
      <c r="BJ49" s="4" t="str">
        <f t="shared" si="35"/>
        <v/>
      </c>
      <c r="BK49" s="13"/>
      <c r="BL49" s="2">
        <f t="shared" si="48"/>
        <v>-2.5</v>
      </c>
      <c r="BM49" s="4">
        <f t="shared" si="36"/>
        <v>-7.5</v>
      </c>
      <c r="BN49" s="4">
        <f t="shared" si="37"/>
        <v>1.77</v>
      </c>
      <c r="BQ49" s="4">
        <f t="shared" si="38"/>
        <v>0</v>
      </c>
      <c r="BR49" s="13" t="str">
        <f t="shared" si="39"/>
        <v/>
      </c>
      <c r="BS49" s="4" t="str">
        <f t="shared" si="40"/>
        <v/>
      </c>
      <c r="BT49" s="25"/>
    </row>
    <row r="50">
      <c r="A50" s="2">
        <f t="shared" si="41"/>
        <v>-2</v>
      </c>
      <c r="B50" s="4">
        <f t="shared" si="1"/>
        <v>-6</v>
      </c>
      <c r="C50" s="4">
        <f t="shared" si="2"/>
        <v>1.62</v>
      </c>
      <c r="F50" s="4">
        <f t="shared" si="3"/>
        <v>0</v>
      </c>
      <c r="G50" s="13" t="str">
        <f t="shared" si="4"/>
        <v/>
      </c>
      <c r="H50" s="4" t="str">
        <f t="shared" si="5"/>
        <v/>
      </c>
      <c r="J50" s="2">
        <f t="shared" si="42"/>
        <v>-2</v>
      </c>
      <c r="K50" s="4">
        <f t="shared" si="6"/>
        <v>-6</v>
      </c>
      <c r="L50" s="4">
        <f t="shared" si="7"/>
        <v>1.62</v>
      </c>
      <c r="O50" s="4">
        <f t="shared" si="8"/>
        <v>0</v>
      </c>
      <c r="P50" s="13" t="str">
        <f t="shared" si="9"/>
        <v/>
      </c>
      <c r="Q50" s="4" t="str">
        <f t="shared" si="10"/>
        <v/>
      </c>
      <c r="S50" s="2">
        <f t="shared" si="43"/>
        <v>-2</v>
      </c>
      <c r="T50" s="4">
        <f t="shared" si="11"/>
        <v>-6</v>
      </c>
      <c r="U50" s="4">
        <f t="shared" si="12"/>
        <v>1.74</v>
      </c>
      <c r="X50" s="4">
        <f t="shared" si="13"/>
        <v>0</v>
      </c>
      <c r="Y50" s="13" t="str">
        <f t="shared" si="14"/>
        <v/>
      </c>
      <c r="Z50" s="4" t="str">
        <f t="shared" si="15"/>
        <v/>
      </c>
      <c r="AB50" s="2">
        <f t="shared" si="44"/>
        <v>-2</v>
      </c>
      <c r="AC50" s="4">
        <f t="shared" si="16"/>
        <v>-6</v>
      </c>
      <c r="AD50" s="4">
        <f t="shared" si="17"/>
        <v>1.74</v>
      </c>
      <c r="AG50" s="4">
        <f t="shared" si="18"/>
        <v>0</v>
      </c>
      <c r="AH50" s="13" t="str">
        <f t="shared" si="19"/>
        <v/>
      </c>
      <c r="AI50" s="4" t="str">
        <f t="shared" si="20"/>
        <v/>
      </c>
      <c r="AJ50" s="13"/>
      <c r="AK50" s="2">
        <f t="shared" si="45"/>
        <v>-2</v>
      </c>
      <c r="AL50" s="4">
        <f t="shared" si="21"/>
        <v>-6</v>
      </c>
      <c r="AM50" s="4">
        <f t="shared" si="22"/>
        <v>1.74</v>
      </c>
      <c r="AP50" s="4">
        <f t="shared" si="23"/>
        <v>0</v>
      </c>
      <c r="AQ50" s="13" t="str">
        <f t="shared" si="24"/>
        <v/>
      </c>
      <c r="AR50" s="4" t="str">
        <f t="shared" si="25"/>
        <v/>
      </c>
      <c r="AS50" s="13"/>
      <c r="AT50" s="2">
        <f t="shared" si="46"/>
        <v>-2</v>
      </c>
      <c r="AU50" s="4">
        <f t="shared" si="26"/>
        <v>-6</v>
      </c>
      <c r="AV50" s="4">
        <f t="shared" si="27"/>
        <v>1.74</v>
      </c>
      <c r="AY50" s="4">
        <f t="shared" si="28"/>
        <v>0</v>
      </c>
      <c r="AZ50" s="13" t="str">
        <f t="shared" si="29"/>
        <v/>
      </c>
      <c r="BA50" s="4" t="str">
        <f t="shared" si="30"/>
        <v/>
      </c>
      <c r="BB50" s="13"/>
      <c r="BC50" s="2">
        <f t="shared" si="47"/>
        <v>-2</v>
      </c>
      <c r="BD50" s="4">
        <f t="shared" si="31"/>
        <v>-6</v>
      </c>
      <c r="BE50" s="4">
        <f t="shared" si="32"/>
        <v>1.74</v>
      </c>
      <c r="BH50" s="4">
        <f t="shared" si="33"/>
        <v>0</v>
      </c>
      <c r="BI50" s="13" t="str">
        <f t="shared" si="34"/>
        <v/>
      </c>
      <c r="BJ50" s="4" t="str">
        <f t="shared" si="35"/>
        <v/>
      </c>
      <c r="BK50" s="13"/>
      <c r="BL50" s="2">
        <f t="shared" si="48"/>
        <v>-2</v>
      </c>
      <c r="BM50" s="4">
        <f t="shared" si="36"/>
        <v>-6</v>
      </c>
      <c r="BN50" s="4">
        <f t="shared" si="37"/>
        <v>1.74</v>
      </c>
      <c r="BQ50" s="4">
        <f t="shared" si="38"/>
        <v>0</v>
      </c>
      <c r="BR50" s="13" t="str">
        <f t="shared" si="39"/>
        <v/>
      </c>
      <c r="BS50" s="4" t="str">
        <f t="shared" si="40"/>
        <v/>
      </c>
      <c r="BT50" s="25"/>
    </row>
    <row r="51">
      <c r="A51" s="2">
        <f t="shared" si="41"/>
        <v>-1.5</v>
      </c>
      <c r="B51" s="4">
        <f t="shared" si="1"/>
        <v>-4.5</v>
      </c>
      <c r="C51" s="4">
        <f t="shared" si="2"/>
        <v>1.59</v>
      </c>
      <c r="F51" s="4">
        <f t="shared" si="3"/>
        <v>0</v>
      </c>
      <c r="G51" s="13" t="str">
        <f t="shared" si="4"/>
        <v/>
      </c>
      <c r="H51" s="4" t="str">
        <f t="shared" si="5"/>
        <v/>
      </c>
      <c r="J51" s="2">
        <f t="shared" si="42"/>
        <v>-1.5</v>
      </c>
      <c r="K51" s="4">
        <f t="shared" si="6"/>
        <v>-4.5</v>
      </c>
      <c r="L51" s="4">
        <f t="shared" si="7"/>
        <v>1.59</v>
      </c>
      <c r="O51" s="4">
        <f t="shared" si="8"/>
        <v>0</v>
      </c>
      <c r="P51" s="13" t="str">
        <f t="shared" si="9"/>
        <v/>
      </c>
      <c r="Q51" s="4" t="str">
        <f t="shared" si="10"/>
        <v/>
      </c>
      <c r="S51" s="2">
        <f t="shared" si="43"/>
        <v>-1.5</v>
      </c>
      <c r="T51" s="4">
        <f t="shared" si="11"/>
        <v>-4.5</v>
      </c>
      <c r="U51" s="4">
        <f t="shared" si="12"/>
        <v>1.71</v>
      </c>
      <c r="X51" s="4">
        <f t="shared" si="13"/>
        <v>0</v>
      </c>
      <c r="Y51" s="13" t="str">
        <f t="shared" si="14"/>
        <v/>
      </c>
      <c r="Z51" s="4" t="str">
        <f t="shared" si="15"/>
        <v/>
      </c>
      <c r="AB51" s="2">
        <f t="shared" si="44"/>
        <v>-1.5</v>
      </c>
      <c r="AC51" s="4">
        <f t="shared" si="16"/>
        <v>-4.5</v>
      </c>
      <c r="AD51" s="4">
        <f t="shared" si="17"/>
        <v>1.71</v>
      </c>
      <c r="AG51" s="4">
        <f t="shared" si="18"/>
        <v>0</v>
      </c>
      <c r="AH51" s="13" t="str">
        <f t="shared" si="19"/>
        <v/>
      </c>
      <c r="AI51" s="4" t="str">
        <f t="shared" si="20"/>
        <v/>
      </c>
      <c r="AJ51" s="13"/>
      <c r="AK51" s="2">
        <f t="shared" si="45"/>
        <v>-1.5</v>
      </c>
      <c r="AL51" s="4">
        <f t="shared" si="21"/>
        <v>-4.5</v>
      </c>
      <c r="AM51" s="4">
        <f t="shared" si="22"/>
        <v>1.71</v>
      </c>
      <c r="AP51" s="4">
        <f t="shared" si="23"/>
        <v>0</v>
      </c>
      <c r="AQ51" s="13" t="str">
        <f t="shared" si="24"/>
        <v/>
      </c>
      <c r="AR51" s="4" t="str">
        <f t="shared" si="25"/>
        <v/>
      </c>
      <c r="AS51" s="13"/>
      <c r="AT51" s="2">
        <f t="shared" si="46"/>
        <v>-1.5</v>
      </c>
      <c r="AU51" s="4">
        <f t="shared" si="26"/>
        <v>-4.5</v>
      </c>
      <c r="AV51" s="4">
        <f t="shared" si="27"/>
        <v>1.71</v>
      </c>
      <c r="AY51" s="4">
        <f t="shared" si="28"/>
        <v>0</v>
      </c>
      <c r="AZ51" s="13" t="str">
        <f t="shared" si="29"/>
        <v/>
      </c>
      <c r="BA51" s="4" t="str">
        <f t="shared" si="30"/>
        <v/>
      </c>
      <c r="BB51" s="13"/>
      <c r="BC51" s="2">
        <f t="shared" si="47"/>
        <v>-1.5</v>
      </c>
      <c r="BD51" s="4">
        <f t="shared" si="31"/>
        <v>-4.5</v>
      </c>
      <c r="BE51" s="4">
        <f t="shared" si="32"/>
        <v>1.71</v>
      </c>
      <c r="BH51" s="4">
        <f t="shared" si="33"/>
        <v>0</v>
      </c>
      <c r="BI51" s="13" t="str">
        <f t="shared" si="34"/>
        <v/>
      </c>
      <c r="BJ51" s="4" t="str">
        <f t="shared" si="35"/>
        <v/>
      </c>
      <c r="BK51" s="13"/>
      <c r="BL51" s="2">
        <f t="shared" si="48"/>
        <v>-1.5</v>
      </c>
      <c r="BM51" s="4">
        <f t="shared" si="36"/>
        <v>-4.5</v>
      </c>
      <c r="BN51" s="4">
        <f t="shared" si="37"/>
        <v>1.71</v>
      </c>
      <c r="BQ51" s="4">
        <f t="shared" si="38"/>
        <v>0</v>
      </c>
      <c r="BR51" s="13" t="str">
        <f t="shared" si="39"/>
        <v/>
      </c>
      <c r="BS51" s="4" t="str">
        <f t="shared" si="40"/>
        <v/>
      </c>
      <c r="BT51" s="25"/>
    </row>
    <row r="52">
      <c r="A52" s="2">
        <f t="shared" si="41"/>
        <v>-1</v>
      </c>
      <c r="B52" s="4">
        <f t="shared" si="1"/>
        <v>-3</v>
      </c>
      <c r="C52" s="4">
        <f t="shared" si="2"/>
        <v>1.56</v>
      </c>
      <c r="F52" s="4">
        <f t="shared" si="3"/>
        <v>0</v>
      </c>
      <c r="G52" s="13" t="str">
        <f t="shared" si="4"/>
        <v/>
      </c>
      <c r="H52" s="4" t="str">
        <f t="shared" si="5"/>
        <v/>
      </c>
      <c r="J52" s="2">
        <f t="shared" si="42"/>
        <v>-1</v>
      </c>
      <c r="K52" s="4">
        <f t="shared" si="6"/>
        <v>-3</v>
      </c>
      <c r="L52" s="4">
        <f t="shared" si="7"/>
        <v>1.56</v>
      </c>
      <c r="O52" s="4">
        <f t="shared" si="8"/>
        <v>0</v>
      </c>
      <c r="P52" s="13" t="str">
        <f t="shared" si="9"/>
        <v/>
      </c>
      <c r="Q52" s="4" t="str">
        <f t="shared" si="10"/>
        <v/>
      </c>
      <c r="S52" s="2">
        <f t="shared" si="43"/>
        <v>-1</v>
      </c>
      <c r="T52" s="4">
        <f t="shared" si="11"/>
        <v>-3</v>
      </c>
      <c r="U52" s="4">
        <f t="shared" si="12"/>
        <v>1.68</v>
      </c>
      <c r="X52" s="4">
        <f t="shared" si="13"/>
        <v>0</v>
      </c>
      <c r="Y52" s="13" t="str">
        <f t="shared" si="14"/>
        <v/>
      </c>
      <c r="Z52" s="4" t="str">
        <f t="shared" si="15"/>
        <v/>
      </c>
      <c r="AB52" s="2">
        <f t="shared" si="44"/>
        <v>-1</v>
      </c>
      <c r="AC52" s="4">
        <f t="shared" si="16"/>
        <v>-3</v>
      </c>
      <c r="AD52" s="4">
        <f t="shared" si="17"/>
        <v>1.68</v>
      </c>
      <c r="AG52" s="4">
        <f t="shared" si="18"/>
        <v>0</v>
      </c>
      <c r="AH52" s="13" t="str">
        <f t="shared" si="19"/>
        <v/>
      </c>
      <c r="AI52" s="4" t="str">
        <f t="shared" si="20"/>
        <v/>
      </c>
      <c r="AJ52" s="13"/>
      <c r="AK52" s="2">
        <f t="shared" si="45"/>
        <v>-1</v>
      </c>
      <c r="AL52" s="4">
        <f t="shared" si="21"/>
        <v>-3</v>
      </c>
      <c r="AM52" s="4">
        <f t="shared" si="22"/>
        <v>1.68</v>
      </c>
      <c r="AP52" s="4">
        <f t="shared" si="23"/>
        <v>0</v>
      </c>
      <c r="AQ52" s="13" t="str">
        <f t="shared" si="24"/>
        <v/>
      </c>
      <c r="AR52" s="4" t="str">
        <f t="shared" si="25"/>
        <v/>
      </c>
      <c r="AS52" s="13"/>
      <c r="AT52" s="2">
        <f t="shared" si="46"/>
        <v>-1</v>
      </c>
      <c r="AU52" s="4">
        <f t="shared" si="26"/>
        <v>-3</v>
      </c>
      <c r="AV52" s="4">
        <f t="shared" si="27"/>
        <v>1.68</v>
      </c>
      <c r="AY52" s="4">
        <f t="shared" si="28"/>
        <v>0</v>
      </c>
      <c r="AZ52" s="13" t="str">
        <f t="shared" si="29"/>
        <v/>
      </c>
      <c r="BA52" s="4" t="str">
        <f t="shared" si="30"/>
        <v/>
      </c>
      <c r="BB52" s="13"/>
      <c r="BC52" s="2">
        <f t="shared" si="47"/>
        <v>-1</v>
      </c>
      <c r="BD52" s="4">
        <f t="shared" si="31"/>
        <v>-3</v>
      </c>
      <c r="BE52" s="4">
        <f t="shared" si="32"/>
        <v>1.68</v>
      </c>
      <c r="BH52" s="4">
        <f t="shared" si="33"/>
        <v>0</v>
      </c>
      <c r="BI52" s="13" t="str">
        <f t="shared" si="34"/>
        <v/>
      </c>
      <c r="BJ52" s="4" t="str">
        <f t="shared" si="35"/>
        <v/>
      </c>
      <c r="BK52" s="13"/>
      <c r="BL52" s="2">
        <f t="shared" si="48"/>
        <v>-1</v>
      </c>
      <c r="BM52" s="4">
        <f t="shared" si="36"/>
        <v>-3</v>
      </c>
      <c r="BN52" s="4">
        <f t="shared" si="37"/>
        <v>1.68</v>
      </c>
      <c r="BQ52" s="4">
        <f t="shared" si="38"/>
        <v>0</v>
      </c>
      <c r="BR52" s="13" t="str">
        <f t="shared" si="39"/>
        <v/>
      </c>
      <c r="BS52" s="4" t="str">
        <f t="shared" si="40"/>
        <v/>
      </c>
      <c r="BT52" s="25"/>
    </row>
    <row r="53">
      <c r="A53" s="2">
        <f t="shared" si="41"/>
        <v>-0.5</v>
      </c>
      <c r="B53" s="4">
        <f t="shared" si="1"/>
        <v>-1.5</v>
      </c>
      <c r="C53" s="4">
        <f t="shared" si="2"/>
        <v>1.53</v>
      </c>
      <c r="F53" s="4">
        <f t="shared" si="3"/>
        <v>0</v>
      </c>
      <c r="G53" s="13" t="str">
        <f t="shared" si="4"/>
        <v/>
      </c>
      <c r="H53" s="4" t="str">
        <f t="shared" si="5"/>
        <v/>
      </c>
      <c r="J53" s="2">
        <f t="shared" si="42"/>
        <v>-0.5</v>
      </c>
      <c r="K53" s="4">
        <f t="shared" si="6"/>
        <v>-1.5</v>
      </c>
      <c r="L53" s="4">
        <f t="shared" si="7"/>
        <v>1.53</v>
      </c>
      <c r="O53" s="4">
        <f t="shared" si="8"/>
        <v>0</v>
      </c>
      <c r="P53" s="13" t="str">
        <f t="shared" si="9"/>
        <v/>
      </c>
      <c r="Q53" s="4" t="str">
        <f t="shared" si="10"/>
        <v/>
      </c>
      <c r="S53" s="2">
        <f t="shared" si="43"/>
        <v>-0.5</v>
      </c>
      <c r="T53" s="4">
        <f t="shared" si="11"/>
        <v>-1.5</v>
      </c>
      <c r="U53" s="4">
        <f t="shared" si="12"/>
        <v>1.65</v>
      </c>
      <c r="X53" s="4">
        <f t="shared" si="13"/>
        <v>0</v>
      </c>
      <c r="Y53" s="13" t="str">
        <f t="shared" si="14"/>
        <v/>
      </c>
      <c r="Z53" s="4" t="str">
        <f t="shared" si="15"/>
        <v/>
      </c>
      <c r="AB53" s="2">
        <f t="shared" si="44"/>
        <v>-0.5</v>
      </c>
      <c r="AC53" s="4">
        <f t="shared" si="16"/>
        <v>-1.5</v>
      </c>
      <c r="AD53" s="4">
        <f t="shared" si="17"/>
        <v>1.65</v>
      </c>
      <c r="AG53" s="4">
        <f t="shared" si="18"/>
        <v>0</v>
      </c>
      <c r="AH53" s="13" t="str">
        <f t="shared" si="19"/>
        <v/>
      </c>
      <c r="AI53" s="4" t="str">
        <f t="shared" si="20"/>
        <v/>
      </c>
      <c r="AJ53" s="13"/>
      <c r="AK53" s="2">
        <f t="shared" si="45"/>
        <v>-0.5</v>
      </c>
      <c r="AL53" s="4">
        <f t="shared" si="21"/>
        <v>-1.5</v>
      </c>
      <c r="AM53" s="4">
        <f t="shared" si="22"/>
        <v>1.65</v>
      </c>
      <c r="AP53" s="4">
        <f t="shared" si="23"/>
        <v>0</v>
      </c>
      <c r="AQ53" s="13" t="str">
        <f t="shared" si="24"/>
        <v/>
      </c>
      <c r="AR53" s="4" t="str">
        <f t="shared" si="25"/>
        <v/>
      </c>
      <c r="AS53" s="13"/>
      <c r="AT53" s="2">
        <f t="shared" si="46"/>
        <v>-0.5</v>
      </c>
      <c r="AU53" s="4">
        <f t="shared" si="26"/>
        <v>-1.5</v>
      </c>
      <c r="AV53" s="4">
        <f t="shared" si="27"/>
        <v>1.65</v>
      </c>
      <c r="AY53" s="4">
        <f t="shared" si="28"/>
        <v>0</v>
      </c>
      <c r="AZ53" s="13" t="str">
        <f t="shared" si="29"/>
        <v/>
      </c>
      <c r="BA53" s="4" t="str">
        <f t="shared" si="30"/>
        <v/>
      </c>
      <c r="BB53" s="13"/>
      <c r="BC53" s="2">
        <f t="shared" si="47"/>
        <v>-0.5</v>
      </c>
      <c r="BD53" s="4">
        <f t="shared" si="31"/>
        <v>-1.5</v>
      </c>
      <c r="BE53" s="4">
        <f t="shared" si="32"/>
        <v>1.65</v>
      </c>
      <c r="BH53" s="4">
        <f t="shared" si="33"/>
        <v>0</v>
      </c>
      <c r="BI53" s="13" t="str">
        <f t="shared" si="34"/>
        <v/>
      </c>
      <c r="BJ53" s="4" t="str">
        <f t="shared" si="35"/>
        <v/>
      </c>
      <c r="BK53" s="13"/>
      <c r="BL53" s="2">
        <f t="shared" si="48"/>
        <v>-0.5</v>
      </c>
      <c r="BM53" s="4">
        <f t="shared" si="36"/>
        <v>-1.5</v>
      </c>
      <c r="BN53" s="4">
        <f t="shared" si="37"/>
        <v>1.65</v>
      </c>
      <c r="BQ53" s="4">
        <f t="shared" si="38"/>
        <v>0</v>
      </c>
      <c r="BR53" s="13" t="str">
        <f t="shared" si="39"/>
        <v/>
      </c>
      <c r="BS53" s="4" t="str">
        <f t="shared" si="40"/>
        <v/>
      </c>
      <c r="BT53" s="25"/>
    </row>
    <row r="54">
      <c r="A54" s="2">
        <f t="shared" si="41"/>
        <v>0</v>
      </c>
      <c r="B54" s="4">
        <f t="shared" si="1"/>
        <v>0</v>
      </c>
      <c r="C54" s="4">
        <f t="shared" si="2"/>
        <v>1.5</v>
      </c>
      <c r="F54" s="4">
        <f t="shared" si="3"/>
        <v>0</v>
      </c>
      <c r="G54" s="13" t="str">
        <f t="shared" si="4"/>
        <v/>
      </c>
      <c r="H54" s="4" t="str">
        <f t="shared" si="5"/>
        <v/>
      </c>
      <c r="J54" s="2">
        <f t="shared" si="42"/>
        <v>0</v>
      </c>
      <c r="K54" s="4">
        <f t="shared" si="6"/>
        <v>0</v>
      </c>
      <c r="L54" s="4">
        <f t="shared" si="7"/>
        <v>1.5</v>
      </c>
      <c r="O54" s="4">
        <f t="shared" si="8"/>
        <v>0</v>
      </c>
      <c r="P54" s="13" t="str">
        <f t="shared" si="9"/>
        <v/>
      </c>
      <c r="Q54" s="4" t="str">
        <f t="shared" si="10"/>
        <v/>
      </c>
      <c r="S54" s="2">
        <f t="shared" si="43"/>
        <v>0</v>
      </c>
      <c r="T54" s="4">
        <f t="shared" si="11"/>
        <v>0</v>
      </c>
      <c r="U54" s="4">
        <f t="shared" si="12"/>
        <v>1.62</v>
      </c>
      <c r="V54" s="4">
        <f>150+13/16</f>
        <v>150.8125</v>
      </c>
      <c r="W54" s="4">
        <f>155.25+1/32</f>
        <v>155.28125</v>
      </c>
      <c r="X54" s="4">
        <f t="shared" si="13"/>
        <v>4.46875</v>
      </c>
      <c r="Y54" s="13">
        <f t="shared" si="14"/>
        <v>0.9965217286</v>
      </c>
      <c r="Z54" s="4">
        <f t="shared" si="15"/>
        <v>0</v>
      </c>
      <c r="AB54" s="2">
        <f t="shared" si="44"/>
        <v>0</v>
      </c>
      <c r="AC54" s="4">
        <f t="shared" si="16"/>
        <v>0</v>
      </c>
      <c r="AD54" s="4">
        <f t="shared" si="17"/>
        <v>1.62</v>
      </c>
      <c r="AE54" s="2">
        <v>150.75</v>
      </c>
      <c r="AF54" s="4">
        <f>155+5/16</f>
        <v>155.3125</v>
      </c>
      <c r="AG54" s="4">
        <f t="shared" si="18"/>
        <v>4.5625</v>
      </c>
      <c r="AH54" s="13">
        <f t="shared" si="19"/>
        <v>0.9932202608</v>
      </c>
      <c r="AI54" s="4">
        <f t="shared" si="20"/>
        <v>0</v>
      </c>
      <c r="AJ54" s="13"/>
      <c r="AK54" s="2">
        <f t="shared" si="45"/>
        <v>0</v>
      </c>
      <c r="AL54" s="4">
        <f t="shared" si="21"/>
        <v>0</v>
      </c>
      <c r="AM54" s="4">
        <f t="shared" si="22"/>
        <v>1.62</v>
      </c>
      <c r="AN54" s="4">
        <f>150+13/16</f>
        <v>150.8125</v>
      </c>
      <c r="AO54" s="4">
        <f>155+5/16</f>
        <v>155.3125</v>
      </c>
      <c r="AP54" s="4">
        <f t="shared" si="23"/>
        <v>4.5</v>
      </c>
      <c r="AQ54" s="13">
        <f t="shared" si="24"/>
        <v>0.9931270663</v>
      </c>
      <c r="AR54" s="4">
        <f t="shared" si="25"/>
        <v>0</v>
      </c>
      <c r="AS54" s="13"/>
      <c r="AT54" s="2">
        <f t="shared" si="46"/>
        <v>0</v>
      </c>
      <c r="AU54" s="4">
        <f t="shared" si="26"/>
        <v>0</v>
      </c>
      <c r="AV54" s="4">
        <f t="shared" si="27"/>
        <v>1.62</v>
      </c>
      <c r="AW54" s="4">
        <f>150+13/16</f>
        <v>150.8125</v>
      </c>
      <c r="AX54" s="4">
        <f>155+5/16</f>
        <v>155.3125</v>
      </c>
      <c r="AY54" s="4">
        <f t="shared" si="28"/>
        <v>4.5</v>
      </c>
      <c r="AZ54" s="13">
        <f t="shared" si="29"/>
        <v>1</v>
      </c>
      <c r="BA54" s="4">
        <f t="shared" si="30"/>
        <v>0</v>
      </c>
      <c r="BB54" s="13"/>
      <c r="BC54" s="2">
        <f t="shared" si="47"/>
        <v>0</v>
      </c>
      <c r="BD54" s="4">
        <f t="shared" si="31"/>
        <v>0</v>
      </c>
      <c r="BE54" s="4">
        <f t="shared" si="32"/>
        <v>1.62</v>
      </c>
      <c r="BH54" s="4">
        <f t="shared" si="33"/>
        <v>0</v>
      </c>
      <c r="BI54" s="13" t="str">
        <f t="shared" si="34"/>
        <v/>
      </c>
      <c r="BJ54" s="4" t="str">
        <f t="shared" si="35"/>
        <v/>
      </c>
      <c r="BK54" s="13"/>
      <c r="BL54" s="2">
        <f t="shared" si="48"/>
        <v>0</v>
      </c>
      <c r="BM54" s="4">
        <f t="shared" si="36"/>
        <v>0</v>
      </c>
      <c r="BN54" s="4">
        <f t="shared" si="37"/>
        <v>1.62</v>
      </c>
      <c r="BQ54" s="4">
        <f t="shared" si="38"/>
        <v>0</v>
      </c>
      <c r="BR54" s="13" t="str">
        <f t="shared" si="39"/>
        <v/>
      </c>
      <c r="BS54" s="4" t="str">
        <f t="shared" si="40"/>
        <v/>
      </c>
      <c r="BT54" s="25"/>
    </row>
    <row r="55">
      <c r="A55" s="2">
        <f t="shared" si="41"/>
        <v>0.5</v>
      </c>
      <c r="B55" s="4">
        <f t="shared" si="1"/>
        <v>1.5</v>
      </c>
      <c r="C55" s="4">
        <f t="shared" si="2"/>
        <v>1.47</v>
      </c>
      <c r="F55" s="4">
        <f t="shared" si="3"/>
        <v>0</v>
      </c>
      <c r="G55" s="13" t="str">
        <f t="shared" si="4"/>
        <v/>
      </c>
      <c r="H55" s="4" t="str">
        <f t="shared" si="5"/>
        <v/>
      </c>
      <c r="J55" s="2">
        <f t="shared" si="42"/>
        <v>0.5</v>
      </c>
      <c r="K55" s="4">
        <f t="shared" si="6"/>
        <v>1.5</v>
      </c>
      <c r="L55" s="4">
        <f t="shared" si="7"/>
        <v>1.47</v>
      </c>
      <c r="O55" s="4">
        <f t="shared" si="8"/>
        <v>0</v>
      </c>
      <c r="P55" s="13" t="str">
        <f t="shared" si="9"/>
        <v/>
      </c>
      <c r="Q55" s="4" t="str">
        <f t="shared" si="10"/>
        <v/>
      </c>
      <c r="S55" s="2">
        <f t="shared" si="43"/>
        <v>0.5</v>
      </c>
      <c r="T55" s="4">
        <f t="shared" si="11"/>
        <v>1.5</v>
      </c>
      <c r="U55" s="4">
        <f t="shared" si="12"/>
        <v>1.59</v>
      </c>
      <c r="X55" s="4">
        <f t="shared" si="13"/>
        <v>0</v>
      </c>
      <c r="Y55" s="13" t="str">
        <f t="shared" si="14"/>
        <v/>
      </c>
      <c r="Z55" s="4" t="str">
        <f t="shared" si="15"/>
        <v/>
      </c>
      <c r="AB55" s="2">
        <f t="shared" si="44"/>
        <v>0.5</v>
      </c>
      <c r="AC55" s="4">
        <f t="shared" si="16"/>
        <v>1.5</v>
      </c>
      <c r="AD55" s="4">
        <f t="shared" si="17"/>
        <v>1.59</v>
      </c>
      <c r="AG55" s="4">
        <f t="shared" si="18"/>
        <v>0</v>
      </c>
      <c r="AH55" s="13" t="str">
        <f t="shared" si="19"/>
        <v/>
      </c>
      <c r="AI55" s="4" t="str">
        <f t="shared" si="20"/>
        <v/>
      </c>
      <c r="AJ55" s="13"/>
      <c r="AK55" s="2">
        <f t="shared" si="45"/>
        <v>0.5</v>
      </c>
      <c r="AL55" s="4">
        <f t="shared" si="21"/>
        <v>1.5</v>
      </c>
      <c r="AM55" s="4">
        <f t="shared" si="22"/>
        <v>1.59</v>
      </c>
      <c r="AP55" s="4">
        <f t="shared" si="23"/>
        <v>0</v>
      </c>
      <c r="AQ55" s="13" t="str">
        <f t="shared" si="24"/>
        <v/>
      </c>
      <c r="AR55" s="4" t="str">
        <f t="shared" si="25"/>
        <v/>
      </c>
      <c r="AS55" s="13"/>
      <c r="AT55" s="2">
        <f t="shared" si="46"/>
        <v>0.5</v>
      </c>
      <c r="AU55" s="4">
        <f t="shared" si="26"/>
        <v>1.5</v>
      </c>
      <c r="AV55" s="4">
        <f t="shared" si="27"/>
        <v>1.59</v>
      </c>
      <c r="AY55" s="4">
        <f t="shared" si="28"/>
        <v>0</v>
      </c>
      <c r="AZ55" s="13" t="str">
        <f t="shared" si="29"/>
        <v/>
      </c>
      <c r="BA55" s="4" t="str">
        <f t="shared" si="30"/>
        <v/>
      </c>
      <c r="BB55" s="13"/>
      <c r="BC55" s="2">
        <f t="shared" si="47"/>
        <v>0.5</v>
      </c>
      <c r="BD55" s="4">
        <f t="shared" si="31"/>
        <v>1.5</v>
      </c>
      <c r="BE55" s="4">
        <f t="shared" si="32"/>
        <v>1.59</v>
      </c>
      <c r="BH55" s="4">
        <f t="shared" si="33"/>
        <v>0</v>
      </c>
      <c r="BI55" s="13" t="str">
        <f t="shared" si="34"/>
        <v/>
      </c>
      <c r="BJ55" s="4" t="str">
        <f t="shared" si="35"/>
        <v/>
      </c>
      <c r="BK55" s="13"/>
      <c r="BL55" s="2">
        <f t="shared" si="48"/>
        <v>0.5</v>
      </c>
      <c r="BM55" s="4">
        <f t="shared" si="36"/>
        <v>1.5</v>
      </c>
      <c r="BN55" s="4">
        <f t="shared" si="37"/>
        <v>1.59</v>
      </c>
      <c r="BQ55" s="4">
        <f t="shared" si="38"/>
        <v>0</v>
      </c>
      <c r="BR55" s="13" t="str">
        <f t="shared" si="39"/>
        <v/>
      </c>
      <c r="BS55" s="4" t="str">
        <f t="shared" si="40"/>
        <v/>
      </c>
      <c r="BT55" s="25"/>
    </row>
    <row r="56">
      <c r="A56" s="2">
        <f t="shared" si="41"/>
        <v>1</v>
      </c>
      <c r="B56" s="4">
        <f t="shared" si="1"/>
        <v>3</v>
      </c>
      <c r="C56" s="4">
        <f t="shared" si="2"/>
        <v>1.44</v>
      </c>
      <c r="F56" s="4">
        <f t="shared" si="3"/>
        <v>0</v>
      </c>
      <c r="G56" s="13" t="str">
        <f t="shared" si="4"/>
        <v/>
      </c>
      <c r="H56" s="4" t="str">
        <f t="shared" si="5"/>
        <v/>
      </c>
      <c r="J56" s="2">
        <f t="shared" si="42"/>
        <v>1</v>
      </c>
      <c r="K56" s="4">
        <f t="shared" si="6"/>
        <v>3</v>
      </c>
      <c r="L56" s="4">
        <f t="shared" si="7"/>
        <v>1.44</v>
      </c>
      <c r="O56" s="4">
        <f t="shared" si="8"/>
        <v>0</v>
      </c>
      <c r="P56" s="13" t="str">
        <f t="shared" si="9"/>
        <v/>
      </c>
      <c r="Q56" s="4" t="str">
        <f t="shared" si="10"/>
        <v/>
      </c>
      <c r="S56" s="2">
        <f t="shared" si="43"/>
        <v>1</v>
      </c>
      <c r="T56" s="4">
        <f t="shared" si="11"/>
        <v>3</v>
      </c>
      <c r="U56" s="4">
        <f t="shared" si="12"/>
        <v>1.56</v>
      </c>
      <c r="X56" s="4">
        <f t="shared" si="13"/>
        <v>0</v>
      </c>
      <c r="Y56" s="13" t="str">
        <f t="shared" si="14"/>
        <v/>
      </c>
      <c r="Z56" s="4" t="str">
        <f t="shared" si="15"/>
        <v/>
      </c>
      <c r="AB56" s="2">
        <f t="shared" si="44"/>
        <v>1</v>
      </c>
      <c r="AC56" s="4">
        <f t="shared" si="16"/>
        <v>3</v>
      </c>
      <c r="AD56" s="4">
        <f t="shared" si="17"/>
        <v>1.56</v>
      </c>
      <c r="AG56" s="4">
        <f t="shared" si="18"/>
        <v>0</v>
      </c>
      <c r="AH56" s="13" t="str">
        <f t="shared" si="19"/>
        <v/>
      </c>
      <c r="AI56" s="4" t="str">
        <f t="shared" si="20"/>
        <v/>
      </c>
      <c r="AJ56" s="13"/>
      <c r="AK56" s="2">
        <f t="shared" si="45"/>
        <v>1</v>
      </c>
      <c r="AL56" s="4">
        <f t="shared" si="21"/>
        <v>3</v>
      </c>
      <c r="AM56" s="4">
        <f t="shared" si="22"/>
        <v>1.56</v>
      </c>
      <c r="AP56" s="4">
        <f t="shared" si="23"/>
        <v>0</v>
      </c>
      <c r="AQ56" s="13" t="str">
        <f t="shared" si="24"/>
        <v/>
      </c>
      <c r="AR56" s="4" t="str">
        <f t="shared" si="25"/>
        <v/>
      </c>
      <c r="AS56" s="13"/>
      <c r="AT56" s="2">
        <f t="shared" si="46"/>
        <v>1</v>
      </c>
      <c r="AU56" s="4">
        <f t="shared" si="26"/>
        <v>3</v>
      </c>
      <c r="AV56" s="4">
        <f t="shared" si="27"/>
        <v>1.56</v>
      </c>
      <c r="AY56" s="4">
        <f t="shared" si="28"/>
        <v>0</v>
      </c>
      <c r="AZ56" s="13" t="str">
        <f t="shared" si="29"/>
        <v/>
      </c>
      <c r="BA56" s="4" t="str">
        <f t="shared" si="30"/>
        <v/>
      </c>
      <c r="BB56" s="13"/>
      <c r="BC56" s="2">
        <f t="shared" si="47"/>
        <v>1</v>
      </c>
      <c r="BD56" s="4">
        <f t="shared" si="31"/>
        <v>3</v>
      </c>
      <c r="BE56" s="4">
        <f t="shared" si="32"/>
        <v>1.56</v>
      </c>
      <c r="BH56" s="4">
        <f t="shared" si="33"/>
        <v>0</v>
      </c>
      <c r="BI56" s="13" t="str">
        <f t="shared" si="34"/>
        <v/>
      </c>
      <c r="BJ56" s="4" t="str">
        <f t="shared" si="35"/>
        <v/>
      </c>
      <c r="BK56" s="13"/>
      <c r="BL56" s="2">
        <f t="shared" si="48"/>
        <v>1</v>
      </c>
      <c r="BM56" s="4">
        <f t="shared" si="36"/>
        <v>3</v>
      </c>
      <c r="BN56" s="4">
        <f t="shared" si="37"/>
        <v>1.56</v>
      </c>
      <c r="BQ56" s="4">
        <f t="shared" si="38"/>
        <v>0</v>
      </c>
      <c r="BR56" s="13" t="str">
        <f t="shared" si="39"/>
        <v/>
      </c>
      <c r="BS56" s="4" t="str">
        <f t="shared" si="40"/>
        <v/>
      </c>
      <c r="BT56" s="25"/>
    </row>
    <row r="57">
      <c r="A57" s="2">
        <f t="shared" si="41"/>
        <v>1.5</v>
      </c>
      <c r="B57" s="4">
        <f t="shared" si="1"/>
        <v>4.5</v>
      </c>
      <c r="C57" s="4">
        <f t="shared" si="2"/>
        <v>1.41</v>
      </c>
      <c r="F57" s="4">
        <f t="shared" si="3"/>
        <v>0</v>
      </c>
      <c r="G57" s="13" t="str">
        <f t="shared" si="4"/>
        <v/>
      </c>
      <c r="H57" s="4" t="str">
        <f t="shared" si="5"/>
        <v/>
      </c>
      <c r="J57" s="2">
        <f t="shared" si="42"/>
        <v>1.5</v>
      </c>
      <c r="K57" s="4">
        <f t="shared" si="6"/>
        <v>4.5</v>
      </c>
      <c r="L57" s="4">
        <f t="shared" si="7"/>
        <v>1.41</v>
      </c>
      <c r="O57" s="4">
        <f t="shared" si="8"/>
        <v>0</v>
      </c>
      <c r="P57" s="13" t="str">
        <f t="shared" si="9"/>
        <v/>
      </c>
      <c r="Q57" s="4" t="str">
        <f t="shared" si="10"/>
        <v/>
      </c>
      <c r="S57" s="2">
        <f t="shared" si="43"/>
        <v>1.5</v>
      </c>
      <c r="T57" s="4">
        <f t="shared" si="11"/>
        <v>4.5</v>
      </c>
      <c r="U57" s="4">
        <f t="shared" si="12"/>
        <v>1.53</v>
      </c>
      <c r="X57" s="4">
        <f t="shared" si="13"/>
        <v>0</v>
      </c>
      <c r="Y57" s="13" t="str">
        <f t="shared" si="14"/>
        <v/>
      </c>
      <c r="Z57" s="4" t="str">
        <f t="shared" si="15"/>
        <v/>
      </c>
      <c r="AB57" s="2">
        <f t="shared" si="44"/>
        <v>1.5</v>
      </c>
      <c r="AC57" s="4">
        <f t="shared" si="16"/>
        <v>4.5</v>
      </c>
      <c r="AD57" s="4">
        <f t="shared" si="17"/>
        <v>1.53</v>
      </c>
      <c r="AG57" s="4">
        <f t="shared" si="18"/>
        <v>0</v>
      </c>
      <c r="AH57" s="13" t="str">
        <f t="shared" si="19"/>
        <v/>
      </c>
      <c r="AI57" s="4" t="str">
        <f t="shared" si="20"/>
        <v/>
      </c>
      <c r="AJ57" s="13"/>
      <c r="AK57" s="2">
        <f t="shared" si="45"/>
        <v>1.5</v>
      </c>
      <c r="AL57" s="4">
        <f t="shared" si="21"/>
        <v>4.5</v>
      </c>
      <c r="AM57" s="4">
        <f t="shared" si="22"/>
        <v>1.53</v>
      </c>
      <c r="AP57" s="4">
        <f t="shared" si="23"/>
        <v>0</v>
      </c>
      <c r="AQ57" s="13" t="str">
        <f t="shared" si="24"/>
        <v/>
      </c>
      <c r="AR57" s="4" t="str">
        <f t="shared" si="25"/>
        <v/>
      </c>
      <c r="AS57" s="13"/>
      <c r="AT57" s="2">
        <f t="shared" si="46"/>
        <v>1.5</v>
      </c>
      <c r="AU57" s="4">
        <f t="shared" si="26"/>
        <v>4.5</v>
      </c>
      <c r="AV57" s="4">
        <f t="shared" si="27"/>
        <v>1.53</v>
      </c>
      <c r="AY57" s="4">
        <f t="shared" si="28"/>
        <v>0</v>
      </c>
      <c r="AZ57" s="13" t="str">
        <f t="shared" si="29"/>
        <v/>
      </c>
      <c r="BA57" s="4" t="str">
        <f t="shared" si="30"/>
        <v/>
      </c>
      <c r="BB57" s="13"/>
      <c r="BC57" s="2">
        <f t="shared" si="47"/>
        <v>1.5</v>
      </c>
      <c r="BD57" s="4">
        <f t="shared" si="31"/>
        <v>4.5</v>
      </c>
      <c r="BE57" s="4">
        <f t="shared" si="32"/>
        <v>1.53</v>
      </c>
      <c r="BH57" s="4">
        <f t="shared" si="33"/>
        <v>0</v>
      </c>
      <c r="BI57" s="13" t="str">
        <f t="shared" si="34"/>
        <v/>
      </c>
      <c r="BJ57" s="4" t="str">
        <f t="shared" si="35"/>
        <v/>
      </c>
      <c r="BK57" s="13"/>
      <c r="BL57" s="2">
        <f t="shared" si="48"/>
        <v>1.5</v>
      </c>
      <c r="BM57" s="4">
        <f t="shared" si="36"/>
        <v>4.5</v>
      </c>
      <c r="BN57" s="4">
        <f t="shared" si="37"/>
        <v>1.53</v>
      </c>
      <c r="BQ57" s="4">
        <f t="shared" si="38"/>
        <v>0</v>
      </c>
      <c r="BR57" s="13" t="str">
        <f t="shared" si="39"/>
        <v/>
      </c>
      <c r="BS57" s="4" t="str">
        <f t="shared" si="40"/>
        <v/>
      </c>
      <c r="BT57" s="25"/>
    </row>
    <row r="58">
      <c r="A58" s="2">
        <f t="shared" si="41"/>
        <v>2</v>
      </c>
      <c r="B58" s="4">
        <f t="shared" si="1"/>
        <v>6</v>
      </c>
      <c r="C58" s="4">
        <f t="shared" si="2"/>
        <v>1.38</v>
      </c>
      <c r="F58" s="4">
        <f t="shared" si="3"/>
        <v>0</v>
      </c>
      <c r="G58" s="13" t="str">
        <f t="shared" si="4"/>
        <v/>
      </c>
      <c r="H58" s="4" t="str">
        <f t="shared" si="5"/>
        <v/>
      </c>
      <c r="J58" s="2">
        <f t="shared" si="42"/>
        <v>2</v>
      </c>
      <c r="K58" s="4">
        <f t="shared" si="6"/>
        <v>6</v>
      </c>
      <c r="L58" s="4">
        <f t="shared" si="7"/>
        <v>1.38</v>
      </c>
      <c r="O58" s="4">
        <f t="shared" si="8"/>
        <v>0</v>
      </c>
      <c r="P58" s="13" t="str">
        <f t="shared" si="9"/>
        <v/>
      </c>
      <c r="Q58" s="4" t="str">
        <f t="shared" si="10"/>
        <v/>
      </c>
      <c r="S58" s="2">
        <f t="shared" si="43"/>
        <v>2</v>
      </c>
      <c r="T58" s="4">
        <f t="shared" si="11"/>
        <v>6</v>
      </c>
      <c r="U58" s="4">
        <f t="shared" si="12"/>
        <v>1.5</v>
      </c>
      <c r="V58" s="4">
        <f>150+13/16</f>
        <v>150.8125</v>
      </c>
      <c r="W58" s="4">
        <f>155.25+1/32</f>
        <v>155.28125</v>
      </c>
      <c r="X58" s="4">
        <f t="shared" si="13"/>
        <v>4.46875</v>
      </c>
      <c r="Y58" s="13">
        <f t="shared" si="14"/>
        <v>0.9965217286</v>
      </c>
      <c r="Z58" s="4">
        <f t="shared" si="15"/>
        <v>0</v>
      </c>
      <c r="AB58" s="2">
        <f t="shared" si="44"/>
        <v>2</v>
      </c>
      <c r="AC58" s="4">
        <f t="shared" si="16"/>
        <v>6</v>
      </c>
      <c r="AD58" s="4">
        <f t="shared" si="17"/>
        <v>1.5</v>
      </c>
      <c r="AE58" s="2">
        <v>150.75</v>
      </c>
      <c r="AF58" s="4">
        <f>155+5/16</f>
        <v>155.3125</v>
      </c>
      <c r="AG58" s="4">
        <f t="shared" si="18"/>
        <v>4.5625</v>
      </c>
      <c r="AH58" s="13">
        <f t="shared" si="19"/>
        <v>0.9932202608</v>
      </c>
      <c r="AI58" s="4">
        <f t="shared" si="20"/>
        <v>0</v>
      </c>
      <c r="AJ58" s="13"/>
      <c r="AK58" s="2">
        <f t="shared" si="45"/>
        <v>2</v>
      </c>
      <c r="AL58" s="4">
        <f t="shared" si="21"/>
        <v>6</v>
      </c>
      <c r="AM58" s="4">
        <f t="shared" si="22"/>
        <v>1.5</v>
      </c>
      <c r="AN58" s="4">
        <f>150+13/16</f>
        <v>150.8125</v>
      </c>
      <c r="AO58" s="4">
        <f>155+5/16</f>
        <v>155.3125</v>
      </c>
      <c r="AP58" s="4">
        <f t="shared" si="23"/>
        <v>4.5</v>
      </c>
      <c r="AQ58" s="13">
        <f t="shared" si="24"/>
        <v>0.9931270663</v>
      </c>
      <c r="AR58" s="4">
        <f t="shared" si="25"/>
        <v>0</v>
      </c>
      <c r="AS58" s="13"/>
      <c r="AT58" s="2">
        <f t="shared" si="46"/>
        <v>2</v>
      </c>
      <c r="AU58" s="4">
        <f t="shared" si="26"/>
        <v>6</v>
      </c>
      <c r="AV58" s="4">
        <f t="shared" si="27"/>
        <v>1.5</v>
      </c>
      <c r="AW58" s="4">
        <f>150+13/16</f>
        <v>150.8125</v>
      </c>
      <c r="AX58" s="4">
        <f>155+5/16</f>
        <v>155.3125</v>
      </c>
      <c r="AY58" s="4">
        <f t="shared" si="28"/>
        <v>4.5</v>
      </c>
      <c r="AZ58" s="13">
        <f t="shared" si="29"/>
        <v>1</v>
      </c>
      <c r="BA58" s="4">
        <f t="shared" si="30"/>
        <v>0</v>
      </c>
      <c r="BB58" s="13"/>
      <c r="BC58" s="2">
        <f t="shared" si="47"/>
        <v>2</v>
      </c>
      <c r="BD58" s="4">
        <f t="shared" si="31"/>
        <v>6</v>
      </c>
      <c r="BE58" s="4">
        <f t="shared" si="32"/>
        <v>1.5</v>
      </c>
      <c r="BH58" s="4">
        <f t="shared" si="33"/>
        <v>0</v>
      </c>
      <c r="BI58" s="13" t="str">
        <f t="shared" si="34"/>
        <v/>
      </c>
      <c r="BJ58" s="4" t="str">
        <f t="shared" si="35"/>
        <v/>
      </c>
      <c r="BK58" s="13"/>
      <c r="BL58" s="2">
        <f t="shared" si="48"/>
        <v>2</v>
      </c>
      <c r="BM58" s="4">
        <f t="shared" si="36"/>
        <v>6</v>
      </c>
      <c r="BN58" s="4">
        <f t="shared" si="37"/>
        <v>1.5</v>
      </c>
      <c r="BQ58" s="4">
        <f t="shared" si="38"/>
        <v>0</v>
      </c>
      <c r="BR58" s="13" t="str">
        <f t="shared" si="39"/>
        <v/>
      </c>
      <c r="BS58" s="4" t="str">
        <f t="shared" si="40"/>
        <v/>
      </c>
      <c r="BT58" s="25"/>
    </row>
    <row r="59">
      <c r="A59" s="2">
        <f t="shared" si="41"/>
        <v>2.5</v>
      </c>
      <c r="B59" s="4">
        <f t="shared" si="1"/>
        <v>7.5</v>
      </c>
      <c r="C59" s="4">
        <f t="shared" si="2"/>
        <v>1.35</v>
      </c>
      <c r="F59" s="4">
        <f t="shared" si="3"/>
        <v>0</v>
      </c>
      <c r="G59" s="13" t="str">
        <f t="shared" si="4"/>
        <v/>
      </c>
      <c r="H59" s="4" t="str">
        <f t="shared" si="5"/>
        <v/>
      </c>
      <c r="J59" s="2">
        <f t="shared" si="42"/>
        <v>2.5</v>
      </c>
      <c r="K59" s="4">
        <f t="shared" si="6"/>
        <v>7.5</v>
      </c>
      <c r="L59" s="4">
        <f t="shared" si="7"/>
        <v>1.35</v>
      </c>
      <c r="O59" s="4">
        <f t="shared" si="8"/>
        <v>0</v>
      </c>
      <c r="P59" s="13" t="str">
        <f t="shared" si="9"/>
        <v/>
      </c>
      <c r="Q59" s="4" t="str">
        <f t="shared" si="10"/>
        <v/>
      </c>
      <c r="S59" s="2">
        <f t="shared" si="43"/>
        <v>2.5</v>
      </c>
      <c r="T59" s="4">
        <f t="shared" si="11"/>
        <v>7.5</v>
      </c>
      <c r="U59" s="4">
        <f t="shared" si="12"/>
        <v>1.47</v>
      </c>
      <c r="X59" s="4">
        <f t="shared" si="13"/>
        <v>0</v>
      </c>
      <c r="Y59" s="13" t="str">
        <f t="shared" si="14"/>
        <v/>
      </c>
      <c r="Z59" s="4" t="str">
        <f t="shared" si="15"/>
        <v/>
      </c>
      <c r="AB59" s="2">
        <f t="shared" si="44"/>
        <v>2.5</v>
      </c>
      <c r="AC59" s="4">
        <f t="shared" si="16"/>
        <v>7.5</v>
      </c>
      <c r="AD59" s="4">
        <f t="shared" si="17"/>
        <v>1.47</v>
      </c>
      <c r="AG59" s="4">
        <f t="shared" si="18"/>
        <v>0</v>
      </c>
      <c r="AH59" s="13" t="str">
        <f t="shared" si="19"/>
        <v/>
      </c>
      <c r="AI59" s="4" t="str">
        <f t="shared" si="20"/>
        <v/>
      </c>
      <c r="AJ59" s="13"/>
      <c r="AK59" s="2">
        <f t="shared" si="45"/>
        <v>2.5</v>
      </c>
      <c r="AL59" s="4">
        <f t="shared" si="21"/>
        <v>7.5</v>
      </c>
      <c r="AM59" s="4">
        <f t="shared" si="22"/>
        <v>1.47</v>
      </c>
      <c r="AP59" s="4">
        <f t="shared" si="23"/>
        <v>0</v>
      </c>
      <c r="AQ59" s="13" t="str">
        <f t="shared" si="24"/>
        <v/>
      </c>
      <c r="AR59" s="4" t="str">
        <f t="shared" si="25"/>
        <v/>
      </c>
      <c r="AS59" s="13"/>
      <c r="AT59" s="2">
        <f t="shared" si="46"/>
        <v>2.5</v>
      </c>
      <c r="AU59" s="4">
        <f t="shared" si="26"/>
        <v>7.5</v>
      </c>
      <c r="AV59" s="4">
        <f t="shared" si="27"/>
        <v>1.47</v>
      </c>
      <c r="AY59" s="4">
        <f t="shared" si="28"/>
        <v>0</v>
      </c>
      <c r="AZ59" s="13" t="str">
        <f t="shared" si="29"/>
        <v/>
      </c>
      <c r="BA59" s="4" t="str">
        <f t="shared" si="30"/>
        <v/>
      </c>
      <c r="BB59" s="13"/>
      <c r="BC59" s="2">
        <f t="shared" si="47"/>
        <v>2.5</v>
      </c>
      <c r="BD59" s="4">
        <f t="shared" si="31"/>
        <v>7.5</v>
      </c>
      <c r="BE59" s="4">
        <f t="shared" si="32"/>
        <v>1.47</v>
      </c>
      <c r="BH59" s="4">
        <f t="shared" si="33"/>
        <v>0</v>
      </c>
      <c r="BI59" s="13" t="str">
        <f t="shared" si="34"/>
        <v/>
      </c>
      <c r="BJ59" s="4" t="str">
        <f t="shared" si="35"/>
        <v/>
      </c>
      <c r="BK59" s="13"/>
      <c r="BL59" s="2">
        <f t="shared" si="48"/>
        <v>2.5</v>
      </c>
      <c r="BM59" s="4">
        <f t="shared" si="36"/>
        <v>7.5</v>
      </c>
      <c r="BN59" s="4">
        <f t="shared" si="37"/>
        <v>1.47</v>
      </c>
      <c r="BQ59" s="4">
        <f t="shared" si="38"/>
        <v>0</v>
      </c>
      <c r="BR59" s="13" t="str">
        <f t="shared" si="39"/>
        <v/>
      </c>
      <c r="BS59" s="4" t="str">
        <f t="shared" si="40"/>
        <v/>
      </c>
      <c r="BT59" s="25"/>
    </row>
    <row r="60">
      <c r="A60" s="2">
        <f t="shared" si="41"/>
        <v>3</v>
      </c>
      <c r="B60" s="4">
        <f t="shared" si="1"/>
        <v>9</v>
      </c>
      <c r="C60" s="4">
        <f t="shared" si="2"/>
        <v>1.32</v>
      </c>
      <c r="F60" s="4">
        <f t="shared" si="3"/>
        <v>0</v>
      </c>
      <c r="G60" s="13" t="str">
        <f t="shared" si="4"/>
        <v/>
      </c>
      <c r="H60" s="4" t="str">
        <f t="shared" si="5"/>
        <v/>
      </c>
      <c r="J60" s="2">
        <f t="shared" si="42"/>
        <v>3</v>
      </c>
      <c r="K60" s="4">
        <f t="shared" si="6"/>
        <v>9</v>
      </c>
      <c r="L60" s="4">
        <f t="shared" si="7"/>
        <v>1.32</v>
      </c>
      <c r="O60" s="4">
        <f t="shared" si="8"/>
        <v>0</v>
      </c>
      <c r="P60" s="13" t="str">
        <f t="shared" si="9"/>
        <v/>
      </c>
      <c r="Q60" s="4" t="str">
        <f t="shared" si="10"/>
        <v/>
      </c>
      <c r="S60" s="2">
        <f t="shared" si="43"/>
        <v>3</v>
      </c>
      <c r="T60" s="4">
        <f t="shared" si="11"/>
        <v>9</v>
      </c>
      <c r="U60" s="4">
        <f t="shared" si="12"/>
        <v>1.44</v>
      </c>
      <c r="X60" s="4">
        <f t="shared" si="13"/>
        <v>0</v>
      </c>
      <c r="Y60" s="13" t="str">
        <f t="shared" si="14"/>
        <v/>
      </c>
      <c r="Z60" s="4" t="str">
        <f t="shared" si="15"/>
        <v/>
      </c>
      <c r="AB60" s="2">
        <f t="shared" si="44"/>
        <v>3</v>
      </c>
      <c r="AC60" s="4">
        <f t="shared" si="16"/>
        <v>9</v>
      </c>
      <c r="AD60" s="4">
        <f t="shared" si="17"/>
        <v>1.44</v>
      </c>
      <c r="AG60" s="4">
        <f t="shared" si="18"/>
        <v>0</v>
      </c>
      <c r="AH60" s="13" t="str">
        <f t="shared" si="19"/>
        <v/>
      </c>
      <c r="AI60" s="4" t="str">
        <f t="shared" si="20"/>
        <v/>
      </c>
      <c r="AJ60" s="13"/>
      <c r="AK60" s="2">
        <f t="shared" si="45"/>
        <v>3</v>
      </c>
      <c r="AL60" s="4">
        <f t="shared" si="21"/>
        <v>9</v>
      </c>
      <c r="AM60" s="4">
        <f t="shared" si="22"/>
        <v>1.44</v>
      </c>
      <c r="AP60" s="4">
        <f t="shared" si="23"/>
        <v>0</v>
      </c>
      <c r="AQ60" s="13" t="str">
        <f t="shared" si="24"/>
        <v/>
      </c>
      <c r="AR60" s="4" t="str">
        <f t="shared" si="25"/>
        <v/>
      </c>
      <c r="AS60" s="13"/>
      <c r="AT60" s="2">
        <f t="shared" si="46"/>
        <v>3</v>
      </c>
      <c r="AU60" s="4">
        <f t="shared" si="26"/>
        <v>9</v>
      </c>
      <c r="AV60" s="4">
        <f t="shared" si="27"/>
        <v>1.44</v>
      </c>
      <c r="AY60" s="4">
        <f t="shared" si="28"/>
        <v>0</v>
      </c>
      <c r="AZ60" s="13" t="str">
        <f t="shared" si="29"/>
        <v/>
      </c>
      <c r="BA60" s="4" t="str">
        <f t="shared" si="30"/>
        <v/>
      </c>
      <c r="BB60" s="13"/>
      <c r="BC60" s="2">
        <f t="shared" si="47"/>
        <v>3</v>
      </c>
      <c r="BD60" s="4">
        <f t="shared" si="31"/>
        <v>9</v>
      </c>
      <c r="BE60" s="4">
        <f t="shared" si="32"/>
        <v>1.44</v>
      </c>
      <c r="BH60" s="4">
        <f t="shared" si="33"/>
        <v>0</v>
      </c>
      <c r="BI60" s="13" t="str">
        <f t="shared" si="34"/>
        <v/>
      </c>
      <c r="BJ60" s="4" t="str">
        <f t="shared" si="35"/>
        <v/>
      </c>
      <c r="BK60" s="13"/>
      <c r="BL60" s="2">
        <f t="shared" si="48"/>
        <v>3</v>
      </c>
      <c r="BM60" s="4">
        <f t="shared" si="36"/>
        <v>9</v>
      </c>
      <c r="BN60" s="4">
        <f t="shared" si="37"/>
        <v>1.44</v>
      </c>
      <c r="BQ60" s="4">
        <f t="shared" si="38"/>
        <v>0</v>
      </c>
      <c r="BR60" s="13" t="str">
        <f t="shared" si="39"/>
        <v/>
      </c>
      <c r="BS60" s="4" t="str">
        <f t="shared" si="40"/>
        <v/>
      </c>
      <c r="BT60" s="25"/>
    </row>
    <row r="61">
      <c r="A61" s="2">
        <f t="shared" si="41"/>
        <v>3.5</v>
      </c>
      <c r="B61" s="4">
        <f t="shared" si="1"/>
        <v>10.5</v>
      </c>
      <c r="C61" s="4">
        <f t="shared" si="2"/>
        <v>1.29</v>
      </c>
      <c r="F61" s="4">
        <f t="shared" si="3"/>
        <v>0</v>
      </c>
      <c r="G61" s="13" t="str">
        <f t="shared" si="4"/>
        <v/>
      </c>
      <c r="H61" s="4" t="str">
        <f t="shared" si="5"/>
        <v/>
      </c>
      <c r="J61" s="2">
        <f t="shared" si="42"/>
        <v>3.5</v>
      </c>
      <c r="K61" s="4">
        <f t="shared" si="6"/>
        <v>10.5</v>
      </c>
      <c r="L61" s="4">
        <f t="shared" si="7"/>
        <v>1.29</v>
      </c>
      <c r="O61" s="4">
        <f t="shared" si="8"/>
        <v>0</v>
      </c>
      <c r="P61" s="13" t="str">
        <f t="shared" si="9"/>
        <v/>
      </c>
      <c r="Q61" s="4" t="str">
        <f t="shared" si="10"/>
        <v/>
      </c>
      <c r="S61" s="2">
        <f t="shared" si="43"/>
        <v>3.5</v>
      </c>
      <c r="T61" s="4">
        <f t="shared" si="11"/>
        <v>10.5</v>
      </c>
      <c r="U61" s="4">
        <f t="shared" si="12"/>
        <v>1.41</v>
      </c>
      <c r="X61" s="4">
        <f t="shared" si="13"/>
        <v>0</v>
      </c>
      <c r="Y61" s="13" t="str">
        <f t="shared" si="14"/>
        <v/>
      </c>
      <c r="Z61" s="4" t="str">
        <f t="shared" si="15"/>
        <v/>
      </c>
      <c r="AB61" s="2">
        <f t="shared" si="44"/>
        <v>3.5</v>
      </c>
      <c r="AC61" s="4">
        <f t="shared" si="16"/>
        <v>10.5</v>
      </c>
      <c r="AD61" s="4">
        <f t="shared" si="17"/>
        <v>1.41</v>
      </c>
      <c r="AG61" s="4">
        <f t="shared" si="18"/>
        <v>0</v>
      </c>
      <c r="AH61" s="13" t="str">
        <f t="shared" si="19"/>
        <v/>
      </c>
      <c r="AI61" s="4" t="str">
        <f t="shared" si="20"/>
        <v/>
      </c>
      <c r="AJ61" s="13"/>
      <c r="AK61" s="2">
        <f t="shared" si="45"/>
        <v>3.5</v>
      </c>
      <c r="AL61" s="4">
        <f t="shared" si="21"/>
        <v>10.5</v>
      </c>
      <c r="AM61" s="4">
        <f t="shared" si="22"/>
        <v>1.41</v>
      </c>
      <c r="AP61" s="4">
        <f t="shared" si="23"/>
        <v>0</v>
      </c>
      <c r="AQ61" s="13" t="str">
        <f t="shared" si="24"/>
        <v/>
      </c>
      <c r="AR61" s="4" t="str">
        <f t="shared" si="25"/>
        <v/>
      </c>
      <c r="AS61" s="13"/>
      <c r="AT61" s="2">
        <f t="shared" si="46"/>
        <v>3.5</v>
      </c>
      <c r="AU61" s="4">
        <f t="shared" si="26"/>
        <v>10.5</v>
      </c>
      <c r="AV61" s="4">
        <f t="shared" si="27"/>
        <v>1.41</v>
      </c>
      <c r="AY61" s="4">
        <f t="shared" si="28"/>
        <v>0</v>
      </c>
      <c r="AZ61" s="13" t="str">
        <f t="shared" si="29"/>
        <v/>
      </c>
      <c r="BA61" s="4" t="str">
        <f t="shared" si="30"/>
        <v/>
      </c>
      <c r="BB61" s="13"/>
      <c r="BC61" s="2">
        <f t="shared" si="47"/>
        <v>3.5</v>
      </c>
      <c r="BD61" s="4">
        <f t="shared" si="31"/>
        <v>10.5</v>
      </c>
      <c r="BE61" s="4">
        <f t="shared" si="32"/>
        <v>1.41</v>
      </c>
      <c r="BH61" s="4">
        <f t="shared" si="33"/>
        <v>0</v>
      </c>
      <c r="BI61" s="13" t="str">
        <f t="shared" si="34"/>
        <v/>
      </c>
      <c r="BJ61" s="4" t="str">
        <f t="shared" si="35"/>
        <v/>
      </c>
      <c r="BK61" s="13"/>
      <c r="BL61" s="2">
        <f t="shared" si="48"/>
        <v>3.5</v>
      </c>
      <c r="BM61" s="4">
        <f t="shared" si="36"/>
        <v>10.5</v>
      </c>
      <c r="BN61" s="4">
        <f t="shared" si="37"/>
        <v>1.41</v>
      </c>
      <c r="BQ61" s="4">
        <f t="shared" si="38"/>
        <v>0</v>
      </c>
      <c r="BR61" s="13" t="str">
        <f t="shared" si="39"/>
        <v/>
      </c>
      <c r="BS61" s="4" t="str">
        <f t="shared" si="40"/>
        <v/>
      </c>
      <c r="BT61" s="25"/>
    </row>
    <row r="62">
      <c r="A62" s="2">
        <f t="shared" si="41"/>
        <v>4</v>
      </c>
      <c r="B62" s="4">
        <f t="shared" si="1"/>
        <v>12</v>
      </c>
      <c r="C62" s="4">
        <f t="shared" si="2"/>
        <v>1.26</v>
      </c>
      <c r="F62" s="4">
        <f t="shared" si="3"/>
        <v>0</v>
      </c>
      <c r="G62" s="13" t="str">
        <f t="shared" si="4"/>
        <v/>
      </c>
      <c r="H62" s="4" t="str">
        <f t="shared" si="5"/>
        <v/>
      </c>
      <c r="J62" s="2">
        <f t="shared" si="42"/>
        <v>4</v>
      </c>
      <c r="K62" s="4">
        <f t="shared" si="6"/>
        <v>12</v>
      </c>
      <c r="L62" s="4">
        <f t="shared" si="7"/>
        <v>1.26</v>
      </c>
      <c r="O62" s="4">
        <f t="shared" si="8"/>
        <v>0</v>
      </c>
      <c r="P62" s="13" t="str">
        <f t="shared" si="9"/>
        <v/>
      </c>
      <c r="Q62" s="4" t="str">
        <f t="shared" si="10"/>
        <v/>
      </c>
      <c r="S62" s="2">
        <f t="shared" si="43"/>
        <v>4</v>
      </c>
      <c r="T62" s="4">
        <f t="shared" si="11"/>
        <v>12</v>
      </c>
      <c r="U62" s="4">
        <f t="shared" si="12"/>
        <v>1.38</v>
      </c>
      <c r="V62" s="4">
        <f>150+13/16</f>
        <v>150.8125</v>
      </c>
      <c r="W62" s="4">
        <f>155.25+1/32</f>
        <v>155.28125</v>
      </c>
      <c r="X62" s="4">
        <f t="shared" si="13"/>
        <v>4.46875</v>
      </c>
      <c r="Y62" s="13">
        <f t="shared" si="14"/>
        <v>0.9965217286</v>
      </c>
      <c r="Z62" s="4">
        <f t="shared" si="15"/>
        <v>0</v>
      </c>
      <c r="AB62" s="2">
        <f t="shared" si="44"/>
        <v>4</v>
      </c>
      <c r="AC62" s="4">
        <f t="shared" si="16"/>
        <v>12</v>
      </c>
      <c r="AD62" s="4">
        <f t="shared" si="17"/>
        <v>1.38</v>
      </c>
      <c r="AE62" s="2">
        <v>150.75</v>
      </c>
      <c r="AF62" s="4">
        <f>155+5/16</f>
        <v>155.3125</v>
      </c>
      <c r="AG62" s="4">
        <f t="shared" si="18"/>
        <v>4.5625</v>
      </c>
      <c r="AH62" s="13">
        <f t="shared" si="19"/>
        <v>0.9932202608</v>
      </c>
      <c r="AI62" s="4">
        <f t="shared" si="20"/>
        <v>0</v>
      </c>
      <c r="AJ62" s="13"/>
      <c r="AK62" s="2">
        <f t="shared" si="45"/>
        <v>4</v>
      </c>
      <c r="AL62" s="4">
        <f t="shared" si="21"/>
        <v>12</v>
      </c>
      <c r="AM62" s="4">
        <f t="shared" si="22"/>
        <v>1.38</v>
      </c>
      <c r="AN62" s="4">
        <f>150+13/16</f>
        <v>150.8125</v>
      </c>
      <c r="AO62" s="4">
        <f>155+5/16</f>
        <v>155.3125</v>
      </c>
      <c r="AP62" s="4">
        <f t="shared" si="23"/>
        <v>4.5</v>
      </c>
      <c r="AQ62" s="13">
        <f t="shared" si="24"/>
        <v>0.9931270663</v>
      </c>
      <c r="AR62" s="4">
        <f t="shared" si="25"/>
        <v>0</v>
      </c>
      <c r="AS62" s="13"/>
      <c r="AT62" s="2">
        <f t="shared" si="46"/>
        <v>4</v>
      </c>
      <c r="AU62" s="4">
        <f t="shared" si="26"/>
        <v>12</v>
      </c>
      <c r="AV62" s="4">
        <f t="shared" si="27"/>
        <v>1.38</v>
      </c>
      <c r="AW62" s="4">
        <f>150+13/16</f>
        <v>150.8125</v>
      </c>
      <c r="AX62" s="4">
        <f>155+5/16</f>
        <v>155.3125</v>
      </c>
      <c r="AY62" s="4">
        <f t="shared" si="28"/>
        <v>4.5</v>
      </c>
      <c r="AZ62" s="13">
        <f t="shared" si="29"/>
        <v>1</v>
      </c>
      <c r="BA62" s="4">
        <f t="shared" si="30"/>
        <v>0</v>
      </c>
      <c r="BB62" s="13"/>
      <c r="BC62" s="2">
        <f t="shared" si="47"/>
        <v>4</v>
      </c>
      <c r="BD62" s="4">
        <f t="shared" si="31"/>
        <v>12</v>
      </c>
      <c r="BE62" s="4">
        <f t="shared" si="32"/>
        <v>1.38</v>
      </c>
      <c r="BH62" s="4">
        <f t="shared" si="33"/>
        <v>0</v>
      </c>
      <c r="BI62" s="13" t="str">
        <f t="shared" si="34"/>
        <v/>
      </c>
      <c r="BJ62" s="4" t="str">
        <f t="shared" si="35"/>
        <v/>
      </c>
      <c r="BK62" s="13"/>
      <c r="BL62" s="2">
        <f t="shared" si="48"/>
        <v>4</v>
      </c>
      <c r="BM62" s="4">
        <f t="shared" si="36"/>
        <v>12</v>
      </c>
      <c r="BN62" s="4">
        <f t="shared" si="37"/>
        <v>1.38</v>
      </c>
      <c r="BQ62" s="4">
        <f t="shared" si="38"/>
        <v>0</v>
      </c>
      <c r="BR62" s="13" t="str">
        <f t="shared" si="39"/>
        <v/>
      </c>
      <c r="BS62" s="4" t="str">
        <f t="shared" si="40"/>
        <v/>
      </c>
      <c r="BT62" s="25"/>
    </row>
    <row r="63">
      <c r="A63" s="2">
        <f t="shared" si="41"/>
        <v>4.5</v>
      </c>
      <c r="B63" s="4">
        <f t="shared" si="1"/>
        <v>13.5</v>
      </c>
      <c r="C63" s="4">
        <f t="shared" si="2"/>
        <v>1.23</v>
      </c>
      <c r="F63" s="4">
        <f t="shared" si="3"/>
        <v>0</v>
      </c>
      <c r="G63" s="13" t="str">
        <f t="shared" si="4"/>
        <v/>
      </c>
      <c r="H63" s="4" t="str">
        <f t="shared" si="5"/>
        <v/>
      </c>
      <c r="J63" s="2">
        <f t="shared" si="42"/>
        <v>4.5</v>
      </c>
      <c r="K63" s="4">
        <f t="shared" si="6"/>
        <v>13.5</v>
      </c>
      <c r="L63" s="4">
        <f t="shared" si="7"/>
        <v>1.23</v>
      </c>
      <c r="O63" s="4">
        <f t="shared" si="8"/>
        <v>0</v>
      </c>
      <c r="P63" s="13" t="str">
        <f t="shared" si="9"/>
        <v/>
      </c>
      <c r="Q63" s="4" t="str">
        <f t="shared" si="10"/>
        <v/>
      </c>
      <c r="S63" s="2">
        <f t="shared" si="43"/>
        <v>4.5</v>
      </c>
      <c r="T63" s="4">
        <f t="shared" si="11"/>
        <v>13.5</v>
      </c>
      <c r="U63" s="4">
        <f t="shared" si="12"/>
        <v>1.35</v>
      </c>
      <c r="X63" s="4">
        <f t="shared" si="13"/>
        <v>0</v>
      </c>
      <c r="Y63" s="13" t="str">
        <f t="shared" si="14"/>
        <v/>
      </c>
      <c r="Z63" s="4" t="str">
        <f t="shared" si="15"/>
        <v/>
      </c>
      <c r="AB63" s="2">
        <f t="shared" si="44"/>
        <v>4.5</v>
      </c>
      <c r="AC63" s="4">
        <f t="shared" si="16"/>
        <v>13.5</v>
      </c>
      <c r="AD63" s="4">
        <f t="shared" si="17"/>
        <v>1.35</v>
      </c>
      <c r="AG63" s="4">
        <f t="shared" si="18"/>
        <v>0</v>
      </c>
      <c r="AH63" s="13" t="str">
        <f t="shared" si="19"/>
        <v/>
      </c>
      <c r="AI63" s="4" t="str">
        <f t="shared" si="20"/>
        <v/>
      </c>
      <c r="AJ63" s="13"/>
      <c r="AK63" s="2">
        <f t="shared" si="45"/>
        <v>4.5</v>
      </c>
      <c r="AL63" s="4">
        <f t="shared" si="21"/>
        <v>13.5</v>
      </c>
      <c r="AM63" s="4">
        <f t="shared" si="22"/>
        <v>1.35</v>
      </c>
      <c r="AP63" s="4">
        <f t="shared" si="23"/>
        <v>0</v>
      </c>
      <c r="AQ63" s="13" t="str">
        <f t="shared" si="24"/>
        <v/>
      </c>
      <c r="AR63" s="4" t="str">
        <f t="shared" si="25"/>
        <v/>
      </c>
      <c r="AS63" s="13"/>
      <c r="AT63" s="2">
        <f t="shared" si="46"/>
        <v>4.5</v>
      </c>
      <c r="AU63" s="4">
        <f t="shared" si="26"/>
        <v>13.5</v>
      </c>
      <c r="AV63" s="4">
        <f t="shared" si="27"/>
        <v>1.35</v>
      </c>
      <c r="AY63" s="4">
        <f t="shared" si="28"/>
        <v>0</v>
      </c>
      <c r="AZ63" s="13" t="str">
        <f t="shared" si="29"/>
        <v/>
      </c>
      <c r="BA63" s="4" t="str">
        <f t="shared" si="30"/>
        <v/>
      </c>
      <c r="BB63" s="13"/>
      <c r="BC63" s="2">
        <f t="shared" si="47"/>
        <v>4.5</v>
      </c>
      <c r="BD63" s="4">
        <f t="shared" si="31"/>
        <v>13.5</v>
      </c>
      <c r="BE63" s="4">
        <f t="shared" si="32"/>
        <v>1.35</v>
      </c>
      <c r="BH63" s="4">
        <f t="shared" si="33"/>
        <v>0</v>
      </c>
      <c r="BI63" s="13" t="str">
        <f t="shared" si="34"/>
        <v/>
      </c>
      <c r="BJ63" s="4" t="str">
        <f t="shared" si="35"/>
        <v/>
      </c>
      <c r="BK63" s="13"/>
      <c r="BL63" s="2">
        <f t="shared" si="48"/>
        <v>4.5</v>
      </c>
      <c r="BM63" s="4">
        <f t="shared" si="36"/>
        <v>13.5</v>
      </c>
      <c r="BN63" s="4">
        <f t="shared" si="37"/>
        <v>1.35</v>
      </c>
      <c r="BQ63" s="4">
        <f t="shared" si="38"/>
        <v>0</v>
      </c>
      <c r="BR63" s="13" t="str">
        <f t="shared" si="39"/>
        <v/>
      </c>
      <c r="BS63" s="4" t="str">
        <f t="shared" si="40"/>
        <v/>
      </c>
      <c r="BT63" s="25"/>
    </row>
    <row r="64">
      <c r="A64" s="2">
        <f t="shared" si="41"/>
        <v>5</v>
      </c>
      <c r="B64" s="4">
        <f t="shared" si="1"/>
        <v>15</v>
      </c>
      <c r="C64" s="4">
        <f t="shared" si="2"/>
        <v>1.2</v>
      </c>
      <c r="F64" s="4">
        <f t="shared" si="3"/>
        <v>0</v>
      </c>
      <c r="G64" s="13" t="str">
        <f t="shared" si="4"/>
        <v/>
      </c>
      <c r="H64" s="4" t="str">
        <f t="shared" si="5"/>
        <v/>
      </c>
      <c r="J64" s="2">
        <f t="shared" si="42"/>
        <v>5</v>
      </c>
      <c r="K64" s="4">
        <f t="shared" si="6"/>
        <v>15</v>
      </c>
      <c r="L64" s="4">
        <f t="shared" si="7"/>
        <v>1.2</v>
      </c>
      <c r="O64" s="4">
        <f t="shared" si="8"/>
        <v>0</v>
      </c>
      <c r="P64" s="13" t="str">
        <f t="shared" si="9"/>
        <v/>
      </c>
      <c r="Q64" s="4" t="str">
        <f t="shared" si="10"/>
        <v/>
      </c>
      <c r="S64" s="2">
        <f t="shared" si="43"/>
        <v>5</v>
      </c>
      <c r="T64" s="4">
        <f t="shared" si="11"/>
        <v>15</v>
      </c>
      <c r="U64" s="4">
        <f t="shared" si="12"/>
        <v>1.32</v>
      </c>
      <c r="X64" s="4">
        <f t="shared" si="13"/>
        <v>0</v>
      </c>
      <c r="Y64" s="13" t="str">
        <f t="shared" si="14"/>
        <v/>
      </c>
      <c r="Z64" s="4" t="str">
        <f t="shared" si="15"/>
        <v/>
      </c>
      <c r="AB64" s="2">
        <f t="shared" si="44"/>
        <v>5</v>
      </c>
      <c r="AC64" s="4">
        <f t="shared" si="16"/>
        <v>15</v>
      </c>
      <c r="AD64" s="4">
        <f t="shared" si="17"/>
        <v>1.32</v>
      </c>
      <c r="AG64" s="4">
        <f t="shared" si="18"/>
        <v>0</v>
      </c>
      <c r="AH64" s="13" t="str">
        <f t="shared" si="19"/>
        <v/>
      </c>
      <c r="AI64" s="4" t="str">
        <f t="shared" si="20"/>
        <v/>
      </c>
      <c r="AJ64" s="13"/>
      <c r="AK64" s="2">
        <f t="shared" si="45"/>
        <v>5</v>
      </c>
      <c r="AL64" s="4">
        <f t="shared" si="21"/>
        <v>15</v>
      </c>
      <c r="AM64" s="4">
        <f t="shared" si="22"/>
        <v>1.32</v>
      </c>
      <c r="AP64" s="4">
        <f t="shared" si="23"/>
        <v>0</v>
      </c>
      <c r="AQ64" s="13" t="str">
        <f t="shared" si="24"/>
        <v/>
      </c>
      <c r="AR64" s="4" t="str">
        <f t="shared" si="25"/>
        <v/>
      </c>
      <c r="AS64" s="13"/>
      <c r="AT64" s="2">
        <f t="shared" si="46"/>
        <v>5</v>
      </c>
      <c r="AU64" s="4">
        <f t="shared" si="26"/>
        <v>15</v>
      </c>
      <c r="AV64" s="4">
        <f t="shared" si="27"/>
        <v>1.32</v>
      </c>
      <c r="AY64" s="4">
        <f t="shared" si="28"/>
        <v>0</v>
      </c>
      <c r="AZ64" s="13" t="str">
        <f t="shared" si="29"/>
        <v/>
      </c>
      <c r="BA64" s="4" t="str">
        <f t="shared" si="30"/>
        <v/>
      </c>
      <c r="BB64" s="13"/>
      <c r="BC64" s="2">
        <f t="shared" si="47"/>
        <v>5</v>
      </c>
      <c r="BD64" s="4">
        <f t="shared" si="31"/>
        <v>15</v>
      </c>
      <c r="BE64" s="4">
        <f t="shared" si="32"/>
        <v>1.32</v>
      </c>
      <c r="BH64" s="4">
        <f t="shared" si="33"/>
        <v>0</v>
      </c>
      <c r="BI64" s="13" t="str">
        <f t="shared" si="34"/>
        <v/>
      </c>
      <c r="BJ64" s="4" t="str">
        <f t="shared" si="35"/>
        <v/>
      </c>
      <c r="BK64" s="13"/>
      <c r="BL64" s="2">
        <f t="shared" si="48"/>
        <v>5</v>
      </c>
      <c r="BM64" s="4">
        <f t="shared" si="36"/>
        <v>15</v>
      </c>
      <c r="BN64" s="4">
        <f t="shared" si="37"/>
        <v>1.32</v>
      </c>
      <c r="BQ64" s="4">
        <f t="shared" si="38"/>
        <v>0</v>
      </c>
      <c r="BR64" s="13" t="str">
        <f t="shared" si="39"/>
        <v/>
      </c>
      <c r="BS64" s="4" t="str">
        <f t="shared" si="40"/>
        <v/>
      </c>
      <c r="BT64" s="25"/>
    </row>
    <row r="65">
      <c r="A65" s="2">
        <f t="shared" si="41"/>
        <v>5.5</v>
      </c>
      <c r="B65" s="4">
        <f t="shared" si="1"/>
        <v>16.5</v>
      </c>
      <c r="C65" s="4">
        <f t="shared" si="2"/>
        <v>1.17</v>
      </c>
      <c r="F65" s="4">
        <f t="shared" si="3"/>
        <v>0</v>
      </c>
      <c r="G65" s="13" t="str">
        <f t="shared" si="4"/>
        <v/>
      </c>
      <c r="H65" s="4" t="str">
        <f t="shared" si="5"/>
        <v/>
      </c>
      <c r="J65" s="2">
        <f t="shared" si="42"/>
        <v>5.5</v>
      </c>
      <c r="K65" s="4">
        <f t="shared" si="6"/>
        <v>16.5</v>
      </c>
      <c r="L65" s="4">
        <f t="shared" si="7"/>
        <v>1.17</v>
      </c>
      <c r="O65" s="4">
        <f t="shared" si="8"/>
        <v>0</v>
      </c>
      <c r="P65" s="13" t="str">
        <f t="shared" si="9"/>
        <v/>
      </c>
      <c r="Q65" s="4" t="str">
        <f t="shared" si="10"/>
        <v/>
      </c>
      <c r="S65" s="2">
        <f t="shared" si="43"/>
        <v>5.5</v>
      </c>
      <c r="T65" s="4">
        <f t="shared" si="11"/>
        <v>16.5</v>
      </c>
      <c r="U65" s="4">
        <f t="shared" si="12"/>
        <v>1.29</v>
      </c>
      <c r="X65" s="4">
        <f t="shared" si="13"/>
        <v>0</v>
      </c>
      <c r="Y65" s="13" t="str">
        <f t="shared" si="14"/>
        <v/>
      </c>
      <c r="Z65" s="4" t="str">
        <f t="shared" si="15"/>
        <v/>
      </c>
      <c r="AB65" s="2">
        <f t="shared" si="44"/>
        <v>5.5</v>
      </c>
      <c r="AC65" s="4">
        <f t="shared" si="16"/>
        <v>16.5</v>
      </c>
      <c r="AD65" s="4">
        <f t="shared" si="17"/>
        <v>1.29</v>
      </c>
      <c r="AG65" s="4">
        <f t="shared" si="18"/>
        <v>0</v>
      </c>
      <c r="AH65" s="13" t="str">
        <f t="shared" si="19"/>
        <v/>
      </c>
      <c r="AI65" s="4" t="str">
        <f t="shared" si="20"/>
        <v/>
      </c>
      <c r="AJ65" s="13"/>
      <c r="AK65" s="2">
        <f t="shared" si="45"/>
        <v>5.5</v>
      </c>
      <c r="AL65" s="4">
        <f t="shared" si="21"/>
        <v>16.5</v>
      </c>
      <c r="AM65" s="4">
        <f t="shared" si="22"/>
        <v>1.29</v>
      </c>
      <c r="AP65" s="4">
        <f t="shared" si="23"/>
        <v>0</v>
      </c>
      <c r="AQ65" s="13" t="str">
        <f t="shared" si="24"/>
        <v/>
      </c>
      <c r="AR65" s="4" t="str">
        <f t="shared" si="25"/>
        <v/>
      </c>
      <c r="AS65" s="13"/>
      <c r="AT65" s="2">
        <f t="shared" si="46"/>
        <v>5.5</v>
      </c>
      <c r="AU65" s="4">
        <f t="shared" si="26"/>
        <v>16.5</v>
      </c>
      <c r="AV65" s="4">
        <f t="shared" si="27"/>
        <v>1.29</v>
      </c>
      <c r="AY65" s="4">
        <f t="shared" si="28"/>
        <v>0</v>
      </c>
      <c r="AZ65" s="13" t="str">
        <f t="shared" si="29"/>
        <v/>
      </c>
      <c r="BA65" s="4" t="str">
        <f t="shared" si="30"/>
        <v/>
      </c>
      <c r="BB65" s="13"/>
      <c r="BC65" s="2">
        <f t="shared" si="47"/>
        <v>5.5</v>
      </c>
      <c r="BD65" s="4">
        <f t="shared" si="31"/>
        <v>16.5</v>
      </c>
      <c r="BE65" s="4">
        <f t="shared" si="32"/>
        <v>1.29</v>
      </c>
      <c r="BH65" s="4">
        <f t="shared" si="33"/>
        <v>0</v>
      </c>
      <c r="BI65" s="13" t="str">
        <f t="shared" si="34"/>
        <v/>
      </c>
      <c r="BJ65" s="4" t="str">
        <f t="shared" si="35"/>
        <v/>
      </c>
      <c r="BK65" s="13"/>
      <c r="BL65" s="2">
        <f t="shared" si="48"/>
        <v>5.5</v>
      </c>
      <c r="BM65" s="4">
        <f t="shared" si="36"/>
        <v>16.5</v>
      </c>
      <c r="BN65" s="4">
        <f t="shared" si="37"/>
        <v>1.29</v>
      </c>
      <c r="BQ65" s="4">
        <f t="shared" si="38"/>
        <v>0</v>
      </c>
      <c r="BR65" s="13" t="str">
        <f t="shared" si="39"/>
        <v/>
      </c>
      <c r="BS65" s="4" t="str">
        <f t="shared" si="40"/>
        <v/>
      </c>
      <c r="BT65" s="25"/>
    </row>
    <row r="66">
      <c r="A66" s="2">
        <f t="shared" si="41"/>
        <v>6</v>
      </c>
      <c r="B66" s="4">
        <f t="shared" si="1"/>
        <v>18</v>
      </c>
      <c r="C66" s="4">
        <f t="shared" si="2"/>
        <v>1.14</v>
      </c>
      <c r="F66" s="4">
        <f t="shared" si="3"/>
        <v>0</v>
      </c>
      <c r="G66" s="13" t="str">
        <f t="shared" si="4"/>
        <v/>
      </c>
      <c r="H66" s="4" t="str">
        <f t="shared" si="5"/>
        <v/>
      </c>
      <c r="J66" s="2">
        <f t="shared" si="42"/>
        <v>6</v>
      </c>
      <c r="K66" s="4">
        <f t="shared" si="6"/>
        <v>18</v>
      </c>
      <c r="L66" s="4">
        <f t="shared" si="7"/>
        <v>1.14</v>
      </c>
      <c r="O66" s="4">
        <f t="shared" si="8"/>
        <v>0</v>
      </c>
      <c r="P66" s="13" t="str">
        <f t="shared" si="9"/>
        <v/>
      </c>
      <c r="Q66" s="4" t="str">
        <f t="shared" si="10"/>
        <v/>
      </c>
      <c r="S66" s="2">
        <f t="shared" si="43"/>
        <v>6</v>
      </c>
      <c r="T66" s="4">
        <f t="shared" si="11"/>
        <v>18</v>
      </c>
      <c r="U66" s="4">
        <f t="shared" si="12"/>
        <v>1.26</v>
      </c>
      <c r="V66" s="4">
        <f>150+13/16</f>
        <v>150.8125</v>
      </c>
      <c r="W66" s="4">
        <f>155.25+1/32</f>
        <v>155.28125</v>
      </c>
      <c r="X66" s="4">
        <f t="shared" si="13"/>
        <v>4.46875</v>
      </c>
      <c r="Y66" s="13">
        <f t="shared" si="14"/>
        <v>0.9965217286</v>
      </c>
      <c r="Z66" s="4">
        <f t="shared" si="15"/>
        <v>0</v>
      </c>
      <c r="AB66" s="2">
        <f t="shared" si="44"/>
        <v>6</v>
      </c>
      <c r="AC66" s="4">
        <f t="shared" si="16"/>
        <v>18</v>
      </c>
      <c r="AD66" s="4">
        <f t="shared" si="17"/>
        <v>1.26</v>
      </c>
      <c r="AE66" s="4">
        <f>150.75+1/32</f>
        <v>150.78125</v>
      </c>
      <c r="AF66" s="4">
        <f>155+5/16</f>
        <v>155.3125</v>
      </c>
      <c r="AG66" s="4">
        <f t="shared" si="18"/>
        <v>4.53125</v>
      </c>
      <c r="AH66" s="13">
        <f t="shared" si="19"/>
        <v>0.9898129771</v>
      </c>
      <c r="AI66" s="4">
        <f t="shared" si="20"/>
        <v>0</v>
      </c>
      <c r="AJ66" s="13"/>
      <c r="AK66" s="2">
        <f t="shared" si="45"/>
        <v>6</v>
      </c>
      <c r="AL66" s="4">
        <f t="shared" si="21"/>
        <v>18</v>
      </c>
      <c r="AM66" s="4">
        <f t="shared" si="22"/>
        <v>1.26</v>
      </c>
      <c r="AN66" s="4">
        <f>150+13/16</f>
        <v>150.8125</v>
      </c>
      <c r="AO66" s="4">
        <f>155+5/16</f>
        <v>155.3125</v>
      </c>
      <c r="AP66" s="4">
        <f t="shared" si="23"/>
        <v>4.5</v>
      </c>
      <c r="AQ66" s="13">
        <f t="shared" si="24"/>
        <v>0.9931270663</v>
      </c>
      <c r="AR66" s="4">
        <f t="shared" si="25"/>
        <v>0</v>
      </c>
      <c r="AS66" s="13"/>
      <c r="AT66" s="2">
        <f t="shared" si="46"/>
        <v>6</v>
      </c>
      <c r="AU66" s="4">
        <f t="shared" si="26"/>
        <v>18</v>
      </c>
      <c r="AV66" s="4">
        <f t="shared" si="27"/>
        <v>1.26</v>
      </c>
      <c r="AW66" s="4">
        <f>150+13/16</f>
        <v>150.8125</v>
      </c>
      <c r="AX66" s="4">
        <f>155.25+1/32</f>
        <v>155.28125</v>
      </c>
      <c r="AY66" s="4">
        <f t="shared" si="28"/>
        <v>4.46875</v>
      </c>
      <c r="AZ66" s="13">
        <f t="shared" si="29"/>
        <v>0.9965217286</v>
      </c>
      <c r="BA66" s="4">
        <f t="shared" si="30"/>
        <v>0</v>
      </c>
      <c r="BB66" s="13"/>
      <c r="BC66" s="2">
        <f t="shared" si="47"/>
        <v>6</v>
      </c>
      <c r="BD66" s="4">
        <f t="shared" si="31"/>
        <v>18</v>
      </c>
      <c r="BE66" s="4">
        <f t="shared" si="32"/>
        <v>1.26</v>
      </c>
      <c r="BH66" s="4">
        <f t="shared" si="33"/>
        <v>0</v>
      </c>
      <c r="BI66" s="13" t="str">
        <f t="shared" si="34"/>
        <v/>
      </c>
      <c r="BJ66" s="4" t="str">
        <f t="shared" si="35"/>
        <v/>
      </c>
      <c r="BK66" s="13"/>
      <c r="BL66" s="2">
        <f t="shared" si="48"/>
        <v>6</v>
      </c>
      <c r="BM66" s="4">
        <f t="shared" si="36"/>
        <v>18</v>
      </c>
      <c r="BN66" s="4">
        <f t="shared" si="37"/>
        <v>1.26</v>
      </c>
      <c r="BQ66" s="4">
        <f t="shared" si="38"/>
        <v>0</v>
      </c>
      <c r="BR66" s="13" t="str">
        <f t="shared" si="39"/>
        <v/>
      </c>
      <c r="BS66" s="4" t="str">
        <f t="shared" si="40"/>
        <v/>
      </c>
      <c r="BT66" s="25"/>
    </row>
    <row r="67">
      <c r="A67" s="2">
        <f t="shared" si="41"/>
        <v>6.5</v>
      </c>
      <c r="B67" s="4">
        <f t="shared" si="1"/>
        <v>19.5</v>
      </c>
      <c r="C67" s="4">
        <f t="shared" si="2"/>
        <v>1.11</v>
      </c>
      <c r="F67" s="4">
        <f t="shared" si="3"/>
        <v>0</v>
      </c>
      <c r="G67" s="13" t="str">
        <f t="shared" si="4"/>
        <v/>
      </c>
      <c r="H67" s="4" t="str">
        <f t="shared" si="5"/>
        <v/>
      </c>
      <c r="J67" s="2">
        <f t="shared" si="42"/>
        <v>6.5</v>
      </c>
      <c r="K67" s="4">
        <f t="shared" si="6"/>
        <v>19.5</v>
      </c>
      <c r="L67" s="4">
        <f t="shared" si="7"/>
        <v>1.11</v>
      </c>
      <c r="O67" s="4">
        <f t="shared" si="8"/>
        <v>0</v>
      </c>
      <c r="P67" s="13" t="str">
        <f t="shared" si="9"/>
        <v/>
      </c>
      <c r="Q67" s="4" t="str">
        <f t="shared" si="10"/>
        <v/>
      </c>
      <c r="S67" s="2">
        <f t="shared" si="43"/>
        <v>6.5</v>
      </c>
      <c r="T67" s="4">
        <f t="shared" si="11"/>
        <v>19.5</v>
      </c>
      <c r="U67" s="4">
        <f t="shared" si="12"/>
        <v>1.23</v>
      </c>
      <c r="X67" s="4">
        <f t="shared" si="13"/>
        <v>0</v>
      </c>
      <c r="Y67" s="13" t="str">
        <f t="shared" si="14"/>
        <v/>
      </c>
      <c r="Z67" s="4" t="str">
        <f t="shared" si="15"/>
        <v/>
      </c>
      <c r="AB67" s="2">
        <f t="shared" si="44"/>
        <v>6.5</v>
      </c>
      <c r="AC67" s="4">
        <f t="shared" si="16"/>
        <v>19.5</v>
      </c>
      <c r="AD67" s="4">
        <f t="shared" si="17"/>
        <v>1.23</v>
      </c>
      <c r="AG67" s="4">
        <f t="shared" si="18"/>
        <v>0</v>
      </c>
      <c r="AH67" s="13" t="str">
        <f t="shared" si="19"/>
        <v/>
      </c>
      <c r="AI67" s="4" t="str">
        <f t="shared" si="20"/>
        <v/>
      </c>
      <c r="AJ67" s="13"/>
      <c r="AK67" s="2">
        <f t="shared" si="45"/>
        <v>6.5</v>
      </c>
      <c r="AL67" s="4">
        <f t="shared" si="21"/>
        <v>19.5</v>
      </c>
      <c r="AM67" s="4">
        <f t="shared" si="22"/>
        <v>1.23</v>
      </c>
      <c r="AP67" s="4">
        <f t="shared" si="23"/>
        <v>0</v>
      </c>
      <c r="AQ67" s="13" t="str">
        <f t="shared" si="24"/>
        <v/>
      </c>
      <c r="AR67" s="4" t="str">
        <f t="shared" si="25"/>
        <v/>
      </c>
      <c r="AS67" s="13"/>
      <c r="AT67" s="2">
        <f t="shared" si="46"/>
        <v>6.5</v>
      </c>
      <c r="AU67" s="4">
        <f t="shared" si="26"/>
        <v>19.5</v>
      </c>
      <c r="AV67" s="4">
        <f t="shared" si="27"/>
        <v>1.23</v>
      </c>
      <c r="AY67" s="4">
        <f t="shared" si="28"/>
        <v>0</v>
      </c>
      <c r="AZ67" s="13" t="str">
        <f t="shared" si="29"/>
        <v/>
      </c>
      <c r="BA67" s="4" t="str">
        <f t="shared" si="30"/>
        <v/>
      </c>
      <c r="BB67" s="13"/>
      <c r="BC67" s="2">
        <f t="shared" si="47"/>
        <v>6.5</v>
      </c>
      <c r="BD67" s="4">
        <f t="shared" si="31"/>
        <v>19.5</v>
      </c>
      <c r="BE67" s="4">
        <f t="shared" si="32"/>
        <v>1.23</v>
      </c>
      <c r="BH67" s="4">
        <f t="shared" si="33"/>
        <v>0</v>
      </c>
      <c r="BI67" s="13" t="str">
        <f t="shared" si="34"/>
        <v/>
      </c>
      <c r="BJ67" s="4" t="str">
        <f t="shared" si="35"/>
        <v/>
      </c>
      <c r="BK67" s="13"/>
      <c r="BL67" s="2">
        <f t="shared" si="48"/>
        <v>6.5</v>
      </c>
      <c r="BM67" s="4">
        <f t="shared" si="36"/>
        <v>19.5</v>
      </c>
      <c r="BN67" s="4">
        <f t="shared" si="37"/>
        <v>1.23</v>
      </c>
      <c r="BQ67" s="4">
        <f t="shared" si="38"/>
        <v>0</v>
      </c>
      <c r="BR67" s="13" t="str">
        <f t="shared" si="39"/>
        <v/>
      </c>
      <c r="BS67" s="4" t="str">
        <f t="shared" si="40"/>
        <v/>
      </c>
      <c r="BT67" s="25"/>
    </row>
    <row r="68">
      <c r="A68" s="2">
        <f t="shared" si="41"/>
        <v>7</v>
      </c>
      <c r="B68" s="4">
        <f t="shared" si="1"/>
        <v>21</v>
      </c>
      <c r="C68" s="4">
        <f t="shared" si="2"/>
        <v>1.08</v>
      </c>
      <c r="F68" s="4">
        <f t="shared" si="3"/>
        <v>0</v>
      </c>
      <c r="G68" s="13" t="str">
        <f t="shared" si="4"/>
        <v/>
      </c>
      <c r="H68" s="4" t="str">
        <f t="shared" si="5"/>
        <v/>
      </c>
      <c r="J68" s="2">
        <f t="shared" si="42"/>
        <v>7</v>
      </c>
      <c r="K68" s="4">
        <f t="shared" si="6"/>
        <v>21</v>
      </c>
      <c r="L68" s="4">
        <f t="shared" si="7"/>
        <v>1.08</v>
      </c>
      <c r="O68" s="4">
        <f t="shared" si="8"/>
        <v>0</v>
      </c>
      <c r="P68" s="13" t="str">
        <f t="shared" si="9"/>
        <v/>
      </c>
      <c r="Q68" s="4" t="str">
        <f t="shared" si="10"/>
        <v/>
      </c>
      <c r="S68" s="2">
        <f t="shared" si="43"/>
        <v>7</v>
      </c>
      <c r="T68" s="4">
        <f t="shared" si="11"/>
        <v>21</v>
      </c>
      <c r="U68" s="4">
        <f t="shared" si="12"/>
        <v>1.2</v>
      </c>
      <c r="X68" s="4">
        <f t="shared" si="13"/>
        <v>0</v>
      </c>
      <c r="Y68" s="13" t="str">
        <f t="shared" si="14"/>
        <v/>
      </c>
      <c r="Z68" s="4" t="str">
        <f t="shared" si="15"/>
        <v/>
      </c>
      <c r="AB68" s="2">
        <f t="shared" si="44"/>
        <v>7</v>
      </c>
      <c r="AC68" s="4">
        <f t="shared" si="16"/>
        <v>21</v>
      </c>
      <c r="AD68" s="4">
        <f t="shared" si="17"/>
        <v>1.2</v>
      </c>
      <c r="AG68" s="4">
        <f t="shared" si="18"/>
        <v>0</v>
      </c>
      <c r="AH68" s="13" t="str">
        <f t="shared" si="19"/>
        <v/>
      </c>
      <c r="AI68" s="4" t="str">
        <f t="shared" si="20"/>
        <v/>
      </c>
      <c r="AJ68" s="13"/>
      <c r="AK68" s="2">
        <f t="shared" si="45"/>
        <v>7</v>
      </c>
      <c r="AL68" s="4">
        <f t="shared" si="21"/>
        <v>21</v>
      </c>
      <c r="AM68" s="4">
        <f t="shared" si="22"/>
        <v>1.2</v>
      </c>
      <c r="AP68" s="4">
        <f t="shared" si="23"/>
        <v>0</v>
      </c>
      <c r="AQ68" s="13" t="str">
        <f t="shared" si="24"/>
        <v/>
      </c>
      <c r="AR68" s="4" t="str">
        <f t="shared" si="25"/>
        <v/>
      </c>
      <c r="AS68" s="13"/>
      <c r="AT68" s="2">
        <f t="shared" si="46"/>
        <v>7</v>
      </c>
      <c r="AU68" s="4">
        <f t="shared" si="26"/>
        <v>21</v>
      </c>
      <c r="AV68" s="4">
        <f t="shared" si="27"/>
        <v>1.2</v>
      </c>
      <c r="AY68" s="4">
        <f t="shared" si="28"/>
        <v>0</v>
      </c>
      <c r="AZ68" s="13" t="str">
        <f t="shared" si="29"/>
        <v/>
      </c>
      <c r="BA68" s="4" t="str">
        <f t="shared" si="30"/>
        <v/>
      </c>
      <c r="BB68" s="13"/>
      <c r="BC68" s="2">
        <f t="shared" si="47"/>
        <v>7</v>
      </c>
      <c r="BD68" s="4">
        <f t="shared" si="31"/>
        <v>21</v>
      </c>
      <c r="BE68" s="4">
        <f t="shared" si="32"/>
        <v>1.2</v>
      </c>
      <c r="BH68" s="4">
        <f t="shared" si="33"/>
        <v>0</v>
      </c>
      <c r="BI68" s="13" t="str">
        <f t="shared" si="34"/>
        <v/>
      </c>
      <c r="BJ68" s="4" t="str">
        <f t="shared" si="35"/>
        <v/>
      </c>
      <c r="BK68" s="13"/>
      <c r="BL68" s="2">
        <f t="shared" si="48"/>
        <v>7</v>
      </c>
      <c r="BM68" s="4">
        <f t="shared" si="36"/>
        <v>21</v>
      </c>
      <c r="BN68" s="4">
        <f t="shared" si="37"/>
        <v>1.2</v>
      </c>
      <c r="BQ68" s="4">
        <f t="shared" si="38"/>
        <v>0</v>
      </c>
      <c r="BR68" s="13" t="str">
        <f t="shared" si="39"/>
        <v/>
      </c>
      <c r="BS68" s="4" t="str">
        <f t="shared" si="40"/>
        <v/>
      </c>
      <c r="BT68" s="25"/>
    </row>
    <row r="69">
      <c r="A69" s="2">
        <f t="shared" si="41"/>
        <v>7.5</v>
      </c>
      <c r="B69" s="4">
        <f t="shared" si="1"/>
        <v>22.5</v>
      </c>
      <c r="C69" s="4">
        <f t="shared" si="2"/>
        <v>1.05</v>
      </c>
      <c r="F69" s="4">
        <f t="shared" si="3"/>
        <v>0</v>
      </c>
      <c r="G69" s="13" t="str">
        <f t="shared" si="4"/>
        <v/>
      </c>
      <c r="H69" s="4" t="str">
        <f t="shared" si="5"/>
        <v/>
      </c>
      <c r="J69" s="2">
        <f t="shared" si="42"/>
        <v>7.5</v>
      </c>
      <c r="K69" s="4">
        <f t="shared" si="6"/>
        <v>22.5</v>
      </c>
      <c r="L69" s="4">
        <f t="shared" si="7"/>
        <v>1.05</v>
      </c>
      <c r="O69" s="4">
        <f t="shared" si="8"/>
        <v>0</v>
      </c>
      <c r="P69" s="13" t="str">
        <f t="shared" si="9"/>
        <v/>
      </c>
      <c r="Q69" s="4" t="str">
        <f t="shared" si="10"/>
        <v/>
      </c>
      <c r="S69" s="2">
        <f t="shared" si="43"/>
        <v>7.5</v>
      </c>
      <c r="T69" s="4">
        <f t="shared" si="11"/>
        <v>22.5</v>
      </c>
      <c r="U69" s="4">
        <f t="shared" si="12"/>
        <v>1.17</v>
      </c>
      <c r="X69" s="4">
        <f t="shared" si="13"/>
        <v>0</v>
      </c>
      <c r="Y69" s="13" t="str">
        <f t="shared" si="14"/>
        <v/>
      </c>
      <c r="Z69" s="4" t="str">
        <f t="shared" si="15"/>
        <v/>
      </c>
      <c r="AB69" s="2">
        <f t="shared" si="44"/>
        <v>7.5</v>
      </c>
      <c r="AC69" s="4">
        <f t="shared" si="16"/>
        <v>22.5</v>
      </c>
      <c r="AD69" s="4">
        <f t="shared" si="17"/>
        <v>1.17</v>
      </c>
      <c r="AG69" s="4">
        <f t="shared" si="18"/>
        <v>0</v>
      </c>
      <c r="AH69" s="13" t="str">
        <f t="shared" si="19"/>
        <v/>
      </c>
      <c r="AI69" s="4" t="str">
        <f t="shared" si="20"/>
        <v/>
      </c>
      <c r="AJ69" s="13"/>
      <c r="AK69" s="2">
        <f t="shared" si="45"/>
        <v>7.5</v>
      </c>
      <c r="AL69" s="4">
        <f t="shared" si="21"/>
        <v>22.5</v>
      </c>
      <c r="AM69" s="4">
        <f t="shared" si="22"/>
        <v>1.17</v>
      </c>
      <c r="AP69" s="4">
        <f t="shared" si="23"/>
        <v>0</v>
      </c>
      <c r="AQ69" s="13" t="str">
        <f t="shared" si="24"/>
        <v/>
      </c>
      <c r="AR69" s="4" t="str">
        <f t="shared" si="25"/>
        <v/>
      </c>
      <c r="AS69" s="13"/>
      <c r="AT69" s="2">
        <f t="shared" si="46"/>
        <v>7.5</v>
      </c>
      <c r="AU69" s="4">
        <f t="shared" si="26"/>
        <v>22.5</v>
      </c>
      <c r="AV69" s="4">
        <f t="shared" si="27"/>
        <v>1.17</v>
      </c>
      <c r="AY69" s="4">
        <f t="shared" si="28"/>
        <v>0</v>
      </c>
      <c r="AZ69" s="13" t="str">
        <f t="shared" si="29"/>
        <v/>
      </c>
      <c r="BA69" s="4" t="str">
        <f t="shared" si="30"/>
        <v/>
      </c>
      <c r="BB69" s="13"/>
      <c r="BC69" s="2">
        <f t="shared" si="47"/>
        <v>7.5</v>
      </c>
      <c r="BD69" s="4">
        <f t="shared" si="31"/>
        <v>22.5</v>
      </c>
      <c r="BE69" s="4">
        <f t="shared" si="32"/>
        <v>1.17</v>
      </c>
      <c r="BH69" s="4">
        <f t="shared" si="33"/>
        <v>0</v>
      </c>
      <c r="BI69" s="13" t="str">
        <f t="shared" si="34"/>
        <v/>
      </c>
      <c r="BJ69" s="4" t="str">
        <f t="shared" si="35"/>
        <v/>
      </c>
      <c r="BK69" s="13"/>
      <c r="BL69" s="2">
        <f t="shared" si="48"/>
        <v>7.5</v>
      </c>
      <c r="BM69" s="4">
        <f t="shared" si="36"/>
        <v>22.5</v>
      </c>
      <c r="BN69" s="4">
        <f t="shared" si="37"/>
        <v>1.17</v>
      </c>
      <c r="BQ69" s="4">
        <f t="shared" si="38"/>
        <v>0</v>
      </c>
      <c r="BR69" s="13" t="str">
        <f t="shared" si="39"/>
        <v/>
      </c>
      <c r="BS69" s="4" t="str">
        <f t="shared" si="40"/>
        <v/>
      </c>
      <c r="BT69" s="25"/>
    </row>
    <row r="70">
      <c r="A70" s="2">
        <f t="shared" si="41"/>
        <v>8</v>
      </c>
      <c r="B70" s="4">
        <f t="shared" si="1"/>
        <v>24</v>
      </c>
      <c r="C70" s="4">
        <f t="shared" si="2"/>
        <v>1.02</v>
      </c>
      <c r="F70" s="4">
        <f t="shared" si="3"/>
        <v>0</v>
      </c>
      <c r="G70" s="13" t="str">
        <f t="shared" si="4"/>
        <v/>
      </c>
      <c r="H70" s="4" t="str">
        <f t="shared" si="5"/>
        <v/>
      </c>
      <c r="J70" s="2">
        <f t="shared" si="42"/>
        <v>8</v>
      </c>
      <c r="K70" s="4">
        <f t="shared" si="6"/>
        <v>24</v>
      </c>
      <c r="L70" s="4">
        <f t="shared" si="7"/>
        <v>1.02</v>
      </c>
      <c r="O70" s="4">
        <f t="shared" si="8"/>
        <v>0</v>
      </c>
      <c r="P70" s="13" t="str">
        <f t="shared" si="9"/>
        <v/>
      </c>
      <c r="Q70" s="4" t="str">
        <f t="shared" si="10"/>
        <v/>
      </c>
      <c r="S70" s="2">
        <f t="shared" si="43"/>
        <v>8</v>
      </c>
      <c r="T70" s="4">
        <f t="shared" si="11"/>
        <v>24</v>
      </c>
      <c r="U70" s="4">
        <f t="shared" si="12"/>
        <v>1.14</v>
      </c>
      <c r="V70" s="4">
        <f>150.875-1/32</f>
        <v>150.84375</v>
      </c>
      <c r="W70" s="4">
        <f>155.25+1/32</f>
        <v>155.28125</v>
      </c>
      <c r="X70" s="4">
        <f t="shared" si="13"/>
        <v>4.4375</v>
      </c>
      <c r="Y70" s="13">
        <f t="shared" si="14"/>
        <v>0.993031274</v>
      </c>
      <c r="Z70" s="4">
        <f t="shared" si="15"/>
        <v>0</v>
      </c>
      <c r="AB70" s="2">
        <f t="shared" si="44"/>
        <v>8</v>
      </c>
      <c r="AC70" s="4">
        <f t="shared" si="16"/>
        <v>24</v>
      </c>
      <c r="AD70" s="4">
        <f t="shared" si="17"/>
        <v>1.14</v>
      </c>
      <c r="AE70" s="4">
        <f>150.75+1/32</f>
        <v>150.78125</v>
      </c>
      <c r="AF70" s="4">
        <f>155+5/16</f>
        <v>155.3125</v>
      </c>
      <c r="AG70" s="4">
        <f t="shared" si="18"/>
        <v>4.53125</v>
      </c>
      <c r="AH70" s="13">
        <f t="shared" si="19"/>
        <v>0.9898129771</v>
      </c>
      <c r="AI70" s="4">
        <f t="shared" si="20"/>
        <v>0</v>
      </c>
      <c r="AJ70" s="13"/>
      <c r="AK70" s="2">
        <f t="shared" si="45"/>
        <v>8</v>
      </c>
      <c r="AL70" s="4">
        <f t="shared" si="21"/>
        <v>24</v>
      </c>
      <c r="AM70" s="4">
        <f t="shared" si="22"/>
        <v>1.14</v>
      </c>
      <c r="AN70" s="4">
        <f>150+13/16</f>
        <v>150.8125</v>
      </c>
      <c r="AO70" s="4">
        <f>155+5/16</f>
        <v>155.3125</v>
      </c>
      <c r="AP70" s="4">
        <f t="shared" si="23"/>
        <v>4.5</v>
      </c>
      <c r="AQ70" s="13">
        <f t="shared" si="24"/>
        <v>0.9931270663</v>
      </c>
      <c r="AR70" s="4">
        <f t="shared" si="25"/>
        <v>0</v>
      </c>
      <c r="AS70" s="13"/>
      <c r="AT70" s="2">
        <f t="shared" si="46"/>
        <v>8</v>
      </c>
      <c r="AU70" s="4">
        <f t="shared" si="26"/>
        <v>24</v>
      </c>
      <c r="AV70" s="4">
        <f t="shared" si="27"/>
        <v>1.14</v>
      </c>
      <c r="AW70" s="4">
        <f>150+13/16</f>
        <v>150.8125</v>
      </c>
      <c r="AX70" s="4">
        <f>155.25+1/32</f>
        <v>155.28125</v>
      </c>
      <c r="AY70" s="4">
        <f t="shared" si="28"/>
        <v>4.46875</v>
      </c>
      <c r="AZ70" s="13">
        <f t="shared" si="29"/>
        <v>0.9965217286</v>
      </c>
      <c r="BA70" s="4">
        <f t="shared" si="30"/>
        <v>0</v>
      </c>
      <c r="BB70" s="13"/>
      <c r="BC70" s="2">
        <f t="shared" si="47"/>
        <v>8</v>
      </c>
      <c r="BD70" s="4">
        <f t="shared" si="31"/>
        <v>24</v>
      </c>
      <c r="BE70" s="4">
        <f t="shared" si="32"/>
        <v>1.14</v>
      </c>
      <c r="BH70" s="4">
        <f t="shared" si="33"/>
        <v>0</v>
      </c>
      <c r="BI70" s="13" t="str">
        <f t="shared" si="34"/>
        <v/>
      </c>
      <c r="BJ70" s="4" t="str">
        <f t="shared" si="35"/>
        <v/>
      </c>
      <c r="BK70" s="13"/>
      <c r="BL70" s="2">
        <f t="shared" si="48"/>
        <v>8</v>
      </c>
      <c r="BM70" s="4">
        <f t="shared" si="36"/>
        <v>24</v>
      </c>
      <c r="BN70" s="4">
        <f t="shared" si="37"/>
        <v>1.14</v>
      </c>
      <c r="BQ70" s="4">
        <f t="shared" si="38"/>
        <v>0</v>
      </c>
      <c r="BR70" s="13" t="str">
        <f t="shared" si="39"/>
        <v/>
      </c>
      <c r="BS70" s="4" t="str">
        <f t="shared" si="40"/>
        <v/>
      </c>
      <c r="BT70" s="25"/>
    </row>
    <row r="71">
      <c r="A71" s="2">
        <f t="shared" si="41"/>
        <v>8.5</v>
      </c>
      <c r="B71" s="4">
        <f t="shared" si="1"/>
        <v>25.5</v>
      </c>
      <c r="C71" s="4">
        <f t="shared" si="2"/>
        <v>0.99</v>
      </c>
      <c r="F71" s="4">
        <f t="shared" si="3"/>
        <v>0</v>
      </c>
      <c r="G71" s="26"/>
      <c r="H71" s="4" t="str">
        <f t="shared" si="5"/>
        <v/>
      </c>
      <c r="J71" s="2">
        <f t="shared" si="42"/>
        <v>8.5</v>
      </c>
      <c r="K71" s="4">
        <f t="shared" si="6"/>
        <v>25.5</v>
      </c>
      <c r="L71" s="4">
        <f t="shared" si="7"/>
        <v>0.99</v>
      </c>
      <c r="O71" s="4">
        <f t="shared" si="8"/>
        <v>0</v>
      </c>
      <c r="P71" s="26"/>
      <c r="Q71" s="4" t="str">
        <f t="shared" si="10"/>
        <v/>
      </c>
      <c r="S71" s="2">
        <f t="shared" si="43"/>
        <v>8.5</v>
      </c>
      <c r="T71" s="4">
        <f t="shared" si="11"/>
        <v>25.5</v>
      </c>
      <c r="U71" s="4">
        <f t="shared" si="12"/>
        <v>1.11</v>
      </c>
      <c r="X71" s="4">
        <f t="shared" si="13"/>
        <v>0</v>
      </c>
      <c r="Y71" s="26"/>
      <c r="Z71" s="4" t="str">
        <f t="shared" si="15"/>
        <v/>
      </c>
      <c r="AB71" s="2">
        <f t="shared" si="44"/>
        <v>8.5</v>
      </c>
      <c r="AC71" s="4">
        <f t="shared" si="16"/>
        <v>25.5</v>
      </c>
      <c r="AD71" s="4">
        <f t="shared" si="17"/>
        <v>1.11</v>
      </c>
      <c r="AG71" s="4">
        <f t="shared" si="18"/>
        <v>0</v>
      </c>
      <c r="AH71" s="26"/>
      <c r="AI71" s="4" t="str">
        <f t="shared" si="20"/>
        <v/>
      </c>
      <c r="AJ71" s="13"/>
      <c r="AK71" s="2">
        <f t="shared" si="45"/>
        <v>8.5</v>
      </c>
      <c r="AL71" s="4">
        <f t="shared" si="21"/>
        <v>25.5</v>
      </c>
      <c r="AM71" s="4">
        <f t="shared" si="22"/>
        <v>1.11</v>
      </c>
      <c r="AP71" s="4">
        <f t="shared" si="23"/>
        <v>0</v>
      </c>
      <c r="AQ71" s="26"/>
      <c r="AR71" s="4" t="str">
        <f t="shared" si="25"/>
        <v/>
      </c>
      <c r="AS71" s="13"/>
      <c r="AT71" s="2">
        <f t="shared" si="46"/>
        <v>8.5</v>
      </c>
      <c r="AU71" s="4">
        <f t="shared" si="26"/>
        <v>25.5</v>
      </c>
      <c r="AV71" s="4">
        <f t="shared" si="27"/>
        <v>1.11</v>
      </c>
      <c r="AY71" s="4">
        <f t="shared" si="28"/>
        <v>0</v>
      </c>
      <c r="AZ71" s="26"/>
      <c r="BA71" s="4" t="str">
        <f t="shared" si="30"/>
        <v/>
      </c>
      <c r="BB71" s="13"/>
      <c r="BC71" s="2">
        <f t="shared" si="47"/>
        <v>8.5</v>
      </c>
      <c r="BD71" s="4">
        <f t="shared" si="31"/>
        <v>25.5</v>
      </c>
      <c r="BE71" s="4">
        <f t="shared" si="32"/>
        <v>1.11</v>
      </c>
      <c r="BH71" s="4">
        <f t="shared" si="33"/>
        <v>0</v>
      </c>
      <c r="BI71" s="26"/>
      <c r="BJ71" s="4" t="str">
        <f t="shared" si="35"/>
        <v/>
      </c>
      <c r="BK71" s="13"/>
      <c r="BL71" s="2">
        <f t="shared" si="48"/>
        <v>8.5</v>
      </c>
      <c r="BM71" s="4">
        <f t="shared" si="36"/>
        <v>25.5</v>
      </c>
      <c r="BN71" s="4">
        <f t="shared" si="37"/>
        <v>1.11</v>
      </c>
      <c r="BQ71" s="4">
        <f t="shared" si="38"/>
        <v>0</v>
      </c>
      <c r="BR71" s="26"/>
      <c r="BS71" s="4" t="str">
        <f t="shared" si="40"/>
        <v/>
      </c>
      <c r="BT71" s="25"/>
    </row>
    <row r="72">
      <c r="A72" s="2">
        <f t="shared" si="41"/>
        <v>9</v>
      </c>
      <c r="B72" s="4">
        <f t="shared" si="1"/>
        <v>27</v>
      </c>
      <c r="C72" s="4">
        <f t="shared" si="2"/>
        <v>0.96</v>
      </c>
      <c r="F72" s="4">
        <f t="shared" si="3"/>
        <v>0</v>
      </c>
      <c r="G72" s="13" t="str">
        <f t="shared" ref="G72:G174" si="49">if(ISBLANK(E72), , if(E72&lt;D72,-sqrt(-F72/B$18), sqrt(F72/B$18)))</f>
        <v/>
      </c>
      <c r="H72" s="4" t="str">
        <f t="shared" si="5"/>
        <v/>
      </c>
      <c r="J72" s="2">
        <f t="shared" si="42"/>
        <v>9</v>
      </c>
      <c r="K72" s="4">
        <f t="shared" si="6"/>
        <v>27</v>
      </c>
      <c r="L72" s="4">
        <f t="shared" si="7"/>
        <v>0.96</v>
      </c>
      <c r="O72" s="4">
        <f t="shared" si="8"/>
        <v>0</v>
      </c>
      <c r="P72" s="13" t="str">
        <f t="shared" ref="P72:P174" si="50">if(ISBLANK(N72), , if(N72&lt;M72,-sqrt(-O72/K$18), sqrt(O72/K$18)))</f>
        <v/>
      </c>
      <c r="Q72" s="4" t="str">
        <f t="shared" si="10"/>
        <v/>
      </c>
      <c r="S72" s="2">
        <f t="shared" si="43"/>
        <v>9</v>
      </c>
      <c r="T72" s="4">
        <f t="shared" si="11"/>
        <v>27</v>
      </c>
      <c r="U72" s="4">
        <f t="shared" si="12"/>
        <v>1.08</v>
      </c>
      <c r="X72" s="4">
        <f t="shared" si="13"/>
        <v>0</v>
      </c>
      <c r="Y72" s="13" t="str">
        <f t="shared" ref="Y72:Y174" si="51">if(ISBLANK(W72), , if(W72&lt;V72,-sqrt(-X72/T$18), sqrt(X72/T$18)))</f>
        <v/>
      </c>
      <c r="Z72" s="4" t="str">
        <f t="shared" si="15"/>
        <v/>
      </c>
      <c r="AB72" s="2">
        <f t="shared" si="44"/>
        <v>9</v>
      </c>
      <c r="AC72" s="4">
        <f t="shared" si="16"/>
        <v>27</v>
      </c>
      <c r="AD72" s="4">
        <f t="shared" si="17"/>
        <v>1.08</v>
      </c>
      <c r="AG72" s="4">
        <f t="shared" si="18"/>
        <v>0</v>
      </c>
      <c r="AH72" s="13" t="str">
        <f t="shared" ref="AH72:AH174" si="52">if(ISBLANK(AF72), , if(AF72&lt;AE72,-sqrt(-AG72/AC$18), sqrt(AG72/AC$18)))</f>
        <v/>
      </c>
      <c r="AI72" s="4" t="str">
        <f t="shared" si="20"/>
        <v/>
      </c>
      <c r="AJ72" s="13"/>
      <c r="AK72" s="2">
        <f t="shared" si="45"/>
        <v>9</v>
      </c>
      <c r="AL72" s="4">
        <f t="shared" si="21"/>
        <v>27</v>
      </c>
      <c r="AM72" s="4">
        <f t="shared" si="22"/>
        <v>1.08</v>
      </c>
      <c r="AP72" s="4">
        <f t="shared" si="23"/>
        <v>0</v>
      </c>
      <c r="AQ72" s="13" t="str">
        <f t="shared" ref="AQ72:AQ174" si="53">if(ISBLANK(AO72), , if(AO72&lt;AN72,-sqrt(-AP72/AL$18), sqrt(AP72/AL$18)))</f>
        <v/>
      </c>
      <c r="AR72" s="4" t="str">
        <f t="shared" si="25"/>
        <v/>
      </c>
      <c r="AS72" s="13"/>
      <c r="AT72" s="2">
        <f t="shared" si="46"/>
        <v>9</v>
      </c>
      <c r="AU72" s="4">
        <f t="shared" si="26"/>
        <v>27</v>
      </c>
      <c r="AV72" s="4">
        <f t="shared" si="27"/>
        <v>1.08</v>
      </c>
      <c r="AY72" s="4">
        <f t="shared" si="28"/>
        <v>0</v>
      </c>
      <c r="AZ72" s="13" t="str">
        <f t="shared" ref="AZ72:AZ174" si="54">if(ISBLANK(AX72), , if(AX72&lt;AW72,-sqrt(-AY72/AU$18), sqrt(AY72/AU$18)))</f>
        <v/>
      </c>
      <c r="BA72" s="4" t="str">
        <f t="shared" si="30"/>
        <v/>
      </c>
      <c r="BB72" s="13"/>
      <c r="BC72" s="2">
        <f t="shared" si="47"/>
        <v>9</v>
      </c>
      <c r="BD72" s="4">
        <f t="shared" si="31"/>
        <v>27</v>
      </c>
      <c r="BE72" s="4">
        <f t="shared" si="32"/>
        <v>1.08</v>
      </c>
      <c r="BH72" s="4">
        <f t="shared" si="33"/>
        <v>0</v>
      </c>
      <c r="BI72" s="13" t="str">
        <f t="shared" ref="BI72:BI174" si="55">if(ISBLANK(BG72), , if(BG72&lt;BF72,-sqrt(-BH72/BD$18), sqrt(BH72/BD$18)))</f>
        <v/>
      </c>
      <c r="BJ72" s="4" t="str">
        <f t="shared" si="35"/>
        <v/>
      </c>
      <c r="BK72" s="13"/>
      <c r="BL72" s="2">
        <f t="shared" si="48"/>
        <v>9</v>
      </c>
      <c r="BM72" s="4">
        <f t="shared" si="36"/>
        <v>27</v>
      </c>
      <c r="BN72" s="4">
        <f t="shared" si="37"/>
        <v>1.08</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0.93</v>
      </c>
      <c r="F73" s="4">
        <f t="shared" si="3"/>
        <v>0</v>
      </c>
      <c r="G73" s="13" t="str">
        <f t="shared" si="49"/>
        <v/>
      </c>
      <c r="H73" s="4" t="str">
        <f t="shared" si="5"/>
        <v/>
      </c>
      <c r="J73" s="2">
        <f t="shared" si="42"/>
        <v>9.5</v>
      </c>
      <c r="K73" s="4">
        <f t="shared" si="6"/>
        <v>28.5</v>
      </c>
      <c r="L73" s="4">
        <f t="shared" si="7"/>
        <v>0.93</v>
      </c>
      <c r="O73" s="4">
        <f t="shared" si="8"/>
        <v>0</v>
      </c>
      <c r="P73" s="13" t="str">
        <f t="shared" si="50"/>
        <v/>
      </c>
      <c r="Q73" s="4" t="str">
        <f t="shared" si="10"/>
        <v/>
      </c>
      <c r="S73" s="2">
        <f t="shared" si="43"/>
        <v>9.5</v>
      </c>
      <c r="T73" s="4">
        <f t="shared" si="11"/>
        <v>28.5</v>
      </c>
      <c r="U73" s="4">
        <f t="shared" si="12"/>
        <v>1.05</v>
      </c>
      <c r="X73" s="4">
        <f t="shared" si="13"/>
        <v>0</v>
      </c>
      <c r="Y73" s="13" t="str">
        <f t="shared" si="51"/>
        <v/>
      </c>
      <c r="Z73" s="4" t="str">
        <f t="shared" si="15"/>
        <v/>
      </c>
      <c r="AB73" s="2">
        <f t="shared" si="44"/>
        <v>9.5</v>
      </c>
      <c r="AC73" s="4">
        <f t="shared" si="16"/>
        <v>28.5</v>
      </c>
      <c r="AD73" s="4">
        <f t="shared" si="17"/>
        <v>1.05</v>
      </c>
      <c r="AG73" s="4">
        <f t="shared" si="18"/>
        <v>0</v>
      </c>
      <c r="AH73" s="13" t="str">
        <f t="shared" si="52"/>
        <v/>
      </c>
      <c r="AI73" s="4" t="str">
        <f t="shared" si="20"/>
        <v/>
      </c>
      <c r="AJ73" s="13"/>
      <c r="AK73" s="2">
        <f t="shared" si="45"/>
        <v>9.5</v>
      </c>
      <c r="AL73" s="4">
        <f t="shared" si="21"/>
        <v>28.5</v>
      </c>
      <c r="AM73" s="4">
        <f t="shared" si="22"/>
        <v>1.05</v>
      </c>
      <c r="AP73" s="4">
        <f t="shared" si="23"/>
        <v>0</v>
      </c>
      <c r="AQ73" s="13" t="str">
        <f t="shared" si="53"/>
        <v/>
      </c>
      <c r="AR73" s="4" t="str">
        <f t="shared" si="25"/>
        <v/>
      </c>
      <c r="AS73" s="13"/>
      <c r="AT73" s="2">
        <f t="shared" si="46"/>
        <v>9.5</v>
      </c>
      <c r="AU73" s="4">
        <f t="shared" si="26"/>
        <v>28.5</v>
      </c>
      <c r="AV73" s="4">
        <f t="shared" si="27"/>
        <v>1.05</v>
      </c>
      <c r="AY73" s="4">
        <f t="shared" si="28"/>
        <v>0</v>
      </c>
      <c r="AZ73" s="13" t="str">
        <f t="shared" si="54"/>
        <v/>
      </c>
      <c r="BA73" s="4" t="str">
        <f t="shared" si="30"/>
        <v/>
      </c>
      <c r="BB73" s="13"/>
      <c r="BC73" s="2">
        <f t="shared" si="47"/>
        <v>9.5</v>
      </c>
      <c r="BD73" s="4">
        <f t="shared" si="31"/>
        <v>28.5</v>
      </c>
      <c r="BE73" s="4">
        <f t="shared" si="32"/>
        <v>1.05</v>
      </c>
      <c r="BH73" s="4">
        <f t="shared" si="33"/>
        <v>0</v>
      </c>
      <c r="BI73" s="13" t="str">
        <f t="shared" si="55"/>
        <v/>
      </c>
      <c r="BJ73" s="4" t="str">
        <f t="shared" si="35"/>
        <v/>
      </c>
      <c r="BK73" s="13"/>
      <c r="BL73" s="2">
        <f t="shared" si="48"/>
        <v>9.5</v>
      </c>
      <c r="BM73" s="4">
        <f t="shared" si="36"/>
        <v>28.5</v>
      </c>
      <c r="BN73" s="4">
        <f t="shared" si="37"/>
        <v>1.05</v>
      </c>
      <c r="BQ73" s="4">
        <f t="shared" si="38"/>
        <v>0</v>
      </c>
      <c r="BR73" s="13" t="str">
        <f t="shared" si="56"/>
        <v/>
      </c>
      <c r="BS73" s="4" t="str">
        <f t="shared" si="40"/>
        <v/>
      </c>
      <c r="BT73" s="25"/>
    </row>
    <row r="74">
      <c r="A74" s="2">
        <f t="shared" si="41"/>
        <v>10</v>
      </c>
      <c r="B74" s="4">
        <f t="shared" si="1"/>
        <v>30</v>
      </c>
      <c r="C74" s="4">
        <f t="shared" si="2"/>
        <v>0.9</v>
      </c>
      <c r="F74" s="4">
        <f t="shared" si="3"/>
        <v>0</v>
      </c>
      <c r="G74" s="13" t="str">
        <f t="shared" si="49"/>
        <v/>
      </c>
      <c r="H74" s="4" t="str">
        <f t="shared" si="5"/>
        <v/>
      </c>
      <c r="J74" s="2">
        <f t="shared" si="42"/>
        <v>10</v>
      </c>
      <c r="K74" s="4">
        <f t="shared" si="6"/>
        <v>30</v>
      </c>
      <c r="L74" s="4">
        <f t="shared" si="7"/>
        <v>0.9</v>
      </c>
      <c r="O74" s="4">
        <f t="shared" si="8"/>
        <v>0</v>
      </c>
      <c r="P74" s="13" t="str">
        <f t="shared" si="50"/>
        <v/>
      </c>
      <c r="Q74" s="4" t="str">
        <f t="shared" si="10"/>
        <v/>
      </c>
      <c r="S74" s="2">
        <f t="shared" si="43"/>
        <v>10</v>
      </c>
      <c r="T74" s="4">
        <f t="shared" si="11"/>
        <v>30</v>
      </c>
      <c r="U74" s="4">
        <f t="shared" si="12"/>
        <v>1.02</v>
      </c>
      <c r="V74" s="4">
        <f>150.875-1/32</f>
        <v>150.84375</v>
      </c>
      <c r="W74" s="4">
        <f>155.25+1/32</f>
        <v>155.28125</v>
      </c>
      <c r="X74" s="4">
        <f t="shared" si="13"/>
        <v>4.4375</v>
      </c>
      <c r="Y74" s="13">
        <f t="shared" si="51"/>
        <v>0.993031274</v>
      </c>
      <c r="Z74" s="4">
        <f t="shared" si="15"/>
        <v>0</v>
      </c>
      <c r="AB74" s="2">
        <f t="shared" si="44"/>
        <v>10</v>
      </c>
      <c r="AC74" s="4">
        <f t="shared" si="16"/>
        <v>30</v>
      </c>
      <c r="AD74" s="4">
        <f t="shared" si="17"/>
        <v>1.02</v>
      </c>
      <c r="AE74" s="4">
        <f>150.75+1/32</f>
        <v>150.78125</v>
      </c>
      <c r="AF74" s="4">
        <f>155+5/16</f>
        <v>155.3125</v>
      </c>
      <c r="AG74" s="4">
        <f t="shared" si="18"/>
        <v>4.53125</v>
      </c>
      <c r="AH74" s="13">
        <f t="shared" si="52"/>
        <v>0.9898129771</v>
      </c>
      <c r="AI74" s="4">
        <f t="shared" si="20"/>
        <v>0</v>
      </c>
      <c r="AJ74" s="13"/>
      <c r="AK74" s="2">
        <f t="shared" si="45"/>
        <v>10</v>
      </c>
      <c r="AL74" s="4">
        <f t="shared" si="21"/>
        <v>30</v>
      </c>
      <c r="AM74" s="4">
        <f t="shared" si="22"/>
        <v>1.02</v>
      </c>
      <c r="AN74" s="4">
        <f>150+13/16</f>
        <v>150.8125</v>
      </c>
      <c r="AO74" s="4">
        <f>155+5/16</f>
        <v>155.3125</v>
      </c>
      <c r="AP74" s="4">
        <f t="shared" si="23"/>
        <v>4.5</v>
      </c>
      <c r="AQ74" s="13">
        <f t="shared" si="53"/>
        <v>0.9931270663</v>
      </c>
      <c r="AR74" s="4">
        <f t="shared" si="25"/>
        <v>0</v>
      </c>
      <c r="AS74" s="13"/>
      <c r="AT74" s="2">
        <f t="shared" si="46"/>
        <v>10</v>
      </c>
      <c r="AU74" s="4">
        <f t="shared" si="26"/>
        <v>30</v>
      </c>
      <c r="AV74" s="4">
        <f t="shared" si="27"/>
        <v>1.02</v>
      </c>
      <c r="AW74" s="4">
        <f>150+13/16</f>
        <v>150.8125</v>
      </c>
      <c r="AX74" s="4">
        <f>155.25+1/32</f>
        <v>155.28125</v>
      </c>
      <c r="AY74" s="4">
        <f t="shared" si="28"/>
        <v>4.46875</v>
      </c>
      <c r="AZ74" s="13">
        <f t="shared" si="54"/>
        <v>0.9965217286</v>
      </c>
      <c r="BA74" s="4">
        <f t="shared" si="30"/>
        <v>0</v>
      </c>
      <c r="BB74" s="13"/>
      <c r="BC74" s="2">
        <f t="shared" si="47"/>
        <v>10</v>
      </c>
      <c r="BD74" s="4">
        <f t="shared" si="31"/>
        <v>30</v>
      </c>
      <c r="BE74" s="4">
        <f t="shared" si="32"/>
        <v>1.02</v>
      </c>
      <c r="BH74" s="4">
        <f t="shared" si="33"/>
        <v>0</v>
      </c>
      <c r="BI74" s="13" t="str">
        <f t="shared" si="55"/>
        <v/>
      </c>
      <c r="BJ74" s="4" t="str">
        <f t="shared" si="35"/>
        <v/>
      </c>
      <c r="BK74" s="13"/>
      <c r="BL74" s="2">
        <f t="shared" si="48"/>
        <v>10</v>
      </c>
      <c r="BM74" s="4">
        <f t="shared" si="36"/>
        <v>30</v>
      </c>
      <c r="BN74" s="4">
        <f t="shared" si="37"/>
        <v>1.02</v>
      </c>
      <c r="BQ74" s="4">
        <f t="shared" si="38"/>
        <v>0</v>
      </c>
      <c r="BR74" s="13" t="str">
        <f t="shared" si="56"/>
        <v/>
      </c>
      <c r="BS74" s="4" t="str">
        <f t="shared" si="40"/>
        <v/>
      </c>
      <c r="BT74" s="25"/>
    </row>
    <row r="75">
      <c r="A75" s="2">
        <f t="shared" si="41"/>
        <v>10.5</v>
      </c>
      <c r="B75" s="4">
        <f t="shared" si="1"/>
        <v>31.5</v>
      </c>
      <c r="C75" s="4">
        <f t="shared" si="2"/>
        <v>0.87</v>
      </c>
      <c r="F75" s="4">
        <f t="shared" si="3"/>
        <v>0</v>
      </c>
      <c r="G75" s="13" t="str">
        <f t="shared" si="49"/>
        <v/>
      </c>
      <c r="H75" s="4" t="str">
        <f t="shared" si="5"/>
        <v/>
      </c>
      <c r="J75" s="2">
        <f t="shared" si="42"/>
        <v>10.5</v>
      </c>
      <c r="K75" s="4">
        <f t="shared" si="6"/>
        <v>31.5</v>
      </c>
      <c r="L75" s="4">
        <f t="shared" si="7"/>
        <v>0.87</v>
      </c>
      <c r="O75" s="4">
        <f t="shared" si="8"/>
        <v>0</v>
      </c>
      <c r="P75" s="13" t="str">
        <f t="shared" si="50"/>
        <v/>
      </c>
      <c r="Q75" s="4" t="str">
        <f t="shared" si="10"/>
        <v/>
      </c>
      <c r="S75" s="2">
        <f t="shared" si="43"/>
        <v>10.5</v>
      </c>
      <c r="T75" s="4">
        <f t="shared" si="11"/>
        <v>31.5</v>
      </c>
      <c r="U75" s="4">
        <f t="shared" si="12"/>
        <v>0.99</v>
      </c>
      <c r="X75" s="4">
        <f t="shared" si="13"/>
        <v>0</v>
      </c>
      <c r="Y75" s="13" t="str">
        <f t="shared" si="51"/>
        <v/>
      </c>
      <c r="Z75" s="4" t="str">
        <f t="shared" si="15"/>
        <v/>
      </c>
      <c r="AB75" s="2">
        <f t="shared" si="44"/>
        <v>10.5</v>
      </c>
      <c r="AC75" s="4">
        <f t="shared" si="16"/>
        <v>31.5</v>
      </c>
      <c r="AD75" s="4">
        <f t="shared" si="17"/>
        <v>0.99</v>
      </c>
      <c r="AG75" s="4">
        <f t="shared" si="18"/>
        <v>0</v>
      </c>
      <c r="AH75" s="13" t="str">
        <f t="shared" si="52"/>
        <v/>
      </c>
      <c r="AI75" s="4" t="str">
        <f t="shared" si="20"/>
        <v/>
      </c>
      <c r="AJ75" s="13"/>
      <c r="AK75" s="2">
        <f t="shared" si="45"/>
        <v>10.5</v>
      </c>
      <c r="AL75" s="4">
        <f t="shared" si="21"/>
        <v>31.5</v>
      </c>
      <c r="AM75" s="4">
        <f t="shared" si="22"/>
        <v>0.99</v>
      </c>
      <c r="AP75" s="4">
        <f t="shared" si="23"/>
        <v>0</v>
      </c>
      <c r="AQ75" s="13" t="str">
        <f t="shared" si="53"/>
        <v/>
      </c>
      <c r="AR75" s="4" t="str">
        <f t="shared" si="25"/>
        <v/>
      </c>
      <c r="AS75" s="13"/>
      <c r="AT75" s="2">
        <f t="shared" si="46"/>
        <v>10.5</v>
      </c>
      <c r="AU75" s="4">
        <f t="shared" si="26"/>
        <v>31.5</v>
      </c>
      <c r="AV75" s="4">
        <f t="shared" si="27"/>
        <v>0.99</v>
      </c>
      <c r="AY75" s="4">
        <f t="shared" si="28"/>
        <v>0</v>
      </c>
      <c r="AZ75" s="13" t="str">
        <f t="shared" si="54"/>
        <v/>
      </c>
      <c r="BA75" s="4" t="str">
        <f t="shared" si="30"/>
        <v/>
      </c>
      <c r="BB75" s="13"/>
      <c r="BC75" s="2">
        <f t="shared" si="47"/>
        <v>10.5</v>
      </c>
      <c r="BD75" s="4">
        <f t="shared" si="31"/>
        <v>31.5</v>
      </c>
      <c r="BE75" s="4">
        <f t="shared" si="32"/>
        <v>0.99</v>
      </c>
      <c r="BH75" s="4">
        <f t="shared" si="33"/>
        <v>0</v>
      </c>
      <c r="BI75" s="13" t="str">
        <f t="shared" si="55"/>
        <v/>
      </c>
      <c r="BJ75" s="4" t="str">
        <f t="shared" si="35"/>
        <v/>
      </c>
      <c r="BK75" s="13"/>
      <c r="BL75" s="2">
        <f t="shared" si="48"/>
        <v>10.5</v>
      </c>
      <c r="BM75" s="4">
        <f t="shared" si="36"/>
        <v>31.5</v>
      </c>
      <c r="BN75" s="4">
        <f t="shared" si="37"/>
        <v>0.99</v>
      </c>
      <c r="BQ75" s="4">
        <f t="shared" si="38"/>
        <v>0</v>
      </c>
      <c r="BR75" s="13" t="str">
        <f t="shared" si="56"/>
        <v/>
      </c>
      <c r="BS75" s="4" t="str">
        <f t="shared" si="40"/>
        <v/>
      </c>
      <c r="BT75" s="25"/>
    </row>
    <row r="76">
      <c r="A76" s="2">
        <f t="shared" si="41"/>
        <v>11</v>
      </c>
      <c r="B76" s="4">
        <f t="shared" si="1"/>
        <v>33</v>
      </c>
      <c r="C76" s="4">
        <f t="shared" si="2"/>
        <v>0.84</v>
      </c>
      <c r="F76" s="4">
        <f t="shared" si="3"/>
        <v>0</v>
      </c>
      <c r="G76" s="13" t="str">
        <f t="shared" si="49"/>
        <v/>
      </c>
      <c r="H76" s="4" t="str">
        <f t="shared" si="5"/>
        <v/>
      </c>
      <c r="J76" s="2">
        <f t="shared" si="42"/>
        <v>11</v>
      </c>
      <c r="K76" s="4">
        <f t="shared" si="6"/>
        <v>33</v>
      </c>
      <c r="L76" s="4">
        <f t="shared" si="7"/>
        <v>0.84</v>
      </c>
      <c r="O76" s="4">
        <f t="shared" si="8"/>
        <v>0</v>
      </c>
      <c r="P76" s="13" t="str">
        <f t="shared" si="50"/>
        <v/>
      </c>
      <c r="Q76" s="4" t="str">
        <f t="shared" si="10"/>
        <v/>
      </c>
      <c r="S76" s="2">
        <f t="shared" si="43"/>
        <v>11</v>
      </c>
      <c r="T76" s="4">
        <f t="shared" si="11"/>
        <v>33</v>
      </c>
      <c r="U76" s="4">
        <f t="shared" si="12"/>
        <v>0.96</v>
      </c>
      <c r="X76" s="4">
        <f t="shared" si="13"/>
        <v>0</v>
      </c>
      <c r="Y76" s="13" t="str">
        <f t="shared" si="51"/>
        <v/>
      </c>
      <c r="Z76" s="4" t="str">
        <f t="shared" si="15"/>
        <v/>
      </c>
      <c r="AB76" s="2">
        <f t="shared" si="44"/>
        <v>11</v>
      </c>
      <c r="AC76" s="4">
        <f t="shared" si="16"/>
        <v>33</v>
      </c>
      <c r="AD76" s="4">
        <f t="shared" si="17"/>
        <v>0.96</v>
      </c>
      <c r="AE76" s="4">
        <f>150.75+1/32</f>
        <v>150.78125</v>
      </c>
      <c r="AF76" s="4">
        <f>155+5/16</f>
        <v>155.3125</v>
      </c>
      <c r="AG76" s="4">
        <f t="shared" si="18"/>
        <v>4.53125</v>
      </c>
      <c r="AH76" s="13">
        <f t="shared" si="52"/>
        <v>0.9898129771</v>
      </c>
      <c r="AI76" s="4">
        <f t="shared" si="20"/>
        <v>0</v>
      </c>
      <c r="AJ76" s="13"/>
      <c r="AK76" s="2">
        <f t="shared" si="45"/>
        <v>11</v>
      </c>
      <c r="AL76" s="4">
        <f t="shared" si="21"/>
        <v>33</v>
      </c>
      <c r="AM76" s="4">
        <f t="shared" si="22"/>
        <v>0.96</v>
      </c>
      <c r="AN76" s="4">
        <f>150+13/16</f>
        <v>150.8125</v>
      </c>
      <c r="AO76" s="4">
        <f>155.25+1/32</f>
        <v>155.28125</v>
      </c>
      <c r="AP76" s="4">
        <f t="shared" si="23"/>
        <v>4.46875</v>
      </c>
      <c r="AQ76" s="13">
        <f t="shared" si="53"/>
        <v>0.9896727008</v>
      </c>
      <c r="AR76" s="4">
        <f t="shared" si="25"/>
        <v>0</v>
      </c>
      <c r="AS76" s="13"/>
      <c r="AT76" s="2">
        <f t="shared" si="46"/>
        <v>11</v>
      </c>
      <c r="AU76" s="4">
        <f t="shared" si="26"/>
        <v>33</v>
      </c>
      <c r="AV76" s="4">
        <f t="shared" si="27"/>
        <v>0.96</v>
      </c>
      <c r="AW76" s="4">
        <f>150.875-1/32</f>
        <v>150.84375</v>
      </c>
      <c r="AX76" s="4">
        <f>155.25+1/32</f>
        <v>155.28125</v>
      </c>
      <c r="AY76" s="4">
        <f t="shared" si="28"/>
        <v>4.4375</v>
      </c>
      <c r="AZ76" s="13">
        <f t="shared" si="54"/>
        <v>0.993031274</v>
      </c>
      <c r="BA76" s="4">
        <f t="shared" si="30"/>
        <v>0</v>
      </c>
      <c r="BB76" s="13"/>
      <c r="BC76" s="2">
        <f t="shared" si="47"/>
        <v>11</v>
      </c>
      <c r="BD76" s="4">
        <f t="shared" si="31"/>
        <v>33</v>
      </c>
      <c r="BE76" s="4">
        <f t="shared" si="32"/>
        <v>0.96</v>
      </c>
      <c r="BH76" s="4">
        <f t="shared" si="33"/>
        <v>0</v>
      </c>
      <c r="BI76" s="13" t="str">
        <f t="shared" si="55"/>
        <v/>
      </c>
      <c r="BJ76" s="4" t="str">
        <f t="shared" si="35"/>
        <v/>
      </c>
      <c r="BK76" s="13"/>
      <c r="BL76" s="2">
        <f t="shared" si="48"/>
        <v>11</v>
      </c>
      <c r="BM76" s="4">
        <f t="shared" si="36"/>
        <v>33</v>
      </c>
      <c r="BN76" s="4">
        <f t="shared" si="37"/>
        <v>0.96</v>
      </c>
      <c r="BQ76" s="4">
        <f t="shared" si="38"/>
        <v>0</v>
      </c>
      <c r="BR76" s="13" t="str">
        <f t="shared" si="56"/>
        <v/>
      </c>
      <c r="BS76" s="4" t="str">
        <f t="shared" si="40"/>
        <v/>
      </c>
      <c r="BT76" s="25"/>
    </row>
    <row r="77">
      <c r="A77" s="2">
        <f t="shared" si="41"/>
        <v>11.5</v>
      </c>
      <c r="B77" s="4">
        <f t="shared" si="1"/>
        <v>34.5</v>
      </c>
      <c r="C77" s="4">
        <f t="shared" si="2"/>
        <v>0.81</v>
      </c>
      <c r="F77" s="4">
        <f t="shared" si="3"/>
        <v>0</v>
      </c>
      <c r="G77" s="13" t="str">
        <f t="shared" si="49"/>
        <v/>
      </c>
      <c r="H77" s="4" t="str">
        <f t="shared" si="5"/>
        <v/>
      </c>
      <c r="J77" s="2">
        <f t="shared" si="42"/>
        <v>11.5</v>
      </c>
      <c r="K77" s="4">
        <f t="shared" si="6"/>
        <v>34.5</v>
      </c>
      <c r="L77" s="4">
        <f t="shared" si="7"/>
        <v>0.81</v>
      </c>
      <c r="O77" s="4">
        <f t="shared" si="8"/>
        <v>0</v>
      </c>
      <c r="P77" s="13" t="str">
        <f t="shared" si="50"/>
        <v/>
      </c>
      <c r="Q77" s="4" t="str">
        <f t="shared" si="10"/>
        <v/>
      </c>
      <c r="S77" s="2">
        <f t="shared" si="43"/>
        <v>11.5</v>
      </c>
      <c r="T77" s="4">
        <f t="shared" si="11"/>
        <v>34.5</v>
      </c>
      <c r="U77" s="4">
        <f t="shared" si="12"/>
        <v>0.93</v>
      </c>
      <c r="X77" s="4">
        <f t="shared" si="13"/>
        <v>0</v>
      </c>
      <c r="Y77" s="13" t="str">
        <f t="shared" si="51"/>
        <v/>
      </c>
      <c r="Z77" s="4" t="str">
        <f t="shared" si="15"/>
        <v/>
      </c>
      <c r="AB77" s="2">
        <f t="shared" si="44"/>
        <v>11.5</v>
      </c>
      <c r="AC77" s="4">
        <f t="shared" si="16"/>
        <v>34.5</v>
      </c>
      <c r="AD77" s="4">
        <f t="shared" si="17"/>
        <v>0.93</v>
      </c>
      <c r="AG77" s="4">
        <f t="shared" si="18"/>
        <v>0</v>
      </c>
      <c r="AH77" s="13" t="str">
        <f t="shared" si="52"/>
        <v/>
      </c>
      <c r="AI77" s="4" t="str">
        <f t="shared" si="20"/>
        <v/>
      </c>
      <c r="AJ77" s="13"/>
      <c r="AK77" s="2">
        <f t="shared" si="45"/>
        <v>11.5</v>
      </c>
      <c r="AL77" s="4">
        <f t="shared" si="21"/>
        <v>34.5</v>
      </c>
      <c r="AM77" s="4">
        <f t="shared" si="22"/>
        <v>0.93</v>
      </c>
      <c r="AP77" s="4">
        <f t="shared" si="23"/>
        <v>0</v>
      </c>
      <c r="AQ77" s="13" t="str">
        <f t="shared" si="53"/>
        <v/>
      </c>
      <c r="AR77" s="4" t="str">
        <f t="shared" si="25"/>
        <v/>
      </c>
      <c r="AS77" s="13"/>
      <c r="AT77" s="2">
        <f t="shared" si="46"/>
        <v>11.5</v>
      </c>
      <c r="AU77" s="4">
        <f t="shared" si="26"/>
        <v>34.5</v>
      </c>
      <c r="AV77" s="4">
        <f t="shared" si="27"/>
        <v>0.93</v>
      </c>
      <c r="AY77" s="4">
        <f t="shared" si="28"/>
        <v>0</v>
      </c>
      <c r="AZ77" s="13" t="str">
        <f t="shared" si="54"/>
        <v/>
      </c>
      <c r="BA77" s="4" t="str">
        <f t="shared" si="30"/>
        <v/>
      </c>
      <c r="BB77" s="13"/>
      <c r="BC77" s="2">
        <f t="shared" si="47"/>
        <v>11.5</v>
      </c>
      <c r="BD77" s="4">
        <f t="shared" si="31"/>
        <v>34.5</v>
      </c>
      <c r="BE77" s="4">
        <f t="shared" si="32"/>
        <v>0.93</v>
      </c>
      <c r="BH77" s="4">
        <f t="shared" si="33"/>
        <v>0</v>
      </c>
      <c r="BI77" s="13" t="str">
        <f t="shared" si="55"/>
        <v/>
      </c>
      <c r="BJ77" s="4" t="str">
        <f t="shared" si="35"/>
        <v/>
      </c>
      <c r="BK77" s="13"/>
      <c r="BL77" s="2">
        <f t="shared" si="48"/>
        <v>11.5</v>
      </c>
      <c r="BM77" s="4">
        <f t="shared" si="36"/>
        <v>34.5</v>
      </c>
      <c r="BN77" s="4">
        <f t="shared" si="37"/>
        <v>0.93</v>
      </c>
      <c r="BQ77" s="4">
        <f t="shared" si="38"/>
        <v>0</v>
      </c>
      <c r="BR77" s="13" t="str">
        <f t="shared" si="56"/>
        <v/>
      </c>
      <c r="BS77" s="4" t="str">
        <f t="shared" si="40"/>
        <v/>
      </c>
      <c r="BT77" s="25"/>
    </row>
    <row r="78">
      <c r="A78" s="2">
        <f t="shared" si="41"/>
        <v>12</v>
      </c>
      <c r="B78" s="4">
        <f t="shared" si="1"/>
        <v>36</v>
      </c>
      <c r="C78" s="4">
        <f t="shared" si="2"/>
        <v>0.78</v>
      </c>
      <c r="F78" s="4">
        <f t="shared" si="3"/>
        <v>0</v>
      </c>
      <c r="G78" s="13" t="str">
        <f t="shared" si="49"/>
        <v/>
      </c>
      <c r="H78" s="4" t="str">
        <f t="shared" si="5"/>
        <v/>
      </c>
      <c r="J78" s="2">
        <f t="shared" si="42"/>
        <v>12</v>
      </c>
      <c r="K78" s="4">
        <f t="shared" si="6"/>
        <v>36</v>
      </c>
      <c r="L78" s="4">
        <f t="shared" si="7"/>
        <v>0.78</v>
      </c>
      <c r="O78" s="4">
        <f t="shared" si="8"/>
        <v>0</v>
      </c>
      <c r="P78" s="13" t="str">
        <f t="shared" si="50"/>
        <v/>
      </c>
      <c r="Q78" s="4" t="str">
        <f t="shared" si="10"/>
        <v/>
      </c>
      <c r="S78" s="2">
        <f t="shared" si="43"/>
        <v>12</v>
      </c>
      <c r="T78" s="4">
        <f t="shared" si="11"/>
        <v>36</v>
      </c>
      <c r="U78" s="4">
        <f t="shared" si="12"/>
        <v>0.9</v>
      </c>
      <c r="V78" s="4">
        <f>150.875-1/32</f>
        <v>150.84375</v>
      </c>
      <c r="W78" s="4">
        <f>155.25+1/32</f>
        <v>155.28125</v>
      </c>
      <c r="X78" s="4">
        <f t="shared" si="13"/>
        <v>4.4375</v>
      </c>
      <c r="Y78" s="13">
        <f t="shared" si="51"/>
        <v>0.993031274</v>
      </c>
      <c r="Z78" s="4">
        <f t="shared" si="15"/>
        <v>0</v>
      </c>
      <c r="AB78" s="2">
        <f t="shared" si="44"/>
        <v>12</v>
      </c>
      <c r="AC78" s="4">
        <f t="shared" si="16"/>
        <v>36</v>
      </c>
      <c r="AD78" s="4">
        <f t="shared" si="17"/>
        <v>0.9</v>
      </c>
      <c r="AE78" s="4">
        <f>150.75+1/32</f>
        <v>150.78125</v>
      </c>
      <c r="AF78" s="4">
        <f>155+5/16</f>
        <v>155.3125</v>
      </c>
      <c r="AG78" s="4">
        <f t="shared" si="18"/>
        <v>4.53125</v>
      </c>
      <c r="AH78" s="13">
        <f t="shared" si="52"/>
        <v>0.9898129771</v>
      </c>
      <c r="AI78" s="4">
        <f t="shared" si="20"/>
        <v>0</v>
      </c>
      <c r="AJ78" s="13"/>
      <c r="AK78" s="2">
        <f t="shared" si="45"/>
        <v>12</v>
      </c>
      <c r="AL78" s="4">
        <f t="shared" si="21"/>
        <v>36</v>
      </c>
      <c r="AM78" s="4">
        <f t="shared" si="22"/>
        <v>0.9</v>
      </c>
      <c r="AN78" s="4">
        <f>150+13/16</f>
        <v>150.8125</v>
      </c>
      <c r="AO78" s="4">
        <f>155.25+1/32</f>
        <v>155.28125</v>
      </c>
      <c r="AP78" s="4">
        <f t="shared" si="23"/>
        <v>4.46875</v>
      </c>
      <c r="AQ78" s="13">
        <f t="shared" si="53"/>
        <v>0.9896727008</v>
      </c>
      <c r="AR78" s="4">
        <f t="shared" si="25"/>
        <v>0</v>
      </c>
      <c r="AS78" s="13"/>
      <c r="AT78" s="2">
        <f t="shared" si="46"/>
        <v>12</v>
      </c>
      <c r="AU78" s="4">
        <f t="shared" si="26"/>
        <v>36</v>
      </c>
      <c r="AV78" s="4">
        <f t="shared" si="27"/>
        <v>0.9</v>
      </c>
      <c r="AW78" s="4">
        <f>150.875-1/32</f>
        <v>150.84375</v>
      </c>
      <c r="AX78" s="4">
        <f>155.25+1/32</f>
        <v>155.28125</v>
      </c>
      <c r="AY78" s="4">
        <f t="shared" si="28"/>
        <v>4.4375</v>
      </c>
      <c r="AZ78" s="13">
        <f t="shared" si="54"/>
        <v>0.993031274</v>
      </c>
      <c r="BA78" s="4">
        <f t="shared" si="30"/>
        <v>0</v>
      </c>
      <c r="BB78" s="13"/>
      <c r="BC78" s="2">
        <f t="shared" si="47"/>
        <v>12</v>
      </c>
      <c r="BD78" s="4">
        <f t="shared" si="31"/>
        <v>36</v>
      </c>
      <c r="BE78" s="4">
        <f t="shared" si="32"/>
        <v>0.9</v>
      </c>
      <c r="BH78" s="4">
        <f t="shared" si="33"/>
        <v>0</v>
      </c>
      <c r="BI78" s="13" t="str">
        <f t="shared" si="55"/>
        <v/>
      </c>
      <c r="BJ78" s="4" t="str">
        <f t="shared" si="35"/>
        <v/>
      </c>
      <c r="BK78" s="13"/>
      <c r="BL78" s="2">
        <f t="shared" si="48"/>
        <v>12</v>
      </c>
      <c r="BM78" s="4">
        <f t="shared" si="36"/>
        <v>36</v>
      </c>
      <c r="BN78" s="4">
        <f t="shared" si="37"/>
        <v>0.9</v>
      </c>
      <c r="BQ78" s="4">
        <f t="shared" si="38"/>
        <v>0</v>
      </c>
      <c r="BR78" s="13" t="str">
        <f t="shared" si="56"/>
        <v/>
      </c>
      <c r="BS78" s="4" t="str">
        <f t="shared" si="40"/>
        <v/>
      </c>
      <c r="BT78" s="25"/>
    </row>
    <row r="79">
      <c r="A79" s="2">
        <f t="shared" si="41"/>
        <v>12.5</v>
      </c>
      <c r="B79" s="4">
        <f t="shared" si="1"/>
        <v>37.5</v>
      </c>
      <c r="C79" s="4">
        <f t="shared" si="2"/>
        <v>0.75</v>
      </c>
      <c r="F79" s="4">
        <f t="shared" si="3"/>
        <v>0</v>
      </c>
      <c r="G79" s="13" t="str">
        <f t="shared" si="49"/>
        <v/>
      </c>
      <c r="H79" s="4" t="str">
        <f t="shared" si="5"/>
        <v/>
      </c>
      <c r="J79" s="2">
        <f t="shared" si="42"/>
        <v>12.5</v>
      </c>
      <c r="K79" s="4">
        <f t="shared" si="6"/>
        <v>37.5</v>
      </c>
      <c r="L79" s="4">
        <f t="shared" si="7"/>
        <v>0.75</v>
      </c>
      <c r="O79" s="4">
        <f t="shared" si="8"/>
        <v>0</v>
      </c>
      <c r="P79" s="13" t="str">
        <f t="shared" si="50"/>
        <v/>
      </c>
      <c r="Q79" s="4" t="str">
        <f t="shared" si="10"/>
        <v/>
      </c>
      <c r="S79" s="2">
        <f t="shared" si="43"/>
        <v>12.5</v>
      </c>
      <c r="T79" s="4">
        <f t="shared" si="11"/>
        <v>37.5</v>
      </c>
      <c r="U79" s="4">
        <f t="shared" si="12"/>
        <v>0.87</v>
      </c>
      <c r="X79" s="4">
        <f t="shared" si="13"/>
        <v>0</v>
      </c>
      <c r="Y79" s="13" t="str">
        <f t="shared" si="51"/>
        <v/>
      </c>
      <c r="Z79" s="4" t="str">
        <f t="shared" si="15"/>
        <v/>
      </c>
      <c r="AB79" s="2">
        <f t="shared" si="44"/>
        <v>12.5</v>
      </c>
      <c r="AC79" s="4">
        <f t="shared" si="16"/>
        <v>37.5</v>
      </c>
      <c r="AD79" s="4">
        <f t="shared" si="17"/>
        <v>0.87</v>
      </c>
      <c r="AG79" s="4">
        <f t="shared" si="18"/>
        <v>0</v>
      </c>
      <c r="AH79" s="13" t="str">
        <f t="shared" si="52"/>
        <v/>
      </c>
      <c r="AI79" s="4" t="str">
        <f t="shared" si="20"/>
        <v/>
      </c>
      <c r="AJ79" s="13"/>
      <c r="AK79" s="2">
        <f t="shared" si="45"/>
        <v>12.5</v>
      </c>
      <c r="AL79" s="4">
        <f t="shared" si="21"/>
        <v>37.5</v>
      </c>
      <c r="AM79" s="4">
        <f t="shared" si="22"/>
        <v>0.87</v>
      </c>
      <c r="AP79" s="4">
        <f t="shared" si="23"/>
        <v>0</v>
      </c>
      <c r="AQ79" s="13" t="str">
        <f t="shared" si="53"/>
        <v/>
      </c>
      <c r="AR79" s="4" t="str">
        <f t="shared" si="25"/>
        <v/>
      </c>
      <c r="AS79" s="13"/>
      <c r="AT79" s="2">
        <f t="shared" si="46"/>
        <v>12.5</v>
      </c>
      <c r="AU79" s="4">
        <f t="shared" si="26"/>
        <v>37.5</v>
      </c>
      <c r="AV79" s="4">
        <f t="shared" si="27"/>
        <v>0.87</v>
      </c>
      <c r="AY79" s="4">
        <f t="shared" si="28"/>
        <v>0</v>
      </c>
      <c r="AZ79" s="13" t="str">
        <f t="shared" si="54"/>
        <v/>
      </c>
      <c r="BA79" s="4" t="str">
        <f t="shared" si="30"/>
        <v/>
      </c>
      <c r="BB79" s="13"/>
      <c r="BC79" s="2">
        <f t="shared" si="47"/>
        <v>12.5</v>
      </c>
      <c r="BD79" s="4">
        <f t="shared" si="31"/>
        <v>37.5</v>
      </c>
      <c r="BE79" s="4">
        <f t="shared" si="32"/>
        <v>0.87</v>
      </c>
      <c r="BH79" s="4">
        <f t="shared" si="33"/>
        <v>0</v>
      </c>
      <c r="BI79" s="13" t="str">
        <f t="shared" si="55"/>
        <v/>
      </c>
      <c r="BJ79" s="4" t="str">
        <f t="shared" si="35"/>
        <v/>
      </c>
      <c r="BK79" s="13"/>
      <c r="BL79" s="2">
        <f t="shared" si="48"/>
        <v>12.5</v>
      </c>
      <c r="BM79" s="4">
        <f t="shared" si="36"/>
        <v>37.5</v>
      </c>
      <c r="BN79" s="4">
        <f t="shared" si="37"/>
        <v>0.87</v>
      </c>
      <c r="BQ79" s="4">
        <f t="shared" si="38"/>
        <v>0</v>
      </c>
      <c r="BR79" s="13" t="str">
        <f t="shared" si="56"/>
        <v/>
      </c>
      <c r="BS79" s="4" t="str">
        <f t="shared" si="40"/>
        <v/>
      </c>
      <c r="BT79" s="25"/>
    </row>
    <row r="80">
      <c r="A80" s="2">
        <f t="shared" si="41"/>
        <v>13</v>
      </c>
      <c r="B80" s="4">
        <f t="shared" si="1"/>
        <v>39</v>
      </c>
      <c r="C80" s="4">
        <f t="shared" si="2"/>
        <v>0.72</v>
      </c>
      <c r="F80" s="4">
        <f t="shared" si="3"/>
        <v>0</v>
      </c>
      <c r="G80" s="13" t="str">
        <f t="shared" si="49"/>
        <v/>
      </c>
      <c r="H80" s="4" t="str">
        <f t="shared" si="5"/>
        <v/>
      </c>
      <c r="J80" s="2">
        <f t="shared" si="42"/>
        <v>13</v>
      </c>
      <c r="K80" s="4">
        <f t="shared" si="6"/>
        <v>39</v>
      </c>
      <c r="L80" s="4">
        <f t="shared" si="7"/>
        <v>0.72</v>
      </c>
      <c r="O80" s="4">
        <f t="shared" si="8"/>
        <v>0</v>
      </c>
      <c r="P80" s="13" t="str">
        <f t="shared" si="50"/>
        <v/>
      </c>
      <c r="Q80" s="4" t="str">
        <f t="shared" si="10"/>
        <v/>
      </c>
      <c r="S80" s="2">
        <f t="shared" si="43"/>
        <v>13</v>
      </c>
      <c r="T80" s="4">
        <f t="shared" si="11"/>
        <v>39</v>
      </c>
      <c r="U80" s="4">
        <f t="shared" si="12"/>
        <v>0.84</v>
      </c>
      <c r="X80" s="4">
        <f t="shared" si="13"/>
        <v>0</v>
      </c>
      <c r="Y80" s="13" t="str">
        <f t="shared" si="51"/>
        <v/>
      </c>
      <c r="Z80" s="4" t="str">
        <f t="shared" si="15"/>
        <v/>
      </c>
      <c r="AB80" s="2">
        <f t="shared" si="44"/>
        <v>13</v>
      </c>
      <c r="AC80" s="4">
        <f t="shared" si="16"/>
        <v>39</v>
      </c>
      <c r="AD80" s="4">
        <f t="shared" si="17"/>
        <v>0.84</v>
      </c>
      <c r="AE80" s="4">
        <f>150.75+1/32</f>
        <v>150.78125</v>
      </c>
      <c r="AF80" s="4">
        <f>155+5/16</f>
        <v>155.3125</v>
      </c>
      <c r="AG80" s="4">
        <f t="shared" si="18"/>
        <v>4.53125</v>
      </c>
      <c r="AH80" s="13">
        <f t="shared" si="52"/>
        <v>0.9898129771</v>
      </c>
      <c r="AI80" s="4">
        <f t="shared" si="20"/>
        <v>0</v>
      </c>
      <c r="AJ80" s="13"/>
      <c r="AK80" s="2">
        <f t="shared" si="45"/>
        <v>13</v>
      </c>
      <c r="AL80" s="4">
        <f t="shared" si="21"/>
        <v>39</v>
      </c>
      <c r="AM80" s="4">
        <f t="shared" si="22"/>
        <v>0.84</v>
      </c>
      <c r="AN80" s="4">
        <f>150+13/16</f>
        <v>150.8125</v>
      </c>
      <c r="AO80" s="4">
        <f>155.25+1/32</f>
        <v>155.28125</v>
      </c>
      <c r="AP80" s="4">
        <f t="shared" si="23"/>
        <v>4.46875</v>
      </c>
      <c r="AQ80" s="13">
        <f t="shared" si="53"/>
        <v>0.9896727008</v>
      </c>
      <c r="AR80" s="4">
        <f t="shared" si="25"/>
        <v>0</v>
      </c>
      <c r="AS80" s="13"/>
      <c r="AT80" s="2">
        <f t="shared" si="46"/>
        <v>13</v>
      </c>
      <c r="AU80" s="4">
        <f t="shared" si="26"/>
        <v>39</v>
      </c>
      <c r="AV80" s="4">
        <f t="shared" si="27"/>
        <v>0.84</v>
      </c>
      <c r="AW80" s="4">
        <f>150.875-1/32</f>
        <v>150.84375</v>
      </c>
      <c r="AX80" s="4">
        <f>155.25+1/32</f>
        <v>155.28125</v>
      </c>
      <c r="AY80" s="4">
        <f t="shared" si="28"/>
        <v>4.4375</v>
      </c>
      <c r="AZ80" s="13">
        <f t="shared" si="54"/>
        <v>0.993031274</v>
      </c>
      <c r="BA80" s="4">
        <f t="shared" si="30"/>
        <v>0</v>
      </c>
      <c r="BB80" s="13"/>
      <c r="BC80" s="2">
        <f t="shared" si="47"/>
        <v>13</v>
      </c>
      <c r="BD80" s="4">
        <f t="shared" si="31"/>
        <v>39</v>
      </c>
      <c r="BE80" s="4">
        <f t="shared" si="32"/>
        <v>0.84</v>
      </c>
      <c r="BH80" s="4">
        <f t="shared" si="33"/>
        <v>0</v>
      </c>
      <c r="BI80" s="13" t="str">
        <f t="shared" si="55"/>
        <v/>
      </c>
      <c r="BJ80" s="4" t="str">
        <f t="shared" si="35"/>
        <v/>
      </c>
      <c r="BK80" s="13"/>
      <c r="BL80" s="2">
        <f t="shared" si="48"/>
        <v>13</v>
      </c>
      <c r="BM80" s="4">
        <f t="shared" si="36"/>
        <v>39</v>
      </c>
      <c r="BN80" s="4">
        <f t="shared" si="37"/>
        <v>0.84</v>
      </c>
      <c r="BQ80" s="4">
        <f t="shared" si="38"/>
        <v>0</v>
      </c>
      <c r="BR80" s="13" t="str">
        <f t="shared" si="56"/>
        <v/>
      </c>
      <c r="BS80" s="4" t="str">
        <f t="shared" si="40"/>
        <v/>
      </c>
      <c r="BT80" s="25"/>
    </row>
    <row r="81">
      <c r="A81" s="2">
        <f t="shared" si="41"/>
        <v>13.5</v>
      </c>
      <c r="B81" s="4">
        <f t="shared" si="1"/>
        <v>40.5</v>
      </c>
      <c r="C81" s="4">
        <f t="shared" si="2"/>
        <v>0.69</v>
      </c>
      <c r="F81" s="4">
        <f t="shared" si="3"/>
        <v>0</v>
      </c>
      <c r="G81" s="13" t="str">
        <f t="shared" si="49"/>
        <v/>
      </c>
      <c r="H81" s="4" t="str">
        <f t="shared" si="5"/>
        <v/>
      </c>
      <c r="J81" s="2">
        <f t="shared" si="42"/>
        <v>13.5</v>
      </c>
      <c r="K81" s="4">
        <f t="shared" si="6"/>
        <v>40.5</v>
      </c>
      <c r="L81" s="4">
        <f t="shared" si="7"/>
        <v>0.69</v>
      </c>
      <c r="O81" s="4">
        <f t="shared" si="8"/>
        <v>0</v>
      </c>
      <c r="P81" s="13" t="str">
        <f t="shared" si="50"/>
        <v/>
      </c>
      <c r="Q81" s="4" t="str">
        <f t="shared" si="10"/>
        <v/>
      </c>
      <c r="S81" s="2">
        <f t="shared" si="43"/>
        <v>13.5</v>
      </c>
      <c r="T81" s="4">
        <f t="shared" si="11"/>
        <v>40.5</v>
      </c>
      <c r="U81" s="4">
        <f t="shared" si="12"/>
        <v>0.81</v>
      </c>
      <c r="X81" s="4">
        <f t="shared" si="13"/>
        <v>0</v>
      </c>
      <c r="Y81" s="13" t="str">
        <f t="shared" si="51"/>
        <v/>
      </c>
      <c r="Z81" s="4" t="str">
        <f t="shared" si="15"/>
        <v/>
      </c>
      <c r="AB81" s="2">
        <f t="shared" si="44"/>
        <v>13.5</v>
      </c>
      <c r="AC81" s="4">
        <f t="shared" si="16"/>
        <v>40.5</v>
      </c>
      <c r="AD81" s="4">
        <f t="shared" si="17"/>
        <v>0.81</v>
      </c>
      <c r="AG81" s="4">
        <f t="shared" si="18"/>
        <v>0</v>
      </c>
      <c r="AH81" s="13" t="str">
        <f t="shared" si="52"/>
        <v/>
      </c>
      <c r="AI81" s="4" t="str">
        <f t="shared" si="20"/>
        <v/>
      </c>
      <c r="AJ81" s="13"/>
      <c r="AK81" s="2">
        <f t="shared" si="45"/>
        <v>13.5</v>
      </c>
      <c r="AL81" s="4">
        <f t="shared" si="21"/>
        <v>40.5</v>
      </c>
      <c r="AM81" s="4">
        <f t="shared" si="22"/>
        <v>0.81</v>
      </c>
      <c r="AP81" s="4">
        <f t="shared" si="23"/>
        <v>0</v>
      </c>
      <c r="AQ81" s="13" t="str">
        <f t="shared" si="53"/>
        <v/>
      </c>
      <c r="AR81" s="4" t="str">
        <f t="shared" si="25"/>
        <v/>
      </c>
      <c r="AS81" s="13"/>
      <c r="AT81" s="2">
        <f t="shared" si="46"/>
        <v>13.5</v>
      </c>
      <c r="AU81" s="4">
        <f t="shared" si="26"/>
        <v>40.5</v>
      </c>
      <c r="AV81" s="4">
        <f t="shared" si="27"/>
        <v>0.81</v>
      </c>
      <c r="AY81" s="4">
        <f t="shared" si="28"/>
        <v>0</v>
      </c>
      <c r="AZ81" s="13" t="str">
        <f t="shared" si="54"/>
        <v/>
      </c>
      <c r="BA81" s="4" t="str">
        <f t="shared" si="30"/>
        <v/>
      </c>
      <c r="BB81" s="13"/>
      <c r="BC81" s="2">
        <f t="shared" si="47"/>
        <v>13.5</v>
      </c>
      <c r="BD81" s="4">
        <f t="shared" si="31"/>
        <v>40.5</v>
      </c>
      <c r="BE81" s="4">
        <f t="shared" si="32"/>
        <v>0.81</v>
      </c>
      <c r="BH81" s="4">
        <f t="shared" si="33"/>
        <v>0</v>
      </c>
      <c r="BI81" s="13" t="str">
        <f t="shared" si="55"/>
        <v/>
      </c>
      <c r="BJ81" s="4" t="str">
        <f t="shared" si="35"/>
        <v/>
      </c>
      <c r="BK81" s="13"/>
      <c r="BL81" s="2">
        <f t="shared" si="48"/>
        <v>13.5</v>
      </c>
      <c r="BM81" s="4">
        <f t="shared" si="36"/>
        <v>40.5</v>
      </c>
      <c r="BN81" s="4">
        <f t="shared" si="37"/>
        <v>0.81</v>
      </c>
      <c r="BQ81" s="4">
        <f t="shared" si="38"/>
        <v>0</v>
      </c>
      <c r="BR81" s="13" t="str">
        <f t="shared" si="56"/>
        <v/>
      </c>
      <c r="BS81" s="4" t="str">
        <f t="shared" si="40"/>
        <v/>
      </c>
      <c r="BT81" s="25"/>
    </row>
    <row r="82">
      <c r="A82" s="2">
        <f t="shared" si="41"/>
        <v>14</v>
      </c>
      <c r="B82" s="4">
        <f t="shared" si="1"/>
        <v>42</v>
      </c>
      <c r="C82" s="4">
        <f t="shared" si="2"/>
        <v>0.66</v>
      </c>
      <c r="F82" s="4">
        <f t="shared" si="3"/>
        <v>0</v>
      </c>
      <c r="G82" s="13" t="str">
        <f t="shared" si="49"/>
        <v/>
      </c>
      <c r="H82" s="4" t="str">
        <f t="shared" si="5"/>
        <v/>
      </c>
      <c r="J82" s="2">
        <f t="shared" si="42"/>
        <v>14</v>
      </c>
      <c r="K82" s="4">
        <f t="shared" si="6"/>
        <v>42</v>
      </c>
      <c r="L82" s="4">
        <f t="shared" si="7"/>
        <v>0.66</v>
      </c>
      <c r="O82" s="4">
        <f t="shared" si="8"/>
        <v>0</v>
      </c>
      <c r="P82" s="13" t="str">
        <f t="shared" si="50"/>
        <v/>
      </c>
      <c r="Q82" s="4" t="str">
        <f t="shared" si="10"/>
        <v/>
      </c>
      <c r="S82" s="2">
        <f t="shared" si="43"/>
        <v>14</v>
      </c>
      <c r="T82" s="4">
        <f t="shared" si="11"/>
        <v>42</v>
      </c>
      <c r="U82" s="4">
        <f t="shared" si="12"/>
        <v>0.78</v>
      </c>
      <c r="V82" s="4">
        <f>150.875-1/32</f>
        <v>150.84375</v>
      </c>
      <c r="W82" s="4">
        <f>155.25+1/32</f>
        <v>155.28125</v>
      </c>
      <c r="X82" s="4">
        <f t="shared" si="13"/>
        <v>4.4375</v>
      </c>
      <c r="Y82" s="13">
        <f t="shared" si="51"/>
        <v>0.993031274</v>
      </c>
      <c r="Z82" s="4">
        <f t="shared" si="15"/>
        <v>0</v>
      </c>
      <c r="AB82" s="2">
        <f t="shared" si="44"/>
        <v>14</v>
      </c>
      <c r="AC82" s="4">
        <f t="shared" si="16"/>
        <v>42</v>
      </c>
      <c r="AD82" s="4">
        <f t="shared" si="17"/>
        <v>0.78</v>
      </c>
      <c r="AE82" s="4">
        <f t="shared" ref="AE82:AE83" si="57">150+13/16</f>
        <v>150.8125</v>
      </c>
      <c r="AF82" s="4">
        <f>155+5/16</f>
        <v>155.3125</v>
      </c>
      <c r="AG82" s="4">
        <f t="shared" si="18"/>
        <v>4.5</v>
      </c>
      <c r="AH82" s="13">
        <f t="shared" si="52"/>
        <v>0.9863939238</v>
      </c>
      <c r="AI82" s="4">
        <f t="shared" si="20"/>
        <v>0</v>
      </c>
      <c r="AJ82" s="13"/>
      <c r="AK82" s="2">
        <f t="shared" si="45"/>
        <v>14</v>
      </c>
      <c r="AL82" s="4">
        <f t="shared" si="21"/>
        <v>42</v>
      </c>
      <c r="AM82" s="4">
        <f t="shared" si="22"/>
        <v>0.78</v>
      </c>
      <c r="AN82" s="4">
        <f t="shared" ref="AN82:AN83" si="58">150.875-1/32</f>
        <v>150.84375</v>
      </c>
      <c r="AO82" s="4">
        <f>155.25+1/32</f>
        <v>155.28125</v>
      </c>
      <c r="AP82" s="4">
        <f t="shared" si="23"/>
        <v>4.4375</v>
      </c>
      <c r="AQ82" s="13">
        <f t="shared" si="53"/>
        <v>0.9862062359</v>
      </c>
      <c r="AR82" s="4">
        <f t="shared" si="25"/>
        <v>0</v>
      </c>
      <c r="AS82" s="13"/>
      <c r="AT82" s="2">
        <f t="shared" si="46"/>
        <v>14</v>
      </c>
      <c r="AU82" s="4">
        <f t="shared" si="26"/>
        <v>42</v>
      </c>
      <c r="AV82" s="4">
        <f t="shared" si="27"/>
        <v>0.78</v>
      </c>
      <c r="AW82" s="4">
        <f>150.875</f>
        <v>150.875</v>
      </c>
      <c r="AX82" s="2">
        <v>155.25</v>
      </c>
      <c r="AY82" s="4">
        <f t="shared" si="28"/>
        <v>4.375</v>
      </c>
      <c r="AZ82" s="13">
        <f t="shared" si="54"/>
        <v>0.9860132972</v>
      </c>
      <c r="BA82" s="4">
        <f t="shared" si="30"/>
        <v>0</v>
      </c>
      <c r="BB82" s="13"/>
      <c r="BC82" s="2">
        <f t="shared" si="47"/>
        <v>14</v>
      </c>
      <c r="BD82" s="4">
        <f t="shared" si="31"/>
        <v>42</v>
      </c>
      <c r="BE82" s="4">
        <f t="shared" si="32"/>
        <v>0.78</v>
      </c>
      <c r="BH82" s="4">
        <f t="shared" si="33"/>
        <v>0</v>
      </c>
      <c r="BI82" s="13" t="str">
        <f t="shared" si="55"/>
        <v/>
      </c>
      <c r="BJ82" s="4" t="str">
        <f t="shared" si="35"/>
        <v/>
      </c>
      <c r="BK82" s="13"/>
      <c r="BL82" s="2">
        <f t="shared" si="48"/>
        <v>14</v>
      </c>
      <c r="BM82" s="4">
        <f t="shared" si="36"/>
        <v>42</v>
      </c>
      <c r="BN82" s="4">
        <f t="shared" si="37"/>
        <v>0.78</v>
      </c>
      <c r="BQ82" s="4">
        <f t="shared" si="38"/>
        <v>0</v>
      </c>
      <c r="BR82" s="13" t="str">
        <f t="shared" si="56"/>
        <v/>
      </c>
      <c r="BS82" s="4" t="str">
        <f t="shared" si="40"/>
        <v/>
      </c>
      <c r="BT82" s="25"/>
    </row>
    <row r="83">
      <c r="A83" s="2">
        <f t="shared" si="41"/>
        <v>14.5</v>
      </c>
      <c r="B83" s="4">
        <f t="shared" si="1"/>
        <v>43.5</v>
      </c>
      <c r="C83" s="4">
        <f t="shared" si="2"/>
        <v>0.63</v>
      </c>
      <c r="F83" s="4">
        <f t="shared" si="3"/>
        <v>0</v>
      </c>
      <c r="G83" s="13" t="str">
        <f t="shared" si="49"/>
        <v/>
      </c>
      <c r="H83" s="4" t="str">
        <f t="shared" si="5"/>
        <v/>
      </c>
      <c r="J83" s="2">
        <f t="shared" si="42"/>
        <v>14.5</v>
      </c>
      <c r="K83" s="4">
        <f t="shared" si="6"/>
        <v>43.5</v>
      </c>
      <c r="L83" s="4">
        <f t="shared" si="7"/>
        <v>0.63</v>
      </c>
      <c r="O83" s="4">
        <f t="shared" si="8"/>
        <v>0</v>
      </c>
      <c r="P83" s="13" t="str">
        <f t="shared" si="50"/>
        <v/>
      </c>
      <c r="Q83" s="4" t="str">
        <f t="shared" si="10"/>
        <v/>
      </c>
      <c r="S83" s="2">
        <f t="shared" si="43"/>
        <v>14.5</v>
      </c>
      <c r="T83" s="4">
        <f t="shared" si="11"/>
        <v>43.5</v>
      </c>
      <c r="U83" s="4">
        <f t="shared" si="12"/>
        <v>0.75</v>
      </c>
      <c r="X83" s="4">
        <f t="shared" si="13"/>
        <v>0</v>
      </c>
      <c r="Y83" s="13" t="str">
        <f t="shared" si="51"/>
        <v/>
      </c>
      <c r="Z83" s="4" t="str">
        <f t="shared" si="15"/>
        <v/>
      </c>
      <c r="AB83" s="2">
        <f t="shared" si="44"/>
        <v>14.5</v>
      </c>
      <c r="AC83" s="4">
        <f t="shared" si="16"/>
        <v>43.5</v>
      </c>
      <c r="AD83" s="4">
        <f t="shared" si="17"/>
        <v>0.75</v>
      </c>
      <c r="AE83" s="4">
        <f t="shared" si="57"/>
        <v>150.8125</v>
      </c>
      <c r="AF83" s="4">
        <f>155.25+1/32</f>
        <v>155.28125</v>
      </c>
      <c r="AG83" s="4">
        <f t="shared" si="18"/>
        <v>4.46875</v>
      </c>
      <c r="AH83" s="13">
        <f t="shared" si="52"/>
        <v>0.982962978</v>
      </c>
      <c r="AI83" s="4">
        <f t="shared" si="20"/>
        <v>0</v>
      </c>
      <c r="AJ83" s="13"/>
      <c r="AK83" s="2">
        <f t="shared" si="45"/>
        <v>14.5</v>
      </c>
      <c r="AL83" s="4">
        <f t="shared" si="21"/>
        <v>43.5</v>
      </c>
      <c r="AM83" s="4">
        <f t="shared" si="22"/>
        <v>0.75</v>
      </c>
      <c r="AN83" s="4">
        <f t="shared" si="58"/>
        <v>150.84375</v>
      </c>
      <c r="AO83" s="2">
        <v>155.25</v>
      </c>
      <c r="AP83" s="4">
        <f t="shared" si="23"/>
        <v>4.40625</v>
      </c>
      <c r="AQ83" s="13">
        <f t="shared" si="53"/>
        <v>0.9827275435</v>
      </c>
      <c r="AR83" s="4">
        <f t="shared" si="25"/>
        <v>0</v>
      </c>
      <c r="AS83" s="13"/>
      <c r="AT83" s="2">
        <f t="shared" si="46"/>
        <v>14.5</v>
      </c>
      <c r="AU83" s="4">
        <f t="shared" si="26"/>
        <v>43.5</v>
      </c>
      <c r="AV83" s="4">
        <f t="shared" si="27"/>
        <v>0.75</v>
      </c>
      <c r="AW83" s="4">
        <f>150.875+1/32</f>
        <v>150.90625</v>
      </c>
      <c r="AX83" s="4">
        <f>155+3/16</f>
        <v>155.1875</v>
      </c>
      <c r="AY83" s="4">
        <f t="shared" si="28"/>
        <v>4.28125</v>
      </c>
      <c r="AZ83" s="13">
        <f t="shared" si="54"/>
        <v>0.9753916592</v>
      </c>
      <c r="BA83" s="4">
        <f t="shared" si="30"/>
        <v>0.004010459031</v>
      </c>
      <c r="BB83" s="13"/>
      <c r="BC83" s="2">
        <f t="shared" si="47"/>
        <v>14.5</v>
      </c>
      <c r="BD83" s="4">
        <f t="shared" si="31"/>
        <v>43.5</v>
      </c>
      <c r="BE83" s="4">
        <f t="shared" si="32"/>
        <v>0.75</v>
      </c>
      <c r="BH83" s="4">
        <f t="shared" si="33"/>
        <v>0</v>
      </c>
      <c r="BI83" s="13" t="str">
        <f t="shared" si="55"/>
        <v/>
      </c>
      <c r="BJ83" s="4" t="str">
        <f t="shared" si="35"/>
        <v/>
      </c>
      <c r="BK83" s="13"/>
      <c r="BL83" s="2">
        <f t="shared" si="48"/>
        <v>14.5</v>
      </c>
      <c r="BM83" s="4">
        <f t="shared" si="36"/>
        <v>43.5</v>
      </c>
      <c r="BN83" s="4">
        <f t="shared" si="37"/>
        <v>0.75</v>
      </c>
      <c r="BQ83" s="4">
        <f t="shared" si="38"/>
        <v>0</v>
      </c>
      <c r="BR83" s="13" t="str">
        <f t="shared" si="56"/>
        <v/>
      </c>
      <c r="BS83" s="4" t="str">
        <f t="shared" si="40"/>
        <v/>
      </c>
      <c r="BT83" s="25"/>
    </row>
    <row r="84">
      <c r="A84" s="2">
        <f t="shared" si="41"/>
        <v>15</v>
      </c>
      <c r="B84" s="4">
        <f t="shared" si="1"/>
        <v>45</v>
      </c>
      <c r="C84" s="4">
        <f t="shared" si="2"/>
        <v>0.6</v>
      </c>
      <c r="F84" s="4">
        <f t="shared" si="3"/>
        <v>0</v>
      </c>
      <c r="G84" s="13" t="str">
        <f t="shared" si="49"/>
        <v/>
      </c>
      <c r="H84" s="4" t="str">
        <f t="shared" si="5"/>
        <v/>
      </c>
      <c r="J84" s="2">
        <f t="shared" si="42"/>
        <v>15</v>
      </c>
      <c r="K84" s="4">
        <f t="shared" si="6"/>
        <v>45</v>
      </c>
      <c r="L84" s="4">
        <f t="shared" si="7"/>
        <v>0.6</v>
      </c>
      <c r="O84" s="4">
        <f t="shared" si="8"/>
        <v>0</v>
      </c>
      <c r="P84" s="13" t="str">
        <f t="shared" si="50"/>
        <v/>
      </c>
      <c r="Q84" s="4" t="str">
        <f t="shared" si="10"/>
        <v/>
      </c>
      <c r="S84" s="2">
        <f t="shared" si="43"/>
        <v>15</v>
      </c>
      <c r="T84" s="4">
        <f t="shared" si="11"/>
        <v>45</v>
      </c>
      <c r="U84" s="4">
        <f t="shared" si="12"/>
        <v>0.72</v>
      </c>
      <c r="V84" s="4">
        <f>150.875</f>
        <v>150.875</v>
      </c>
      <c r="W84" s="4">
        <f>155.25-1/32</f>
        <v>155.21875</v>
      </c>
      <c r="X84" s="4">
        <f t="shared" si="13"/>
        <v>4.34375</v>
      </c>
      <c r="Y84" s="13">
        <f t="shared" si="51"/>
        <v>0.9824855102</v>
      </c>
      <c r="Z84" s="4">
        <f t="shared" si="15"/>
        <v>0</v>
      </c>
      <c r="AB84" s="2">
        <f t="shared" si="44"/>
        <v>15</v>
      </c>
      <c r="AC84" s="4">
        <f t="shared" si="16"/>
        <v>45</v>
      </c>
      <c r="AD84" s="4">
        <f t="shared" si="17"/>
        <v>0.72</v>
      </c>
      <c r="AE84" s="4">
        <f>150.875-1/32</f>
        <v>150.84375</v>
      </c>
      <c r="AF84" s="2">
        <v>155.25</v>
      </c>
      <c r="AG84" s="4">
        <f t="shared" si="18"/>
        <v>4.40625</v>
      </c>
      <c r="AH84" s="13">
        <f t="shared" si="52"/>
        <v>0.976064907</v>
      </c>
      <c r="AI84" s="4">
        <f t="shared" si="20"/>
        <v>0.003955357926</v>
      </c>
      <c r="AJ84" s="13"/>
      <c r="AK84" s="2">
        <f t="shared" si="45"/>
        <v>15</v>
      </c>
      <c r="AL84" s="4">
        <f t="shared" si="21"/>
        <v>45</v>
      </c>
      <c r="AM84" s="4">
        <f t="shared" si="22"/>
        <v>0.72</v>
      </c>
      <c r="AN84" s="4">
        <f>150.875+1/32</f>
        <v>150.90625</v>
      </c>
      <c r="AO84" s="4">
        <f>155+3/16</f>
        <v>155.1875</v>
      </c>
      <c r="AP84" s="4">
        <f t="shared" si="23"/>
        <v>4.28125</v>
      </c>
      <c r="AQ84" s="13">
        <f t="shared" si="53"/>
        <v>0.968687857</v>
      </c>
      <c r="AR84" s="4">
        <f t="shared" si="25"/>
        <v>0.004885986618</v>
      </c>
      <c r="AS84" s="13"/>
      <c r="AT84" s="2">
        <f t="shared" si="46"/>
        <v>15</v>
      </c>
      <c r="AU84" s="4">
        <f t="shared" si="26"/>
        <v>45</v>
      </c>
      <c r="AV84" s="4">
        <f t="shared" si="27"/>
        <v>0.72</v>
      </c>
      <c r="AW84" s="4">
        <f>151-1/32</f>
        <v>150.96875</v>
      </c>
      <c r="AX84" s="4">
        <f>155.125+1/32</f>
        <v>155.15625</v>
      </c>
      <c r="AY84" s="4">
        <f t="shared" si="28"/>
        <v>4.1875</v>
      </c>
      <c r="AZ84" s="13">
        <f t="shared" si="54"/>
        <v>0.9646530752</v>
      </c>
      <c r="BA84" s="4">
        <f t="shared" si="30"/>
        <v>0.005820282895</v>
      </c>
      <c r="BB84" s="13"/>
      <c r="BC84" s="2">
        <f t="shared" si="47"/>
        <v>15</v>
      </c>
      <c r="BD84" s="4">
        <f t="shared" si="31"/>
        <v>45</v>
      </c>
      <c r="BE84" s="4">
        <f t="shared" si="32"/>
        <v>0.72</v>
      </c>
      <c r="BH84" s="4">
        <f t="shared" si="33"/>
        <v>0</v>
      </c>
      <c r="BI84" s="13" t="str">
        <f t="shared" si="55"/>
        <v/>
      </c>
      <c r="BJ84" s="4" t="str">
        <f t="shared" si="35"/>
        <v/>
      </c>
      <c r="BK84" s="13"/>
      <c r="BL84" s="2">
        <f t="shared" si="48"/>
        <v>15</v>
      </c>
      <c r="BM84" s="4">
        <f t="shared" si="36"/>
        <v>45</v>
      </c>
      <c r="BN84" s="4">
        <f t="shared" si="37"/>
        <v>0.72</v>
      </c>
      <c r="BQ84" s="4">
        <f t="shared" si="38"/>
        <v>0</v>
      </c>
      <c r="BR84" s="13" t="str">
        <f t="shared" si="56"/>
        <v/>
      </c>
      <c r="BS84" s="4" t="str">
        <f t="shared" si="40"/>
        <v/>
      </c>
      <c r="BT84" s="25"/>
    </row>
    <row r="85">
      <c r="A85" s="2">
        <f t="shared" si="41"/>
        <v>15.5</v>
      </c>
      <c r="B85" s="4">
        <f t="shared" si="1"/>
        <v>46.5</v>
      </c>
      <c r="C85" s="4">
        <f t="shared" si="2"/>
        <v>0.57</v>
      </c>
      <c r="F85" s="4">
        <f t="shared" si="3"/>
        <v>0</v>
      </c>
      <c r="G85" s="13" t="str">
        <f t="shared" si="49"/>
        <v/>
      </c>
      <c r="H85" s="4" t="str">
        <f t="shared" si="5"/>
        <v/>
      </c>
      <c r="J85" s="2">
        <f t="shared" si="42"/>
        <v>15.5</v>
      </c>
      <c r="K85" s="4">
        <f t="shared" si="6"/>
        <v>46.5</v>
      </c>
      <c r="L85" s="4">
        <f t="shared" si="7"/>
        <v>0.57</v>
      </c>
      <c r="O85" s="4">
        <f t="shared" si="8"/>
        <v>0</v>
      </c>
      <c r="P85" s="13" t="str">
        <f t="shared" si="50"/>
        <v/>
      </c>
      <c r="Q85" s="4" t="str">
        <f t="shared" si="10"/>
        <v/>
      </c>
      <c r="S85" s="2">
        <f t="shared" si="43"/>
        <v>15.5</v>
      </c>
      <c r="T85" s="4">
        <f t="shared" si="11"/>
        <v>46.5</v>
      </c>
      <c r="U85" s="4">
        <f t="shared" si="12"/>
        <v>0.69</v>
      </c>
      <c r="V85" s="4">
        <f>151-1/32</f>
        <v>150.96875</v>
      </c>
      <c r="W85" s="2">
        <v>155.125</v>
      </c>
      <c r="X85" s="4">
        <f t="shared" si="13"/>
        <v>4.15625</v>
      </c>
      <c r="Y85" s="13">
        <f t="shared" si="51"/>
        <v>0.9610468829</v>
      </c>
      <c r="Z85" s="4">
        <f t="shared" si="15"/>
        <v>0.006791512941</v>
      </c>
      <c r="AB85" s="2">
        <f t="shared" si="44"/>
        <v>15.5</v>
      </c>
      <c r="AC85" s="4">
        <f t="shared" si="16"/>
        <v>46.5</v>
      </c>
      <c r="AD85" s="4">
        <f t="shared" si="17"/>
        <v>0.69</v>
      </c>
      <c r="AE85" s="4">
        <f>150.875+1/32</f>
        <v>150.90625</v>
      </c>
      <c r="AF85" s="4">
        <f>155+3/16</f>
        <v>155.1875</v>
      </c>
      <c r="AG85" s="4">
        <f t="shared" si="18"/>
        <v>4.28125</v>
      </c>
      <c r="AH85" s="13">
        <f t="shared" si="52"/>
        <v>0.962120406</v>
      </c>
      <c r="AI85" s="4">
        <f t="shared" si="20"/>
        <v>0.006225732096</v>
      </c>
      <c r="AJ85" s="13"/>
      <c r="AK85" s="2">
        <f t="shared" si="45"/>
        <v>15.5</v>
      </c>
      <c r="AL85" s="4">
        <f t="shared" si="21"/>
        <v>46.5</v>
      </c>
      <c r="AM85" s="4">
        <f t="shared" si="22"/>
        <v>0.69</v>
      </c>
      <c r="AN85" s="4">
        <f>151-1/32</f>
        <v>150.96875</v>
      </c>
      <c r="AO85" s="2">
        <v>155.125</v>
      </c>
      <c r="AP85" s="4">
        <f t="shared" si="23"/>
        <v>4.15625</v>
      </c>
      <c r="AQ85" s="13">
        <f t="shared" si="53"/>
        <v>0.9544416714</v>
      </c>
      <c r="AR85" s="4">
        <f t="shared" si="25"/>
        <v>0.007127678213</v>
      </c>
      <c r="AS85" s="13"/>
      <c r="AT85" s="2">
        <f t="shared" si="46"/>
        <v>15.5</v>
      </c>
      <c r="AU85" s="4">
        <f t="shared" si="26"/>
        <v>46.5</v>
      </c>
      <c r="AV85" s="4">
        <f t="shared" si="27"/>
        <v>0.69</v>
      </c>
      <c r="AW85" s="4">
        <f>151+1/16</f>
        <v>151.0625</v>
      </c>
      <c r="AX85" s="4">
        <f>155+1/16</f>
        <v>155.0625</v>
      </c>
      <c r="AY85" s="4">
        <f t="shared" si="28"/>
        <v>4</v>
      </c>
      <c r="AZ85" s="13">
        <f t="shared" si="54"/>
        <v>0.9428090416</v>
      </c>
      <c r="BA85" s="4">
        <f t="shared" si="30"/>
        <v>0.008258138609</v>
      </c>
      <c r="BB85" s="13"/>
      <c r="BC85" s="2">
        <f t="shared" si="47"/>
        <v>15.5</v>
      </c>
      <c r="BD85" s="4">
        <f t="shared" si="31"/>
        <v>46.5</v>
      </c>
      <c r="BE85" s="4">
        <f t="shared" si="32"/>
        <v>0.69</v>
      </c>
      <c r="BH85" s="4">
        <f t="shared" si="33"/>
        <v>0</v>
      </c>
      <c r="BI85" s="13" t="str">
        <f t="shared" si="55"/>
        <v/>
      </c>
      <c r="BJ85" s="4" t="str">
        <f t="shared" si="35"/>
        <v/>
      </c>
      <c r="BK85" s="13"/>
      <c r="BL85" s="2">
        <f t="shared" si="48"/>
        <v>15.5</v>
      </c>
      <c r="BM85" s="4">
        <f t="shared" si="36"/>
        <v>46.5</v>
      </c>
      <c r="BN85" s="4">
        <f t="shared" si="37"/>
        <v>0.69</v>
      </c>
      <c r="BQ85" s="4">
        <f t="shared" si="38"/>
        <v>0</v>
      </c>
      <c r="BR85" s="13" t="str">
        <f t="shared" si="56"/>
        <v/>
      </c>
      <c r="BS85" s="4" t="str">
        <f t="shared" si="40"/>
        <v/>
      </c>
      <c r="BT85" s="25"/>
    </row>
    <row r="86">
      <c r="A86" s="2">
        <f t="shared" si="41"/>
        <v>16</v>
      </c>
      <c r="B86" s="4">
        <f t="shared" si="1"/>
        <v>48</v>
      </c>
      <c r="C86" s="4">
        <f t="shared" si="2"/>
        <v>0.54</v>
      </c>
      <c r="F86" s="4">
        <f t="shared" si="3"/>
        <v>0</v>
      </c>
      <c r="G86" s="13" t="str">
        <f t="shared" si="49"/>
        <v/>
      </c>
      <c r="H86" s="4" t="str">
        <f t="shared" si="5"/>
        <v/>
      </c>
      <c r="J86" s="2">
        <f t="shared" si="42"/>
        <v>16</v>
      </c>
      <c r="K86" s="4">
        <f t="shared" si="6"/>
        <v>48</v>
      </c>
      <c r="L86" s="4">
        <f t="shared" si="7"/>
        <v>0.54</v>
      </c>
      <c r="O86" s="4">
        <f t="shared" si="8"/>
        <v>0</v>
      </c>
      <c r="P86" s="13" t="str">
        <f t="shared" si="50"/>
        <v/>
      </c>
      <c r="Q86" s="4" t="str">
        <f t="shared" si="10"/>
        <v/>
      </c>
      <c r="S86" s="2">
        <f t="shared" si="43"/>
        <v>16</v>
      </c>
      <c r="T86" s="4">
        <f t="shared" si="11"/>
        <v>48</v>
      </c>
      <c r="U86" s="4">
        <f t="shared" si="12"/>
        <v>0.66</v>
      </c>
      <c r="V86" s="4">
        <f>151.125</f>
        <v>151.125</v>
      </c>
      <c r="W86" s="4">
        <f>155-1/32</f>
        <v>154.96875</v>
      </c>
      <c r="X86" s="4">
        <f t="shared" si="13"/>
        <v>3.84375</v>
      </c>
      <c r="Y86" s="13">
        <f t="shared" si="51"/>
        <v>0.9242113755</v>
      </c>
      <c r="Z86" s="4">
        <f t="shared" si="15"/>
        <v>0.01054041562</v>
      </c>
      <c r="AB86" s="2">
        <f t="shared" si="44"/>
        <v>16</v>
      </c>
      <c r="AC86" s="4">
        <f t="shared" si="16"/>
        <v>48</v>
      </c>
      <c r="AD86" s="4">
        <f t="shared" si="17"/>
        <v>0.66</v>
      </c>
      <c r="AE86" s="4">
        <f>151+1/32</f>
        <v>151.03125</v>
      </c>
      <c r="AF86" s="4">
        <f>155+1/16</f>
        <v>155.0625</v>
      </c>
      <c r="AG86" s="4">
        <f t="shared" si="18"/>
        <v>4.03125</v>
      </c>
      <c r="AH86" s="13">
        <f t="shared" si="52"/>
        <v>0.933606781</v>
      </c>
      <c r="AI86" s="4">
        <f t="shared" si="20"/>
        <v>0.009356093654</v>
      </c>
      <c r="AJ86" s="13"/>
      <c r="AK86" s="2">
        <f t="shared" si="45"/>
        <v>16</v>
      </c>
      <c r="AL86" s="4">
        <f t="shared" si="21"/>
        <v>48</v>
      </c>
      <c r="AM86" s="4">
        <f t="shared" si="22"/>
        <v>0.66</v>
      </c>
      <c r="AN86" s="4">
        <f>151.125-1/32</f>
        <v>151.09375</v>
      </c>
      <c r="AO86" s="2">
        <v>155.0</v>
      </c>
      <c r="AP86" s="4">
        <f t="shared" si="23"/>
        <v>3.90625</v>
      </c>
      <c r="AQ86" s="13">
        <f t="shared" si="53"/>
        <v>0.9252915127</v>
      </c>
      <c r="AR86" s="4">
        <f t="shared" si="25"/>
        <v>0.009870782475</v>
      </c>
      <c r="AS86" s="13"/>
      <c r="AT86" s="2">
        <f t="shared" si="46"/>
        <v>16</v>
      </c>
      <c r="AU86" s="4">
        <f t="shared" si="26"/>
        <v>48</v>
      </c>
      <c r="AV86" s="4">
        <f t="shared" si="27"/>
        <v>0.66</v>
      </c>
      <c r="AW86" s="4">
        <f>151.125+1/32</f>
        <v>151.15625</v>
      </c>
      <c r="AX86" s="4">
        <f>155-1/16</f>
        <v>154.9375</v>
      </c>
      <c r="AY86" s="4">
        <f t="shared" si="28"/>
        <v>3.78125</v>
      </c>
      <c r="AZ86" s="13">
        <f t="shared" si="54"/>
        <v>0.9166666667</v>
      </c>
      <c r="BA86" s="4">
        <f t="shared" si="30"/>
        <v>0.010575852</v>
      </c>
      <c r="BB86" s="13"/>
      <c r="BC86" s="2">
        <f t="shared" si="47"/>
        <v>16</v>
      </c>
      <c r="BD86" s="4">
        <f t="shared" si="31"/>
        <v>48</v>
      </c>
      <c r="BE86" s="4">
        <f t="shared" si="32"/>
        <v>0.66</v>
      </c>
      <c r="BH86" s="4">
        <f t="shared" si="33"/>
        <v>0</v>
      </c>
      <c r="BI86" s="13" t="str">
        <f t="shared" si="55"/>
        <v/>
      </c>
      <c r="BJ86" s="4" t="str">
        <f t="shared" si="35"/>
        <v/>
      </c>
      <c r="BK86" s="13"/>
      <c r="BL86" s="2">
        <f t="shared" si="48"/>
        <v>16</v>
      </c>
      <c r="BM86" s="4">
        <f t="shared" si="36"/>
        <v>48</v>
      </c>
      <c r="BN86" s="4">
        <f t="shared" si="37"/>
        <v>0.66</v>
      </c>
      <c r="BQ86" s="4">
        <f t="shared" si="38"/>
        <v>0</v>
      </c>
      <c r="BR86" s="13" t="str">
        <f t="shared" si="56"/>
        <v/>
      </c>
      <c r="BS86" s="4" t="str">
        <f t="shared" si="40"/>
        <v/>
      </c>
      <c r="BT86" s="25"/>
    </row>
    <row r="87">
      <c r="A87" s="2">
        <f t="shared" si="41"/>
        <v>16.5</v>
      </c>
      <c r="B87" s="4">
        <f t="shared" si="1"/>
        <v>49.5</v>
      </c>
      <c r="C87" s="4">
        <f t="shared" si="2"/>
        <v>0.51</v>
      </c>
      <c r="F87" s="4">
        <f t="shared" si="3"/>
        <v>0</v>
      </c>
      <c r="G87" s="13" t="str">
        <f t="shared" si="49"/>
        <v/>
      </c>
      <c r="H87" s="4" t="str">
        <f t="shared" si="5"/>
        <v/>
      </c>
      <c r="J87" s="2">
        <f t="shared" si="42"/>
        <v>16.5</v>
      </c>
      <c r="K87" s="4">
        <f t="shared" si="6"/>
        <v>49.5</v>
      </c>
      <c r="L87" s="4">
        <f t="shared" si="7"/>
        <v>0.51</v>
      </c>
      <c r="O87" s="4">
        <f t="shared" si="8"/>
        <v>0</v>
      </c>
      <c r="P87" s="13" t="str">
        <f t="shared" si="50"/>
        <v/>
      </c>
      <c r="Q87" s="4" t="str">
        <f t="shared" si="10"/>
        <v/>
      </c>
      <c r="S87" s="2">
        <f t="shared" si="43"/>
        <v>16.5</v>
      </c>
      <c r="T87" s="4">
        <f t="shared" si="11"/>
        <v>49.5</v>
      </c>
      <c r="U87" s="4">
        <f t="shared" si="12"/>
        <v>0.63</v>
      </c>
      <c r="V87" s="4">
        <f>151+5/16</f>
        <v>151.3125</v>
      </c>
      <c r="W87" s="4">
        <f>154+13/16</f>
        <v>154.8125</v>
      </c>
      <c r="X87" s="4">
        <f t="shared" si="13"/>
        <v>3.5</v>
      </c>
      <c r="Y87" s="13">
        <f t="shared" si="51"/>
        <v>0.8819171037</v>
      </c>
      <c r="Z87" s="4">
        <f t="shared" si="15"/>
        <v>0.0145032252</v>
      </c>
      <c r="AB87" s="2">
        <f t="shared" si="44"/>
        <v>16.5</v>
      </c>
      <c r="AC87" s="4">
        <f t="shared" si="16"/>
        <v>49.5</v>
      </c>
      <c r="AD87" s="4">
        <f t="shared" si="17"/>
        <v>0.63</v>
      </c>
      <c r="AE87" s="4">
        <f>151+3/16</f>
        <v>151.1875</v>
      </c>
      <c r="AF87" s="4">
        <f>154.875+1/32</f>
        <v>154.90625</v>
      </c>
      <c r="AG87" s="4">
        <f t="shared" si="18"/>
        <v>3.71875</v>
      </c>
      <c r="AH87" s="13">
        <f t="shared" si="52"/>
        <v>0.8966906122</v>
      </c>
      <c r="AI87" s="4">
        <f t="shared" si="20"/>
        <v>0.01254141175</v>
      </c>
      <c r="AJ87" s="13"/>
      <c r="AK87" s="2">
        <f t="shared" si="45"/>
        <v>16.5</v>
      </c>
      <c r="AL87" s="4">
        <f t="shared" si="21"/>
        <v>49.5</v>
      </c>
      <c r="AM87" s="4">
        <f t="shared" si="22"/>
        <v>0.63</v>
      </c>
      <c r="AN87" s="4">
        <f>151.25-1/32</f>
        <v>151.21875</v>
      </c>
      <c r="AO87" s="2">
        <v>154.875</v>
      </c>
      <c r="AP87" s="4">
        <f t="shared" si="23"/>
        <v>3.65625</v>
      </c>
      <c r="AQ87" s="13">
        <f t="shared" si="53"/>
        <v>0.8951926402</v>
      </c>
      <c r="AR87" s="4">
        <f t="shared" si="25"/>
        <v>0.01253793621</v>
      </c>
      <c r="AS87" s="13"/>
      <c r="AT87" s="2">
        <f t="shared" si="46"/>
        <v>16.5</v>
      </c>
      <c r="AU87" s="4">
        <f t="shared" si="26"/>
        <v>49.5</v>
      </c>
      <c r="AV87" s="4">
        <f t="shared" si="27"/>
        <v>0.63</v>
      </c>
      <c r="AW87" s="4">
        <f>151.25+1/32</f>
        <v>151.28125</v>
      </c>
      <c r="AX87" s="4">
        <f>154.875-1/32</f>
        <v>154.84375</v>
      </c>
      <c r="AY87" s="4">
        <f t="shared" si="28"/>
        <v>3.5625</v>
      </c>
      <c r="AZ87" s="13">
        <f t="shared" si="54"/>
        <v>0.889756521</v>
      </c>
      <c r="BA87" s="4">
        <f t="shared" si="30"/>
        <v>0.01255072202</v>
      </c>
      <c r="BB87" s="13"/>
      <c r="BC87" s="2">
        <f t="shared" si="47"/>
        <v>16.5</v>
      </c>
      <c r="BD87" s="4">
        <f t="shared" si="31"/>
        <v>49.5</v>
      </c>
      <c r="BE87" s="4">
        <f t="shared" si="32"/>
        <v>0.63</v>
      </c>
      <c r="BH87" s="4">
        <f t="shared" si="33"/>
        <v>0</v>
      </c>
      <c r="BI87" s="13" t="str">
        <f t="shared" si="55"/>
        <v/>
      </c>
      <c r="BJ87" s="4" t="str">
        <f t="shared" si="35"/>
        <v/>
      </c>
      <c r="BK87" s="13"/>
      <c r="BL87" s="2">
        <f t="shared" si="48"/>
        <v>16.5</v>
      </c>
      <c r="BM87" s="4">
        <f t="shared" si="36"/>
        <v>49.5</v>
      </c>
      <c r="BN87" s="4">
        <f t="shared" si="37"/>
        <v>0.63</v>
      </c>
      <c r="BQ87" s="4">
        <f t="shared" si="38"/>
        <v>0</v>
      </c>
      <c r="BR87" s="13" t="str">
        <f t="shared" si="56"/>
        <v/>
      </c>
      <c r="BS87" s="4" t="str">
        <f t="shared" si="40"/>
        <v/>
      </c>
      <c r="BT87" s="25"/>
    </row>
    <row r="88">
      <c r="A88" s="2">
        <f t="shared" si="41"/>
        <v>17</v>
      </c>
      <c r="B88" s="4">
        <f t="shared" si="1"/>
        <v>51</v>
      </c>
      <c r="C88" s="4">
        <f t="shared" si="2"/>
        <v>0.48</v>
      </c>
      <c r="F88" s="4">
        <f t="shared" si="3"/>
        <v>0</v>
      </c>
      <c r="G88" s="13" t="str">
        <f t="shared" si="49"/>
        <v/>
      </c>
      <c r="H88" s="4" t="str">
        <f t="shared" si="5"/>
        <v/>
      </c>
      <c r="J88" s="2">
        <f t="shared" si="42"/>
        <v>17</v>
      </c>
      <c r="K88" s="4">
        <f t="shared" si="6"/>
        <v>51</v>
      </c>
      <c r="L88" s="4">
        <f t="shared" si="7"/>
        <v>0.48</v>
      </c>
      <c r="O88" s="4">
        <f t="shared" si="8"/>
        <v>0</v>
      </c>
      <c r="P88" s="13" t="str">
        <f t="shared" si="50"/>
        <v/>
      </c>
      <c r="Q88" s="4" t="str">
        <f t="shared" si="10"/>
        <v/>
      </c>
      <c r="S88" s="2">
        <f t="shared" si="43"/>
        <v>17</v>
      </c>
      <c r="T88" s="4">
        <f t="shared" si="11"/>
        <v>51</v>
      </c>
      <c r="U88" s="4">
        <f t="shared" si="12"/>
        <v>0.6</v>
      </c>
      <c r="V88" s="4">
        <f>151.5+1/32</f>
        <v>151.53125</v>
      </c>
      <c r="W88" s="4">
        <f>154+9/16</f>
        <v>154.5625</v>
      </c>
      <c r="X88" s="4">
        <f t="shared" si="13"/>
        <v>3.03125</v>
      </c>
      <c r="Y88" s="13">
        <f t="shared" si="51"/>
        <v>0.8207381501</v>
      </c>
      <c r="Z88" s="4">
        <f t="shared" si="15"/>
        <v>0.0176197853</v>
      </c>
      <c r="AB88" s="2">
        <f t="shared" si="44"/>
        <v>17</v>
      </c>
      <c r="AC88" s="4">
        <f t="shared" si="16"/>
        <v>51</v>
      </c>
      <c r="AD88" s="4">
        <f t="shared" si="17"/>
        <v>0.6</v>
      </c>
      <c r="AE88" s="4">
        <f>151.375-1/32</f>
        <v>151.34375</v>
      </c>
      <c r="AF88" s="4">
        <f>154.75-1/32</f>
        <v>154.71875</v>
      </c>
      <c r="AG88" s="4">
        <f t="shared" si="18"/>
        <v>3.375</v>
      </c>
      <c r="AH88" s="13">
        <f t="shared" si="52"/>
        <v>0.8542421962</v>
      </c>
      <c r="AI88" s="4">
        <f t="shared" si="20"/>
        <v>0.01573410496</v>
      </c>
      <c r="AJ88" s="13"/>
      <c r="AK88" s="2">
        <f t="shared" si="45"/>
        <v>17</v>
      </c>
      <c r="AL88" s="4">
        <f t="shared" si="21"/>
        <v>51</v>
      </c>
      <c r="AM88" s="4">
        <f t="shared" si="22"/>
        <v>0.6</v>
      </c>
      <c r="AN88" s="4">
        <f>151.375</f>
        <v>151.375</v>
      </c>
      <c r="AO88" s="4">
        <f>154.75-1/32</f>
        <v>154.71875</v>
      </c>
      <c r="AP88" s="4">
        <f t="shared" si="23"/>
        <v>3.34375</v>
      </c>
      <c r="AQ88" s="13">
        <f t="shared" si="53"/>
        <v>0.8560821878</v>
      </c>
      <c r="AR88" s="4">
        <f t="shared" si="25"/>
        <v>0.01477684447</v>
      </c>
      <c r="AS88" s="13"/>
      <c r="AT88" s="2">
        <f t="shared" si="46"/>
        <v>17</v>
      </c>
      <c r="AU88" s="4">
        <f t="shared" si="26"/>
        <v>51</v>
      </c>
      <c r="AV88" s="4">
        <f t="shared" si="27"/>
        <v>0.6</v>
      </c>
      <c r="AW88" s="4">
        <f>151.375</f>
        <v>151.375</v>
      </c>
      <c r="AX88" s="4">
        <f>154.75-1/32</f>
        <v>154.71875</v>
      </c>
      <c r="AY88" s="4">
        <f t="shared" si="28"/>
        <v>3.34375</v>
      </c>
      <c r="AZ88" s="13">
        <f t="shared" si="54"/>
        <v>0.8620067027</v>
      </c>
      <c r="BA88" s="4">
        <f t="shared" si="30"/>
        <v>0.01433647469</v>
      </c>
      <c r="BB88" s="13"/>
      <c r="BC88" s="2">
        <f t="shared" si="47"/>
        <v>17</v>
      </c>
      <c r="BD88" s="4">
        <f t="shared" si="31"/>
        <v>51</v>
      </c>
      <c r="BE88" s="4">
        <f t="shared" si="32"/>
        <v>0.6</v>
      </c>
      <c r="BH88" s="4">
        <f t="shared" si="33"/>
        <v>0</v>
      </c>
      <c r="BI88" s="13" t="str">
        <f t="shared" si="55"/>
        <v/>
      </c>
      <c r="BJ88" s="4" t="str">
        <f t="shared" si="35"/>
        <v/>
      </c>
      <c r="BK88" s="13"/>
      <c r="BL88" s="2">
        <f t="shared" si="48"/>
        <v>17</v>
      </c>
      <c r="BM88" s="4">
        <f t="shared" si="36"/>
        <v>51</v>
      </c>
      <c r="BN88" s="4">
        <f t="shared" si="37"/>
        <v>0.6</v>
      </c>
      <c r="BQ88" s="4">
        <f t="shared" si="38"/>
        <v>0</v>
      </c>
      <c r="BR88" s="13" t="str">
        <f t="shared" si="56"/>
        <v/>
      </c>
      <c r="BS88" s="4" t="str">
        <f t="shared" si="40"/>
        <v/>
      </c>
      <c r="BT88" s="25"/>
    </row>
    <row r="89">
      <c r="A89" s="2">
        <f t="shared" si="41"/>
        <v>17.5</v>
      </c>
      <c r="B89" s="4">
        <f t="shared" si="1"/>
        <v>52.5</v>
      </c>
      <c r="C89" s="4">
        <f t="shared" si="2"/>
        <v>0.45</v>
      </c>
      <c r="F89" s="4">
        <f t="shared" si="3"/>
        <v>0</v>
      </c>
      <c r="G89" s="13" t="str">
        <f t="shared" si="49"/>
        <v/>
      </c>
      <c r="H89" s="4" t="str">
        <f t="shared" si="5"/>
        <v/>
      </c>
      <c r="J89" s="2">
        <f t="shared" si="42"/>
        <v>17.5</v>
      </c>
      <c r="K89" s="4">
        <f t="shared" si="6"/>
        <v>52.5</v>
      </c>
      <c r="L89" s="4">
        <f t="shared" si="7"/>
        <v>0.45</v>
      </c>
      <c r="O89" s="4">
        <f t="shared" si="8"/>
        <v>0</v>
      </c>
      <c r="P89" s="13" t="str">
        <f t="shared" si="50"/>
        <v/>
      </c>
      <c r="Q89" s="4" t="str">
        <f t="shared" si="10"/>
        <v/>
      </c>
      <c r="S89" s="2">
        <f t="shared" si="43"/>
        <v>17.5</v>
      </c>
      <c r="T89" s="4">
        <f t="shared" si="11"/>
        <v>52.5</v>
      </c>
      <c r="U89" s="4">
        <f t="shared" si="12"/>
        <v>0.57</v>
      </c>
      <c r="V89" s="4">
        <f>151+11/16</f>
        <v>151.6875</v>
      </c>
      <c r="W89" s="4">
        <f>154.375+1/32</f>
        <v>154.40625</v>
      </c>
      <c r="X89" s="4">
        <f t="shared" si="13"/>
        <v>2.71875</v>
      </c>
      <c r="Y89" s="13">
        <f t="shared" si="51"/>
        <v>0.7772815878</v>
      </c>
      <c r="Z89" s="4">
        <f t="shared" si="15"/>
        <v>0.01952219636</v>
      </c>
      <c r="AB89" s="2">
        <f t="shared" si="44"/>
        <v>17.5</v>
      </c>
      <c r="AC89" s="4">
        <f t="shared" si="16"/>
        <v>52.5</v>
      </c>
      <c r="AD89" s="4">
        <f t="shared" si="17"/>
        <v>0.57</v>
      </c>
      <c r="AE89" s="2">
        <v>151.5</v>
      </c>
      <c r="AF89" s="4">
        <f>154+7/16</f>
        <v>154.4375</v>
      </c>
      <c r="AG89" s="4">
        <f t="shared" si="18"/>
        <v>2.9375</v>
      </c>
      <c r="AH89" s="13">
        <f t="shared" si="52"/>
        <v>0.7969536593</v>
      </c>
      <c r="AI89" s="4">
        <f t="shared" si="20"/>
        <v>0.01791533585</v>
      </c>
      <c r="AJ89" s="13"/>
      <c r="AK89" s="2">
        <f t="shared" si="45"/>
        <v>17.5</v>
      </c>
      <c r="AL89" s="4">
        <f t="shared" si="21"/>
        <v>52.5</v>
      </c>
      <c r="AM89" s="4">
        <f t="shared" si="22"/>
        <v>0.57</v>
      </c>
      <c r="AN89" s="4">
        <f>151.5</f>
        <v>151.5</v>
      </c>
      <c r="AO89" s="4">
        <f>154.625-1/32</f>
        <v>154.59375</v>
      </c>
      <c r="AP89" s="4">
        <f t="shared" si="23"/>
        <v>3.09375</v>
      </c>
      <c r="AQ89" s="13">
        <f t="shared" si="53"/>
        <v>0.823457462</v>
      </c>
      <c r="AR89" s="4">
        <f t="shared" si="25"/>
        <v>0.01652137301</v>
      </c>
      <c r="AS89" s="13"/>
      <c r="AT89" s="2">
        <f t="shared" si="46"/>
        <v>17.5</v>
      </c>
      <c r="AU89" s="4">
        <f t="shared" si="26"/>
        <v>52.5</v>
      </c>
      <c r="AV89" s="4">
        <f t="shared" si="27"/>
        <v>0.57</v>
      </c>
      <c r="AW89" s="4">
        <f>151.5</f>
        <v>151.5</v>
      </c>
      <c r="AX89" s="4">
        <f>154.625-1/32</f>
        <v>154.59375</v>
      </c>
      <c r="AY89" s="4">
        <f t="shared" si="28"/>
        <v>3.09375</v>
      </c>
      <c r="AZ89" s="13">
        <f t="shared" si="54"/>
        <v>0.8291561976</v>
      </c>
      <c r="BA89" s="4">
        <f t="shared" si="30"/>
        <v>0.01590588423</v>
      </c>
      <c r="BB89" s="13"/>
      <c r="BC89" s="2">
        <f t="shared" si="47"/>
        <v>17.5</v>
      </c>
      <c r="BD89" s="4">
        <f t="shared" si="31"/>
        <v>52.5</v>
      </c>
      <c r="BE89" s="4">
        <f t="shared" si="32"/>
        <v>0.57</v>
      </c>
      <c r="BH89" s="4">
        <f t="shared" si="33"/>
        <v>0</v>
      </c>
      <c r="BI89" s="13" t="str">
        <f t="shared" si="55"/>
        <v/>
      </c>
      <c r="BJ89" s="4" t="str">
        <f t="shared" si="35"/>
        <v/>
      </c>
      <c r="BK89" s="13"/>
      <c r="BL89" s="2">
        <f t="shared" si="48"/>
        <v>17.5</v>
      </c>
      <c r="BM89" s="4">
        <f t="shared" si="36"/>
        <v>52.5</v>
      </c>
      <c r="BN89" s="4">
        <f t="shared" si="37"/>
        <v>0.57</v>
      </c>
      <c r="BQ89" s="4">
        <f t="shared" si="38"/>
        <v>0</v>
      </c>
      <c r="BR89" s="13" t="str">
        <f t="shared" si="56"/>
        <v/>
      </c>
      <c r="BS89" s="4" t="str">
        <f t="shared" si="40"/>
        <v/>
      </c>
      <c r="BT89" s="25"/>
    </row>
    <row r="90">
      <c r="A90" s="2">
        <f t="shared" si="41"/>
        <v>18</v>
      </c>
      <c r="B90" s="4">
        <f t="shared" si="1"/>
        <v>54</v>
      </c>
      <c r="C90" s="4">
        <f t="shared" si="2"/>
        <v>0.42</v>
      </c>
      <c r="F90" s="4">
        <f t="shared" si="3"/>
        <v>0</v>
      </c>
      <c r="G90" s="13" t="str">
        <f t="shared" si="49"/>
        <v/>
      </c>
      <c r="H90" s="4" t="str">
        <f t="shared" si="5"/>
        <v/>
      </c>
      <c r="J90" s="2">
        <f t="shared" si="42"/>
        <v>18</v>
      </c>
      <c r="K90" s="4">
        <f t="shared" si="6"/>
        <v>54</v>
      </c>
      <c r="L90" s="4">
        <f t="shared" si="7"/>
        <v>0.42</v>
      </c>
      <c r="O90" s="4">
        <f t="shared" si="8"/>
        <v>0</v>
      </c>
      <c r="P90" s="13" t="str">
        <f t="shared" si="50"/>
        <v/>
      </c>
      <c r="Q90" s="4" t="str">
        <f t="shared" si="10"/>
        <v/>
      </c>
      <c r="S90" s="2">
        <f t="shared" si="43"/>
        <v>18</v>
      </c>
      <c r="T90" s="4">
        <f t="shared" si="11"/>
        <v>54</v>
      </c>
      <c r="U90" s="4">
        <f t="shared" si="12"/>
        <v>0.54</v>
      </c>
      <c r="V90" s="4">
        <f>151.875</f>
        <v>151.875</v>
      </c>
      <c r="W90" s="4">
        <f>154.25-1/32</f>
        <v>154.21875</v>
      </c>
      <c r="X90" s="4">
        <f t="shared" si="13"/>
        <v>2.34375</v>
      </c>
      <c r="Y90" s="13">
        <f t="shared" si="51"/>
        <v>0.7216878365</v>
      </c>
      <c r="Z90" s="4">
        <f t="shared" si="15"/>
        <v>0.02064471768</v>
      </c>
      <c r="AB90" s="2">
        <f t="shared" si="44"/>
        <v>18</v>
      </c>
      <c r="AC90" s="4">
        <f t="shared" si="16"/>
        <v>54</v>
      </c>
      <c r="AD90" s="4">
        <f t="shared" si="17"/>
        <v>0.54</v>
      </c>
      <c r="AE90" s="4">
        <f>151+11/16</f>
        <v>151.6875</v>
      </c>
      <c r="AF90" s="4">
        <f>154.375</f>
        <v>154.375</v>
      </c>
      <c r="AG90" s="4">
        <f t="shared" si="18"/>
        <v>2.6875</v>
      </c>
      <c r="AH90" s="13">
        <f t="shared" si="52"/>
        <v>0.7622867447</v>
      </c>
      <c r="AI90" s="4">
        <f t="shared" si="20"/>
        <v>0.01878453182</v>
      </c>
      <c r="AJ90" s="13"/>
      <c r="AK90" s="2">
        <f t="shared" si="45"/>
        <v>18</v>
      </c>
      <c r="AL90" s="4">
        <f t="shared" si="21"/>
        <v>54</v>
      </c>
      <c r="AM90" s="4">
        <f t="shared" si="22"/>
        <v>0.54</v>
      </c>
      <c r="AN90" s="4">
        <f>151.625+1/32</f>
        <v>151.65625</v>
      </c>
      <c r="AO90" s="4">
        <f>154+7/16</f>
        <v>154.4375</v>
      </c>
      <c r="AP90" s="4">
        <f t="shared" si="23"/>
        <v>2.78125</v>
      </c>
      <c r="AQ90" s="13">
        <f t="shared" si="53"/>
        <v>0.7807618338</v>
      </c>
      <c r="AR90" s="4">
        <f t="shared" si="25"/>
        <v>0.01784668466</v>
      </c>
      <c r="AS90" s="13"/>
      <c r="AT90" s="2">
        <f t="shared" si="46"/>
        <v>18</v>
      </c>
      <c r="AU90" s="4">
        <f t="shared" si="26"/>
        <v>54</v>
      </c>
      <c r="AV90" s="4">
        <f t="shared" si="27"/>
        <v>0.54</v>
      </c>
      <c r="AW90" s="4">
        <f>151.625</f>
        <v>151.625</v>
      </c>
      <c r="AX90" s="4">
        <f>154.5-1/32</f>
        <v>154.46875</v>
      </c>
      <c r="AY90" s="4">
        <f t="shared" si="28"/>
        <v>2.84375</v>
      </c>
      <c r="AZ90" s="13">
        <f t="shared" si="54"/>
        <v>0.7949493345</v>
      </c>
      <c r="BA90" s="4">
        <f t="shared" si="30"/>
        <v>0.01708313901</v>
      </c>
      <c r="BB90" s="13"/>
      <c r="BC90" s="2">
        <f t="shared" si="47"/>
        <v>18</v>
      </c>
      <c r="BD90" s="4">
        <f t="shared" si="31"/>
        <v>54</v>
      </c>
      <c r="BE90" s="4">
        <f t="shared" si="32"/>
        <v>0.54</v>
      </c>
      <c r="BH90" s="4">
        <f t="shared" si="33"/>
        <v>0</v>
      </c>
      <c r="BI90" s="13" t="str">
        <f t="shared" si="55"/>
        <v/>
      </c>
      <c r="BJ90" s="4" t="str">
        <f t="shared" si="35"/>
        <v/>
      </c>
      <c r="BK90" s="13"/>
      <c r="BL90" s="2">
        <f t="shared" si="48"/>
        <v>18</v>
      </c>
      <c r="BM90" s="4">
        <f t="shared" si="36"/>
        <v>54</v>
      </c>
      <c r="BN90" s="4">
        <f t="shared" si="37"/>
        <v>0.54</v>
      </c>
      <c r="BQ90" s="4">
        <f t="shared" si="38"/>
        <v>0</v>
      </c>
      <c r="BR90" s="13" t="str">
        <f t="shared" si="56"/>
        <v/>
      </c>
      <c r="BS90" s="4" t="str">
        <f t="shared" si="40"/>
        <v/>
      </c>
      <c r="BT90" s="25"/>
    </row>
    <row r="91">
      <c r="A91" s="2">
        <f t="shared" si="41"/>
        <v>18.5</v>
      </c>
      <c r="B91" s="4">
        <f t="shared" si="1"/>
        <v>55.5</v>
      </c>
      <c r="C91" s="4">
        <f t="shared" si="2"/>
        <v>0.39</v>
      </c>
      <c r="F91" s="4">
        <f t="shared" si="3"/>
        <v>0</v>
      </c>
      <c r="G91" s="13" t="str">
        <f t="shared" si="49"/>
        <v/>
      </c>
      <c r="H91" s="4" t="str">
        <f t="shared" si="5"/>
        <v/>
      </c>
      <c r="J91" s="2">
        <f t="shared" si="42"/>
        <v>18.5</v>
      </c>
      <c r="K91" s="4">
        <f t="shared" si="6"/>
        <v>55.5</v>
      </c>
      <c r="L91" s="4">
        <f t="shared" si="7"/>
        <v>0.39</v>
      </c>
      <c r="O91" s="4">
        <f t="shared" si="8"/>
        <v>0</v>
      </c>
      <c r="P91" s="13" t="str">
        <f t="shared" si="50"/>
        <v/>
      </c>
      <c r="Q91" s="4" t="str">
        <f t="shared" si="10"/>
        <v/>
      </c>
      <c r="S91" s="2">
        <f t="shared" si="43"/>
        <v>18.5</v>
      </c>
      <c r="T91" s="4">
        <f t="shared" si="11"/>
        <v>55.5</v>
      </c>
      <c r="U91" s="4">
        <f t="shared" si="12"/>
        <v>0.51</v>
      </c>
      <c r="V91" s="2">
        <v>152.0</v>
      </c>
      <c r="W91" s="4">
        <f>154.125-1/32</f>
        <v>154.09375</v>
      </c>
      <c r="X91" s="4">
        <f t="shared" si="13"/>
        <v>2.09375</v>
      </c>
      <c r="Y91" s="13">
        <f t="shared" si="51"/>
        <v>0.682112731</v>
      </c>
      <c r="Z91" s="4">
        <f t="shared" si="15"/>
        <v>0.02055317723</v>
      </c>
      <c r="AB91" s="2">
        <f t="shared" si="44"/>
        <v>18.5</v>
      </c>
      <c r="AC91" s="4">
        <f t="shared" si="16"/>
        <v>55.5</v>
      </c>
      <c r="AD91" s="4">
        <f t="shared" si="17"/>
        <v>0.51</v>
      </c>
      <c r="AE91" s="4">
        <f>151+13/16</f>
        <v>151.8125</v>
      </c>
      <c r="AF91" s="2">
        <v>154.25</v>
      </c>
      <c r="AG91" s="4">
        <f t="shared" si="18"/>
        <v>2.4375</v>
      </c>
      <c r="AH91" s="13">
        <f t="shared" si="52"/>
        <v>0.7259662713</v>
      </c>
      <c r="AI91" s="4">
        <f t="shared" si="20"/>
        <v>0.01927767968</v>
      </c>
      <c r="AJ91" s="13"/>
      <c r="AK91" s="2">
        <f t="shared" si="45"/>
        <v>18.5</v>
      </c>
      <c r="AL91" s="4">
        <f t="shared" si="21"/>
        <v>55.5</v>
      </c>
      <c r="AM91" s="4">
        <f t="shared" si="22"/>
        <v>0.51</v>
      </c>
      <c r="AN91" s="4">
        <f>151.75+1/32</f>
        <v>151.78125</v>
      </c>
      <c r="AO91" s="4">
        <f>154+5/16</f>
        <v>154.3125</v>
      </c>
      <c r="AP91" s="4">
        <f t="shared" si="23"/>
        <v>2.53125</v>
      </c>
      <c r="AQ91" s="13">
        <f t="shared" si="53"/>
        <v>0.7448452997</v>
      </c>
      <c r="AR91" s="4">
        <f t="shared" si="25"/>
        <v>0.01841284078</v>
      </c>
      <c r="AS91" s="13"/>
      <c r="AT91" s="2">
        <f t="shared" si="46"/>
        <v>18.5</v>
      </c>
      <c r="AU91" s="4">
        <f t="shared" si="26"/>
        <v>55.5</v>
      </c>
      <c r="AV91" s="4">
        <f t="shared" si="27"/>
        <v>0.51</v>
      </c>
      <c r="AW91" s="4">
        <f>151.75</f>
        <v>151.75</v>
      </c>
      <c r="AX91" s="4">
        <f>154.375-1/32</f>
        <v>154.34375</v>
      </c>
      <c r="AY91" s="4">
        <f t="shared" si="28"/>
        <v>2.59375</v>
      </c>
      <c r="AZ91" s="13">
        <f t="shared" si="54"/>
        <v>0.7592027983</v>
      </c>
      <c r="BA91" s="4">
        <f t="shared" si="30"/>
        <v>0.01777642016</v>
      </c>
      <c r="BB91" s="13"/>
      <c r="BC91" s="2">
        <f t="shared" si="47"/>
        <v>18.5</v>
      </c>
      <c r="BD91" s="4">
        <f t="shared" si="31"/>
        <v>55.5</v>
      </c>
      <c r="BE91" s="4">
        <f t="shared" si="32"/>
        <v>0.51</v>
      </c>
      <c r="BH91" s="4">
        <f t="shared" si="33"/>
        <v>0</v>
      </c>
      <c r="BI91" s="13" t="str">
        <f t="shared" si="55"/>
        <v/>
      </c>
      <c r="BJ91" s="4" t="str">
        <f t="shared" si="35"/>
        <v/>
      </c>
      <c r="BK91" s="13"/>
      <c r="BL91" s="2">
        <f t="shared" si="48"/>
        <v>18.5</v>
      </c>
      <c r="BM91" s="4">
        <f t="shared" si="36"/>
        <v>55.5</v>
      </c>
      <c r="BN91" s="4">
        <f t="shared" si="37"/>
        <v>0.51</v>
      </c>
      <c r="BQ91" s="4">
        <f t="shared" si="38"/>
        <v>0</v>
      </c>
      <c r="BR91" s="13" t="str">
        <f t="shared" si="56"/>
        <v/>
      </c>
      <c r="BS91" s="4" t="str">
        <f t="shared" si="40"/>
        <v/>
      </c>
      <c r="BT91" s="25"/>
    </row>
    <row r="92">
      <c r="A92" s="2">
        <f t="shared" si="41"/>
        <v>19</v>
      </c>
      <c r="B92" s="4">
        <f t="shared" si="1"/>
        <v>57</v>
      </c>
      <c r="C92" s="4">
        <f t="shared" si="2"/>
        <v>0.36</v>
      </c>
      <c r="F92" s="4">
        <f t="shared" si="3"/>
        <v>0</v>
      </c>
      <c r="G92" s="13" t="str">
        <f t="shared" si="49"/>
        <v/>
      </c>
      <c r="H92" s="4" t="str">
        <f t="shared" si="5"/>
        <v/>
      </c>
      <c r="J92" s="2">
        <f t="shared" si="42"/>
        <v>19</v>
      </c>
      <c r="K92" s="4">
        <f t="shared" si="6"/>
        <v>57</v>
      </c>
      <c r="L92" s="4">
        <f t="shared" si="7"/>
        <v>0.36</v>
      </c>
      <c r="O92" s="4">
        <f t="shared" si="8"/>
        <v>0</v>
      </c>
      <c r="P92" s="13" t="str">
        <f t="shared" si="50"/>
        <v/>
      </c>
      <c r="Q92" s="4" t="str">
        <f t="shared" si="10"/>
        <v/>
      </c>
      <c r="S92" s="2">
        <f t="shared" si="43"/>
        <v>19</v>
      </c>
      <c r="T92" s="4">
        <f t="shared" si="11"/>
        <v>57</v>
      </c>
      <c r="U92" s="4">
        <f t="shared" si="12"/>
        <v>0.48</v>
      </c>
      <c r="V92" s="4">
        <f t="shared" ref="V92:V97" si="59">152+1/16</f>
        <v>152.0625</v>
      </c>
      <c r="W92" s="2">
        <f>154+1/32</f>
        <v>154.03125</v>
      </c>
      <c r="X92" s="4">
        <f t="shared" si="13"/>
        <v>1.96875</v>
      </c>
      <c r="Y92" s="13">
        <f t="shared" si="51"/>
        <v>0.6614378278</v>
      </c>
      <c r="Z92" s="4">
        <f t="shared" si="15"/>
        <v>0.01969924231</v>
      </c>
      <c r="AB92" s="2">
        <f t="shared" si="44"/>
        <v>19</v>
      </c>
      <c r="AC92" s="4">
        <f t="shared" si="16"/>
        <v>57</v>
      </c>
      <c r="AD92" s="4">
        <f t="shared" si="17"/>
        <v>0.48</v>
      </c>
      <c r="AE92" s="4">
        <f>152-1/16</f>
        <v>151.9375</v>
      </c>
      <c r="AF92" s="2">
        <v>154.125</v>
      </c>
      <c r="AG92" s="4">
        <f t="shared" si="18"/>
        <v>2.1875</v>
      </c>
      <c r="AH92" s="13">
        <f t="shared" si="52"/>
        <v>0.6877303054</v>
      </c>
      <c r="AI92" s="4">
        <f t="shared" si="20"/>
        <v>0.01905140048</v>
      </c>
      <c r="AJ92" s="13"/>
      <c r="AK92" s="2">
        <f t="shared" si="45"/>
        <v>19</v>
      </c>
      <c r="AL92" s="4">
        <f t="shared" si="21"/>
        <v>57</v>
      </c>
      <c r="AM92" s="4">
        <f t="shared" si="22"/>
        <v>0.48</v>
      </c>
      <c r="AN92" s="4">
        <f>151.875</f>
        <v>151.875</v>
      </c>
      <c r="AO92" s="4">
        <f>154+3/16</f>
        <v>154.1875</v>
      </c>
      <c r="AP92" s="4">
        <f t="shared" si="23"/>
        <v>2.3125</v>
      </c>
      <c r="AQ92" s="13">
        <f t="shared" si="53"/>
        <v>0.7119335047</v>
      </c>
      <c r="AR92" s="4">
        <f t="shared" si="25"/>
        <v>0.01846869635</v>
      </c>
      <c r="AS92" s="13"/>
      <c r="AT92" s="2">
        <f t="shared" si="46"/>
        <v>19</v>
      </c>
      <c r="AU92" s="4">
        <f t="shared" si="26"/>
        <v>57</v>
      </c>
      <c r="AV92" s="4">
        <f t="shared" si="27"/>
        <v>0.48</v>
      </c>
      <c r="AW92" s="4">
        <f>151.875</f>
        <v>151.875</v>
      </c>
      <c r="AX92" s="2">
        <v>154.25</v>
      </c>
      <c r="AY92" s="4">
        <f t="shared" si="28"/>
        <v>2.375</v>
      </c>
      <c r="AZ92" s="13">
        <f t="shared" si="54"/>
        <v>0.7264831573</v>
      </c>
      <c r="BA92" s="4">
        <f t="shared" si="30"/>
        <v>0.01794252397</v>
      </c>
      <c r="BB92" s="13"/>
      <c r="BC92" s="2">
        <f t="shared" si="47"/>
        <v>19</v>
      </c>
      <c r="BD92" s="4">
        <f t="shared" si="31"/>
        <v>57</v>
      </c>
      <c r="BE92" s="4">
        <f t="shared" si="32"/>
        <v>0.48</v>
      </c>
      <c r="BH92" s="4">
        <f t="shared" si="33"/>
        <v>0</v>
      </c>
      <c r="BI92" s="13" t="str">
        <f t="shared" si="55"/>
        <v/>
      </c>
      <c r="BJ92" s="4" t="str">
        <f t="shared" si="35"/>
        <v/>
      </c>
      <c r="BK92" s="13"/>
      <c r="BL92" s="2">
        <f t="shared" si="48"/>
        <v>19</v>
      </c>
      <c r="BM92" s="4">
        <f t="shared" si="36"/>
        <v>57</v>
      </c>
      <c r="BN92" s="4">
        <f t="shared" si="37"/>
        <v>0.48</v>
      </c>
      <c r="BQ92" s="4">
        <f t="shared" si="38"/>
        <v>0</v>
      </c>
      <c r="BR92" s="13" t="str">
        <f t="shared" si="56"/>
        <v/>
      </c>
      <c r="BS92" s="4" t="str">
        <f t="shared" si="40"/>
        <v/>
      </c>
      <c r="BT92" s="25"/>
    </row>
    <row r="93">
      <c r="A93" s="2">
        <f t="shared" si="41"/>
        <v>19.5</v>
      </c>
      <c r="B93" s="4">
        <f t="shared" si="1"/>
        <v>58.5</v>
      </c>
      <c r="C93" s="4">
        <f t="shared" si="2"/>
        <v>0.33</v>
      </c>
      <c r="F93" s="4">
        <f t="shared" si="3"/>
        <v>0</v>
      </c>
      <c r="G93" s="13" t="str">
        <f t="shared" si="49"/>
        <v/>
      </c>
      <c r="H93" s="4" t="str">
        <f t="shared" si="5"/>
        <v/>
      </c>
      <c r="J93" s="2">
        <f t="shared" si="42"/>
        <v>19.5</v>
      </c>
      <c r="K93" s="4">
        <f t="shared" si="6"/>
        <v>58.5</v>
      </c>
      <c r="L93" s="4">
        <f t="shared" si="7"/>
        <v>0.33</v>
      </c>
      <c r="O93" s="4">
        <f t="shared" si="8"/>
        <v>0</v>
      </c>
      <c r="P93" s="13" t="str">
        <f t="shared" si="50"/>
        <v/>
      </c>
      <c r="Q93" s="4" t="str">
        <f t="shared" si="10"/>
        <v/>
      </c>
      <c r="S93" s="2">
        <f t="shared" si="43"/>
        <v>19.5</v>
      </c>
      <c r="T93" s="4">
        <f t="shared" si="11"/>
        <v>58.5</v>
      </c>
      <c r="U93" s="4">
        <f t="shared" si="12"/>
        <v>0.45</v>
      </c>
      <c r="V93" s="4">
        <f t="shared" si="59"/>
        <v>152.0625</v>
      </c>
      <c r="W93" s="2">
        <v>154.0</v>
      </c>
      <c r="X93" s="4">
        <f t="shared" si="13"/>
        <v>1.9375</v>
      </c>
      <c r="Y93" s="13">
        <f t="shared" si="51"/>
        <v>0.6561673228</v>
      </c>
      <c r="Z93" s="4">
        <f t="shared" si="15"/>
        <v>0.01849916506</v>
      </c>
      <c r="AB93" s="2">
        <f t="shared" si="44"/>
        <v>19.5</v>
      </c>
      <c r="AC93" s="4">
        <f t="shared" si="16"/>
        <v>58.5</v>
      </c>
      <c r="AD93" s="4">
        <f t="shared" si="17"/>
        <v>0.45</v>
      </c>
      <c r="AE93" s="4">
        <f>152-1/32</f>
        <v>151.96875</v>
      </c>
      <c r="AF93" s="4">
        <f>154+1/16</f>
        <v>154.0625</v>
      </c>
      <c r="AG93" s="4">
        <f t="shared" si="18"/>
        <v>2.09375</v>
      </c>
      <c r="AH93" s="13">
        <f t="shared" si="52"/>
        <v>0.6728318532</v>
      </c>
      <c r="AI93" s="4">
        <f t="shared" si="20"/>
        <v>0.01818400922</v>
      </c>
      <c r="AJ93" s="13"/>
      <c r="AK93" s="2">
        <f t="shared" si="45"/>
        <v>19.5</v>
      </c>
      <c r="AL93" s="4">
        <f t="shared" si="21"/>
        <v>58.5</v>
      </c>
      <c r="AM93" s="4">
        <f t="shared" si="22"/>
        <v>0.45</v>
      </c>
      <c r="AN93" s="2">
        <v>152.0</v>
      </c>
      <c r="AO93" s="2">
        <v>154.125</v>
      </c>
      <c r="AP93" s="4">
        <f t="shared" si="23"/>
        <v>2.125</v>
      </c>
      <c r="AQ93" s="13">
        <f t="shared" si="53"/>
        <v>0.682461299</v>
      </c>
      <c r="AR93" s="4">
        <f t="shared" si="25"/>
        <v>0.01811255965</v>
      </c>
      <c r="AS93" s="13"/>
      <c r="AT93" s="2">
        <f t="shared" si="46"/>
        <v>19.5</v>
      </c>
      <c r="AU93" s="4">
        <f t="shared" si="26"/>
        <v>58.5</v>
      </c>
      <c r="AV93" s="4">
        <f t="shared" si="27"/>
        <v>0.45</v>
      </c>
      <c r="AW93" s="4">
        <f>152-1/16</f>
        <v>151.9375</v>
      </c>
      <c r="AX93" s="2">
        <v>154.125</v>
      </c>
      <c r="AY93" s="4">
        <f t="shared" si="28"/>
        <v>2.1875</v>
      </c>
      <c r="AZ93" s="13">
        <f t="shared" si="54"/>
        <v>0.6972166888</v>
      </c>
      <c r="BA93" s="4">
        <f t="shared" si="30"/>
        <v>0.01760914714</v>
      </c>
      <c r="BB93" s="13"/>
      <c r="BC93" s="2">
        <f t="shared" si="47"/>
        <v>19.5</v>
      </c>
      <c r="BD93" s="4">
        <f t="shared" si="31"/>
        <v>58.5</v>
      </c>
      <c r="BE93" s="4">
        <f t="shared" si="32"/>
        <v>0.45</v>
      </c>
      <c r="BH93" s="4">
        <f t="shared" si="33"/>
        <v>0</v>
      </c>
      <c r="BI93" s="13" t="str">
        <f t="shared" si="55"/>
        <v/>
      </c>
      <c r="BJ93" s="4" t="str">
        <f t="shared" si="35"/>
        <v/>
      </c>
      <c r="BK93" s="13"/>
      <c r="BL93" s="2">
        <f t="shared" si="48"/>
        <v>19.5</v>
      </c>
      <c r="BM93" s="4">
        <f t="shared" si="36"/>
        <v>58.5</v>
      </c>
      <c r="BN93" s="4">
        <f t="shared" si="37"/>
        <v>0.45</v>
      </c>
      <c r="BQ93" s="4">
        <f t="shared" si="38"/>
        <v>0</v>
      </c>
      <c r="BR93" s="13" t="str">
        <f t="shared" si="56"/>
        <v/>
      </c>
      <c r="BS93" s="4" t="str">
        <f t="shared" si="40"/>
        <v/>
      </c>
      <c r="BT93" s="25"/>
    </row>
    <row r="94">
      <c r="A94" s="2">
        <f t="shared" si="41"/>
        <v>20</v>
      </c>
      <c r="B94" s="4">
        <f t="shared" si="1"/>
        <v>60</v>
      </c>
      <c r="C94" s="4">
        <f t="shared" si="2"/>
        <v>0.3</v>
      </c>
      <c r="F94" s="4">
        <f t="shared" si="3"/>
        <v>0</v>
      </c>
      <c r="G94" s="13" t="str">
        <f t="shared" si="49"/>
        <v/>
      </c>
      <c r="H94" s="4" t="str">
        <f t="shared" si="5"/>
        <v/>
      </c>
      <c r="J94" s="2">
        <f t="shared" si="42"/>
        <v>20</v>
      </c>
      <c r="K94" s="4">
        <f t="shared" si="6"/>
        <v>60</v>
      </c>
      <c r="L94" s="4">
        <f t="shared" si="7"/>
        <v>0.3</v>
      </c>
      <c r="O94" s="4">
        <f t="shared" si="8"/>
        <v>0</v>
      </c>
      <c r="P94" s="13" t="str">
        <f t="shared" si="50"/>
        <v/>
      </c>
      <c r="Q94" s="4" t="str">
        <f t="shared" si="10"/>
        <v/>
      </c>
      <c r="S94" s="2">
        <f t="shared" si="43"/>
        <v>20</v>
      </c>
      <c r="T94" s="4">
        <f t="shared" si="11"/>
        <v>60</v>
      </c>
      <c r="U94" s="4">
        <f t="shared" si="12"/>
        <v>0.42</v>
      </c>
      <c r="V94" s="4">
        <f t="shared" si="59"/>
        <v>152.0625</v>
      </c>
      <c r="W94" s="2">
        <v>154.0</v>
      </c>
      <c r="X94" s="4">
        <f t="shared" si="13"/>
        <v>1.9375</v>
      </c>
      <c r="Y94" s="13">
        <f t="shared" si="51"/>
        <v>0.6561673228</v>
      </c>
      <c r="Z94" s="4">
        <f t="shared" si="15"/>
        <v>0.01722336058</v>
      </c>
      <c r="AB94" s="2">
        <f t="shared" si="44"/>
        <v>20</v>
      </c>
      <c r="AC94" s="4">
        <f t="shared" si="16"/>
        <v>60</v>
      </c>
      <c r="AD94" s="4">
        <f t="shared" si="17"/>
        <v>0.42</v>
      </c>
      <c r="AE94" s="2">
        <v>152.0</v>
      </c>
      <c r="AF94" s="4">
        <f t="shared" ref="AF94:AF99" si="60">154+1/32</f>
        <v>154.03125</v>
      </c>
      <c r="AG94" s="4">
        <f t="shared" si="18"/>
        <v>2.03125</v>
      </c>
      <c r="AH94" s="13">
        <f t="shared" si="52"/>
        <v>0.6627135046</v>
      </c>
      <c r="AI94" s="4">
        <f t="shared" si="20"/>
        <v>0.01706400304</v>
      </c>
      <c r="AJ94" s="13"/>
      <c r="AK94" s="2">
        <f t="shared" si="45"/>
        <v>20</v>
      </c>
      <c r="AL94" s="4">
        <f t="shared" si="21"/>
        <v>60</v>
      </c>
      <c r="AM94" s="4">
        <f t="shared" si="22"/>
        <v>0.42</v>
      </c>
      <c r="AN94" s="4">
        <f t="shared" ref="AN94:AN97" si="61">152+1/32</f>
        <v>152.03125</v>
      </c>
      <c r="AO94" s="2">
        <v>154.0</v>
      </c>
      <c r="AP94" s="4">
        <f t="shared" si="23"/>
        <v>1.96875</v>
      </c>
      <c r="AQ94" s="13">
        <f t="shared" si="53"/>
        <v>0.6568918094</v>
      </c>
      <c r="AR94" s="4">
        <f t="shared" si="25"/>
        <v>0.01720604596</v>
      </c>
      <c r="AS94" s="13"/>
      <c r="AT94" s="2">
        <f t="shared" si="46"/>
        <v>20</v>
      </c>
      <c r="AU94" s="4">
        <f t="shared" si="26"/>
        <v>60</v>
      </c>
      <c r="AV94" s="4">
        <f t="shared" si="27"/>
        <v>0.42</v>
      </c>
      <c r="AW94" s="2">
        <v>152.0</v>
      </c>
      <c r="AX94" s="4">
        <f>154+1/16</f>
        <v>154.0625</v>
      </c>
      <c r="AY94" s="4">
        <f t="shared" si="28"/>
        <v>2.0625</v>
      </c>
      <c r="AZ94" s="13">
        <f t="shared" si="54"/>
        <v>0.6770032004</v>
      </c>
      <c r="BA94" s="4">
        <f t="shared" si="30"/>
        <v>0.01694857193</v>
      </c>
      <c r="BB94" s="13"/>
      <c r="BC94" s="2">
        <f t="shared" si="47"/>
        <v>20</v>
      </c>
      <c r="BD94" s="4">
        <f t="shared" si="31"/>
        <v>60</v>
      </c>
      <c r="BE94" s="4">
        <f t="shared" si="32"/>
        <v>0.42</v>
      </c>
      <c r="BH94" s="4">
        <f t="shared" si="33"/>
        <v>0</v>
      </c>
      <c r="BI94" s="13" t="str">
        <f t="shared" si="55"/>
        <v/>
      </c>
      <c r="BJ94" s="4" t="str">
        <f t="shared" si="35"/>
        <v/>
      </c>
      <c r="BK94" s="13"/>
      <c r="BL94" s="2">
        <f t="shared" si="48"/>
        <v>20</v>
      </c>
      <c r="BM94" s="4">
        <f t="shared" si="36"/>
        <v>60</v>
      </c>
      <c r="BN94" s="4">
        <f t="shared" si="37"/>
        <v>0.42</v>
      </c>
      <c r="BQ94" s="4">
        <f t="shared" si="38"/>
        <v>0</v>
      </c>
      <c r="BR94" s="13" t="str">
        <f t="shared" si="56"/>
        <v/>
      </c>
      <c r="BS94" s="4" t="str">
        <f t="shared" si="40"/>
        <v/>
      </c>
      <c r="BT94" s="25"/>
    </row>
    <row r="95">
      <c r="A95" s="2">
        <f t="shared" si="41"/>
        <v>20.5</v>
      </c>
      <c r="B95" s="4">
        <f t="shared" si="1"/>
        <v>61.5</v>
      </c>
      <c r="C95" s="4">
        <f t="shared" si="2"/>
        <v>0.27</v>
      </c>
      <c r="F95" s="4">
        <f t="shared" si="3"/>
        <v>0</v>
      </c>
      <c r="G95" s="13" t="str">
        <f t="shared" si="49"/>
        <v/>
      </c>
      <c r="H95" s="4" t="str">
        <f t="shared" si="5"/>
        <v/>
      </c>
      <c r="J95" s="2">
        <f t="shared" si="42"/>
        <v>20.5</v>
      </c>
      <c r="K95" s="4">
        <f t="shared" si="6"/>
        <v>61.5</v>
      </c>
      <c r="L95" s="4">
        <f t="shared" si="7"/>
        <v>0.27</v>
      </c>
      <c r="O95" s="4">
        <f t="shared" si="8"/>
        <v>0</v>
      </c>
      <c r="P95" s="13" t="str">
        <f t="shared" si="50"/>
        <v/>
      </c>
      <c r="Q95" s="4" t="str">
        <f t="shared" si="10"/>
        <v/>
      </c>
      <c r="S95" s="2">
        <f t="shared" si="43"/>
        <v>20.5</v>
      </c>
      <c r="T95" s="4">
        <f t="shared" si="11"/>
        <v>61.5</v>
      </c>
      <c r="U95" s="4">
        <f t="shared" si="12"/>
        <v>0.39</v>
      </c>
      <c r="V95" s="4">
        <f t="shared" si="59"/>
        <v>152.0625</v>
      </c>
      <c r="W95" s="2">
        <v>154.0</v>
      </c>
      <c r="X95" s="4">
        <f t="shared" si="13"/>
        <v>1.9375</v>
      </c>
      <c r="Y95" s="13">
        <f t="shared" si="51"/>
        <v>0.6561673228</v>
      </c>
      <c r="Z95" s="4">
        <f t="shared" si="15"/>
        <v>0.01594755609</v>
      </c>
      <c r="AB95" s="2">
        <f t="shared" si="44"/>
        <v>20.5</v>
      </c>
      <c r="AC95" s="4">
        <f t="shared" si="16"/>
        <v>61.5</v>
      </c>
      <c r="AD95" s="4">
        <f t="shared" si="17"/>
        <v>0.39</v>
      </c>
      <c r="AE95" s="2">
        <v>152.0</v>
      </c>
      <c r="AF95" s="4">
        <f t="shared" si="60"/>
        <v>154.03125</v>
      </c>
      <c r="AG95" s="4">
        <f t="shared" si="18"/>
        <v>2.03125</v>
      </c>
      <c r="AH95" s="13">
        <f t="shared" si="52"/>
        <v>0.6627135046</v>
      </c>
      <c r="AI95" s="4">
        <f t="shared" si="20"/>
        <v>0.0158556196</v>
      </c>
      <c r="AJ95" s="13"/>
      <c r="AK95" s="2">
        <f t="shared" si="45"/>
        <v>20.5</v>
      </c>
      <c r="AL95" s="4">
        <f t="shared" si="21"/>
        <v>61.5</v>
      </c>
      <c r="AM95" s="4">
        <f t="shared" si="22"/>
        <v>0.39</v>
      </c>
      <c r="AN95" s="4">
        <f t="shared" si="61"/>
        <v>152.03125</v>
      </c>
      <c r="AO95" s="2">
        <v>154.0</v>
      </c>
      <c r="AP95" s="4">
        <f t="shared" si="23"/>
        <v>1.96875</v>
      </c>
      <c r="AQ95" s="13">
        <f t="shared" si="53"/>
        <v>0.6568918094</v>
      </c>
      <c r="AR95" s="4">
        <f t="shared" si="25"/>
        <v>0.01593152404</v>
      </c>
      <c r="AS95" s="13"/>
      <c r="AT95" s="2">
        <f t="shared" si="46"/>
        <v>20.5</v>
      </c>
      <c r="AU95" s="4">
        <f t="shared" si="26"/>
        <v>61.5</v>
      </c>
      <c r="AV95" s="4">
        <f t="shared" si="27"/>
        <v>0.39</v>
      </c>
      <c r="AW95" s="2">
        <f t="shared" ref="AW95:AW96" si="62">152+1/16</f>
        <v>152.0625</v>
      </c>
      <c r="AX95" s="2">
        <v>154.0</v>
      </c>
      <c r="AY95" s="4">
        <f t="shared" si="28"/>
        <v>1.9375</v>
      </c>
      <c r="AZ95" s="13">
        <f t="shared" si="54"/>
        <v>0.6561673228</v>
      </c>
      <c r="BA95" s="4">
        <f t="shared" si="30"/>
        <v>0.01594755609</v>
      </c>
      <c r="BB95" s="13"/>
      <c r="BC95" s="2">
        <f t="shared" si="47"/>
        <v>20.5</v>
      </c>
      <c r="BD95" s="4">
        <f t="shared" si="31"/>
        <v>61.5</v>
      </c>
      <c r="BE95" s="4">
        <f t="shared" si="32"/>
        <v>0.39</v>
      </c>
      <c r="BH95" s="4">
        <f t="shared" si="33"/>
        <v>0</v>
      </c>
      <c r="BI95" s="13" t="str">
        <f t="shared" si="55"/>
        <v/>
      </c>
      <c r="BJ95" s="4" t="str">
        <f t="shared" si="35"/>
        <v/>
      </c>
      <c r="BK95" s="13"/>
      <c r="BL95" s="2">
        <f t="shared" si="48"/>
        <v>20.5</v>
      </c>
      <c r="BM95" s="4">
        <f t="shared" si="36"/>
        <v>61.5</v>
      </c>
      <c r="BN95" s="4">
        <f t="shared" si="37"/>
        <v>0.39</v>
      </c>
      <c r="BQ95" s="4">
        <f t="shared" si="38"/>
        <v>0</v>
      </c>
      <c r="BR95" s="13" t="str">
        <f t="shared" si="56"/>
        <v/>
      </c>
      <c r="BS95" s="4" t="str">
        <f t="shared" si="40"/>
        <v/>
      </c>
      <c r="BT95" s="25"/>
    </row>
    <row r="96">
      <c r="A96" s="2">
        <f t="shared" si="41"/>
        <v>21</v>
      </c>
      <c r="B96" s="4">
        <f t="shared" si="1"/>
        <v>63</v>
      </c>
      <c r="C96" s="4">
        <f t="shared" si="2"/>
        <v>0.24</v>
      </c>
      <c r="F96" s="4">
        <f t="shared" si="3"/>
        <v>0</v>
      </c>
      <c r="G96" s="13" t="str">
        <f t="shared" si="49"/>
        <v/>
      </c>
      <c r="H96" s="4" t="str">
        <f t="shared" si="5"/>
        <v/>
      </c>
      <c r="J96" s="2">
        <f t="shared" si="42"/>
        <v>21</v>
      </c>
      <c r="K96" s="4">
        <f t="shared" si="6"/>
        <v>63</v>
      </c>
      <c r="L96" s="4">
        <f t="shared" si="7"/>
        <v>0.24</v>
      </c>
      <c r="O96" s="4">
        <f t="shared" si="8"/>
        <v>0</v>
      </c>
      <c r="P96" s="13" t="str">
        <f t="shared" si="50"/>
        <v/>
      </c>
      <c r="Q96" s="4" t="str">
        <f t="shared" si="10"/>
        <v/>
      </c>
      <c r="S96" s="2">
        <f t="shared" si="43"/>
        <v>21</v>
      </c>
      <c r="T96" s="4">
        <f t="shared" si="11"/>
        <v>63</v>
      </c>
      <c r="U96" s="4">
        <f t="shared" si="12"/>
        <v>0.36</v>
      </c>
      <c r="V96" s="4">
        <f t="shared" si="59"/>
        <v>152.0625</v>
      </c>
      <c r="W96" s="2">
        <v>154.0</v>
      </c>
      <c r="X96" s="4">
        <f t="shared" si="13"/>
        <v>1.9375</v>
      </c>
      <c r="Y96" s="13">
        <f t="shared" si="51"/>
        <v>0.6561673228</v>
      </c>
      <c r="Z96" s="4">
        <f t="shared" si="15"/>
        <v>0.01461968913</v>
      </c>
      <c r="AB96" s="2">
        <f t="shared" si="44"/>
        <v>21</v>
      </c>
      <c r="AC96" s="4">
        <f t="shared" si="16"/>
        <v>63</v>
      </c>
      <c r="AD96" s="4">
        <f t="shared" si="17"/>
        <v>0.36</v>
      </c>
      <c r="AE96" s="2">
        <v>152.03125</v>
      </c>
      <c r="AF96" s="4">
        <f t="shared" si="60"/>
        <v>154.03125</v>
      </c>
      <c r="AG96" s="4">
        <f t="shared" si="18"/>
        <v>2</v>
      </c>
      <c r="AH96" s="13">
        <f t="shared" si="52"/>
        <v>0.6575959492</v>
      </c>
      <c r="AI96" s="4">
        <f t="shared" si="20"/>
        <v>0.01464260144</v>
      </c>
      <c r="AJ96" s="13"/>
      <c r="AK96" s="2">
        <f t="shared" si="45"/>
        <v>21</v>
      </c>
      <c r="AL96" s="4">
        <f t="shared" si="21"/>
        <v>63</v>
      </c>
      <c r="AM96" s="4">
        <f t="shared" si="22"/>
        <v>0.36</v>
      </c>
      <c r="AN96" s="4">
        <f t="shared" si="61"/>
        <v>152.03125</v>
      </c>
      <c r="AO96" s="2">
        <v>154.0</v>
      </c>
      <c r="AP96" s="4">
        <f t="shared" si="23"/>
        <v>1.96875</v>
      </c>
      <c r="AQ96" s="13">
        <f t="shared" si="53"/>
        <v>0.6568918094</v>
      </c>
      <c r="AR96" s="4">
        <f t="shared" si="25"/>
        <v>0.01465700211</v>
      </c>
      <c r="AS96" s="13"/>
      <c r="AT96" s="2">
        <f t="shared" si="46"/>
        <v>21</v>
      </c>
      <c r="AU96" s="4">
        <f t="shared" si="26"/>
        <v>63</v>
      </c>
      <c r="AV96" s="4">
        <f t="shared" si="27"/>
        <v>0.36</v>
      </c>
      <c r="AW96" s="2">
        <f t="shared" si="62"/>
        <v>152.0625</v>
      </c>
      <c r="AX96" s="2">
        <v>154.0</v>
      </c>
      <c r="AY96" s="4">
        <f t="shared" si="28"/>
        <v>1.9375</v>
      </c>
      <c r="AZ96" s="13">
        <f t="shared" si="54"/>
        <v>0.6561673228</v>
      </c>
      <c r="BA96" s="4">
        <f t="shared" si="30"/>
        <v>0.01445584624</v>
      </c>
      <c r="BB96" s="13"/>
      <c r="BC96" s="2">
        <f t="shared" si="47"/>
        <v>21</v>
      </c>
      <c r="BD96" s="4">
        <f t="shared" si="31"/>
        <v>63</v>
      </c>
      <c r="BE96" s="4">
        <f t="shared" si="32"/>
        <v>0.36</v>
      </c>
      <c r="BH96" s="4">
        <f t="shared" si="33"/>
        <v>0</v>
      </c>
      <c r="BI96" s="13" t="str">
        <f t="shared" si="55"/>
        <v/>
      </c>
      <c r="BJ96" s="4" t="str">
        <f t="shared" si="35"/>
        <v/>
      </c>
      <c r="BK96" s="13"/>
      <c r="BL96" s="2">
        <f t="shared" si="48"/>
        <v>21</v>
      </c>
      <c r="BM96" s="4">
        <f t="shared" si="36"/>
        <v>63</v>
      </c>
      <c r="BN96" s="4">
        <f t="shared" si="37"/>
        <v>0.36</v>
      </c>
      <c r="BQ96" s="4">
        <f t="shared" si="38"/>
        <v>0</v>
      </c>
      <c r="BR96" s="13" t="str">
        <f t="shared" si="56"/>
        <v/>
      </c>
      <c r="BS96" s="4" t="str">
        <f t="shared" si="40"/>
        <v/>
      </c>
      <c r="BT96" s="25"/>
    </row>
    <row r="97">
      <c r="A97" s="2">
        <f t="shared" si="41"/>
        <v>21.5</v>
      </c>
      <c r="B97" s="4">
        <f t="shared" si="1"/>
        <v>64.5</v>
      </c>
      <c r="C97" s="4">
        <f t="shared" si="2"/>
        <v>0.21</v>
      </c>
      <c r="F97" s="4">
        <f t="shared" si="3"/>
        <v>0</v>
      </c>
      <c r="G97" s="13" t="str">
        <f t="shared" si="49"/>
        <v/>
      </c>
      <c r="H97" s="4" t="str">
        <f t="shared" si="5"/>
        <v/>
      </c>
      <c r="J97" s="2">
        <f t="shared" si="42"/>
        <v>21.5</v>
      </c>
      <c r="K97" s="4">
        <f t="shared" si="6"/>
        <v>64.5</v>
      </c>
      <c r="L97" s="4">
        <f t="shared" si="7"/>
        <v>0.21</v>
      </c>
      <c r="O97" s="4">
        <f t="shared" si="8"/>
        <v>0</v>
      </c>
      <c r="P97" s="13" t="str">
        <f t="shared" si="50"/>
        <v/>
      </c>
      <c r="Q97" s="4" t="str">
        <f t="shared" si="10"/>
        <v/>
      </c>
      <c r="S97" s="2">
        <f t="shared" si="43"/>
        <v>21.5</v>
      </c>
      <c r="T97" s="4">
        <f t="shared" si="11"/>
        <v>64.5</v>
      </c>
      <c r="U97" s="4">
        <f t="shared" si="12"/>
        <v>0.33</v>
      </c>
      <c r="V97" s="4">
        <f t="shared" si="59"/>
        <v>152.0625</v>
      </c>
      <c r="W97" s="4">
        <f>154+1/32</f>
        <v>154.03125</v>
      </c>
      <c r="X97" s="4">
        <f t="shared" si="13"/>
        <v>1.96875</v>
      </c>
      <c r="Y97" s="13">
        <f t="shared" si="51"/>
        <v>0.6614378278</v>
      </c>
      <c r="Z97" s="4">
        <f t="shared" si="15"/>
        <v>0.01314760703</v>
      </c>
      <c r="AB97" s="2">
        <f t="shared" si="44"/>
        <v>21.5</v>
      </c>
      <c r="AC97" s="4">
        <f t="shared" si="16"/>
        <v>64.5</v>
      </c>
      <c r="AD97" s="4">
        <f t="shared" si="17"/>
        <v>0.33</v>
      </c>
      <c r="AE97" s="2">
        <v>152.03125</v>
      </c>
      <c r="AF97" s="4">
        <f t="shared" si="60"/>
        <v>154.03125</v>
      </c>
      <c r="AG97" s="4">
        <f t="shared" si="18"/>
        <v>2</v>
      </c>
      <c r="AH97" s="13">
        <f t="shared" si="52"/>
        <v>0.6575959492</v>
      </c>
      <c r="AI97" s="4">
        <f t="shared" si="20"/>
        <v>0.01332298442</v>
      </c>
      <c r="AJ97" s="13"/>
      <c r="AK97" s="2">
        <f t="shared" si="45"/>
        <v>21.5</v>
      </c>
      <c r="AL97" s="4">
        <f t="shared" si="21"/>
        <v>64.5</v>
      </c>
      <c r="AM97" s="4">
        <f t="shared" si="22"/>
        <v>0.33</v>
      </c>
      <c r="AN97" s="4">
        <f t="shared" si="61"/>
        <v>152.03125</v>
      </c>
      <c r="AO97" s="2">
        <v>154.0</v>
      </c>
      <c r="AP97" s="4">
        <f t="shared" si="23"/>
        <v>1.96875</v>
      </c>
      <c r="AQ97" s="13">
        <f t="shared" si="53"/>
        <v>0.6568918094</v>
      </c>
      <c r="AR97" s="4">
        <f t="shared" si="25"/>
        <v>0.01323857649</v>
      </c>
      <c r="AS97" s="13"/>
      <c r="AT97" s="2">
        <f t="shared" si="46"/>
        <v>21.5</v>
      </c>
      <c r="AU97" s="4">
        <f t="shared" si="26"/>
        <v>64.5</v>
      </c>
      <c r="AV97" s="4">
        <f t="shared" si="27"/>
        <v>0.33</v>
      </c>
      <c r="AW97" s="2">
        <v>152.0</v>
      </c>
      <c r="AX97" s="4">
        <f t="shared" ref="AX97:AX98" si="63">154+1/16</f>
        <v>154.0625</v>
      </c>
      <c r="AY97" s="4">
        <f t="shared" si="28"/>
        <v>2.0625</v>
      </c>
      <c r="AZ97" s="13">
        <f t="shared" si="54"/>
        <v>0.6770032004</v>
      </c>
      <c r="BA97" s="4">
        <f t="shared" si="30"/>
        <v>0.01298376415</v>
      </c>
      <c r="BB97" s="13"/>
      <c r="BC97" s="2">
        <f t="shared" si="47"/>
        <v>21.5</v>
      </c>
      <c r="BD97" s="4">
        <f t="shared" si="31"/>
        <v>64.5</v>
      </c>
      <c r="BE97" s="4">
        <f t="shared" si="32"/>
        <v>0.33</v>
      </c>
      <c r="BH97" s="4">
        <f t="shared" si="33"/>
        <v>0</v>
      </c>
      <c r="BI97" s="13" t="str">
        <f t="shared" si="55"/>
        <v/>
      </c>
      <c r="BJ97" s="4" t="str">
        <f t="shared" si="35"/>
        <v/>
      </c>
      <c r="BK97" s="13"/>
      <c r="BL97" s="2">
        <f t="shared" si="48"/>
        <v>21.5</v>
      </c>
      <c r="BM97" s="4">
        <f t="shared" si="36"/>
        <v>64.5</v>
      </c>
      <c r="BN97" s="4">
        <f t="shared" si="37"/>
        <v>0.33</v>
      </c>
      <c r="BQ97" s="4">
        <f t="shared" si="38"/>
        <v>0</v>
      </c>
      <c r="BR97" s="13" t="str">
        <f t="shared" si="56"/>
        <v/>
      </c>
      <c r="BS97" s="4" t="str">
        <f t="shared" si="40"/>
        <v/>
      </c>
      <c r="BT97" s="25"/>
    </row>
    <row r="98">
      <c r="A98" s="2">
        <f t="shared" si="41"/>
        <v>22</v>
      </c>
      <c r="B98" s="4">
        <f t="shared" si="1"/>
        <v>66</v>
      </c>
      <c r="C98" s="4">
        <f t="shared" si="2"/>
        <v>0.18</v>
      </c>
      <c r="F98" s="4">
        <f t="shared" si="3"/>
        <v>0</v>
      </c>
      <c r="G98" s="13" t="str">
        <f t="shared" si="49"/>
        <v/>
      </c>
      <c r="H98" s="4" t="str">
        <f t="shared" si="5"/>
        <v/>
      </c>
      <c r="J98" s="2">
        <f t="shared" si="42"/>
        <v>22</v>
      </c>
      <c r="K98" s="4">
        <f t="shared" si="6"/>
        <v>66</v>
      </c>
      <c r="L98" s="4">
        <f t="shared" si="7"/>
        <v>0.18</v>
      </c>
      <c r="O98" s="4">
        <f t="shared" si="8"/>
        <v>0</v>
      </c>
      <c r="P98" s="13" t="str">
        <f t="shared" si="50"/>
        <v/>
      </c>
      <c r="Q98" s="4" t="str">
        <f t="shared" si="10"/>
        <v/>
      </c>
      <c r="S98" s="2">
        <f t="shared" si="43"/>
        <v>22</v>
      </c>
      <c r="T98" s="4">
        <f t="shared" si="11"/>
        <v>66</v>
      </c>
      <c r="U98" s="4">
        <f t="shared" si="12"/>
        <v>0.3</v>
      </c>
      <c r="V98" s="2">
        <v>152.0</v>
      </c>
      <c r="W98" s="4">
        <f>154+1/16</f>
        <v>154.0625</v>
      </c>
      <c r="X98" s="4">
        <f t="shared" si="13"/>
        <v>2.0625</v>
      </c>
      <c r="Y98" s="13">
        <f t="shared" si="51"/>
        <v>0.6770032004</v>
      </c>
      <c r="Z98" s="4">
        <f t="shared" si="15"/>
        <v>0.01145297048</v>
      </c>
      <c r="AB98" s="2">
        <f t="shared" si="44"/>
        <v>22</v>
      </c>
      <c r="AC98" s="4">
        <f t="shared" si="16"/>
        <v>66</v>
      </c>
      <c r="AD98" s="4">
        <f t="shared" si="17"/>
        <v>0.3</v>
      </c>
      <c r="AE98" s="2">
        <v>152.0</v>
      </c>
      <c r="AF98" s="4">
        <f t="shared" si="60"/>
        <v>154.03125</v>
      </c>
      <c r="AG98" s="4">
        <f t="shared" si="18"/>
        <v>2.03125</v>
      </c>
      <c r="AH98" s="13">
        <f t="shared" si="52"/>
        <v>0.6627135046</v>
      </c>
      <c r="AI98" s="4">
        <f t="shared" si="20"/>
        <v>0.01200800214</v>
      </c>
      <c r="AJ98" s="13"/>
      <c r="AK98" s="2">
        <f t="shared" si="45"/>
        <v>22</v>
      </c>
      <c r="AL98" s="4">
        <f t="shared" si="21"/>
        <v>66</v>
      </c>
      <c r="AM98" s="4">
        <f t="shared" si="22"/>
        <v>0.3</v>
      </c>
      <c r="AN98" s="2">
        <v>152.0</v>
      </c>
      <c r="AO98" s="4">
        <f t="shared" ref="AO98:AO99" si="64">154+1/16</f>
        <v>154.0625</v>
      </c>
      <c r="AP98" s="4">
        <f t="shared" si="23"/>
        <v>2.0625</v>
      </c>
      <c r="AQ98" s="13">
        <f t="shared" si="53"/>
        <v>0.6723502023</v>
      </c>
      <c r="AR98" s="4">
        <f t="shared" si="25"/>
        <v>0.01183454123</v>
      </c>
      <c r="AS98" s="13"/>
      <c r="AT98" s="2">
        <f t="shared" si="46"/>
        <v>22</v>
      </c>
      <c r="AU98" s="4">
        <f t="shared" si="26"/>
        <v>66</v>
      </c>
      <c r="AV98" s="4">
        <f t="shared" si="27"/>
        <v>0.3</v>
      </c>
      <c r="AW98" s="2">
        <v>152.0</v>
      </c>
      <c r="AX98" s="4">
        <f t="shared" si="63"/>
        <v>154.0625</v>
      </c>
      <c r="AY98" s="4">
        <f t="shared" si="28"/>
        <v>2.0625</v>
      </c>
      <c r="AZ98" s="13">
        <f t="shared" si="54"/>
        <v>0.6770032004</v>
      </c>
      <c r="BA98" s="4">
        <f t="shared" si="30"/>
        <v>0.01150429207</v>
      </c>
      <c r="BB98" s="13"/>
      <c r="BC98" s="2">
        <f t="shared" si="47"/>
        <v>22</v>
      </c>
      <c r="BD98" s="4">
        <f t="shared" si="31"/>
        <v>66</v>
      </c>
      <c r="BE98" s="4">
        <f t="shared" si="32"/>
        <v>0.3</v>
      </c>
      <c r="BH98" s="4">
        <f t="shared" si="33"/>
        <v>0</v>
      </c>
      <c r="BI98" s="13" t="str">
        <f t="shared" si="55"/>
        <v/>
      </c>
      <c r="BJ98" s="4" t="str">
        <f t="shared" si="35"/>
        <v/>
      </c>
      <c r="BK98" s="13"/>
      <c r="BL98" s="2">
        <f t="shared" si="48"/>
        <v>22</v>
      </c>
      <c r="BM98" s="4">
        <f t="shared" si="36"/>
        <v>66</v>
      </c>
      <c r="BN98" s="4">
        <f t="shared" si="37"/>
        <v>0.3</v>
      </c>
      <c r="BQ98" s="4">
        <f t="shared" si="38"/>
        <v>0</v>
      </c>
      <c r="BR98" s="13" t="str">
        <f t="shared" si="56"/>
        <v/>
      </c>
      <c r="BS98" s="4" t="str">
        <f t="shared" si="40"/>
        <v/>
      </c>
      <c r="BT98" s="25"/>
    </row>
    <row r="99">
      <c r="A99" s="2">
        <f t="shared" si="41"/>
        <v>22.5</v>
      </c>
      <c r="B99" s="4">
        <f t="shared" si="1"/>
        <v>67.5</v>
      </c>
      <c r="C99" s="4">
        <f t="shared" si="2"/>
        <v>0.15</v>
      </c>
      <c r="F99" s="4">
        <f t="shared" si="3"/>
        <v>0</v>
      </c>
      <c r="G99" s="13" t="str">
        <f t="shared" si="49"/>
        <v/>
      </c>
      <c r="H99" s="4" t="str">
        <f t="shared" si="5"/>
        <v/>
      </c>
      <c r="J99" s="2">
        <f t="shared" si="42"/>
        <v>22.5</v>
      </c>
      <c r="K99" s="4">
        <f t="shared" si="6"/>
        <v>67.5</v>
      </c>
      <c r="L99" s="4">
        <f t="shared" si="7"/>
        <v>0.15</v>
      </c>
      <c r="O99" s="4">
        <f t="shared" si="8"/>
        <v>0</v>
      </c>
      <c r="P99" s="13" t="str">
        <f t="shared" si="50"/>
        <v/>
      </c>
      <c r="Q99" s="4" t="str">
        <f t="shared" si="10"/>
        <v/>
      </c>
      <c r="S99" s="2">
        <f t="shared" si="43"/>
        <v>22.5</v>
      </c>
      <c r="T99" s="4">
        <f t="shared" si="11"/>
        <v>67.5</v>
      </c>
      <c r="U99" s="4">
        <f t="shared" si="12"/>
        <v>0.27</v>
      </c>
      <c r="V99" s="4">
        <f>152-1/16</f>
        <v>151.9375</v>
      </c>
      <c r="W99" s="4">
        <f>154+3/16</f>
        <v>154.1875</v>
      </c>
      <c r="X99" s="4">
        <f t="shared" si="13"/>
        <v>2.25</v>
      </c>
      <c r="Y99" s="13">
        <f t="shared" si="51"/>
        <v>0.7071067812</v>
      </c>
      <c r="Z99" s="4">
        <f t="shared" si="15"/>
        <v>0.009511375735</v>
      </c>
      <c r="AB99" s="2">
        <f t="shared" si="44"/>
        <v>22.5</v>
      </c>
      <c r="AC99" s="4">
        <f t="shared" si="16"/>
        <v>67.5</v>
      </c>
      <c r="AD99" s="4">
        <f t="shared" si="17"/>
        <v>0.27</v>
      </c>
      <c r="AE99" s="2">
        <v>152.0</v>
      </c>
      <c r="AF99" s="4">
        <f t="shared" si="60"/>
        <v>154.03125</v>
      </c>
      <c r="AG99" s="4">
        <f t="shared" si="18"/>
        <v>2.03125</v>
      </c>
      <c r="AH99" s="13">
        <f t="shared" si="52"/>
        <v>0.6627135046</v>
      </c>
      <c r="AI99" s="4">
        <f t="shared" si="20"/>
        <v>0.01062752556</v>
      </c>
      <c r="AJ99" s="13"/>
      <c r="AK99" s="2">
        <f t="shared" si="45"/>
        <v>22.5</v>
      </c>
      <c r="AL99" s="4">
        <f t="shared" si="21"/>
        <v>67.5</v>
      </c>
      <c r="AM99" s="4">
        <f t="shared" si="22"/>
        <v>0.27</v>
      </c>
      <c r="AN99" s="2">
        <v>152.0</v>
      </c>
      <c r="AO99" s="4">
        <f t="shared" si="64"/>
        <v>154.0625</v>
      </c>
      <c r="AP99" s="4">
        <f t="shared" si="23"/>
        <v>2.0625</v>
      </c>
      <c r="AQ99" s="13">
        <f t="shared" si="53"/>
        <v>0.6723502023</v>
      </c>
      <c r="AR99" s="4">
        <f t="shared" si="25"/>
        <v>0.01019824523</v>
      </c>
      <c r="AS99" s="13"/>
      <c r="AT99" s="2">
        <f t="shared" si="46"/>
        <v>22.5</v>
      </c>
      <c r="AU99" s="4">
        <f t="shared" si="26"/>
        <v>67.5</v>
      </c>
      <c r="AV99" s="4">
        <f t="shared" si="27"/>
        <v>0.27</v>
      </c>
      <c r="AW99" s="4">
        <f t="shared" ref="AW99:AW100" si="65">152-1/16</f>
        <v>151.9375</v>
      </c>
      <c r="AX99" s="4">
        <f t="shared" ref="AX99:AX100" si="66">154.125+1/32</f>
        <v>154.15625</v>
      </c>
      <c r="AY99" s="4">
        <f t="shared" si="28"/>
        <v>2.21875</v>
      </c>
      <c r="AZ99" s="13">
        <f t="shared" si="54"/>
        <v>0.7021791478</v>
      </c>
      <c r="BA99" s="4">
        <f t="shared" si="30"/>
        <v>0.01005181146</v>
      </c>
      <c r="BB99" s="13"/>
      <c r="BC99" s="2">
        <f t="shared" si="47"/>
        <v>22.5</v>
      </c>
      <c r="BD99" s="4">
        <f t="shared" si="31"/>
        <v>67.5</v>
      </c>
      <c r="BE99" s="4">
        <f t="shared" si="32"/>
        <v>0.27</v>
      </c>
      <c r="BH99" s="4">
        <f t="shared" si="33"/>
        <v>0</v>
      </c>
      <c r="BI99" s="13" t="str">
        <f t="shared" si="55"/>
        <v/>
      </c>
      <c r="BJ99" s="4" t="str">
        <f t="shared" si="35"/>
        <v/>
      </c>
      <c r="BK99" s="13"/>
      <c r="BL99" s="2">
        <f t="shared" si="48"/>
        <v>22.5</v>
      </c>
      <c r="BM99" s="4">
        <f t="shared" si="36"/>
        <v>67.5</v>
      </c>
      <c r="BN99" s="4">
        <f t="shared" si="37"/>
        <v>0.27</v>
      </c>
      <c r="BQ99" s="4">
        <f t="shared" si="38"/>
        <v>0</v>
      </c>
      <c r="BR99" s="13" t="str">
        <f t="shared" si="56"/>
        <v/>
      </c>
      <c r="BS99" s="4" t="str">
        <f t="shared" si="40"/>
        <v/>
      </c>
      <c r="BT99" s="25"/>
    </row>
    <row r="100">
      <c r="A100" s="2">
        <f t="shared" si="41"/>
        <v>23</v>
      </c>
      <c r="B100" s="4">
        <f t="shared" si="1"/>
        <v>69</v>
      </c>
      <c r="C100" s="4">
        <f t="shared" si="2"/>
        <v>0.12</v>
      </c>
      <c r="F100" s="4">
        <f t="shared" si="3"/>
        <v>0</v>
      </c>
      <c r="G100" s="13" t="str">
        <f t="shared" si="49"/>
        <v/>
      </c>
      <c r="H100" s="4" t="str">
        <f t="shared" si="5"/>
        <v/>
      </c>
      <c r="J100" s="2">
        <f t="shared" si="42"/>
        <v>23</v>
      </c>
      <c r="K100" s="4">
        <f t="shared" si="6"/>
        <v>69</v>
      </c>
      <c r="L100" s="4">
        <f t="shared" si="7"/>
        <v>0.12</v>
      </c>
      <c r="O100" s="4">
        <f t="shared" si="8"/>
        <v>0</v>
      </c>
      <c r="P100" s="13" t="str">
        <f t="shared" si="50"/>
        <v/>
      </c>
      <c r="Q100" s="4" t="str">
        <f t="shared" si="10"/>
        <v/>
      </c>
      <c r="S100" s="2">
        <f t="shared" si="43"/>
        <v>23</v>
      </c>
      <c r="T100" s="4">
        <f t="shared" si="11"/>
        <v>69</v>
      </c>
      <c r="U100" s="4">
        <f t="shared" si="12"/>
        <v>0.24</v>
      </c>
      <c r="V100" s="4">
        <f>151.75+1/32</f>
        <v>151.78125</v>
      </c>
      <c r="W100" s="4">
        <f>154+5/16</f>
        <v>154.3125</v>
      </c>
      <c r="X100" s="4">
        <f t="shared" si="13"/>
        <v>2.53125</v>
      </c>
      <c r="Y100" s="13">
        <f t="shared" si="51"/>
        <v>0.75</v>
      </c>
      <c r="Z100" s="4">
        <f t="shared" si="15"/>
        <v>0.007467348363</v>
      </c>
      <c r="AB100" s="2">
        <f t="shared" si="44"/>
        <v>23</v>
      </c>
      <c r="AC100" s="4">
        <f t="shared" si="16"/>
        <v>69</v>
      </c>
      <c r="AD100" s="4">
        <f t="shared" si="17"/>
        <v>0.24</v>
      </c>
      <c r="AE100" s="4">
        <f>152-1/32</f>
        <v>151.96875</v>
      </c>
      <c r="AF100" s="4">
        <f>154.125-1/32</f>
        <v>154.09375</v>
      </c>
      <c r="AG100" s="4">
        <f t="shared" si="18"/>
        <v>2.125</v>
      </c>
      <c r="AH100" s="13">
        <f t="shared" si="52"/>
        <v>0.6778343894</v>
      </c>
      <c r="AI100" s="4">
        <f t="shared" si="20"/>
        <v>0.009115630715</v>
      </c>
      <c r="AJ100" s="13"/>
      <c r="AK100" s="2">
        <f t="shared" si="45"/>
        <v>23</v>
      </c>
      <c r="AL100" s="4">
        <f t="shared" si="21"/>
        <v>69</v>
      </c>
      <c r="AM100" s="4">
        <f t="shared" si="22"/>
        <v>0.24</v>
      </c>
      <c r="AN100" s="4">
        <f>152-1/16</f>
        <v>151.9375</v>
      </c>
      <c r="AO100" s="4">
        <f>154.25+1/32</f>
        <v>154.28125</v>
      </c>
      <c r="AP100" s="4">
        <f t="shared" si="23"/>
        <v>2.34375</v>
      </c>
      <c r="AQ100" s="13">
        <f t="shared" si="53"/>
        <v>0.7167277239</v>
      </c>
      <c r="AR100" s="4">
        <f t="shared" si="25"/>
        <v>0.00852754042</v>
      </c>
      <c r="AS100" s="13"/>
      <c r="AT100" s="2">
        <f t="shared" si="46"/>
        <v>23</v>
      </c>
      <c r="AU100" s="4">
        <f t="shared" si="26"/>
        <v>69</v>
      </c>
      <c r="AV100" s="4">
        <f t="shared" si="27"/>
        <v>0.24</v>
      </c>
      <c r="AW100" s="4">
        <f t="shared" si="65"/>
        <v>151.9375</v>
      </c>
      <c r="AX100" s="4">
        <f t="shared" si="66"/>
        <v>154.15625</v>
      </c>
      <c r="AY100" s="4">
        <f t="shared" si="28"/>
        <v>2.21875</v>
      </c>
      <c r="AZ100" s="13">
        <f t="shared" si="54"/>
        <v>0.7021791478</v>
      </c>
      <c r="BA100" s="4">
        <f t="shared" si="30"/>
        <v>0.008663047786</v>
      </c>
      <c r="BB100" s="13"/>
      <c r="BC100" s="2">
        <f t="shared" si="47"/>
        <v>23</v>
      </c>
      <c r="BD100" s="4">
        <f t="shared" si="31"/>
        <v>69</v>
      </c>
      <c r="BE100" s="4">
        <f t="shared" si="32"/>
        <v>0.24</v>
      </c>
      <c r="BH100" s="4">
        <f t="shared" si="33"/>
        <v>0</v>
      </c>
      <c r="BI100" s="13" t="str">
        <f t="shared" si="55"/>
        <v/>
      </c>
      <c r="BJ100" s="4" t="str">
        <f t="shared" si="35"/>
        <v/>
      </c>
      <c r="BK100" s="13"/>
      <c r="BL100" s="2">
        <f t="shared" si="48"/>
        <v>23</v>
      </c>
      <c r="BM100" s="4">
        <f t="shared" si="36"/>
        <v>69</v>
      </c>
      <c r="BN100" s="4">
        <f t="shared" si="37"/>
        <v>0.24</v>
      </c>
      <c r="BQ100" s="4">
        <f t="shared" si="38"/>
        <v>0</v>
      </c>
      <c r="BR100" s="13" t="str">
        <f t="shared" si="56"/>
        <v/>
      </c>
      <c r="BS100" s="4" t="str">
        <f t="shared" si="40"/>
        <v/>
      </c>
      <c r="BT100" s="25"/>
    </row>
    <row r="101">
      <c r="A101" s="2">
        <f t="shared" si="41"/>
        <v>23.5</v>
      </c>
      <c r="B101" s="4">
        <f t="shared" si="1"/>
        <v>70.5</v>
      </c>
      <c r="C101" s="4">
        <f t="shared" si="2"/>
        <v>0.09</v>
      </c>
      <c r="F101" s="4">
        <f t="shared" si="3"/>
        <v>0</v>
      </c>
      <c r="G101" s="13" t="str">
        <f t="shared" si="49"/>
        <v/>
      </c>
      <c r="H101" s="4" t="str">
        <f t="shared" si="5"/>
        <v/>
      </c>
      <c r="J101" s="2">
        <f t="shared" si="42"/>
        <v>23.5</v>
      </c>
      <c r="K101" s="4">
        <f t="shared" si="6"/>
        <v>70.5</v>
      </c>
      <c r="L101" s="4">
        <f t="shared" si="7"/>
        <v>0.09</v>
      </c>
      <c r="O101" s="4">
        <f t="shared" si="8"/>
        <v>0</v>
      </c>
      <c r="P101" s="13" t="str">
        <f t="shared" si="50"/>
        <v/>
      </c>
      <c r="Q101" s="4" t="str">
        <f t="shared" si="10"/>
        <v/>
      </c>
      <c r="S101" s="2">
        <f t="shared" si="43"/>
        <v>23.5</v>
      </c>
      <c r="T101" s="4">
        <f t="shared" si="11"/>
        <v>70.5</v>
      </c>
      <c r="U101" s="4">
        <f t="shared" si="12"/>
        <v>0.21</v>
      </c>
      <c r="V101" s="4">
        <f>151.625</f>
        <v>151.625</v>
      </c>
      <c r="W101" s="2">
        <f>154.5-1/32</f>
        <v>154.46875</v>
      </c>
      <c r="X101" s="4">
        <f t="shared" si="13"/>
        <v>2.84375</v>
      </c>
      <c r="Y101" s="13">
        <f t="shared" si="51"/>
        <v>0.7949493345</v>
      </c>
      <c r="Z101" s="4">
        <f t="shared" si="15"/>
        <v>0.005439454088</v>
      </c>
      <c r="AB101" s="2">
        <f t="shared" si="44"/>
        <v>23.5</v>
      </c>
      <c r="AC101" s="4">
        <f t="shared" si="16"/>
        <v>70.5</v>
      </c>
      <c r="AD101" s="4">
        <f t="shared" si="17"/>
        <v>0.21</v>
      </c>
      <c r="AE101" s="4">
        <f>151.875+1/32</f>
        <v>151.90625</v>
      </c>
      <c r="AF101" s="4">
        <f>154.125+1/32</f>
        <v>154.15625</v>
      </c>
      <c r="AG101" s="4">
        <f t="shared" si="18"/>
        <v>2.25</v>
      </c>
      <c r="AH101" s="13">
        <f t="shared" si="52"/>
        <v>0.6974858325</v>
      </c>
      <c r="AI101" s="4">
        <f t="shared" si="20"/>
        <v>0.007478674158</v>
      </c>
      <c r="AJ101" s="13"/>
      <c r="AK101" s="2">
        <f t="shared" si="45"/>
        <v>23.5</v>
      </c>
      <c r="AL101" s="4">
        <f t="shared" si="21"/>
        <v>70.5</v>
      </c>
      <c r="AM101" s="4">
        <f t="shared" si="22"/>
        <v>0.21</v>
      </c>
      <c r="AN101" s="4">
        <f>151.875-1/32</f>
        <v>151.84375</v>
      </c>
      <c r="AO101" s="2">
        <v>154.25</v>
      </c>
      <c r="AP101" s="4">
        <f t="shared" si="23"/>
        <v>2.40625</v>
      </c>
      <c r="AQ101" s="13">
        <f t="shared" si="53"/>
        <v>0.7262212199</v>
      </c>
      <c r="AR101" s="4">
        <f t="shared" si="25"/>
        <v>0.007002722941</v>
      </c>
      <c r="AS101" s="13"/>
      <c r="AT101" s="2">
        <f t="shared" si="46"/>
        <v>23.5</v>
      </c>
      <c r="AU101" s="4">
        <f t="shared" si="26"/>
        <v>70.5</v>
      </c>
      <c r="AV101" s="4">
        <f t="shared" si="27"/>
        <v>0.21</v>
      </c>
      <c r="AW101" s="4">
        <f>151.875</f>
        <v>151.875</v>
      </c>
      <c r="AX101" s="2">
        <v>154.25</v>
      </c>
      <c r="AY101" s="4">
        <f t="shared" si="28"/>
        <v>2.375</v>
      </c>
      <c r="AZ101" s="13">
        <f t="shared" si="54"/>
        <v>0.7264831573</v>
      </c>
      <c r="BA101" s="4">
        <f t="shared" si="30"/>
        <v>0.007034148478</v>
      </c>
      <c r="BB101" s="13"/>
      <c r="BC101" s="2">
        <f t="shared" si="47"/>
        <v>23.5</v>
      </c>
      <c r="BD101" s="4">
        <f t="shared" si="31"/>
        <v>70.5</v>
      </c>
      <c r="BE101" s="4">
        <f t="shared" si="32"/>
        <v>0.21</v>
      </c>
      <c r="BH101" s="4">
        <f t="shared" si="33"/>
        <v>0</v>
      </c>
      <c r="BI101" s="13" t="str">
        <f t="shared" si="55"/>
        <v/>
      </c>
      <c r="BJ101" s="4" t="str">
        <f t="shared" si="35"/>
        <v/>
      </c>
      <c r="BK101" s="13"/>
      <c r="BL101" s="2">
        <f t="shared" si="48"/>
        <v>23.5</v>
      </c>
      <c r="BM101" s="4">
        <f t="shared" si="36"/>
        <v>70.5</v>
      </c>
      <c r="BN101" s="4">
        <f t="shared" si="37"/>
        <v>0.21</v>
      </c>
      <c r="BQ101" s="4">
        <f t="shared" si="38"/>
        <v>0</v>
      </c>
      <c r="BR101" s="13" t="str">
        <f t="shared" si="56"/>
        <v/>
      </c>
      <c r="BS101" s="4" t="str">
        <f t="shared" si="40"/>
        <v/>
      </c>
      <c r="BT101" s="25"/>
    </row>
    <row r="102">
      <c r="A102" s="2">
        <f t="shared" si="41"/>
        <v>24</v>
      </c>
      <c r="B102" s="4">
        <f t="shared" si="1"/>
        <v>72</v>
      </c>
      <c r="C102" s="4">
        <f t="shared" si="2"/>
        <v>0.06</v>
      </c>
      <c r="F102" s="4">
        <f t="shared" si="3"/>
        <v>0</v>
      </c>
      <c r="G102" s="13" t="str">
        <f t="shared" si="49"/>
        <v/>
      </c>
      <c r="H102" s="4" t="str">
        <f t="shared" si="5"/>
        <v/>
      </c>
      <c r="J102" s="2">
        <f t="shared" si="42"/>
        <v>24</v>
      </c>
      <c r="K102" s="4">
        <f t="shared" si="6"/>
        <v>72</v>
      </c>
      <c r="L102" s="4">
        <f t="shared" si="7"/>
        <v>0.06</v>
      </c>
      <c r="O102" s="4">
        <f t="shared" si="8"/>
        <v>0</v>
      </c>
      <c r="P102" s="13" t="str">
        <f t="shared" si="50"/>
        <v/>
      </c>
      <c r="Q102" s="4" t="str">
        <f t="shared" si="10"/>
        <v/>
      </c>
      <c r="S102" s="2">
        <f t="shared" si="43"/>
        <v>24</v>
      </c>
      <c r="T102" s="4">
        <f t="shared" si="11"/>
        <v>72</v>
      </c>
      <c r="U102" s="4">
        <f t="shared" si="12"/>
        <v>0.18</v>
      </c>
      <c r="V102" s="4">
        <f>151+7/16</f>
        <v>151.4375</v>
      </c>
      <c r="W102" s="4">
        <f>154.625+1/32</f>
        <v>154.65625</v>
      </c>
      <c r="X102" s="4">
        <f t="shared" si="13"/>
        <v>3.21875</v>
      </c>
      <c r="Y102" s="13">
        <f t="shared" si="51"/>
        <v>0.8457409638</v>
      </c>
      <c r="Z102" s="4">
        <f t="shared" si="15"/>
        <v>0.003556842684</v>
      </c>
      <c r="AB102" s="2">
        <f t="shared" si="44"/>
        <v>24</v>
      </c>
      <c r="AC102" s="4">
        <f t="shared" si="16"/>
        <v>72</v>
      </c>
      <c r="AD102" s="4">
        <f t="shared" si="17"/>
        <v>0.18</v>
      </c>
      <c r="AE102" s="4">
        <f>151.75+1/32</f>
        <v>151.78125</v>
      </c>
      <c r="AF102" s="4">
        <f>154.25+1/32</f>
        <v>154.28125</v>
      </c>
      <c r="AG102" s="4">
        <f t="shared" si="18"/>
        <v>2.5</v>
      </c>
      <c r="AH102" s="13">
        <f t="shared" si="52"/>
        <v>0.7352146221</v>
      </c>
      <c r="AI102" s="4">
        <f t="shared" si="20"/>
        <v>0.005729986834</v>
      </c>
      <c r="AJ102" s="13"/>
      <c r="AK102" s="2">
        <f t="shared" si="45"/>
        <v>24</v>
      </c>
      <c r="AL102" s="4">
        <f t="shared" si="21"/>
        <v>72</v>
      </c>
      <c r="AM102" s="4">
        <f t="shared" si="22"/>
        <v>0.18</v>
      </c>
      <c r="AN102" s="4">
        <f>151.75-1/32</f>
        <v>151.71875</v>
      </c>
      <c r="AO102" s="2">
        <v>154.375</v>
      </c>
      <c r="AP102" s="4">
        <f t="shared" si="23"/>
        <v>2.65625</v>
      </c>
      <c r="AQ102" s="13">
        <f t="shared" si="53"/>
        <v>0.7630149283</v>
      </c>
      <c r="AR102" s="4">
        <f t="shared" si="25"/>
        <v>0.005381488923</v>
      </c>
      <c r="AS102" s="13"/>
      <c r="AT102" s="2">
        <f t="shared" si="46"/>
        <v>24</v>
      </c>
      <c r="AU102" s="4">
        <f t="shared" si="26"/>
        <v>72</v>
      </c>
      <c r="AV102" s="4">
        <f t="shared" si="27"/>
        <v>0.18</v>
      </c>
      <c r="AW102" s="4">
        <f>151.75</f>
        <v>151.75</v>
      </c>
      <c r="AX102" s="4">
        <f>154.375-1/32</f>
        <v>154.34375</v>
      </c>
      <c r="AY102" s="4">
        <f t="shared" si="28"/>
        <v>2.59375</v>
      </c>
      <c r="AZ102" s="13">
        <f t="shared" si="54"/>
        <v>0.7592027983</v>
      </c>
      <c r="BA102" s="4">
        <f t="shared" si="30"/>
        <v>0.005477957521</v>
      </c>
      <c r="BB102" s="13"/>
      <c r="BC102" s="2">
        <f t="shared" si="47"/>
        <v>24</v>
      </c>
      <c r="BD102" s="4">
        <f t="shared" si="31"/>
        <v>72</v>
      </c>
      <c r="BE102" s="4">
        <f t="shared" si="32"/>
        <v>0.18</v>
      </c>
      <c r="BH102" s="4">
        <f t="shared" si="33"/>
        <v>0</v>
      </c>
      <c r="BI102" s="13" t="str">
        <f t="shared" si="55"/>
        <v/>
      </c>
      <c r="BJ102" s="4" t="str">
        <f t="shared" si="35"/>
        <v/>
      </c>
      <c r="BK102" s="13"/>
      <c r="BL102" s="2">
        <f t="shared" si="48"/>
        <v>24</v>
      </c>
      <c r="BM102" s="4">
        <f t="shared" si="36"/>
        <v>72</v>
      </c>
      <c r="BN102" s="4">
        <f t="shared" si="37"/>
        <v>0.18</v>
      </c>
      <c r="BQ102" s="4">
        <f t="shared" si="38"/>
        <v>0</v>
      </c>
      <c r="BR102" s="13" t="str">
        <f t="shared" si="56"/>
        <v/>
      </c>
      <c r="BS102" s="4" t="str">
        <f t="shared" si="40"/>
        <v/>
      </c>
      <c r="BT102" s="25"/>
    </row>
    <row r="103">
      <c r="A103" s="2">
        <f t="shared" si="41"/>
        <v>24.5</v>
      </c>
      <c r="B103" s="4">
        <f t="shared" si="1"/>
        <v>73.5</v>
      </c>
      <c r="C103" s="4">
        <f t="shared" si="2"/>
        <v>0.03</v>
      </c>
      <c r="F103" s="4">
        <f t="shared" si="3"/>
        <v>0</v>
      </c>
      <c r="G103" s="13" t="str">
        <f t="shared" si="49"/>
        <v/>
      </c>
      <c r="H103" s="4" t="str">
        <f t="shared" si="5"/>
        <v/>
      </c>
      <c r="J103" s="2">
        <f t="shared" si="42"/>
        <v>24.5</v>
      </c>
      <c r="K103" s="4">
        <f t="shared" si="6"/>
        <v>73.5</v>
      </c>
      <c r="L103" s="4">
        <f t="shared" si="7"/>
        <v>0.03</v>
      </c>
      <c r="O103" s="4">
        <f t="shared" si="8"/>
        <v>0</v>
      </c>
      <c r="P103" s="13" t="str">
        <f t="shared" si="50"/>
        <v/>
      </c>
      <c r="Q103" s="4" t="str">
        <f t="shared" si="10"/>
        <v/>
      </c>
      <c r="S103" s="2">
        <f t="shared" si="43"/>
        <v>24.5</v>
      </c>
      <c r="T103" s="4">
        <f t="shared" si="11"/>
        <v>73.5</v>
      </c>
      <c r="U103" s="4">
        <f t="shared" si="12"/>
        <v>0.15</v>
      </c>
      <c r="V103" s="4">
        <f>151.25</f>
        <v>151.25</v>
      </c>
      <c r="W103" s="4">
        <f>154.875-1/32</f>
        <v>154.84375</v>
      </c>
      <c r="X103" s="4">
        <f t="shared" si="13"/>
        <v>3.59375</v>
      </c>
      <c r="Y103" s="13">
        <f t="shared" si="51"/>
        <v>0.8936504412</v>
      </c>
      <c r="Z103" s="4">
        <f t="shared" si="15"/>
        <v>0.001953409436</v>
      </c>
      <c r="AB103" s="2">
        <f t="shared" si="44"/>
        <v>24.5</v>
      </c>
      <c r="AC103" s="4">
        <f t="shared" si="16"/>
        <v>73.5</v>
      </c>
      <c r="AD103" s="4">
        <f t="shared" si="17"/>
        <v>0.15</v>
      </c>
      <c r="AE103" s="4">
        <f>151.625</f>
        <v>151.625</v>
      </c>
      <c r="AF103" s="4">
        <f>154+7/16</f>
        <v>154.4375</v>
      </c>
      <c r="AG103" s="4">
        <f t="shared" si="18"/>
        <v>2.8125</v>
      </c>
      <c r="AH103" s="13">
        <f t="shared" si="52"/>
        <v>0.7798128674</v>
      </c>
      <c r="AI103" s="4">
        <f t="shared" si="20"/>
        <v>0.0040822507</v>
      </c>
      <c r="AJ103" s="13"/>
      <c r="AK103" s="2">
        <f t="shared" si="45"/>
        <v>24.5</v>
      </c>
      <c r="AL103" s="4">
        <f t="shared" si="21"/>
        <v>73.5</v>
      </c>
      <c r="AM103" s="4">
        <f t="shared" si="22"/>
        <v>0.15</v>
      </c>
      <c r="AN103" s="4">
        <f>151.625-1/32</f>
        <v>151.59375</v>
      </c>
      <c r="AO103" s="4">
        <f>154.5-1/32</f>
        <v>154.46875</v>
      </c>
      <c r="AP103" s="4">
        <f t="shared" si="23"/>
        <v>2.875</v>
      </c>
      <c r="AQ103" s="13">
        <f t="shared" si="53"/>
        <v>0.7938116819</v>
      </c>
      <c r="AR103" s="4">
        <f t="shared" si="25"/>
        <v>0.003834476489</v>
      </c>
      <c r="AS103" s="13"/>
      <c r="AT103" s="2">
        <f t="shared" si="46"/>
        <v>24.5</v>
      </c>
      <c r="AU103" s="4">
        <f t="shared" si="26"/>
        <v>73.5</v>
      </c>
      <c r="AV103" s="4">
        <f t="shared" si="27"/>
        <v>0.15</v>
      </c>
      <c r="AW103" s="4">
        <f>151.625+1/32</f>
        <v>151.65625</v>
      </c>
      <c r="AX103" s="4">
        <f>154+7/16</f>
        <v>154.4375</v>
      </c>
      <c r="AY103" s="4">
        <f t="shared" si="28"/>
        <v>2.78125</v>
      </c>
      <c r="AZ103" s="13">
        <f t="shared" si="54"/>
        <v>0.7861650943</v>
      </c>
      <c r="BA103" s="4">
        <f t="shared" si="30"/>
        <v>0.003978686465</v>
      </c>
      <c r="BB103" s="13"/>
      <c r="BC103" s="2">
        <f t="shared" si="47"/>
        <v>24.5</v>
      </c>
      <c r="BD103" s="4">
        <f t="shared" si="31"/>
        <v>73.5</v>
      </c>
      <c r="BE103" s="4">
        <f t="shared" si="32"/>
        <v>0.15</v>
      </c>
      <c r="BH103" s="4">
        <f t="shared" si="33"/>
        <v>0</v>
      </c>
      <c r="BI103" s="13" t="str">
        <f t="shared" si="55"/>
        <v/>
      </c>
      <c r="BJ103" s="4" t="str">
        <f t="shared" si="35"/>
        <v/>
      </c>
      <c r="BK103" s="13"/>
      <c r="BL103" s="2">
        <f t="shared" si="48"/>
        <v>24.5</v>
      </c>
      <c r="BM103" s="4">
        <f t="shared" si="36"/>
        <v>73.5</v>
      </c>
      <c r="BN103" s="4">
        <f t="shared" si="37"/>
        <v>0.15</v>
      </c>
      <c r="BQ103" s="4">
        <f t="shared" si="38"/>
        <v>0</v>
      </c>
      <c r="BR103" s="13" t="str">
        <f t="shared" si="56"/>
        <v/>
      </c>
      <c r="BS103" s="4" t="str">
        <f t="shared" si="40"/>
        <v/>
      </c>
      <c r="BT103" s="25"/>
    </row>
    <row r="104">
      <c r="A104" s="2">
        <f t="shared" si="41"/>
        <v>25</v>
      </c>
      <c r="B104" s="4">
        <f t="shared" si="1"/>
        <v>75</v>
      </c>
      <c r="C104" s="4">
        <f t="shared" si="2"/>
        <v>0</v>
      </c>
      <c r="F104" s="4">
        <f t="shared" si="3"/>
        <v>0</v>
      </c>
      <c r="G104" s="13" t="str">
        <f t="shared" si="49"/>
        <v/>
      </c>
      <c r="H104" s="4">
        <f t="shared" si="5"/>
        <v>0</v>
      </c>
      <c r="J104" s="2">
        <f t="shared" si="42"/>
        <v>25</v>
      </c>
      <c r="K104" s="4">
        <f t="shared" si="6"/>
        <v>75</v>
      </c>
      <c r="L104" s="4">
        <f t="shared" si="7"/>
        <v>0</v>
      </c>
      <c r="O104" s="4">
        <f t="shared" si="8"/>
        <v>0</v>
      </c>
      <c r="P104" s="13" t="str">
        <f t="shared" si="50"/>
        <v/>
      </c>
      <c r="Q104" s="4">
        <f t="shared" si="10"/>
        <v>0</v>
      </c>
      <c r="S104" s="2">
        <f t="shared" si="43"/>
        <v>25</v>
      </c>
      <c r="T104" s="4">
        <f t="shared" si="11"/>
        <v>75</v>
      </c>
      <c r="U104" s="4">
        <f t="shared" si="12"/>
        <v>0.12</v>
      </c>
      <c r="V104" s="4">
        <f>151+1/16</f>
        <v>151.0625</v>
      </c>
      <c r="W104" s="4">
        <f>155+1/16</f>
        <v>155.0625</v>
      </c>
      <c r="X104" s="4">
        <f t="shared" si="13"/>
        <v>4</v>
      </c>
      <c r="Y104" s="13">
        <f t="shared" si="51"/>
        <v>0.9428090416</v>
      </c>
      <c r="Z104" s="4">
        <f t="shared" si="15"/>
        <v>0.0008706179745</v>
      </c>
      <c r="AB104" s="2">
        <f t="shared" si="44"/>
        <v>25</v>
      </c>
      <c r="AC104" s="4">
        <f t="shared" si="16"/>
        <v>75</v>
      </c>
      <c r="AD104" s="4">
        <f t="shared" si="17"/>
        <v>0.12</v>
      </c>
      <c r="AE104" s="4">
        <f>151.5-1/32</f>
        <v>151.46875</v>
      </c>
      <c r="AF104" s="4">
        <f>154.625-1/32</f>
        <v>154.59375</v>
      </c>
      <c r="AG104" s="4">
        <f t="shared" si="18"/>
        <v>3.125</v>
      </c>
      <c r="AH104" s="13">
        <f t="shared" si="52"/>
        <v>0.8219949365</v>
      </c>
      <c r="AI104" s="4">
        <f t="shared" si="20"/>
        <v>0.002638994156</v>
      </c>
      <c r="AJ104" s="13"/>
      <c r="AK104" s="2">
        <f t="shared" si="45"/>
        <v>25</v>
      </c>
      <c r="AL104" s="4">
        <f t="shared" si="21"/>
        <v>75</v>
      </c>
      <c r="AM104" s="4">
        <f t="shared" si="22"/>
        <v>0.12</v>
      </c>
      <c r="AN104" s="4">
        <f>151+7/16</f>
        <v>151.4375</v>
      </c>
      <c r="AO104" s="4">
        <f>154.625+1/32</f>
        <v>154.65625</v>
      </c>
      <c r="AP104" s="4">
        <f t="shared" si="23"/>
        <v>3.21875</v>
      </c>
      <c r="AQ104" s="13">
        <f t="shared" si="53"/>
        <v>0.8399282422</v>
      </c>
      <c r="AR104" s="4">
        <f t="shared" si="25"/>
        <v>0.002442881342</v>
      </c>
      <c r="AS104" s="13"/>
      <c r="AT104" s="2">
        <f t="shared" si="46"/>
        <v>25</v>
      </c>
      <c r="AU104" s="4">
        <f t="shared" si="26"/>
        <v>75</v>
      </c>
      <c r="AV104" s="4">
        <f t="shared" si="27"/>
        <v>0.12</v>
      </c>
      <c r="AW104" s="4">
        <f>151.5</f>
        <v>151.5</v>
      </c>
      <c r="AX104" s="4">
        <f>154.625-1/32</f>
        <v>154.59375</v>
      </c>
      <c r="AY104" s="4">
        <f t="shared" si="28"/>
        <v>3.09375</v>
      </c>
      <c r="AZ104" s="13">
        <f t="shared" si="54"/>
        <v>0.8291561976</v>
      </c>
      <c r="BA104" s="4">
        <f t="shared" si="30"/>
        <v>0.002635730555</v>
      </c>
      <c r="BB104" s="13"/>
      <c r="BC104" s="2">
        <f t="shared" si="47"/>
        <v>25</v>
      </c>
      <c r="BD104" s="4">
        <f t="shared" si="31"/>
        <v>75</v>
      </c>
      <c r="BE104" s="4">
        <f t="shared" si="32"/>
        <v>0.12</v>
      </c>
      <c r="BH104" s="4">
        <f t="shared" si="33"/>
        <v>0</v>
      </c>
      <c r="BI104" s="13" t="str">
        <f t="shared" si="55"/>
        <v/>
      </c>
      <c r="BJ104" s="4" t="str">
        <f t="shared" si="35"/>
        <v/>
      </c>
      <c r="BK104" s="13"/>
      <c r="BL104" s="2">
        <f t="shared" si="48"/>
        <v>25</v>
      </c>
      <c r="BM104" s="4">
        <f t="shared" si="36"/>
        <v>75</v>
      </c>
      <c r="BN104" s="4">
        <f t="shared" si="37"/>
        <v>0.12</v>
      </c>
      <c r="BQ104" s="4">
        <f t="shared" si="38"/>
        <v>0</v>
      </c>
      <c r="BR104" s="13" t="str">
        <f t="shared" si="56"/>
        <v/>
      </c>
      <c r="BS104" s="4" t="str">
        <f t="shared" si="40"/>
        <v/>
      </c>
      <c r="BT104" s="25"/>
    </row>
    <row r="105">
      <c r="A105" s="2">
        <f t="shared" si="41"/>
        <v>25.5</v>
      </c>
      <c r="B105" s="4">
        <f t="shared" si="1"/>
        <v>76.5</v>
      </c>
      <c r="C105" s="4">
        <f t="shared" si="2"/>
        <v>-0.03</v>
      </c>
      <c r="F105" s="4">
        <f t="shared" si="3"/>
        <v>0</v>
      </c>
      <c r="G105" s="13" t="str">
        <f t="shared" si="49"/>
        <v/>
      </c>
      <c r="H105" s="4" t="str">
        <f t="shared" si="5"/>
        <v/>
      </c>
      <c r="J105" s="2">
        <f t="shared" si="42"/>
        <v>25.5</v>
      </c>
      <c r="K105" s="4">
        <f t="shared" si="6"/>
        <v>76.5</v>
      </c>
      <c r="L105" s="4">
        <f t="shared" si="7"/>
        <v>-0.03</v>
      </c>
      <c r="O105" s="4">
        <f t="shared" si="8"/>
        <v>0</v>
      </c>
      <c r="P105" s="13" t="str">
        <f t="shared" si="50"/>
        <v/>
      </c>
      <c r="Q105" s="4" t="str">
        <f t="shared" si="10"/>
        <v/>
      </c>
      <c r="S105" s="2">
        <f t="shared" si="43"/>
        <v>25.5</v>
      </c>
      <c r="T105" s="4">
        <f t="shared" si="11"/>
        <v>76.5</v>
      </c>
      <c r="U105" s="4">
        <f t="shared" si="12"/>
        <v>0.09</v>
      </c>
      <c r="V105" s="4">
        <f>151-1/16</f>
        <v>150.9375</v>
      </c>
      <c r="W105" s="4">
        <f>155.125+1/32</f>
        <v>155.15625</v>
      </c>
      <c r="X105" s="4">
        <f t="shared" si="13"/>
        <v>4.21875</v>
      </c>
      <c r="Y105" s="13">
        <f t="shared" si="51"/>
        <v>0.9682458366</v>
      </c>
      <c r="Z105" s="4">
        <f t="shared" si="15"/>
        <v>0.0003387821061</v>
      </c>
      <c r="AB105" s="2">
        <f t="shared" si="44"/>
        <v>25.5</v>
      </c>
      <c r="AC105" s="4">
        <f t="shared" si="16"/>
        <v>76.5</v>
      </c>
      <c r="AD105" s="4">
        <f t="shared" si="17"/>
        <v>0.09</v>
      </c>
      <c r="AE105" s="4">
        <f>151+5/16</f>
        <v>151.3125</v>
      </c>
      <c r="AF105" s="4">
        <f>154.75+1/32</f>
        <v>154.78125</v>
      </c>
      <c r="AG105" s="4">
        <f t="shared" si="18"/>
        <v>3.46875</v>
      </c>
      <c r="AH105" s="13">
        <f t="shared" si="52"/>
        <v>0.8660254038</v>
      </c>
      <c r="AI105" s="4">
        <f t="shared" si="20"/>
        <v>0.001422397427</v>
      </c>
      <c r="AJ105" s="13"/>
      <c r="AK105" s="2">
        <f t="shared" si="45"/>
        <v>25.5</v>
      </c>
      <c r="AL105" s="4">
        <f t="shared" si="21"/>
        <v>76.5</v>
      </c>
      <c r="AM105" s="4">
        <f t="shared" si="22"/>
        <v>0.09</v>
      </c>
      <c r="AN105" s="4">
        <f>151+5/16</f>
        <v>151.3125</v>
      </c>
      <c r="AO105" s="4">
        <f>154+13/16</f>
        <v>154.8125</v>
      </c>
      <c r="AP105" s="4">
        <f t="shared" si="23"/>
        <v>3.5</v>
      </c>
      <c r="AQ105" s="13">
        <f t="shared" si="53"/>
        <v>0.8758557459</v>
      </c>
      <c r="AR105" s="4">
        <f t="shared" si="25"/>
        <v>0.001348641991</v>
      </c>
      <c r="AS105" s="13"/>
      <c r="AT105" s="2">
        <f t="shared" si="46"/>
        <v>25.5</v>
      </c>
      <c r="AU105" s="4">
        <f t="shared" si="26"/>
        <v>76.5</v>
      </c>
      <c r="AV105" s="4">
        <f t="shared" si="27"/>
        <v>0.09</v>
      </c>
      <c r="AW105" s="4">
        <f>151.375+1/32</f>
        <v>151.40625</v>
      </c>
      <c r="AX105" s="4">
        <f>154.75-1/32</f>
        <v>154.71875</v>
      </c>
      <c r="AY105" s="4">
        <f t="shared" si="28"/>
        <v>3.3125</v>
      </c>
      <c r="AZ105" s="13">
        <f t="shared" si="54"/>
        <v>0.8579691784</v>
      </c>
      <c r="BA105" s="4">
        <f t="shared" si="30"/>
        <v>0.001571071455</v>
      </c>
      <c r="BB105" s="13"/>
      <c r="BC105" s="2">
        <f t="shared" si="47"/>
        <v>25.5</v>
      </c>
      <c r="BD105" s="4">
        <f t="shared" si="31"/>
        <v>76.5</v>
      </c>
      <c r="BE105" s="4">
        <f t="shared" si="32"/>
        <v>0.09</v>
      </c>
      <c r="BH105" s="4">
        <f t="shared" si="33"/>
        <v>0</v>
      </c>
      <c r="BI105" s="13" t="str">
        <f t="shared" si="55"/>
        <v/>
      </c>
      <c r="BJ105" s="4" t="str">
        <f t="shared" si="35"/>
        <v/>
      </c>
      <c r="BK105" s="13"/>
      <c r="BL105" s="2">
        <f t="shared" si="48"/>
        <v>25.5</v>
      </c>
      <c r="BM105" s="4">
        <f t="shared" si="36"/>
        <v>76.5</v>
      </c>
      <c r="BN105" s="4">
        <f t="shared" si="37"/>
        <v>0.09</v>
      </c>
      <c r="BQ105" s="4">
        <f t="shared" si="38"/>
        <v>0</v>
      </c>
      <c r="BR105" s="13" t="str">
        <f t="shared" si="56"/>
        <v/>
      </c>
      <c r="BS105" s="4" t="str">
        <f t="shared" si="40"/>
        <v/>
      </c>
      <c r="BT105" s="25"/>
    </row>
    <row r="106">
      <c r="A106" s="2">
        <f t="shared" si="41"/>
        <v>26</v>
      </c>
      <c r="B106" s="4">
        <f t="shared" si="1"/>
        <v>78</v>
      </c>
      <c r="C106" s="4">
        <f t="shared" si="2"/>
        <v>-0.06</v>
      </c>
      <c r="F106" s="4">
        <f t="shared" si="3"/>
        <v>0</v>
      </c>
      <c r="G106" s="13" t="str">
        <f t="shared" si="49"/>
        <v/>
      </c>
      <c r="H106" s="4" t="str">
        <f t="shared" si="5"/>
        <v/>
      </c>
      <c r="J106" s="2">
        <f t="shared" si="42"/>
        <v>26</v>
      </c>
      <c r="K106" s="4">
        <f t="shared" si="6"/>
        <v>78</v>
      </c>
      <c r="L106" s="4">
        <f t="shared" si="7"/>
        <v>-0.06</v>
      </c>
      <c r="O106" s="4">
        <f t="shared" si="8"/>
        <v>0</v>
      </c>
      <c r="P106" s="13" t="str">
        <f t="shared" si="50"/>
        <v/>
      </c>
      <c r="Q106" s="4" t="str">
        <f t="shared" si="10"/>
        <v/>
      </c>
      <c r="S106" s="2">
        <f t="shared" si="43"/>
        <v>26</v>
      </c>
      <c r="T106" s="4">
        <f t="shared" si="11"/>
        <v>78</v>
      </c>
      <c r="U106" s="4">
        <f t="shared" si="12"/>
        <v>0.06</v>
      </c>
      <c r="V106" s="4">
        <f>150.875</f>
        <v>150.875</v>
      </c>
      <c r="W106" s="2">
        <v>155.25</v>
      </c>
      <c r="X106" s="4">
        <f t="shared" si="13"/>
        <v>4.375</v>
      </c>
      <c r="Y106" s="13">
        <f t="shared" si="51"/>
        <v>0.9860132972</v>
      </c>
      <c r="Z106" s="4">
        <f t="shared" si="15"/>
        <v>0</v>
      </c>
      <c r="AB106" s="2">
        <f t="shared" si="44"/>
        <v>26</v>
      </c>
      <c r="AC106" s="4">
        <f t="shared" si="16"/>
        <v>78</v>
      </c>
      <c r="AD106" s="4">
        <f t="shared" si="17"/>
        <v>0.06</v>
      </c>
      <c r="AE106" s="4">
        <f>151.125-1/32</f>
        <v>151.09375</v>
      </c>
      <c r="AF106" s="4">
        <f>155-1/32</f>
        <v>154.96875</v>
      </c>
      <c r="AG106" s="4">
        <f t="shared" si="18"/>
        <v>3.875</v>
      </c>
      <c r="AH106" s="13">
        <f t="shared" si="52"/>
        <v>0.9153348228</v>
      </c>
      <c r="AI106" s="4">
        <f t="shared" si="20"/>
        <v>0.0005595592964</v>
      </c>
      <c r="AJ106" s="13"/>
      <c r="AK106" s="2">
        <f t="shared" si="45"/>
        <v>26</v>
      </c>
      <c r="AL106" s="4">
        <f t="shared" si="21"/>
        <v>78</v>
      </c>
      <c r="AM106" s="4">
        <f t="shared" si="22"/>
        <v>0.06</v>
      </c>
      <c r="AN106" s="4">
        <f>151.125</f>
        <v>151.125</v>
      </c>
      <c r="AO106" s="4">
        <f>155-1/32</f>
        <v>154.96875</v>
      </c>
      <c r="AP106" s="4">
        <f t="shared" si="23"/>
        <v>3.84375</v>
      </c>
      <c r="AQ106" s="13">
        <f t="shared" si="53"/>
        <v>0.917859332</v>
      </c>
      <c r="AR106" s="4">
        <f t="shared" si="25"/>
        <v>0.0005676499988</v>
      </c>
      <c r="AS106" s="13"/>
      <c r="AT106" s="2">
        <f t="shared" si="46"/>
        <v>26</v>
      </c>
      <c r="AU106" s="4">
        <f t="shared" si="26"/>
        <v>78</v>
      </c>
      <c r="AV106" s="4">
        <f t="shared" si="27"/>
        <v>0.06</v>
      </c>
      <c r="AW106" s="4">
        <f>151.25</f>
        <v>151.25</v>
      </c>
      <c r="AX106" s="4">
        <f>154.875-1/32</f>
        <v>154.84375</v>
      </c>
      <c r="AY106" s="4">
        <f t="shared" si="28"/>
        <v>3.59375</v>
      </c>
      <c r="AZ106" s="13">
        <f t="shared" si="54"/>
        <v>0.8936504412</v>
      </c>
      <c r="BA106" s="4">
        <f t="shared" si="30"/>
        <v>0.0007444722291</v>
      </c>
      <c r="BB106" s="13"/>
      <c r="BC106" s="2">
        <f t="shared" si="47"/>
        <v>26</v>
      </c>
      <c r="BD106" s="4">
        <f t="shared" si="31"/>
        <v>78</v>
      </c>
      <c r="BE106" s="4">
        <f t="shared" si="32"/>
        <v>0.06</v>
      </c>
      <c r="BH106" s="4">
        <f t="shared" si="33"/>
        <v>0</v>
      </c>
      <c r="BI106" s="13" t="str">
        <f t="shared" si="55"/>
        <v/>
      </c>
      <c r="BJ106" s="4" t="str">
        <f t="shared" si="35"/>
        <v/>
      </c>
      <c r="BK106" s="13"/>
      <c r="BL106" s="2">
        <f t="shared" si="48"/>
        <v>26</v>
      </c>
      <c r="BM106" s="4">
        <f t="shared" si="36"/>
        <v>78</v>
      </c>
      <c r="BN106" s="4">
        <f t="shared" si="37"/>
        <v>0.06</v>
      </c>
      <c r="BQ106" s="4">
        <f t="shared" si="38"/>
        <v>0</v>
      </c>
      <c r="BR106" s="13" t="str">
        <f t="shared" si="56"/>
        <v/>
      </c>
      <c r="BS106" s="4" t="str">
        <f t="shared" si="40"/>
        <v/>
      </c>
      <c r="BT106" s="25"/>
    </row>
    <row r="107">
      <c r="A107" s="2">
        <f t="shared" si="41"/>
        <v>26.5</v>
      </c>
      <c r="B107" s="4">
        <f t="shared" si="1"/>
        <v>79.5</v>
      </c>
      <c r="C107" s="4">
        <f t="shared" si="2"/>
        <v>-0.09</v>
      </c>
      <c r="F107" s="4">
        <f t="shared" si="3"/>
        <v>0</v>
      </c>
      <c r="G107" s="13" t="str">
        <f t="shared" si="49"/>
        <v/>
      </c>
      <c r="H107" s="4" t="str">
        <f t="shared" si="5"/>
        <v/>
      </c>
      <c r="J107" s="2">
        <f t="shared" si="42"/>
        <v>26.5</v>
      </c>
      <c r="K107" s="4">
        <f t="shared" si="6"/>
        <v>79.5</v>
      </c>
      <c r="L107" s="4">
        <f t="shared" si="7"/>
        <v>-0.09</v>
      </c>
      <c r="O107" s="4">
        <f t="shared" si="8"/>
        <v>0</v>
      </c>
      <c r="P107" s="13" t="str">
        <f t="shared" si="50"/>
        <v/>
      </c>
      <c r="Q107" s="4" t="str">
        <f t="shared" si="10"/>
        <v/>
      </c>
      <c r="S107" s="2">
        <f t="shared" si="43"/>
        <v>26.5</v>
      </c>
      <c r="T107" s="4">
        <f t="shared" si="11"/>
        <v>79.5</v>
      </c>
      <c r="U107" s="4">
        <f t="shared" si="12"/>
        <v>0.03</v>
      </c>
      <c r="X107" s="4">
        <f t="shared" si="13"/>
        <v>0</v>
      </c>
      <c r="Y107" s="13" t="str">
        <f t="shared" si="51"/>
        <v/>
      </c>
      <c r="Z107" s="4" t="str">
        <f t="shared" si="15"/>
        <v/>
      </c>
      <c r="AB107" s="2">
        <f t="shared" si="44"/>
        <v>26.5</v>
      </c>
      <c r="AC107" s="4">
        <f t="shared" si="16"/>
        <v>79.5</v>
      </c>
      <c r="AD107" s="4">
        <f t="shared" si="17"/>
        <v>0.03</v>
      </c>
      <c r="AE107" s="4">
        <f>151-1/16</f>
        <v>150.9375</v>
      </c>
      <c r="AF107" s="4">
        <f>155.125+1/32</f>
        <v>155.15625</v>
      </c>
      <c r="AG107" s="4">
        <f t="shared" si="18"/>
        <v>4.21875</v>
      </c>
      <c r="AH107" s="13">
        <f t="shared" si="52"/>
        <v>0.95507181</v>
      </c>
      <c r="AI107" s="4">
        <f t="shared" si="20"/>
        <v>0.0001213241708</v>
      </c>
      <c r="AJ107" s="13"/>
      <c r="AK107" s="2">
        <f t="shared" si="45"/>
        <v>26.5</v>
      </c>
      <c r="AL107" s="4">
        <f t="shared" si="21"/>
        <v>79.5</v>
      </c>
      <c r="AM107" s="4">
        <f t="shared" si="22"/>
        <v>0.03</v>
      </c>
      <c r="AN107" s="2">
        <v>151.0</v>
      </c>
      <c r="AO107" s="4">
        <f>155.125-1/32</f>
        <v>155.09375</v>
      </c>
      <c r="AP107" s="4">
        <f t="shared" si="23"/>
        <v>4.09375</v>
      </c>
      <c r="AQ107" s="13">
        <f t="shared" si="53"/>
        <v>0.9472382351</v>
      </c>
      <c r="AR107" s="4">
        <f t="shared" si="25"/>
        <v>0.0001413093559</v>
      </c>
      <c r="AS107" s="13"/>
      <c r="AT107" s="2">
        <f t="shared" si="46"/>
        <v>26.5</v>
      </c>
      <c r="AU107" s="4">
        <f t="shared" si="26"/>
        <v>79.5</v>
      </c>
      <c r="AV107" s="4">
        <f t="shared" si="27"/>
        <v>0.03</v>
      </c>
      <c r="AW107" s="4">
        <f>151.125+1/32</f>
        <v>151.15625</v>
      </c>
      <c r="AX107" s="4">
        <f>155-1/32</f>
        <v>154.96875</v>
      </c>
      <c r="AY107" s="4">
        <f t="shared" si="28"/>
        <v>3.8125</v>
      </c>
      <c r="AZ107" s="13">
        <f t="shared" si="54"/>
        <v>0.9204467514</v>
      </c>
      <c r="BA107" s="4">
        <f t="shared" si="30"/>
        <v>0.0002070374787</v>
      </c>
      <c r="BB107" s="13"/>
      <c r="BC107" s="2">
        <f t="shared" si="47"/>
        <v>26.5</v>
      </c>
      <c r="BD107" s="4">
        <f t="shared" si="31"/>
        <v>79.5</v>
      </c>
      <c r="BE107" s="4">
        <f t="shared" si="32"/>
        <v>0.03</v>
      </c>
      <c r="BH107" s="4">
        <f t="shared" si="33"/>
        <v>0</v>
      </c>
      <c r="BI107" s="13" t="str">
        <f t="shared" si="55"/>
        <v/>
      </c>
      <c r="BJ107" s="4" t="str">
        <f t="shared" si="35"/>
        <v/>
      </c>
      <c r="BK107" s="13"/>
      <c r="BL107" s="2">
        <f t="shared" si="48"/>
        <v>26.5</v>
      </c>
      <c r="BM107" s="4">
        <f t="shared" si="36"/>
        <v>79.5</v>
      </c>
      <c r="BN107" s="4">
        <f t="shared" si="37"/>
        <v>0.03</v>
      </c>
      <c r="BQ107" s="4">
        <f t="shared" si="38"/>
        <v>0</v>
      </c>
      <c r="BR107" s="13" t="str">
        <f t="shared" si="56"/>
        <v/>
      </c>
      <c r="BS107" s="4" t="str">
        <f t="shared" si="40"/>
        <v/>
      </c>
      <c r="BT107" s="25"/>
    </row>
    <row r="108">
      <c r="A108" s="2">
        <f t="shared" si="41"/>
        <v>27</v>
      </c>
      <c r="B108" s="4">
        <f t="shared" si="1"/>
        <v>81</v>
      </c>
      <c r="C108" s="4">
        <f t="shared" si="2"/>
        <v>-0.12</v>
      </c>
      <c r="F108" s="4">
        <f t="shared" si="3"/>
        <v>0</v>
      </c>
      <c r="G108" s="13" t="str">
        <f t="shared" si="49"/>
        <v/>
      </c>
      <c r="H108" s="4" t="str">
        <f t="shared" si="5"/>
        <v/>
      </c>
      <c r="J108" s="2">
        <f t="shared" si="42"/>
        <v>27</v>
      </c>
      <c r="K108" s="4">
        <f t="shared" si="6"/>
        <v>81</v>
      </c>
      <c r="L108" s="4">
        <f t="shared" si="7"/>
        <v>-0.12</v>
      </c>
      <c r="O108" s="4">
        <f t="shared" si="8"/>
        <v>0</v>
      </c>
      <c r="P108" s="13" t="str">
        <f t="shared" si="50"/>
        <v/>
      </c>
      <c r="Q108" s="4" t="str">
        <f t="shared" si="10"/>
        <v/>
      </c>
      <c r="S108" s="2">
        <f t="shared" si="43"/>
        <v>27</v>
      </c>
      <c r="T108" s="4">
        <f t="shared" si="11"/>
        <v>81</v>
      </c>
      <c r="U108" s="4">
        <f t="shared" si="12"/>
        <v>0</v>
      </c>
      <c r="V108" s="4">
        <f t="shared" ref="V108:V109" si="67">150.875-1/32</f>
        <v>150.84375</v>
      </c>
      <c r="W108" s="2">
        <v>155.25</v>
      </c>
      <c r="X108" s="4">
        <f t="shared" si="13"/>
        <v>4.40625</v>
      </c>
      <c r="Y108" s="13">
        <f t="shared" si="51"/>
        <v>0.9895285073</v>
      </c>
      <c r="Z108" s="4">
        <f t="shared" si="15"/>
        <v>0</v>
      </c>
      <c r="AB108" s="2">
        <f t="shared" si="44"/>
        <v>27</v>
      </c>
      <c r="AC108" s="4">
        <f t="shared" si="16"/>
        <v>81</v>
      </c>
      <c r="AD108" s="4">
        <f t="shared" si="17"/>
        <v>0</v>
      </c>
      <c r="AE108" s="4">
        <f>150+13/16+1/32</f>
        <v>150.84375</v>
      </c>
      <c r="AF108" s="4">
        <f>155.25-1/32</f>
        <v>155.21875</v>
      </c>
      <c r="AG108" s="4">
        <f t="shared" si="18"/>
        <v>4.375</v>
      </c>
      <c r="AH108" s="13">
        <f t="shared" si="52"/>
        <v>0.9725975252</v>
      </c>
      <c r="AI108" s="4">
        <f t="shared" si="20"/>
        <v>0</v>
      </c>
      <c r="AJ108" s="13"/>
      <c r="AK108" s="2">
        <f t="shared" si="45"/>
        <v>27</v>
      </c>
      <c r="AL108" s="4">
        <f t="shared" si="21"/>
        <v>81</v>
      </c>
      <c r="AM108" s="4">
        <f t="shared" si="22"/>
        <v>0</v>
      </c>
      <c r="AN108" s="4">
        <f>150.875+1/32</f>
        <v>150.90625</v>
      </c>
      <c r="AO108" s="4">
        <f t="shared" ref="AO108:AO109" si="68">155+3/16</f>
        <v>155.1875</v>
      </c>
      <c r="AP108" s="4">
        <f t="shared" si="23"/>
        <v>4.28125</v>
      </c>
      <c r="AQ108" s="13">
        <f t="shared" si="53"/>
        <v>0.968687857</v>
      </c>
      <c r="AR108" s="4">
        <f t="shared" si="25"/>
        <v>0</v>
      </c>
      <c r="AS108" s="13"/>
      <c r="AT108" s="2">
        <f t="shared" si="46"/>
        <v>27</v>
      </c>
      <c r="AU108" s="4">
        <f t="shared" si="26"/>
        <v>81</v>
      </c>
      <c r="AV108" s="4">
        <f t="shared" si="27"/>
        <v>0</v>
      </c>
      <c r="AW108" s="4">
        <f>151.125</f>
        <v>151.125</v>
      </c>
      <c r="AX108" s="2">
        <v>155.0</v>
      </c>
      <c r="AY108" s="4">
        <f t="shared" si="28"/>
        <v>3.875</v>
      </c>
      <c r="AZ108" s="13">
        <f t="shared" si="54"/>
        <v>0.9279607271</v>
      </c>
      <c r="BA108" s="4">
        <f t="shared" si="30"/>
        <v>0</v>
      </c>
      <c r="BB108" s="13"/>
      <c r="BC108" s="2">
        <f t="shared" si="47"/>
        <v>27</v>
      </c>
      <c r="BD108" s="4">
        <f t="shared" si="31"/>
        <v>81</v>
      </c>
      <c r="BE108" s="4">
        <f t="shared" si="32"/>
        <v>0</v>
      </c>
      <c r="BH108" s="4">
        <f t="shared" si="33"/>
        <v>0</v>
      </c>
      <c r="BI108" s="13" t="str">
        <f t="shared" si="55"/>
        <v/>
      </c>
      <c r="BJ108" s="4">
        <f t="shared" si="35"/>
        <v>0</v>
      </c>
      <c r="BK108" s="13"/>
      <c r="BL108" s="2">
        <f t="shared" si="48"/>
        <v>27</v>
      </c>
      <c r="BM108" s="4">
        <f t="shared" si="36"/>
        <v>81</v>
      </c>
      <c r="BN108" s="4">
        <f t="shared" si="37"/>
        <v>0</v>
      </c>
      <c r="BQ108" s="4">
        <f t="shared" si="38"/>
        <v>0</v>
      </c>
      <c r="BR108" s="13" t="str">
        <f t="shared" si="56"/>
        <v/>
      </c>
      <c r="BS108" s="4">
        <f t="shared" si="40"/>
        <v>0</v>
      </c>
      <c r="BT108" s="25"/>
    </row>
    <row r="109">
      <c r="A109" s="2">
        <f t="shared" si="41"/>
        <v>27.5</v>
      </c>
      <c r="B109" s="4">
        <f t="shared" si="1"/>
        <v>82.5</v>
      </c>
      <c r="C109" s="4">
        <f t="shared" si="2"/>
        <v>-0.15</v>
      </c>
      <c r="F109" s="4">
        <f t="shared" si="3"/>
        <v>0</v>
      </c>
      <c r="G109" s="13" t="str">
        <f t="shared" si="49"/>
        <v/>
      </c>
      <c r="H109" s="4" t="str">
        <f t="shared" si="5"/>
        <v/>
      </c>
      <c r="J109" s="2">
        <f t="shared" si="42"/>
        <v>27.5</v>
      </c>
      <c r="K109" s="4">
        <f t="shared" si="6"/>
        <v>82.5</v>
      </c>
      <c r="L109" s="4">
        <f t="shared" si="7"/>
        <v>-0.15</v>
      </c>
      <c r="O109" s="4">
        <f t="shared" si="8"/>
        <v>0</v>
      </c>
      <c r="P109" s="13" t="str">
        <f t="shared" si="50"/>
        <v/>
      </c>
      <c r="Q109" s="4" t="str">
        <f t="shared" si="10"/>
        <v/>
      </c>
      <c r="S109" s="2">
        <f t="shared" si="43"/>
        <v>27.5</v>
      </c>
      <c r="T109" s="4">
        <f t="shared" si="11"/>
        <v>82.5</v>
      </c>
      <c r="U109" s="4">
        <f t="shared" si="12"/>
        <v>-0.03</v>
      </c>
      <c r="V109" s="4">
        <f t="shared" si="67"/>
        <v>150.84375</v>
      </c>
      <c r="W109" s="2">
        <v>155.25</v>
      </c>
      <c r="X109" s="4">
        <f t="shared" si="13"/>
        <v>4.40625</v>
      </c>
      <c r="Y109" s="13">
        <f t="shared" si="51"/>
        <v>0.9895285073</v>
      </c>
      <c r="Z109" s="4">
        <f t="shared" si="15"/>
        <v>0</v>
      </c>
      <c r="AB109" s="2">
        <f t="shared" si="44"/>
        <v>27.5</v>
      </c>
      <c r="AC109" s="4">
        <f t="shared" si="16"/>
        <v>82.5</v>
      </c>
      <c r="AD109" s="4">
        <f t="shared" si="17"/>
        <v>-0.03</v>
      </c>
      <c r="AE109" s="4">
        <f>150+13/16</f>
        <v>150.8125</v>
      </c>
      <c r="AF109" s="2">
        <v>155.25</v>
      </c>
      <c r="AG109" s="4">
        <f t="shared" si="18"/>
        <v>4.4375</v>
      </c>
      <c r="AH109" s="13">
        <f t="shared" si="52"/>
        <v>0.9795200148</v>
      </c>
      <c r="AI109" s="4">
        <f t="shared" si="20"/>
        <v>0.00005671988405</v>
      </c>
      <c r="AJ109" s="13"/>
      <c r="AK109" s="2">
        <f t="shared" si="45"/>
        <v>27.5</v>
      </c>
      <c r="AL109" s="4">
        <f t="shared" si="21"/>
        <v>82.5</v>
      </c>
      <c r="AM109" s="4">
        <f t="shared" si="22"/>
        <v>-0.03</v>
      </c>
      <c r="AN109" s="4">
        <f>151-1/16</f>
        <v>150.9375</v>
      </c>
      <c r="AO109" s="4">
        <f t="shared" si="68"/>
        <v>155.1875</v>
      </c>
      <c r="AP109" s="4">
        <f t="shared" si="23"/>
        <v>4.25</v>
      </c>
      <c r="AQ109" s="13">
        <f t="shared" si="53"/>
        <v>0.9651460249</v>
      </c>
      <c r="AR109" s="4">
        <f t="shared" si="25"/>
        <v>0.00009511252811</v>
      </c>
      <c r="AS109" s="13"/>
      <c r="AT109" s="2">
        <f t="shared" si="46"/>
        <v>27.5</v>
      </c>
      <c r="AU109" s="4">
        <f t="shared" si="26"/>
        <v>82.5</v>
      </c>
      <c r="AV109" s="4">
        <f t="shared" si="27"/>
        <v>-0.03</v>
      </c>
      <c r="AW109" s="4">
        <f>151.125-1/32</f>
        <v>151.09375</v>
      </c>
      <c r="AX109" s="4">
        <f>155-1/32</f>
        <v>154.96875</v>
      </c>
      <c r="AY109" s="4">
        <f t="shared" si="28"/>
        <v>3.875</v>
      </c>
      <c r="AZ109" s="13">
        <f t="shared" si="54"/>
        <v>0.9279607271</v>
      </c>
      <c r="BA109" s="4">
        <f t="shared" si="30"/>
        <v>0.0001890128363</v>
      </c>
      <c r="BB109" s="13"/>
      <c r="BC109" s="2">
        <f t="shared" si="47"/>
        <v>27.5</v>
      </c>
      <c r="BD109" s="4">
        <f t="shared" si="31"/>
        <v>82.5</v>
      </c>
      <c r="BE109" s="4">
        <f t="shared" si="32"/>
        <v>-0.03</v>
      </c>
      <c r="BH109" s="4">
        <f t="shared" si="33"/>
        <v>0</v>
      </c>
      <c r="BI109" s="13" t="str">
        <f t="shared" si="55"/>
        <v/>
      </c>
      <c r="BJ109" s="4" t="str">
        <f t="shared" si="35"/>
        <v/>
      </c>
      <c r="BK109" s="13"/>
      <c r="BL109" s="2">
        <f t="shared" si="48"/>
        <v>27.5</v>
      </c>
      <c r="BM109" s="4">
        <f t="shared" si="36"/>
        <v>82.5</v>
      </c>
      <c r="BN109" s="4">
        <f t="shared" si="37"/>
        <v>-0.03</v>
      </c>
      <c r="BQ109" s="4">
        <f t="shared" si="38"/>
        <v>0</v>
      </c>
      <c r="BR109" s="13" t="str">
        <f t="shared" si="56"/>
        <v/>
      </c>
      <c r="BS109" s="4" t="str">
        <f t="shared" si="40"/>
        <v/>
      </c>
      <c r="BT109" s="25"/>
    </row>
    <row r="110">
      <c r="A110" s="2">
        <f t="shared" si="41"/>
        <v>28</v>
      </c>
      <c r="B110" s="4">
        <f t="shared" si="1"/>
        <v>84</v>
      </c>
      <c r="C110" s="4">
        <f t="shared" si="2"/>
        <v>-0.18</v>
      </c>
      <c r="F110" s="4">
        <f t="shared" si="3"/>
        <v>0</v>
      </c>
      <c r="G110" s="13" t="str">
        <f t="shared" si="49"/>
        <v/>
      </c>
      <c r="H110" s="4" t="str">
        <f t="shared" si="5"/>
        <v/>
      </c>
      <c r="J110" s="2">
        <f t="shared" si="42"/>
        <v>28</v>
      </c>
      <c r="K110" s="4">
        <f t="shared" si="6"/>
        <v>84</v>
      </c>
      <c r="L110" s="4">
        <f t="shared" si="7"/>
        <v>-0.18</v>
      </c>
      <c r="O110" s="4">
        <f t="shared" si="8"/>
        <v>0</v>
      </c>
      <c r="P110" s="13" t="str">
        <f t="shared" si="50"/>
        <v/>
      </c>
      <c r="Q110" s="4" t="str">
        <f t="shared" si="10"/>
        <v/>
      </c>
      <c r="S110" s="2">
        <f t="shared" si="43"/>
        <v>28</v>
      </c>
      <c r="T110" s="4">
        <f t="shared" si="11"/>
        <v>84</v>
      </c>
      <c r="U110" s="4">
        <f t="shared" si="12"/>
        <v>-0.06</v>
      </c>
      <c r="V110" s="4">
        <f>151-1/32</f>
        <v>150.96875</v>
      </c>
      <c r="W110" s="2">
        <v>155.125</v>
      </c>
      <c r="X110" s="4">
        <f t="shared" si="13"/>
        <v>4.15625</v>
      </c>
      <c r="Y110" s="13">
        <f t="shared" si="51"/>
        <v>0.9610468829</v>
      </c>
      <c r="Z110" s="4">
        <f t="shared" si="15"/>
        <v>0.0002409917161</v>
      </c>
      <c r="AB110" s="2">
        <f t="shared" si="44"/>
        <v>28</v>
      </c>
      <c r="AC110" s="4">
        <f t="shared" si="16"/>
        <v>84</v>
      </c>
      <c r="AD110" s="4">
        <f t="shared" si="17"/>
        <v>-0.06</v>
      </c>
      <c r="AE110" s="4">
        <f>150.875+1/32</f>
        <v>150.90625</v>
      </c>
      <c r="AF110" s="4">
        <f>155+3/16</f>
        <v>155.1875</v>
      </c>
      <c r="AG110" s="4">
        <f t="shared" si="18"/>
        <v>4.28125</v>
      </c>
      <c r="AH110" s="13">
        <f t="shared" si="52"/>
        <v>0.962120406</v>
      </c>
      <c r="AI110" s="4">
        <f t="shared" si="20"/>
        <v>0.0002628099788</v>
      </c>
      <c r="AJ110" s="13"/>
      <c r="AK110" s="2">
        <f t="shared" si="45"/>
        <v>28</v>
      </c>
      <c r="AL110" s="4">
        <f t="shared" si="21"/>
        <v>84</v>
      </c>
      <c r="AM110" s="4">
        <f t="shared" si="22"/>
        <v>-0.06</v>
      </c>
      <c r="AN110" s="4">
        <f>151+1/32</f>
        <v>151.03125</v>
      </c>
      <c r="AO110" s="4">
        <f>155+1/16</f>
        <v>155.0625</v>
      </c>
      <c r="AP110" s="4">
        <f t="shared" si="23"/>
        <v>4.03125</v>
      </c>
      <c r="AQ110" s="13">
        <f t="shared" si="53"/>
        <v>0.9399795976</v>
      </c>
      <c r="AR110" s="4">
        <f t="shared" si="25"/>
        <v>0.0004141485402</v>
      </c>
      <c r="AS110" s="13"/>
      <c r="AT110" s="2">
        <f t="shared" si="46"/>
        <v>28</v>
      </c>
      <c r="AU110" s="4">
        <f t="shared" si="26"/>
        <v>84</v>
      </c>
      <c r="AV110" s="4">
        <f t="shared" si="27"/>
        <v>-0.06</v>
      </c>
      <c r="AW110" s="4">
        <f>151+3/16</f>
        <v>151.1875</v>
      </c>
      <c r="AX110" s="4">
        <f>154.875+1/32</f>
        <v>154.90625</v>
      </c>
      <c r="AY110" s="4">
        <f t="shared" si="28"/>
        <v>3.71875</v>
      </c>
      <c r="AZ110" s="13">
        <f t="shared" si="54"/>
        <v>0.9090593429</v>
      </c>
      <c r="BA110" s="4">
        <f t="shared" si="30"/>
        <v>0.0006565032401</v>
      </c>
      <c r="BB110" s="13"/>
      <c r="BC110" s="2">
        <f t="shared" si="47"/>
        <v>28</v>
      </c>
      <c r="BD110" s="4">
        <f t="shared" si="31"/>
        <v>84</v>
      </c>
      <c r="BE110" s="4">
        <f t="shared" si="32"/>
        <v>-0.06</v>
      </c>
      <c r="BH110" s="4">
        <f t="shared" si="33"/>
        <v>0</v>
      </c>
      <c r="BI110" s="13" t="str">
        <f t="shared" si="55"/>
        <v/>
      </c>
      <c r="BJ110" s="4" t="str">
        <f t="shared" si="35"/>
        <v/>
      </c>
      <c r="BK110" s="13"/>
      <c r="BL110" s="2">
        <f t="shared" si="48"/>
        <v>28</v>
      </c>
      <c r="BM110" s="4">
        <f t="shared" si="36"/>
        <v>84</v>
      </c>
      <c r="BN110" s="4">
        <f t="shared" si="37"/>
        <v>-0.06</v>
      </c>
      <c r="BQ110" s="4">
        <f t="shared" si="38"/>
        <v>0</v>
      </c>
      <c r="BR110" s="13" t="str">
        <f t="shared" si="56"/>
        <v/>
      </c>
      <c r="BS110" s="4" t="str">
        <f t="shared" si="40"/>
        <v/>
      </c>
      <c r="BT110" s="25"/>
    </row>
    <row r="111">
      <c r="A111" s="2">
        <f t="shared" si="41"/>
        <v>28.5</v>
      </c>
      <c r="B111" s="4">
        <f t="shared" si="1"/>
        <v>85.5</v>
      </c>
      <c r="C111" s="4">
        <f t="shared" si="2"/>
        <v>-0.21</v>
      </c>
      <c r="F111" s="4">
        <f t="shared" si="3"/>
        <v>0</v>
      </c>
      <c r="G111" s="13" t="str">
        <f t="shared" si="49"/>
        <v/>
      </c>
      <c r="H111" s="4" t="str">
        <f t="shared" si="5"/>
        <v/>
      </c>
      <c r="J111" s="2">
        <f t="shared" si="42"/>
        <v>28.5</v>
      </c>
      <c r="K111" s="4">
        <f t="shared" si="6"/>
        <v>85.5</v>
      </c>
      <c r="L111" s="4">
        <f t="shared" si="7"/>
        <v>-0.21</v>
      </c>
      <c r="O111" s="4">
        <f t="shared" si="8"/>
        <v>0</v>
      </c>
      <c r="P111" s="13" t="str">
        <f t="shared" si="50"/>
        <v/>
      </c>
      <c r="Q111" s="4" t="str">
        <f t="shared" si="10"/>
        <v/>
      </c>
      <c r="S111" s="2">
        <f t="shared" si="43"/>
        <v>28.5</v>
      </c>
      <c r="T111" s="4">
        <f t="shared" si="11"/>
        <v>85.5</v>
      </c>
      <c r="U111" s="4">
        <f t="shared" si="12"/>
        <v>-0.09</v>
      </c>
      <c r="V111" s="4">
        <f>151+3/16</f>
        <v>151.1875</v>
      </c>
      <c r="W111" s="4">
        <f>154.875+1/32</f>
        <v>154.90625</v>
      </c>
      <c r="X111" s="4">
        <f t="shared" si="13"/>
        <v>3.71875</v>
      </c>
      <c r="Y111" s="13">
        <f t="shared" si="51"/>
        <v>0.9090593429</v>
      </c>
      <c r="Z111" s="4">
        <f t="shared" si="15"/>
        <v>0.0009129299076</v>
      </c>
      <c r="AB111" s="2">
        <f t="shared" si="44"/>
        <v>28.5</v>
      </c>
      <c r="AC111" s="4">
        <f t="shared" si="16"/>
        <v>85.5</v>
      </c>
      <c r="AD111" s="4">
        <f t="shared" si="17"/>
        <v>-0.09</v>
      </c>
      <c r="AE111" s="4">
        <f>151+1/16</f>
        <v>151.0625</v>
      </c>
      <c r="AF111" s="2">
        <v>155.0</v>
      </c>
      <c r="AG111" s="4">
        <f t="shared" si="18"/>
        <v>3.9375</v>
      </c>
      <c r="AH111" s="13">
        <f t="shared" si="52"/>
        <v>0.9226870278</v>
      </c>
      <c r="AI111" s="4">
        <f t="shared" si="20"/>
        <v>0.0008111807152</v>
      </c>
      <c r="AJ111" s="13"/>
      <c r="AK111" s="2">
        <f t="shared" si="45"/>
        <v>28.5</v>
      </c>
      <c r="AL111" s="4">
        <f t="shared" si="21"/>
        <v>85.5</v>
      </c>
      <c r="AM111" s="4">
        <f t="shared" si="22"/>
        <v>-0.09</v>
      </c>
      <c r="AN111" s="4">
        <f>151+3/16</f>
        <v>151.1875</v>
      </c>
      <c r="AO111" s="4">
        <f>154.875+1/32</f>
        <v>154.90625</v>
      </c>
      <c r="AP111" s="4">
        <f t="shared" si="23"/>
        <v>3.71875</v>
      </c>
      <c r="AQ111" s="13">
        <f t="shared" si="53"/>
        <v>0.9028114383</v>
      </c>
      <c r="AR111" s="4">
        <f t="shared" si="25"/>
        <v>0.00106329801</v>
      </c>
      <c r="AS111" s="13"/>
      <c r="AT111" s="2">
        <f t="shared" si="46"/>
        <v>28.5</v>
      </c>
      <c r="AU111" s="4">
        <f t="shared" si="26"/>
        <v>85.5</v>
      </c>
      <c r="AV111" s="4">
        <f t="shared" si="27"/>
        <v>-0.09</v>
      </c>
      <c r="AW111" s="4">
        <f>151+5/16</f>
        <v>151.3125</v>
      </c>
      <c r="AX111" s="4">
        <f>154+13/16</f>
        <v>154.8125</v>
      </c>
      <c r="AY111" s="4">
        <f t="shared" si="28"/>
        <v>3.5</v>
      </c>
      <c r="AZ111" s="13">
        <f t="shared" si="54"/>
        <v>0.8819171037</v>
      </c>
      <c r="BA111" s="4">
        <f t="shared" si="30"/>
        <v>0.001350831425</v>
      </c>
      <c r="BB111" s="13"/>
      <c r="BC111" s="2">
        <f t="shared" si="47"/>
        <v>28.5</v>
      </c>
      <c r="BD111" s="4">
        <f t="shared" si="31"/>
        <v>85.5</v>
      </c>
      <c r="BE111" s="4">
        <f t="shared" si="32"/>
        <v>-0.09</v>
      </c>
      <c r="BH111" s="4">
        <f t="shared" si="33"/>
        <v>0</v>
      </c>
      <c r="BI111" s="13" t="str">
        <f t="shared" si="55"/>
        <v/>
      </c>
      <c r="BJ111" s="4" t="str">
        <f t="shared" si="35"/>
        <v/>
      </c>
      <c r="BK111" s="13"/>
      <c r="BL111" s="2">
        <f t="shared" si="48"/>
        <v>28.5</v>
      </c>
      <c r="BM111" s="4">
        <f t="shared" si="36"/>
        <v>85.5</v>
      </c>
      <c r="BN111" s="4">
        <f t="shared" si="37"/>
        <v>-0.09</v>
      </c>
      <c r="BQ111" s="4">
        <f t="shared" si="38"/>
        <v>0</v>
      </c>
      <c r="BR111" s="13" t="str">
        <f t="shared" si="56"/>
        <v/>
      </c>
      <c r="BS111" s="4" t="str">
        <f t="shared" si="40"/>
        <v/>
      </c>
      <c r="BT111" s="25"/>
    </row>
    <row r="112">
      <c r="A112" s="2">
        <f t="shared" si="41"/>
        <v>29</v>
      </c>
      <c r="B112" s="4">
        <f t="shared" si="1"/>
        <v>87</v>
      </c>
      <c r="C112" s="4">
        <f t="shared" si="2"/>
        <v>-0.24</v>
      </c>
      <c r="F112" s="4">
        <f t="shared" si="3"/>
        <v>0</v>
      </c>
      <c r="G112" s="13" t="str">
        <f t="shared" si="49"/>
        <v/>
      </c>
      <c r="H112" s="4" t="str">
        <f t="shared" si="5"/>
        <v/>
      </c>
      <c r="J112" s="2">
        <f t="shared" si="42"/>
        <v>29</v>
      </c>
      <c r="K112" s="4">
        <f t="shared" si="6"/>
        <v>87</v>
      </c>
      <c r="L112" s="4">
        <f t="shared" si="7"/>
        <v>-0.24</v>
      </c>
      <c r="O112" s="4">
        <f t="shared" si="8"/>
        <v>0</v>
      </c>
      <c r="P112" s="13" t="str">
        <f t="shared" si="50"/>
        <v/>
      </c>
      <c r="Q112" s="4" t="str">
        <f t="shared" si="10"/>
        <v/>
      </c>
      <c r="S112" s="2">
        <f t="shared" si="43"/>
        <v>29</v>
      </c>
      <c r="T112" s="4">
        <f t="shared" si="11"/>
        <v>87</v>
      </c>
      <c r="U112" s="4">
        <f t="shared" si="12"/>
        <v>-0.12</v>
      </c>
      <c r="V112" s="2">
        <v>151.5</v>
      </c>
      <c r="W112" s="4">
        <f>154.625-1/32</f>
        <v>154.59375</v>
      </c>
      <c r="X112" s="4">
        <f t="shared" si="13"/>
        <v>3.09375</v>
      </c>
      <c r="Y112" s="13">
        <f t="shared" si="51"/>
        <v>0.8291561976</v>
      </c>
      <c r="Z112" s="4">
        <f t="shared" si="15"/>
        <v>0.002303329456</v>
      </c>
      <c r="AB112" s="2">
        <f t="shared" si="44"/>
        <v>29</v>
      </c>
      <c r="AC112" s="4">
        <f t="shared" si="16"/>
        <v>87</v>
      </c>
      <c r="AD112" s="4">
        <f t="shared" si="17"/>
        <v>-0.12</v>
      </c>
      <c r="AE112" s="4">
        <f>151+5/16</f>
        <v>151.3125</v>
      </c>
      <c r="AF112" s="2">
        <v>154.75</v>
      </c>
      <c r="AG112" s="4">
        <f t="shared" si="18"/>
        <v>3.4375</v>
      </c>
      <c r="AH112" s="13">
        <f t="shared" si="52"/>
        <v>0.8621155626</v>
      </c>
      <c r="AI112" s="4">
        <f t="shared" si="20"/>
        <v>0.001949504879</v>
      </c>
      <c r="AJ112" s="13"/>
      <c r="AK112" s="2">
        <f t="shared" si="45"/>
        <v>29</v>
      </c>
      <c r="AL112" s="4">
        <f t="shared" si="21"/>
        <v>87</v>
      </c>
      <c r="AM112" s="4">
        <f t="shared" si="22"/>
        <v>-0.12</v>
      </c>
      <c r="AN112" s="4">
        <f>151.375+1/32</f>
        <v>151.40625</v>
      </c>
      <c r="AO112" s="4">
        <f>154+11/16</f>
        <v>154.6875</v>
      </c>
      <c r="AP112" s="4">
        <f t="shared" si="23"/>
        <v>3.28125</v>
      </c>
      <c r="AQ112" s="13">
        <f t="shared" si="53"/>
        <v>0.8480436794</v>
      </c>
      <c r="AR112" s="4">
        <f t="shared" si="25"/>
        <v>0.002201697567</v>
      </c>
      <c r="AS112" s="13"/>
      <c r="AT112" s="2">
        <f t="shared" si="46"/>
        <v>29</v>
      </c>
      <c r="AU112" s="4">
        <f t="shared" si="26"/>
        <v>87</v>
      </c>
      <c r="AV112" s="4">
        <f t="shared" si="27"/>
        <v>-0.12</v>
      </c>
      <c r="AW112" s="4">
        <f>151+7/16</f>
        <v>151.4375</v>
      </c>
      <c r="AX112" s="4">
        <f>154.625+1/32</f>
        <v>154.65625</v>
      </c>
      <c r="AY112" s="4">
        <f t="shared" si="28"/>
        <v>3.21875</v>
      </c>
      <c r="AZ112" s="13">
        <f t="shared" si="54"/>
        <v>0.8457409638</v>
      </c>
      <c r="BA112" s="4">
        <f t="shared" si="30"/>
        <v>0.002358844893</v>
      </c>
      <c r="BB112" s="13"/>
      <c r="BC112" s="2">
        <f t="shared" si="47"/>
        <v>29</v>
      </c>
      <c r="BD112" s="4">
        <f t="shared" si="31"/>
        <v>87</v>
      </c>
      <c r="BE112" s="4">
        <f t="shared" si="32"/>
        <v>-0.12</v>
      </c>
      <c r="BH112" s="4">
        <f t="shared" si="33"/>
        <v>0</v>
      </c>
      <c r="BI112" s="13" t="str">
        <f t="shared" si="55"/>
        <v/>
      </c>
      <c r="BJ112" s="4" t="str">
        <f t="shared" si="35"/>
        <v/>
      </c>
      <c r="BK112" s="13"/>
      <c r="BL112" s="2">
        <f t="shared" si="48"/>
        <v>29</v>
      </c>
      <c r="BM112" s="4">
        <f t="shared" si="36"/>
        <v>87</v>
      </c>
      <c r="BN112" s="4">
        <f t="shared" si="37"/>
        <v>-0.12</v>
      </c>
      <c r="BQ112" s="4">
        <f t="shared" si="38"/>
        <v>0</v>
      </c>
      <c r="BR112" s="13" t="str">
        <f t="shared" si="56"/>
        <v/>
      </c>
      <c r="BS112" s="4" t="str">
        <f t="shared" si="40"/>
        <v/>
      </c>
      <c r="BT112" s="25"/>
    </row>
    <row r="113">
      <c r="A113" s="2">
        <f t="shared" si="41"/>
        <v>29.5</v>
      </c>
      <c r="B113" s="4">
        <f t="shared" si="1"/>
        <v>88.5</v>
      </c>
      <c r="C113" s="4">
        <f t="shared" si="2"/>
        <v>-0.27</v>
      </c>
      <c r="F113" s="4">
        <f t="shared" si="3"/>
        <v>0</v>
      </c>
      <c r="G113" s="13" t="str">
        <f t="shared" si="49"/>
        <v/>
      </c>
      <c r="H113" s="4" t="str">
        <f t="shared" si="5"/>
        <v/>
      </c>
      <c r="J113" s="2">
        <f t="shared" si="42"/>
        <v>29.5</v>
      </c>
      <c r="K113" s="4">
        <f t="shared" si="6"/>
        <v>88.5</v>
      </c>
      <c r="L113" s="4">
        <f t="shared" si="7"/>
        <v>-0.27</v>
      </c>
      <c r="O113" s="4">
        <f t="shared" si="8"/>
        <v>0</v>
      </c>
      <c r="P113" s="13" t="str">
        <f t="shared" si="50"/>
        <v/>
      </c>
      <c r="Q113" s="4" t="str">
        <f t="shared" si="10"/>
        <v/>
      </c>
      <c r="S113" s="2">
        <f t="shared" si="43"/>
        <v>29.5</v>
      </c>
      <c r="T113" s="4">
        <f t="shared" si="11"/>
        <v>88.5</v>
      </c>
      <c r="U113" s="4">
        <f t="shared" si="12"/>
        <v>-0.15</v>
      </c>
      <c r="V113" s="4">
        <f>151.75</f>
        <v>151.75</v>
      </c>
      <c r="W113" s="4">
        <f>154.375-1/32</f>
        <v>154.34375</v>
      </c>
      <c r="X113" s="4">
        <f t="shared" si="13"/>
        <v>2.59375</v>
      </c>
      <c r="Y113" s="13">
        <f t="shared" si="51"/>
        <v>0.7592027983</v>
      </c>
      <c r="Z113" s="4">
        <f t="shared" si="15"/>
        <v>0.004186564607</v>
      </c>
      <c r="AB113" s="2">
        <f t="shared" si="44"/>
        <v>29.5</v>
      </c>
      <c r="AC113" s="4">
        <f t="shared" si="16"/>
        <v>88.5</v>
      </c>
      <c r="AD113" s="4">
        <f t="shared" si="17"/>
        <v>-0.15</v>
      </c>
      <c r="AE113" s="4">
        <f>151+9/16</f>
        <v>151.5625</v>
      </c>
      <c r="AF113" s="2">
        <f>154.5+1/32</f>
        <v>154.53125</v>
      </c>
      <c r="AG113" s="4">
        <f t="shared" si="18"/>
        <v>2.96875</v>
      </c>
      <c r="AH113" s="13">
        <f t="shared" si="52"/>
        <v>0.8011815599</v>
      </c>
      <c r="AI113" s="4">
        <f t="shared" si="20"/>
        <v>0.003596318887</v>
      </c>
      <c r="AJ113" s="13"/>
      <c r="AK113" s="2">
        <f t="shared" si="45"/>
        <v>29.5</v>
      </c>
      <c r="AL113" s="4">
        <f t="shared" si="21"/>
        <v>88.5</v>
      </c>
      <c r="AM113" s="4">
        <f t="shared" si="22"/>
        <v>-0.15</v>
      </c>
      <c r="AN113" s="4">
        <f>151+9/16</f>
        <v>151.5625</v>
      </c>
      <c r="AO113" s="4">
        <f>154.5+1/32</f>
        <v>154.53125</v>
      </c>
      <c r="AP113" s="4">
        <f t="shared" si="23"/>
        <v>2.96875</v>
      </c>
      <c r="AQ113" s="13">
        <f t="shared" si="53"/>
        <v>0.8066504395</v>
      </c>
      <c r="AR113" s="4">
        <f t="shared" si="25"/>
        <v>0.003662345992</v>
      </c>
      <c r="AS113" s="13"/>
      <c r="AT113" s="2">
        <f t="shared" si="46"/>
        <v>29.5</v>
      </c>
      <c r="AU113" s="4">
        <f t="shared" si="26"/>
        <v>88.5</v>
      </c>
      <c r="AV113" s="4">
        <f t="shared" si="27"/>
        <v>-0.15</v>
      </c>
      <c r="AW113" s="4">
        <f>151+9/16</f>
        <v>151.5625</v>
      </c>
      <c r="AX113" s="4">
        <f>154.5+1/32</f>
        <v>154.53125</v>
      </c>
      <c r="AY113" s="4">
        <f t="shared" si="28"/>
        <v>2.96875</v>
      </c>
      <c r="AZ113" s="13">
        <f t="shared" si="54"/>
        <v>0.8122328621</v>
      </c>
      <c r="BA113" s="4">
        <f t="shared" si="30"/>
        <v>0.003631572248</v>
      </c>
      <c r="BB113" s="13"/>
      <c r="BC113" s="2">
        <f t="shared" si="47"/>
        <v>29.5</v>
      </c>
      <c r="BD113" s="4">
        <f t="shared" si="31"/>
        <v>88.5</v>
      </c>
      <c r="BE113" s="4">
        <f t="shared" si="32"/>
        <v>-0.15</v>
      </c>
      <c r="BH113" s="4">
        <f t="shared" si="33"/>
        <v>0</v>
      </c>
      <c r="BI113" s="13" t="str">
        <f t="shared" si="55"/>
        <v/>
      </c>
      <c r="BJ113" s="4" t="str">
        <f t="shared" si="35"/>
        <v/>
      </c>
      <c r="BK113" s="13"/>
      <c r="BL113" s="2">
        <f t="shared" si="48"/>
        <v>29.5</v>
      </c>
      <c r="BM113" s="4">
        <f t="shared" si="36"/>
        <v>88.5</v>
      </c>
      <c r="BN113" s="4">
        <f t="shared" si="37"/>
        <v>-0.15</v>
      </c>
      <c r="BQ113" s="4">
        <f t="shared" si="38"/>
        <v>0</v>
      </c>
      <c r="BR113" s="13" t="str">
        <f t="shared" si="56"/>
        <v/>
      </c>
      <c r="BS113" s="4" t="str">
        <f t="shared" si="40"/>
        <v/>
      </c>
      <c r="BT113" s="25"/>
    </row>
    <row r="114">
      <c r="A114" s="2">
        <f t="shared" si="41"/>
        <v>30</v>
      </c>
      <c r="B114" s="4">
        <f t="shared" si="1"/>
        <v>90</v>
      </c>
      <c r="C114" s="4">
        <f t="shared" si="2"/>
        <v>-0.3</v>
      </c>
      <c r="F114" s="4">
        <f t="shared" si="3"/>
        <v>0</v>
      </c>
      <c r="G114" s="13" t="str">
        <f t="shared" si="49"/>
        <v/>
      </c>
      <c r="H114" s="4" t="str">
        <f t="shared" si="5"/>
        <v/>
      </c>
      <c r="J114" s="2">
        <f t="shared" si="42"/>
        <v>30</v>
      </c>
      <c r="K114" s="4">
        <f t="shared" si="6"/>
        <v>90</v>
      </c>
      <c r="L114" s="4">
        <f t="shared" si="7"/>
        <v>-0.3</v>
      </c>
      <c r="O114" s="4">
        <f t="shared" si="8"/>
        <v>0</v>
      </c>
      <c r="P114" s="13" t="str">
        <f t="shared" si="50"/>
        <v/>
      </c>
      <c r="Q114" s="4" t="str">
        <f t="shared" si="10"/>
        <v/>
      </c>
      <c r="S114" s="2">
        <f t="shared" si="43"/>
        <v>30</v>
      </c>
      <c r="T114" s="4">
        <f t="shared" si="11"/>
        <v>90</v>
      </c>
      <c r="U114" s="4">
        <f t="shared" si="12"/>
        <v>-0.18</v>
      </c>
      <c r="V114" s="4">
        <f>152-1/32</f>
        <v>151.96875</v>
      </c>
      <c r="W114" s="2">
        <v>154.125</v>
      </c>
      <c r="X114" s="4">
        <f t="shared" si="13"/>
        <v>2.15625</v>
      </c>
      <c r="Y114" s="13">
        <f t="shared" si="51"/>
        <v>0.6922186552</v>
      </c>
      <c r="Z114" s="4">
        <f t="shared" si="15"/>
        <v>0.006198812592</v>
      </c>
      <c r="AB114" s="2">
        <f t="shared" si="44"/>
        <v>30</v>
      </c>
      <c r="AC114" s="4">
        <f t="shared" si="16"/>
        <v>90</v>
      </c>
      <c r="AD114" s="4">
        <f t="shared" si="17"/>
        <v>-0.18</v>
      </c>
      <c r="AE114" s="4">
        <f>151.75+1/32</f>
        <v>151.78125</v>
      </c>
      <c r="AF114" s="4">
        <f>154.25+1/32</f>
        <v>154.28125</v>
      </c>
      <c r="AG114" s="4">
        <f t="shared" si="18"/>
        <v>2.5</v>
      </c>
      <c r="AH114" s="13">
        <f t="shared" si="52"/>
        <v>0.7352146221</v>
      </c>
      <c r="AI114" s="4">
        <f t="shared" si="20"/>
        <v>0.005554472616</v>
      </c>
      <c r="AJ114" s="13"/>
      <c r="AK114" s="2">
        <f t="shared" si="45"/>
        <v>30</v>
      </c>
      <c r="AL114" s="4">
        <f t="shared" si="21"/>
        <v>90</v>
      </c>
      <c r="AM114" s="4">
        <f t="shared" si="22"/>
        <v>-0.18</v>
      </c>
      <c r="AN114" s="4">
        <f>151.75-1/32</f>
        <v>151.71875</v>
      </c>
      <c r="AO114" s="2">
        <v>154.375</v>
      </c>
      <c r="AP114" s="4">
        <f t="shared" si="23"/>
        <v>2.65625</v>
      </c>
      <c r="AQ114" s="13">
        <f t="shared" si="53"/>
        <v>0.7630149283</v>
      </c>
      <c r="AR114" s="4">
        <f t="shared" si="25"/>
        <v>0.005272502851</v>
      </c>
      <c r="AS114" s="13"/>
      <c r="AT114" s="2">
        <f t="shared" si="46"/>
        <v>30</v>
      </c>
      <c r="AU114" s="4">
        <f t="shared" si="26"/>
        <v>90</v>
      </c>
      <c r="AV114" s="4">
        <f t="shared" si="27"/>
        <v>-0.18</v>
      </c>
      <c r="AW114" s="4">
        <f>151+11/16</f>
        <v>151.6875</v>
      </c>
      <c r="AX114" s="4">
        <f>154+7/16</f>
        <v>154.4375</v>
      </c>
      <c r="AY114" s="4">
        <f t="shared" si="28"/>
        <v>2.75</v>
      </c>
      <c r="AZ114" s="13">
        <f t="shared" si="54"/>
        <v>0.78173596</v>
      </c>
      <c r="BA114" s="4">
        <f t="shared" si="30"/>
        <v>0.005050650743</v>
      </c>
      <c r="BB114" s="13"/>
      <c r="BC114" s="2">
        <f t="shared" si="47"/>
        <v>30</v>
      </c>
      <c r="BD114" s="4">
        <f t="shared" si="31"/>
        <v>90</v>
      </c>
      <c r="BE114" s="4">
        <f t="shared" si="32"/>
        <v>-0.18</v>
      </c>
      <c r="BH114" s="4">
        <f t="shared" si="33"/>
        <v>0</v>
      </c>
      <c r="BI114" s="13" t="str">
        <f t="shared" si="55"/>
        <v/>
      </c>
      <c r="BJ114" s="4" t="str">
        <f t="shared" si="35"/>
        <v/>
      </c>
      <c r="BK114" s="13"/>
      <c r="BL114" s="2">
        <f t="shared" si="48"/>
        <v>30</v>
      </c>
      <c r="BM114" s="4">
        <f t="shared" si="36"/>
        <v>90</v>
      </c>
      <c r="BN114" s="4">
        <f t="shared" si="37"/>
        <v>-0.18</v>
      </c>
      <c r="BQ114" s="4">
        <f t="shared" si="38"/>
        <v>0</v>
      </c>
      <c r="BR114" s="13" t="str">
        <f t="shared" si="56"/>
        <v/>
      </c>
      <c r="BS114" s="4" t="str">
        <f t="shared" si="40"/>
        <v/>
      </c>
      <c r="BT114" s="27"/>
    </row>
    <row r="115">
      <c r="A115" s="2">
        <f t="shared" si="41"/>
        <v>30.5</v>
      </c>
      <c r="B115" s="4">
        <f t="shared" si="1"/>
        <v>91.5</v>
      </c>
      <c r="C115" s="4">
        <f t="shared" si="2"/>
        <v>-0.33</v>
      </c>
      <c r="F115" s="4">
        <f t="shared" si="3"/>
        <v>0</v>
      </c>
      <c r="G115" s="13" t="str">
        <f t="shared" si="49"/>
        <v/>
      </c>
      <c r="H115" s="4" t="str">
        <f t="shared" si="5"/>
        <v/>
      </c>
      <c r="J115" s="2">
        <f t="shared" si="42"/>
        <v>30.5</v>
      </c>
      <c r="K115" s="4">
        <f t="shared" si="6"/>
        <v>91.5</v>
      </c>
      <c r="L115" s="4">
        <f t="shared" si="7"/>
        <v>-0.33</v>
      </c>
      <c r="O115" s="4">
        <f t="shared" si="8"/>
        <v>0</v>
      </c>
      <c r="P115" s="13" t="str">
        <f t="shared" si="50"/>
        <v/>
      </c>
      <c r="Q115" s="4" t="str">
        <f t="shared" si="10"/>
        <v/>
      </c>
      <c r="S115" s="2">
        <f t="shared" si="43"/>
        <v>30.5</v>
      </c>
      <c r="T115" s="4">
        <f t="shared" si="11"/>
        <v>91.5</v>
      </c>
      <c r="U115" s="4">
        <f t="shared" si="12"/>
        <v>-0.21</v>
      </c>
      <c r="V115" s="4">
        <f>152+1/16</f>
        <v>152.0625</v>
      </c>
      <c r="W115" s="4">
        <f>154+1/32</f>
        <v>154.03125</v>
      </c>
      <c r="X115" s="4">
        <f t="shared" si="13"/>
        <v>1.96875</v>
      </c>
      <c r="Y115" s="13">
        <f t="shared" si="51"/>
        <v>0.6614378278</v>
      </c>
      <c r="Z115" s="4">
        <f t="shared" si="15"/>
        <v>0.008046526873</v>
      </c>
      <c r="AB115" s="2">
        <f t="shared" si="44"/>
        <v>30.5</v>
      </c>
      <c r="AC115" s="4">
        <f t="shared" si="16"/>
        <v>91.5</v>
      </c>
      <c r="AD115" s="4">
        <f t="shared" si="17"/>
        <v>-0.21</v>
      </c>
      <c r="AE115" s="2">
        <v>151.875</v>
      </c>
      <c r="AF115" s="4">
        <f t="shared" ref="AF115:AF116" si="69">154.125+1/32</f>
        <v>154.15625</v>
      </c>
      <c r="AG115" s="4">
        <f t="shared" si="18"/>
        <v>2.28125</v>
      </c>
      <c r="AH115" s="13">
        <f t="shared" si="52"/>
        <v>0.7023127816</v>
      </c>
      <c r="AI115" s="4">
        <f t="shared" si="20"/>
        <v>0.007440479341</v>
      </c>
      <c r="AJ115" s="13"/>
      <c r="AK115" s="2">
        <f t="shared" si="45"/>
        <v>30.5</v>
      </c>
      <c r="AL115" s="4">
        <f t="shared" si="21"/>
        <v>91.5</v>
      </c>
      <c r="AM115" s="4">
        <f t="shared" si="22"/>
        <v>-0.21</v>
      </c>
      <c r="AN115" s="4">
        <f t="shared" ref="AN115:AN116" si="70">151+13/16</f>
        <v>151.8125</v>
      </c>
      <c r="AO115" s="4">
        <f t="shared" ref="AO115:AO116" si="71">154.25+1/32</f>
        <v>154.28125</v>
      </c>
      <c r="AP115" s="4">
        <f t="shared" si="23"/>
        <v>2.46875</v>
      </c>
      <c r="AQ115" s="13">
        <f t="shared" si="53"/>
        <v>0.7355922039</v>
      </c>
      <c r="AR115" s="4">
        <f t="shared" si="25"/>
        <v>0.006917070022</v>
      </c>
      <c r="AS115" s="13"/>
      <c r="AT115" s="2">
        <f t="shared" si="46"/>
        <v>30.5</v>
      </c>
      <c r="AU115" s="4">
        <f t="shared" si="26"/>
        <v>91.5</v>
      </c>
      <c r="AV115" s="4">
        <f t="shared" si="27"/>
        <v>-0.21</v>
      </c>
      <c r="AW115" s="4">
        <f>151.75-1/32</f>
        <v>151.71875</v>
      </c>
      <c r="AX115" s="4">
        <f t="shared" ref="AX115:AX116" si="72">154.375+1/32</f>
        <v>154.40625</v>
      </c>
      <c r="AY115" s="4">
        <f t="shared" si="28"/>
        <v>2.6875</v>
      </c>
      <c r="AZ115" s="13">
        <f t="shared" si="54"/>
        <v>0.7728015413</v>
      </c>
      <c r="BA115" s="4">
        <f t="shared" si="30"/>
        <v>0.00636965417</v>
      </c>
      <c r="BB115" s="13"/>
      <c r="BC115" s="2">
        <f t="shared" si="47"/>
        <v>30.5</v>
      </c>
      <c r="BD115" s="4">
        <f t="shared" si="31"/>
        <v>91.5</v>
      </c>
      <c r="BE115" s="4">
        <f t="shared" si="32"/>
        <v>-0.21</v>
      </c>
      <c r="BH115" s="4">
        <f t="shared" si="33"/>
        <v>0</v>
      </c>
      <c r="BI115" s="13" t="str">
        <f t="shared" si="55"/>
        <v/>
      </c>
      <c r="BJ115" s="4" t="str">
        <f t="shared" si="35"/>
        <v/>
      </c>
      <c r="BK115" s="13"/>
      <c r="BL115" s="2">
        <f t="shared" si="48"/>
        <v>30.5</v>
      </c>
      <c r="BM115" s="4">
        <f t="shared" si="36"/>
        <v>91.5</v>
      </c>
      <c r="BN115" s="4">
        <f t="shared" si="37"/>
        <v>-0.21</v>
      </c>
      <c r="BQ115" s="4">
        <f t="shared" si="38"/>
        <v>0</v>
      </c>
      <c r="BR115" s="13" t="str">
        <f t="shared" si="56"/>
        <v/>
      </c>
      <c r="BS115" s="4" t="str">
        <f t="shared" si="40"/>
        <v/>
      </c>
      <c r="BT115" s="25"/>
    </row>
    <row r="116">
      <c r="A116" s="2">
        <f t="shared" si="41"/>
        <v>31</v>
      </c>
      <c r="B116" s="4">
        <f t="shared" si="1"/>
        <v>93</v>
      </c>
      <c r="C116" s="4">
        <f t="shared" si="2"/>
        <v>-0.36</v>
      </c>
      <c r="F116" s="4">
        <f t="shared" si="3"/>
        <v>0</v>
      </c>
      <c r="G116" s="13" t="str">
        <f t="shared" si="49"/>
        <v/>
      </c>
      <c r="H116" s="4" t="str">
        <f t="shared" si="5"/>
        <v/>
      </c>
      <c r="J116" s="2">
        <f t="shared" si="42"/>
        <v>31</v>
      </c>
      <c r="K116" s="4">
        <f t="shared" si="6"/>
        <v>93</v>
      </c>
      <c r="L116" s="4">
        <f t="shared" si="7"/>
        <v>-0.36</v>
      </c>
      <c r="O116" s="4">
        <f t="shared" si="8"/>
        <v>0</v>
      </c>
      <c r="P116" s="13" t="str">
        <f t="shared" si="50"/>
        <v/>
      </c>
      <c r="Q116" s="4" t="str">
        <f t="shared" si="10"/>
        <v/>
      </c>
      <c r="S116" s="2">
        <f t="shared" si="43"/>
        <v>31</v>
      </c>
      <c r="T116" s="4">
        <f t="shared" si="11"/>
        <v>93</v>
      </c>
      <c r="U116" s="4">
        <f t="shared" si="12"/>
        <v>-0.24</v>
      </c>
      <c r="V116" s="4">
        <f>152+1/32</f>
        <v>152.03125</v>
      </c>
      <c r="W116" s="4">
        <f>154+1/16</f>
        <v>154.0625</v>
      </c>
      <c r="X116" s="4">
        <f t="shared" si="13"/>
        <v>2.03125</v>
      </c>
      <c r="Y116" s="13">
        <f t="shared" si="51"/>
        <v>0.6718548124</v>
      </c>
      <c r="Z116" s="4">
        <f t="shared" si="15"/>
        <v>0.009419006742</v>
      </c>
      <c r="AB116" s="2">
        <f t="shared" si="44"/>
        <v>31</v>
      </c>
      <c r="AC116" s="4">
        <f t="shared" si="16"/>
        <v>93</v>
      </c>
      <c r="AD116" s="4">
        <f t="shared" si="17"/>
        <v>-0.24</v>
      </c>
      <c r="AE116" s="4">
        <f>151.875</f>
        <v>151.875</v>
      </c>
      <c r="AF116" s="4">
        <f t="shared" si="69"/>
        <v>154.15625</v>
      </c>
      <c r="AG116" s="4">
        <f t="shared" si="18"/>
        <v>2.28125</v>
      </c>
      <c r="AH116" s="13">
        <f t="shared" si="52"/>
        <v>0.7023127816</v>
      </c>
      <c r="AI116" s="4">
        <f t="shared" si="20"/>
        <v>0.0088669529</v>
      </c>
      <c r="AJ116" s="13"/>
      <c r="AK116" s="2">
        <f t="shared" si="45"/>
        <v>31</v>
      </c>
      <c r="AL116" s="4">
        <f t="shared" si="21"/>
        <v>93</v>
      </c>
      <c r="AM116" s="4">
        <f t="shared" si="22"/>
        <v>-0.24</v>
      </c>
      <c r="AN116" s="4">
        <f t="shared" si="70"/>
        <v>151.8125</v>
      </c>
      <c r="AO116" s="4">
        <f t="shared" si="71"/>
        <v>154.28125</v>
      </c>
      <c r="AP116" s="4">
        <f t="shared" si="23"/>
        <v>2.46875</v>
      </c>
      <c r="AQ116" s="13">
        <f t="shared" si="53"/>
        <v>0.7355922039</v>
      </c>
      <c r="AR116" s="4">
        <f t="shared" si="25"/>
        <v>0.008248880559</v>
      </c>
      <c r="AS116" s="13"/>
      <c r="AT116" s="2">
        <f t="shared" si="46"/>
        <v>31</v>
      </c>
      <c r="AU116" s="4">
        <f t="shared" si="26"/>
        <v>93</v>
      </c>
      <c r="AV116" s="4">
        <f t="shared" si="27"/>
        <v>-0.24</v>
      </c>
      <c r="AW116" s="4">
        <f>151+11/16</f>
        <v>151.6875</v>
      </c>
      <c r="AX116" s="4">
        <f t="shared" si="72"/>
        <v>154.40625</v>
      </c>
      <c r="AY116" s="4">
        <f t="shared" si="28"/>
        <v>2.71875</v>
      </c>
      <c r="AZ116" s="13">
        <f t="shared" si="54"/>
        <v>0.7772815878</v>
      </c>
      <c r="BA116" s="4">
        <f t="shared" si="30"/>
        <v>0.007390839066</v>
      </c>
      <c r="BB116" s="13"/>
      <c r="BC116" s="2">
        <f t="shared" si="47"/>
        <v>31</v>
      </c>
      <c r="BD116" s="4">
        <f t="shared" si="31"/>
        <v>93</v>
      </c>
      <c r="BE116" s="4">
        <f t="shared" si="32"/>
        <v>-0.24</v>
      </c>
      <c r="BH116" s="4">
        <f t="shared" si="33"/>
        <v>0</v>
      </c>
      <c r="BI116" s="13" t="str">
        <f t="shared" si="55"/>
        <v/>
      </c>
      <c r="BJ116" s="4" t="str">
        <f t="shared" si="35"/>
        <v/>
      </c>
      <c r="BK116" s="13"/>
      <c r="BL116" s="2">
        <f t="shared" si="48"/>
        <v>31</v>
      </c>
      <c r="BM116" s="4">
        <f t="shared" si="36"/>
        <v>93</v>
      </c>
      <c r="BN116" s="4">
        <f t="shared" si="37"/>
        <v>-0.24</v>
      </c>
      <c r="BQ116" s="4">
        <f t="shared" si="38"/>
        <v>0</v>
      </c>
      <c r="BR116" s="13" t="str">
        <f t="shared" si="56"/>
        <v/>
      </c>
      <c r="BS116" s="4" t="str">
        <f t="shared" si="40"/>
        <v/>
      </c>
      <c r="BT116" s="25"/>
    </row>
    <row r="117">
      <c r="A117" s="2">
        <f t="shared" si="41"/>
        <v>31.5</v>
      </c>
      <c r="B117" s="4">
        <f t="shared" si="1"/>
        <v>94.5</v>
      </c>
      <c r="C117" s="4">
        <f t="shared" si="2"/>
        <v>-0.39</v>
      </c>
      <c r="F117" s="4">
        <f t="shared" si="3"/>
        <v>0</v>
      </c>
      <c r="G117" s="13" t="str">
        <f t="shared" si="49"/>
        <v/>
      </c>
      <c r="H117" s="4" t="str">
        <f t="shared" si="5"/>
        <v/>
      </c>
      <c r="J117" s="2">
        <f t="shared" si="42"/>
        <v>31.5</v>
      </c>
      <c r="K117" s="4">
        <f t="shared" si="6"/>
        <v>94.5</v>
      </c>
      <c r="L117" s="4">
        <f t="shared" si="7"/>
        <v>-0.39</v>
      </c>
      <c r="O117" s="4">
        <f t="shared" si="8"/>
        <v>0</v>
      </c>
      <c r="P117" s="13" t="str">
        <f t="shared" si="50"/>
        <v/>
      </c>
      <c r="Q117" s="4" t="str">
        <f t="shared" si="10"/>
        <v/>
      </c>
      <c r="S117" s="2">
        <f t="shared" si="43"/>
        <v>31.5</v>
      </c>
      <c r="T117" s="4">
        <f t="shared" si="11"/>
        <v>94.5</v>
      </c>
      <c r="U117" s="4">
        <f t="shared" si="12"/>
        <v>-0.27</v>
      </c>
      <c r="V117" s="4">
        <f>152-1/16</f>
        <v>151.9375</v>
      </c>
      <c r="W117" s="4">
        <f>154.125+1/32</f>
        <v>154.15625</v>
      </c>
      <c r="X117" s="4">
        <f t="shared" si="13"/>
        <v>2.21875</v>
      </c>
      <c r="Y117" s="13">
        <f t="shared" si="51"/>
        <v>0.7021791478</v>
      </c>
      <c r="Z117" s="4">
        <f t="shared" si="15"/>
        <v>0.01030836895</v>
      </c>
      <c r="AB117" s="2">
        <f t="shared" si="44"/>
        <v>31.5</v>
      </c>
      <c r="AC117" s="4">
        <f t="shared" si="16"/>
        <v>94.5</v>
      </c>
      <c r="AD117" s="4">
        <f t="shared" si="17"/>
        <v>-0.27</v>
      </c>
      <c r="AE117" s="4">
        <f>151+13/16</f>
        <v>151.8125</v>
      </c>
      <c r="AF117" s="2">
        <v>154.25</v>
      </c>
      <c r="AG117" s="4">
        <f t="shared" si="18"/>
        <v>2.4375</v>
      </c>
      <c r="AH117" s="13">
        <f t="shared" si="52"/>
        <v>0.7259662713</v>
      </c>
      <c r="AI117" s="4">
        <f t="shared" si="20"/>
        <v>0.009791428699</v>
      </c>
      <c r="AJ117" s="13"/>
      <c r="AK117" s="2">
        <f t="shared" si="45"/>
        <v>31.5</v>
      </c>
      <c r="AL117" s="4">
        <f t="shared" si="21"/>
        <v>94.5</v>
      </c>
      <c r="AM117" s="4">
        <f t="shared" si="22"/>
        <v>-0.27</v>
      </c>
      <c r="AN117" s="4">
        <f>151.75-1/32</f>
        <v>151.71875</v>
      </c>
      <c r="AO117" s="4">
        <f>154.375-1/32</f>
        <v>154.34375</v>
      </c>
      <c r="AP117" s="4">
        <f t="shared" si="23"/>
        <v>2.625</v>
      </c>
      <c r="AQ117" s="13">
        <f t="shared" si="53"/>
        <v>0.758513326</v>
      </c>
      <c r="AR117" s="4">
        <f t="shared" si="25"/>
        <v>0.009060533619</v>
      </c>
      <c r="AS117" s="13"/>
      <c r="AT117" s="2">
        <f t="shared" si="46"/>
        <v>31.5</v>
      </c>
      <c r="AU117" s="4">
        <f t="shared" si="26"/>
        <v>94.5</v>
      </c>
      <c r="AV117" s="4">
        <f t="shared" si="27"/>
        <v>-0.27</v>
      </c>
      <c r="AW117" s="4">
        <f>151.625</f>
        <v>151.625</v>
      </c>
      <c r="AX117" s="4">
        <f>154.5-1/32</f>
        <v>154.46875</v>
      </c>
      <c r="AY117" s="4">
        <f t="shared" si="28"/>
        <v>2.84375</v>
      </c>
      <c r="AZ117" s="13">
        <f t="shared" si="54"/>
        <v>0.7949493345</v>
      </c>
      <c r="BA117" s="4">
        <f t="shared" si="30"/>
        <v>0.008063736481</v>
      </c>
      <c r="BB117" s="13"/>
      <c r="BC117" s="2">
        <f t="shared" si="47"/>
        <v>31.5</v>
      </c>
      <c r="BD117" s="4">
        <f t="shared" si="31"/>
        <v>94.5</v>
      </c>
      <c r="BE117" s="4">
        <f t="shared" si="32"/>
        <v>-0.27</v>
      </c>
      <c r="BH117" s="4">
        <f t="shared" si="33"/>
        <v>0</v>
      </c>
      <c r="BI117" s="13" t="str">
        <f t="shared" si="55"/>
        <v/>
      </c>
      <c r="BJ117" s="4" t="str">
        <f t="shared" si="35"/>
        <v/>
      </c>
      <c r="BK117" s="13"/>
      <c r="BL117" s="2">
        <f t="shared" si="48"/>
        <v>31.5</v>
      </c>
      <c r="BM117" s="4">
        <f t="shared" si="36"/>
        <v>94.5</v>
      </c>
      <c r="BN117" s="4">
        <f t="shared" si="37"/>
        <v>-0.27</v>
      </c>
      <c r="BQ117" s="4">
        <f t="shared" si="38"/>
        <v>0</v>
      </c>
      <c r="BR117" s="13" t="str">
        <f t="shared" si="56"/>
        <v/>
      </c>
      <c r="BS117" s="4" t="str">
        <f t="shared" si="40"/>
        <v/>
      </c>
      <c r="BT117" s="25"/>
    </row>
    <row r="118">
      <c r="A118" s="2">
        <f t="shared" si="41"/>
        <v>32</v>
      </c>
      <c r="B118" s="4">
        <f t="shared" si="1"/>
        <v>96</v>
      </c>
      <c r="C118" s="4">
        <f t="shared" si="2"/>
        <v>-0.42</v>
      </c>
      <c r="F118" s="4">
        <f t="shared" si="3"/>
        <v>0</v>
      </c>
      <c r="G118" s="13" t="str">
        <f t="shared" si="49"/>
        <v/>
      </c>
      <c r="H118" s="4" t="str">
        <f t="shared" si="5"/>
        <v/>
      </c>
      <c r="J118" s="2">
        <f t="shared" si="42"/>
        <v>32</v>
      </c>
      <c r="K118" s="4">
        <f t="shared" si="6"/>
        <v>96</v>
      </c>
      <c r="L118" s="4">
        <f t="shared" si="7"/>
        <v>-0.42</v>
      </c>
      <c r="O118" s="4">
        <f t="shared" si="8"/>
        <v>0</v>
      </c>
      <c r="P118" s="13" t="str">
        <f t="shared" si="50"/>
        <v/>
      </c>
      <c r="Q118" s="4" t="str">
        <f t="shared" si="10"/>
        <v/>
      </c>
      <c r="S118" s="2">
        <f t="shared" si="43"/>
        <v>32</v>
      </c>
      <c r="T118" s="4">
        <f t="shared" si="11"/>
        <v>96</v>
      </c>
      <c r="U118" s="4">
        <f t="shared" si="12"/>
        <v>-0.3</v>
      </c>
      <c r="V118" s="4">
        <f>151.75+1/32</f>
        <v>151.78125</v>
      </c>
      <c r="W118" s="4">
        <f>154+5/16</f>
        <v>154.3125</v>
      </c>
      <c r="X118" s="4">
        <f t="shared" si="13"/>
        <v>2.53125</v>
      </c>
      <c r="Y118" s="13">
        <f t="shared" si="51"/>
        <v>0.75</v>
      </c>
      <c r="Z118" s="4">
        <f t="shared" si="15"/>
        <v>0.01062298484</v>
      </c>
      <c r="AB118" s="2">
        <f t="shared" si="44"/>
        <v>32</v>
      </c>
      <c r="AC118" s="4">
        <f t="shared" si="16"/>
        <v>96</v>
      </c>
      <c r="AD118" s="4">
        <f t="shared" si="17"/>
        <v>-0.3</v>
      </c>
      <c r="AE118" s="4">
        <f>151+11/16</f>
        <v>151.6875</v>
      </c>
      <c r="AF118" s="2">
        <v>154.375</v>
      </c>
      <c r="AG118" s="4">
        <f t="shared" si="18"/>
        <v>2.6875</v>
      </c>
      <c r="AH118" s="13">
        <f t="shared" si="52"/>
        <v>0.7622867447</v>
      </c>
      <c r="AI118" s="4">
        <f t="shared" si="20"/>
        <v>0.01018585659</v>
      </c>
      <c r="AJ118" s="13"/>
      <c r="AK118" s="2">
        <f t="shared" si="45"/>
        <v>32</v>
      </c>
      <c r="AL118" s="4">
        <f t="shared" si="21"/>
        <v>96</v>
      </c>
      <c r="AM118" s="4">
        <f t="shared" si="22"/>
        <v>-0.3</v>
      </c>
      <c r="AN118" s="4">
        <f>151.625</f>
        <v>151.625</v>
      </c>
      <c r="AO118" s="4">
        <f>154.5-1/32</f>
        <v>154.46875</v>
      </c>
      <c r="AP118" s="4">
        <f t="shared" si="23"/>
        <v>2.84375</v>
      </c>
      <c r="AQ118" s="13">
        <f t="shared" si="53"/>
        <v>0.7894857005</v>
      </c>
      <c r="AR118" s="4">
        <f t="shared" si="25"/>
        <v>0.009360269224</v>
      </c>
      <c r="AS118" s="13"/>
      <c r="AT118" s="2">
        <f t="shared" si="46"/>
        <v>32</v>
      </c>
      <c r="AU118" s="4">
        <f t="shared" si="26"/>
        <v>96</v>
      </c>
      <c r="AV118" s="4">
        <f t="shared" si="27"/>
        <v>-0.3</v>
      </c>
      <c r="AW118" s="4">
        <f>151.5+1/32</f>
        <v>151.53125</v>
      </c>
      <c r="AX118" s="4">
        <f>154+9/16</f>
        <v>154.5625</v>
      </c>
      <c r="AY118" s="4">
        <f t="shared" si="28"/>
        <v>3.03125</v>
      </c>
      <c r="AZ118" s="13">
        <f t="shared" si="54"/>
        <v>0.8207381501</v>
      </c>
      <c r="BA118" s="4">
        <f t="shared" si="30"/>
        <v>0.008307888243</v>
      </c>
      <c r="BB118" s="13"/>
      <c r="BC118" s="2">
        <f t="shared" si="47"/>
        <v>32</v>
      </c>
      <c r="BD118" s="4">
        <f t="shared" si="31"/>
        <v>96</v>
      </c>
      <c r="BE118" s="4">
        <f t="shared" si="32"/>
        <v>-0.3</v>
      </c>
      <c r="BH118" s="4">
        <f t="shared" si="33"/>
        <v>0</v>
      </c>
      <c r="BI118" s="13" t="str">
        <f t="shared" si="55"/>
        <v/>
      </c>
      <c r="BJ118" s="4" t="str">
        <f t="shared" si="35"/>
        <v/>
      </c>
      <c r="BK118" s="13"/>
      <c r="BL118" s="2">
        <f t="shared" si="48"/>
        <v>32</v>
      </c>
      <c r="BM118" s="4">
        <f t="shared" si="36"/>
        <v>96</v>
      </c>
      <c r="BN118" s="4">
        <f t="shared" si="37"/>
        <v>-0.3</v>
      </c>
      <c r="BQ118" s="4">
        <f t="shared" si="38"/>
        <v>0</v>
      </c>
      <c r="BR118" s="13" t="str">
        <f t="shared" si="56"/>
        <v/>
      </c>
      <c r="BS118" s="4" t="str">
        <f t="shared" si="40"/>
        <v/>
      </c>
      <c r="BT118" s="25"/>
    </row>
    <row r="119">
      <c r="A119" s="2">
        <f t="shared" si="41"/>
        <v>32.5</v>
      </c>
      <c r="B119" s="4">
        <f t="shared" si="1"/>
        <v>97.5</v>
      </c>
      <c r="C119" s="4">
        <f t="shared" si="2"/>
        <v>-0.45</v>
      </c>
      <c r="F119" s="4">
        <f t="shared" si="3"/>
        <v>0</v>
      </c>
      <c r="G119" s="13" t="str">
        <f t="shared" si="49"/>
        <v/>
      </c>
      <c r="H119" s="4" t="str">
        <f t="shared" si="5"/>
        <v/>
      </c>
      <c r="J119" s="2">
        <f t="shared" si="42"/>
        <v>32.5</v>
      </c>
      <c r="K119" s="4">
        <f t="shared" si="6"/>
        <v>97.5</v>
      </c>
      <c r="L119" s="4">
        <f t="shared" si="7"/>
        <v>-0.45</v>
      </c>
      <c r="O119" s="4">
        <f t="shared" si="8"/>
        <v>0</v>
      </c>
      <c r="P119" s="13" t="str">
        <f t="shared" si="50"/>
        <v/>
      </c>
      <c r="Q119" s="4" t="str">
        <f t="shared" si="10"/>
        <v/>
      </c>
      <c r="S119" s="2">
        <f t="shared" si="43"/>
        <v>32.5</v>
      </c>
      <c r="T119" s="4">
        <f t="shared" si="11"/>
        <v>97.5</v>
      </c>
      <c r="U119" s="4">
        <f t="shared" si="12"/>
        <v>-0.33</v>
      </c>
      <c r="V119" s="4">
        <f>151.625</f>
        <v>151.625</v>
      </c>
      <c r="W119" s="4">
        <f>154.5-1/32</f>
        <v>154.46875</v>
      </c>
      <c r="X119" s="4">
        <f t="shared" si="13"/>
        <v>2.84375</v>
      </c>
      <c r="Y119" s="13">
        <f t="shared" si="51"/>
        <v>0.7949493345</v>
      </c>
      <c r="Z119" s="4">
        <f t="shared" si="15"/>
        <v>0.01037117776</v>
      </c>
      <c r="AB119" s="2">
        <f t="shared" si="44"/>
        <v>32.5</v>
      </c>
      <c r="AC119" s="4">
        <f t="shared" si="16"/>
        <v>97.5</v>
      </c>
      <c r="AD119" s="4">
        <f t="shared" si="17"/>
        <v>-0.33</v>
      </c>
      <c r="AE119" s="4">
        <f>151.5+1/32</f>
        <v>151.53125</v>
      </c>
      <c r="AF119" s="4">
        <f>154.5+1/32</f>
        <v>154.53125</v>
      </c>
      <c r="AG119" s="4">
        <f t="shared" si="18"/>
        <v>3</v>
      </c>
      <c r="AH119" s="13">
        <f t="shared" si="52"/>
        <v>0.8053872663</v>
      </c>
      <c r="AI119" s="4">
        <f t="shared" si="20"/>
        <v>0.00999831744</v>
      </c>
      <c r="AJ119" s="13"/>
      <c r="AK119" s="2">
        <f t="shared" si="45"/>
        <v>32.5</v>
      </c>
      <c r="AL119" s="4">
        <f t="shared" si="21"/>
        <v>97.5</v>
      </c>
      <c r="AM119" s="4">
        <f t="shared" si="22"/>
        <v>-0.33</v>
      </c>
      <c r="AN119" s="4">
        <f>151.5</f>
        <v>151.5</v>
      </c>
      <c r="AO119" s="4">
        <f>154.625-1/32</f>
        <v>154.59375</v>
      </c>
      <c r="AP119" s="4">
        <f t="shared" si="23"/>
        <v>3.09375</v>
      </c>
      <c r="AQ119" s="13">
        <f t="shared" si="53"/>
        <v>0.823457462</v>
      </c>
      <c r="AR119" s="4">
        <f t="shared" si="25"/>
        <v>0.009220566391</v>
      </c>
      <c r="AS119" s="13"/>
      <c r="AT119" s="2">
        <f t="shared" si="46"/>
        <v>32.5</v>
      </c>
      <c r="AU119" s="4">
        <f t="shared" si="26"/>
        <v>97.5</v>
      </c>
      <c r="AV119" s="4">
        <f t="shared" si="27"/>
        <v>-0.33</v>
      </c>
      <c r="AW119" s="4">
        <f>151+7/16</f>
        <v>151.4375</v>
      </c>
      <c r="AX119" s="4">
        <f>154+11/16</f>
        <v>154.6875</v>
      </c>
      <c r="AY119" s="4">
        <f t="shared" si="28"/>
        <v>3.25</v>
      </c>
      <c r="AZ119" s="13">
        <f t="shared" si="54"/>
        <v>0.8498365856</v>
      </c>
      <c r="BA119" s="4">
        <f t="shared" si="30"/>
        <v>0.008128951255</v>
      </c>
      <c r="BB119" s="13"/>
      <c r="BC119" s="2">
        <f t="shared" si="47"/>
        <v>32.5</v>
      </c>
      <c r="BD119" s="4">
        <f t="shared" si="31"/>
        <v>97.5</v>
      </c>
      <c r="BE119" s="4">
        <f t="shared" si="32"/>
        <v>-0.33</v>
      </c>
      <c r="BH119" s="4">
        <f t="shared" si="33"/>
        <v>0</v>
      </c>
      <c r="BI119" s="13" t="str">
        <f t="shared" si="55"/>
        <v/>
      </c>
      <c r="BJ119" s="4" t="str">
        <f t="shared" si="35"/>
        <v/>
      </c>
      <c r="BK119" s="13"/>
      <c r="BL119" s="2">
        <f t="shared" si="48"/>
        <v>32.5</v>
      </c>
      <c r="BM119" s="4">
        <f t="shared" si="36"/>
        <v>97.5</v>
      </c>
      <c r="BN119" s="4">
        <f t="shared" si="37"/>
        <v>-0.33</v>
      </c>
      <c r="BQ119" s="4">
        <f t="shared" si="38"/>
        <v>0</v>
      </c>
      <c r="BR119" s="13" t="str">
        <f t="shared" si="56"/>
        <v/>
      </c>
      <c r="BS119" s="4" t="str">
        <f t="shared" si="40"/>
        <v/>
      </c>
      <c r="BT119" s="25"/>
    </row>
    <row r="120">
      <c r="A120" s="2">
        <f t="shared" si="41"/>
        <v>33</v>
      </c>
      <c r="B120" s="4">
        <f t="shared" si="1"/>
        <v>99</v>
      </c>
      <c r="C120" s="4">
        <f t="shared" si="2"/>
        <v>-0.48</v>
      </c>
      <c r="F120" s="4">
        <f t="shared" si="3"/>
        <v>0</v>
      </c>
      <c r="G120" s="13" t="str">
        <f t="shared" si="49"/>
        <v/>
      </c>
      <c r="H120" s="4" t="str">
        <f t="shared" si="5"/>
        <v/>
      </c>
      <c r="J120" s="2">
        <f t="shared" si="42"/>
        <v>33</v>
      </c>
      <c r="K120" s="4">
        <f t="shared" si="6"/>
        <v>99</v>
      </c>
      <c r="L120" s="4">
        <f t="shared" si="7"/>
        <v>-0.48</v>
      </c>
      <c r="O120" s="4">
        <f t="shared" si="8"/>
        <v>0</v>
      </c>
      <c r="P120" s="13" t="str">
        <f t="shared" si="50"/>
        <v/>
      </c>
      <c r="Q120" s="4" t="str">
        <f t="shared" si="10"/>
        <v/>
      </c>
      <c r="S120" s="2">
        <f t="shared" si="43"/>
        <v>33</v>
      </c>
      <c r="T120" s="4">
        <f t="shared" si="11"/>
        <v>99</v>
      </c>
      <c r="U120" s="4">
        <f t="shared" si="12"/>
        <v>-0.36</v>
      </c>
      <c r="V120" s="4">
        <f>151+7/16</f>
        <v>151.4375</v>
      </c>
      <c r="W120" s="4">
        <f>154.625</f>
        <v>154.625</v>
      </c>
      <c r="X120" s="4">
        <f t="shared" si="13"/>
        <v>3.1875</v>
      </c>
      <c r="Y120" s="13">
        <f t="shared" si="51"/>
        <v>0.8416254115</v>
      </c>
      <c r="Z120" s="4">
        <f t="shared" si="15"/>
        <v>0.009592233822</v>
      </c>
      <c r="AB120" s="2">
        <f t="shared" si="44"/>
        <v>33</v>
      </c>
      <c r="AC120" s="4">
        <f t="shared" si="16"/>
        <v>99</v>
      </c>
      <c r="AD120" s="4">
        <f t="shared" si="17"/>
        <v>-0.36</v>
      </c>
      <c r="AE120" s="4">
        <f>151.375</f>
        <v>151.375</v>
      </c>
      <c r="AF120" s="4">
        <f>154+11/16</f>
        <v>154.6875</v>
      </c>
      <c r="AG120" s="4">
        <f t="shared" si="18"/>
        <v>3.3125</v>
      </c>
      <c r="AH120" s="13">
        <f t="shared" si="52"/>
        <v>0.8462955844</v>
      </c>
      <c r="AI120" s="4">
        <f t="shared" si="20"/>
        <v>0.009288336993</v>
      </c>
      <c r="AJ120" s="13"/>
      <c r="AK120" s="2">
        <f t="shared" si="45"/>
        <v>33</v>
      </c>
      <c r="AL120" s="4">
        <f t="shared" si="21"/>
        <v>99</v>
      </c>
      <c r="AM120" s="4">
        <f t="shared" si="22"/>
        <v>-0.36</v>
      </c>
      <c r="AN120" s="4">
        <f>151.375-1/32</f>
        <v>151.34375</v>
      </c>
      <c r="AO120" s="4">
        <f>154.75-1/32</f>
        <v>154.71875</v>
      </c>
      <c r="AP120" s="4">
        <f t="shared" si="23"/>
        <v>3.375</v>
      </c>
      <c r="AQ120" s="13">
        <f t="shared" si="53"/>
        <v>0.8600732686</v>
      </c>
      <c r="AR120" s="4">
        <f t="shared" si="25"/>
        <v>0.008604713519</v>
      </c>
      <c r="AS120" s="13"/>
      <c r="AT120" s="2">
        <f t="shared" si="46"/>
        <v>33</v>
      </c>
      <c r="AU120" s="4">
        <f t="shared" si="26"/>
        <v>99</v>
      </c>
      <c r="AV120" s="4">
        <f t="shared" si="27"/>
        <v>-0.36</v>
      </c>
      <c r="AW120" s="4">
        <f>151+5/16</f>
        <v>151.3125</v>
      </c>
      <c r="AX120" s="4">
        <f>154.75+1/32</f>
        <v>154.78125</v>
      </c>
      <c r="AY120" s="4">
        <f t="shared" si="28"/>
        <v>3.46875</v>
      </c>
      <c r="AZ120" s="13">
        <f t="shared" si="54"/>
        <v>0.8779711461</v>
      </c>
      <c r="BA120" s="4">
        <f t="shared" si="30"/>
        <v>0.007604132577</v>
      </c>
      <c r="BB120" s="13"/>
      <c r="BC120" s="2">
        <f t="shared" si="47"/>
        <v>33</v>
      </c>
      <c r="BD120" s="4">
        <f t="shared" si="31"/>
        <v>99</v>
      </c>
      <c r="BE120" s="4">
        <f t="shared" si="32"/>
        <v>-0.36</v>
      </c>
      <c r="BH120" s="4">
        <f t="shared" si="33"/>
        <v>0</v>
      </c>
      <c r="BI120" s="13" t="str">
        <f t="shared" si="55"/>
        <v/>
      </c>
      <c r="BJ120" s="4" t="str">
        <f t="shared" si="35"/>
        <v/>
      </c>
      <c r="BK120" s="13"/>
      <c r="BL120" s="2">
        <f t="shared" si="48"/>
        <v>33</v>
      </c>
      <c r="BM120" s="4">
        <f t="shared" si="36"/>
        <v>99</v>
      </c>
      <c r="BN120" s="4">
        <f t="shared" si="37"/>
        <v>-0.36</v>
      </c>
      <c r="BQ120" s="4">
        <f t="shared" si="38"/>
        <v>0</v>
      </c>
      <c r="BR120" s="13" t="str">
        <f t="shared" si="56"/>
        <v/>
      </c>
      <c r="BS120" s="4" t="str">
        <f t="shared" si="40"/>
        <v/>
      </c>
      <c r="BT120" s="25"/>
    </row>
    <row r="121">
      <c r="A121" s="2">
        <f t="shared" si="41"/>
        <v>33.5</v>
      </c>
      <c r="B121" s="4">
        <f t="shared" si="1"/>
        <v>100.5</v>
      </c>
      <c r="C121" s="4">
        <f t="shared" si="2"/>
        <v>-0.51</v>
      </c>
      <c r="F121" s="4">
        <f t="shared" si="3"/>
        <v>0</v>
      </c>
      <c r="G121" s="13" t="str">
        <f t="shared" si="49"/>
        <v/>
      </c>
      <c r="H121" s="4" t="str">
        <f t="shared" si="5"/>
        <v/>
      </c>
      <c r="J121" s="2">
        <f t="shared" si="42"/>
        <v>33.5</v>
      </c>
      <c r="K121" s="4">
        <f t="shared" si="6"/>
        <v>100.5</v>
      </c>
      <c r="L121" s="4">
        <f t="shared" si="7"/>
        <v>-0.51</v>
      </c>
      <c r="O121" s="4">
        <f t="shared" si="8"/>
        <v>0</v>
      </c>
      <c r="P121" s="13" t="str">
        <f t="shared" si="50"/>
        <v/>
      </c>
      <c r="Q121" s="4" t="str">
        <f t="shared" si="10"/>
        <v/>
      </c>
      <c r="S121" s="2">
        <f t="shared" si="43"/>
        <v>33.5</v>
      </c>
      <c r="T121" s="4">
        <f t="shared" si="11"/>
        <v>100.5</v>
      </c>
      <c r="U121" s="4">
        <f t="shared" si="12"/>
        <v>-0.39</v>
      </c>
      <c r="V121" s="4">
        <f>151.25+1/32</f>
        <v>151.28125</v>
      </c>
      <c r="W121" s="4">
        <f>154+13/16</f>
        <v>154.8125</v>
      </c>
      <c r="X121" s="4">
        <f t="shared" si="13"/>
        <v>3.53125</v>
      </c>
      <c r="Y121" s="13">
        <f t="shared" si="51"/>
        <v>0.8858454844</v>
      </c>
      <c r="Z121" s="4">
        <f t="shared" si="15"/>
        <v>0.008239444409</v>
      </c>
      <c r="AB121" s="2">
        <f t="shared" si="44"/>
        <v>33.5</v>
      </c>
      <c r="AC121" s="4">
        <f t="shared" si="16"/>
        <v>100.5</v>
      </c>
      <c r="AD121" s="4">
        <f t="shared" si="17"/>
        <v>-0.39</v>
      </c>
      <c r="AE121" s="4">
        <f>151.25</f>
        <v>151.25</v>
      </c>
      <c r="AF121" s="4">
        <f>154+13/16</f>
        <v>154.8125</v>
      </c>
      <c r="AG121" s="4">
        <f t="shared" si="18"/>
        <v>3.5625</v>
      </c>
      <c r="AH121" s="13">
        <f t="shared" si="52"/>
        <v>0.877650426</v>
      </c>
      <c r="AI121" s="4">
        <f t="shared" si="20"/>
        <v>0.008360422074</v>
      </c>
      <c r="AJ121" s="13"/>
      <c r="AK121" s="2">
        <f t="shared" si="45"/>
        <v>33.5</v>
      </c>
      <c r="AL121" s="4">
        <f t="shared" si="21"/>
        <v>100.5</v>
      </c>
      <c r="AM121" s="4">
        <f t="shared" si="22"/>
        <v>-0.39</v>
      </c>
      <c r="AN121" s="4">
        <f>151.25</f>
        <v>151.25</v>
      </c>
      <c r="AO121" s="4">
        <f>154.875-1/32</f>
        <v>154.84375</v>
      </c>
      <c r="AP121" s="4">
        <f t="shared" si="23"/>
        <v>3.59375</v>
      </c>
      <c r="AQ121" s="13">
        <f t="shared" si="53"/>
        <v>0.887508441</v>
      </c>
      <c r="AR121" s="4">
        <f t="shared" si="25"/>
        <v>0.00775296542</v>
      </c>
      <c r="AS121" s="13"/>
      <c r="AT121" s="2">
        <f t="shared" si="46"/>
        <v>33.5</v>
      </c>
      <c r="AU121" s="4">
        <f t="shared" si="26"/>
        <v>100.5</v>
      </c>
      <c r="AV121" s="4">
        <f t="shared" si="27"/>
        <v>-0.39</v>
      </c>
      <c r="AW121" s="4">
        <f>151.25-1/32</f>
        <v>151.21875</v>
      </c>
      <c r="AX121" s="4">
        <f>154.875</f>
        <v>154.875</v>
      </c>
      <c r="AY121" s="4">
        <f t="shared" si="28"/>
        <v>3.65625</v>
      </c>
      <c r="AZ121" s="13">
        <f t="shared" si="54"/>
        <v>0.9013878189</v>
      </c>
      <c r="BA121" s="4">
        <f t="shared" si="30"/>
        <v>0.006902317376</v>
      </c>
      <c r="BB121" s="13"/>
      <c r="BC121" s="2">
        <f t="shared" si="47"/>
        <v>33.5</v>
      </c>
      <c r="BD121" s="4">
        <f t="shared" si="31"/>
        <v>100.5</v>
      </c>
      <c r="BE121" s="4">
        <f t="shared" si="32"/>
        <v>-0.39</v>
      </c>
      <c r="BH121" s="4">
        <f t="shared" si="33"/>
        <v>0</v>
      </c>
      <c r="BI121" s="13" t="str">
        <f t="shared" si="55"/>
        <v/>
      </c>
      <c r="BJ121" s="4" t="str">
        <f t="shared" si="35"/>
        <v/>
      </c>
      <c r="BK121" s="13"/>
      <c r="BL121" s="2">
        <f t="shared" si="48"/>
        <v>33.5</v>
      </c>
      <c r="BM121" s="4">
        <f t="shared" si="36"/>
        <v>100.5</v>
      </c>
      <c r="BN121" s="4">
        <f t="shared" si="37"/>
        <v>-0.39</v>
      </c>
      <c r="BQ121" s="4">
        <f t="shared" si="38"/>
        <v>0</v>
      </c>
      <c r="BR121" s="13" t="str">
        <f t="shared" si="56"/>
        <v/>
      </c>
      <c r="BS121" s="4" t="str">
        <f t="shared" si="40"/>
        <v/>
      </c>
      <c r="BT121" s="25"/>
    </row>
    <row r="122">
      <c r="A122" s="2">
        <f t="shared" si="41"/>
        <v>34</v>
      </c>
      <c r="B122" s="4">
        <f t="shared" si="1"/>
        <v>102</v>
      </c>
      <c r="C122" s="4">
        <f t="shared" si="2"/>
        <v>-0.54</v>
      </c>
      <c r="F122" s="4">
        <f t="shared" si="3"/>
        <v>0</v>
      </c>
      <c r="G122" s="13" t="str">
        <f t="shared" si="49"/>
        <v/>
      </c>
      <c r="H122" s="4" t="str">
        <f t="shared" si="5"/>
        <v/>
      </c>
      <c r="J122" s="2">
        <f t="shared" si="42"/>
        <v>34</v>
      </c>
      <c r="K122" s="4">
        <f t="shared" si="6"/>
        <v>102</v>
      </c>
      <c r="L122" s="4">
        <f t="shared" si="7"/>
        <v>-0.54</v>
      </c>
      <c r="O122" s="4">
        <f t="shared" si="8"/>
        <v>0</v>
      </c>
      <c r="P122" s="13" t="str">
        <f t="shared" si="50"/>
        <v/>
      </c>
      <c r="Q122" s="4" t="str">
        <f t="shared" si="10"/>
        <v/>
      </c>
      <c r="S122" s="2">
        <f t="shared" si="43"/>
        <v>34</v>
      </c>
      <c r="T122" s="4">
        <f t="shared" si="11"/>
        <v>102</v>
      </c>
      <c r="U122" s="4">
        <f t="shared" si="12"/>
        <v>-0.42</v>
      </c>
      <c r="V122" s="4">
        <f>151.125</f>
        <v>151.125</v>
      </c>
      <c r="W122" s="4">
        <f>155-1/32</f>
        <v>154.96875</v>
      </c>
      <c r="X122" s="4">
        <f t="shared" si="13"/>
        <v>3.84375</v>
      </c>
      <c r="Y122" s="13">
        <f t="shared" si="51"/>
        <v>0.9242113755</v>
      </c>
      <c r="Z122" s="4">
        <f t="shared" si="15"/>
        <v>0.006489605221</v>
      </c>
      <c r="AB122" s="2">
        <f t="shared" si="44"/>
        <v>34</v>
      </c>
      <c r="AC122" s="4">
        <f t="shared" si="16"/>
        <v>102</v>
      </c>
      <c r="AD122" s="4">
        <f t="shared" si="17"/>
        <v>-0.42</v>
      </c>
      <c r="AE122" s="2">
        <v>151.125</v>
      </c>
      <c r="AF122" s="4">
        <f>155-1/16</f>
        <v>154.9375</v>
      </c>
      <c r="AG122" s="4">
        <f t="shared" si="18"/>
        <v>3.8125</v>
      </c>
      <c r="AH122" s="13">
        <f t="shared" si="52"/>
        <v>0.9079230828</v>
      </c>
      <c r="AI122" s="4">
        <f t="shared" si="20"/>
        <v>0.007256111982</v>
      </c>
      <c r="AJ122" s="13"/>
      <c r="AK122" s="2">
        <f t="shared" si="45"/>
        <v>34</v>
      </c>
      <c r="AL122" s="4">
        <f t="shared" si="21"/>
        <v>102</v>
      </c>
      <c r="AM122" s="4">
        <f t="shared" si="22"/>
        <v>-0.42</v>
      </c>
      <c r="AN122" s="4">
        <f>151.125</f>
        <v>151.125</v>
      </c>
      <c r="AO122" s="4">
        <f>155-1/32</f>
        <v>154.96875</v>
      </c>
      <c r="AP122" s="4">
        <f t="shared" si="23"/>
        <v>3.84375</v>
      </c>
      <c r="AQ122" s="13">
        <f t="shared" si="53"/>
        <v>0.917859332</v>
      </c>
      <c r="AR122" s="4">
        <f t="shared" si="25"/>
        <v>0.006654064224</v>
      </c>
      <c r="AS122" s="13"/>
      <c r="AT122" s="2">
        <f t="shared" si="46"/>
        <v>34</v>
      </c>
      <c r="AU122" s="4">
        <f t="shared" si="26"/>
        <v>102</v>
      </c>
      <c r="AV122" s="4">
        <f t="shared" si="27"/>
        <v>-0.42</v>
      </c>
      <c r="AW122" s="4">
        <f>151.125-1/32</f>
        <v>151.09375</v>
      </c>
      <c r="AX122" s="2">
        <v>155.0</v>
      </c>
      <c r="AY122" s="4">
        <f t="shared" si="28"/>
        <v>3.90625</v>
      </c>
      <c r="AZ122" s="13">
        <f t="shared" si="54"/>
        <v>0.9316949906</v>
      </c>
      <c r="BA122" s="4">
        <f t="shared" si="30"/>
        <v>0.005786324719</v>
      </c>
      <c r="BB122" s="13"/>
      <c r="BC122" s="2">
        <f t="shared" si="47"/>
        <v>34</v>
      </c>
      <c r="BD122" s="4">
        <f t="shared" si="31"/>
        <v>102</v>
      </c>
      <c r="BE122" s="4">
        <f t="shared" si="32"/>
        <v>-0.42</v>
      </c>
      <c r="BH122" s="4">
        <f t="shared" si="33"/>
        <v>0</v>
      </c>
      <c r="BI122" s="13" t="str">
        <f t="shared" si="55"/>
        <v/>
      </c>
      <c r="BJ122" s="4" t="str">
        <f t="shared" si="35"/>
        <v/>
      </c>
      <c r="BK122" s="13"/>
      <c r="BL122" s="2">
        <f t="shared" si="48"/>
        <v>34</v>
      </c>
      <c r="BM122" s="4">
        <f t="shared" si="36"/>
        <v>102</v>
      </c>
      <c r="BN122" s="4">
        <f t="shared" si="37"/>
        <v>-0.42</v>
      </c>
      <c r="BQ122" s="4">
        <f t="shared" si="38"/>
        <v>0</v>
      </c>
      <c r="BR122" s="13" t="str">
        <f t="shared" si="56"/>
        <v/>
      </c>
      <c r="BS122" s="4" t="str">
        <f t="shared" si="40"/>
        <v/>
      </c>
      <c r="BT122" s="25"/>
    </row>
    <row r="123">
      <c r="A123" s="2">
        <f t="shared" si="41"/>
        <v>34.5</v>
      </c>
      <c r="B123" s="4">
        <f t="shared" si="1"/>
        <v>103.5</v>
      </c>
      <c r="C123" s="4">
        <f t="shared" si="2"/>
        <v>-0.57</v>
      </c>
      <c r="F123" s="4">
        <f t="shared" si="3"/>
        <v>0</v>
      </c>
      <c r="G123" s="13" t="str">
        <f t="shared" si="49"/>
        <v/>
      </c>
      <c r="H123" s="4" t="str">
        <f t="shared" si="5"/>
        <v/>
      </c>
      <c r="J123" s="2">
        <f t="shared" si="42"/>
        <v>34.5</v>
      </c>
      <c r="K123" s="4">
        <f t="shared" si="6"/>
        <v>103.5</v>
      </c>
      <c r="L123" s="4">
        <f t="shared" si="7"/>
        <v>-0.57</v>
      </c>
      <c r="O123" s="4">
        <f t="shared" si="8"/>
        <v>0</v>
      </c>
      <c r="P123" s="13" t="str">
        <f t="shared" si="50"/>
        <v/>
      </c>
      <c r="Q123" s="4" t="str">
        <f t="shared" si="10"/>
        <v/>
      </c>
      <c r="S123" s="2">
        <f t="shared" si="43"/>
        <v>34.5</v>
      </c>
      <c r="T123" s="4">
        <f t="shared" si="11"/>
        <v>103.5</v>
      </c>
      <c r="U123" s="4">
        <f t="shared" si="12"/>
        <v>-0.45</v>
      </c>
      <c r="V123" s="2">
        <v>151.0</v>
      </c>
      <c r="W123" s="4">
        <f>155.125-1/32</f>
        <v>155.09375</v>
      </c>
      <c r="X123" s="4">
        <f t="shared" si="13"/>
        <v>4.09375</v>
      </c>
      <c r="Y123" s="13">
        <f t="shared" si="51"/>
        <v>0.9537935952</v>
      </c>
      <c r="Z123" s="4">
        <f t="shared" si="15"/>
        <v>0.00464178755</v>
      </c>
      <c r="AB123" s="2">
        <f t="shared" si="44"/>
        <v>34.5</v>
      </c>
      <c r="AC123" s="4">
        <f t="shared" si="16"/>
        <v>103.5</v>
      </c>
      <c r="AD123" s="4">
        <f t="shared" si="17"/>
        <v>-0.45</v>
      </c>
      <c r="AE123" s="2">
        <v>151.0</v>
      </c>
      <c r="AF123" s="4">
        <f>155+1/16</f>
        <v>155.0625</v>
      </c>
      <c r="AG123" s="4">
        <f t="shared" si="18"/>
        <v>4.0625</v>
      </c>
      <c r="AH123" s="13">
        <f t="shared" si="52"/>
        <v>0.9372184262</v>
      </c>
      <c r="AI123" s="4">
        <f t="shared" si="20"/>
        <v>0.00580467363</v>
      </c>
      <c r="AJ123" s="13"/>
      <c r="AK123" s="2">
        <f t="shared" si="45"/>
        <v>34.5</v>
      </c>
      <c r="AL123" s="4">
        <f t="shared" si="21"/>
        <v>103.5</v>
      </c>
      <c r="AM123" s="4">
        <f t="shared" si="22"/>
        <v>-0.45</v>
      </c>
      <c r="AN123" s="2">
        <v>151.0</v>
      </c>
      <c r="AO123" s="4">
        <f>155+1/16</f>
        <v>155.0625</v>
      </c>
      <c r="AP123" s="4">
        <f t="shared" si="23"/>
        <v>4.0625</v>
      </c>
      <c r="AQ123" s="13">
        <f t="shared" si="53"/>
        <v>0.9436158959</v>
      </c>
      <c r="AR123" s="4">
        <f t="shared" si="25"/>
        <v>0.005240885728</v>
      </c>
      <c r="AS123" s="13"/>
      <c r="AT123" s="2">
        <f t="shared" si="46"/>
        <v>34.5</v>
      </c>
      <c r="AU123" s="4">
        <f t="shared" si="26"/>
        <v>103.5</v>
      </c>
      <c r="AV123" s="4">
        <f t="shared" si="27"/>
        <v>-0.45</v>
      </c>
      <c r="AW123" s="2">
        <v>151.0</v>
      </c>
      <c r="AX123" s="4">
        <f>155.125-1/32</f>
        <v>155.09375</v>
      </c>
      <c r="AY123" s="4">
        <f t="shared" si="28"/>
        <v>4.09375</v>
      </c>
      <c r="AZ123" s="13">
        <f t="shared" si="54"/>
        <v>0.9537935952</v>
      </c>
      <c r="BA123" s="4">
        <f t="shared" si="30"/>
        <v>0.00438824076</v>
      </c>
      <c r="BB123" s="13"/>
      <c r="BC123" s="2">
        <f t="shared" si="47"/>
        <v>34.5</v>
      </c>
      <c r="BD123" s="4">
        <f t="shared" si="31"/>
        <v>103.5</v>
      </c>
      <c r="BE123" s="4">
        <f t="shared" si="32"/>
        <v>-0.45</v>
      </c>
      <c r="BH123" s="4">
        <f t="shared" si="33"/>
        <v>0</v>
      </c>
      <c r="BI123" s="13" t="str">
        <f t="shared" si="55"/>
        <v/>
      </c>
      <c r="BJ123" s="4" t="str">
        <f t="shared" si="35"/>
        <v/>
      </c>
      <c r="BK123" s="13"/>
      <c r="BL123" s="2">
        <f t="shared" si="48"/>
        <v>34.5</v>
      </c>
      <c r="BM123" s="4">
        <f t="shared" si="36"/>
        <v>103.5</v>
      </c>
      <c r="BN123" s="4">
        <f t="shared" si="37"/>
        <v>-0.45</v>
      </c>
      <c r="BQ123" s="4">
        <f t="shared" si="38"/>
        <v>0</v>
      </c>
      <c r="BR123" s="13" t="str">
        <f t="shared" si="56"/>
        <v/>
      </c>
      <c r="BS123" s="4" t="str">
        <f t="shared" si="40"/>
        <v/>
      </c>
      <c r="BT123" s="25"/>
    </row>
    <row r="124">
      <c r="A124" s="2">
        <f t="shared" si="41"/>
        <v>35</v>
      </c>
      <c r="B124" s="4">
        <f t="shared" si="1"/>
        <v>105</v>
      </c>
      <c r="C124" s="4">
        <f t="shared" si="2"/>
        <v>-0.6</v>
      </c>
      <c r="F124" s="4">
        <f t="shared" si="3"/>
        <v>0</v>
      </c>
      <c r="G124" s="13" t="str">
        <f t="shared" si="49"/>
        <v/>
      </c>
      <c r="H124" s="4" t="str">
        <f t="shared" si="5"/>
        <v/>
      </c>
      <c r="J124" s="2">
        <f t="shared" si="42"/>
        <v>35</v>
      </c>
      <c r="K124" s="4">
        <f t="shared" si="6"/>
        <v>105</v>
      </c>
      <c r="L124" s="4">
        <f t="shared" si="7"/>
        <v>-0.6</v>
      </c>
      <c r="O124" s="4">
        <f t="shared" si="8"/>
        <v>0</v>
      </c>
      <c r="P124" s="13" t="str">
        <f t="shared" si="50"/>
        <v/>
      </c>
      <c r="Q124" s="4" t="str">
        <f t="shared" si="10"/>
        <v/>
      </c>
      <c r="S124" s="2">
        <f t="shared" si="43"/>
        <v>35</v>
      </c>
      <c r="T124" s="4">
        <f t="shared" si="11"/>
        <v>105</v>
      </c>
      <c r="U124" s="4">
        <f t="shared" si="12"/>
        <v>-0.48</v>
      </c>
      <c r="V124" s="4">
        <f>150.875+1/32</f>
        <v>150.90625</v>
      </c>
      <c r="W124" s="4">
        <f>155+3/16</f>
        <v>155.1875</v>
      </c>
      <c r="X124" s="4">
        <f t="shared" si="13"/>
        <v>4.28125</v>
      </c>
      <c r="Y124" s="13">
        <f t="shared" si="51"/>
        <v>0.9753916592</v>
      </c>
      <c r="Z124" s="4">
        <f t="shared" si="15"/>
        <v>0.002954992819</v>
      </c>
      <c r="AB124" s="2">
        <f t="shared" si="44"/>
        <v>35</v>
      </c>
      <c r="AC124" s="4">
        <f t="shared" si="16"/>
        <v>105</v>
      </c>
      <c r="AD124" s="4">
        <f t="shared" si="17"/>
        <v>-0.48</v>
      </c>
      <c r="AE124" s="4">
        <f>150.875</f>
        <v>150.875</v>
      </c>
      <c r="AF124" s="4">
        <f>155+3/16</f>
        <v>155.1875</v>
      </c>
      <c r="AG124" s="4">
        <f t="shared" si="18"/>
        <v>4.3125</v>
      </c>
      <c r="AH124" s="13">
        <f t="shared" si="52"/>
        <v>0.96562541</v>
      </c>
      <c r="AI124" s="4">
        <f t="shared" si="20"/>
        <v>0.003997109664</v>
      </c>
      <c r="AJ124" s="13"/>
      <c r="AK124" s="2">
        <f t="shared" si="45"/>
        <v>35</v>
      </c>
      <c r="AL124" s="4">
        <f t="shared" si="21"/>
        <v>105</v>
      </c>
      <c r="AM124" s="4">
        <f t="shared" si="22"/>
        <v>-0.48</v>
      </c>
      <c r="AN124" s="4">
        <f>150.875+1/32</f>
        <v>150.90625</v>
      </c>
      <c r="AO124" s="4">
        <f>155+3/16</f>
        <v>155.1875</v>
      </c>
      <c r="AP124" s="4">
        <f t="shared" si="23"/>
        <v>4.28125</v>
      </c>
      <c r="AQ124" s="13">
        <f t="shared" si="53"/>
        <v>0.968687857</v>
      </c>
      <c r="AR124" s="4">
        <f t="shared" si="25"/>
        <v>0.003628674676</v>
      </c>
      <c r="AS124" s="13"/>
      <c r="AT124" s="2">
        <f t="shared" si="46"/>
        <v>35</v>
      </c>
      <c r="AU124" s="4">
        <f t="shared" si="26"/>
        <v>105</v>
      </c>
      <c r="AV124" s="4">
        <f t="shared" si="27"/>
        <v>-0.48</v>
      </c>
      <c r="AW124" s="4">
        <f>151-1/16</f>
        <v>150.9375</v>
      </c>
      <c r="AX124" s="4">
        <f>155.125+1/32</f>
        <v>155.15625</v>
      </c>
      <c r="AY124" s="4">
        <f t="shared" si="28"/>
        <v>4.21875</v>
      </c>
      <c r="AZ124" s="13">
        <f t="shared" si="54"/>
        <v>0.9682458366</v>
      </c>
      <c r="BA124" s="4">
        <f t="shared" si="30"/>
        <v>0.003260041948</v>
      </c>
      <c r="BB124" s="13"/>
      <c r="BC124" s="2">
        <f t="shared" si="47"/>
        <v>35</v>
      </c>
      <c r="BD124" s="4">
        <f t="shared" si="31"/>
        <v>105</v>
      </c>
      <c r="BE124" s="4">
        <f t="shared" si="32"/>
        <v>-0.48</v>
      </c>
      <c r="BH124" s="4">
        <f t="shared" si="33"/>
        <v>0</v>
      </c>
      <c r="BI124" s="13" t="str">
        <f t="shared" si="55"/>
        <v/>
      </c>
      <c r="BJ124" s="4" t="str">
        <f t="shared" si="35"/>
        <v/>
      </c>
      <c r="BK124" s="13"/>
      <c r="BL124" s="2">
        <f t="shared" si="48"/>
        <v>35</v>
      </c>
      <c r="BM124" s="4">
        <f t="shared" si="36"/>
        <v>105</v>
      </c>
      <c r="BN124" s="4">
        <f t="shared" si="37"/>
        <v>-0.48</v>
      </c>
      <c r="BQ124" s="4">
        <f t="shared" si="38"/>
        <v>0</v>
      </c>
      <c r="BR124" s="13" t="str">
        <f t="shared" si="56"/>
        <v/>
      </c>
      <c r="BS124" s="4" t="str">
        <f t="shared" si="40"/>
        <v/>
      </c>
      <c r="BT124" s="25"/>
    </row>
    <row r="125">
      <c r="A125" s="2">
        <f t="shared" si="41"/>
        <v>35.5</v>
      </c>
      <c r="B125" s="4">
        <f t="shared" si="1"/>
        <v>106.5</v>
      </c>
      <c r="C125" s="4">
        <f t="shared" si="2"/>
        <v>-0.63</v>
      </c>
      <c r="F125" s="4">
        <f t="shared" si="3"/>
        <v>0</v>
      </c>
      <c r="G125" s="13" t="str">
        <f t="shared" si="49"/>
        <v/>
      </c>
      <c r="H125" s="4" t="str">
        <f t="shared" si="5"/>
        <v/>
      </c>
      <c r="J125" s="2">
        <f t="shared" si="42"/>
        <v>35.5</v>
      </c>
      <c r="K125" s="4">
        <f t="shared" si="6"/>
        <v>106.5</v>
      </c>
      <c r="L125" s="4">
        <f t="shared" si="7"/>
        <v>-0.63</v>
      </c>
      <c r="O125" s="4">
        <f t="shared" si="8"/>
        <v>0</v>
      </c>
      <c r="P125" s="13" t="str">
        <f t="shared" si="50"/>
        <v/>
      </c>
      <c r="Q125" s="4" t="str">
        <f t="shared" si="10"/>
        <v/>
      </c>
      <c r="S125" s="2">
        <f t="shared" si="43"/>
        <v>35.5</v>
      </c>
      <c r="T125" s="4">
        <f t="shared" si="11"/>
        <v>106.5</v>
      </c>
      <c r="U125" s="4">
        <f t="shared" si="12"/>
        <v>-0.51</v>
      </c>
      <c r="X125" s="4">
        <f t="shared" si="13"/>
        <v>0</v>
      </c>
      <c r="Y125" s="13" t="str">
        <f t="shared" si="51"/>
        <v/>
      </c>
      <c r="Z125" s="4" t="str">
        <f t="shared" si="15"/>
        <v/>
      </c>
      <c r="AB125" s="2">
        <f t="shared" si="44"/>
        <v>35.5</v>
      </c>
      <c r="AC125" s="4">
        <f t="shared" si="16"/>
        <v>106.5</v>
      </c>
      <c r="AD125" s="4">
        <f t="shared" si="17"/>
        <v>-0.51</v>
      </c>
      <c r="AE125" s="4">
        <f>150+13/16</f>
        <v>150.8125</v>
      </c>
      <c r="AF125" s="2">
        <v>155.25</v>
      </c>
      <c r="AG125" s="4">
        <f t="shared" si="18"/>
        <v>4.4375</v>
      </c>
      <c r="AH125" s="13">
        <f t="shared" si="52"/>
        <v>0.9795200148</v>
      </c>
      <c r="AI125" s="4">
        <f t="shared" si="20"/>
        <v>0.002465852957</v>
      </c>
      <c r="AJ125" s="13"/>
      <c r="AK125" s="2">
        <f t="shared" si="45"/>
        <v>35.5</v>
      </c>
      <c r="AL125" s="4">
        <f t="shared" si="21"/>
        <v>106.5</v>
      </c>
      <c r="AM125" s="4">
        <f t="shared" si="22"/>
        <v>-0.51</v>
      </c>
      <c r="AN125" s="4">
        <f>150.875-1/32</f>
        <v>150.84375</v>
      </c>
      <c r="AO125" s="4">
        <f>155.25</f>
        <v>155.25</v>
      </c>
      <c r="AP125" s="4">
        <f t="shared" si="23"/>
        <v>4.40625</v>
      </c>
      <c r="AQ125" s="13">
        <f t="shared" si="53"/>
        <v>0.9827275435</v>
      </c>
      <c r="AR125" s="4">
        <f t="shared" si="25"/>
        <v>0</v>
      </c>
      <c r="AS125" s="13"/>
      <c r="AT125" s="2">
        <f t="shared" si="46"/>
        <v>35.5</v>
      </c>
      <c r="AU125" s="4">
        <f t="shared" si="26"/>
        <v>106.5</v>
      </c>
      <c r="AV125" s="4">
        <f t="shared" si="27"/>
        <v>-0.51</v>
      </c>
      <c r="AW125" s="4">
        <f>150.875</f>
        <v>150.875</v>
      </c>
      <c r="AX125" s="4">
        <f>155.25-1/32</f>
        <v>155.21875</v>
      </c>
      <c r="AY125" s="4">
        <f t="shared" si="28"/>
        <v>4.34375</v>
      </c>
      <c r="AZ125" s="13">
        <f t="shared" si="54"/>
        <v>0.9824855102</v>
      </c>
      <c r="BA125" s="4">
        <f t="shared" si="30"/>
        <v>0</v>
      </c>
      <c r="BB125" s="13"/>
      <c r="BC125" s="2">
        <f t="shared" si="47"/>
        <v>35.5</v>
      </c>
      <c r="BD125" s="4">
        <f t="shared" si="31"/>
        <v>106.5</v>
      </c>
      <c r="BE125" s="4">
        <f t="shared" si="32"/>
        <v>-0.51</v>
      </c>
      <c r="BH125" s="4">
        <f t="shared" si="33"/>
        <v>0</v>
      </c>
      <c r="BI125" s="13" t="str">
        <f t="shared" si="55"/>
        <v/>
      </c>
      <c r="BJ125" s="4" t="str">
        <f t="shared" si="35"/>
        <v/>
      </c>
      <c r="BK125" s="13"/>
      <c r="BL125" s="2">
        <f t="shared" si="48"/>
        <v>35.5</v>
      </c>
      <c r="BM125" s="4">
        <f t="shared" si="36"/>
        <v>106.5</v>
      </c>
      <c r="BN125" s="4">
        <f t="shared" si="37"/>
        <v>-0.51</v>
      </c>
      <c r="BQ125" s="4">
        <f t="shared" si="38"/>
        <v>0</v>
      </c>
      <c r="BR125" s="13" t="str">
        <f t="shared" si="56"/>
        <v/>
      </c>
      <c r="BS125" s="4" t="str">
        <f t="shared" si="40"/>
        <v/>
      </c>
      <c r="BT125" s="25"/>
    </row>
    <row r="126">
      <c r="A126" s="2">
        <f t="shared" si="41"/>
        <v>36</v>
      </c>
      <c r="B126" s="4">
        <f t="shared" si="1"/>
        <v>108</v>
      </c>
      <c r="C126" s="4">
        <f t="shared" si="2"/>
        <v>-0.66</v>
      </c>
      <c r="F126" s="4">
        <f t="shared" si="3"/>
        <v>0</v>
      </c>
      <c r="G126" s="13" t="str">
        <f t="shared" si="49"/>
        <v/>
      </c>
      <c r="H126" s="4" t="str">
        <f t="shared" si="5"/>
        <v/>
      </c>
      <c r="J126" s="2">
        <f t="shared" si="42"/>
        <v>36</v>
      </c>
      <c r="K126" s="4">
        <f t="shared" si="6"/>
        <v>108</v>
      </c>
      <c r="L126" s="4">
        <f t="shared" si="7"/>
        <v>-0.66</v>
      </c>
      <c r="O126" s="4">
        <f t="shared" si="8"/>
        <v>0</v>
      </c>
      <c r="P126" s="13" t="str">
        <f t="shared" si="50"/>
        <v/>
      </c>
      <c r="Q126" s="4" t="str">
        <f t="shared" si="10"/>
        <v/>
      </c>
      <c r="S126" s="2">
        <f t="shared" si="43"/>
        <v>36</v>
      </c>
      <c r="T126" s="4">
        <f t="shared" si="11"/>
        <v>108</v>
      </c>
      <c r="U126" s="4">
        <f t="shared" si="12"/>
        <v>-0.54</v>
      </c>
      <c r="V126" s="4">
        <f>150.875-1/32</f>
        <v>150.84375</v>
      </c>
      <c r="W126" s="4">
        <f>155.25+1/32</f>
        <v>155.28125</v>
      </c>
      <c r="X126" s="4">
        <f t="shared" si="13"/>
        <v>4.4375</v>
      </c>
      <c r="Y126" s="13">
        <f t="shared" si="51"/>
        <v>0.993031274</v>
      </c>
      <c r="Z126" s="4">
        <f t="shared" si="15"/>
        <v>0</v>
      </c>
      <c r="AB126" s="2">
        <f t="shared" si="44"/>
        <v>36</v>
      </c>
      <c r="AC126" s="4">
        <f t="shared" si="16"/>
        <v>108</v>
      </c>
      <c r="AD126" s="4">
        <f t="shared" si="17"/>
        <v>-0.54</v>
      </c>
      <c r="AE126" s="4">
        <f>150.75+1/32</f>
        <v>150.78125</v>
      </c>
      <c r="AF126" s="4">
        <f>155.25+1/32</f>
        <v>155.28125</v>
      </c>
      <c r="AG126" s="4">
        <f t="shared" si="18"/>
        <v>4.5</v>
      </c>
      <c r="AH126" s="13">
        <f t="shared" si="52"/>
        <v>0.9863939238</v>
      </c>
      <c r="AI126" s="4">
        <f t="shared" si="20"/>
        <v>0</v>
      </c>
      <c r="AJ126" s="13"/>
      <c r="AK126" s="2">
        <f t="shared" si="45"/>
        <v>36</v>
      </c>
      <c r="AL126" s="4">
        <f t="shared" si="21"/>
        <v>108</v>
      </c>
      <c r="AM126" s="4">
        <f t="shared" si="22"/>
        <v>-0.54</v>
      </c>
      <c r="AN126" s="4">
        <f>150+13/16</f>
        <v>150.8125</v>
      </c>
      <c r="AO126" s="4">
        <f>155.25+1/32</f>
        <v>155.28125</v>
      </c>
      <c r="AP126" s="4">
        <f t="shared" si="23"/>
        <v>4.46875</v>
      </c>
      <c r="AQ126" s="13">
        <f t="shared" si="53"/>
        <v>0.9896727008</v>
      </c>
      <c r="AR126" s="4">
        <f t="shared" si="25"/>
        <v>0</v>
      </c>
      <c r="AS126" s="13"/>
      <c r="AT126" s="2">
        <f t="shared" si="46"/>
        <v>36</v>
      </c>
      <c r="AU126" s="4">
        <f t="shared" si="26"/>
        <v>108</v>
      </c>
      <c r="AV126" s="4">
        <f t="shared" si="27"/>
        <v>-0.54</v>
      </c>
      <c r="AW126" s="4">
        <f>150.875-1/32</f>
        <v>150.84375</v>
      </c>
      <c r="AX126" s="2">
        <v>155.25</v>
      </c>
      <c r="AY126" s="4">
        <f t="shared" si="28"/>
        <v>4.40625</v>
      </c>
      <c r="AZ126" s="13">
        <f t="shared" si="54"/>
        <v>0.9895285073</v>
      </c>
      <c r="BA126" s="4">
        <f t="shared" si="30"/>
        <v>0</v>
      </c>
      <c r="BB126" s="13"/>
      <c r="BC126" s="2">
        <f t="shared" si="47"/>
        <v>36</v>
      </c>
      <c r="BD126" s="4">
        <f t="shared" si="31"/>
        <v>108</v>
      </c>
      <c r="BE126" s="4">
        <f t="shared" si="32"/>
        <v>-0.54</v>
      </c>
      <c r="BH126" s="4">
        <f t="shared" si="33"/>
        <v>0</v>
      </c>
      <c r="BI126" s="13" t="str">
        <f t="shared" si="55"/>
        <v/>
      </c>
      <c r="BJ126" s="4" t="str">
        <f t="shared" si="35"/>
        <v/>
      </c>
      <c r="BK126" s="13"/>
      <c r="BL126" s="2">
        <f t="shared" si="48"/>
        <v>36</v>
      </c>
      <c r="BM126" s="4">
        <f t="shared" si="36"/>
        <v>108</v>
      </c>
      <c r="BN126" s="4">
        <f t="shared" si="37"/>
        <v>-0.54</v>
      </c>
      <c r="BQ126" s="4">
        <f t="shared" si="38"/>
        <v>0</v>
      </c>
      <c r="BR126" s="13" t="str">
        <f t="shared" si="56"/>
        <v/>
      </c>
      <c r="BS126" s="4" t="str">
        <f t="shared" si="40"/>
        <v/>
      </c>
      <c r="BT126" s="25"/>
    </row>
    <row r="127">
      <c r="A127" s="2">
        <f t="shared" si="41"/>
        <v>36.5</v>
      </c>
      <c r="B127" s="4">
        <f t="shared" si="1"/>
        <v>109.5</v>
      </c>
      <c r="C127" s="4">
        <f t="shared" si="2"/>
        <v>-0.69</v>
      </c>
      <c r="F127" s="4">
        <f t="shared" si="3"/>
        <v>0</v>
      </c>
      <c r="G127" s="13" t="str">
        <f t="shared" si="49"/>
        <v/>
      </c>
      <c r="H127" s="4" t="str">
        <f t="shared" si="5"/>
        <v/>
      </c>
      <c r="J127" s="2">
        <f t="shared" si="42"/>
        <v>36.5</v>
      </c>
      <c r="K127" s="4">
        <f t="shared" si="6"/>
        <v>109.5</v>
      </c>
      <c r="L127" s="4">
        <f t="shared" si="7"/>
        <v>-0.69</v>
      </c>
      <c r="O127" s="4">
        <f t="shared" si="8"/>
        <v>0</v>
      </c>
      <c r="P127" s="13" t="str">
        <f t="shared" si="50"/>
        <v/>
      </c>
      <c r="Q127" s="4" t="str">
        <f t="shared" si="10"/>
        <v/>
      </c>
      <c r="S127" s="2">
        <f t="shared" si="43"/>
        <v>36.5</v>
      </c>
      <c r="T127" s="4">
        <f t="shared" si="11"/>
        <v>109.5</v>
      </c>
      <c r="U127" s="4">
        <f t="shared" si="12"/>
        <v>-0.57</v>
      </c>
      <c r="X127" s="4">
        <f t="shared" si="13"/>
        <v>0</v>
      </c>
      <c r="Y127" s="13" t="str">
        <f t="shared" si="51"/>
        <v/>
      </c>
      <c r="Z127" s="4" t="str">
        <f t="shared" si="15"/>
        <v/>
      </c>
      <c r="AB127" s="2">
        <f t="shared" si="44"/>
        <v>36.5</v>
      </c>
      <c r="AC127" s="4">
        <f t="shared" si="16"/>
        <v>109.5</v>
      </c>
      <c r="AD127" s="4">
        <f t="shared" si="17"/>
        <v>-0.57</v>
      </c>
      <c r="AG127" s="4">
        <f t="shared" si="18"/>
        <v>0</v>
      </c>
      <c r="AH127" s="13" t="str">
        <f t="shared" si="52"/>
        <v/>
      </c>
      <c r="AI127" s="4" t="str">
        <f t="shared" si="20"/>
        <v/>
      </c>
      <c r="AJ127" s="13"/>
      <c r="AK127" s="2">
        <f t="shared" si="45"/>
        <v>36.5</v>
      </c>
      <c r="AL127" s="4">
        <f t="shared" si="21"/>
        <v>109.5</v>
      </c>
      <c r="AM127" s="4">
        <f t="shared" si="22"/>
        <v>-0.57</v>
      </c>
      <c r="AP127" s="4">
        <f t="shared" si="23"/>
        <v>0</v>
      </c>
      <c r="AQ127" s="13" t="str">
        <f t="shared" si="53"/>
        <v/>
      </c>
      <c r="AR127" s="4" t="str">
        <f t="shared" si="25"/>
        <v/>
      </c>
      <c r="AS127" s="13"/>
      <c r="AT127" s="2">
        <f t="shared" si="46"/>
        <v>36.5</v>
      </c>
      <c r="AU127" s="4">
        <f t="shared" si="26"/>
        <v>109.5</v>
      </c>
      <c r="AV127" s="4">
        <f t="shared" si="27"/>
        <v>-0.57</v>
      </c>
      <c r="AY127" s="4">
        <f t="shared" si="28"/>
        <v>0</v>
      </c>
      <c r="AZ127" s="13" t="str">
        <f t="shared" si="54"/>
        <v/>
      </c>
      <c r="BA127" s="4" t="str">
        <f t="shared" si="30"/>
        <v/>
      </c>
      <c r="BB127" s="13"/>
      <c r="BC127" s="2">
        <f t="shared" si="47"/>
        <v>36.5</v>
      </c>
      <c r="BD127" s="4">
        <f t="shared" si="31"/>
        <v>109.5</v>
      </c>
      <c r="BE127" s="4">
        <f t="shared" si="32"/>
        <v>-0.57</v>
      </c>
      <c r="BH127" s="4">
        <f t="shared" si="33"/>
        <v>0</v>
      </c>
      <c r="BI127" s="13" t="str">
        <f t="shared" si="55"/>
        <v/>
      </c>
      <c r="BJ127" s="4" t="str">
        <f t="shared" si="35"/>
        <v/>
      </c>
      <c r="BK127" s="13"/>
      <c r="BL127" s="2">
        <f t="shared" si="48"/>
        <v>36.5</v>
      </c>
      <c r="BM127" s="4">
        <f t="shared" si="36"/>
        <v>109.5</v>
      </c>
      <c r="BN127" s="4">
        <f t="shared" si="37"/>
        <v>-0.57</v>
      </c>
      <c r="BQ127" s="4">
        <f t="shared" si="38"/>
        <v>0</v>
      </c>
      <c r="BR127" s="13" t="str">
        <f t="shared" si="56"/>
        <v/>
      </c>
      <c r="BS127" s="4" t="str">
        <f t="shared" si="40"/>
        <v/>
      </c>
      <c r="BT127" s="25"/>
    </row>
    <row r="128">
      <c r="A128" s="2">
        <f t="shared" si="41"/>
        <v>37</v>
      </c>
      <c r="B128" s="4">
        <f t="shared" si="1"/>
        <v>111</v>
      </c>
      <c r="C128" s="4">
        <f t="shared" si="2"/>
        <v>-0.72</v>
      </c>
      <c r="F128" s="4">
        <f t="shared" si="3"/>
        <v>0</v>
      </c>
      <c r="G128" s="13" t="str">
        <f t="shared" si="49"/>
        <v/>
      </c>
      <c r="H128" s="4" t="str">
        <f t="shared" si="5"/>
        <v/>
      </c>
      <c r="I128" s="2"/>
      <c r="J128" s="2">
        <f t="shared" si="42"/>
        <v>37</v>
      </c>
      <c r="K128" s="4">
        <f t="shared" si="6"/>
        <v>111</v>
      </c>
      <c r="L128" s="4">
        <f t="shared" si="7"/>
        <v>-0.72</v>
      </c>
      <c r="O128" s="4">
        <f t="shared" si="8"/>
        <v>0</v>
      </c>
      <c r="P128" s="13" t="str">
        <f t="shared" si="50"/>
        <v/>
      </c>
      <c r="Q128" s="4" t="str">
        <f t="shared" si="10"/>
        <v/>
      </c>
      <c r="S128" s="2">
        <f t="shared" si="43"/>
        <v>37</v>
      </c>
      <c r="T128" s="4">
        <f t="shared" si="11"/>
        <v>111</v>
      </c>
      <c r="U128" s="4">
        <f t="shared" si="12"/>
        <v>-0.6</v>
      </c>
      <c r="V128" s="4">
        <f>150+13/16</f>
        <v>150.8125</v>
      </c>
      <c r="W128" s="4">
        <f>155.25+1/32</f>
        <v>155.28125</v>
      </c>
      <c r="X128" s="4">
        <f t="shared" si="13"/>
        <v>4.46875</v>
      </c>
      <c r="Y128" s="13">
        <f t="shared" si="51"/>
        <v>0.9965217286</v>
      </c>
      <c r="Z128" s="4">
        <f t="shared" si="15"/>
        <v>0</v>
      </c>
      <c r="AB128" s="2">
        <f t="shared" si="44"/>
        <v>37</v>
      </c>
      <c r="AC128" s="4">
        <f t="shared" si="16"/>
        <v>111</v>
      </c>
      <c r="AD128" s="4">
        <f t="shared" si="17"/>
        <v>-0.6</v>
      </c>
      <c r="AE128" s="2">
        <v>150.75</v>
      </c>
      <c r="AF128" s="4">
        <f>155+5/16</f>
        <v>155.3125</v>
      </c>
      <c r="AG128" s="4">
        <f t="shared" si="18"/>
        <v>4.5625</v>
      </c>
      <c r="AH128" s="13">
        <f t="shared" si="52"/>
        <v>0.9932202608</v>
      </c>
      <c r="AI128" s="4">
        <f t="shared" si="20"/>
        <v>0</v>
      </c>
      <c r="AJ128" s="13"/>
      <c r="AK128" s="2">
        <f t="shared" si="45"/>
        <v>37</v>
      </c>
      <c r="AL128" s="4">
        <f t="shared" si="21"/>
        <v>111</v>
      </c>
      <c r="AM128" s="4">
        <f t="shared" si="22"/>
        <v>-0.6</v>
      </c>
      <c r="AN128" s="4">
        <f>150+13/16</f>
        <v>150.8125</v>
      </c>
      <c r="AO128" s="4">
        <f>155.25+1/32</f>
        <v>155.28125</v>
      </c>
      <c r="AP128" s="4">
        <f t="shared" si="23"/>
        <v>4.46875</v>
      </c>
      <c r="AQ128" s="13">
        <f t="shared" si="53"/>
        <v>0.9896727008</v>
      </c>
      <c r="AR128" s="4">
        <f t="shared" si="25"/>
        <v>0</v>
      </c>
      <c r="AS128" s="13"/>
      <c r="AT128" s="2">
        <f t="shared" si="46"/>
        <v>37</v>
      </c>
      <c r="AU128" s="4">
        <f t="shared" si="26"/>
        <v>111</v>
      </c>
      <c r="AV128" s="4">
        <f t="shared" si="27"/>
        <v>-0.6</v>
      </c>
      <c r="AW128" s="4">
        <f>150.875-1/32</f>
        <v>150.84375</v>
      </c>
      <c r="AX128" s="4">
        <f>155.25+1/32</f>
        <v>155.28125</v>
      </c>
      <c r="AY128" s="4">
        <f t="shared" si="28"/>
        <v>4.4375</v>
      </c>
      <c r="AZ128" s="13">
        <f t="shared" si="54"/>
        <v>0.993031274</v>
      </c>
      <c r="BA128" s="4">
        <f t="shared" si="30"/>
        <v>0</v>
      </c>
      <c r="BB128" s="13"/>
      <c r="BC128" s="2">
        <f t="shared" si="47"/>
        <v>37</v>
      </c>
      <c r="BD128" s="4">
        <f t="shared" si="31"/>
        <v>111</v>
      </c>
      <c r="BE128" s="4">
        <f t="shared" si="32"/>
        <v>-0.6</v>
      </c>
      <c r="BH128" s="4">
        <f t="shared" si="33"/>
        <v>0</v>
      </c>
      <c r="BI128" s="13" t="str">
        <f t="shared" si="55"/>
        <v/>
      </c>
      <c r="BJ128" s="4" t="str">
        <f t="shared" si="35"/>
        <v/>
      </c>
      <c r="BK128" s="13"/>
      <c r="BL128" s="2">
        <f t="shared" si="48"/>
        <v>37</v>
      </c>
      <c r="BM128" s="4">
        <f t="shared" si="36"/>
        <v>111</v>
      </c>
      <c r="BN128" s="4">
        <f t="shared" si="37"/>
        <v>-0.6</v>
      </c>
      <c r="BQ128" s="4">
        <f t="shared" si="38"/>
        <v>0</v>
      </c>
      <c r="BR128" s="13" t="str">
        <f t="shared" si="56"/>
        <v/>
      </c>
      <c r="BS128" s="4" t="str">
        <f t="shared" si="40"/>
        <v/>
      </c>
      <c r="BT128" s="25"/>
    </row>
    <row r="129">
      <c r="A129" s="2">
        <f t="shared" si="41"/>
        <v>37.5</v>
      </c>
      <c r="B129" s="4">
        <f t="shared" si="1"/>
        <v>112.5</v>
      </c>
      <c r="C129" s="4">
        <f t="shared" si="2"/>
        <v>-0.75</v>
      </c>
      <c r="F129" s="4">
        <f t="shared" si="3"/>
        <v>0</v>
      </c>
      <c r="G129" s="13" t="str">
        <f t="shared" si="49"/>
        <v/>
      </c>
      <c r="H129" s="4" t="str">
        <f t="shared" si="5"/>
        <v/>
      </c>
      <c r="J129" s="2">
        <f t="shared" si="42"/>
        <v>37.5</v>
      </c>
      <c r="K129" s="4">
        <f t="shared" si="6"/>
        <v>112.5</v>
      </c>
      <c r="L129" s="4">
        <f t="shared" si="7"/>
        <v>-0.75</v>
      </c>
      <c r="O129" s="4">
        <f t="shared" si="8"/>
        <v>0</v>
      </c>
      <c r="P129" s="13" t="str">
        <f t="shared" si="50"/>
        <v/>
      </c>
      <c r="Q129" s="4" t="str">
        <f t="shared" si="10"/>
        <v/>
      </c>
      <c r="S129" s="2">
        <f t="shared" si="43"/>
        <v>37.5</v>
      </c>
      <c r="T129" s="4">
        <f t="shared" si="11"/>
        <v>112.5</v>
      </c>
      <c r="U129" s="4">
        <f t="shared" si="12"/>
        <v>-0.63</v>
      </c>
      <c r="X129" s="4">
        <f t="shared" si="13"/>
        <v>0</v>
      </c>
      <c r="Y129" s="13" t="str">
        <f t="shared" si="51"/>
        <v/>
      </c>
      <c r="Z129" s="4" t="str">
        <f t="shared" si="15"/>
        <v/>
      </c>
      <c r="AB129" s="2">
        <f t="shared" si="44"/>
        <v>37.5</v>
      </c>
      <c r="AC129" s="4">
        <f t="shared" si="16"/>
        <v>112.5</v>
      </c>
      <c r="AD129" s="4">
        <f t="shared" si="17"/>
        <v>-0.63</v>
      </c>
      <c r="AG129" s="4">
        <f t="shared" si="18"/>
        <v>0</v>
      </c>
      <c r="AH129" s="13" t="str">
        <f t="shared" si="52"/>
        <v/>
      </c>
      <c r="AI129" s="4" t="str">
        <f t="shared" si="20"/>
        <v/>
      </c>
      <c r="AJ129" s="13"/>
      <c r="AK129" s="2">
        <f t="shared" si="45"/>
        <v>37.5</v>
      </c>
      <c r="AL129" s="4">
        <f t="shared" si="21"/>
        <v>112.5</v>
      </c>
      <c r="AM129" s="4">
        <f t="shared" si="22"/>
        <v>-0.63</v>
      </c>
      <c r="AP129" s="4">
        <f t="shared" si="23"/>
        <v>0</v>
      </c>
      <c r="AQ129" s="13" t="str">
        <f t="shared" si="53"/>
        <v/>
      </c>
      <c r="AR129" s="4" t="str">
        <f t="shared" si="25"/>
        <v/>
      </c>
      <c r="AS129" s="13"/>
      <c r="AT129" s="2">
        <f t="shared" si="46"/>
        <v>37.5</v>
      </c>
      <c r="AU129" s="4">
        <f t="shared" si="26"/>
        <v>112.5</v>
      </c>
      <c r="AV129" s="4">
        <f t="shared" si="27"/>
        <v>-0.63</v>
      </c>
      <c r="AY129" s="4">
        <f t="shared" si="28"/>
        <v>0</v>
      </c>
      <c r="AZ129" s="13" t="str">
        <f t="shared" si="54"/>
        <v/>
      </c>
      <c r="BA129" s="4" t="str">
        <f t="shared" si="30"/>
        <v/>
      </c>
      <c r="BB129" s="13"/>
      <c r="BC129" s="2">
        <f t="shared" si="47"/>
        <v>37.5</v>
      </c>
      <c r="BD129" s="4">
        <f t="shared" si="31"/>
        <v>112.5</v>
      </c>
      <c r="BE129" s="4">
        <f t="shared" si="32"/>
        <v>-0.63</v>
      </c>
      <c r="BH129" s="4">
        <f t="shared" si="33"/>
        <v>0</v>
      </c>
      <c r="BI129" s="13" t="str">
        <f t="shared" si="55"/>
        <v/>
      </c>
      <c r="BJ129" s="4" t="str">
        <f t="shared" si="35"/>
        <v/>
      </c>
      <c r="BK129" s="13"/>
      <c r="BL129" s="2">
        <f t="shared" si="48"/>
        <v>37.5</v>
      </c>
      <c r="BM129" s="4">
        <f t="shared" si="36"/>
        <v>112.5</v>
      </c>
      <c r="BN129" s="4">
        <f t="shared" si="37"/>
        <v>-0.63</v>
      </c>
      <c r="BQ129" s="4">
        <f t="shared" si="38"/>
        <v>0</v>
      </c>
      <c r="BR129" s="13" t="str">
        <f t="shared" si="56"/>
        <v/>
      </c>
      <c r="BS129" s="4" t="str">
        <f t="shared" si="40"/>
        <v/>
      </c>
      <c r="BT129" s="25"/>
    </row>
    <row r="130">
      <c r="A130" s="2">
        <f t="shared" si="41"/>
        <v>38</v>
      </c>
      <c r="B130" s="4">
        <f t="shared" si="1"/>
        <v>114</v>
      </c>
      <c r="C130" s="4">
        <f t="shared" si="2"/>
        <v>-0.78</v>
      </c>
      <c r="F130" s="4">
        <f t="shared" si="3"/>
        <v>0</v>
      </c>
      <c r="G130" s="13" t="str">
        <f t="shared" si="49"/>
        <v/>
      </c>
      <c r="H130" s="4" t="str">
        <f t="shared" si="5"/>
        <v/>
      </c>
      <c r="J130" s="2">
        <f t="shared" si="42"/>
        <v>38</v>
      </c>
      <c r="K130" s="4">
        <f t="shared" si="6"/>
        <v>114</v>
      </c>
      <c r="L130" s="4">
        <f t="shared" si="7"/>
        <v>-0.78</v>
      </c>
      <c r="O130" s="4">
        <f t="shared" si="8"/>
        <v>0</v>
      </c>
      <c r="P130" s="13" t="str">
        <f t="shared" si="50"/>
        <v/>
      </c>
      <c r="Q130" s="4" t="str">
        <f t="shared" si="10"/>
        <v/>
      </c>
      <c r="S130" s="2">
        <f t="shared" si="43"/>
        <v>38</v>
      </c>
      <c r="T130" s="4">
        <f t="shared" si="11"/>
        <v>114</v>
      </c>
      <c r="U130" s="4">
        <f t="shared" si="12"/>
        <v>-0.66</v>
      </c>
      <c r="V130" s="4">
        <f>150+13/16</f>
        <v>150.8125</v>
      </c>
      <c r="W130" s="4">
        <f>155.25+1/32</f>
        <v>155.28125</v>
      </c>
      <c r="X130" s="4">
        <f t="shared" si="13"/>
        <v>4.46875</v>
      </c>
      <c r="Y130" s="13">
        <f t="shared" si="51"/>
        <v>0.9965217286</v>
      </c>
      <c r="Z130" s="4">
        <f t="shared" si="15"/>
        <v>0</v>
      </c>
      <c r="AB130" s="2">
        <f t="shared" si="44"/>
        <v>38</v>
      </c>
      <c r="AC130" s="4">
        <f t="shared" si="16"/>
        <v>114</v>
      </c>
      <c r="AD130" s="4">
        <f t="shared" si="17"/>
        <v>-0.66</v>
      </c>
      <c r="AE130" s="2">
        <v>150.75</v>
      </c>
      <c r="AF130" s="4">
        <f>155+5/16</f>
        <v>155.3125</v>
      </c>
      <c r="AG130" s="4">
        <f t="shared" si="18"/>
        <v>4.5625</v>
      </c>
      <c r="AH130" s="13">
        <f t="shared" si="52"/>
        <v>0.9932202608</v>
      </c>
      <c r="AI130" s="4">
        <f t="shared" si="20"/>
        <v>0</v>
      </c>
      <c r="AJ130" s="13"/>
      <c r="AK130" s="2">
        <f t="shared" si="45"/>
        <v>38</v>
      </c>
      <c r="AL130" s="4">
        <f t="shared" si="21"/>
        <v>114</v>
      </c>
      <c r="AM130" s="4">
        <f t="shared" si="22"/>
        <v>-0.66</v>
      </c>
      <c r="AN130" s="4">
        <f>150.75+1/32</f>
        <v>150.78125</v>
      </c>
      <c r="AO130" s="4">
        <f>155.25+1/32</f>
        <v>155.28125</v>
      </c>
      <c r="AP130" s="4">
        <f t="shared" si="23"/>
        <v>4.5</v>
      </c>
      <c r="AQ130" s="13">
        <f t="shared" si="53"/>
        <v>0.9931270663</v>
      </c>
      <c r="AR130" s="4">
        <f t="shared" si="25"/>
        <v>0</v>
      </c>
      <c r="AS130" s="13"/>
      <c r="AT130" s="2">
        <f t="shared" si="46"/>
        <v>38</v>
      </c>
      <c r="AU130" s="4">
        <f t="shared" si="26"/>
        <v>114</v>
      </c>
      <c r="AV130" s="4">
        <f t="shared" si="27"/>
        <v>-0.66</v>
      </c>
      <c r="AW130" s="4">
        <f>150.875-1/32</f>
        <v>150.84375</v>
      </c>
      <c r="AX130" s="4">
        <f>155.25+1/32</f>
        <v>155.28125</v>
      </c>
      <c r="AY130" s="4">
        <f t="shared" si="28"/>
        <v>4.4375</v>
      </c>
      <c r="AZ130" s="13">
        <f t="shared" si="54"/>
        <v>0.993031274</v>
      </c>
      <c r="BA130" s="4">
        <f t="shared" si="30"/>
        <v>0</v>
      </c>
      <c r="BB130" s="13"/>
      <c r="BC130" s="2">
        <f t="shared" si="47"/>
        <v>38</v>
      </c>
      <c r="BD130" s="4">
        <f t="shared" si="31"/>
        <v>114</v>
      </c>
      <c r="BE130" s="4">
        <f t="shared" si="32"/>
        <v>-0.66</v>
      </c>
      <c r="BH130" s="4">
        <f t="shared" si="33"/>
        <v>0</v>
      </c>
      <c r="BI130" s="13" t="str">
        <f t="shared" si="55"/>
        <v/>
      </c>
      <c r="BJ130" s="4" t="str">
        <f t="shared" si="35"/>
        <v/>
      </c>
      <c r="BK130" s="13"/>
      <c r="BL130" s="2">
        <f t="shared" si="48"/>
        <v>38</v>
      </c>
      <c r="BM130" s="4">
        <f t="shared" si="36"/>
        <v>114</v>
      </c>
      <c r="BN130" s="4">
        <f t="shared" si="37"/>
        <v>-0.66</v>
      </c>
      <c r="BQ130" s="4">
        <f t="shared" si="38"/>
        <v>0</v>
      </c>
      <c r="BR130" s="13" t="str">
        <f t="shared" si="56"/>
        <v/>
      </c>
      <c r="BS130" s="4" t="str">
        <f t="shared" si="40"/>
        <v/>
      </c>
      <c r="BT130" s="25"/>
    </row>
    <row r="131">
      <c r="A131" s="2">
        <f t="shared" si="41"/>
        <v>38.5</v>
      </c>
      <c r="B131" s="4">
        <f t="shared" si="1"/>
        <v>115.5</v>
      </c>
      <c r="C131" s="4">
        <f t="shared" si="2"/>
        <v>-0.81</v>
      </c>
      <c r="F131" s="4">
        <f t="shared" si="3"/>
        <v>0</v>
      </c>
      <c r="G131" s="13" t="str">
        <f t="shared" si="49"/>
        <v/>
      </c>
      <c r="H131" s="4" t="str">
        <f t="shared" si="5"/>
        <v/>
      </c>
      <c r="J131" s="2">
        <f t="shared" si="42"/>
        <v>38.5</v>
      </c>
      <c r="K131" s="4">
        <f t="shared" si="6"/>
        <v>115.5</v>
      </c>
      <c r="L131" s="4">
        <f t="shared" si="7"/>
        <v>-0.81</v>
      </c>
      <c r="O131" s="4">
        <f t="shared" si="8"/>
        <v>0</v>
      </c>
      <c r="P131" s="13" t="str">
        <f t="shared" si="50"/>
        <v/>
      </c>
      <c r="Q131" s="4" t="str">
        <f t="shared" si="10"/>
        <v/>
      </c>
      <c r="S131" s="2">
        <f t="shared" si="43"/>
        <v>38.5</v>
      </c>
      <c r="T131" s="4">
        <f t="shared" si="11"/>
        <v>115.5</v>
      </c>
      <c r="U131" s="4">
        <f t="shared" si="12"/>
        <v>-0.69</v>
      </c>
      <c r="X131" s="4">
        <f t="shared" si="13"/>
        <v>0</v>
      </c>
      <c r="Y131" s="13" t="str">
        <f t="shared" si="51"/>
        <v/>
      </c>
      <c r="Z131" s="4" t="str">
        <f t="shared" si="15"/>
        <v/>
      </c>
      <c r="AB131" s="2">
        <f t="shared" si="44"/>
        <v>38.5</v>
      </c>
      <c r="AC131" s="4">
        <f t="shared" si="16"/>
        <v>115.5</v>
      </c>
      <c r="AD131" s="4">
        <f t="shared" si="17"/>
        <v>-0.69</v>
      </c>
      <c r="AG131" s="4">
        <f t="shared" si="18"/>
        <v>0</v>
      </c>
      <c r="AH131" s="13" t="str">
        <f t="shared" si="52"/>
        <v/>
      </c>
      <c r="AI131" s="4" t="str">
        <f t="shared" si="20"/>
        <v/>
      </c>
      <c r="AJ131" s="13"/>
      <c r="AK131" s="2">
        <f t="shared" si="45"/>
        <v>38.5</v>
      </c>
      <c r="AL131" s="4">
        <f t="shared" si="21"/>
        <v>115.5</v>
      </c>
      <c r="AM131" s="4">
        <f t="shared" si="22"/>
        <v>-0.69</v>
      </c>
      <c r="AP131" s="4">
        <f t="shared" si="23"/>
        <v>0</v>
      </c>
      <c r="AQ131" s="13" t="str">
        <f t="shared" si="53"/>
        <v/>
      </c>
      <c r="AR131" s="4" t="str">
        <f t="shared" si="25"/>
        <v/>
      </c>
      <c r="AS131" s="13"/>
      <c r="AT131" s="2">
        <f t="shared" si="46"/>
        <v>38.5</v>
      </c>
      <c r="AU131" s="4">
        <f t="shared" si="26"/>
        <v>115.5</v>
      </c>
      <c r="AV131" s="4">
        <f t="shared" si="27"/>
        <v>-0.69</v>
      </c>
      <c r="AY131" s="4">
        <f t="shared" si="28"/>
        <v>0</v>
      </c>
      <c r="AZ131" s="13" t="str">
        <f t="shared" si="54"/>
        <v/>
      </c>
      <c r="BA131" s="4" t="str">
        <f t="shared" si="30"/>
        <v/>
      </c>
      <c r="BB131" s="13"/>
      <c r="BC131" s="2">
        <f t="shared" si="47"/>
        <v>38.5</v>
      </c>
      <c r="BD131" s="4">
        <f t="shared" si="31"/>
        <v>115.5</v>
      </c>
      <c r="BE131" s="4">
        <f t="shared" si="32"/>
        <v>-0.69</v>
      </c>
      <c r="BH131" s="4">
        <f t="shared" si="33"/>
        <v>0</v>
      </c>
      <c r="BI131" s="13" t="str">
        <f t="shared" si="55"/>
        <v/>
      </c>
      <c r="BJ131" s="4" t="str">
        <f t="shared" si="35"/>
        <v/>
      </c>
      <c r="BK131" s="13"/>
      <c r="BL131" s="2">
        <f t="shared" si="48"/>
        <v>38.5</v>
      </c>
      <c r="BM131" s="4">
        <f t="shared" si="36"/>
        <v>115.5</v>
      </c>
      <c r="BN131" s="4">
        <f t="shared" si="37"/>
        <v>-0.69</v>
      </c>
      <c r="BQ131" s="4">
        <f t="shared" si="38"/>
        <v>0</v>
      </c>
      <c r="BR131" s="13" t="str">
        <f t="shared" si="56"/>
        <v/>
      </c>
      <c r="BS131" s="4" t="str">
        <f t="shared" si="40"/>
        <v/>
      </c>
      <c r="BT131" s="25"/>
    </row>
    <row r="132">
      <c r="A132" s="2">
        <f t="shared" si="41"/>
        <v>39</v>
      </c>
      <c r="B132" s="4">
        <f t="shared" si="1"/>
        <v>117</v>
      </c>
      <c r="C132" s="4">
        <f t="shared" si="2"/>
        <v>-0.84</v>
      </c>
      <c r="F132" s="4">
        <f t="shared" si="3"/>
        <v>0</v>
      </c>
      <c r="G132" s="13" t="str">
        <f t="shared" si="49"/>
        <v/>
      </c>
      <c r="H132" s="4" t="str">
        <f t="shared" si="5"/>
        <v/>
      </c>
      <c r="J132" s="2">
        <f t="shared" si="42"/>
        <v>39</v>
      </c>
      <c r="K132" s="4">
        <f t="shared" si="6"/>
        <v>117</v>
      </c>
      <c r="L132" s="4">
        <f t="shared" si="7"/>
        <v>-0.84</v>
      </c>
      <c r="O132" s="4">
        <f t="shared" si="8"/>
        <v>0</v>
      </c>
      <c r="P132" s="13" t="str">
        <f t="shared" si="50"/>
        <v/>
      </c>
      <c r="Q132" s="4" t="str">
        <f t="shared" si="10"/>
        <v/>
      </c>
      <c r="S132" s="2">
        <f t="shared" si="43"/>
        <v>39</v>
      </c>
      <c r="T132" s="4">
        <f t="shared" si="11"/>
        <v>117</v>
      </c>
      <c r="U132" s="4">
        <f t="shared" si="12"/>
        <v>-0.72</v>
      </c>
      <c r="X132" s="4">
        <f t="shared" si="13"/>
        <v>0</v>
      </c>
      <c r="Y132" s="13" t="str">
        <f t="shared" si="51"/>
        <v/>
      </c>
      <c r="Z132" s="4" t="str">
        <f t="shared" si="15"/>
        <v/>
      </c>
      <c r="AB132" s="2">
        <f t="shared" si="44"/>
        <v>39</v>
      </c>
      <c r="AC132" s="4">
        <f t="shared" si="16"/>
        <v>117</v>
      </c>
      <c r="AD132" s="4">
        <f t="shared" si="17"/>
        <v>-0.72</v>
      </c>
      <c r="AE132" s="2">
        <v>150.75</v>
      </c>
      <c r="AF132" s="4">
        <f>155+5/16</f>
        <v>155.3125</v>
      </c>
      <c r="AG132" s="4">
        <f t="shared" si="18"/>
        <v>4.5625</v>
      </c>
      <c r="AH132" s="13">
        <f t="shared" si="52"/>
        <v>0.9932202608</v>
      </c>
      <c r="AI132" s="4">
        <f t="shared" si="20"/>
        <v>0</v>
      </c>
      <c r="AJ132" s="13"/>
      <c r="AK132" s="2">
        <f t="shared" si="45"/>
        <v>39</v>
      </c>
      <c r="AL132" s="4">
        <f t="shared" si="21"/>
        <v>117</v>
      </c>
      <c r="AM132" s="4">
        <f t="shared" si="22"/>
        <v>-0.72</v>
      </c>
      <c r="AN132" s="4">
        <f>150.75+1/32</f>
        <v>150.78125</v>
      </c>
      <c r="AO132" s="4">
        <f>155.25+1/32</f>
        <v>155.28125</v>
      </c>
      <c r="AP132" s="4">
        <f t="shared" si="23"/>
        <v>4.5</v>
      </c>
      <c r="AQ132" s="13">
        <f t="shared" si="53"/>
        <v>0.9931270663</v>
      </c>
      <c r="AR132" s="4">
        <f t="shared" si="25"/>
        <v>0</v>
      </c>
      <c r="AS132" s="13"/>
      <c r="AT132" s="2">
        <f t="shared" si="46"/>
        <v>39</v>
      </c>
      <c r="AU132" s="4">
        <f t="shared" si="26"/>
        <v>117</v>
      </c>
      <c r="AV132" s="4">
        <f t="shared" si="27"/>
        <v>-0.72</v>
      </c>
      <c r="AW132" s="4">
        <f>150.875-1/32</f>
        <v>150.84375</v>
      </c>
      <c r="AX132" s="4">
        <f>155.25+1/32</f>
        <v>155.28125</v>
      </c>
      <c r="AY132" s="4">
        <f t="shared" si="28"/>
        <v>4.4375</v>
      </c>
      <c r="AZ132" s="13">
        <f t="shared" si="54"/>
        <v>0.993031274</v>
      </c>
      <c r="BA132" s="4">
        <f t="shared" si="30"/>
        <v>0</v>
      </c>
      <c r="BB132" s="13"/>
      <c r="BC132" s="2">
        <f t="shared" si="47"/>
        <v>39</v>
      </c>
      <c r="BD132" s="4">
        <f t="shared" si="31"/>
        <v>117</v>
      </c>
      <c r="BE132" s="4">
        <f t="shared" si="32"/>
        <v>-0.72</v>
      </c>
      <c r="BH132" s="4">
        <f t="shared" si="33"/>
        <v>0</v>
      </c>
      <c r="BI132" s="13" t="str">
        <f t="shared" si="55"/>
        <v/>
      </c>
      <c r="BJ132" s="4" t="str">
        <f t="shared" si="35"/>
        <v/>
      </c>
      <c r="BK132" s="13"/>
      <c r="BL132" s="2">
        <f t="shared" si="48"/>
        <v>39</v>
      </c>
      <c r="BM132" s="4">
        <f t="shared" si="36"/>
        <v>117</v>
      </c>
      <c r="BN132" s="4">
        <f t="shared" si="37"/>
        <v>-0.72</v>
      </c>
      <c r="BQ132" s="4">
        <f t="shared" si="38"/>
        <v>0</v>
      </c>
      <c r="BR132" s="13" t="str">
        <f t="shared" si="56"/>
        <v/>
      </c>
      <c r="BS132" s="4" t="str">
        <f t="shared" si="40"/>
        <v/>
      </c>
      <c r="BT132" s="25"/>
    </row>
    <row r="133">
      <c r="A133" s="2">
        <f t="shared" si="41"/>
        <v>39.5</v>
      </c>
      <c r="B133" s="4">
        <f t="shared" si="1"/>
        <v>118.5</v>
      </c>
      <c r="C133" s="4">
        <f t="shared" si="2"/>
        <v>-0.87</v>
      </c>
      <c r="F133" s="4">
        <f t="shared" si="3"/>
        <v>0</v>
      </c>
      <c r="G133" s="13" t="str">
        <f t="shared" si="49"/>
        <v/>
      </c>
      <c r="H133" s="4" t="str">
        <f t="shared" si="5"/>
        <v/>
      </c>
      <c r="J133" s="2">
        <f t="shared" si="42"/>
        <v>39.5</v>
      </c>
      <c r="K133" s="4">
        <f t="shared" si="6"/>
        <v>118.5</v>
      </c>
      <c r="L133" s="4">
        <f t="shared" si="7"/>
        <v>-0.87</v>
      </c>
      <c r="O133" s="4">
        <f t="shared" si="8"/>
        <v>0</v>
      </c>
      <c r="P133" s="13" t="str">
        <f t="shared" si="50"/>
        <v/>
      </c>
      <c r="Q133" s="4" t="str">
        <f t="shared" si="10"/>
        <v/>
      </c>
      <c r="S133" s="2">
        <f t="shared" si="43"/>
        <v>39.5</v>
      </c>
      <c r="T133" s="4">
        <f t="shared" si="11"/>
        <v>118.5</v>
      </c>
      <c r="U133" s="4">
        <f t="shared" si="12"/>
        <v>-0.75</v>
      </c>
      <c r="X133" s="4">
        <f t="shared" si="13"/>
        <v>0</v>
      </c>
      <c r="Y133" s="13" t="str">
        <f t="shared" si="51"/>
        <v/>
      </c>
      <c r="Z133" s="4" t="str">
        <f t="shared" si="15"/>
        <v/>
      </c>
      <c r="AB133" s="2">
        <f t="shared" si="44"/>
        <v>39.5</v>
      </c>
      <c r="AC133" s="4">
        <f t="shared" si="16"/>
        <v>118.5</v>
      </c>
      <c r="AD133" s="4">
        <f t="shared" si="17"/>
        <v>-0.75</v>
      </c>
      <c r="AG133" s="4">
        <f t="shared" si="18"/>
        <v>0</v>
      </c>
      <c r="AH133" s="13" t="str">
        <f t="shared" si="52"/>
        <v/>
      </c>
      <c r="AI133" s="4" t="str">
        <f t="shared" si="20"/>
        <v/>
      </c>
      <c r="AJ133" s="13"/>
      <c r="AK133" s="2">
        <f t="shared" si="45"/>
        <v>39.5</v>
      </c>
      <c r="AL133" s="4">
        <f t="shared" si="21"/>
        <v>118.5</v>
      </c>
      <c r="AM133" s="4">
        <f t="shared" si="22"/>
        <v>-0.75</v>
      </c>
      <c r="AP133" s="4">
        <f t="shared" si="23"/>
        <v>0</v>
      </c>
      <c r="AQ133" s="13" t="str">
        <f t="shared" si="53"/>
        <v/>
      </c>
      <c r="AR133" s="4" t="str">
        <f t="shared" si="25"/>
        <v/>
      </c>
      <c r="AS133" s="13"/>
      <c r="AT133" s="2">
        <f t="shared" si="46"/>
        <v>39.5</v>
      </c>
      <c r="AU133" s="4">
        <f t="shared" si="26"/>
        <v>118.5</v>
      </c>
      <c r="AV133" s="4">
        <f t="shared" si="27"/>
        <v>-0.75</v>
      </c>
      <c r="AY133" s="4">
        <f t="shared" si="28"/>
        <v>0</v>
      </c>
      <c r="AZ133" s="13" t="str">
        <f t="shared" si="54"/>
        <v/>
      </c>
      <c r="BA133" s="4" t="str">
        <f t="shared" si="30"/>
        <v/>
      </c>
      <c r="BB133" s="13"/>
      <c r="BC133" s="2">
        <f t="shared" si="47"/>
        <v>39.5</v>
      </c>
      <c r="BD133" s="4">
        <f t="shared" si="31"/>
        <v>118.5</v>
      </c>
      <c r="BE133" s="4">
        <f t="shared" si="32"/>
        <v>-0.75</v>
      </c>
      <c r="BH133" s="4">
        <f t="shared" si="33"/>
        <v>0</v>
      </c>
      <c r="BI133" s="13" t="str">
        <f t="shared" si="55"/>
        <v/>
      </c>
      <c r="BJ133" s="4" t="str">
        <f t="shared" si="35"/>
        <v/>
      </c>
      <c r="BK133" s="13"/>
      <c r="BL133" s="2">
        <f t="shared" si="48"/>
        <v>39.5</v>
      </c>
      <c r="BM133" s="4">
        <f t="shared" si="36"/>
        <v>118.5</v>
      </c>
      <c r="BN133" s="4">
        <f t="shared" si="37"/>
        <v>-0.75</v>
      </c>
      <c r="BQ133" s="4">
        <f t="shared" si="38"/>
        <v>0</v>
      </c>
      <c r="BR133" s="13" t="str">
        <f t="shared" si="56"/>
        <v/>
      </c>
      <c r="BS133" s="4" t="str">
        <f t="shared" si="40"/>
        <v/>
      </c>
      <c r="BT133" s="25"/>
    </row>
    <row r="134">
      <c r="A134" s="2">
        <f t="shared" si="41"/>
        <v>40</v>
      </c>
      <c r="B134" s="4">
        <f t="shared" si="1"/>
        <v>120</v>
      </c>
      <c r="C134" s="4">
        <f t="shared" si="2"/>
        <v>-0.9</v>
      </c>
      <c r="F134" s="4">
        <f t="shared" si="3"/>
        <v>0</v>
      </c>
      <c r="G134" s="13" t="str">
        <f t="shared" si="49"/>
        <v/>
      </c>
      <c r="H134" s="4" t="str">
        <f t="shared" si="5"/>
        <v/>
      </c>
      <c r="J134" s="2">
        <f t="shared" si="42"/>
        <v>40</v>
      </c>
      <c r="K134" s="4">
        <f t="shared" si="6"/>
        <v>120</v>
      </c>
      <c r="L134" s="4">
        <f t="shared" si="7"/>
        <v>-0.9</v>
      </c>
      <c r="O134" s="4">
        <f t="shared" si="8"/>
        <v>0</v>
      </c>
      <c r="P134" s="13" t="str">
        <f t="shared" si="50"/>
        <v/>
      </c>
      <c r="Q134" s="4" t="str">
        <f t="shared" si="10"/>
        <v/>
      </c>
      <c r="S134" s="2">
        <f t="shared" si="43"/>
        <v>40</v>
      </c>
      <c r="T134" s="4">
        <f t="shared" si="11"/>
        <v>120</v>
      </c>
      <c r="U134" s="4">
        <f t="shared" si="12"/>
        <v>-0.78</v>
      </c>
      <c r="V134" s="4">
        <f>150+13/16</f>
        <v>150.8125</v>
      </c>
      <c r="W134" s="4">
        <f>155.25+1/32</f>
        <v>155.28125</v>
      </c>
      <c r="X134" s="4">
        <f t="shared" si="13"/>
        <v>4.46875</v>
      </c>
      <c r="Y134" s="13">
        <f t="shared" si="51"/>
        <v>0.9965217286</v>
      </c>
      <c r="Z134" s="4">
        <f t="shared" si="15"/>
        <v>0</v>
      </c>
      <c r="AB134" s="2">
        <f t="shared" si="44"/>
        <v>40</v>
      </c>
      <c r="AC134" s="4">
        <f t="shared" si="16"/>
        <v>120</v>
      </c>
      <c r="AD134" s="4">
        <f t="shared" si="17"/>
        <v>-0.78</v>
      </c>
      <c r="AE134" s="2">
        <v>150.75</v>
      </c>
      <c r="AF134" s="4">
        <f>155+5/16</f>
        <v>155.3125</v>
      </c>
      <c r="AG134" s="4">
        <f t="shared" si="18"/>
        <v>4.5625</v>
      </c>
      <c r="AH134" s="13">
        <f t="shared" si="52"/>
        <v>0.9932202608</v>
      </c>
      <c r="AI134" s="4">
        <f t="shared" si="20"/>
        <v>0</v>
      </c>
      <c r="AJ134" s="13"/>
      <c r="AK134" s="2">
        <f t="shared" si="45"/>
        <v>40</v>
      </c>
      <c r="AL134" s="4">
        <f t="shared" si="21"/>
        <v>120</v>
      </c>
      <c r="AM134" s="4">
        <f t="shared" si="22"/>
        <v>-0.78</v>
      </c>
      <c r="AN134" s="4">
        <f>150.75+1/32</f>
        <v>150.78125</v>
      </c>
      <c r="AO134" s="4">
        <f>155+5/16</f>
        <v>155.3125</v>
      </c>
      <c r="AP134" s="4">
        <f t="shared" si="23"/>
        <v>4.53125</v>
      </c>
      <c r="AQ134" s="13">
        <f t="shared" si="53"/>
        <v>0.9965694582</v>
      </c>
      <c r="AR134" s="4">
        <f t="shared" si="25"/>
        <v>0</v>
      </c>
      <c r="AS134" s="13"/>
      <c r="AT134" s="2">
        <f t="shared" si="46"/>
        <v>40</v>
      </c>
      <c r="AU134" s="4">
        <f t="shared" si="26"/>
        <v>120</v>
      </c>
      <c r="AV134" s="4">
        <f t="shared" si="27"/>
        <v>-0.78</v>
      </c>
      <c r="AW134" s="4">
        <f>150+13/16</f>
        <v>150.8125</v>
      </c>
      <c r="AX134" s="4">
        <f>155.25+1/32</f>
        <v>155.28125</v>
      </c>
      <c r="AY134" s="4">
        <f t="shared" si="28"/>
        <v>4.46875</v>
      </c>
      <c r="AZ134" s="13">
        <f t="shared" si="54"/>
        <v>0.9965217286</v>
      </c>
      <c r="BA134" s="4">
        <f t="shared" si="30"/>
        <v>0</v>
      </c>
      <c r="BB134" s="13"/>
      <c r="BC134" s="2">
        <f t="shared" si="47"/>
        <v>40</v>
      </c>
      <c r="BD134" s="4">
        <f t="shared" si="31"/>
        <v>120</v>
      </c>
      <c r="BE134" s="4">
        <f t="shared" si="32"/>
        <v>-0.78</v>
      </c>
      <c r="BH134" s="4">
        <f t="shared" si="33"/>
        <v>0</v>
      </c>
      <c r="BI134" s="13" t="str">
        <f t="shared" si="55"/>
        <v/>
      </c>
      <c r="BJ134" s="4" t="str">
        <f t="shared" si="35"/>
        <v/>
      </c>
      <c r="BK134" s="13"/>
      <c r="BL134" s="2">
        <f t="shared" si="48"/>
        <v>40</v>
      </c>
      <c r="BM134" s="4">
        <f t="shared" si="36"/>
        <v>120</v>
      </c>
      <c r="BN134" s="4">
        <f t="shared" si="37"/>
        <v>-0.78</v>
      </c>
      <c r="BQ134" s="4">
        <f t="shared" si="38"/>
        <v>0</v>
      </c>
      <c r="BR134" s="13" t="str">
        <f t="shared" si="56"/>
        <v/>
      </c>
      <c r="BS134" s="4" t="str">
        <f t="shared" si="40"/>
        <v/>
      </c>
      <c r="BT134" s="25"/>
    </row>
    <row r="135">
      <c r="A135" s="2">
        <f t="shared" si="41"/>
        <v>40.5</v>
      </c>
      <c r="B135" s="4">
        <f t="shared" si="1"/>
        <v>121.5</v>
      </c>
      <c r="C135" s="4">
        <f t="shared" si="2"/>
        <v>-0.93</v>
      </c>
      <c r="F135" s="4">
        <f t="shared" si="3"/>
        <v>0</v>
      </c>
      <c r="G135" s="13" t="str">
        <f t="shared" si="49"/>
        <v/>
      </c>
      <c r="H135" s="4" t="str">
        <f t="shared" si="5"/>
        <v/>
      </c>
      <c r="J135" s="2">
        <f t="shared" si="42"/>
        <v>40.5</v>
      </c>
      <c r="K135" s="4">
        <f t="shared" si="6"/>
        <v>121.5</v>
      </c>
      <c r="L135" s="4">
        <f t="shared" si="7"/>
        <v>-0.93</v>
      </c>
      <c r="O135" s="4">
        <f t="shared" si="8"/>
        <v>0</v>
      </c>
      <c r="P135" s="13" t="str">
        <f t="shared" si="50"/>
        <v/>
      </c>
      <c r="Q135" s="4" t="str">
        <f t="shared" si="10"/>
        <v/>
      </c>
      <c r="S135" s="2">
        <f t="shared" si="43"/>
        <v>40.5</v>
      </c>
      <c r="T135" s="4">
        <f t="shared" si="11"/>
        <v>121.5</v>
      </c>
      <c r="U135" s="4">
        <f t="shared" si="12"/>
        <v>-0.81</v>
      </c>
      <c r="X135" s="4">
        <f t="shared" si="13"/>
        <v>0</v>
      </c>
      <c r="Y135" s="13" t="str">
        <f t="shared" si="51"/>
        <v/>
      </c>
      <c r="Z135" s="4" t="str">
        <f t="shared" si="15"/>
        <v/>
      </c>
      <c r="AB135" s="2">
        <f t="shared" si="44"/>
        <v>40.5</v>
      </c>
      <c r="AC135" s="4">
        <f t="shared" si="16"/>
        <v>121.5</v>
      </c>
      <c r="AD135" s="4">
        <f t="shared" si="17"/>
        <v>-0.81</v>
      </c>
      <c r="AG135" s="4">
        <f t="shared" si="18"/>
        <v>0</v>
      </c>
      <c r="AH135" s="13" t="str">
        <f t="shared" si="52"/>
        <v/>
      </c>
      <c r="AI135" s="4" t="str">
        <f t="shared" si="20"/>
        <v/>
      </c>
      <c r="AJ135" s="13"/>
      <c r="AK135" s="2">
        <f t="shared" si="45"/>
        <v>40.5</v>
      </c>
      <c r="AL135" s="4">
        <f t="shared" si="21"/>
        <v>121.5</v>
      </c>
      <c r="AM135" s="4">
        <f t="shared" si="22"/>
        <v>-0.81</v>
      </c>
      <c r="AP135" s="4">
        <f t="shared" si="23"/>
        <v>0</v>
      </c>
      <c r="AQ135" s="13" t="str">
        <f t="shared" si="53"/>
        <v/>
      </c>
      <c r="AR135" s="4" t="str">
        <f t="shared" si="25"/>
        <v/>
      </c>
      <c r="AS135" s="13"/>
      <c r="AT135" s="2">
        <f t="shared" si="46"/>
        <v>40.5</v>
      </c>
      <c r="AU135" s="4">
        <f t="shared" si="26"/>
        <v>121.5</v>
      </c>
      <c r="AV135" s="4">
        <f t="shared" si="27"/>
        <v>-0.81</v>
      </c>
      <c r="AY135" s="4">
        <f t="shared" si="28"/>
        <v>0</v>
      </c>
      <c r="AZ135" s="13" t="str">
        <f t="shared" si="54"/>
        <v/>
      </c>
      <c r="BA135" s="4" t="str">
        <f t="shared" si="30"/>
        <v/>
      </c>
      <c r="BB135" s="13"/>
      <c r="BC135" s="2">
        <f t="shared" si="47"/>
        <v>40.5</v>
      </c>
      <c r="BD135" s="4">
        <f t="shared" si="31"/>
        <v>121.5</v>
      </c>
      <c r="BE135" s="4">
        <f t="shared" si="32"/>
        <v>-0.81</v>
      </c>
      <c r="BH135" s="4">
        <f t="shared" si="33"/>
        <v>0</v>
      </c>
      <c r="BI135" s="13" t="str">
        <f t="shared" si="55"/>
        <v/>
      </c>
      <c r="BJ135" s="4" t="str">
        <f t="shared" si="35"/>
        <v/>
      </c>
      <c r="BK135" s="13"/>
      <c r="BL135" s="2">
        <f t="shared" si="48"/>
        <v>40.5</v>
      </c>
      <c r="BM135" s="4">
        <f t="shared" si="36"/>
        <v>121.5</v>
      </c>
      <c r="BN135" s="4">
        <f t="shared" si="37"/>
        <v>-0.81</v>
      </c>
      <c r="BQ135" s="4">
        <f t="shared" si="38"/>
        <v>0</v>
      </c>
      <c r="BR135" s="13" t="str">
        <f t="shared" si="56"/>
        <v/>
      </c>
      <c r="BS135" s="4" t="str">
        <f t="shared" si="40"/>
        <v/>
      </c>
      <c r="BT135" s="25"/>
    </row>
    <row r="136">
      <c r="A136" s="2">
        <f t="shared" si="41"/>
        <v>41</v>
      </c>
      <c r="B136" s="4">
        <f t="shared" si="1"/>
        <v>123</v>
      </c>
      <c r="C136" s="4">
        <f t="shared" si="2"/>
        <v>-0.96</v>
      </c>
      <c r="F136" s="4">
        <f t="shared" si="3"/>
        <v>0</v>
      </c>
      <c r="G136" s="13" t="str">
        <f t="shared" si="49"/>
        <v/>
      </c>
      <c r="H136" s="4" t="str">
        <f t="shared" si="5"/>
        <v/>
      </c>
      <c r="J136" s="2">
        <f t="shared" si="42"/>
        <v>41</v>
      </c>
      <c r="K136" s="4">
        <f t="shared" si="6"/>
        <v>123</v>
      </c>
      <c r="L136" s="4">
        <f t="shared" si="7"/>
        <v>-0.96</v>
      </c>
      <c r="O136" s="4">
        <f t="shared" si="8"/>
        <v>0</v>
      </c>
      <c r="P136" s="13" t="str">
        <f t="shared" si="50"/>
        <v/>
      </c>
      <c r="Q136" s="4" t="str">
        <f t="shared" si="10"/>
        <v/>
      </c>
      <c r="S136" s="2">
        <f t="shared" si="43"/>
        <v>41</v>
      </c>
      <c r="T136" s="4">
        <f t="shared" si="11"/>
        <v>123</v>
      </c>
      <c r="U136" s="4">
        <f t="shared" si="12"/>
        <v>-0.84</v>
      </c>
      <c r="X136" s="4">
        <f t="shared" si="13"/>
        <v>0</v>
      </c>
      <c r="Y136" s="13" t="str">
        <f t="shared" si="51"/>
        <v/>
      </c>
      <c r="Z136" s="4" t="str">
        <f t="shared" si="15"/>
        <v/>
      </c>
      <c r="AB136" s="2">
        <f t="shared" si="44"/>
        <v>41</v>
      </c>
      <c r="AC136" s="4">
        <f t="shared" si="16"/>
        <v>123</v>
      </c>
      <c r="AD136" s="4">
        <f t="shared" si="17"/>
        <v>-0.84</v>
      </c>
      <c r="AE136" s="2">
        <v>150.75</v>
      </c>
      <c r="AF136" s="4">
        <f>155+5/16</f>
        <v>155.3125</v>
      </c>
      <c r="AG136" s="4">
        <f t="shared" si="18"/>
        <v>4.5625</v>
      </c>
      <c r="AH136" s="13">
        <f t="shared" si="52"/>
        <v>0.9932202608</v>
      </c>
      <c r="AI136" s="4">
        <f t="shared" si="20"/>
        <v>0</v>
      </c>
      <c r="AJ136" s="13"/>
      <c r="AK136" s="2">
        <f t="shared" si="45"/>
        <v>41</v>
      </c>
      <c r="AL136" s="4">
        <f t="shared" si="21"/>
        <v>123</v>
      </c>
      <c r="AM136" s="4">
        <f t="shared" si="22"/>
        <v>-0.84</v>
      </c>
      <c r="AN136" s="4">
        <f>150.75+1/32</f>
        <v>150.78125</v>
      </c>
      <c r="AO136" s="4">
        <f>155+5/16</f>
        <v>155.3125</v>
      </c>
      <c r="AP136" s="4">
        <f t="shared" si="23"/>
        <v>4.53125</v>
      </c>
      <c r="AQ136" s="13">
        <f t="shared" si="53"/>
        <v>0.9965694582</v>
      </c>
      <c r="AR136" s="4">
        <f t="shared" si="25"/>
        <v>0</v>
      </c>
      <c r="AS136" s="13"/>
      <c r="AT136" s="2">
        <f t="shared" si="46"/>
        <v>41</v>
      </c>
      <c r="AU136" s="4">
        <f t="shared" si="26"/>
        <v>123</v>
      </c>
      <c r="AV136" s="4">
        <f t="shared" si="27"/>
        <v>-0.84</v>
      </c>
      <c r="AY136" s="4">
        <f t="shared" si="28"/>
        <v>0</v>
      </c>
      <c r="AZ136" s="13" t="str">
        <f t="shared" si="54"/>
        <v/>
      </c>
      <c r="BA136" s="4" t="str">
        <f t="shared" si="30"/>
        <v/>
      </c>
      <c r="BB136" s="13"/>
      <c r="BC136" s="2">
        <f t="shared" si="47"/>
        <v>41</v>
      </c>
      <c r="BD136" s="4">
        <f t="shared" si="31"/>
        <v>123</v>
      </c>
      <c r="BE136" s="4">
        <f t="shared" si="32"/>
        <v>-0.84</v>
      </c>
      <c r="BH136" s="4">
        <f t="shared" si="33"/>
        <v>0</v>
      </c>
      <c r="BI136" s="13" t="str">
        <f t="shared" si="55"/>
        <v/>
      </c>
      <c r="BJ136" s="4" t="str">
        <f t="shared" si="35"/>
        <v/>
      </c>
      <c r="BK136" s="13"/>
      <c r="BL136" s="2">
        <f t="shared" si="48"/>
        <v>41</v>
      </c>
      <c r="BM136" s="4">
        <f t="shared" si="36"/>
        <v>123</v>
      </c>
      <c r="BN136" s="4">
        <f t="shared" si="37"/>
        <v>-0.84</v>
      </c>
      <c r="BQ136" s="4">
        <f t="shared" si="38"/>
        <v>0</v>
      </c>
      <c r="BR136" s="13" t="str">
        <f t="shared" si="56"/>
        <v/>
      </c>
      <c r="BS136" s="4" t="str">
        <f t="shared" si="40"/>
        <v/>
      </c>
      <c r="BT136" s="25"/>
    </row>
    <row r="137">
      <c r="A137" s="2">
        <f t="shared" si="41"/>
        <v>41.5</v>
      </c>
      <c r="B137" s="4">
        <f t="shared" si="1"/>
        <v>124.5</v>
      </c>
      <c r="C137" s="4">
        <f t="shared" si="2"/>
        <v>-0.99</v>
      </c>
      <c r="F137" s="4">
        <f t="shared" si="3"/>
        <v>0</v>
      </c>
      <c r="G137" s="13" t="str">
        <f t="shared" si="49"/>
        <v/>
      </c>
      <c r="H137" s="4" t="str">
        <f t="shared" si="5"/>
        <v/>
      </c>
      <c r="J137" s="2">
        <f t="shared" si="42"/>
        <v>41.5</v>
      </c>
      <c r="K137" s="4">
        <f t="shared" si="6"/>
        <v>124.5</v>
      </c>
      <c r="L137" s="4">
        <f t="shared" si="7"/>
        <v>-0.99</v>
      </c>
      <c r="O137" s="4">
        <f t="shared" si="8"/>
        <v>0</v>
      </c>
      <c r="P137" s="13" t="str">
        <f t="shared" si="50"/>
        <v/>
      </c>
      <c r="Q137" s="4" t="str">
        <f t="shared" si="10"/>
        <v/>
      </c>
      <c r="S137" s="2">
        <f t="shared" si="43"/>
        <v>41.5</v>
      </c>
      <c r="T137" s="4">
        <f t="shared" si="11"/>
        <v>124.5</v>
      </c>
      <c r="U137" s="4">
        <f t="shared" si="12"/>
        <v>-0.87</v>
      </c>
      <c r="X137" s="4">
        <f t="shared" si="13"/>
        <v>0</v>
      </c>
      <c r="Y137" s="13" t="str">
        <f t="shared" si="51"/>
        <v/>
      </c>
      <c r="Z137" s="4" t="str">
        <f t="shared" si="15"/>
        <v/>
      </c>
      <c r="AB137" s="2">
        <f t="shared" si="44"/>
        <v>41.5</v>
      </c>
      <c r="AC137" s="4">
        <f t="shared" si="16"/>
        <v>124.5</v>
      </c>
      <c r="AD137" s="4">
        <f t="shared" si="17"/>
        <v>-0.87</v>
      </c>
      <c r="AG137" s="4">
        <f t="shared" si="18"/>
        <v>0</v>
      </c>
      <c r="AH137" s="13" t="str">
        <f t="shared" si="52"/>
        <v/>
      </c>
      <c r="AI137" s="4" t="str">
        <f t="shared" si="20"/>
        <v/>
      </c>
      <c r="AJ137" s="13"/>
      <c r="AK137" s="2">
        <f t="shared" si="45"/>
        <v>41.5</v>
      </c>
      <c r="AL137" s="4">
        <f t="shared" si="21"/>
        <v>124.5</v>
      </c>
      <c r="AM137" s="4">
        <f t="shared" si="22"/>
        <v>-0.87</v>
      </c>
      <c r="AP137" s="4">
        <f t="shared" si="23"/>
        <v>0</v>
      </c>
      <c r="AQ137" s="13" t="str">
        <f t="shared" si="53"/>
        <v/>
      </c>
      <c r="AR137" s="4" t="str">
        <f t="shared" si="25"/>
        <v/>
      </c>
      <c r="AS137" s="13"/>
      <c r="AT137" s="2">
        <f t="shared" si="46"/>
        <v>41.5</v>
      </c>
      <c r="AU137" s="4">
        <f t="shared" si="26"/>
        <v>124.5</v>
      </c>
      <c r="AV137" s="4">
        <f t="shared" si="27"/>
        <v>-0.87</v>
      </c>
      <c r="AY137" s="4">
        <f t="shared" si="28"/>
        <v>0</v>
      </c>
      <c r="AZ137" s="13" t="str">
        <f t="shared" si="54"/>
        <v/>
      </c>
      <c r="BA137" s="4" t="str">
        <f t="shared" si="30"/>
        <v/>
      </c>
      <c r="BB137" s="13"/>
      <c r="BC137" s="2">
        <f t="shared" si="47"/>
        <v>41.5</v>
      </c>
      <c r="BD137" s="4">
        <f t="shared" si="31"/>
        <v>124.5</v>
      </c>
      <c r="BE137" s="4">
        <f t="shared" si="32"/>
        <v>-0.87</v>
      </c>
      <c r="BH137" s="4">
        <f t="shared" si="33"/>
        <v>0</v>
      </c>
      <c r="BI137" s="13" t="str">
        <f t="shared" si="55"/>
        <v/>
      </c>
      <c r="BJ137" s="4" t="str">
        <f t="shared" si="35"/>
        <v/>
      </c>
      <c r="BK137" s="13"/>
      <c r="BL137" s="2">
        <f t="shared" si="48"/>
        <v>41.5</v>
      </c>
      <c r="BM137" s="4">
        <f t="shared" si="36"/>
        <v>124.5</v>
      </c>
      <c r="BN137" s="4">
        <f t="shared" si="37"/>
        <v>-0.87</v>
      </c>
      <c r="BQ137" s="4">
        <f t="shared" si="38"/>
        <v>0</v>
      </c>
      <c r="BR137" s="13" t="str">
        <f t="shared" si="56"/>
        <v/>
      </c>
      <c r="BS137" s="4" t="str">
        <f t="shared" si="40"/>
        <v/>
      </c>
      <c r="BT137" s="25"/>
    </row>
    <row r="138">
      <c r="A138" s="2">
        <f t="shared" si="41"/>
        <v>42</v>
      </c>
      <c r="B138" s="4">
        <f t="shared" si="1"/>
        <v>126</v>
      </c>
      <c r="C138" s="4">
        <f t="shared" si="2"/>
        <v>-1.02</v>
      </c>
      <c r="F138" s="4">
        <f t="shared" si="3"/>
        <v>0</v>
      </c>
      <c r="G138" s="13" t="str">
        <f t="shared" si="49"/>
        <v/>
      </c>
      <c r="H138" s="4" t="str">
        <f t="shared" si="5"/>
        <v/>
      </c>
      <c r="J138" s="2">
        <f t="shared" si="42"/>
        <v>42</v>
      </c>
      <c r="K138" s="4">
        <f t="shared" si="6"/>
        <v>126</v>
      </c>
      <c r="L138" s="4">
        <f t="shared" si="7"/>
        <v>-1.02</v>
      </c>
      <c r="O138" s="4">
        <f t="shared" si="8"/>
        <v>0</v>
      </c>
      <c r="P138" s="13" t="str">
        <f t="shared" si="50"/>
        <v/>
      </c>
      <c r="Q138" s="4" t="str">
        <f t="shared" si="10"/>
        <v/>
      </c>
      <c r="S138" s="2">
        <f t="shared" si="43"/>
        <v>42</v>
      </c>
      <c r="T138" s="4">
        <f t="shared" si="11"/>
        <v>126</v>
      </c>
      <c r="U138" s="4">
        <f t="shared" si="12"/>
        <v>-0.9</v>
      </c>
      <c r="V138" s="4">
        <f>150+13/16</f>
        <v>150.8125</v>
      </c>
      <c r="W138" s="4">
        <f>155.25+1/32</f>
        <v>155.28125</v>
      </c>
      <c r="X138" s="4">
        <f t="shared" si="13"/>
        <v>4.46875</v>
      </c>
      <c r="Y138" s="13">
        <f t="shared" si="51"/>
        <v>0.9965217286</v>
      </c>
      <c r="Z138" s="4">
        <f t="shared" si="15"/>
        <v>0</v>
      </c>
      <c r="AB138" s="2">
        <f t="shared" si="44"/>
        <v>42</v>
      </c>
      <c r="AC138" s="4">
        <f t="shared" si="16"/>
        <v>126</v>
      </c>
      <c r="AD138" s="4">
        <f t="shared" si="17"/>
        <v>-0.9</v>
      </c>
      <c r="AE138" s="2">
        <v>150.75</v>
      </c>
      <c r="AF138" s="4">
        <f>155+5/16</f>
        <v>155.3125</v>
      </c>
      <c r="AG138" s="4">
        <f t="shared" si="18"/>
        <v>4.5625</v>
      </c>
      <c r="AH138" s="13">
        <f t="shared" si="52"/>
        <v>0.9932202608</v>
      </c>
      <c r="AI138" s="4">
        <f t="shared" si="20"/>
        <v>0</v>
      </c>
      <c r="AJ138" s="13"/>
      <c r="AK138" s="2">
        <f t="shared" si="45"/>
        <v>42</v>
      </c>
      <c r="AL138" s="4">
        <f t="shared" si="21"/>
        <v>126</v>
      </c>
      <c r="AM138" s="4">
        <f t="shared" si="22"/>
        <v>-0.9</v>
      </c>
      <c r="AN138" s="4">
        <f>150.75+1/32</f>
        <v>150.78125</v>
      </c>
      <c r="AO138" s="4">
        <f>155+5/16</f>
        <v>155.3125</v>
      </c>
      <c r="AP138" s="4">
        <f t="shared" si="23"/>
        <v>4.53125</v>
      </c>
      <c r="AQ138" s="13">
        <f t="shared" si="53"/>
        <v>0.9965694582</v>
      </c>
      <c r="AR138" s="4">
        <f t="shared" si="25"/>
        <v>0</v>
      </c>
      <c r="AS138" s="13"/>
      <c r="AT138" s="2">
        <f t="shared" si="46"/>
        <v>42</v>
      </c>
      <c r="AU138" s="4">
        <f t="shared" si="26"/>
        <v>126</v>
      </c>
      <c r="AV138" s="4">
        <f t="shared" si="27"/>
        <v>-0.9</v>
      </c>
      <c r="AW138" s="4">
        <f>150+13/16</f>
        <v>150.8125</v>
      </c>
      <c r="AX138" s="4">
        <f>155.25+1/32</f>
        <v>155.28125</v>
      </c>
      <c r="AY138" s="4">
        <f t="shared" si="28"/>
        <v>4.46875</v>
      </c>
      <c r="AZ138" s="13">
        <f t="shared" si="54"/>
        <v>0.9965217286</v>
      </c>
      <c r="BA138" s="4">
        <f t="shared" si="30"/>
        <v>0</v>
      </c>
      <c r="BB138" s="13"/>
      <c r="BC138" s="2">
        <f t="shared" si="47"/>
        <v>42</v>
      </c>
      <c r="BD138" s="4">
        <f t="shared" si="31"/>
        <v>126</v>
      </c>
      <c r="BE138" s="4">
        <f t="shared" si="32"/>
        <v>-0.9</v>
      </c>
      <c r="BH138" s="4">
        <f t="shared" si="33"/>
        <v>0</v>
      </c>
      <c r="BI138" s="13" t="str">
        <f t="shared" si="55"/>
        <v/>
      </c>
      <c r="BJ138" s="4" t="str">
        <f t="shared" si="35"/>
        <v/>
      </c>
      <c r="BK138" s="13"/>
      <c r="BL138" s="2">
        <f t="shared" si="48"/>
        <v>42</v>
      </c>
      <c r="BM138" s="4">
        <f t="shared" si="36"/>
        <v>126</v>
      </c>
      <c r="BN138" s="4">
        <f t="shared" si="37"/>
        <v>-0.9</v>
      </c>
      <c r="BQ138" s="4">
        <f t="shared" si="38"/>
        <v>0</v>
      </c>
      <c r="BR138" s="13" t="str">
        <f t="shared" si="56"/>
        <v/>
      </c>
      <c r="BS138" s="4" t="str">
        <f t="shared" si="40"/>
        <v/>
      </c>
      <c r="BT138" s="25"/>
    </row>
    <row r="139">
      <c r="A139" s="2">
        <f t="shared" si="41"/>
        <v>42.5</v>
      </c>
      <c r="B139" s="4">
        <f t="shared" si="1"/>
        <v>127.5</v>
      </c>
      <c r="C139" s="4">
        <f t="shared" si="2"/>
        <v>-1.05</v>
      </c>
      <c r="F139" s="4">
        <f t="shared" si="3"/>
        <v>0</v>
      </c>
      <c r="G139" s="13" t="str">
        <f t="shared" si="49"/>
        <v/>
      </c>
      <c r="H139" s="4" t="str">
        <f t="shared" si="5"/>
        <v/>
      </c>
      <c r="J139" s="2">
        <f t="shared" si="42"/>
        <v>42.5</v>
      </c>
      <c r="K139" s="4">
        <f t="shared" si="6"/>
        <v>127.5</v>
      </c>
      <c r="L139" s="4">
        <f t="shared" si="7"/>
        <v>-1.05</v>
      </c>
      <c r="O139" s="4">
        <f t="shared" si="8"/>
        <v>0</v>
      </c>
      <c r="P139" s="13" t="str">
        <f t="shared" si="50"/>
        <v/>
      </c>
      <c r="Q139" s="4" t="str">
        <f t="shared" si="10"/>
        <v/>
      </c>
      <c r="S139" s="2">
        <f t="shared" si="43"/>
        <v>42.5</v>
      </c>
      <c r="T139" s="4">
        <f t="shared" si="11"/>
        <v>127.5</v>
      </c>
      <c r="U139" s="4">
        <f t="shared" si="12"/>
        <v>-0.93</v>
      </c>
      <c r="X139" s="4">
        <f t="shared" si="13"/>
        <v>0</v>
      </c>
      <c r="Y139" s="13" t="str">
        <f t="shared" si="51"/>
        <v/>
      </c>
      <c r="Z139" s="4" t="str">
        <f t="shared" si="15"/>
        <v/>
      </c>
      <c r="AB139" s="2">
        <f t="shared" si="44"/>
        <v>42.5</v>
      </c>
      <c r="AC139" s="4">
        <f t="shared" si="16"/>
        <v>127.5</v>
      </c>
      <c r="AD139" s="4">
        <f t="shared" si="17"/>
        <v>-0.93</v>
      </c>
      <c r="AG139" s="4">
        <f t="shared" si="18"/>
        <v>0</v>
      </c>
      <c r="AH139" s="13" t="str">
        <f t="shared" si="52"/>
        <v/>
      </c>
      <c r="AI139" s="4" t="str">
        <f t="shared" si="20"/>
        <v/>
      </c>
      <c r="AJ139" s="13"/>
      <c r="AK139" s="2">
        <f t="shared" si="45"/>
        <v>42.5</v>
      </c>
      <c r="AL139" s="4">
        <f t="shared" si="21"/>
        <v>127.5</v>
      </c>
      <c r="AM139" s="4">
        <f t="shared" si="22"/>
        <v>-0.93</v>
      </c>
      <c r="AP139" s="4">
        <f t="shared" si="23"/>
        <v>0</v>
      </c>
      <c r="AQ139" s="13" t="str">
        <f t="shared" si="53"/>
        <v/>
      </c>
      <c r="AR139" s="4" t="str">
        <f t="shared" si="25"/>
        <v/>
      </c>
      <c r="AS139" s="13"/>
      <c r="AT139" s="2">
        <f t="shared" si="46"/>
        <v>42.5</v>
      </c>
      <c r="AU139" s="4">
        <f t="shared" si="26"/>
        <v>127.5</v>
      </c>
      <c r="AV139" s="4">
        <f t="shared" si="27"/>
        <v>-0.93</v>
      </c>
      <c r="AY139" s="4">
        <f t="shared" si="28"/>
        <v>0</v>
      </c>
      <c r="AZ139" s="13" t="str">
        <f t="shared" si="54"/>
        <v/>
      </c>
      <c r="BA139" s="4" t="str">
        <f t="shared" si="30"/>
        <v/>
      </c>
      <c r="BB139" s="13"/>
      <c r="BC139" s="2">
        <f t="shared" si="47"/>
        <v>42.5</v>
      </c>
      <c r="BD139" s="4">
        <f t="shared" si="31"/>
        <v>127.5</v>
      </c>
      <c r="BE139" s="4">
        <f t="shared" si="32"/>
        <v>-0.93</v>
      </c>
      <c r="BH139" s="4">
        <f t="shared" si="33"/>
        <v>0</v>
      </c>
      <c r="BI139" s="13" t="str">
        <f t="shared" si="55"/>
        <v/>
      </c>
      <c r="BJ139" s="4" t="str">
        <f t="shared" si="35"/>
        <v/>
      </c>
      <c r="BK139" s="13"/>
      <c r="BL139" s="2">
        <f t="shared" si="48"/>
        <v>42.5</v>
      </c>
      <c r="BM139" s="4">
        <f t="shared" si="36"/>
        <v>127.5</v>
      </c>
      <c r="BN139" s="4">
        <f t="shared" si="37"/>
        <v>-0.93</v>
      </c>
      <c r="BQ139" s="4">
        <f t="shared" si="38"/>
        <v>0</v>
      </c>
      <c r="BR139" s="13" t="str">
        <f t="shared" si="56"/>
        <v/>
      </c>
      <c r="BS139" s="4" t="str">
        <f t="shared" si="40"/>
        <v/>
      </c>
      <c r="BT139" s="25"/>
    </row>
    <row r="140">
      <c r="A140" s="2">
        <f t="shared" si="41"/>
        <v>43</v>
      </c>
      <c r="B140" s="4">
        <f t="shared" si="1"/>
        <v>129</v>
      </c>
      <c r="C140" s="4">
        <f t="shared" si="2"/>
        <v>-1.08</v>
      </c>
      <c r="F140" s="4">
        <f t="shared" si="3"/>
        <v>0</v>
      </c>
      <c r="G140" s="13" t="str">
        <f t="shared" si="49"/>
        <v/>
      </c>
      <c r="H140" s="4" t="str">
        <f t="shared" si="5"/>
        <v/>
      </c>
      <c r="J140" s="2">
        <f t="shared" si="42"/>
        <v>43</v>
      </c>
      <c r="K140" s="4">
        <f t="shared" si="6"/>
        <v>129</v>
      </c>
      <c r="L140" s="4">
        <f t="shared" si="7"/>
        <v>-1.08</v>
      </c>
      <c r="O140" s="4">
        <f t="shared" si="8"/>
        <v>0</v>
      </c>
      <c r="P140" s="13" t="str">
        <f t="shared" si="50"/>
        <v/>
      </c>
      <c r="Q140" s="4" t="str">
        <f t="shared" si="10"/>
        <v/>
      </c>
      <c r="S140" s="2">
        <f t="shared" si="43"/>
        <v>43</v>
      </c>
      <c r="T140" s="4">
        <f t="shared" si="11"/>
        <v>129</v>
      </c>
      <c r="U140" s="4">
        <f t="shared" si="12"/>
        <v>-0.96</v>
      </c>
      <c r="X140" s="4">
        <f t="shared" si="13"/>
        <v>0</v>
      </c>
      <c r="Y140" s="13" t="str">
        <f t="shared" si="51"/>
        <v/>
      </c>
      <c r="Z140" s="4" t="str">
        <f t="shared" si="15"/>
        <v/>
      </c>
      <c r="AB140" s="2">
        <f t="shared" si="44"/>
        <v>43</v>
      </c>
      <c r="AC140" s="4">
        <f t="shared" si="16"/>
        <v>129</v>
      </c>
      <c r="AD140" s="4">
        <f t="shared" si="17"/>
        <v>-0.96</v>
      </c>
      <c r="AE140" s="2">
        <v>150.75</v>
      </c>
      <c r="AF140" s="4">
        <f>155+5/16</f>
        <v>155.3125</v>
      </c>
      <c r="AG140" s="4">
        <f t="shared" si="18"/>
        <v>4.5625</v>
      </c>
      <c r="AH140" s="13">
        <f t="shared" si="52"/>
        <v>0.9932202608</v>
      </c>
      <c r="AI140" s="4">
        <f t="shared" si="20"/>
        <v>0</v>
      </c>
      <c r="AJ140" s="13"/>
      <c r="AK140" s="2">
        <f t="shared" si="45"/>
        <v>43</v>
      </c>
      <c r="AL140" s="4">
        <f t="shared" si="21"/>
        <v>129</v>
      </c>
      <c r="AM140" s="4">
        <f t="shared" si="22"/>
        <v>-0.96</v>
      </c>
      <c r="AP140" s="4">
        <f t="shared" si="23"/>
        <v>0</v>
      </c>
      <c r="AQ140" s="13" t="str">
        <f t="shared" si="53"/>
        <v/>
      </c>
      <c r="AR140" s="4" t="str">
        <f t="shared" si="25"/>
        <v/>
      </c>
      <c r="AS140" s="13"/>
      <c r="AT140" s="2">
        <f t="shared" si="46"/>
        <v>43</v>
      </c>
      <c r="AU140" s="4">
        <f t="shared" si="26"/>
        <v>129</v>
      </c>
      <c r="AV140" s="4">
        <f t="shared" si="27"/>
        <v>-0.96</v>
      </c>
      <c r="AY140" s="4">
        <f t="shared" si="28"/>
        <v>0</v>
      </c>
      <c r="AZ140" s="13" t="str">
        <f t="shared" si="54"/>
        <v/>
      </c>
      <c r="BA140" s="4" t="str">
        <f t="shared" si="30"/>
        <v/>
      </c>
      <c r="BB140" s="13"/>
      <c r="BC140" s="2">
        <f t="shared" si="47"/>
        <v>43</v>
      </c>
      <c r="BD140" s="4">
        <f t="shared" si="31"/>
        <v>129</v>
      </c>
      <c r="BE140" s="4">
        <f t="shared" si="32"/>
        <v>-0.96</v>
      </c>
      <c r="BH140" s="4">
        <f t="shared" si="33"/>
        <v>0</v>
      </c>
      <c r="BI140" s="13" t="str">
        <f t="shared" si="55"/>
        <v/>
      </c>
      <c r="BJ140" s="4" t="str">
        <f t="shared" si="35"/>
        <v/>
      </c>
      <c r="BK140" s="13"/>
      <c r="BL140" s="2">
        <f t="shared" si="48"/>
        <v>43</v>
      </c>
      <c r="BM140" s="4">
        <f t="shared" si="36"/>
        <v>129</v>
      </c>
      <c r="BN140" s="4">
        <f t="shared" si="37"/>
        <v>-0.96</v>
      </c>
      <c r="BQ140" s="4">
        <f t="shared" si="38"/>
        <v>0</v>
      </c>
      <c r="BR140" s="13" t="str">
        <f t="shared" si="56"/>
        <v/>
      </c>
      <c r="BS140" s="4" t="str">
        <f t="shared" si="40"/>
        <v/>
      </c>
      <c r="BT140" s="25"/>
    </row>
    <row r="141">
      <c r="A141" s="2">
        <f t="shared" si="41"/>
        <v>43.5</v>
      </c>
      <c r="B141" s="4">
        <f t="shared" si="1"/>
        <v>130.5</v>
      </c>
      <c r="C141" s="4">
        <f t="shared" si="2"/>
        <v>-1.11</v>
      </c>
      <c r="F141" s="4">
        <f t="shared" si="3"/>
        <v>0</v>
      </c>
      <c r="G141" s="13" t="str">
        <f t="shared" si="49"/>
        <v/>
      </c>
      <c r="H141" s="4" t="str">
        <f t="shared" si="5"/>
        <v/>
      </c>
      <c r="J141" s="2">
        <f t="shared" si="42"/>
        <v>43.5</v>
      </c>
      <c r="K141" s="4">
        <f t="shared" si="6"/>
        <v>130.5</v>
      </c>
      <c r="L141" s="4">
        <f t="shared" si="7"/>
        <v>-1.11</v>
      </c>
      <c r="O141" s="4">
        <f t="shared" si="8"/>
        <v>0</v>
      </c>
      <c r="P141" s="13" t="str">
        <f t="shared" si="50"/>
        <v/>
      </c>
      <c r="Q141" s="4" t="str">
        <f t="shared" si="10"/>
        <v/>
      </c>
      <c r="S141" s="2">
        <f t="shared" si="43"/>
        <v>43.5</v>
      </c>
      <c r="T141" s="4">
        <f t="shared" si="11"/>
        <v>130.5</v>
      </c>
      <c r="U141" s="4">
        <f t="shared" si="12"/>
        <v>-0.99</v>
      </c>
      <c r="X141" s="4">
        <f t="shared" si="13"/>
        <v>0</v>
      </c>
      <c r="Y141" s="13" t="str">
        <f t="shared" si="51"/>
        <v/>
      </c>
      <c r="Z141" s="4" t="str">
        <f t="shared" si="15"/>
        <v/>
      </c>
      <c r="AB141" s="2">
        <f t="shared" si="44"/>
        <v>43.5</v>
      </c>
      <c r="AC141" s="4">
        <f t="shared" si="16"/>
        <v>130.5</v>
      </c>
      <c r="AD141" s="4">
        <f t="shared" si="17"/>
        <v>-0.99</v>
      </c>
      <c r="AG141" s="4">
        <f t="shared" si="18"/>
        <v>0</v>
      </c>
      <c r="AH141" s="13" t="str">
        <f t="shared" si="52"/>
        <v/>
      </c>
      <c r="AI141" s="4" t="str">
        <f t="shared" si="20"/>
        <v/>
      </c>
      <c r="AJ141" s="13"/>
      <c r="AK141" s="2">
        <f t="shared" si="45"/>
        <v>43.5</v>
      </c>
      <c r="AL141" s="4">
        <f t="shared" si="21"/>
        <v>130.5</v>
      </c>
      <c r="AM141" s="4">
        <f t="shared" si="22"/>
        <v>-0.99</v>
      </c>
      <c r="AP141" s="4">
        <f t="shared" si="23"/>
        <v>0</v>
      </c>
      <c r="AQ141" s="13" t="str">
        <f t="shared" si="53"/>
        <v/>
      </c>
      <c r="AR141" s="4" t="str">
        <f t="shared" si="25"/>
        <v/>
      </c>
      <c r="AS141" s="13"/>
      <c r="AT141" s="2">
        <f t="shared" si="46"/>
        <v>43.5</v>
      </c>
      <c r="AU141" s="4">
        <f t="shared" si="26"/>
        <v>130.5</v>
      </c>
      <c r="AV141" s="4">
        <f t="shared" si="27"/>
        <v>-0.99</v>
      </c>
      <c r="AY141" s="4">
        <f t="shared" si="28"/>
        <v>0</v>
      </c>
      <c r="AZ141" s="13" t="str">
        <f t="shared" si="54"/>
        <v/>
      </c>
      <c r="BA141" s="4" t="str">
        <f t="shared" si="30"/>
        <v/>
      </c>
      <c r="BB141" s="13"/>
      <c r="BC141" s="2">
        <f t="shared" si="47"/>
        <v>43.5</v>
      </c>
      <c r="BD141" s="4">
        <f t="shared" si="31"/>
        <v>130.5</v>
      </c>
      <c r="BE141" s="4">
        <f t="shared" si="32"/>
        <v>-0.99</v>
      </c>
      <c r="BH141" s="4">
        <f t="shared" si="33"/>
        <v>0</v>
      </c>
      <c r="BI141" s="13" t="str">
        <f t="shared" si="55"/>
        <v/>
      </c>
      <c r="BJ141" s="4" t="str">
        <f t="shared" si="35"/>
        <v/>
      </c>
      <c r="BK141" s="13"/>
      <c r="BL141" s="2">
        <f t="shared" si="48"/>
        <v>43.5</v>
      </c>
      <c r="BM141" s="4">
        <f t="shared" si="36"/>
        <v>130.5</v>
      </c>
      <c r="BN141" s="4">
        <f t="shared" si="37"/>
        <v>-0.99</v>
      </c>
      <c r="BQ141" s="4">
        <f t="shared" si="38"/>
        <v>0</v>
      </c>
      <c r="BR141" s="13" t="str">
        <f t="shared" si="56"/>
        <v/>
      </c>
      <c r="BS141" s="4" t="str">
        <f t="shared" si="40"/>
        <v/>
      </c>
      <c r="BT141" s="25"/>
    </row>
    <row r="142">
      <c r="A142" s="2">
        <f t="shared" si="41"/>
        <v>44</v>
      </c>
      <c r="B142" s="4">
        <f t="shared" si="1"/>
        <v>132</v>
      </c>
      <c r="C142" s="4">
        <f t="shared" si="2"/>
        <v>-1.14</v>
      </c>
      <c r="F142" s="4">
        <f t="shared" si="3"/>
        <v>0</v>
      </c>
      <c r="G142" s="13" t="str">
        <f t="shared" si="49"/>
        <v/>
      </c>
      <c r="H142" s="4" t="str">
        <f t="shared" si="5"/>
        <v/>
      </c>
      <c r="J142" s="2">
        <f t="shared" si="42"/>
        <v>44</v>
      </c>
      <c r="K142" s="4">
        <f t="shared" si="6"/>
        <v>132</v>
      </c>
      <c r="L142" s="4">
        <f t="shared" si="7"/>
        <v>-1.14</v>
      </c>
      <c r="O142" s="4">
        <f t="shared" si="8"/>
        <v>0</v>
      </c>
      <c r="P142" s="13" t="str">
        <f t="shared" si="50"/>
        <v/>
      </c>
      <c r="Q142" s="4" t="str">
        <f t="shared" si="10"/>
        <v/>
      </c>
      <c r="S142" s="2">
        <f t="shared" si="43"/>
        <v>44</v>
      </c>
      <c r="T142" s="4">
        <f t="shared" si="11"/>
        <v>132</v>
      </c>
      <c r="U142" s="4">
        <f t="shared" si="12"/>
        <v>-1.02</v>
      </c>
      <c r="V142" s="4">
        <f>150+13/16</f>
        <v>150.8125</v>
      </c>
      <c r="W142" s="4">
        <f>155.25+1/32</f>
        <v>155.28125</v>
      </c>
      <c r="X142" s="4">
        <f t="shared" si="13"/>
        <v>4.46875</v>
      </c>
      <c r="Y142" s="13">
        <f t="shared" si="51"/>
        <v>0.9965217286</v>
      </c>
      <c r="Z142" s="4">
        <f t="shared" si="15"/>
        <v>0</v>
      </c>
      <c r="AB142" s="2">
        <f t="shared" si="44"/>
        <v>44</v>
      </c>
      <c r="AC142" s="4">
        <f t="shared" si="16"/>
        <v>132</v>
      </c>
      <c r="AD142" s="4">
        <f t="shared" si="17"/>
        <v>-1.02</v>
      </c>
      <c r="AE142" s="2">
        <v>150.75</v>
      </c>
      <c r="AF142" s="4">
        <f>155+5/16</f>
        <v>155.3125</v>
      </c>
      <c r="AG142" s="4">
        <f t="shared" si="18"/>
        <v>4.5625</v>
      </c>
      <c r="AH142" s="13">
        <f t="shared" si="52"/>
        <v>0.9932202608</v>
      </c>
      <c r="AI142" s="4">
        <f t="shared" si="20"/>
        <v>0</v>
      </c>
      <c r="AJ142" s="13"/>
      <c r="AK142" s="2">
        <f t="shared" si="45"/>
        <v>44</v>
      </c>
      <c r="AL142" s="4">
        <f t="shared" si="21"/>
        <v>132</v>
      </c>
      <c r="AM142" s="4">
        <f t="shared" si="22"/>
        <v>-1.02</v>
      </c>
      <c r="AN142" s="4">
        <f>150.75+1/32</f>
        <v>150.78125</v>
      </c>
      <c r="AO142" s="4">
        <f>155+5/16</f>
        <v>155.3125</v>
      </c>
      <c r="AP142" s="4">
        <f t="shared" si="23"/>
        <v>4.53125</v>
      </c>
      <c r="AQ142" s="13">
        <f t="shared" si="53"/>
        <v>0.9965694582</v>
      </c>
      <c r="AR142" s="4">
        <f t="shared" si="25"/>
        <v>0</v>
      </c>
      <c r="AS142" s="13"/>
      <c r="AT142" s="2">
        <f t="shared" si="46"/>
        <v>44</v>
      </c>
      <c r="AU142" s="4">
        <f t="shared" si="26"/>
        <v>132</v>
      </c>
      <c r="AV142" s="4">
        <f t="shared" si="27"/>
        <v>-1.02</v>
      </c>
      <c r="AW142" s="4">
        <f>150+13/16</f>
        <v>150.8125</v>
      </c>
      <c r="AX142" s="4">
        <f>155.25+1/32</f>
        <v>155.28125</v>
      </c>
      <c r="AY142" s="4">
        <f t="shared" si="28"/>
        <v>4.46875</v>
      </c>
      <c r="AZ142" s="13">
        <f t="shared" si="54"/>
        <v>0.9965217286</v>
      </c>
      <c r="BA142" s="4">
        <f t="shared" si="30"/>
        <v>0</v>
      </c>
      <c r="BB142" s="13"/>
      <c r="BC142" s="2">
        <f t="shared" si="47"/>
        <v>44</v>
      </c>
      <c r="BD142" s="4">
        <f t="shared" si="31"/>
        <v>132</v>
      </c>
      <c r="BE142" s="4">
        <f t="shared" si="32"/>
        <v>-1.02</v>
      </c>
      <c r="BH142" s="4">
        <f t="shared" si="33"/>
        <v>0</v>
      </c>
      <c r="BI142" s="13" t="str">
        <f t="shared" si="55"/>
        <v/>
      </c>
      <c r="BJ142" s="4" t="str">
        <f t="shared" si="35"/>
        <v/>
      </c>
      <c r="BK142" s="13"/>
      <c r="BL142" s="2">
        <f t="shared" si="48"/>
        <v>44</v>
      </c>
      <c r="BM142" s="4">
        <f t="shared" si="36"/>
        <v>132</v>
      </c>
      <c r="BN142" s="4">
        <f t="shared" si="37"/>
        <v>-1.02</v>
      </c>
      <c r="BQ142" s="4">
        <f t="shared" si="38"/>
        <v>0</v>
      </c>
      <c r="BR142" s="13" t="str">
        <f t="shared" si="56"/>
        <v/>
      </c>
      <c r="BS142" s="4" t="str">
        <f t="shared" si="40"/>
        <v/>
      </c>
      <c r="BT142" s="25"/>
    </row>
    <row r="143">
      <c r="A143" s="2">
        <f t="shared" si="41"/>
        <v>44.5</v>
      </c>
      <c r="B143" s="4">
        <f t="shared" si="1"/>
        <v>133.5</v>
      </c>
      <c r="C143" s="4">
        <f t="shared" si="2"/>
        <v>-1.17</v>
      </c>
      <c r="F143" s="4">
        <f t="shared" si="3"/>
        <v>0</v>
      </c>
      <c r="G143" s="13" t="str">
        <f t="shared" si="49"/>
        <v/>
      </c>
      <c r="H143" s="4" t="str">
        <f t="shared" si="5"/>
        <v/>
      </c>
      <c r="J143" s="2">
        <f t="shared" si="42"/>
        <v>44.5</v>
      </c>
      <c r="K143" s="4">
        <f t="shared" si="6"/>
        <v>133.5</v>
      </c>
      <c r="L143" s="4">
        <f t="shared" si="7"/>
        <v>-1.17</v>
      </c>
      <c r="O143" s="4">
        <f t="shared" si="8"/>
        <v>0</v>
      </c>
      <c r="P143" s="13" t="str">
        <f t="shared" si="50"/>
        <v/>
      </c>
      <c r="Q143" s="4" t="str">
        <f t="shared" si="10"/>
        <v/>
      </c>
      <c r="S143" s="2">
        <f t="shared" si="43"/>
        <v>44.5</v>
      </c>
      <c r="T143" s="4">
        <f t="shared" si="11"/>
        <v>133.5</v>
      </c>
      <c r="U143" s="4">
        <f t="shared" si="12"/>
        <v>-1.05</v>
      </c>
      <c r="X143" s="4">
        <f t="shared" si="13"/>
        <v>0</v>
      </c>
      <c r="Y143" s="13" t="str">
        <f t="shared" si="51"/>
        <v/>
      </c>
      <c r="Z143" s="4" t="str">
        <f t="shared" si="15"/>
        <v/>
      </c>
      <c r="AB143" s="2">
        <f t="shared" si="44"/>
        <v>44.5</v>
      </c>
      <c r="AC143" s="4">
        <f t="shared" si="16"/>
        <v>133.5</v>
      </c>
      <c r="AD143" s="4">
        <f t="shared" si="17"/>
        <v>-1.05</v>
      </c>
      <c r="AG143" s="4">
        <f t="shared" si="18"/>
        <v>0</v>
      </c>
      <c r="AH143" s="13" t="str">
        <f t="shared" si="52"/>
        <v/>
      </c>
      <c r="AI143" s="4" t="str">
        <f t="shared" si="20"/>
        <v/>
      </c>
      <c r="AJ143" s="13"/>
      <c r="AK143" s="2">
        <f t="shared" si="45"/>
        <v>44.5</v>
      </c>
      <c r="AL143" s="4">
        <f t="shared" si="21"/>
        <v>133.5</v>
      </c>
      <c r="AM143" s="4">
        <f t="shared" si="22"/>
        <v>-1.05</v>
      </c>
      <c r="AP143" s="4">
        <f t="shared" si="23"/>
        <v>0</v>
      </c>
      <c r="AQ143" s="13" t="str">
        <f t="shared" si="53"/>
        <v/>
      </c>
      <c r="AR143" s="4" t="str">
        <f t="shared" si="25"/>
        <v/>
      </c>
      <c r="AS143" s="13"/>
      <c r="AT143" s="2">
        <f t="shared" si="46"/>
        <v>44.5</v>
      </c>
      <c r="AU143" s="4">
        <f t="shared" si="26"/>
        <v>133.5</v>
      </c>
      <c r="AV143" s="4">
        <f t="shared" si="27"/>
        <v>-1.05</v>
      </c>
      <c r="AY143" s="4">
        <f t="shared" si="28"/>
        <v>0</v>
      </c>
      <c r="AZ143" s="13" t="str">
        <f t="shared" si="54"/>
        <v/>
      </c>
      <c r="BA143" s="4" t="str">
        <f t="shared" si="30"/>
        <v/>
      </c>
      <c r="BB143" s="13"/>
      <c r="BC143" s="2">
        <f t="shared" si="47"/>
        <v>44.5</v>
      </c>
      <c r="BD143" s="4">
        <f t="shared" si="31"/>
        <v>133.5</v>
      </c>
      <c r="BE143" s="4">
        <f t="shared" si="32"/>
        <v>-1.05</v>
      </c>
      <c r="BH143" s="4">
        <f t="shared" si="33"/>
        <v>0</v>
      </c>
      <c r="BI143" s="13" t="str">
        <f t="shared" si="55"/>
        <v/>
      </c>
      <c r="BJ143" s="4" t="str">
        <f t="shared" si="35"/>
        <v/>
      </c>
      <c r="BK143" s="13"/>
      <c r="BL143" s="2">
        <f t="shared" si="48"/>
        <v>44.5</v>
      </c>
      <c r="BM143" s="4">
        <f t="shared" si="36"/>
        <v>133.5</v>
      </c>
      <c r="BN143" s="4">
        <f t="shared" si="37"/>
        <v>-1.05</v>
      </c>
      <c r="BQ143" s="4">
        <f t="shared" si="38"/>
        <v>0</v>
      </c>
      <c r="BR143" s="13" t="str">
        <f t="shared" si="56"/>
        <v/>
      </c>
      <c r="BS143" s="4" t="str">
        <f t="shared" si="40"/>
        <v/>
      </c>
      <c r="BT143" s="25"/>
    </row>
    <row r="144">
      <c r="A144" s="2">
        <f t="shared" si="41"/>
        <v>45</v>
      </c>
      <c r="B144" s="4">
        <f t="shared" si="1"/>
        <v>135</v>
      </c>
      <c r="C144" s="4">
        <f t="shared" si="2"/>
        <v>-1.2</v>
      </c>
      <c r="F144" s="4">
        <f t="shared" si="3"/>
        <v>0</v>
      </c>
      <c r="G144" s="13" t="str">
        <f t="shared" si="49"/>
        <v/>
      </c>
      <c r="H144" s="4" t="str">
        <f t="shared" si="5"/>
        <v/>
      </c>
      <c r="J144" s="2">
        <f t="shared" si="42"/>
        <v>45</v>
      </c>
      <c r="K144" s="4">
        <f t="shared" si="6"/>
        <v>135</v>
      </c>
      <c r="L144" s="4">
        <f t="shared" si="7"/>
        <v>-1.2</v>
      </c>
      <c r="O144" s="4">
        <f t="shared" si="8"/>
        <v>0</v>
      </c>
      <c r="P144" s="13" t="str">
        <f t="shared" si="50"/>
        <v/>
      </c>
      <c r="Q144" s="4" t="str">
        <f t="shared" si="10"/>
        <v/>
      </c>
      <c r="S144" s="2">
        <f t="shared" si="43"/>
        <v>45</v>
      </c>
      <c r="T144" s="4">
        <f t="shared" si="11"/>
        <v>135</v>
      </c>
      <c r="U144" s="4">
        <f t="shared" si="12"/>
        <v>-1.08</v>
      </c>
      <c r="X144" s="4">
        <f t="shared" si="13"/>
        <v>0</v>
      </c>
      <c r="Y144" s="13" t="str">
        <f t="shared" si="51"/>
        <v/>
      </c>
      <c r="Z144" s="4" t="str">
        <f t="shared" si="15"/>
        <v/>
      </c>
      <c r="AB144" s="2">
        <f t="shared" si="44"/>
        <v>45</v>
      </c>
      <c r="AC144" s="4">
        <f t="shared" si="16"/>
        <v>135</v>
      </c>
      <c r="AD144" s="4">
        <f t="shared" si="17"/>
        <v>-1.08</v>
      </c>
      <c r="AG144" s="4">
        <f t="shared" si="18"/>
        <v>0</v>
      </c>
      <c r="AH144" s="13" t="str">
        <f t="shared" si="52"/>
        <v/>
      </c>
      <c r="AI144" s="4" t="str">
        <f t="shared" si="20"/>
        <v/>
      </c>
      <c r="AJ144" s="13"/>
      <c r="AK144" s="2">
        <f t="shared" si="45"/>
        <v>45</v>
      </c>
      <c r="AL144" s="4">
        <f t="shared" si="21"/>
        <v>135</v>
      </c>
      <c r="AM144" s="4">
        <f t="shared" si="22"/>
        <v>-1.08</v>
      </c>
      <c r="AP144" s="4">
        <f t="shared" si="23"/>
        <v>0</v>
      </c>
      <c r="AQ144" s="13" t="str">
        <f t="shared" si="53"/>
        <v/>
      </c>
      <c r="AR144" s="4" t="str">
        <f t="shared" si="25"/>
        <v/>
      </c>
      <c r="AS144" s="13"/>
      <c r="AT144" s="2">
        <f t="shared" si="46"/>
        <v>45</v>
      </c>
      <c r="AU144" s="4">
        <f t="shared" si="26"/>
        <v>135</v>
      </c>
      <c r="AV144" s="4">
        <f t="shared" si="27"/>
        <v>-1.08</v>
      </c>
      <c r="AY144" s="4">
        <f t="shared" si="28"/>
        <v>0</v>
      </c>
      <c r="AZ144" s="13" t="str">
        <f t="shared" si="54"/>
        <v/>
      </c>
      <c r="BA144" s="4" t="str">
        <f t="shared" si="30"/>
        <v/>
      </c>
      <c r="BB144" s="13"/>
      <c r="BC144" s="2">
        <f t="shared" si="47"/>
        <v>45</v>
      </c>
      <c r="BD144" s="4">
        <f t="shared" si="31"/>
        <v>135</v>
      </c>
      <c r="BE144" s="4">
        <f t="shared" si="32"/>
        <v>-1.08</v>
      </c>
      <c r="BH144" s="4">
        <f t="shared" si="33"/>
        <v>0</v>
      </c>
      <c r="BI144" s="13" t="str">
        <f t="shared" si="55"/>
        <v/>
      </c>
      <c r="BJ144" s="4" t="str">
        <f t="shared" si="35"/>
        <v/>
      </c>
      <c r="BK144" s="13"/>
      <c r="BL144" s="2">
        <f t="shared" si="48"/>
        <v>45</v>
      </c>
      <c r="BM144" s="4">
        <f t="shared" si="36"/>
        <v>135</v>
      </c>
      <c r="BN144" s="4">
        <f t="shared" si="37"/>
        <v>-1.08</v>
      </c>
      <c r="BQ144" s="4">
        <f t="shared" si="38"/>
        <v>0</v>
      </c>
      <c r="BR144" s="13" t="str">
        <f t="shared" si="56"/>
        <v/>
      </c>
      <c r="BS144" s="4" t="str">
        <f t="shared" si="40"/>
        <v/>
      </c>
      <c r="BT144" s="25"/>
    </row>
    <row r="145">
      <c r="A145" s="2">
        <f t="shared" si="41"/>
        <v>45.5</v>
      </c>
      <c r="B145" s="4">
        <f t="shared" si="1"/>
        <v>136.5</v>
      </c>
      <c r="C145" s="4">
        <f t="shared" si="2"/>
        <v>-1.23</v>
      </c>
      <c r="F145" s="4">
        <f t="shared" si="3"/>
        <v>0</v>
      </c>
      <c r="G145" s="13" t="str">
        <f t="shared" si="49"/>
        <v/>
      </c>
      <c r="H145" s="4" t="str">
        <f t="shared" si="5"/>
        <v/>
      </c>
      <c r="J145" s="2">
        <f t="shared" si="42"/>
        <v>45.5</v>
      </c>
      <c r="K145" s="4">
        <f t="shared" si="6"/>
        <v>136.5</v>
      </c>
      <c r="L145" s="4">
        <f t="shared" si="7"/>
        <v>-1.23</v>
      </c>
      <c r="O145" s="4">
        <f t="shared" si="8"/>
        <v>0</v>
      </c>
      <c r="P145" s="13" t="str">
        <f t="shared" si="50"/>
        <v/>
      </c>
      <c r="Q145" s="4" t="str">
        <f t="shared" si="10"/>
        <v/>
      </c>
      <c r="S145" s="2">
        <f t="shared" si="43"/>
        <v>45.5</v>
      </c>
      <c r="T145" s="4">
        <f t="shared" si="11"/>
        <v>136.5</v>
      </c>
      <c r="U145" s="4">
        <f t="shared" si="12"/>
        <v>-1.11</v>
      </c>
      <c r="X145" s="4">
        <f t="shared" si="13"/>
        <v>0</v>
      </c>
      <c r="Y145" s="13" t="str">
        <f t="shared" si="51"/>
        <v/>
      </c>
      <c r="Z145" s="4" t="str">
        <f t="shared" si="15"/>
        <v/>
      </c>
      <c r="AB145" s="2">
        <f t="shared" si="44"/>
        <v>45.5</v>
      </c>
      <c r="AC145" s="4">
        <f t="shared" si="16"/>
        <v>136.5</v>
      </c>
      <c r="AD145" s="4">
        <f t="shared" si="17"/>
        <v>-1.11</v>
      </c>
      <c r="AG145" s="4">
        <f t="shared" si="18"/>
        <v>0</v>
      </c>
      <c r="AH145" s="13" t="str">
        <f t="shared" si="52"/>
        <v/>
      </c>
      <c r="AI145" s="4" t="str">
        <f t="shared" si="20"/>
        <v/>
      </c>
      <c r="AK145" s="2">
        <f t="shared" si="45"/>
        <v>45.5</v>
      </c>
      <c r="AL145" s="4">
        <f t="shared" si="21"/>
        <v>136.5</v>
      </c>
      <c r="AM145" s="4">
        <f t="shared" si="22"/>
        <v>-1.11</v>
      </c>
      <c r="AP145" s="4">
        <f t="shared" si="23"/>
        <v>0</v>
      </c>
      <c r="AQ145" s="13" t="str">
        <f t="shared" si="53"/>
        <v/>
      </c>
      <c r="AR145" s="4" t="str">
        <f t="shared" si="25"/>
        <v/>
      </c>
      <c r="AT145" s="2">
        <f t="shared" si="46"/>
        <v>45.5</v>
      </c>
      <c r="AU145" s="4">
        <f t="shared" si="26"/>
        <v>136.5</v>
      </c>
      <c r="AV145" s="4">
        <f t="shared" si="27"/>
        <v>-1.11</v>
      </c>
      <c r="AY145" s="4">
        <f t="shared" si="28"/>
        <v>0</v>
      </c>
      <c r="AZ145" s="13" t="str">
        <f t="shared" si="54"/>
        <v/>
      </c>
      <c r="BA145" s="4" t="str">
        <f t="shared" si="30"/>
        <v/>
      </c>
      <c r="BC145" s="2">
        <f t="shared" si="47"/>
        <v>45.5</v>
      </c>
      <c r="BD145" s="4">
        <f t="shared" si="31"/>
        <v>136.5</v>
      </c>
      <c r="BE145" s="4">
        <f t="shared" si="32"/>
        <v>-1.11</v>
      </c>
      <c r="BH145" s="4">
        <f t="shared" si="33"/>
        <v>0</v>
      </c>
      <c r="BI145" s="13" t="str">
        <f t="shared" si="55"/>
        <v/>
      </c>
      <c r="BJ145" s="4" t="str">
        <f t="shared" si="35"/>
        <v/>
      </c>
      <c r="BL145" s="2">
        <f t="shared" si="48"/>
        <v>45.5</v>
      </c>
      <c r="BM145" s="4">
        <f t="shared" si="36"/>
        <v>136.5</v>
      </c>
      <c r="BN145" s="4">
        <f t="shared" si="37"/>
        <v>-1.11</v>
      </c>
      <c r="BQ145" s="4">
        <f t="shared" si="38"/>
        <v>0</v>
      </c>
      <c r="BR145" s="13" t="str">
        <f t="shared" si="56"/>
        <v/>
      </c>
      <c r="BS145" s="4" t="str">
        <f t="shared" si="40"/>
        <v/>
      </c>
    </row>
    <row r="146">
      <c r="A146" s="2">
        <f t="shared" si="41"/>
        <v>46</v>
      </c>
      <c r="B146" s="4">
        <f t="shared" si="1"/>
        <v>138</v>
      </c>
      <c r="C146" s="4">
        <f t="shared" si="2"/>
        <v>-1.26</v>
      </c>
      <c r="F146" s="4">
        <f t="shared" si="3"/>
        <v>0</v>
      </c>
      <c r="G146" s="13" t="str">
        <f t="shared" si="49"/>
        <v/>
      </c>
      <c r="H146" s="4" t="str">
        <f t="shared" si="5"/>
        <v/>
      </c>
      <c r="J146" s="2">
        <f t="shared" si="42"/>
        <v>46</v>
      </c>
      <c r="K146" s="4">
        <f t="shared" si="6"/>
        <v>138</v>
      </c>
      <c r="L146" s="4">
        <f t="shared" si="7"/>
        <v>-1.26</v>
      </c>
      <c r="O146" s="4">
        <f t="shared" si="8"/>
        <v>0</v>
      </c>
      <c r="P146" s="13" t="str">
        <f t="shared" si="50"/>
        <v/>
      </c>
      <c r="Q146" s="4" t="str">
        <f t="shared" si="10"/>
        <v/>
      </c>
      <c r="S146" s="2">
        <f t="shared" si="43"/>
        <v>46</v>
      </c>
      <c r="T146" s="4">
        <f t="shared" si="11"/>
        <v>138</v>
      </c>
      <c r="U146" s="4">
        <f t="shared" si="12"/>
        <v>-1.14</v>
      </c>
      <c r="V146" s="4">
        <f>150+13/16</f>
        <v>150.8125</v>
      </c>
      <c r="W146" s="4">
        <f>155+5/16</f>
        <v>155.3125</v>
      </c>
      <c r="X146" s="4">
        <f t="shared" si="13"/>
        <v>4.5</v>
      </c>
      <c r="Y146" s="13">
        <f t="shared" si="51"/>
        <v>1</v>
      </c>
      <c r="Z146" s="4">
        <f t="shared" si="15"/>
        <v>0</v>
      </c>
      <c r="AB146" s="2">
        <f t="shared" si="44"/>
        <v>46</v>
      </c>
      <c r="AC146" s="4">
        <f t="shared" si="16"/>
        <v>138</v>
      </c>
      <c r="AD146" s="4">
        <f t="shared" si="17"/>
        <v>-1.14</v>
      </c>
      <c r="AE146" s="2">
        <v>150.75</v>
      </c>
      <c r="AF146" s="4">
        <f>155+5/16</f>
        <v>155.3125</v>
      </c>
      <c r="AG146" s="4">
        <f t="shared" si="18"/>
        <v>4.5625</v>
      </c>
      <c r="AH146" s="13">
        <f t="shared" si="52"/>
        <v>0.9932202608</v>
      </c>
      <c r="AI146" s="4">
        <f t="shared" si="20"/>
        <v>0</v>
      </c>
      <c r="AK146" s="2">
        <f t="shared" si="45"/>
        <v>46</v>
      </c>
      <c r="AL146" s="4">
        <f t="shared" si="21"/>
        <v>138</v>
      </c>
      <c r="AM146" s="4">
        <f t="shared" si="22"/>
        <v>-1.14</v>
      </c>
      <c r="AN146" s="4">
        <f>150.75+1/32</f>
        <v>150.78125</v>
      </c>
      <c r="AO146" s="4">
        <f>155+5/16</f>
        <v>155.3125</v>
      </c>
      <c r="AP146" s="4">
        <f t="shared" si="23"/>
        <v>4.53125</v>
      </c>
      <c r="AQ146" s="13">
        <f t="shared" si="53"/>
        <v>0.9965694582</v>
      </c>
      <c r="AR146" s="4">
        <f t="shared" si="25"/>
        <v>0</v>
      </c>
      <c r="AT146" s="2">
        <f t="shared" si="46"/>
        <v>46</v>
      </c>
      <c r="AU146" s="4">
        <f t="shared" si="26"/>
        <v>138</v>
      </c>
      <c r="AV146" s="4">
        <f t="shared" si="27"/>
        <v>-1.14</v>
      </c>
      <c r="AW146" s="4">
        <f>150+13/16</f>
        <v>150.8125</v>
      </c>
      <c r="AX146" s="4">
        <f>155.25+1/32</f>
        <v>155.28125</v>
      </c>
      <c r="AY146" s="4">
        <f t="shared" si="28"/>
        <v>4.46875</v>
      </c>
      <c r="AZ146" s="13">
        <f t="shared" si="54"/>
        <v>0.9965217286</v>
      </c>
      <c r="BA146" s="4">
        <f t="shared" si="30"/>
        <v>0</v>
      </c>
      <c r="BC146" s="2">
        <f t="shared" si="47"/>
        <v>46</v>
      </c>
      <c r="BD146" s="4">
        <f t="shared" si="31"/>
        <v>138</v>
      </c>
      <c r="BE146" s="4">
        <f t="shared" si="32"/>
        <v>-1.14</v>
      </c>
      <c r="BH146" s="4">
        <f t="shared" si="33"/>
        <v>0</v>
      </c>
      <c r="BI146" s="13" t="str">
        <f t="shared" si="55"/>
        <v/>
      </c>
      <c r="BJ146" s="4" t="str">
        <f t="shared" si="35"/>
        <v/>
      </c>
      <c r="BL146" s="2">
        <f t="shared" si="48"/>
        <v>46</v>
      </c>
      <c r="BM146" s="4">
        <f t="shared" si="36"/>
        <v>138</v>
      </c>
      <c r="BN146" s="4">
        <f t="shared" si="37"/>
        <v>-1.14</v>
      </c>
      <c r="BQ146" s="4">
        <f t="shared" si="38"/>
        <v>0</v>
      </c>
      <c r="BR146" s="13" t="str">
        <f t="shared" si="56"/>
        <v/>
      </c>
      <c r="BS146" s="4" t="str">
        <f t="shared" si="40"/>
        <v/>
      </c>
    </row>
    <row r="147">
      <c r="A147" s="2">
        <f t="shared" si="41"/>
        <v>46.5</v>
      </c>
      <c r="B147" s="4">
        <f t="shared" si="1"/>
        <v>139.5</v>
      </c>
      <c r="C147" s="4">
        <f t="shared" si="2"/>
        <v>-1.29</v>
      </c>
      <c r="F147" s="4">
        <f t="shared" si="3"/>
        <v>0</v>
      </c>
      <c r="G147" s="13" t="str">
        <f t="shared" si="49"/>
        <v/>
      </c>
      <c r="H147" s="4" t="str">
        <f t="shared" si="5"/>
        <v/>
      </c>
      <c r="J147" s="2">
        <f t="shared" si="42"/>
        <v>46.5</v>
      </c>
      <c r="K147" s="4">
        <f t="shared" si="6"/>
        <v>139.5</v>
      </c>
      <c r="L147" s="4">
        <f t="shared" si="7"/>
        <v>-1.29</v>
      </c>
      <c r="O147" s="4">
        <f t="shared" si="8"/>
        <v>0</v>
      </c>
      <c r="P147" s="13" t="str">
        <f t="shared" si="50"/>
        <v/>
      </c>
      <c r="Q147" s="4" t="str">
        <f t="shared" si="10"/>
        <v/>
      </c>
      <c r="S147" s="2">
        <f t="shared" si="43"/>
        <v>46.5</v>
      </c>
      <c r="T147" s="4">
        <f t="shared" si="11"/>
        <v>139.5</v>
      </c>
      <c r="U147" s="4">
        <f t="shared" si="12"/>
        <v>-1.17</v>
      </c>
      <c r="X147" s="4">
        <f t="shared" si="13"/>
        <v>0</v>
      </c>
      <c r="Y147" s="13" t="str">
        <f t="shared" si="51"/>
        <v/>
      </c>
      <c r="Z147" s="4" t="str">
        <f t="shared" si="15"/>
        <v/>
      </c>
      <c r="AB147" s="2">
        <f t="shared" si="44"/>
        <v>46.5</v>
      </c>
      <c r="AC147" s="4">
        <f t="shared" si="16"/>
        <v>139.5</v>
      </c>
      <c r="AD147" s="4">
        <f t="shared" si="17"/>
        <v>-1.17</v>
      </c>
      <c r="AG147" s="4">
        <f t="shared" si="18"/>
        <v>0</v>
      </c>
      <c r="AH147" s="13" t="str">
        <f t="shared" si="52"/>
        <v/>
      </c>
      <c r="AI147" s="4" t="str">
        <f t="shared" si="20"/>
        <v/>
      </c>
      <c r="AK147" s="2">
        <f t="shared" si="45"/>
        <v>46.5</v>
      </c>
      <c r="AL147" s="4">
        <f t="shared" si="21"/>
        <v>139.5</v>
      </c>
      <c r="AM147" s="4">
        <f t="shared" si="22"/>
        <v>-1.17</v>
      </c>
      <c r="AP147" s="4">
        <f t="shared" si="23"/>
        <v>0</v>
      </c>
      <c r="AQ147" s="13" t="str">
        <f t="shared" si="53"/>
        <v/>
      </c>
      <c r="AR147" s="4" t="str">
        <f t="shared" si="25"/>
        <v/>
      </c>
      <c r="AT147" s="2">
        <f t="shared" si="46"/>
        <v>46.5</v>
      </c>
      <c r="AU147" s="4">
        <f t="shared" si="26"/>
        <v>139.5</v>
      </c>
      <c r="AV147" s="4">
        <f t="shared" si="27"/>
        <v>-1.17</v>
      </c>
      <c r="AY147" s="4">
        <f t="shared" si="28"/>
        <v>0</v>
      </c>
      <c r="AZ147" s="13" t="str">
        <f t="shared" si="54"/>
        <v/>
      </c>
      <c r="BA147" s="4" t="str">
        <f t="shared" si="30"/>
        <v/>
      </c>
      <c r="BC147" s="2">
        <f t="shared" si="47"/>
        <v>46.5</v>
      </c>
      <c r="BD147" s="4">
        <f t="shared" si="31"/>
        <v>139.5</v>
      </c>
      <c r="BE147" s="4">
        <f t="shared" si="32"/>
        <v>-1.17</v>
      </c>
      <c r="BH147" s="4">
        <f t="shared" si="33"/>
        <v>0</v>
      </c>
      <c r="BI147" s="13" t="str">
        <f t="shared" si="55"/>
        <v/>
      </c>
      <c r="BJ147" s="4" t="str">
        <f t="shared" si="35"/>
        <v/>
      </c>
      <c r="BL147" s="2">
        <f t="shared" si="48"/>
        <v>46.5</v>
      </c>
      <c r="BM147" s="4">
        <f t="shared" si="36"/>
        <v>139.5</v>
      </c>
      <c r="BN147" s="4">
        <f t="shared" si="37"/>
        <v>-1.17</v>
      </c>
      <c r="BQ147" s="4">
        <f t="shared" si="38"/>
        <v>0</v>
      </c>
      <c r="BR147" s="13" t="str">
        <f t="shared" si="56"/>
        <v/>
      </c>
      <c r="BS147" s="4" t="str">
        <f t="shared" si="40"/>
        <v/>
      </c>
    </row>
    <row r="148">
      <c r="A148" s="2">
        <f t="shared" si="41"/>
        <v>47</v>
      </c>
      <c r="B148" s="4">
        <f t="shared" si="1"/>
        <v>141</v>
      </c>
      <c r="C148" s="4">
        <f t="shared" si="2"/>
        <v>-1.32</v>
      </c>
      <c r="F148" s="4">
        <f t="shared" si="3"/>
        <v>0</v>
      </c>
      <c r="G148" s="13" t="str">
        <f t="shared" si="49"/>
        <v/>
      </c>
      <c r="H148" s="4" t="str">
        <f t="shared" si="5"/>
        <v/>
      </c>
      <c r="J148" s="2">
        <f t="shared" si="42"/>
        <v>47</v>
      </c>
      <c r="K148" s="4">
        <f t="shared" si="6"/>
        <v>141</v>
      </c>
      <c r="L148" s="4">
        <f t="shared" si="7"/>
        <v>-1.32</v>
      </c>
      <c r="O148" s="4">
        <f t="shared" si="8"/>
        <v>0</v>
      </c>
      <c r="P148" s="13" t="str">
        <f t="shared" si="50"/>
        <v/>
      </c>
      <c r="Q148" s="4" t="str">
        <f t="shared" si="10"/>
        <v/>
      </c>
      <c r="S148" s="2">
        <f t="shared" si="43"/>
        <v>47</v>
      </c>
      <c r="T148" s="4">
        <f t="shared" si="11"/>
        <v>141</v>
      </c>
      <c r="U148" s="4">
        <f t="shared" si="12"/>
        <v>-1.2</v>
      </c>
      <c r="X148" s="4">
        <f t="shared" si="13"/>
        <v>0</v>
      </c>
      <c r="Y148" s="13" t="str">
        <f t="shared" si="51"/>
        <v/>
      </c>
      <c r="Z148" s="4" t="str">
        <f t="shared" si="15"/>
        <v/>
      </c>
      <c r="AB148" s="2">
        <f t="shared" si="44"/>
        <v>47</v>
      </c>
      <c r="AC148" s="4">
        <f t="shared" si="16"/>
        <v>141</v>
      </c>
      <c r="AD148" s="4">
        <f t="shared" si="17"/>
        <v>-1.2</v>
      </c>
      <c r="AG148" s="4">
        <f t="shared" si="18"/>
        <v>0</v>
      </c>
      <c r="AH148" s="13" t="str">
        <f t="shared" si="52"/>
        <v/>
      </c>
      <c r="AI148" s="4" t="str">
        <f t="shared" si="20"/>
        <v/>
      </c>
      <c r="AK148" s="2">
        <f t="shared" si="45"/>
        <v>47</v>
      </c>
      <c r="AL148" s="4">
        <f t="shared" si="21"/>
        <v>141</v>
      </c>
      <c r="AM148" s="4">
        <f t="shared" si="22"/>
        <v>-1.2</v>
      </c>
      <c r="AP148" s="4">
        <f t="shared" si="23"/>
        <v>0</v>
      </c>
      <c r="AQ148" s="13" t="str">
        <f t="shared" si="53"/>
        <v/>
      </c>
      <c r="AR148" s="4" t="str">
        <f t="shared" si="25"/>
        <v/>
      </c>
      <c r="AT148" s="2">
        <f t="shared" si="46"/>
        <v>47</v>
      </c>
      <c r="AU148" s="4">
        <f t="shared" si="26"/>
        <v>141</v>
      </c>
      <c r="AV148" s="4">
        <f t="shared" si="27"/>
        <v>-1.2</v>
      </c>
      <c r="AY148" s="4">
        <f t="shared" si="28"/>
        <v>0</v>
      </c>
      <c r="AZ148" s="13" t="str">
        <f t="shared" si="54"/>
        <v/>
      </c>
      <c r="BA148" s="4" t="str">
        <f t="shared" si="30"/>
        <v/>
      </c>
      <c r="BC148" s="2">
        <f t="shared" si="47"/>
        <v>47</v>
      </c>
      <c r="BD148" s="4">
        <f t="shared" si="31"/>
        <v>141</v>
      </c>
      <c r="BE148" s="4">
        <f t="shared" si="32"/>
        <v>-1.2</v>
      </c>
      <c r="BH148" s="4">
        <f t="shared" si="33"/>
        <v>0</v>
      </c>
      <c r="BI148" s="13" t="str">
        <f t="shared" si="55"/>
        <v/>
      </c>
      <c r="BJ148" s="4" t="str">
        <f t="shared" si="35"/>
        <v/>
      </c>
      <c r="BL148" s="2">
        <f t="shared" si="48"/>
        <v>47</v>
      </c>
      <c r="BM148" s="4">
        <f t="shared" si="36"/>
        <v>141</v>
      </c>
      <c r="BN148" s="4">
        <f t="shared" si="37"/>
        <v>-1.2</v>
      </c>
      <c r="BQ148" s="4">
        <f t="shared" si="38"/>
        <v>0</v>
      </c>
      <c r="BR148" s="13" t="str">
        <f t="shared" si="56"/>
        <v/>
      </c>
      <c r="BS148" s="4" t="str">
        <f t="shared" si="40"/>
        <v/>
      </c>
    </row>
    <row r="149">
      <c r="A149" s="2">
        <f t="shared" si="41"/>
        <v>47.5</v>
      </c>
      <c r="B149" s="4">
        <f t="shared" si="1"/>
        <v>142.5</v>
      </c>
      <c r="C149" s="4">
        <f t="shared" si="2"/>
        <v>-1.35</v>
      </c>
      <c r="F149" s="4">
        <f t="shared" si="3"/>
        <v>0</v>
      </c>
      <c r="G149" s="13" t="str">
        <f t="shared" si="49"/>
        <v/>
      </c>
      <c r="H149" s="4" t="str">
        <f t="shared" si="5"/>
        <v/>
      </c>
      <c r="J149" s="2">
        <f t="shared" si="42"/>
        <v>47.5</v>
      </c>
      <c r="K149" s="4">
        <f t="shared" si="6"/>
        <v>142.5</v>
      </c>
      <c r="L149" s="4">
        <f t="shared" si="7"/>
        <v>-1.35</v>
      </c>
      <c r="O149" s="4">
        <f t="shared" si="8"/>
        <v>0</v>
      </c>
      <c r="P149" s="13" t="str">
        <f t="shared" si="50"/>
        <v/>
      </c>
      <c r="Q149" s="4" t="str">
        <f t="shared" si="10"/>
        <v/>
      </c>
      <c r="S149" s="2">
        <f t="shared" si="43"/>
        <v>47.5</v>
      </c>
      <c r="T149" s="4">
        <f t="shared" si="11"/>
        <v>142.5</v>
      </c>
      <c r="U149" s="4">
        <f t="shared" si="12"/>
        <v>-1.23</v>
      </c>
      <c r="X149" s="4">
        <f t="shared" si="13"/>
        <v>0</v>
      </c>
      <c r="Y149" s="13" t="str">
        <f t="shared" si="51"/>
        <v/>
      </c>
      <c r="Z149" s="4" t="str">
        <f t="shared" si="15"/>
        <v/>
      </c>
      <c r="AB149" s="2">
        <f t="shared" si="44"/>
        <v>47.5</v>
      </c>
      <c r="AC149" s="4">
        <f t="shared" si="16"/>
        <v>142.5</v>
      </c>
      <c r="AD149" s="4">
        <f t="shared" si="17"/>
        <v>-1.23</v>
      </c>
      <c r="AG149" s="4">
        <f t="shared" si="18"/>
        <v>0</v>
      </c>
      <c r="AH149" s="13" t="str">
        <f t="shared" si="52"/>
        <v/>
      </c>
      <c r="AI149" s="4" t="str">
        <f t="shared" si="20"/>
        <v/>
      </c>
      <c r="AK149" s="2">
        <f t="shared" si="45"/>
        <v>47.5</v>
      </c>
      <c r="AL149" s="4">
        <f t="shared" si="21"/>
        <v>142.5</v>
      </c>
      <c r="AM149" s="4">
        <f t="shared" si="22"/>
        <v>-1.23</v>
      </c>
      <c r="AP149" s="4">
        <f t="shared" si="23"/>
        <v>0</v>
      </c>
      <c r="AQ149" s="13" t="str">
        <f t="shared" si="53"/>
        <v/>
      </c>
      <c r="AR149" s="4" t="str">
        <f t="shared" si="25"/>
        <v/>
      </c>
      <c r="AT149" s="2">
        <f t="shared" si="46"/>
        <v>47.5</v>
      </c>
      <c r="AU149" s="4">
        <f t="shared" si="26"/>
        <v>142.5</v>
      </c>
      <c r="AV149" s="4">
        <f t="shared" si="27"/>
        <v>-1.23</v>
      </c>
      <c r="AY149" s="4">
        <f t="shared" si="28"/>
        <v>0</v>
      </c>
      <c r="AZ149" s="13" t="str">
        <f t="shared" si="54"/>
        <v/>
      </c>
      <c r="BA149" s="4" t="str">
        <f t="shared" si="30"/>
        <v/>
      </c>
      <c r="BC149" s="2">
        <f t="shared" si="47"/>
        <v>47.5</v>
      </c>
      <c r="BD149" s="4">
        <f t="shared" si="31"/>
        <v>142.5</v>
      </c>
      <c r="BE149" s="4">
        <f t="shared" si="32"/>
        <v>-1.23</v>
      </c>
      <c r="BH149" s="4">
        <f t="shared" si="33"/>
        <v>0</v>
      </c>
      <c r="BI149" s="13" t="str">
        <f t="shared" si="55"/>
        <v/>
      </c>
      <c r="BJ149" s="4" t="str">
        <f t="shared" si="35"/>
        <v/>
      </c>
      <c r="BL149" s="2">
        <f t="shared" si="48"/>
        <v>47.5</v>
      </c>
      <c r="BM149" s="4">
        <f t="shared" si="36"/>
        <v>142.5</v>
      </c>
      <c r="BN149" s="4">
        <f t="shared" si="37"/>
        <v>-1.23</v>
      </c>
      <c r="BQ149" s="4">
        <f t="shared" si="38"/>
        <v>0</v>
      </c>
      <c r="BR149" s="13" t="str">
        <f t="shared" si="56"/>
        <v/>
      </c>
      <c r="BS149" s="4" t="str">
        <f t="shared" si="40"/>
        <v/>
      </c>
    </row>
    <row r="150">
      <c r="A150" s="2">
        <f t="shared" si="41"/>
        <v>48</v>
      </c>
      <c r="B150" s="4">
        <f t="shared" si="1"/>
        <v>144</v>
      </c>
      <c r="C150" s="4">
        <f t="shared" si="2"/>
        <v>-1.38</v>
      </c>
      <c r="F150" s="4">
        <f t="shared" si="3"/>
        <v>0</v>
      </c>
      <c r="G150" s="13" t="str">
        <f t="shared" si="49"/>
        <v/>
      </c>
      <c r="H150" s="4" t="str">
        <f t="shared" si="5"/>
        <v/>
      </c>
      <c r="J150" s="2">
        <f t="shared" si="42"/>
        <v>48</v>
      </c>
      <c r="K150" s="4">
        <f t="shared" si="6"/>
        <v>144</v>
      </c>
      <c r="L150" s="4">
        <f t="shared" si="7"/>
        <v>-1.38</v>
      </c>
      <c r="O150" s="4">
        <f t="shared" si="8"/>
        <v>0</v>
      </c>
      <c r="P150" s="13" t="str">
        <f t="shared" si="50"/>
        <v/>
      </c>
      <c r="Q150" s="4" t="str">
        <f t="shared" si="10"/>
        <v/>
      </c>
      <c r="S150" s="2">
        <f t="shared" si="43"/>
        <v>48</v>
      </c>
      <c r="T150" s="4">
        <f t="shared" si="11"/>
        <v>144</v>
      </c>
      <c r="U150" s="4">
        <f t="shared" si="12"/>
        <v>-1.26</v>
      </c>
      <c r="V150" s="4">
        <f>150+13/16</f>
        <v>150.8125</v>
      </c>
      <c r="W150" s="4">
        <f>155+5/16</f>
        <v>155.3125</v>
      </c>
      <c r="X150" s="4">
        <f t="shared" si="13"/>
        <v>4.5</v>
      </c>
      <c r="Y150" s="13">
        <f t="shared" si="51"/>
        <v>1</v>
      </c>
      <c r="Z150" s="4">
        <f t="shared" si="15"/>
        <v>0</v>
      </c>
      <c r="AB150" s="2">
        <f t="shared" si="44"/>
        <v>48</v>
      </c>
      <c r="AC150" s="4">
        <f t="shared" si="16"/>
        <v>144</v>
      </c>
      <c r="AD150" s="4">
        <f t="shared" si="17"/>
        <v>-1.26</v>
      </c>
      <c r="AE150" s="2">
        <v>150.75</v>
      </c>
      <c r="AF150" s="4">
        <f>155.375-1/32</f>
        <v>155.34375</v>
      </c>
      <c r="AG150" s="4">
        <f t="shared" si="18"/>
        <v>4.59375</v>
      </c>
      <c r="AH150" s="13">
        <f t="shared" si="52"/>
        <v>0.9966158955</v>
      </c>
      <c r="AI150" s="4">
        <f t="shared" si="20"/>
        <v>0</v>
      </c>
      <c r="AK150" s="2">
        <f t="shared" si="45"/>
        <v>48</v>
      </c>
      <c r="AL150" s="4">
        <f t="shared" si="21"/>
        <v>144</v>
      </c>
      <c r="AM150" s="4">
        <f t="shared" si="22"/>
        <v>-1.26</v>
      </c>
      <c r="AN150" s="29">
        <v>150.75</v>
      </c>
      <c r="AO150" s="29">
        <f>155+5/16</f>
        <v>155.3125</v>
      </c>
      <c r="AP150" s="4">
        <f t="shared" si="23"/>
        <v>4.5625</v>
      </c>
      <c r="AQ150" s="13">
        <f t="shared" si="53"/>
        <v>1</v>
      </c>
      <c r="AR150" s="4">
        <f t="shared" si="25"/>
        <v>0</v>
      </c>
      <c r="AT150" s="2">
        <f t="shared" si="46"/>
        <v>48</v>
      </c>
      <c r="AU150" s="4">
        <f t="shared" si="26"/>
        <v>144</v>
      </c>
      <c r="AV150" s="4">
        <f t="shared" si="27"/>
        <v>-1.26</v>
      </c>
      <c r="AW150" s="4">
        <f>150+13/16</f>
        <v>150.8125</v>
      </c>
      <c r="AX150" s="4">
        <f>155+5/16</f>
        <v>155.3125</v>
      </c>
      <c r="AY150" s="4">
        <f t="shared" si="28"/>
        <v>4.5</v>
      </c>
      <c r="AZ150" s="13">
        <f t="shared" si="54"/>
        <v>1</v>
      </c>
      <c r="BA150" s="4">
        <f t="shared" si="30"/>
        <v>0</v>
      </c>
      <c r="BC150" s="2">
        <f t="shared" si="47"/>
        <v>48</v>
      </c>
      <c r="BD150" s="4">
        <f t="shared" si="31"/>
        <v>144</v>
      </c>
      <c r="BE150" s="4">
        <f t="shared" si="32"/>
        <v>-1.26</v>
      </c>
      <c r="BH150" s="4">
        <f t="shared" si="33"/>
        <v>0</v>
      </c>
      <c r="BI150" s="13" t="str">
        <f t="shared" si="55"/>
        <v/>
      </c>
      <c r="BJ150" s="4" t="str">
        <f t="shared" si="35"/>
        <v/>
      </c>
      <c r="BL150" s="2">
        <f t="shared" si="48"/>
        <v>48</v>
      </c>
      <c r="BM150" s="4">
        <f t="shared" si="36"/>
        <v>144</v>
      </c>
      <c r="BN150" s="4">
        <f t="shared" si="37"/>
        <v>-1.26</v>
      </c>
      <c r="BQ150" s="4">
        <f t="shared" si="38"/>
        <v>0</v>
      </c>
      <c r="BR150" s="13" t="str">
        <f t="shared" si="56"/>
        <v/>
      </c>
      <c r="BS150" s="4" t="str">
        <f t="shared" si="40"/>
        <v/>
      </c>
    </row>
    <row r="151">
      <c r="A151" s="2">
        <f t="shared" si="41"/>
        <v>48.5</v>
      </c>
      <c r="B151" s="4">
        <f t="shared" si="1"/>
        <v>145.5</v>
      </c>
      <c r="C151" s="4">
        <f t="shared" si="2"/>
        <v>-1.41</v>
      </c>
      <c r="F151" s="4">
        <f t="shared" si="3"/>
        <v>0</v>
      </c>
      <c r="G151" s="13" t="str">
        <f t="shared" si="49"/>
        <v/>
      </c>
      <c r="H151" s="4" t="str">
        <f t="shared" si="5"/>
        <v/>
      </c>
      <c r="J151" s="2">
        <f t="shared" si="42"/>
        <v>48.5</v>
      </c>
      <c r="K151" s="4">
        <f t="shared" si="6"/>
        <v>145.5</v>
      </c>
      <c r="L151" s="4">
        <f t="shared" si="7"/>
        <v>-1.41</v>
      </c>
      <c r="O151" s="4">
        <f t="shared" si="8"/>
        <v>0</v>
      </c>
      <c r="P151" s="13" t="str">
        <f t="shared" si="50"/>
        <v/>
      </c>
      <c r="Q151" s="4" t="str">
        <f t="shared" si="10"/>
        <v/>
      </c>
      <c r="S151" s="2">
        <f t="shared" si="43"/>
        <v>48.5</v>
      </c>
      <c r="T151" s="4">
        <f t="shared" si="11"/>
        <v>145.5</v>
      </c>
      <c r="U151" s="4">
        <f t="shared" si="12"/>
        <v>-1.29</v>
      </c>
      <c r="X151" s="4">
        <f t="shared" si="13"/>
        <v>0</v>
      </c>
      <c r="Y151" s="13" t="str">
        <f t="shared" si="51"/>
        <v/>
      </c>
      <c r="Z151" s="4" t="str">
        <f t="shared" si="15"/>
        <v/>
      </c>
      <c r="AB151" s="2">
        <f t="shared" si="44"/>
        <v>48.5</v>
      </c>
      <c r="AC151" s="4">
        <f t="shared" si="16"/>
        <v>145.5</v>
      </c>
      <c r="AD151" s="4">
        <f t="shared" si="17"/>
        <v>-1.29</v>
      </c>
      <c r="AG151" s="4">
        <f t="shared" si="18"/>
        <v>0</v>
      </c>
      <c r="AH151" s="13" t="str">
        <f t="shared" si="52"/>
        <v/>
      </c>
      <c r="AI151" s="4" t="str">
        <f t="shared" si="20"/>
        <v/>
      </c>
      <c r="AK151" s="2">
        <f t="shared" si="45"/>
        <v>48.5</v>
      </c>
      <c r="AL151" s="4">
        <f t="shared" si="21"/>
        <v>145.5</v>
      </c>
      <c r="AM151" s="4">
        <f t="shared" si="22"/>
        <v>-1.29</v>
      </c>
      <c r="AP151" s="4">
        <f t="shared" si="23"/>
        <v>0</v>
      </c>
      <c r="AQ151" s="13" t="str">
        <f t="shared" si="53"/>
        <v/>
      </c>
      <c r="AR151" s="4" t="str">
        <f t="shared" si="25"/>
        <v/>
      </c>
      <c r="AT151" s="2">
        <f t="shared" si="46"/>
        <v>48.5</v>
      </c>
      <c r="AU151" s="4">
        <f t="shared" si="26"/>
        <v>145.5</v>
      </c>
      <c r="AV151" s="4">
        <f t="shared" si="27"/>
        <v>-1.29</v>
      </c>
      <c r="AY151" s="4">
        <f t="shared" si="28"/>
        <v>0</v>
      </c>
      <c r="AZ151" s="13" t="str">
        <f t="shared" si="54"/>
        <v/>
      </c>
      <c r="BA151" s="4" t="str">
        <f t="shared" si="30"/>
        <v/>
      </c>
      <c r="BC151" s="2">
        <f t="shared" si="47"/>
        <v>48.5</v>
      </c>
      <c r="BD151" s="4">
        <f t="shared" si="31"/>
        <v>145.5</v>
      </c>
      <c r="BE151" s="4">
        <f t="shared" si="32"/>
        <v>-1.29</v>
      </c>
      <c r="BH151" s="4">
        <f t="shared" si="33"/>
        <v>0</v>
      </c>
      <c r="BI151" s="13" t="str">
        <f t="shared" si="55"/>
        <v/>
      </c>
      <c r="BJ151" s="4" t="str">
        <f t="shared" si="35"/>
        <v/>
      </c>
      <c r="BL151" s="2">
        <f t="shared" si="48"/>
        <v>48.5</v>
      </c>
      <c r="BM151" s="4">
        <f t="shared" si="36"/>
        <v>145.5</v>
      </c>
      <c r="BN151" s="4">
        <f t="shared" si="37"/>
        <v>-1.29</v>
      </c>
      <c r="BQ151" s="4">
        <f t="shared" si="38"/>
        <v>0</v>
      </c>
      <c r="BR151" s="13" t="str">
        <f t="shared" si="56"/>
        <v/>
      </c>
      <c r="BS151" s="4" t="str">
        <f t="shared" si="40"/>
        <v/>
      </c>
    </row>
    <row r="152">
      <c r="A152" s="2">
        <f t="shared" si="41"/>
        <v>49</v>
      </c>
      <c r="B152" s="4">
        <f t="shared" si="1"/>
        <v>147</v>
      </c>
      <c r="C152" s="4">
        <f t="shared" si="2"/>
        <v>-1.44</v>
      </c>
      <c r="F152" s="4">
        <f t="shared" si="3"/>
        <v>0</v>
      </c>
      <c r="G152" s="13" t="str">
        <f t="shared" si="49"/>
        <v/>
      </c>
      <c r="H152" s="4" t="str">
        <f t="shared" si="5"/>
        <v/>
      </c>
      <c r="J152" s="2">
        <f t="shared" si="42"/>
        <v>49</v>
      </c>
      <c r="K152" s="4">
        <f t="shared" si="6"/>
        <v>147</v>
      </c>
      <c r="L152" s="4">
        <f t="shared" si="7"/>
        <v>-1.44</v>
      </c>
      <c r="O152" s="4">
        <f t="shared" si="8"/>
        <v>0</v>
      </c>
      <c r="P152" s="13" t="str">
        <f t="shared" si="50"/>
        <v/>
      </c>
      <c r="Q152" s="4" t="str">
        <f t="shared" si="10"/>
        <v/>
      </c>
      <c r="S152" s="2">
        <f t="shared" si="43"/>
        <v>49</v>
      </c>
      <c r="T152" s="4">
        <f t="shared" si="11"/>
        <v>147</v>
      </c>
      <c r="U152" s="4">
        <f t="shared" si="12"/>
        <v>-1.32</v>
      </c>
      <c r="X152" s="4">
        <f t="shared" si="13"/>
        <v>0</v>
      </c>
      <c r="Y152" s="13" t="str">
        <f t="shared" si="51"/>
        <v/>
      </c>
      <c r="Z152" s="4" t="str">
        <f t="shared" si="15"/>
        <v/>
      </c>
      <c r="AB152" s="2">
        <f t="shared" si="44"/>
        <v>49</v>
      </c>
      <c r="AC152" s="4">
        <f t="shared" si="16"/>
        <v>147</v>
      </c>
      <c r="AD152" s="4">
        <f t="shared" si="17"/>
        <v>-1.32</v>
      </c>
      <c r="AG152" s="4">
        <f t="shared" si="18"/>
        <v>0</v>
      </c>
      <c r="AH152" s="13" t="str">
        <f t="shared" si="52"/>
        <v/>
      </c>
      <c r="AI152" s="4" t="str">
        <f t="shared" si="20"/>
        <v/>
      </c>
      <c r="AK152" s="2">
        <f t="shared" si="45"/>
        <v>49</v>
      </c>
      <c r="AL152" s="4">
        <f t="shared" si="21"/>
        <v>147</v>
      </c>
      <c r="AM152" s="4">
        <f t="shared" si="22"/>
        <v>-1.32</v>
      </c>
      <c r="AP152" s="4">
        <f t="shared" si="23"/>
        <v>0</v>
      </c>
      <c r="AQ152" s="13" t="str">
        <f t="shared" si="53"/>
        <v/>
      </c>
      <c r="AR152" s="4" t="str">
        <f t="shared" si="25"/>
        <v/>
      </c>
      <c r="AT152" s="2">
        <f t="shared" si="46"/>
        <v>49</v>
      </c>
      <c r="AU152" s="4">
        <f t="shared" si="26"/>
        <v>147</v>
      </c>
      <c r="AV152" s="4">
        <f t="shared" si="27"/>
        <v>-1.32</v>
      </c>
      <c r="AY152" s="4">
        <f t="shared" si="28"/>
        <v>0</v>
      </c>
      <c r="AZ152" s="13" t="str">
        <f t="shared" si="54"/>
        <v/>
      </c>
      <c r="BA152" s="4" t="str">
        <f t="shared" si="30"/>
        <v/>
      </c>
      <c r="BC152" s="2">
        <f t="shared" si="47"/>
        <v>49</v>
      </c>
      <c r="BD152" s="4">
        <f t="shared" si="31"/>
        <v>147</v>
      </c>
      <c r="BE152" s="4">
        <f t="shared" si="32"/>
        <v>-1.32</v>
      </c>
      <c r="BH152" s="4">
        <f t="shared" si="33"/>
        <v>0</v>
      </c>
      <c r="BI152" s="13" t="str">
        <f t="shared" si="55"/>
        <v/>
      </c>
      <c r="BJ152" s="4" t="str">
        <f t="shared" si="35"/>
        <v/>
      </c>
      <c r="BL152" s="2">
        <f t="shared" si="48"/>
        <v>49</v>
      </c>
      <c r="BM152" s="4">
        <f t="shared" si="36"/>
        <v>147</v>
      </c>
      <c r="BN152" s="4">
        <f t="shared" si="37"/>
        <v>-1.32</v>
      </c>
      <c r="BQ152" s="4">
        <f t="shared" si="38"/>
        <v>0</v>
      </c>
      <c r="BR152" s="13" t="str">
        <f t="shared" si="56"/>
        <v/>
      </c>
      <c r="BS152" s="4" t="str">
        <f t="shared" si="40"/>
        <v/>
      </c>
    </row>
    <row r="153">
      <c r="A153" s="2">
        <f t="shared" si="41"/>
        <v>49.5</v>
      </c>
      <c r="B153" s="4">
        <f t="shared" si="1"/>
        <v>148.5</v>
      </c>
      <c r="C153" s="4">
        <f t="shared" si="2"/>
        <v>-1.47</v>
      </c>
      <c r="F153" s="4">
        <f t="shared" si="3"/>
        <v>0</v>
      </c>
      <c r="G153" s="13" t="str">
        <f t="shared" si="49"/>
        <v/>
      </c>
      <c r="H153" s="4" t="str">
        <f t="shared" si="5"/>
        <v/>
      </c>
      <c r="J153" s="2">
        <f t="shared" si="42"/>
        <v>49.5</v>
      </c>
      <c r="K153" s="4">
        <f t="shared" si="6"/>
        <v>148.5</v>
      </c>
      <c r="L153" s="4">
        <f t="shared" si="7"/>
        <v>-1.47</v>
      </c>
      <c r="O153" s="4">
        <f t="shared" si="8"/>
        <v>0</v>
      </c>
      <c r="P153" s="13" t="str">
        <f t="shared" si="50"/>
        <v/>
      </c>
      <c r="Q153" s="4" t="str">
        <f t="shared" si="10"/>
        <v/>
      </c>
      <c r="S153" s="2">
        <f t="shared" si="43"/>
        <v>49.5</v>
      </c>
      <c r="T153" s="4">
        <f t="shared" si="11"/>
        <v>148.5</v>
      </c>
      <c r="U153" s="4">
        <f t="shared" si="12"/>
        <v>-1.35</v>
      </c>
      <c r="X153" s="4">
        <f t="shared" si="13"/>
        <v>0</v>
      </c>
      <c r="Y153" s="13" t="str">
        <f t="shared" si="51"/>
        <v/>
      </c>
      <c r="Z153" s="4" t="str">
        <f t="shared" si="15"/>
        <v/>
      </c>
      <c r="AB153" s="2">
        <f t="shared" si="44"/>
        <v>49.5</v>
      </c>
      <c r="AC153" s="4">
        <f t="shared" si="16"/>
        <v>148.5</v>
      </c>
      <c r="AD153" s="4">
        <f t="shared" si="17"/>
        <v>-1.35</v>
      </c>
      <c r="AG153" s="4">
        <f t="shared" si="18"/>
        <v>0</v>
      </c>
      <c r="AH153" s="13" t="str">
        <f t="shared" si="52"/>
        <v/>
      </c>
      <c r="AI153" s="4" t="str">
        <f t="shared" si="20"/>
        <v/>
      </c>
      <c r="AK153" s="2">
        <f t="shared" si="45"/>
        <v>49.5</v>
      </c>
      <c r="AL153" s="4">
        <f t="shared" si="21"/>
        <v>148.5</v>
      </c>
      <c r="AM153" s="4">
        <f t="shared" si="22"/>
        <v>-1.35</v>
      </c>
      <c r="AP153" s="4">
        <f t="shared" si="23"/>
        <v>0</v>
      </c>
      <c r="AQ153" s="13" t="str">
        <f t="shared" si="53"/>
        <v/>
      </c>
      <c r="AR153" s="4" t="str">
        <f t="shared" si="25"/>
        <v/>
      </c>
      <c r="AT153" s="2">
        <f t="shared" si="46"/>
        <v>49.5</v>
      </c>
      <c r="AU153" s="4">
        <f t="shared" si="26"/>
        <v>148.5</v>
      </c>
      <c r="AV153" s="4">
        <f t="shared" si="27"/>
        <v>-1.35</v>
      </c>
      <c r="AY153" s="4">
        <f t="shared" si="28"/>
        <v>0</v>
      </c>
      <c r="AZ153" s="13" t="str">
        <f t="shared" si="54"/>
        <v/>
      </c>
      <c r="BA153" s="4" t="str">
        <f t="shared" si="30"/>
        <v/>
      </c>
      <c r="BC153" s="2">
        <f t="shared" si="47"/>
        <v>49.5</v>
      </c>
      <c r="BD153" s="4">
        <f t="shared" si="31"/>
        <v>148.5</v>
      </c>
      <c r="BE153" s="4">
        <f t="shared" si="32"/>
        <v>-1.35</v>
      </c>
      <c r="BH153" s="4">
        <f t="shared" si="33"/>
        <v>0</v>
      </c>
      <c r="BI153" s="13" t="str">
        <f t="shared" si="55"/>
        <v/>
      </c>
      <c r="BJ153" s="4" t="str">
        <f t="shared" si="35"/>
        <v/>
      </c>
      <c r="BL153" s="2">
        <f t="shared" si="48"/>
        <v>49.5</v>
      </c>
      <c r="BM153" s="4">
        <f t="shared" si="36"/>
        <v>148.5</v>
      </c>
      <c r="BN153" s="4">
        <f t="shared" si="37"/>
        <v>-1.35</v>
      </c>
      <c r="BQ153" s="4">
        <f t="shared" si="38"/>
        <v>0</v>
      </c>
      <c r="BR153" s="13" t="str">
        <f t="shared" si="56"/>
        <v/>
      </c>
      <c r="BS153" s="4" t="str">
        <f t="shared" si="40"/>
        <v/>
      </c>
    </row>
    <row r="154">
      <c r="A154" s="2">
        <f t="shared" si="41"/>
        <v>50</v>
      </c>
      <c r="B154" s="4">
        <f t="shared" si="1"/>
        <v>150</v>
      </c>
      <c r="C154" s="4">
        <f t="shared" si="2"/>
        <v>-1.5</v>
      </c>
      <c r="F154" s="4">
        <f t="shared" si="3"/>
        <v>0</v>
      </c>
      <c r="G154" s="13" t="str">
        <f t="shared" si="49"/>
        <v/>
      </c>
      <c r="H154" s="4" t="str">
        <f t="shared" si="5"/>
        <v/>
      </c>
      <c r="J154" s="2">
        <f t="shared" si="42"/>
        <v>50</v>
      </c>
      <c r="K154" s="4">
        <f t="shared" si="6"/>
        <v>150</v>
      </c>
      <c r="L154" s="4">
        <f t="shared" si="7"/>
        <v>-1.5</v>
      </c>
      <c r="O154" s="4">
        <f t="shared" si="8"/>
        <v>0</v>
      </c>
      <c r="P154" s="13" t="str">
        <f t="shared" si="50"/>
        <v/>
      </c>
      <c r="Q154" s="4" t="str">
        <f t="shared" si="10"/>
        <v/>
      </c>
      <c r="S154" s="2">
        <f t="shared" si="43"/>
        <v>50</v>
      </c>
      <c r="T154" s="4">
        <f t="shared" si="11"/>
        <v>150</v>
      </c>
      <c r="U154" s="4">
        <f t="shared" si="12"/>
        <v>-1.38</v>
      </c>
      <c r="V154" s="4">
        <f>150+13/16</f>
        <v>150.8125</v>
      </c>
      <c r="W154" s="4">
        <f>155+5/16</f>
        <v>155.3125</v>
      </c>
      <c r="X154" s="4">
        <f t="shared" si="13"/>
        <v>4.5</v>
      </c>
      <c r="Y154" s="13">
        <f t="shared" si="51"/>
        <v>1</v>
      </c>
      <c r="Z154" s="4">
        <f t="shared" si="15"/>
        <v>0</v>
      </c>
      <c r="AB154" s="2">
        <f t="shared" si="44"/>
        <v>50</v>
      </c>
      <c r="AC154" s="4">
        <f t="shared" si="16"/>
        <v>150</v>
      </c>
      <c r="AD154" s="4">
        <f t="shared" si="17"/>
        <v>-1.38</v>
      </c>
      <c r="AE154" s="2">
        <v>150.75</v>
      </c>
      <c r="AF154" s="4">
        <f>155.375-1/32</f>
        <v>155.34375</v>
      </c>
      <c r="AG154" s="4">
        <f t="shared" si="18"/>
        <v>4.59375</v>
      </c>
      <c r="AH154" s="13">
        <f t="shared" si="52"/>
        <v>0.9966158955</v>
      </c>
      <c r="AI154" s="4">
        <f t="shared" si="20"/>
        <v>0</v>
      </c>
      <c r="AK154" s="2">
        <f t="shared" si="45"/>
        <v>50</v>
      </c>
      <c r="AL154" s="4">
        <f t="shared" si="21"/>
        <v>150</v>
      </c>
      <c r="AM154" s="4">
        <f t="shared" si="22"/>
        <v>-1.38</v>
      </c>
      <c r="AN154" s="29">
        <v>150.75</v>
      </c>
      <c r="AO154" s="29">
        <f>155+5/16</f>
        <v>155.3125</v>
      </c>
      <c r="AP154" s="4">
        <f t="shared" si="23"/>
        <v>4.5625</v>
      </c>
      <c r="AQ154" s="13">
        <f t="shared" si="53"/>
        <v>1</v>
      </c>
      <c r="AR154" s="4">
        <f t="shared" si="25"/>
        <v>0</v>
      </c>
      <c r="AT154" s="2">
        <f t="shared" si="46"/>
        <v>50</v>
      </c>
      <c r="AU154" s="4">
        <f t="shared" si="26"/>
        <v>150</v>
      </c>
      <c r="AV154" s="4">
        <f t="shared" si="27"/>
        <v>-1.38</v>
      </c>
      <c r="AW154" s="4">
        <f>150+13/16</f>
        <v>150.8125</v>
      </c>
      <c r="AX154" s="4">
        <f>155+5/16</f>
        <v>155.3125</v>
      </c>
      <c r="AY154" s="4">
        <f t="shared" si="28"/>
        <v>4.5</v>
      </c>
      <c r="AZ154" s="13">
        <f t="shared" si="54"/>
        <v>1</v>
      </c>
      <c r="BA154" s="4">
        <f t="shared" si="30"/>
        <v>0</v>
      </c>
      <c r="BC154" s="2">
        <f t="shared" si="47"/>
        <v>50</v>
      </c>
      <c r="BD154" s="4">
        <f t="shared" si="31"/>
        <v>150</v>
      </c>
      <c r="BE154" s="4">
        <f t="shared" si="32"/>
        <v>-1.38</v>
      </c>
      <c r="BH154" s="4">
        <f t="shared" si="33"/>
        <v>0</v>
      </c>
      <c r="BI154" s="13" t="str">
        <f t="shared" si="55"/>
        <v/>
      </c>
      <c r="BJ154" s="4" t="str">
        <f t="shared" si="35"/>
        <v/>
      </c>
      <c r="BL154" s="2">
        <f t="shared" si="48"/>
        <v>50</v>
      </c>
      <c r="BM154" s="4">
        <f t="shared" si="36"/>
        <v>150</v>
      </c>
      <c r="BN154" s="4">
        <f t="shared" si="37"/>
        <v>-1.38</v>
      </c>
      <c r="BQ154" s="4">
        <f t="shared" si="38"/>
        <v>0</v>
      </c>
      <c r="BR154" s="13" t="str">
        <f t="shared" si="56"/>
        <v/>
      </c>
      <c r="BS154" s="4" t="str">
        <f t="shared" si="40"/>
        <v/>
      </c>
    </row>
    <row r="155">
      <c r="A155" s="2">
        <f t="shared" si="41"/>
        <v>50.5</v>
      </c>
      <c r="B155" s="4">
        <f t="shared" si="1"/>
        <v>151.5</v>
      </c>
      <c r="C155" s="4">
        <f t="shared" si="2"/>
        <v>-1.53</v>
      </c>
      <c r="F155" s="4">
        <f t="shared" si="3"/>
        <v>0</v>
      </c>
      <c r="G155" s="13" t="str">
        <f t="shared" si="49"/>
        <v/>
      </c>
      <c r="H155" s="4" t="str">
        <f t="shared" si="5"/>
        <v/>
      </c>
      <c r="J155" s="2">
        <f t="shared" si="42"/>
        <v>50.5</v>
      </c>
      <c r="K155" s="4">
        <f t="shared" si="6"/>
        <v>151.5</v>
      </c>
      <c r="L155" s="4">
        <f t="shared" si="7"/>
        <v>-1.53</v>
      </c>
      <c r="O155" s="4">
        <f t="shared" si="8"/>
        <v>0</v>
      </c>
      <c r="P155" s="13" t="str">
        <f t="shared" si="50"/>
        <v/>
      </c>
      <c r="Q155" s="4" t="str">
        <f t="shared" si="10"/>
        <v/>
      </c>
      <c r="S155" s="2">
        <f t="shared" si="43"/>
        <v>50.5</v>
      </c>
      <c r="T155" s="4">
        <f t="shared" si="11"/>
        <v>151.5</v>
      </c>
      <c r="U155" s="4">
        <f t="shared" si="12"/>
        <v>-1.41</v>
      </c>
      <c r="X155" s="4">
        <f t="shared" si="13"/>
        <v>0</v>
      </c>
      <c r="Y155" s="13" t="str">
        <f t="shared" si="51"/>
        <v/>
      </c>
      <c r="Z155" s="4" t="str">
        <f t="shared" si="15"/>
        <v/>
      </c>
      <c r="AB155" s="2">
        <f t="shared" si="44"/>
        <v>50.5</v>
      </c>
      <c r="AC155" s="4">
        <f t="shared" si="16"/>
        <v>151.5</v>
      </c>
      <c r="AD155" s="4">
        <f t="shared" si="17"/>
        <v>-1.41</v>
      </c>
      <c r="AG155" s="4">
        <f t="shared" si="18"/>
        <v>0</v>
      </c>
      <c r="AH155" s="13" t="str">
        <f t="shared" si="52"/>
        <v/>
      </c>
      <c r="AI155" s="4" t="str">
        <f t="shared" si="20"/>
        <v/>
      </c>
      <c r="AK155" s="2">
        <f t="shared" si="45"/>
        <v>50.5</v>
      </c>
      <c r="AL155" s="4">
        <f t="shared" si="21"/>
        <v>151.5</v>
      </c>
      <c r="AM155" s="4">
        <f t="shared" si="22"/>
        <v>-1.41</v>
      </c>
      <c r="AP155" s="4">
        <f t="shared" si="23"/>
        <v>0</v>
      </c>
      <c r="AQ155" s="13" t="str">
        <f t="shared" si="53"/>
        <v/>
      </c>
      <c r="AR155" s="4" t="str">
        <f t="shared" si="25"/>
        <v/>
      </c>
      <c r="AT155" s="2">
        <f t="shared" si="46"/>
        <v>50.5</v>
      </c>
      <c r="AU155" s="4">
        <f t="shared" si="26"/>
        <v>151.5</v>
      </c>
      <c r="AV155" s="4">
        <f t="shared" si="27"/>
        <v>-1.41</v>
      </c>
      <c r="AY155" s="4">
        <f t="shared" si="28"/>
        <v>0</v>
      </c>
      <c r="AZ155" s="13" t="str">
        <f t="shared" si="54"/>
        <v/>
      </c>
      <c r="BA155" s="4" t="str">
        <f t="shared" si="30"/>
        <v/>
      </c>
      <c r="BC155" s="2">
        <f t="shared" si="47"/>
        <v>50.5</v>
      </c>
      <c r="BD155" s="4">
        <f t="shared" si="31"/>
        <v>151.5</v>
      </c>
      <c r="BE155" s="4">
        <f t="shared" si="32"/>
        <v>-1.41</v>
      </c>
      <c r="BH155" s="4">
        <f t="shared" si="33"/>
        <v>0</v>
      </c>
      <c r="BI155" s="13" t="str">
        <f t="shared" si="55"/>
        <v/>
      </c>
      <c r="BJ155" s="4" t="str">
        <f t="shared" si="35"/>
        <v/>
      </c>
      <c r="BL155" s="2">
        <f t="shared" si="48"/>
        <v>50.5</v>
      </c>
      <c r="BM155" s="4">
        <f t="shared" si="36"/>
        <v>151.5</v>
      </c>
      <c r="BN155" s="4">
        <f t="shared" si="37"/>
        <v>-1.41</v>
      </c>
      <c r="BQ155" s="4">
        <f t="shared" si="38"/>
        <v>0</v>
      </c>
      <c r="BR155" s="13" t="str">
        <f t="shared" si="56"/>
        <v/>
      </c>
      <c r="BS155" s="4" t="str">
        <f t="shared" si="40"/>
        <v/>
      </c>
    </row>
    <row r="156">
      <c r="A156" s="2">
        <f t="shared" si="41"/>
        <v>51</v>
      </c>
      <c r="B156" s="4">
        <f t="shared" si="1"/>
        <v>153</v>
      </c>
      <c r="C156" s="4">
        <f t="shared" si="2"/>
        <v>-1.56</v>
      </c>
      <c r="F156" s="4">
        <f t="shared" si="3"/>
        <v>0</v>
      </c>
      <c r="G156" s="13" t="str">
        <f t="shared" si="49"/>
        <v/>
      </c>
      <c r="H156" s="4" t="str">
        <f t="shared" si="5"/>
        <v/>
      </c>
      <c r="J156" s="2">
        <f t="shared" si="42"/>
        <v>51</v>
      </c>
      <c r="K156" s="4">
        <f t="shared" si="6"/>
        <v>153</v>
      </c>
      <c r="L156" s="4">
        <f t="shared" si="7"/>
        <v>-1.56</v>
      </c>
      <c r="O156" s="4">
        <f t="shared" si="8"/>
        <v>0</v>
      </c>
      <c r="P156" s="13" t="str">
        <f t="shared" si="50"/>
        <v/>
      </c>
      <c r="Q156" s="4" t="str">
        <f t="shared" si="10"/>
        <v/>
      </c>
      <c r="S156" s="2">
        <f t="shared" si="43"/>
        <v>51</v>
      </c>
      <c r="T156" s="4">
        <f t="shared" si="11"/>
        <v>153</v>
      </c>
      <c r="U156" s="4">
        <f t="shared" si="12"/>
        <v>-1.44</v>
      </c>
      <c r="X156" s="4">
        <f t="shared" si="13"/>
        <v>0</v>
      </c>
      <c r="Y156" s="13" t="str">
        <f t="shared" si="51"/>
        <v/>
      </c>
      <c r="Z156" s="4" t="str">
        <f t="shared" si="15"/>
        <v/>
      </c>
      <c r="AB156" s="2">
        <f t="shared" si="44"/>
        <v>51</v>
      </c>
      <c r="AC156" s="4">
        <f t="shared" si="16"/>
        <v>153</v>
      </c>
      <c r="AD156" s="4">
        <f t="shared" si="17"/>
        <v>-1.44</v>
      </c>
      <c r="AG156" s="4">
        <f t="shared" si="18"/>
        <v>0</v>
      </c>
      <c r="AH156" s="13" t="str">
        <f t="shared" si="52"/>
        <v/>
      </c>
      <c r="AI156" s="4" t="str">
        <f t="shared" si="20"/>
        <v/>
      </c>
      <c r="AK156" s="2">
        <f t="shared" si="45"/>
        <v>51</v>
      </c>
      <c r="AL156" s="4">
        <f t="shared" si="21"/>
        <v>153</v>
      </c>
      <c r="AM156" s="4">
        <f t="shared" si="22"/>
        <v>-1.44</v>
      </c>
      <c r="AP156" s="4">
        <f t="shared" si="23"/>
        <v>0</v>
      </c>
      <c r="AQ156" s="13" t="str">
        <f t="shared" si="53"/>
        <v/>
      </c>
      <c r="AR156" s="4" t="str">
        <f t="shared" si="25"/>
        <v/>
      </c>
      <c r="AT156" s="2">
        <f t="shared" si="46"/>
        <v>51</v>
      </c>
      <c r="AU156" s="4">
        <f t="shared" si="26"/>
        <v>153</v>
      </c>
      <c r="AV156" s="4">
        <f t="shared" si="27"/>
        <v>-1.44</v>
      </c>
      <c r="AY156" s="4">
        <f t="shared" si="28"/>
        <v>0</v>
      </c>
      <c r="AZ156" s="13" t="str">
        <f t="shared" si="54"/>
        <v/>
      </c>
      <c r="BA156" s="4" t="str">
        <f t="shared" si="30"/>
        <v/>
      </c>
      <c r="BC156" s="2">
        <f t="shared" si="47"/>
        <v>51</v>
      </c>
      <c r="BD156" s="4">
        <f t="shared" si="31"/>
        <v>153</v>
      </c>
      <c r="BE156" s="4">
        <f t="shared" si="32"/>
        <v>-1.44</v>
      </c>
      <c r="BH156" s="4">
        <f t="shared" si="33"/>
        <v>0</v>
      </c>
      <c r="BI156" s="13" t="str">
        <f t="shared" si="55"/>
        <v/>
      </c>
      <c r="BJ156" s="4" t="str">
        <f t="shared" si="35"/>
        <v/>
      </c>
      <c r="BL156" s="2">
        <f t="shared" si="48"/>
        <v>51</v>
      </c>
      <c r="BM156" s="4">
        <f t="shared" si="36"/>
        <v>153</v>
      </c>
      <c r="BN156" s="4">
        <f t="shared" si="37"/>
        <v>-1.44</v>
      </c>
      <c r="BQ156" s="4">
        <f t="shared" si="38"/>
        <v>0</v>
      </c>
      <c r="BR156" s="13" t="str">
        <f t="shared" si="56"/>
        <v/>
      </c>
      <c r="BS156" s="4" t="str">
        <f t="shared" si="40"/>
        <v/>
      </c>
    </row>
    <row r="157">
      <c r="A157" s="2">
        <f t="shared" si="41"/>
        <v>51.5</v>
      </c>
      <c r="B157" s="4">
        <f t="shared" si="1"/>
        <v>154.5</v>
      </c>
      <c r="C157" s="4">
        <f t="shared" si="2"/>
        <v>-1.59</v>
      </c>
      <c r="F157" s="4">
        <f t="shared" si="3"/>
        <v>0</v>
      </c>
      <c r="G157" s="13" t="str">
        <f t="shared" si="49"/>
        <v/>
      </c>
      <c r="H157" s="4" t="str">
        <f t="shared" si="5"/>
        <v/>
      </c>
      <c r="J157" s="2">
        <f t="shared" si="42"/>
        <v>51.5</v>
      </c>
      <c r="K157" s="4">
        <f t="shared" si="6"/>
        <v>154.5</v>
      </c>
      <c r="L157" s="4">
        <f t="shared" si="7"/>
        <v>-1.59</v>
      </c>
      <c r="O157" s="4">
        <f t="shared" si="8"/>
        <v>0</v>
      </c>
      <c r="P157" s="13" t="str">
        <f t="shared" si="50"/>
        <v/>
      </c>
      <c r="Q157" s="4" t="str">
        <f t="shared" si="10"/>
        <v/>
      </c>
      <c r="S157" s="2">
        <f t="shared" si="43"/>
        <v>51.5</v>
      </c>
      <c r="T157" s="4">
        <f t="shared" si="11"/>
        <v>154.5</v>
      </c>
      <c r="U157" s="4">
        <f t="shared" si="12"/>
        <v>-1.47</v>
      </c>
      <c r="X157" s="4">
        <f t="shared" si="13"/>
        <v>0</v>
      </c>
      <c r="Y157" s="13" t="str">
        <f t="shared" si="51"/>
        <v/>
      </c>
      <c r="Z157" s="4" t="str">
        <f t="shared" si="15"/>
        <v/>
      </c>
      <c r="AB157" s="2">
        <f t="shared" si="44"/>
        <v>51.5</v>
      </c>
      <c r="AC157" s="4">
        <f t="shared" si="16"/>
        <v>154.5</v>
      </c>
      <c r="AD157" s="4">
        <f t="shared" si="17"/>
        <v>-1.47</v>
      </c>
      <c r="AG157" s="4">
        <f t="shared" si="18"/>
        <v>0</v>
      </c>
      <c r="AH157" s="13" t="str">
        <f t="shared" si="52"/>
        <v/>
      </c>
      <c r="AI157" s="4" t="str">
        <f t="shared" si="20"/>
        <v/>
      </c>
      <c r="AK157" s="2">
        <f t="shared" si="45"/>
        <v>51.5</v>
      </c>
      <c r="AL157" s="4">
        <f t="shared" si="21"/>
        <v>154.5</v>
      </c>
      <c r="AM157" s="4">
        <f t="shared" si="22"/>
        <v>-1.47</v>
      </c>
      <c r="AP157" s="4">
        <f t="shared" si="23"/>
        <v>0</v>
      </c>
      <c r="AQ157" s="13" t="str">
        <f t="shared" si="53"/>
        <v/>
      </c>
      <c r="AR157" s="4" t="str">
        <f t="shared" si="25"/>
        <v/>
      </c>
      <c r="AT157" s="2">
        <f t="shared" si="46"/>
        <v>51.5</v>
      </c>
      <c r="AU157" s="4">
        <f t="shared" si="26"/>
        <v>154.5</v>
      </c>
      <c r="AV157" s="4">
        <f t="shared" si="27"/>
        <v>-1.47</v>
      </c>
      <c r="AY157" s="4">
        <f t="shared" si="28"/>
        <v>0</v>
      </c>
      <c r="AZ157" s="13" t="str">
        <f t="shared" si="54"/>
        <v/>
      </c>
      <c r="BA157" s="4" t="str">
        <f t="shared" si="30"/>
        <v/>
      </c>
      <c r="BC157" s="2">
        <f t="shared" si="47"/>
        <v>51.5</v>
      </c>
      <c r="BD157" s="4">
        <f t="shared" si="31"/>
        <v>154.5</v>
      </c>
      <c r="BE157" s="4">
        <f t="shared" si="32"/>
        <v>-1.47</v>
      </c>
      <c r="BH157" s="4">
        <f t="shared" si="33"/>
        <v>0</v>
      </c>
      <c r="BI157" s="13" t="str">
        <f t="shared" si="55"/>
        <v/>
      </c>
      <c r="BJ157" s="4" t="str">
        <f t="shared" si="35"/>
        <v/>
      </c>
      <c r="BL157" s="2">
        <f t="shared" si="48"/>
        <v>51.5</v>
      </c>
      <c r="BM157" s="4">
        <f t="shared" si="36"/>
        <v>154.5</v>
      </c>
      <c r="BN157" s="4">
        <f t="shared" si="37"/>
        <v>-1.47</v>
      </c>
      <c r="BQ157" s="4">
        <f t="shared" si="38"/>
        <v>0</v>
      </c>
      <c r="BR157" s="13" t="str">
        <f t="shared" si="56"/>
        <v/>
      </c>
      <c r="BS157" s="4" t="str">
        <f t="shared" si="40"/>
        <v/>
      </c>
    </row>
    <row r="158">
      <c r="A158" s="2">
        <f t="shared" si="41"/>
        <v>52</v>
      </c>
      <c r="B158" s="4">
        <f t="shared" si="1"/>
        <v>156</v>
      </c>
      <c r="C158" s="4">
        <f t="shared" si="2"/>
        <v>-1.62</v>
      </c>
      <c r="F158" s="4">
        <f t="shared" si="3"/>
        <v>0</v>
      </c>
      <c r="G158" s="13" t="str">
        <f t="shared" si="49"/>
        <v/>
      </c>
      <c r="H158" s="4" t="str">
        <f t="shared" si="5"/>
        <v/>
      </c>
      <c r="J158" s="2">
        <f t="shared" si="42"/>
        <v>52</v>
      </c>
      <c r="K158" s="4">
        <f t="shared" si="6"/>
        <v>156</v>
      </c>
      <c r="L158" s="4">
        <f t="shared" si="7"/>
        <v>-1.62</v>
      </c>
      <c r="O158" s="4">
        <f t="shared" si="8"/>
        <v>0</v>
      </c>
      <c r="P158" s="13" t="str">
        <f t="shared" si="50"/>
        <v/>
      </c>
      <c r="Q158" s="4" t="str">
        <f t="shared" si="10"/>
        <v/>
      </c>
      <c r="S158" s="2">
        <f t="shared" si="43"/>
        <v>52</v>
      </c>
      <c r="T158" s="4">
        <f t="shared" si="11"/>
        <v>156</v>
      </c>
      <c r="U158" s="4">
        <f t="shared" si="12"/>
        <v>-1.5</v>
      </c>
      <c r="V158" s="4">
        <f>150+13/16</f>
        <v>150.8125</v>
      </c>
      <c r="W158" s="4">
        <f>155+5/16</f>
        <v>155.3125</v>
      </c>
      <c r="X158" s="4">
        <f t="shared" si="13"/>
        <v>4.5</v>
      </c>
      <c r="Y158" s="13">
        <f t="shared" si="51"/>
        <v>1</v>
      </c>
      <c r="Z158" s="4">
        <f t="shared" si="15"/>
        <v>0</v>
      </c>
      <c r="AB158" s="2">
        <f t="shared" si="44"/>
        <v>52</v>
      </c>
      <c r="AC158" s="4">
        <f t="shared" si="16"/>
        <v>156</v>
      </c>
      <c r="AD158" s="4">
        <f t="shared" si="17"/>
        <v>-1.5</v>
      </c>
      <c r="AE158" s="4">
        <f>150.75-1/32</f>
        <v>150.71875</v>
      </c>
      <c r="AF158" s="4">
        <f>155.375-1/32</f>
        <v>155.34375</v>
      </c>
      <c r="AG158" s="4">
        <f t="shared" si="18"/>
        <v>4.625</v>
      </c>
      <c r="AH158" s="13">
        <f t="shared" si="52"/>
        <v>1</v>
      </c>
      <c r="AI158" s="4">
        <f t="shared" si="20"/>
        <v>0</v>
      </c>
      <c r="AK158" s="2">
        <f t="shared" si="45"/>
        <v>52</v>
      </c>
      <c r="AL158" s="4">
        <f t="shared" si="21"/>
        <v>156</v>
      </c>
      <c r="AM158" s="4">
        <f t="shared" si="22"/>
        <v>-1.5</v>
      </c>
      <c r="AN158" s="29">
        <v>150.75</v>
      </c>
      <c r="AO158" s="29">
        <f>155+5/16</f>
        <v>155.3125</v>
      </c>
      <c r="AP158" s="4">
        <f t="shared" si="23"/>
        <v>4.5625</v>
      </c>
      <c r="AQ158" s="13">
        <f t="shared" si="53"/>
        <v>1</v>
      </c>
      <c r="AR158" s="4">
        <f t="shared" si="25"/>
        <v>0</v>
      </c>
      <c r="AT158" s="2">
        <f t="shared" si="46"/>
        <v>52</v>
      </c>
      <c r="AU158" s="4">
        <f t="shared" si="26"/>
        <v>156</v>
      </c>
      <c r="AV158" s="4">
        <f t="shared" si="27"/>
        <v>-1.5</v>
      </c>
      <c r="AW158" s="4">
        <f>150+13/16</f>
        <v>150.8125</v>
      </c>
      <c r="AX158" s="4">
        <f>155+5/16</f>
        <v>155.3125</v>
      </c>
      <c r="AY158" s="4">
        <f t="shared" si="28"/>
        <v>4.5</v>
      </c>
      <c r="AZ158" s="13">
        <f t="shared" si="54"/>
        <v>1</v>
      </c>
      <c r="BA158" s="4">
        <f t="shared" si="30"/>
        <v>0</v>
      </c>
      <c r="BC158" s="2">
        <f t="shared" si="47"/>
        <v>52</v>
      </c>
      <c r="BD158" s="4">
        <f t="shared" si="31"/>
        <v>156</v>
      </c>
      <c r="BE158" s="4">
        <f t="shared" si="32"/>
        <v>-1.5</v>
      </c>
      <c r="BH158" s="4">
        <f t="shared" si="33"/>
        <v>0</v>
      </c>
      <c r="BI158" s="13" t="str">
        <f t="shared" si="55"/>
        <v/>
      </c>
      <c r="BJ158" s="4" t="str">
        <f t="shared" si="35"/>
        <v/>
      </c>
      <c r="BL158" s="2">
        <f t="shared" si="48"/>
        <v>52</v>
      </c>
      <c r="BM158" s="4">
        <f t="shared" si="36"/>
        <v>156</v>
      </c>
      <c r="BN158" s="4">
        <f t="shared" si="37"/>
        <v>-1.5</v>
      </c>
      <c r="BQ158" s="4">
        <f t="shared" si="38"/>
        <v>0</v>
      </c>
      <c r="BR158" s="13" t="str">
        <f t="shared" si="56"/>
        <v/>
      </c>
      <c r="BS158" s="4" t="str">
        <f t="shared" si="40"/>
        <v/>
      </c>
    </row>
    <row r="159">
      <c r="A159" s="2">
        <f t="shared" si="41"/>
        <v>52.5</v>
      </c>
      <c r="B159" s="4">
        <f t="shared" si="1"/>
        <v>157.5</v>
      </c>
      <c r="C159" s="4">
        <f t="shared" si="2"/>
        <v>-1.65</v>
      </c>
      <c r="F159" s="4">
        <f t="shared" si="3"/>
        <v>0</v>
      </c>
      <c r="G159" s="13" t="str">
        <f t="shared" si="49"/>
        <v/>
      </c>
      <c r="H159" s="4" t="str">
        <f t="shared" si="5"/>
        <v/>
      </c>
      <c r="J159" s="2">
        <f t="shared" si="42"/>
        <v>52.5</v>
      </c>
      <c r="K159" s="4">
        <f t="shared" si="6"/>
        <v>157.5</v>
      </c>
      <c r="L159" s="4">
        <f t="shared" si="7"/>
        <v>-1.65</v>
      </c>
      <c r="O159" s="4">
        <f t="shared" si="8"/>
        <v>0</v>
      </c>
      <c r="P159" s="13" t="str">
        <f t="shared" si="50"/>
        <v/>
      </c>
      <c r="Q159" s="4" t="str">
        <f t="shared" si="10"/>
        <v/>
      </c>
      <c r="S159" s="2">
        <f t="shared" si="43"/>
        <v>52.5</v>
      </c>
      <c r="T159" s="4">
        <f t="shared" si="11"/>
        <v>157.5</v>
      </c>
      <c r="U159" s="4">
        <f t="shared" si="12"/>
        <v>-1.53</v>
      </c>
      <c r="X159" s="4">
        <f t="shared" si="13"/>
        <v>0</v>
      </c>
      <c r="Y159" s="13" t="str">
        <f t="shared" si="51"/>
        <v/>
      </c>
      <c r="Z159" s="4" t="str">
        <f t="shared" si="15"/>
        <v/>
      </c>
      <c r="AB159" s="2">
        <f t="shared" si="44"/>
        <v>52.5</v>
      </c>
      <c r="AC159" s="4">
        <f t="shared" si="16"/>
        <v>157.5</v>
      </c>
      <c r="AD159" s="4">
        <f t="shared" si="17"/>
        <v>-1.53</v>
      </c>
      <c r="AG159" s="4">
        <f t="shared" si="18"/>
        <v>0</v>
      </c>
      <c r="AH159" s="13" t="str">
        <f t="shared" si="52"/>
        <v/>
      </c>
      <c r="AI159" s="4" t="str">
        <f t="shared" si="20"/>
        <v/>
      </c>
      <c r="AK159" s="2">
        <f t="shared" si="45"/>
        <v>52.5</v>
      </c>
      <c r="AL159" s="4">
        <f t="shared" si="21"/>
        <v>157.5</v>
      </c>
      <c r="AM159" s="4">
        <f t="shared" si="22"/>
        <v>-1.53</v>
      </c>
      <c r="AP159" s="4">
        <f t="shared" si="23"/>
        <v>0</v>
      </c>
      <c r="AQ159" s="13" t="str">
        <f t="shared" si="53"/>
        <v/>
      </c>
      <c r="AR159" s="4" t="str">
        <f t="shared" si="25"/>
        <v/>
      </c>
      <c r="AT159" s="2">
        <f t="shared" si="46"/>
        <v>52.5</v>
      </c>
      <c r="AU159" s="4">
        <f t="shared" si="26"/>
        <v>157.5</v>
      </c>
      <c r="AV159" s="4">
        <f t="shared" si="27"/>
        <v>-1.53</v>
      </c>
      <c r="AY159" s="4">
        <f t="shared" si="28"/>
        <v>0</v>
      </c>
      <c r="AZ159" s="13" t="str">
        <f t="shared" si="54"/>
        <v/>
      </c>
      <c r="BA159" s="4" t="str">
        <f t="shared" si="30"/>
        <v/>
      </c>
      <c r="BC159" s="2">
        <f t="shared" si="47"/>
        <v>52.5</v>
      </c>
      <c r="BD159" s="4">
        <f t="shared" si="31"/>
        <v>157.5</v>
      </c>
      <c r="BE159" s="4">
        <f t="shared" si="32"/>
        <v>-1.53</v>
      </c>
      <c r="BH159" s="4">
        <f t="shared" si="33"/>
        <v>0</v>
      </c>
      <c r="BI159" s="13" t="str">
        <f t="shared" si="55"/>
        <v/>
      </c>
      <c r="BJ159" s="4" t="str">
        <f t="shared" si="35"/>
        <v/>
      </c>
      <c r="BL159" s="2">
        <f t="shared" si="48"/>
        <v>52.5</v>
      </c>
      <c r="BM159" s="4">
        <f t="shared" si="36"/>
        <v>157.5</v>
      </c>
      <c r="BN159" s="4">
        <f t="shared" si="37"/>
        <v>-1.53</v>
      </c>
      <c r="BQ159" s="4">
        <f t="shared" si="38"/>
        <v>0</v>
      </c>
      <c r="BR159" s="13" t="str">
        <f t="shared" si="56"/>
        <v/>
      </c>
      <c r="BS159" s="4" t="str">
        <f t="shared" si="40"/>
        <v/>
      </c>
    </row>
    <row r="160">
      <c r="A160" s="2">
        <f t="shared" si="41"/>
        <v>53</v>
      </c>
      <c r="B160" s="4">
        <f t="shared" si="1"/>
        <v>159</v>
      </c>
      <c r="C160" s="4">
        <f t="shared" si="2"/>
        <v>-1.68</v>
      </c>
      <c r="F160" s="4">
        <f t="shared" si="3"/>
        <v>0</v>
      </c>
      <c r="G160" s="13" t="str">
        <f t="shared" si="49"/>
        <v/>
      </c>
      <c r="H160" s="4" t="str">
        <f t="shared" si="5"/>
        <v/>
      </c>
      <c r="J160" s="2">
        <f t="shared" si="42"/>
        <v>53</v>
      </c>
      <c r="K160" s="4">
        <f t="shared" si="6"/>
        <v>159</v>
      </c>
      <c r="L160" s="4">
        <f t="shared" si="7"/>
        <v>-1.68</v>
      </c>
      <c r="O160" s="4">
        <f t="shared" si="8"/>
        <v>0</v>
      </c>
      <c r="P160" s="13" t="str">
        <f t="shared" si="50"/>
        <v/>
      </c>
      <c r="Q160" s="4" t="str">
        <f t="shared" si="10"/>
        <v/>
      </c>
      <c r="S160" s="2">
        <f t="shared" si="43"/>
        <v>53</v>
      </c>
      <c r="T160" s="4">
        <f t="shared" si="11"/>
        <v>159</v>
      </c>
      <c r="U160" s="4">
        <f t="shared" si="12"/>
        <v>-1.56</v>
      </c>
      <c r="X160" s="4">
        <f t="shared" si="13"/>
        <v>0</v>
      </c>
      <c r="Y160" s="13" t="str">
        <f t="shared" si="51"/>
        <v/>
      </c>
      <c r="Z160" s="4" t="str">
        <f t="shared" si="15"/>
        <v/>
      </c>
      <c r="AB160" s="2">
        <f t="shared" si="44"/>
        <v>53</v>
      </c>
      <c r="AC160" s="4">
        <f t="shared" si="16"/>
        <v>159</v>
      </c>
      <c r="AD160" s="4">
        <f t="shared" si="17"/>
        <v>-1.56</v>
      </c>
      <c r="AG160" s="4">
        <f t="shared" si="18"/>
        <v>0</v>
      </c>
      <c r="AH160" s="13" t="str">
        <f t="shared" si="52"/>
        <v/>
      </c>
      <c r="AI160" s="4" t="str">
        <f t="shared" si="20"/>
        <v/>
      </c>
      <c r="AK160" s="2">
        <f t="shared" si="45"/>
        <v>53</v>
      </c>
      <c r="AL160" s="4">
        <f t="shared" si="21"/>
        <v>159</v>
      </c>
      <c r="AM160" s="4">
        <f t="shared" si="22"/>
        <v>-1.56</v>
      </c>
      <c r="AP160" s="4">
        <f t="shared" si="23"/>
        <v>0</v>
      </c>
      <c r="AQ160" s="13" t="str">
        <f t="shared" si="53"/>
        <v/>
      </c>
      <c r="AR160" s="4" t="str">
        <f t="shared" si="25"/>
        <v/>
      </c>
      <c r="AT160" s="2">
        <f t="shared" si="46"/>
        <v>53</v>
      </c>
      <c r="AU160" s="4">
        <f t="shared" si="26"/>
        <v>159</v>
      </c>
      <c r="AV160" s="4">
        <f t="shared" si="27"/>
        <v>-1.56</v>
      </c>
      <c r="AY160" s="4">
        <f t="shared" si="28"/>
        <v>0</v>
      </c>
      <c r="AZ160" s="13" t="str">
        <f t="shared" si="54"/>
        <v/>
      </c>
      <c r="BA160" s="4" t="str">
        <f t="shared" si="30"/>
        <v/>
      </c>
      <c r="BC160" s="2">
        <f t="shared" si="47"/>
        <v>53</v>
      </c>
      <c r="BD160" s="4">
        <f t="shared" si="31"/>
        <v>159</v>
      </c>
      <c r="BE160" s="4">
        <f t="shared" si="32"/>
        <v>-1.56</v>
      </c>
      <c r="BH160" s="4">
        <f t="shared" si="33"/>
        <v>0</v>
      </c>
      <c r="BI160" s="13" t="str">
        <f t="shared" si="55"/>
        <v/>
      </c>
      <c r="BJ160" s="4" t="str">
        <f t="shared" si="35"/>
        <v/>
      </c>
      <c r="BL160" s="2">
        <f t="shared" si="48"/>
        <v>53</v>
      </c>
      <c r="BM160" s="4">
        <f t="shared" si="36"/>
        <v>159</v>
      </c>
      <c r="BN160" s="4">
        <f t="shared" si="37"/>
        <v>-1.56</v>
      </c>
      <c r="BQ160" s="4">
        <f t="shared" si="38"/>
        <v>0</v>
      </c>
      <c r="BR160" s="13" t="str">
        <f t="shared" si="56"/>
        <v/>
      </c>
      <c r="BS160" s="4" t="str">
        <f t="shared" si="40"/>
        <v/>
      </c>
    </row>
    <row r="161">
      <c r="A161" s="2">
        <f t="shared" si="41"/>
        <v>53.5</v>
      </c>
      <c r="B161" s="4">
        <f t="shared" si="1"/>
        <v>160.5</v>
      </c>
      <c r="C161" s="4">
        <f t="shared" si="2"/>
        <v>-1.71</v>
      </c>
      <c r="F161" s="4">
        <f t="shared" si="3"/>
        <v>0</v>
      </c>
      <c r="G161" s="13" t="str">
        <f t="shared" si="49"/>
        <v/>
      </c>
      <c r="H161" s="4" t="str">
        <f t="shared" si="5"/>
        <v/>
      </c>
      <c r="J161" s="2">
        <f t="shared" si="42"/>
        <v>53.5</v>
      </c>
      <c r="K161" s="4">
        <f t="shared" si="6"/>
        <v>160.5</v>
      </c>
      <c r="L161" s="4">
        <f t="shared" si="7"/>
        <v>-1.71</v>
      </c>
      <c r="O161" s="4">
        <f t="shared" si="8"/>
        <v>0</v>
      </c>
      <c r="P161" s="13" t="str">
        <f t="shared" si="50"/>
        <v/>
      </c>
      <c r="Q161" s="4" t="str">
        <f t="shared" si="10"/>
        <v/>
      </c>
      <c r="S161" s="2">
        <f t="shared" si="43"/>
        <v>53.5</v>
      </c>
      <c r="T161" s="4">
        <f t="shared" si="11"/>
        <v>160.5</v>
      </c>
      <c r="U161" s="4">
        <f t="shared" si="12"/>
        <v>-1.59</v>
      </c>
      <c r="X161" s="4">
        <f t="shared" si="13"/>
        <v>0</v>
      </c>
      <c r="Y161" s="13" t="str">
        <f t="shared" si="51"/>
        <v/>
      </c>
      <c r="Z161" s="4" t="str">
        <f t="shared" si="15"/>
        <v/>
      </c>
      <c r="AB161" s="2">
        <f t="shared" si="44"/>
        <v>53.5</v>
      </c>
      <c r="AC161" s="4">
        <f t="shared" si="16"/>
        <v>160.5</v>
      </c>
      <c r="AD161" s="4">
        <f t="shared" si="17"/>
        <v>-1.59</v>
      </c>
      <c r="AG161" s="4">
        <f t="shared" si="18"/>
        <v>0</v>
      </c>
      <c r="AH161" s="13" t="str">
        <f t="shared" si="52"/>
        <v/>
      </c>
      <c r="AI161" s="4" t="str">
        <f t="shared" si="20"/>
        <v/>
      </c>
      <c r="AK161" s="2">
        <f t="shared" si="45"/>
        <v>53.5</v>
      </c>
      <c r="AL161" s="4">
        <f t="shared" si="21"/>
        <v>160.5</v>
      </c>
      <c r="AM161" s="4">
        <f t="shared" si="22"/>
        <v>-1.59</v>
      </c>
      <c r="AP161" s="4">
        <f t="shared" si="23"/>
        <v>0</v>
      </c>
      <c r="AQ161" s="13" t="str">
        <f t="shared" si="53"/>
        <v/>
      </c>
      <c r="AR161" s="4" t="str">
        <f t="shared" si="25"/>
        <v/>
      </c>
      <c r="AT161" s="2">
        <f t="shared" si="46"/>
        <v>53.5</v>
      </c>
      <c r="AU161" s="4">
        <f t="shared" si="26"/>
        <v>160.5</v>
      </c>
      <c r="AV161" s="4">
        <f t="shared" si="27"/>
        <v>-1.59</v>
      </c>
      <c r="AY161" s="4">
        <f t="shared" si="28"/>
        <v>0</v>
      </c>
      <c r="AZ161" s="13" t="str">
        <f t="shared" si="54"/>
        <v/>
      </c>
      <c r="BA161" s="4" t="str">
        <f t="shared" si="30"/>
        <v/>
      </c>
      <c r="BC161" s="2">
        <f t="shared" si="47"/>
        <v>53.5</v>
      </c>
      <c r="BD161" s="4">
        <f t="shared" si="31"/>
        <v>160.5</v>
      </c>
      <c r="BE161" s="4">
        <f t="shared" si="32"/>
        <v>-1.59</v>
      </c>
      <c r="BH161" s="4">
        <f t="shared" si="33"/>
        <v>0</v>
      </c>
      <c r="BI161" s="13" t="str">
        <f t="shared" si="55"/>
        <v/>
      </c>
      <c r="BJ161" s="4" t="str">
        <f t="shared" si="35"/>
        <v/>
      </c>
      <c r="BL161" s="2">
        <f t="shared" si="48"/>
        <v>53.5</v>
      </c>
      <c r="BM161" s="4">
        <f t="shared" si="36"/>
        <v>160.5</v>
      </c>
      <c r="BN161" s="4">
        <f t="shared" si="37"/>
        <v>-1.59</v>
      </c>
      <c r="BQ161" s="4">
        <f t="shared" si="38"/>
        <v>0</v>
      </c>
      <c r="BR161" s="13" t="str">
        <f t="shared" si="56"/>
        <v/>
      </c>
      <c r="BS161" s="4" t="str">
        <f t="shared" si="40"/>
        <v/>
      </c>
    </row>
    <row r="162">
      <c r="A162" s="2">
        <f t="shared" si="41"/>
        <v>54</v>
      </c>
      <c r="B162" s="4">
        <f t="shared" si="1"/>
        <v>162</v>
      </c>
      <c r="C162" s="4">
        <f t="shared" si="2"/>
        <v>-1.74</v>
      </c>
      <c r="F162" s="4">
        <f t="shared" si="3"/>
        <v>0</v>
      </c>
      <c r="G162" s="13" t="str">
        <f t="shared" si="49"/>
        <v/>
      </c>
      <c r="H162" s="4" t="str">
        <f t="shared" si="5"/>
        <v/>
      </c>
      <c r="J162" s="2">
        <f t="shared" si="42"/>
        <v>54</v>
      </c>
      <c r="K162" s="4">
        <f t="shared" si="6"/>
        <v>162</v>
      </c>
      <c r="L162" s="4">
        <f t="shared" si="7"/>
        <v>-1.74</v>
      </c>
      <c r="O162" s="4">
        <f t="shared" si="8"/>
        <v>0</v>
      </c>
      <c r="P162" s="13" t="str">
        <f t="shared" si="50"/>
        <v/>
      </c>
      <c r="Q162" s="4" t="str">
        <f t="shared" si="10"/>
        <v/>
      </c>
      <c r="S162" s="2">
        <f t="shared" si="43"/>
        <v>54</v>
      </c>
      <c r="T162" s="4">
        <f t="shared" si="11"/>
        <v>162</v>
      </c>
      <c r="U162" s="4">
        <f t="shared" si="12"/>
        <v>-1.62</v>
      </c>
      <c r="V162" s="4">
        <f>150+13/16</f>
        <v>150.8125</v>
      </c>
      <c r="W162" s="4">
        <f>155+5/16</f>
        <v>155.3125</v>
      </c>
      <c r="X162" s="4">
        <f t="shared" si="13"/>
        <v>4.5</v>
      </c>
      <c r="Y162" s="13">
        <f t="shared" si="51"/>
        <v>1</v>
      </c>
      <c r="Z162" s="4">
        <f t="shared" si="15"/>
        <v>0</v>
      </c>
      <c r="AB162" s="2">
        <f t="shared" si="44"/>
        <v>54</v>
      </c>
      <c r="AC162" s="4">
        <f t="shared" si="16"/>
        <v>162</v>
      </c>
      <c r="AD162" s="4">
        <f t="shared" si="17"/>
        <v>-1.62</v>
      </c>
      <c r="AE162" s="4">
        <f>150.75-1/32</f>
        <v>150.71875</v>
      </c>
      <c r="AF162" s="4">
        <f>155.375-1/32</f>
        <v>155.34375</v>
      </c>
      <c r="AG162" s="4">
        <f t="shared" si="18"/>
        <v>4.625</v>
      </c>
      <c r="AH162" s="13">
        <f t="shared" si="52"/>
        <v>1</v>
      </c>
      <c r="AI162" s="4">
        <f t="shared" si="20"/>
        <v>0</v>
      </c>
      <c r="AK162" s="2">
        <f t="shared" si="45"/>
        <v>54</v>
      </c>
      <c r="AL162" s="4">
        <f t="shared" si="21"/>
        <v>162</v>
      </c>
      <c r="AM162" s="4">
        <f t="shared" si="22"/>
        <v>-1.62</v>
      </c>
      <c r="AN162" s="29">
        <v>150.75</v>
      </c>
      <c r="AO162" s="29">
        <f>155+5/16</f>
        <v>155.3125</v>
      </c>
      <c r="AP162" s="4">
        <f t="shared" si="23"/>
        <v>4.5625</v>
      </c>
      <c r="AQ162" s="13">
        <f t="shared" si="53"/>
        <v>1</v>
      </c>
      <c r="AR162" s="4">
        <f t="shared" si="25"/>
        <v>0</v>
      </c>
      <c r="AT162" s="2">
        <f t="shared" si="46"/>
        <v>54</v>
      </c>
      <c r="AU162" s="4">
        <f t="shared" si="26"/>
        <v>162</v>
      </c>
      <c r="AV162" s="4">
        <f t="shared" si="27"/>
        <v>-1.62</v>
      </c>
      <c r="AW162" s="4">
        <f>150+13/16</f>
        <v>150.8125</v>
      </c>
      <c r="AX162" s="4">
        <f>155+5/16</f>
        <v>155.3125</v>
      </c>
      <c r="AY162" s="4">
        <f t="shared" si="28"/>
        <v>4.5</v>
      </c>
      <c r="AZ162" s="13">
        <f t="shared" si="54"/>
        <v>1</v>
      </c>
      <c r="BA162" s="4">
        <f t="shared" si="30"/>
        <v>0</v>
      </c>
      <c r="BC162" s="2">
        <f t="shared" si="47"/>
        <v>54</v>
      </c>
      <c r="BD162" s="4">
        <f t="shared" si="31"/>
        <v>162</v>
      </c>
      <c r="BE162" s="4">
        <f t="shared" si="32"/>
        <v>-1.62</v>
      </c>
      <c r="BH162" s="4">
        <f t="shared" si="33"/>
        <v>0</v>
      </c>
      <c r="BI162" s="13" t="str">
        <f t="shared" si="55"/>
        <v/>
      </c>
      <c r="BJ162" s="4" t="str">
        <f t="shared" si="35"/>
        <v/>
      </c>
      <c r="BL162" s="2">
        <f t="shared" si="48"/>
        <v>54</v>
      </c>
      <c r="BM162" s="4">
        <f t="shared" si="36"/>
        <v>162</v>
      </c>
      <c r="BN162" s="4">
        <f t="shared" si="37"/>
        <v>-1.62</v>
      </c>
      <c r="BQ162" s="4">
        <f t="shared" si="38"/>
        <v>0</v>
      </c>
      <c r="BR162" s="13" t="str">
        <f t="shared" si="56"/>
        <v/>
      </c>
      <c r="BS162" s="4" t="str">
        <f t="shared" si="40"/>
        <v/>
      </c>
    </row>
    <row r="163">
      <c r="A163" s="2">
        <f t="shared" si="41"/>
        <v>54.5</v>
      </c>
      <c r="B163" s="4">
        <f t="shared" si="1"/>
        <v>163.5</v>
      </c>
      <c r="C163" s="4">
        <f t="shared" si="2"/>
        <v>-1.77</v>
      </c>
      <c r="F163" s="4">
        <f t="shared" si="3"/>
        <v>0</v>
      </c>
      <c r="G163" s="13" t="str">
        <f t="shared" si="49"/>
        <v/>
      </c>
      <c r="H163" s="4" t="str">
        <f t="shared" si="5"/>
        <v/>
      </c>
      <c r="J163" s="2">
        <f t="shared" si="42"/>
        <v>54.5</v>
      </c>
      <c r="K163" s="4">
        <f t="shared" si="6"/>
        <v>163.5</v>
      </c>
      <c r="L163" s="4">
        <f t="shared" si="7"/>
        <v>-1.77</v>
      </c>
      <c r="O163" s="4">
        <f t="shared" si="8"/>
        <v>0</v>
      </c>
      <c r="P163" s="13" t="str">
        <f t="shared" si="50"/>
        <v/>
      </c>
      <c r="Q163" s="4" t="str">
        <f t="shared" si="10"/>
        <v/>
      </c>
      <c r="S163" s="2">
        <f t="shared" si="43"/>
        <v>54.5</v>
      </c>
      <c r="T163" s="4">
        <f t="shared" si="11"/>
        <v>163.5</v>
      </c>
      <c r="U163" s="4">
        <f t="shared" si="12"/>
        <v>-1.65</v>
      </c>
      <c r="X163" s="4">
        <f t="shared" si="13"/>
        <v>0</v>
      </c>
      <c r="Y163" s="13" t="str">
        <f t="shared" si="51"/>
        <v/>
      </c>
      <c r="Z163" s="4" t="str">
        <f t="shared" si="15"/>
        <v/>
      </c>
      <c r="AB163" s="2">
        <f t="shared" si="44"/>
        <v>54.5</v>
      </c>
      <c r="AC163" s="4">
        <f t="shared" si="16"/>
        <v>163.5</v>
      </c>
      <c r="AD163" s="4">
        <f t="shared" si="17"/>
        <v>-1.65</v>
      </c>
      <c r="AG163" s="4">
        <f t="shared" si="18"/>
        <v>0</v>
      </c>
      <c r="AH163" s="13" t="str">
        <f t="shared" si="52"/>
        <v/>
      </c>
      <c r="AI163" s="4" t="str">
        <f t="shared" si="20"/>
        <v/>
      </c>
      <c r="AK163" s="2">
        <f t="shared" si="45"/>
        <v>54.5</v>
      </c>
      <c r="AL163" s="4">
        <f t="shared" si="21"/>
        <v>163.5</v>
      </c>
      <c r="AM163" s="4">
        <f t="shared" si="22"/>
        <v>-1.65</v>
      </c>
      <c r="AP163" s="4">
        <f t="shared" si="23"/>
        <v>0</v>
      </c>
      <c r="AQ163" s="13" t="str">
        <f t="shared" si="53"/>
        <v/>
      </c>
      <c r="AR163" s="4" t="str">
        <f t="shared" si="25"/>
        <v/>
      </c>
      <c r="AT163" s="2">
        <f t="shared" si="46"/>
        <v>54.5</v>
      </c>
      <c r="AU163" s="4">
        <f t="shared" si="26"/>
        <v>163.5</v>
      </c>
      <c r="AV163" s="4">
        <f t="shared" si="27"/>
        <v>-1.65</v>
      </c>
      <c r="AY163" s="4">
        <f t="shared" si="28"/>
        <v>0</v>
      </c>
      <c r="AZ163" s="13" t="str">
        <f t="shared" si="54"/>
        <v/>
      </c>
      <c r="BA163" s="4" t="str">
        <f t="shared" si="30"/>
        <v/>
      </c>
      <c r="BC163" s="2">
        <f t="shared" si="47"/>
        <v>54.5</v>
      </c>
      <c r="BD163" s="4">
        <f t="shared" si="31"/>
        <v>163.5</v>
      </c>
      <c r="BE163" s="4">
        <f t="shared" si="32"/>
        <v>-1.65</v>
      </c>
      <c r="BH163" s="4">
        <f t="shared" si="33"/>
        <v>0</v>
      </c>
      <c r="BI163" s="13" t="str">
        <f t="shared" si="55"/>
        <v/>
      </c>
      <c r="BJ163" s="4" t="str">
        <f t="shared" si="35"/>
        <v/>
      </c>
      <c r="BL163" s="2">
        <f t="shared" si="48"/>
        <v>54.5</v>
      </c>
      <c r="BM163" s="4">
        <f t="shared" si="36"/>
        <v>163.5</v>
      </c>
      <c r="BN163" s="4">
        <f t="shared" si="37"/>
        <v>-1.65</v>
      </c>
      <c r="BQ163" s="4">
        <f t="shared" si="38"/>
        <v>0</v>
      </c>
      <c r="BR163" s="13" t="str">
        <f t="shared" si="56"/>
        <v/>
      </c>
      <c r="BS163" s="4" t="str">
        <f t="shared" si="40"/>
        <v/>
      </c>
    </row>
    <row r="164">
      <c r="A164" s="2">
        <f t="shared" si="41"/>
        <v>55</v>
      </c>
      <c r="B164" s="4">
        <f t="shared" si="1"/>
        <v>165</v>
      </c>
      <c r="C164" s="4">
        <f t="shared" si="2"/>
        <v>-1.8</v>
      </c>
      <c r="F164" s="4">
        <f t="shared" si="3"/>
        <v>0</v>
      </c>
      <c r="G164" s="13" t="str">
        <f t="shared" si="49"/>
        <v/>
      </c>
      <c r="H164" s="4" t="str">
        <f t="shared" si="5"/>
        <v/>
      </c>
      <c r="J164" s="2">
        <f t="shared" si="42"/>
        <v>55</v>
      </c>
      <c r="K164" s="4">
        <f t="shared" si="6"/>
        <v>165</v>
      </c>
      <c r="L164" s="4">
        <f t="shared" si="7"/>
        <v>-1.8</v>
      </c>
      <c r="O164" s="4">
        <f t="shared" si="8"/>
        <v>0</v>
      </c>
      <c r="P164" s="13" t="str">
        <f t="shared" si="50"/>
        <v/>
      </c>
      <c r="Q164" s="4" t="str">
        <f t="shared" si="10"/>
        <v/>
      </c>
      <c r="S164" s="2">
        <f t="shared" si="43"/>
        <v>55</v>
      </c>
      <c r="T164" s="4">
        <f t="shared" si="11"/>
        <v>165</v>
      </c>
      <c r="U164" s="4">
        <f t="shared" si="12"/>
        <v>-1.68</v>
      </c>
      <c r="X164" s="4">
        <f t="shared" si="13"/>
        <v>0</v>
      </c>
      <c r="Y164" s="13" t="str">
        <f t="shared" si="51"/>
        <v/>
      </c>
      <c r="Z164" s="4" t="str">
        <f t="shared" si="15"/>
        <v/>
      </c>
      <c r="AB164" s="2">
        <f t="shared" si="44"/>
        <v>55</v>
      </c>
      <c r="AC164" s="4">
        <f t="shared" si="16"/>
        <v>165</v>
      </c>
      <c r="AD164" s="4">
        <f t="shared" si="17"/>
        <v>-1.68</v>
      </c>
      <c r="AG164" s="4">
        <f t="shared" si="18"/>
        <v>0</v>
      </c>
      <c r="AH164" s="13" t="str">
        <f t="shared" si="52"/>
        <v/>
      </c>
      <c r="AI164" s="4" t="str">
        <f t="shared" si="20"/>
        <v/>
      </c>
      <c r="AK164" s="2">
        <f t="shared" si="45"/>
        <v>55</v>
      </c>
      <c r="AL164" s="4">
        <f t="shared" si="21"/>
        <v>165</v>
      </c>
      <c r="AM164" s="4">
        <f t="shared" si="22"/>
        <v>-1.68</v>
      </c>
      <c r="AP164" s="4">
        <f t="shared" si="23"/>
        <v>0</v>
      </c>
      <c r="AQ164" s="13" t="str">
        <f t="shared" si="53"/>
        <v/>
      </c>
      <c r="AR164" s="4" t="str">
        <f t="shared" si="25"/>
        <v/>
      </c>
      <c r="AT164" s="2">
        <f t="shared" si="46"/>
        <v>55</v>
      </c>
      <c r="AU164" s="4">
        <f t="shared" si="26"/>
        <v>165</v>
      </c>
      <c r="AV164" s="4">
        <f t="shared" si="27"/>
        <v>-1.68</v>
      </c>
      <c r="AY164" s="4">
        <f t="shared" si="28"/>
        <v>0</v>
      </c>
      <c r="AZ164" s="13" t="str">
        <f t="shared" si="54"/>
        <v/>
      </c>
      <c r="BA164" s="4" t="str">
        <f t="shared" si="30"/>
        <v/>
      </c>
      <c r="BC164" s="2">
        <f t="shared" si="47"/>
        <v>55</v>
      </c>
      <c r="BD164" s="4">
        <f t="shared" si="31"/>
        <v>165</v>
      </c>
      <c r="BE164" s="4">
        <f t="shared" si="32"/>
        <v>-1.68</v>
      </c>
      <c r="BH164" s="4">
        <f t="shared" si="33"/>
        <v>0</v>
      </c>
      <c r="BI164" s="13" t="str">
        <f t="shared" si="55"/>
        <v/>
      </c>
      <c r="BJ164" s="4" t="str">
        <f t="shared" si="35"/>
        <v/>
      </c>
      <c r="BL164" s="2">
        <f t="shared" si="48"/>
        <v>55</v>
      </c>
      <c r="BM164" s="4">
        <f t="shared" si="36"/>
        <v>165</v>
      </c>
      <c r="BN164" s="4">
        <f t="shared" si="37"/>
        <v>-1.68</v>
      </c>
      <c r="BQ164" s="4">
        <f t="shared" si="38"/>
        <v>0</v>
      </c>
      <c r="BR164" s="13" t="str">
        <f t="shared" si="56"/>
        <v/>
      </c>
      <c r="BS164" s="4" t="str">
        <f t="shared" si="40"/>
        <v/>
      </c>
    </row>
    <row r="165">
      <c r="A165" s="2">
        <f t="shared" si="41"/>
        <v>55.5</v>
      </c>
      <c r="B165" s="4">
        <f t="shared" si="1"/>
        <v>166.5</v>
      </c>
      <c r="C165" s="4">
        <f t="shared" si="2"/>
        <v>-1.83</v>
      </c>
      <c r="F165" s="4">
        <f t="shared" si="3"/>
        <v>0</v>
      </c>
      <c r="G165" s="13" t="str">
        <f t="shared" si="49"/>
        <v/>
      </c>
      <c r="H165" s="4" t="str">
        <f t="shared" si="5"/>
        <v/>
      </c>
      <c r="J165" s="2">
        <f t="shared" si="42"/>
        <v>55.5</v>
      </c>
      <c r="K165" s="4">
        <f t="shared" si="6"/>
        <v>166.5</v>
      </c>
      <c r="L165" s="4">
        <f t="shared" si="7"/>
        <v>-1.83</v>
      </c>
      <c r="O165" s="4">
        <f t="shared" si="8"/>
        <v>0</v>
      </c>
      <c r="P165" s="13" t="str">
        <f t="shared" si="50"/>
        <v/>
      </c>
      <c r="Q165" s="4" t="str">
        <f t="shared" si="10"/>
        <v/>
      </c>
      <c r="S165" s="2">
        <f t="shared" si="43"/>
        <v>55.5</v>
      </c>
      <c r="T165" s="4">
        <f t="shared" si="11"/>
        <v>166.5</v>
      </c>
      <c r="U165" s="4">
        <f t="shared" si="12"/>
        <v>-1.71</v>
      </c>
      <c r="X165" s="4">
        <f t="shared" si="13"/>
        <v>0</v>
      </c>
      <c r="Y165" s="13" t="str">
        <f t="shared" si="51"/>
        <v/>
      </c>
      <c r="Z165" s="4" t="str">
        <f t="shared" si="15"/>
        <v/>
      </c>
      <c r="AB165" s="2">
        <f t="shared" si="44"/>
        <v>55.5</v>
      </c>
      <c r="AC165" s="4">
        <f t="shared" si="16"/>
        <v>166.5</v>
      </c>
      <c r="AD165" s="4">
        <f t="shared" si="17"/>
        <v>-1.71</v>
      </c>
      <c r="AG165" s="4">
        <f t="shared" si="18"/>
        <v>0</v>
      </c>
      <c r="AH165" s="13" t="str">
        <f t="shared" si="52"/>
        <v/>
      </c>
      <c r="AI165" s="4" t="str">
        <f t="shared" si="20"/>
        <v/>
      </c>
      <c r="AK165" s="2">
        <f t="shared" si="45"/>
        <v>55.5</v>
      </c>
      <c r="AL165" s="4">
        <f t="shared" si="21"/>
        <v>166.5</v>
      </c>
      <c r="AM165" s="4">
        <f t="shared" si="22"/>
        <v>-1.71</v>
      </c>
      <c r="AP165" s="4">
        <f t="shared" si="23"/>
        <v>0</v>
      </c>
      <c r="AQ165" s="13" t="str">
        <f t="shared" si="53"/>
        <v/>
      </c>
      <c r="AR165" s="4" t="str">
        <f t="shared" si="25"/>
        <v/>
      </c>
      <c r="AT165" s="2">
        <f t="shared" si="46"/>
        <v>55.5</v>
      </c>
      <c r="AU165" s="4">
        <f t="shared" si="26"/>
        <v>166.5</v>
      </c>
      <c r="AV165" s="4">
        <f t="shared" si="27"/>
        <v>-1.71</v>
      </c>
      <c r="AY165" s="4">
        <f t="shared" si="28"/>
        <v>0</v>
      </c>
      <c r="AZ165" s="13" t="str">
        <f t="shared" si="54"/>
        <v/>
      </c>
      <c r="BA165" s="4" t="str">
        <f t="shared" si="30"/>
        <v/>
      </c>
      <c r="BC165" s="2">
        <f t="shared" si="47"/>
        <v>55.5</v>
      </c>
      <c r="BD165" s="4">
        <f t="shared" si="31"/>
        <v>166.5</v>
      </c>
      <c r="BE165" s="4">
        <f t="shared" si="32"/>
        <v>-1.71</v>
      </c>
      <c r="BH165" s="4">
        <f t="shared" si="33"/>
        <v>0</v>
      </c>
      <c r="BI165" s="13" t="str">
        <f t="shared" si="55"/>
        <v/>
      </c>
      <c r="BJ165" s="4" t="str">
        <f t="shared" si="35"/>
        <v/>
      </c>
      <c r="BL165" s="2">
        <f t="shared" si="48"/>
        <v>55.5</v>
      </c>
      <c r="BM165" s="4">
        <f t="shared" si="36"/>
        <v>166.5</v>
      </c>
      <c r="BN165" s="4">
        <f t="shared" si="37"/>
        <v>-1.71</v>
      </c>
      <c r="BQ165" s="4">
        <f t="shared" si="38"/>
        <v>0</v>
      </c>
      <c r="BR165" s="13" t="str">
        <f t="shared" si="56"/>
        <v/>
      </c>
      <c r="BS165" s="4" t="str">
        <f t="shared" si="40"/>
        <v/>
      </c>
    </row>
    <row r="166">
      <c r="A166" s="2">
        <f t="shared" si="41"/>
        <v>56</v>
      </c>
      <c r="B166" s="4">
        <f t="shared" si="1"/>
        <v>168</v>
      </c>
      <c r="C166" s="4">
        <f t="shared" si="2"/>
        <v>-1.86</v>
      </c>
      <c r="F166" s="4">
        <f t="shared" si="3"/>
        <v>0</v>
      </c>
      <c r="G166" s="13" t="str">
        <f t="shared" si="49"/>
        <v/>
      </c>
      <c r="H166" s="4" t="str">
        <f t="shared" si="5"/>
        <v/>
      </c>
      <c r="J166" s="2">
        <f t="shared" si="42"/>
        <v>56</v>
      </c>
      <c r="K166" s="4">
        <f t="shared" si="6"/>
        <v>168</v>
      </c>
      <c r="L166" s="4">
        <f t="shared" si="7"/>
        <v>-1.86</v>
      </c>
      <c r="O166" s="4">
        <f t="shared" si="8"/>
        <v>0</v>
      </c>
      <c r="P166" s="13" t="str">
        <f t="shared" si="50"/>
        <v/>
      </c>
      <c r="Q166" s="4" t="str">
        <f t="shared" si="10"/>
        <v/>
      </c>
      <c r="S166" s="2">
        <f t="shared" si="43"/>
        <v>56</v>
      </c>
      <c r="T166" s="4">
        <f t="shared" si="11"/>
        <v>168</v>
      </c>
      <c r="U166" s="4">
        <f t="shared" si="12"/>
        <v>-1.74</v>
      </c>
      <c r="V166" s="4">
        <f>150+13/16</f>
        <v>150.8125</v>
      </c>
      <c r="W166" s="4">
        <f>155+5/16</f>
        <v>155.3125</v>
      </c>
      <c r="X166" s="4">
        <f t="shared" si="13"/>
        <v>4.5</v>
      </c>
      <c r="Y166" s="13">
        <f t="shared" si="51"/>
        <v>1</v>
      </c>
      <c r="Z166" s="4">
        <f t="shared" si="15"/>
        <v>0</v>
      </c>
      <c r="AB166" s="2">
        <f t="shared" si="44"/>
        <v>56</v>
      </c>
      <c r="AC166" s="4">
        <f t="shared" si="16"/>
        <v>168</v>
      </c>
      <c r="AD166" s="4">
        <f t="shared" si="17"/>
        <v>-1.74</v>
      </c>
      <c r="AE166" s="4">
        <f>150.75-1/32</f>
        <v>150.71875</v>
      </c>
      <c r="AF166" s="4">
        <f>155.375-1/32</f>
        <v>155.34375</v>
      </c>
      <c r="AG166" s="4">
        <f t="shared" si="18"/>
        <v>4.625</v>
      </c>
      <c r="AH166" s="13">
        <f t="shared" si="52"/>
        <v>1</v>
      </c>
      <c r="AI166" s="4">
        <f t="shared" si="20"/>
        <v>0</v>
      </c>
      <c r="AK166" s="2">
        <f t="shared" si="45"/>
        <v>56</v>
      </c>
      <c r="AL166" s="4">
        <f t="shared" si="21"/>
        <v>168</v>
      </c>
      <c r="AM166" s="4">
        <f t="shared" si="22"/>
        <v>-1.74</v>
      </c>
      <c r="AN166" s="2">
        <v>150.75</v>
      </c>
      <c r="AO166" s="4">
        <f>155+5/16</f>
        <v>155.3125</v>
      </c>
      <c r="AP166" s="4">
        <f t="shared" si="23"/>
        <v>4.5625</v>
      </c>
      <c r="AQ166" s="13">
        <f t="shared" si="53"/>
        <v>1</v>
      </c>
      <c r="AR166" s="4">
        <f t="shared" si="25"/>
        <v>0</v>
      </c>
      <c r="AT166" s="2">
        <f t="shared" si="46"/>
        <v>56</v>
      </c>
      <c r="AU166" s="4">
        <f t="shared" si="26"/>
        <v>168</v>
      </c>
      <c r="AV166" s="4">
        <f t="shared" si="27"/>
        <v>-1.74</v>
      </c>
      <c r="AW166" s="4">
        <f>150+13/16</f>
        <v>150.8125</v>
      </c>
      <c r="AX166" s="4">
        <f>155+5/16</f>
        <v>155.3125</v>
      </c>
      <c r="AY166" s="4">
        <f t="shared" si="28"/>
        <v>4.5</v>
      </c>
      <c r="AZ166" s="13">
        <f t="shared" si="54"/>
        <v>1</v>
      </c>
      <c r="BA166" s="4">
        <f t="shared" si="30"/>
        <v>0</v>
      </c>
      <c r="BC166" s="2">
        <f t="shared" si="47"/>
        <v>56</v>
      </c>
      <c r="BD166" s="4">
        <f t="shared" si="31"/>
        <v>168</v>
      </c>
      <c r="BE166" s="4">
        <f t="shared" si="32"/>
        <v>-1.74</v>
      </c>
      <c r="BH166" s="4">
        <f t="shared" si="33"/>
        <v>0</v>
      </c>
      <c r="BI166" s="13" t="str">
        <f t="shared" si="55"/>
        <v/>
      </c>
      <c r="BJ166" s="4" t="str">
        <f t="shared" si="35"/>
        <v/>
      </c>
      <c r="BL166" s="2">
        <f t="shared" si="48"/>
        <v>56</v>
      </c>
      <c r="BM166" s="4">
        <f t="shared" si="36"/>
        <v>168</v>
      </c>
      <c r="BN166" s="4">
        <f t="shared" si="37"/>
        <v>-1.74</v>
      </c>
      <c r="BQ166" s="4">
        <f t="shared" si="38"/>
        <v>0</v>
      </c>
      <c r="BR166" s="13" t="str">
        <f t="shared" si="56"/>
        <v/>
      </c>
      <c r="BS166" s="4" t="str">
        <f t="shared" si="40"/>
        <v/>
      </c>
    </row>
    <row r="167">
      <c r="A167" s="2">
        <f t="shared" si="41"/>
        <v>56.5</v>
      </c>
      <c r="B167" s="4">
        <f t="shared" si="1"/>
        <v>169.5</v>
      </c>
      <c r="C167" s="4">
        <f t="shared" si="2"/>
        <v>-1.89</v>
      </c>
      <c r="F167" s="4">
        <f t="shared" si="3"/>
        <v>0</v>
      </c>
      <c r="G167" s="13" t="str">
        <f t="shared" si="49"/>
        <v/>
      </c>
      <c r="H167" s="4" t="str">
        <f t="shared" si="5"/>
        <v/>
      </c>
      <c r="J167" s="2">
        <f t="shared" si="42"/>
        <v>56.5</v>
      </c>
      <c r="K167" s="4">
        <f t="shared" si="6"/>
        <v>169.5</v>
      </c>
      <c r="L167" s="4">
        <f t="shared" si="7"/>
        <v>-1.89</v>
      </c>
      <c r="O167" s="4">
        <f t="shared" si="8"/>
        <v>0</v>
      </c>
      <c r="P167" s="13" t="str">
        <f t="shared" si="50"/>
        <v/>
      </c>
      <c r="Q167" s="4" t="str">
        <f t="shared" si="10"/>
        <v/>
      </c>
      <c r="S167" s="2">
        <f t="shared" si="43"/>
        <v>56.5</v>
      </c>
      <c r="T167" s="4">
        <f t="shared" si="11"/>
        <v>169.5</v>
      </c>
      <c r="U167" s="4">
        <f t="shared" si="12"/>
        <v>-1.77</v>
      </c>
      <c r="X167" s="4">
        <f t="shared" si="13"/>
        <v>0</v>
      </c>
      <c r="Y167" s="13" t="str">
        <f t="shared" si="51"/>
        <v/>
      </c>
      <c r="Z167" s="4" t="str">
        <f t="shared" si="15"/>
        <v/>
      </c>
      <c r="AB167" s="2">
        <f t="shared" si="44"/>
        <v>56.5</v>
      </c>
      <c r="AC167" s="4">
        <f t="shared" si="16"/>
        <v>169.5</v>
      </c>
      <c r="AD167" s="4">
        <f t="shared" si="17"/>
        <v>-1.77</v>
      </c>
      <c r="AG167" s="4">
        <f t="shared" si="18"/>
        <v>0</v>
      </c>
      <c r="AH167" s="13" t="str">
        <f t="shared" si="52"/>
        <v/>
      </c>
      <c r="AI167" s="4" t="str">
        <f t="shared" si="20"/>
        <v/>
      </c>
      <c r="AK167" s="2">
        <f t="shared" si="45"/>
        <v>56.5</v>
      </c>
      <c r="AL167" s="4">
        <f t="shared" si="21"/>
        <v>169.5</v>
      </c>
      <c r="AM167" s="4">
        <f t="shared" si="22"/>
        <v>-1.77</v>
      </c>
      <c r="AP167" s="4">
        <f t="shared" si="23"/>
        <v>0</v>
      </c>
      <c r="AQ167" s="13" t="str">
        <f t="shared" si="53"/>
        <v/>
      </c>
      <c r="AR167" s="4" t="str">
        <f t="shared" si="25"/>
        <v/>
      </c>
      <c r="AT167" s="2">
        <f t="shared" si="46"/>
        <v>56.5</v>
      </c>
      <c r="AU167" s="4">
        <f t="shared" si="26"/>
        <v>169.5</v>
      </c>
      <c r="AV167" s="4">
        <f t="shared" si="27"/>
        <v>-1.77</v>
      </c>
      <c r="AY167" s="4">
        <f t="shared" si="28"/>
        <v>0</v>
      </c>
      <c r="AZ167" s="13" t="str">
        <f t="shared" si="54"/>
        <v/>
      </c>
      <c r="BA167" s="4" t="str">
        <f t="shared" si="30"/>
        <v/>
      </c>
      <c r="BC167" s="2">
        <f t="shared" si="47"/>
        <v>56.5</v>
      </c>
      <c r="BD167" s="4">
        <f t="shared" si="31"/>
        <v>169.5</v>
      </c>
      <c r="BE167" s="4">
        <f t="shared" si="32"/>
        <v>-1.77</v>
      </c>
      <c r="BH167" s="4">
        <f t="shared" si="33"/>
        <v>0</v>
      </c>
      <c r="BI167" s="13" t="str">
        <f t="shared" si="55"/>
        <v/>
      </c>
      <c r="BJ167" s="4" t="str">
        <f t="shared" si="35"/>
        <v/>
      </c>
      <c r="BL167" s="2">
        <f t="shared" si="48"/>
        <v>56.5</v>
      </c>
      <c r="BM167" s="4">
        <f t="shared" si="36"/>
        <v>169.5</v>
      </c>
      <c r="BN167" s="4">
        <f t="shared" si="37"/>
        <v>-1.77</v>
      </c>
      <c r="BQ167" s="4">
        <f t="shared" si="38"/>
        <v>0</v>
      </c>
      <c r="BR167" s="13" t="str">
        <f t="shared" si="56"/>
        <v/>
      </c>
      <c r="BS167" s="4" t="str">
        <f t="shared" si="40"/>
        <v/>
      </c>
    </row>
    <row r="168">
      <c r="A168" s="2">
        <f t="shared" si="41"/>
        <v>57</v>
      </c>
      <c r="B168" s="4">
        <f t="shared" si="1"/>
        <v>171</v>
      </c>
      <c r="C168" s="4">
        <f t="shared" si="2"/>
        <v>-1.92</v>
      </c>
      <c r="F168" s="4">
        <f t="shared" si="3"/>
        <v>0</v>
      </c>
      <c r="G168" s="13" t="str">
        <f t="shared" si="49"/>
        <v/>
      </c>
      <c r="H168" s="4" t="str">
        <f t="shared" si="5"/>
        <v/>
      </c>
      <c r="J168" s="2">
        <f t="shared" si="42"/>
        <v>57</v>
      </c>
      <c r="K168" s="4">
        <f t="shared" si="6"/>
        <v>171</v>
      </c>
      <c r="L168" s="4">
        <f t="shared" si="7"/>
        <v>-1.92</v>
      </c>
      <c r="O168" s="4">
        <f t="shared" si="8"/>
        <v>0</v>
      </c>
      <c r="P168" s="13" t="str">
        <f t="shared" si="50"/>
        <v/>
      </c>
      <c r="Q168" s="4" t="str">
        <f t="shared" si="10"/>
        <v/>
      </c>
      <c r="S168" s="2">
        <f t="shared" si="43"/>
        <v>57</v>
      </c>
      <c r="T168" s="4">
        <f t="shared" si="11"/>
        <v>171</v>
      </c>
      <c r="U168" s="4">
        <f t="shared" si="12"/>
        <v>-1.8</v>
      </c>
      <c r="X168" s="4">
        <f t="shared" si="13"/>
        <v>0</v>
      </c>
      <c r="Y168" s="13" t="str">
        <f t="shared" si="51"/>
        <v/>
      </c>
      <c r="Z168" s="4" t="str">
        <f t="shared" si="15"/>
        <v/>
      </c>
      <c r="AB168" s="2">
        <f t="shared" si="44"/>
        <v>57</v>
      </c>
      <c r="AC168" s="4">
        <f t="shared" si="16"/>
        <v>171</v>
      </c>
      <c r="AD168" s="4">
        <f t="shared" si="17"/>
        <v>-1.8</v>
      </c>
      <c r="AG168" s="4">
        <f t="shared" si="18"/>
        <v>0</v>
      </c>
      <c r="AH168" s="13" t="str">
        <f t="shared" si="52"/>
        <v/>
      </c>
      <c r="AI168" s="4" t="str">
        <f t="shared" si="20"/>
        <v/>
      </c>
      <c r="AK168" s="2">
        <f t="shared" si="45"/>
        <v>57</v>
      </c>
      <c r="AL168" s="4">
        <f t="shared" si="21"/>
        <v>171</v>
      </c>
      <c r="AM168" s="4">
        <f t="shared" si="22"/>
        <v>-1.8</v>
      </c>
      <c r="AP168" s="4">
        <f t="shared" si="23"/>
        <v>0</v>
      </c>
      <c r="AQ168" s="13" t="str">
        <f t="shared" si="53"/>
        <v/>
      </c>
      <c r="AR168" s="4" t="str">
        <f t="shared" si="25"/>
        <v/>
      </c>
      <c r="AT168" s="2">
        <f t="shared" si="46"/>
        <v>57</v>
      </c>
      <c r="AU168" s="4">
        <f t="shared" si="26"/>
        <v>171</v>
      </c>
      <c r="AV168" s="4">
        <f t="shared" si="27"/>
        <v>-1.8</v>
      </c>
      <c r="AY168" s="4">
        <f t="shared" si="28"/>
        <v>0</v>
      </c>
      <c r="AZ168" s="13" t="str">
        <f t="shared" si="54"/>
        <v/>
      </c>
      <c r="BA168" s="4" t="str">
        <f t="shared" si="30"/>
        <v/>
      </c>
      <c r="BC168" s="2">
        <f t="shared" si="47"/>
        <v>57</v>
      </c>
      <c r="BD168" s="4">
        <f t="shared" si="31"/>
        <v>171</v>
      </c>
      <c r="BE168" s="4">
        <f t="shared" si="32"/>
        <v>-1.8</v>
      </c>
      <c r="BH168" s="4">
        <f t="shared" si="33"/>
        <v>0</v>
      </c>
      <c r="BI168" s="13" t="str">
        <f t="shared" si="55"/>
        <v/>
      </c>
      <c r="BJ168" s="4" t="str">
        <f t="shared" si="35"/>
        <v/>
      </c>
      <c r="BL168" s="2">
        <f t="shared" si="48"/>
        <v>57</v>
      </c>
      <c r="BM168" s="4">
        <f t="shared" si="36"/>
        <v>171</v>
      </c>
      <c r="BN168" s="4">
        <f t="shared" si="37"/>
        <v>-1.8</v>
      </c>
      <c r="BQ168" s="4">
        <f t="shared" si="38"/>
        <v>0</v>
      </c>
      <c r="BR168" s="13" t="str">
        <f t="shared" si="56"/>
        <v/>
      </c>
      <c r="BS168" s="4" t="str">
        <f t="shared" si="40"/>
        <v/>
      </c>
    </row>
    <row r="169">
      <c r="A169" s="2">
        <f t="shared" si="41"/>
        <v>57.5</v>
      </c>
      <c r="B169" s="4">
        <f t="shared" si="1"/>
        <v>172.5</v>
      </c>
      <c r="C169" s="4">
        <f t="shared" si="2"/>
        <v>-1.95</v>
      </c>
      <c r="F169" s="4">
        <f t="shared" si="3"/>
        <v>0</v>
      </c>
      <c r="G169" s="13" t="str">
        <f t="shared" si="49"/>
        <v/>
      </c>
      <c r="H169" s="4" t="str">
        <f t="shared" si="5"/>
        <v/>
      </c>
      <c r="J169" s="2">
        <f t="shared" si="42"/>
        <v>57.5</v>
      </c>
      <c r="K169" s="4">
        <f t="shared" si="6"/>
        <v>172.5</v>
      </c>
      <c r="L169" s="4">
        <f t="shared" si="7"/>
        <v>-1.95</v>
      </c>
      <c r="O169" s="4">
        <f t="shared" si="8"/>
        <v>0</v>
      </c>
      <c r="P169" s="13" t="str">
        <f t="shared" si="50"/>
        <v/>
      </c>
      <c r="Q169" s="4" t="str">
        <f t="shared" si="10"/>
        <v/>
      </c>
      <c r="S169" s="2">
        <f t="shared" si="43"/>
        <v>57.5</v>
      </c>
      <c r="T169" s="4">
        <f t="shared" si="11"/>
        <v>172.5</v>
      </c>
      <c r="U169" s="4">
        <f t="shared" si="12"/>
        <v>-1.83</v>
      </c>
      <c r="X169" s="4">
        <f t="shared" si="13"/>
        <v>0</v>
      </c>
      <c r="Y169" s="13" t="str">
        <f t="shared" si="51"/>
        <v/>
      </c>
      <c r="Z169" s="4" t="str">
        <f t="shared" si="15"/>
        <v/>
      </c>
      <c r="AB169" s="2">
        <f t="shared" si="44"/>
        <v>57.5</v>
      </c>
      <c r="AC169" s="4">
        <f t="shared" si="16"/>
        <v>172.5</v>
      </c>
      <c r="AD169" s="4">
        <f t="shared" si="17"/>
        <v>-1.83</v>
      </c>
      <c r="AG169" s="4">
        <f t="shared" si="18"/>
        <v>0</v>
      </c>
      <c r="AH169" s="13" t="str">
        <f t="shared" si="52"/>
        <v/>
      </c>
      <c r="AI169" s="4" t="str">
        <f t="shared" si="20"/>
        <v/>
      </c>
      <c r="AK169" s="2">
        <f t="shared" si="45"/>
        <v>57.5</v>
      </c>
      <c r="AL169" s="4">
        <f t="shared" si="21"/>
        <v>172.5</v>
      </c>
      <c r="AM169" s="4">
        <f t="shared" si="22"/>
        <v>-1.83</v>
      </c>
      <c r="AP169" s="4">
        <f t="shared" si="23"/>
        <v>0</v>
      </c>
      <c r="AQ169" s="13" t="str">
        <f t="shared" si="53"/>
        <v/>
      </c>
      <c r="AR169" s="4" t="str">
        <f t="shared" si="25"/>
        <v/>
      </c>
      <c r="AT169" s="2">
        <f t="shared" si="46"/>
        <v>57.5</v>
      </c>
      <c r="AU169" s="4">
        <f t="shared" si="26"/>
        <v>172.5</v>
      </c>
      <c r="AV169" s="4">
        <f t="shared" si="27"/>
        <v>-1.83</v>
      </c>
      <c r="AY169" s="4">
        <f t="shared" si="28"/>
        <v>0</v>
      </c>
      <c r="AZ169" s="13" t="str">
        <f t="shared" si="54"/>
        <v/>
      </c>
      <c r="BA169" s="4" t="str">
        <f t="shared" si="30"/>
        <v/>
      </c>
      <c r="BC169" s="2">
        <f t="shared" si="47"/>
        <v>57.5</v>
      </c>
      <c r="BD169" s="4">
        <f t="shared" si="31"/>
        <v>172.5</v>
      </c>
      <c r="BE169" s="4">
        <f t="shared" si="32"/>
        <v>-1.83</v>
      </c>
      <c r="BH169" s="4">
        <f t="shared" si="33"/>
        <v>0</v>
      </c>
      <c r="BI169" s="13" t="str">
        <f t="shared" si="55"/>
        <v/>
      </c>
      <c r="BJ169" s="4" t="str">
        <f t="shared" si="35"/>
        <v/>
      </c>
      <c r="BL169" s="2">
        <f t="shared" si="48"/>
        <v>57.5</v>
      </c>
      <c r="BM169" s="4">
        <f t="shared" si="36"/>
        <v>172.5</v>
      </c>
      <c r="BN169" s="4">
        <f t="shared" si="37"/>
        <v>-1.83</v>
      </c>
      <c r="BQ169" s="4">
        <f t="shared" si="38"/>
        <v>0</v>
      </c>
      <c r="BR169" s="13" t="str">
        <f t="shared" si="56"/>
        <v/>
      </c>
      <c r="BS169" s="4" t="str">
        <f t="shared" si="40"/>
        <v/>
      </c>
    </row>
    <row r="170">
      <c r="A170" s="2">
        <f t="shared" si="41"/>
        <v>58</v>
      </c>
      <c r="B170" s="4">
        <f t="shared" si="1"/>
        <v>174</v>
      </c>
      <c r="C170" s="4">
        <f t="shared" si="2"/>
        <v>-1.98</v>
      </c>
      <c r="F170" s="4">
        <f t="shared" si="3"/>
        <v>0</v>
      </c>
      <c r="G170" s="13" t="str">
        <f t="shared" si="49"/>
        <v/>
      </c>
      <c r="H170" s="4" t="str">
        <f t="shared" si="5"/>
        <v/>
      </c>
      <c r="J170" s="2">
        <f t="shared" si="42"/>
        <v>58</v>
      </c>
      <c r="K170" s="4">
        <f t="shared" si="6"/>
        <v>174</v>
      </c>
      <c r="L170" s="4">
        <f t="shared" si="7"/>
        <v>-1.98</v>
      </c>
      <c r="O170" s="4">
        <f t="shared" si="8"/>
        <v>0</v>
      </c>
      <c r="P170" s="13" t="str">
        <f t="shared" si="50"/>
        <v/>
      </c>
      <c r="Q170" s="4" t="str">
        <f t="shared" si="10"/>
        <v/>
      </c>
      <c r="S170" s="2">
        <f t="shared" si="43"/>
        <v>58</v>
      </c>
      <c r="T170" s="4">
        <f t="shared" si="11"/>
        <v>174</v>
      </c>
      <c r="U170" s="4">
        <f t="shared" si="12"/>
        <v>-1.86</v>
      </c>
      <c r="V170" s="4">
        <f>150+13/16</f>
        <v>150.8125</v>
      </c>
      <c r="W170" s="4">
        <f>155+5/16</f>
        <v>155.3125</v>
      </c>
      <c r="X170" s="4">
        <f t="shared" si="13"/>
        <v>4.5</v>
      </c>
      <c r="Y170" s="13">
        <f t="shared" si="51"/>
        <v>1</v>
      </c>
      <c r="Z170" s="4">
        <f t="shared" si="15"/>
        <v>0</v>
      </c>
      <c r="AB170" s="2">
        <f t="shared" si="44"/>
        <v>58</v>
      </c>
      <c r="AC170" s="4">
        <f t="shared" si="16"/>
        <v>174</v>
      </c>
      <c r="AD170" s="4">
        <f t="shared" si="17"/>
        <v>-1.86</v>
      </c>
      <c r="AE170" s="4">
        <f>150.75-1/32</f>
        <v>150.71875</v>
      </c>
      <c r="AF170" s="4">
        <f>155.375-1/32</f>
        <v>155.34375</v>
      </c>
      <c r="AG170" s="4">
        <f t="shared" si="18"/>
        <v>4.625</v>
      </c>
      <c r="AH170" s="13">
        <f t="shared" si="52"/>
        <v>1</v>
      </c>
      <c r="AI170" s="4">
        <f t="shared" si="20"/>
        <v>0</v>
      </c>
      <c r="AK170" s="2">
        <f t="shared" si="45"/>
        <v>58</v>
      </c>
      <c r="AL170" s="4">
        <f t="shared" si="21"/>
        <v>174</v>
      </c>
      <c r="AM170" s="4">
        <f t="shared" si="22"/>
        <v>-1.86</v>
      </c>
      <c r="AN170" s="2">
        <v>150.75</v>
      </c>
      <c r="AO170" s="4">
        <f>155+5/16</f>
        <v>155.3125</v>
      </c>
      <c r="AP170" s="4">
        <f t="shared" si="23"/>
        <v>4.5625</v>
      </c>
      <c r="AQ170" s="13">
        <f t="shared" si="53"/>
        <v>1</v>
      </c>
      <c r="AR170" s="4">
        <f t="shared" si="25"/>
        <v>0</v>
      </c>
      <c r="AT170" s="2">
        <f t="shared" si="46"/>
        <v>58</v>
      </c>
      <c r="AU170" s="4">
        <f t="shared" si="26"/>
        <v>174</v>
      </c>
      <c r="AV170" s="4">
        <f t="shared" si="27"/>
        <v>-1.86</v>
      </c>
      <c r="AW170" s="4">
        <f>150+13/16</f>
        <v>150.8125</v>
      </c>
      <c r="AX170" s="4">
        <f>155+5/16</f>
        <v>155.3125</v>
      </c>
      <c r="AY170" s="4">
        <f t="shared" si="28"/>
        <v>4.5</v>
      </c>
      <c r="AZ170" s="13">
        <f t="shared" si="54"/>
        <v>1</v>
      </c>
      <c r="BA170" s="4">
        <f t="shared" si="30"/>
        <v>0</v>
      </c>
      <c r="BC170" s="2">
        <f t="shared" si="47"/>
        <v>58</v>
      </c>
      <c r="BD170" s="4">
        <f t="shared" si="31"/>
        <v>174</v>
      </c>
      <c r="BE170" s="4">
        <f t="shared" si="32"/>
        <v>-1.86</v>
      </c>
      <c r="BH170" s="4">
        <f t="shared" si="33"/>
        <v>0</v>
      </c>
      <c r="BI170" s="13" t="str">
        <f t="shared" si="55"/>
        <v/>
      </c>
      <c r="BJ170" s="4" t="str">
        <f t="shared" si="35"/>
        <v/>
      </c>
      <c r="BL170" s="2">
        <f t="shared" si="48"/>
        <v>58</v>
      </c>
      <c r="BM170" s="4">
        <f t="shared" si="36"/>
        <v>174</v>
      </c>
      <c r="BN170" s="4">
        <f t="shared" si="37"/>
        <v>-1.86</v>
      </c>
      <c r="BQ170" s="4">
        <f t="shared" si="38"/>
        <v>0</v>
      </c>
      <c r="BR170" s="13" t="str">
        <f t="shared" si="56"/>
        <v/>
      </c>
      <c r="BS170" s="4" t="str">
        <f t="shared" si="40"/>
        <v/>
      </c>
    </row>
    <row r="171">
      <c r="A171" s="2">
        <f t="shared" si="41"/>
        <v>58.5</v>
      </c>
      <c r="B171" s="4">
        <f t="shared" si="1"/>
        <v>175.5</v>
      </c>
      <c r="C171" s="4">
        <f t="shared" si="2"/>
        <v>-2.01</v>
      </c>
      <c r="F171" s="4">
        <f t="shared" si="3"/>
        <v>0</v>
      </c>
      <c r="G171" s="13" t="str">
        <f t="shared" si="49"/>
        <v/>
      </c>
      <c r="H171" s="4" t="str">
        <f t="shared" si="5"/>
        <v/>
      </c>
      <c r="J171" s="2">
        <f t="shared" si="42"/>
        <v>58.5</v>
      </c>
      <c r="K171" s="4">
        <f t="shared" si="6"/>
        <v>175.5</v>
      </c>
      <c r="L171" s="4">
        <f t="shared" si="7"/>
        <v>-2.01</v>
      </c>
      <c r="O171" s="4">
        <f t="shared" si="8"/>
        <v>0</v>
      </c>
      <c r="P171" s="13" t="str">
        <f t="shared" si="50"/>
        <v/>
      </c>
      <c r="Q171" s="4" t="str">
        <f t="shared" si="10"/>
        <v/>
      </c>
      <c r="S171" s="2">
        <f t="shared" si="43"/>
        <v>58.5</v>
      </c>
      <c r="T171" s="4">
        <f t="shared" si="11"/>
        <v>175.5</v>
      </c>
      <c r="U171" s="4">
        <f t="shared" si="12"/>
        <v>-1.89</v>
      </c>
      <c r="X171" s="4">
        <f t="shared" si="13"/>
        <v>0</v>
      </c>
      <c r="Y171" s="13" t="str">
        <f t="shared" si="51"/>
        <v/>
      </c>
      <c r="Z171" s="4" t="str">
        <f t="shared" si="15"/>
        <v/>
      </c>
      <c r="AB171" s="2">
        <f t="shared" si="44"/>
        <v>58.5</v>
      </c>
      <c r="AC171" s="4">
        <f t="shared" si="16"/>
        <v>175.5</v>
      </c>
      <c r="AD171" s="4">
        <f t="shared" si="17"/>
        <v>-1.89</v>
      </c>
      <c r="AG171" s="4">
        <f t="shared" si="18"/>
        <v>0</v>
      </c>
      <c r="AH171" s="13" t="str">
        <f t="shared" si="52"/>
        <v/>
      </c>
      <c r="AI171" s="4" t="str">
        <f t="shared" si="20"/>
        <v/>
      </c>
      <c r="AK171" s="2">
        <f t="shared" si="45"/>
        <v>58.5</v>
      </c>
      <c r="AL171" s="4">
        <f t="shared" si="21"/>
        <v>175.5</v>
      </c>
      <c r="AM171" s="4">
        <f t="shared" si="22"/>
        <v>-1.89</v>
      </c>
      <c r="AP171" s="4">
        <f t="shared" si="23"/>
        <v>0</v>
      </c>
      <c r="AQ171" s="13" t="str">
        <f t="shared" si="53"/>
        <v/>
      </c>
      <c r="AR171" s="4" t="str">
        <f t="shared" si="25"/>
        <v/>
      </c>
      <c r="AT171" s="2">
        <f t="shared" si="46"/>
        <v>58.5</v>
      </c>
      <c r="AU171" s="4">
        <f t="shared" si="26"/>
        <v>175.5</v>
      </c>
      <c r="AV171" s="4">
        <f t="shared" si="27"/>
        <v>-1.89</v>
      </c>
      <c r="AY171" s="4">
        <f t="shared" si="28"/>
        <v>0</v>
      </c>
      <c r="AZ171" s="13" t="str">
        <f t="shared" si="54"/>
        <v/>
      </c>
      <c r="BA171" s="4" t="str">
        <f t="shared" si="30"/>
        <v/>
      </c>
      <c r="BC171" s="2">
        <f t="shared" si="47"/>
        <v>58.5</v>
      </c>
      <c r="BD171" s="4">
        <f t="shared" si="31"/>
        <v>175.5</v>
      </c>
      <c r="BE171" s="4">
        <f t="shared" si="32"/>
        <v>-1.89</v>
      </c>
      <c r="BH171" s="4">
        <f t="shared" si="33"/>
        <v>0</v>
      </c>
      <c r="BI171" s="13" t="str">
        <f t="shared" si="55"/>
        <v/>
      </c>
      <c r="BJ171" s="4" t="str">
        <f t="shared" si="35"/>
        <v/>
      </c>
      <c r="BL171" s="2">
        <f t="shared" si="48"/>
        <v>58.5</v>
      </c>
      <c r="BM171" s="4">
        <f t="shared" si="36"/>
        <v>175.5</v>
      </c>
      <c r="BN171" s="4">
        <f t="shared" si="37"/>
        <v>-1.89</v>
      </c>
      <c r="BQ171" s="4">
        <f t="shared" si="38"/>
        <v>0</v>
      </c>
      <c r="BR171" s="13" t="str">
        <f t="shared" si="56"/>
        <v/>
      </c>
      <c r="BS171" s="4" t="str">
        <f t="shared" si="40"/>
        <v/>
      </c>
    </row>
    <row r="172">
      <c r="A172" s="2">
        <f t="shared" si="41"/>
        <v>59</v>
      </c>
      <c r="B172" s="4">
        <f t="shared" si="1"/>
        <v>177</v>
      </c>
      <c r="C172" s="4">
        <f t="shared" si="2"/>
        <v>-2.04</v>
      </c>
      <c r="F172" s="4">
        <f t="shared" si="3"/>
        <v>0</v>
      </c>
      <c r="G172" s="13" t="str">
        <f t="shared" si="49"/>
        <v/>
      </c>
      <c r="H172" s="4" t="str">
        <f t="shared" si="5"/>
        <v/>
      </c>
      <c r="J172" s="2">
        <f t="shared" si="42"/>
        <v>59</v>
      </c>
      <c r="K172" s="4">
        <f t="shared" si="6"/>
        <v>177</v>
      </c>
      <c r="L172" s="4">
        <f t="shared" si="7"/>
        <v>-2.04</v>
      </c>
      <c r="O172" s="4">
        <f t="shared" si="8"/>
        <v>0</v>
      </c>
      <c r="P172" s="13" t="str">
        <f t="shared" si="50"/>
        <v/>
      </c>
      <c r="Q172" s="4" t="str">
        <f t="shared" si="10"/>
        <v/>
      </c>
      <c r="S172" s="2">
        <f t="shared" si="43"/>
        <v>59</v>
      </c>
      <c r="T172" s="4">
        <f t="shared" si="11"/>
        <v>177</v>
      </c>
      <c r="U172" s="4">
        <f t="shared" si="12"/>
        <v>-1.92</v>
      </c>
      <c r="X172" s="4">
        <f t="shared" si="13"/>
        <v>0</v>
      </c>
      <c r="Y172" s="13" t="str">
        <f t="shared" si="51"/>
        <v/>
      </c>
      <c r="Z172" s="4" t="str">
        <f t="shared" si="15"/>
        <v/>
      </c>
      <c r="AB172" s="2">
        <f t="shared" si="44"/>
        <v>59</v>
      </c>
      <c r="AC172" s="4">
        <f t="shared" si="16"/>
        <v>177</v>
      </c>
      <c r="AD172" s="4">
        <f t="shared" si="17"/>
        <v>-1.92</v>
      </c>
      <c r="AG172" s="4">
        <f t="shared" si="18"/>
        <v>0</v>
      </c>
      <c r="AH172" s="13" t="str">
        <f t="shared" si="52"/>
        <v/>
      </c>
      <c r="AI172" s="4" t="str">
        <f t="shared" si="20"/>
        <v/>
      </c>
      <c r="AK172" s="2">
        <f t="shared" si="45"/>
        <v>59</v>
      </c>
      <c r="AL172" s="4">
        <f t="shared" si="21"/>
        <v>177</v>
      </c>
      <c r="AM172" s="4">
        <f t="shared" si="22"/>
        <v>-1.92</v>
      </c>
      <c r="AP172" s="4">
        <f t="shared" si="23"/>
        <v>0</v>
      </c>
      <c r="AQ172" s="13" t="str">
        <f t="shared" si="53"/>
        <v/>
      </c>
      <c r="AR172" s="4" t="str">
        <f t="shared" si="25"/>
        <v/>
      </c>
      <c r="AT172" s="2">
        <f t="shared" si="46"/>
        <v>59</v>
      </c>
      <c r="AU172" s="4">
        <f t="shared" si="26"/>
        <v>177</v>
      </c>
      <c r="AV172" s="4">
        <f t="shared" si="27"/>
        <v>-1.92</v>
      </c>
      <c r="AY172" s="4">
        <f t="shared" si="28"/>
        <v>0</v>
      </c>
      <c r="AZ172" s="13" t="str">
        <f t="shared" si="54"/>
        <v/>
      </c>
      <c r="BA172" s="4" t="str">
        <f t="shared" si="30"/>
        <v/>
      </c>
      <c r="BC172" s="2">
        <f t="shared" si="47"/>
        <v>59</v>
      </c>
      <c r="BD172" s="4">
        <f t="shared" si="31"/>
        <v>177</v>
      </c>
      <c r="BE172" s="4">
        <f t="shared" si="32"/>
        <v>-1.92</v>
      </c>
      <c r="BH172" s="4">
        <f t="shared" si="33"/>
        <v>0</v>
      </c>
      <c r="BI172" s="13" t="str">
        <f t="shared" si="55"/>
        <v/>
      </c>
      <c r="BJ172" s="4" t="str">
        <f t="shared" si="35"/>
        <v/>
      </c>
      <c r="BL172" s="2">
        <f t="shared" si="48"/>
        <v>59</v>
      </c>
      <c r="BM172" s="4">
        <f t="shared" si="36"/>
        <v>177</v>
      </c>
      <c r="BN172" s="4">
        <f t="shared" si="37"/>
        <v>-1.92</v>
      </c>
      <c r="BQ172" s="4">
        <f t="shared" si="38"/>
        <v>0</v>
      </c>
      <c r="BR172" s="13" t="str">
        <f t="shared" si="56"/>
        <v/>
      </c>
      <c r="BS172" s="4" t="str">
        <f t="shared" si="40"/>
        <v/>
      </c>
    </row>
    <row r="173">
      <c r="A173" s="2">
        <f t="shared" si="41"/>
        <v>59.5</v>
      </c>
      <c r="B173" s="4">
        <f t="shared" si="1"/>
        <v>178.5</v>
      </c>
      <c r="C173" s="4">
        <f t="shared" si="2"/>
        <v>-2.07</v>
      </c>
      <c r="F173" s="4">
        <f t="shared" si="3"/>
        <v>0</v>
      </c>
      <c r="G173" s="13" t="str">
        <f t="shared" si="49"/>
        <v/>
      </c>
      <c r="H173" s="4" t="str">
        <f t="shared" si="5"/>
        <v/>
      </c>
      <c r="J173" s="2">
        <f t="shared" si="42"/>
        <v>59.5</v>
      </c>
      <c r="K173" s="4">
        <f t="shared" si="6"/>
        <v>178.5</v>
      </c>
      <c r="L173" s="4">
        <f t="shared" si="7"/>
        <v>-2.07</v>
      </c>
      <c r="O173" s="4">
        <f t="shared" si="8"/>
        <v>0</v>
      </c>
      <c r="P173" s="13" t="str">
        <f t="shared" si="50"/>
        <v/>
      </c>
      <c r="Q173" s="4" t="str">
        <f t="shared" si="10"/>
        <v/>
      </c>
      <c r="S173" s="2">
        <f t="shared" si="43"/>
        <v>59.5</v>
      </c>
      <c r="T173" s="4">
        <f t="shared" si="11"/>
        <v>178.5</v>
      </c>
      <c r="U173" s="4">
        <f t="shared" si="12"/>
        <v>-1.95</v>
      </c>
      <c r="X173" s="4">
        <f t="shared" si="13"/>
        <v>0</v>
      </c>
      <c r="Y173" s="13" t="str">
        <f t="shared" si="51"/>
        <v/>
      </c>
      <c r="Z173" s="4" t="str">
        <f t="shared" si="15"/>
        <v/>
      </c>
      <c r="AB173" s="2">
        <f t="shared" si="44"/>
        <v>59.5</v>
      </c>
      <c r="AC173" s="4">
        <f t="shared" si="16"/>
        <v>178.5</v>
      </c>
      <c r="AD173" s="4">
        <f t="shared" si="17"/>
        <v>-1.95</v>
      </c>
      <c r="AG173" s="4">
        <f t="shared" si="18"/>
        <v>0</v>
      </c>
      <c r="AH173" s="13" t="str">
        <f t="shared" si="52"/>
        <v/>
      </c>
      <c r="AI173" s="4" t="str">
        <f t="shared" si="20"/>
        <v/>
      </c>
      <c r="AK173" s="2">
        <f t="shared" si="45"/>
        <v>59.5</v>
      </c>
      <c r="AL173" s="4">
        <f t="shared" si="21"/>
        <v>178.5</v>
      </c>
      <c r="AM173" s="4">
        <f t="shared" si="22"/>
        <v>-1.95</v>
      </c>
      <c r="AP173" s="4">
        <f t="shared" si="23"/>
        <v>0</v>
      </c>
      <c r="AQ173" s="13" t="str">
        <f t="shared" si="53"/>
        <v/>
      </c>
      <c r="AR173" s="4" t="str">
        <f t="shared" si="25"/>
        <v/>
      </c>
      <c r="AT173" s="2">
        <f t="shared" si="46"/>
        <v>59.5</v>
      </c>
      <c r="AU173" s="4">
        <f t="shared" si="26"/>
        <v>178.5</v>
      </c>
      <c r="AV173" s="4">
        <f t="shared" si="27"/>
        <v>-1.95</v>
      </c>
      <c r="AY173" s="4">
        <f t="shared" si="28"/>
        <v>0</v>
      </c>
      <c r="AZ173" s="13" t="str">
        <f t="shared" si="54"/>
        <v/>
      </c>
      <c r="BA173" s="4" t="str">
        <f t="shared" si="30"/>
        <v/>
      </c>
      <c r="BC173" s="2">
        <f t="shared" si="47"/>
        <v>59.5</v>
      </c>
      <c r="BD173" s="4">
        <f t="shared" si="31"/>
        <v>178.5</v>
      </c>
      <c r="BE173" s="4">
        <f t="shared" si="32"/>
        <v>-1.95</v>
      </c>
      <c r="BH173" s="4">
        <f t="shared" si="33"/>
        <v>0</v>
      </c>
      <c r="BI173" s="13" t="str">
        <f t="shared" si="55"/>
        <v/>
      </c>
      <c r="BJ173" s="4" t="str">
        <f t="shared" si="35"/>
        <v/>
      </c>
      <c r="BL173" s="2">
        <f t="shared" si="48"/>
        <v>59.5</v>
      </c>
      <c r="BM173" s="4">
        <f t="shared" si="36"/>
        <v>178.5</v>
      </c>
      <c r="BN173" s="4">
        <f t="shared" si="37"/>
        <v>-1.95</v>
      </c>
      <c r="BQ173" s="4">
        <f t="shared" si="38"/>
        <v>0</v>
      </c>
      <c r="BR173" s="13" t="str">
        <f t="shared" si="56"/>
        <v/>
      </c>
      <c r="BS173" s="4" t="str">
        <f t="shared" si="40"/>
        <v/>
      </c>
    </row>
    <row r="174">
      <c r="A174" s="2">
        <f t="shared" si="41"/>
        <v>60</v>
      </c>
      <c r="B174" s="4">
        <f t="shared" si="1"/>
        <v>180</v>
      </c>
      <c r="C174" s="4">
        <f t="shared" si="2"/>
        <v>-2.1</v>
      </c>
      <c r="F174" s="4">
        <f t="shared" si="3"/>
        <v>0</v>
      </c>
      <c r="G174" s="13" t="str">
        <f t="shared" si="49"/>
        <v/>
      </c>
      <c r="H174" s="4" t="str">
        <f t="shared" si="5"/>
        <v/>
      </c>
      <c r="J174" s="2">
        <f t="shared" si="42"/>
        <v>60</v>
      </c>
      <c r="K174" s="4">
        <f t="shared" si="6"/>
        <v>180</v>
      </c>
      <c r="L174" s="4">
        <f t="shared" si="7"/>
        <v>-2.1</v>
      </c>
      <c r="O174" s="4">
        <f t="shared" si="8"/>
        <v>0</v>
      </c>
      <c r="P174" s="13" t="str">
        <f t="shared" si="50"/>
        <v/>
      </c>
      <c r="Q174" s="4" t="str">
        <f t="shared" si="10"/>
        <v/>
      </c>
      <c r="S174" s="2">
        <f t="shared" si="43"/>
        <v>60</v>
      </c>
      <c r="T174" s="4">
        <f t="shared" si="11"/>
        <v>180</v>
      </c>
      <c r="U174" s="4">
        <f t="shared" si="12"/>
        <v>-1.98</v>
      </c>
      <c r="V174" s="4">
        <f>150+13/16</f>
        <v>150.8125</v>
      </c>
      <c r="W174" s="4">
        <f>155+5/16</f>
        <v>155.3125</v>
      </c>
      <c r="X174" s="4">
        <f t="shared" si="13"/>
        <v>4.5</v>
      </c>
      <c r="Y174" s="13">
        <f t="shared" si="51"/>
        <v>1</v>
      </c>
      <c r="Z174" s="4">
        <f t="shared" si="15"/>
        <v>0</v>
      </c>
      <c r="AB174" s="2">
        <f t="shared" si="44"/>
        <v>60</v>
      </c>
      <c r="AC174" s="4">
        <f t="shared" si="16"/>
        <v>180</v>
      </c>
      <c r="AD174" s="4">
        <f t="shared" si="17"/>
        <v>-1.98</v>
      </c>
      <c r="AE174" s="4">
        <f>150.75-1/32</f>
        <v>150.71875</v>
      </c>
      <c r="AF174" s="4">
        <f>155.375-1/32</f>
        <v>155.34375</v>
      </c>
      <c r="AG174" s="4">
        <f t="shared" si="18"/>
        <v>4.625</v>
      </c>
      <c r="AH174" s="13">
        <f t="shared" si="52"/>
        <v>1</v>
      </c>
      <c r="AI174" s="4">
        <f t="shared" si="20"/>
        <v>0</v>
      </c>
      <c r="AK174" s="2">
        <f t="shared" si="45"/>
        <v>60</v>
      </c>
      <c r="AL174" s="4">
        <f t="shared" si="21"/>
        <v>180</v>
      </c>
      <c r="AM174" s="4">
        <f t="shared" si="22"/>
        <v>-1.98</v>
      </c>
      <c r="AN174" s="2">
        <v>150.75</v>
      </c>
      <c r="AO174" s="4">
        <f>155+5/16</f>
        <v>155.3125</v>
      </c>
      <c r="AP174" s="4">
        <f t="shared" si="23"/>
        <v>4.5625</v>
      </c>
      <c r="AQ174" s="13">
        <f t="shared" si="53"/>
        <v>1</v>
      </c>
      <c r="AR174" s="4">
        <f t="shared" si="25"/>
        <v>0</v>
      </c>
      <c r="AT174" s="2">
        <f t="shared" si="46"/>
        <v>60</v>
      </c>
      <c r="AU174" s="4">
        <f t="shared" si="26"/>
        <v>180</v>
      </c>
      <c r="AV174" s="4">
        <f t="shared" si="27"/>
        <v>-1.98</v>
      </c>
      <c r="AW174" s="4">
        <f>150+13/16</f>
        <v>150.8125</v>
      </c>
      <c r="AX174" s="4">
        <f>155+5/16</f>
        <v>155.3125</v>
      </c>
      <c r="AY174" s="4">
        <f t="shared" si="28"/>
        <v>4.5</v>
      </c>
      <c r="AZ174" s="13">
        <f t="shared" si="54"/>
        <v>1</v>
      </c>
      <c r="BA174" s="4">
        <f t="shared" si="30"/>
        <v>0</v>
      </c>
      <c r="BC174" s="2">
        <f t="shared" si="47"/>
        <v>60</v>
      </c>
      <c r="BD174" s="4">
        <f t="shared" si="31"/>
        <v>180</v>
      </c>
      <c r="BE174" s="4">
        <f t="shared" si="32"/>
        <v>-1.98</v>
      </c>
      <c r="BH174" s="4">
        <f t="shared" si="33"/>
        <v>0</v>
      </c>
      <c r="BI174" s="13" t="str">
        <f t="shared" si="55"/>
        <v/>
      </c>
      <c r="BJ174" s="4" t="str">
        <f t="shared" si="35"/>
        <v/>
      </c>
      <c r="BL174" s="2">
        <f t="shared" si="48"/>
        <v>60</v>
      </c>
      <c r="BM174" s="4">
        <f t="shared" si="36"/>
        <v>180</v>
      </c>
      <c r="BN174" s="4">
        <f t="shared" si="37"/>
        <v>-1.98</v>
      </c>
      <c r="BQ174" s="4">
        <f t="shared" si="38"/>
        <v>0</v>
      </c>
      <c r="BR174" s="13" t="str">
        <f t="shared" si="56"/>
        <v/>
      </c>
      <c r="BS174" s="4" t="str">
        <f t="shared" si="40"/>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2" t="s">
        <v>40</v>
      </c>
      <c r="B4" s="2">
        <v>1.5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43.22967731</v>
      </c>
    </row>
    <row r="12">
      <c r="A12" s="2" t="s">
        <v>19</v>
      </c>
      <c r="B12" s="7">
        <f>B11*(B3/100)/(0.000015)</f>
        <v>144098.9244</v>
      </c>
    </row>
    <row r="13">
      <c r="A13" s="9" t="s">
        <v>20</v>
      </c>
      <c r="B13" s="2">
        <v>2.99</v>
      </c>
    </row>
    <row r="14">
      <c r="A14" s="1"/>
      <c r="B14" s="8"/>
      <c r="E14" s="2"/>
    </row>
    <row r="15">
      <c r="A15" s="1" t="s">
        <v>21</v>
      </c>
      <c r="B15" s="8"/>
    </row>
    <row r="16">
      <c r="A16" s="2"/>
      <c r="S16" s="2" t="s">
        <v>96</v>
      </c>
      <c r="AB16" s="2" t="s">
        <v>97</v>
      </c>
    </row>
    <row r="17">
      <c r="A17" s="1" t="s">
        <v>22</v>
      </c>
      <c r="B17" s="2" t="s">
        <v>46</v>
      </c>
      <c r="J17" s="1" t="s">
        <v>23</v>
      </c>
      <c r="K17" s="2" t="s">
        <v>46</v>
      </c>
      <c r="S17" s="1" t="s">
        <v>24</v>
      </c>
      <c r="T17" s="2" t="s">
        <v>46</v>
      </c>
      <c r="AB17" s="1" t="s">
        <v>24</v>
      </c>
      <c r="AC17" s="2" t="s">
        <v>46</v>
      </c>
      <c r="AK17" s="1" t="s">
        <v>84</v>
      </c>
      <c r="AL17" s="2" t="s">
        <v>46</v>
      </c>
      <c r="AT17" s="1" t="s">
        <v>85</v>
      </c>
      <c r="AU17" s="2" t="s">
        <v>46</v>
      </c>
      <c r="BC17" s="1" t="s">
        <v>86</v>
      </c>
      <c r="BD17" s="2" t="s">
        <v>46</v>
      </c>
      <c r="BL17" s="37" t="s">
        <v>87</v>
      </c>
      <c r="BM17" s="2" t="s">
        <v>46</v>
      </c>
      <c r="BN17" s="15"/>
      <c r="BO17" s="15"/>
      <c r="BP17" s="15"/>
      <c r="BQ17" s="15"/>
      <c r="BR17" s="15"/>
      <c r="BT17" s="15"/>
    </row>
    <row r="18">
      <c r="A18" s="9" t="s">
        <v>26</v>
      </c>
      <c r="B18" s="2">
        <v>4.5</v>
      </c>
      <c r="D18" s="2" t="s">
        <v>47</v>
      </c>
      <c r="E18" s="4">
        <f>pi()*((0.5)^2-((($B$3-2*$B$4)/$B$3)*0.5)^2)</f>
        <v>0.6597344573</v>
      </c>
      <c r="H18" s="2" t="s">
        <v>48</v>
      </c>
      <c r="J18" s="9" t="s">
        <v>26</v>
      </c>
      <c r="K18" s="2">
        <f>B18</f>
        <v>4.5</v>
      </c>
      <c r="M18" s="2" t="s">
        <v>47</v>
      </c>
      <c r="N18" s="4">
        <f>pi()*((0.5)^2-((($B$3-2*$B$4)/$B$3)*0.5)^2)</f>
        <v>0.6597344573</v>
      </c>
      <c r="Q18" s="2" t="s">
        <v>48</v>
      </c>
      <c r="S18" s="9" t="s">
        <v>26</v>
      </c>
      <c r="T18" s="2">
        <v>4.59375</v>
      </c>
      <c r="V18" s="2" t="s">
        <v>47</v>
      </c>
      <c r="W18" s="4">
        <f>pi()*((0.5)^2-((($B$3-2*$B$4)/$B$3)*0.5)^2)</f>
        <v>0.6597344573</v>
      </c>
      <c r="Z18" s="2" t="s">
        <v>48</v>
      </c>
      <c r="AB18" s="9" t="s">
        <v>26</v>
      </c>
      <c r="AC18" s="42">
        <v>4.53125</v>
      </c>
      <c r="AE18" s="2" t="s">
        <v>47</v>
      </c>
      <c r="AF18" s="4">
        <f>pi()*((0.5)^2-((($B$3-2*$B$4)/$B$3)*0.5)^2)</f>
        <v>0.6597344573</v>
      </c>
      <c r="AI18" s="2" t="s">
        <v>48</v>
      </c>
      <c r="AK18" s="9" t="s">
        <v>26</v>
      </c>
      <c r="AL18" s="2">
        <v>4.5</v>
      </c>
      <c r="AN18" s="2" t="s">
        <v>47</v>
      </c>
      <c r="AO18" s="4">
        <f>pi()*((0.5)^2-((($B$3-2*$B$4)/$B$3)*0.5)^2)</f>
        <v>0.6597344573</v>
      </c>
      <c r="AR18" s="2" t="s">
        <v>48</v>
      </c>
      <c r="AT18" s="9" t="s">
        <v>26</v>
      </c>
      <c r="AU18" s="2">
        <v>4.5</v>
      </c>
      <c r="AW18" s="2" t="s">
        <v>47</v>
      </c>
      <c r="AX18" s="4">
        <f>pi()*((0.5)^2-((($B$3-2*$B$4)/$B$3)*0.5)^2)</f>
        <v>0.6597344573</v>
      </c>
      <c r="BA18" s="2" t="s">
        <v>48</v>
      </c>
      <c r="BC18" s="9" t="s">
        <v>26</v>
      </c>
      <c r="BD18" s="2">
        <v>4.5</v>
      </c>
      <c r="BF18" s="2" t="s">
        <v>47</v>
      </c>
      <c r="BG18" s="4">
        <f>pi()*((0.5)^2-((($B$3-2*$B$4)/$B$3)*0.5)^2)</f>
        <v>0.6597344573</v>
      </c>
      <c r="BJ18" s="2" t="s">
        <v>48</v>
      </c>
      <c r="BL18" s="16" t="s">
        <v>26</v>
      </c>
      <c r="BM18" s="19">
        <v>4.5</v>
      </c>
      <c r="BN18" s="17"/>
      <c r="BO18" s="2" t="s">
        <v>47</v>
      </c>
      <c r="BP18" s="4">
        <f>pi()*((0.5)^2-((($B$3-2*$B$4)/$B$3)*0.5)^2)</f>
        <v>0.6597344573</v>
      </c>
      <c r="BS18" s="2" t="s">
        <v>48</v>
      </c>
      <c r="BT18" s="17"/>
    </row>
    <row r="19">
      <c r="A19" s="9" t="s">
        <v>27</v>
      </c>
      <c r="B19" s="2">
        <v>9.5</v>
      </c>
      <c r="D19" s="2" t="s">
        <v>49</v>
      </c>
      <c r="E19" s="4">
        <f>0.5*sum(H24:H174)</f>
        <v>0</v>
      </c>
      <c r="H19" s="2">
        <v>0.98</v>
      </c>
      <c r="J19" s="9" t="s">
        <v>27</v>
      </c>
      <c r="K19" s="2">
        <v>14.3</v>
      </c>
      <c r="M19" s="2" t="s">
        <v>49</v>
      </c>
      <c r="N19" s="4">
        <f>0.5*sum(Q24:Q174)</f>
        <v>0</v>
      </c>
      <c r="Q19" s="2">
        <v>0.98</v>
      </c>
      <c r="S19" s="9" t="s">
        <v>27</v>
      </c>
      <c r="T19" s="2">
        <v>19.3</v>
      </c>
      <c r="V19" s="2" t="s">
        <v>49</v>
      </c>
      <c r="W19" s="4">
        <f>0.5*sum(Z24:Z174)</f>
        <v>0.1587840874</v>
      </c>
      <c r="Z19" s="2">
        <v>0.98</v>
      </c>
      <c r="AB19" s="9" t="s">
        <v>27</v>
      </c>
      <c r="AC19" s="2">
        <v>19.3</v>
      </c>
      <c r="AE19" s="2" t="s">
        <v>49</v>
      </c>
      <c r="AF19" s="4">
        <f>0.5*sum(AI24:AI174)</f>
        <v>0.1218427095</v>
      </c>
      <c r="AI19" s="2">
        <v>0.98</v>
      </c>
      <c r="AK19" s="9" t="s">
        <v>27</v>
      </c>
      <c r="AL19" s="2">
        <v>29.3</v>
      </c>
      <c r="AN19" s="2" t="s">
        <v>49</v>
      </c>
      <c r="AO19" s="4">
        <f>0.5*sum(AR24:AR174)</f>
        <v>0</v>
      </c>
      <c r="AR19" s="2">
        <v>0.98</v>
      </c>
      <c r="AT19" s="9" t="s">
        <v>27</v>
      </c>
      <c r="AU19" s="2">
        <v>34.3</v>
      </c>
      <c r="AW19" s="2" t="s">
        <v>49</v>
      </c>
      <c r="AX19" s="4">
        <f>0.5*sum(BA24:BA174)</f>
        <v>0</v>
      </c>
      <c r="BA19" s="2">
        <v>0.98</v>
      </c>
      <c r="BC19" s="9" t="s">
        <v>27</v>
      </c>
      <c r="BD19" s="2">
        <v>39.3</v>
      </c>
      <c r="BF19" s="2" t="s">
        <v>49</v>
      </c>
      <c r="BG19" s="4">
        <f>0.5*sum(BJ24:BJ174)</f>
        <v>0</v>
      </c>
      <c r="BJ19" s="2">
        <v>0.98</v>
      </c>
      <c r="BL19" s="16" t="s">
        <v>27</v>
      </c>
      <c r="BM19" s="38">
        <v>44.3</v>
      </c>
      <c r="BN19" s="17"/>
      <c r="BO19" s="2" t="s">
        <v>49</v>
      </c>
      <c r="BP19" s="4">
        <f>0.5*sum(BS24:BS174)</f>
        <v>0</v>
      </c>
      <c r="BS19" s="2">
        <v>0.98</v>
      </c>
      <c r="BT19" s="17"/>
    </row>
    <row r="20">
      <c r="A20" s="2" t="s">
        <v>28</v>
      </c>
      <c r="B20" s="12">
        <f>convert($B6,"in","cm")+B19-$B7-convert($B9,"in","cm")</f>
        <v>5.2625</v>
      </c>
      <c r="D20" s="2" t="s">
        <v>50</v>
      </c>
      <c r="E20" s="4">
        <f>E19/(0.5*E18)</f>
        <v>0</v>
      </c>
      <c r="J20" s="2" t="s">
        <v>28</v>
      </c>
      <c r="K20" s="12">
        <f>convert($B6,"in","cm")+K19-$B7-convert($B9,"in","cm")</f>
        <v>10.0625</v>
      </c>
      <c r="M20" s="2" t="s">
        <v>50</v>
      </c>
      <c r="N20" s="4">
        <f>N19/(0.5*N18)</f>
        <v>0</v>
      </c>
      <c r="S20" s="2" t="s">
        <v>28</v>
      </c>
      <c r="T20" s="12">
        <f>convert($B6,"in","cm")+T19-$B7-convert($B9,"in","cm")</f>
        <v>15.0625</v>
      </c>
      <c r="V20" s="2" t="s">
        <v>50</v>
      </c>
      <c r="W20" s="4">
        <f>W19/(0.5*W18)</f>
        <v>0.4813575694</v>
      </c>
      <c r="AB20" s="2" t="s">
        <v>28</v>
      </c>
      <c r="AC20" s="12">
        <f>convert($B6,"in","cm")+AC19-$B7-convert($B9,"in","cm")</f>
        <v>15.0625</v>
      </c>
      <c r="AE20" s="2" t="s">
        <v>50</v>
      </c>
      <c r="AF20" s="4">
        <f>AF19/(0.5*AF18)</f>
        <v>0.3693689427</v>
      </c>
      <c r="AK20" s="2" t="s">
        <v>28</v>
      </c>
      <c r="AL20" s="12">
        <f>convert($B6,"in","cm")+AL19-$B7-convert($B9,"in","cm")</f>
        <v>25.0625</v>
      </c>
      <c r="AN20" s="2" t="s">
        <v>50</v>
      </c>
      <c r="AO20" s="4">
        <f>AO19/(0.5*AO18)</f>
        <v>0</v>
      </c>
      <c r="AT20" s="2" t="s">
        <v>28</v>
      </c>
      <c r="AU20" s="12">
        <f>convert($B6,"in","cm")+AU19-$B7-convert($B9,"in","cm")</f>
        <v>30.0625</v>
      </c>
      <c r="AW20" s="2" t="s">
        <v>50</v>
      </c>
      <c r="AX20" s="4">
        <f>AX19/(0.5*AX18)</f>
        <v>0</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T20" s="15"/>
    </row>
    <row r="21">
      <c r="A21" s="2" t="s">
        <v>29</v>
      </c>
      <c r="B21" s="4">
        <f>B20/$B3</f>
        <v>1.0525</v>
      </c>
      <c r="H21" s="2" t="s">
        <v>51</v>
      </c>
      <c r="J21" s="2" t="s">
        <v>29</v>
      </c>
      <c r="K21" s="4">
        <f>K20/$B3</f>
        <v>2.0125</v>
      </c>
      <c r="Q21" s="2" t="s">
        <v>51</v>
      </c>
      <c r="S21" s="2" t="s">
        <v>29</v>
      </c>
      <c r="T21" s="4">
        <f>T20/$B3</f>
        <v>3.0125</v>
      </c>
      <c r="Z21" s="2" t="s">
        <v>51</v>
      </c>
      <c r="AB21" s="2" t="s">
        <v>29</v>
      </c>
      <c r="AC21" s="4">
        <f>AC20/$B3</f>
        <v>3.0125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f>25*3</f>
        <v>75</v>
      </c>
      <c r="C22" s="2"/>
      <c r="H22" s="20" t="s">
        <v>52</v>
      </c>
      <c r="J22" s="9" t="s">
        <v>30</v>
      </c>
      <c r="K22" s="2">
        <f>25*3</f>
        <v>75</v>
      </c>
      <c r="L22" s="2"/>
      <c r="Q22" s="20" t="s">
        <v>52</v>
      </c>
      <c r="S22" s="9" t="s">
        <v>30</v>
      </c>
      <c r="T22" s="2">
        <f>78</f>
        <v>78</v>
      </c>
      <c r="U22" s="2"/>
      <c r="Z22" s="20" t="s">
        <v>52</v>
      </c>
      <c r="AB22" s="9" t="s">
        <v>30</v>
      </c>
      <c r="AC22" s="2">
        <f>81</f>
        <v>81</v>
      </c>
      <c r="AD22" s="2"/>
      <c r="AI22" s="20" t="s">
        <v>52</v>
      </c>
      <c r="AK22" s="9" t="s">
        <v>30</v>
      </c>
      <c r="AL22" s="2">
        <f>25*3</f>
        <v>75</v>
      </c>
      <c r="AM22" s="2"/>
      <c r="AR22" s="20" t="s">
        <v>52</v>
      </c>
      <c r="AT22" s="9" t="s">
        <v>30</v>
      </c>
      <c r="AU22" s="2">
        <f>25*3</f>
        <v>75</v>
      </c>
      <c r="AV22" s="2"/>
      <c r="BA22" s="20" t="s">
        <v>52</v>
      </c>
      <c r="BC22" s="9" t="s">
        <v>30</v>
      </c>
      <c r="BD22" s="2">
        <f>25*3</f>
        <v>75</v>
      </c>
      <c r="BE22" s="2"/>
      <c r="BJ22" s="20" t="s">
        <v>52</v>
      </c>
      <c r="BL22" s="16" t="s">
        <v>30</v>
      </c>
      <c r="BM22" s="2">
        <f>25*3</f>
        <v>75</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2.46</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2.52</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2.4</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2.37</v>
      </c>
      <c r="F25" s="4">
        <f t="shared" si="3"/>
        <v>0</v>
      </c>
      <c r="G25" s="13" t="str">
        <f t="shared" si="4"/>
        <v/>
      </c>
      <c r="H25" s="4" t="str">
        <f t="shared" si="5"/>
        <v/>
      </c>
      <c r="J25" s="2">
        <f t="shared" ref="J25:J174" si="42">J24+0.5</f>
        <v>-14.5</v>
      </c>
      <c r="K25" s="4">
        <f t="shared" si="6"/>
        <v>-43.5</v>
      </c>
      <c r="L25" s="4">
        <f t="shared" si="7"/>
        <v>2.37</v>
      </c>
      <c r="O25" s="4">
        <f t="shared" si="8"/>
        <v>0</v>
      </c>
      <c r="P25" s="13" t="str">
        <f t="shared" si="9"/>
        <v/>
      </c>
      <c r="Q25" s="4" t="str">
        <f t="shared" si="10"/>
        <v/>
      </c>
      <c r="S25" s="2">
        <f t="shared" ref="S25:S174" si="43">S24+0.5</f>
        <v>-14.5</v>
      </c>
      <c r="T25" s="4">
        <f t="shared" si="11"/>
        <v>-43.5</v>
      </c>
      <c r="U25" s="4">
        <f t="shared" si="12"/>
        <v>2.43</v>
      </c>
      <c r="X25" s="4">
        <f t="shared" si="13"/>
        <v>0</v>
      </c>
      <c r="Y25" s="13" t="str">
        <f t="shared" si="14"/>
        <v/>
      </c>
      <c r="Z25" s="4" t="str">
        <f t="shared" si="15"/>
        <v/>
      </c>
      <c r="AB25" s="2">
        <f t="shared" ref="AB25:AB174" si="44">AB24+0.5</f>
        <v>-14.5</v>
      </c>
      <c r="AC25" s="4">
        <f t="shared" si="16"/>
        <v>-43.5</v>
      </c>
      <c r="AD25" s="4">
        <f t="shared" si="17"/>
        <v>2.49</v>
      </c>
      <c r="AG25" s="4">
        <f t="shared" si="18"/>
        <v>0</v>
      </c>
      <c r="AH25" s="13" t="str">
        <f t="shared" si="19"/>
        <v/>
      </c>
      <c r="AI25" s="4" t="str">
        <f t="shared" si="20"/>
        <v/>
      </c>
      <c r="AJ25" s="13"/>
      <c r="AK25" s="2">
        <f t="shared" ref="AK25:AK174" si="45">AK24+0.5</f>
        <v>-14.5</v>
      </c>
      <c r="AL25" s="4">
        <f t="shared" si="21"/>
        <v>-43.5</v>
      </c>
      <c r="AM25" s="4">
        <f t="shared" si="22"/>
        <v>2.37</v>
      </c>
      <c r="AP25" s="4">
        <f t="shared" si="23"/>
        <v>0</v>
      </c>
      <c r="AQ25" s="13" t="str">
        <f t="shared" si="24"/>
        <v/>
      </c>
      <c r="AR25" s="4" t="str">
        <f t="shared" si="25"/>
        <v/>
      </c>
      <c r="AS25" s="13"/>
      <c r="AT25" s="2">
        <f t="shared" ref="AT25:AT174" si="46">AT24+0.5</f>
        <v>-14.5</v>
      </c>
      <c r="AU25" s="4">
        <f t="shared" si="26"/>
        <v>-43.5</v>
      </c>
      <c r="AV25" s="4">
        <f t="shared" si="27"/>
        <v>2.37</v>
      </c>
      <c r="AY25" s="4">
        <f t="shared" si="28"/>
        <v>0</v>
      </c>
      <c r="AZ25" s="13" t="str">
        <f t="shared" si="29"/>
        <v/>
      </c>
      <c r="BA25" s="4" t="str">
        <f t="shared" si="30"/>
        <v/>
      </c>
      <c r="BB25" s="13"/>
      <c r="BC25" s="2">
        <f t="shared" ref="BC25:BC174" si="47">BC24+0.5</f>
        <v>-14.5</v>
      </c>
      <c r="BD25" s="4">
        <f t="shared" si="31"/>
        <v>-43.5</v>
      </c>
      <c r="BE25" s="4">
        <f t="shared" si="32"/>
        <v>2.37</v>
      </c>
      <c r="BH25" s="4">
        <f t="shared" si="33"/>
        <v>0</v>
      </c>
      <c r="BI25" s="13" t="str">
        <f t="shared" si="34"/>
        <v/>
      </c>
      <c r="BJ25" s="4" t="str">
        <f t="shared" si="35"/>
        <v/>
      </c>
      <c r="BK25" s="13"/>
      <c r="BL25" s="2">
        <f t="shared" ref="BL25:BL174" si="48">BL24+0.5</f>
        <v>-14.5</v>
      </c>
      <c r="BM25" s="4">
        <f t="shared" si="36"/>
        <v>-43.5</v>
      </c>
      <c r="BN25" s="4">
        <f t="shared" si="37"/>
        <v>2.37</v>
      </c>
      <c r="BQ25" s="4">
        <f t="shared" si="38"/>
        <v>0</v>
      </c>
      <c r="BR25" s="13" t="str">
        <f t="shared" si="39"/>
        <v/>
      </c>
      <c r="BS25" s="4" t="str">
        <f t="shared" si="40"/>
        <v/>
      </c>
      <c r="BT25" s="25"/>
    </row>
    <row r="26">
      <c r="A26" s="2">
        <f t="shared" si="41"/>
        <v>-14</v>
      </c>
      <c r="B26" s="4">
        <f t="shared" si="1"/>
        <v>-42</v>
      </c>
      <c r="C26" s="4">
        <f t="shared" si="2"/>
        <v>2.34</v>
      </c>
      <c r="F26" s="4">
        <f t="shared" si="3"/>
        <v>0</v>
      </c>
      <c r="G26" s="13" t="str">
        <f t="shared" si="4"/>
        <v/>
      </c>
      <c r="H26" s="4" t="str">
        <f t="shared" si="5"/>
        <v/>
      </c>
      <c r="J26" s="2">
        <f t="shared" si="42"/>
        <v>-14</v>
      </c>
      <c r="K26" s="4">
        <f t="shared" si="6"/>
        <v>-42</v>
      </c>
      <c r="L26" s="4">
        <f t="shared" si="7"/>
        <v>2.34</v>
      </c>
      <c r="O26" s="4">
        <f t="shared" si="8"/>
        <v>0</v>
      </c>
      <c r="P26" s="13" t="str">
        <f t="shared" si="9"/>
        <v/>
      </c>
      <c r="Q26" s="4" t="str">
        <f t="shared" si="10"/>
        <v/>
      </c>
      <c r="S26" s="2">
        <f t="shared" si="43"/>
        <v>-14</v>
      </c>
      <c r="T26" s="4">
        <f t="shared" si="11"/>
        <v>-42</v>
      </c>
      <c r="U26" s="4">
        <f t="shared" si="12"/>
        <v>2.4</v>
      </c>
      <c r="X26" s="4">
        <f t="shared" si="13"/>
        <v>0</v>
      </c>
      <c r="Y26" s="13" t="str">
        <f t="shared" si="14"/>
        <v/>
      </c>
      <c r="Z26" s="4" t="str">
        <f t="shared" si="15"/>
        <v/>
      </c>
      <c r="AB26" s="2">
        <f t="shared" si="44"/>
        <v>-14</v>
      </c>
      <c r="AC26" s="4">
        <f t="shared" si="16"/>
        <v>-42</v>
      </c>
      <c r="AD26" s="4">
        <f t="shared" si="17"/>
        <v>2.46</v>
      </c>
      <c r="AG26" s="4">
        <f t="shared" si="18"/>
        <v>0</v>
      </c>
      <c r="AH26" s="13" t="str">
        <f t="shared" si="19"/>
        <v/>
      </c>
      <c r="AI26" s="4" t="str">
        <f t="shared" si="20"/>
        <v/>
      </c>
      <c r="AJ26" s="13"/>
      <c r="AK26" s="2">
        <f t="shared" si="45"/>
        <v>-14</v>
      </c>
      <c r="AL26" s="4">
        <f t="shared" si="21"/>
        <v>-42</v>
      </c>
      <c r="AM26" s="4">
        <f t="shared" si="22"/>
        <v>2.34</v>
      </c>
      <c r="AP26" s="4">
        <f t="shared" si="23"/>
        <v>0</v>
      </c>
      <c r="AQ26" s="13" t="str">
        <f t="shared" si="24"/>
        <v/>
      </c>
      <c r="AR26" s="4" t="str">
        <f t="shared" si="25"/>
        <v/>
      </c>
      <c r="AS26" s="13"/>
      <c r="AT26" s="2">
        <f t="shared" si="46"/>
        <v>-14</v>
      </c>
      <c r="AU26" s="4">
        <f t="shared" si="26"/>
        <v>-42</v>
      </c>
      <c r="AV26" s="4">
        <f t="shared" si="27"/>
        <v>2.34</v>
      </c>
      <c r="AY26" s="4">
        <f t="shared" si="28"/>
        <v>0</v>
      </c>
      <c r="AZ26" s="13" t="str">
        <f t="shared" si="29"/>
        <v/>
      </c>
      <c r="BA26" s="4" t="str">
        <f t="shared" si="30"/>
        <v/>
      </c>
      <c r="BB26" s="13"/>
      <c r="BC26" s="2">
        <f t="shared" si="47"/>
        <v>-14</v>
      </c>
      <c r="BD26" s="4">
        <f t="shared" si="31"/>
        <v>-42</v>
      </c>
      <c r="BE26" s="4">
        <f t="shared" si="32"/>
        <v>2.34</v>
      </c>
      <c r="BH26" s="4">
        <f t="shared" si="33"/>
        <v>0</v>
      </c>
      <c r="BI26" s="13" t="str">
        <f t="shared" si="34"/>
        <v/>
      </c>
      <c r="BJ26" s="4" t="str">
        <f t="shared" si="35"/>
        <v/>
      </c>
      <c r="BK26" s="13"/>
      <c r="BL26" s="2">
        <f t="shared" si="48"/>
        <v>-14</v>
      </c>
      <c r="BM26" s="4">
        <f t="shared" si="36"/>
        <v>-42</v>
      </c>
      <c r="BN26" s="4">
        <f t="shared" si="37"/>
        <v>2.34</v>
      </c>
      <c r="BQ26" s="4">
        <f t="shared" si="38"/>
        <v>0</v>
      </c>
      <c r="BR26" s="13" t="str">
        <f t="shared" si="39"/>
        <v/>
      </c>
      <c r="BS26" s="4" t="str">
        <f t="shared" si="40"/>
        <v/>
      </c>
      <c r="BT26" s="25"/>
    </row>
    <row r="27">
      <c r="A27" s="2">
        <f t="shared" si="41"/>
        <v>-13.5</v>
      </c>
      <c r="B27" s="4">
        <f t="shared" si="1"/>
        <v>-40.5</v>
      </c>
      <c r="C27" s="4">
        <f t="shared" si="2"/>
        <v>2.31</v>
      </c>
      <c r="F27" s="4">
        <f t="shared" si="3"/>
        <v>0</v>
      </c>
      <c r="G27" s="13" t="str">
        <f t="shared" si="4"/>
        <v/>
      </c>
      <c r="H27" s="4" t="str">
        <f t="shared" si="5"/>
        <v/>
      </c>
      <c r="J27" s="2">
        <f t="shared" si="42"/>
        <v>-13.5</v>
      </c>
      <c r="K27" s="4">
        <f t="shared" si="6"/>
        <v>-40.5</v>
      </c>
      <c r="L27" s="4">
        <f t="shared" si="7"/>
        <v>2.31</v>
      </c>
      <c r="O27" s="4">
        <f t="shared" si="8"/>
        <v>0</v>
      </c>
      <c r="P27" s="13" t="str">
        <f t="shared" si="9"/>
        <v/>
      </c>
      <c r="Q27" s="4" t="str">
        <f t="shared" si="10"/>
        <v/>
      </c>
      <c r="S27" s="2">
        <f t="shared" si="43"/>
        <v>-13.5</v>
      </c>
      <c r="T27" s="4">
        <f t="shared" si="11"/>
        <v>-40.5</v>
      </c>
      <c r="U27" s="4">
        <f t="shared" si="12"/>
        <v>2.37</v>
      </c>
      <c r="X27" s="4">
        <f t="shared" si="13"/>
        <v>0</v>
      </c>
      <c r="Y27" s="13" t="str">
        <f t="shared" si="14"/>
        <v/>
      </c>
      <c r="Z27" s="4" t="str">
        <f t="shared" si="15"/>
        <v/>
      </c>
      <c r="AB27" s="2">
        <f t="shared" si="44"/>
        <v>-13.5</v>
      </c>
      <c r="AC27" s="4">
        <f t="shared" si="16"/>
        <v>-40.5</v>
      </c>
      <c r="AD27" s="4">
        <f t="shared" si="17"/>
        <v>2.43</v>
      </c>
      <c r="AG27" s="4">
        <f t="shared" si="18"/>
        <v>0</v>
      </c>
      <c r="AH27" s="13" t="str">
        <f t="shared" si="19"/>
        <v/>
      </c>
      <c r="AI27" s="4" t="str">
        <f t="shared" si="20"/>
        <v/>
      </c>
      <c r="AJ27" s="13"/>
      <c r="AK27" s="2">
        <f t="shared" si="45"/>
        <v>-13.5</v>
      </c>
      <c r="AL27" s="4">
        <f t="shared" si="21"/>
        <v>-40.5</v>
      </c>
      <c r="AM27" s="4">
        <f t="shared" si="22"/>
        <v>2.31</v>
      </c>
      <c r="AP27" s="4">
        <f t="shared" si="23"/>
        <v>0</v>
      </c>
      <c r="AQ27" s="13" t="str">
        <f t="shared" si="24"/>
        <v/>
      </c>
      <c r="AR27" s="4" t="str">
        <f t="shared" si="25"/>
        <v/>
      </c>
      <c r="AS27" s="13"/>
      <c r="AT27" s="2">
        <f t="shared" si="46"/>
        <v>-13.5</v>
      </c>
      <c r="AU27" s="4">
        <f t="shared" si="26"/>
        <v>-40.5</v>
      </c>
      <c r="AV27" s="4">
        <f t="shared" si="27"/>
        <v>2.31</v>
      </c>
      <c r="AY27" s="4">
        <f t="shared" si="28"/>
        <v>0</v>
      </c>
      <c r="AZ27" s="13" t="str">
        <f t="shared" si="29"/>
        <v/>
      </c>
      <c r="BA27" s="4" t="str">
        <f t="shared" si="30"/>
        <v/>
      </c>
      <c r="BB27" s="13"/>
      <c r="BC27" s="2">
        <f t="shared" si="47"/>
        <v>-13.5</v>
      </c>
      <c r="BD27" s="4">
        <f t="shared" si="31"/>
        <v>-40.5</v>
      </c>
      <c r="BE27" s="4">
        <f t="shared" si="32"/>
        <v>2.31</v>
      </c>
      <c r="BH27" s="4">
        <f t="shared" si="33"/>
        <v>0</v>
      </c>
      <c r="BI27" s="13" t="str">
        <f t="shared" si="34"/>
        <v/>
      </c>
      <c r="BJ27" s="4" t="str">
        <f t="shared" si="35"/>
        <v/>
      </c>
      <c r="BK27" s="13"/>
      <c r="BL27" s="2">
        <f t="shared" si="48"/>
        <v>-13.5</v>
      </c>
      <c r="BM27" s="4">
        <f t="shared" si="36"/>
        <v>-40.5</v>
      </c>
      <c r="BN27" s="4">
        <f t="shared" si="37"/>
        <v>2.31</v>
      </c>
      <c r="BQ27" s="4">
        <f t="shared" si="38"/>
        <v>0</v>
      </c>
      <c r="BR27" s="13" t="str">
        <f t="shared" si="39"/>
        <v/>
      </c>
      <c r="BS27" s="4" t="str">
        <f t="shared" si="40"/>
        <v/>
      </c>
      <c r="BT27" s="25"/>
    </row>
    <row r="28">
      <c r="A28" s="2">
        <f t="shared" si="41"/>
        <v>-13</v>
      </c>
      <c r="B28" s="4">
        <f t="shared" si="1"/>
        <v>-39</v>
      </c>
      <c r="C28" s="4">
        <f t="shared" si="2"/>
        <v>2.28</v>
      </c>
      <c r="F28" s="4">
        <f t="shared" si="3"/>
        <v>0</v>
      </c>
      <c r="G28" s="13" t="str">
        <f t="shared" si="4"/>
        <v/>
      </c>
      <c r="H28" s="4" t="str">
        <f t="shared" si="5"/>
        <v/>
      </c>
      <c r="J28" s="2">
        <f t="shared" si="42"/>
        <v>-13</v>
      </c>
      <c r="K28" s="4">
        <f t="shared" si="6"/>
        <v>-39</v>
      </c>
      <c r="L28" s="4">
        <f t="shared" si="7"/>
        <v>2.28</v>
      </c>
      <c r="O28" s="4">
        <f t="shared" si="8"/>
        <v>0</v>
      </c>
      <c r="P28" s="13" t="str">
        <f t="shared" si="9"/>
        <v/>
      </c>
      <c r="Q28" s="4" t="str">
        <f t="shared" si="10"/>
        <v/>
      </c>
      <c r="S28" s="2">
        <f t="shared" si="43"/>
        <v>-13</v>
      </c>
      <c r="T28" s="4">
        <f t="shared" si="11"/>
        <v>-39</v>
      </c>
      <c r="U28" s="4">
        <f t="shared" si="12"/>
        <v>2.34</v>
      </c>
      <c r="X28" s="4">
        <f t="shared" si="13"/>
        <v>0</v>
      </c>
      <c r="Y28" s="13" t="str">
        <f t="shared" si="14"/>
        <v/>
      </c>
      <c r="Z28" s="4" t="str">
        <f t="shared" si="15"/>
        <v/>
      </c>
      <c r="AB28" s="2">
        <f t="shared" si="44"/>
        <v>-13</v>
      </c>
      <c r="AC28" s="4">
        <f t="shared" si="16"/>
        <v>-39</v>
      </c>
      <c r="AD28" s="4">
        <f t="shared" si="17"/>
        <v>2.4</v>
      </c>
      <c r="AG28" s="4">
        <f t="shared" si="18"/>
        <v>0</v>
      </c>
      <c r="AH28" s="13" t="str">
        <f t="shared" si="19"/>
        <v/>
      </c>
      <c r="AI28" s="4" t="str">
        <f t="shared" si="20"/>
        <v/>
      </c>
      <c r="AJ28" s="13"/>
      <c r="AK28" s="2">
        <f t="shared" si="45"/>
        <v>-13</v>
      </c>
      <c r="AL28" s="4">
        <f t="shared" si="21"/>
        <v>-39</v>
      </c>
      <c r="AM28" s="4">
        <f t="shared" si="22"/>
        <v>2.28</v>
      </c>
      <c r="AP28" s="4">
        <f t="shared" si="23"/>
        <v>0</v>
      </c>
      <c r="AQ28" s="13" t="str">
        <f t="shared" si="24"/>
        <v/>
      </c>
      <c r="AR28" s="4" t="str">
        <f t="shared" si="25"/>
        <v/>
      </c>
      <c r="AS28" s="13"/>
      <c r="AT28" s="2">
        <f t="shared" si="46"/>
        <v>-13</v>
      </c>
      <c r="AU28" s="4">
        <f t="shared" si="26"/>
        <v>-39</v>
      </c>
      <c r="AV28" s="4">
        <f t="shared" si="27"/>
        <v>2.28</v>
      </c>
      <c r="AY28" s="4">
        <f t="shared" si="28"/>
        <v>0</v>
      </c>
      <c r="AZ28" s="13" t="str">
        <f t="shared" si="29"/>
        <v/>
      </c>
      <c r="BA28" s="4" t="str">
        <f t="shared" si="30"/>
        <v/>
      </c>
      <c r="BB28" s="13"/>
      <c r="BC28" s="2">
        <f t="shared" si="47"/>
        <v>-13</v>
      </c>
      <c r="BD28" s="4">
        <f t="shared" si="31"/>
        <v>-39</v>
      </c>
      <c r="BE28" s="4">
        <f t="shared" si="32"/>
        <v>2.28</v>
      </c>
      <c r="BH28" s="4">
        <f t="shared" si="33"/>
        <v>0</v>
      </c>
      <c r="BI28" s="13" t="str">
        <f t="shared" si="34"/>
        <v/>
      </c>
      <c r="BJ28" s="4" t="str">
        <f t="shared" si="35"/>
        <v/>
      </c>
      <c r="BK28" s="13"/>
      <c r="BL28" s="2">
        <f t="shared" si="48"/>
        <v>-13</v>
      </c>
      <c r="BM28" s="4">
        <f t="shared" si="36"/>
        <v>-39</v>
      </c>
      <c r="BN28" s="4">
        <f t="shared" si="37"/>
        <v>2.28</v>
      </c>
      <c r="BQ28" s="4">
        <f t="shared" si="38"/>
        <v>0</v>
      </c>
      <c r="BR28" s="13" t="str">
        <f t="shared" si="39"/>
        <v/>
      </c>
      <c r="BS28" s="4" t="str">
        <f t="shared" si="40"/>
        <v/>
      </c>
      <c r="BT28" s="25"/>
    </row>
    <row r="29">
      <c r="A29" s="2">
        <f t="shared" si="41"/>
        <v>-12.5</v>
      </c>
      <c r="B29" s="4">
        <f t="shared" si="1"/>
        <v>-37.5</v>
      </c>
      <c r="C29" s="4">
        <f t="shared" si="2"/>
        <v>2.25</v>
      </c>
      <c r="F29" s="4">
        <f t="shared" si="3"/>
        <v>0</v>
      </c>
      <c r="G29" s="13" t="str">
        <f t="shared" si="4"/>
        <v/>
      </c>
      <c r="H29" s="4" t="str">
        <f t="shared" si="5"/>
        <v/>
      </c>
      <c r="J29" s="2">
        <f t="shared" si="42"/>
        <v>-12.5</v>
      </c>
      <c r="K29" s="4">
        <f t="shared" si="6"/>
        <v>-37.5</v>
      </c>
      <c r="L29" s="4">
        <f t="shared" si="7"/>
        <v>2.25</v>
      </c>
      <c r="O29" s="4">
        <f t="shared" si="8"/>
        <v>0</v>
      </c>
      <c r="P29" s="13" t="str">
        <f t="shared" si="9"/>
        <v/>
      </c>
      <c r="Q29" s="4" t="str">
        <f t="shared" si="10"/>
        <v/>
      </c>
      <c r="S29" s="2">
        <f t="shared" si="43"/>
        <v>-12.5</v>
      </c>
      <c r="T29" s="4">
        <f t="shared" si="11"/>
        <v>-37.5</v>
      </c>
      <c r="U29" s="4">
        <f t="shared" si="12"/>
        <v>2.31</v>
      </c>
      <c r="X29" s="4">
        <f t="shared" si="13"/>
        <v>0</v>
      </c>
      <c r="Y29" s="13" t="str">
        <f t="shared" si="14"/>
        <v/>
      </c>
      <c r="Z29" s="4" t="str">
        <f t="shared" si="15"/>
        <v/>
      </c>
      <c r="AB29" s="2">
        <f t="shared" si="44"/>
        <v>-12.5</v>
      </c>
      <c r="AC29" s="4">
        <f t="shared" si="16"/>
        <v>-37.5</v>
      </c>
      <c r="AD29" s="4">
        <f t="shared" si="17"/>
        <v>2.37</v>
      </c>
      <c r="AG29" s="4">
        <f t="shared" si="18"/>
        <v>0</v>
      </c>
      <c r="AH29" s="13" t="str">
        <f t="shared" si="19"/>
        <v/>
      </c>
      <c r="AI29" s="4" t="str">
        <f t="shared" si="20"/>
        <v/>
      </c>
      <c r="AJ29" s="13"/>
      <c r="AK29" s="2">
        <f t="shared" si="45"/>
        <v>-12.5</v>
      </c>
      <c r="AL29" s="4">
        <f t="shared" si="21"/>
        <v>-37.5</v>
      </c>
      <c r="AM29" s="4">
        <f t="shared" si="22"/>
        <v>2.25</v>
      </c>
      <c r="AP29" s="4">
        <f t="shared" si="23"/>
        <v>0</v>
      </c>
      <c r="AQ29" s="13" t="str">
        <f t="shared" si="24"/>
        <v/>
      </c>
      <c r="AR29" s="4" t="str">
        <f t="shared" si="25"/>
        <v/>
      </c>
      <c r="AS29" s="13"/>
      <c r="AT29" s="2">
        <f t="shared" si="46"/>
        <v>-12.5</v>
      </c>
      <c r="AU29" s="4">
        <f t="shared" si="26"/>
        <v>-37.5</v>
      </c>
      <c r="AV29" s="4">
        <f t="shared" si="27"/>
        <v>2.25</v>
      </c>
      <c r="AY29" s="4">
        <f t="shared" si="28"/>
        <v>0</v>
      </c>
      <c r="AZ29" s="13" t="str">
        <f t="shared" si="29"/>
        <v/>
      </c>
      <c r="BA29" s="4" t="str">
        <f t="shared" si="30"/>
        <v/>
      </c>
      <c r="BB29" s="13"/>
      <c r="BC29" s="2">
        <f t="shared" si="47"/>
        <v>-12.5</v>
      </c>
      <c r="BD29" s="4">
        <f t="shared" si="31"/>
        <v>-37.5</v>
      </c>
      <c r="BE29" s="4">
        <f t="shared" si="32"/>
        <v>2.25</v>
      </c>
      <c r="BH29" s="4">
        <f t="shared" si="33"/>
        <v>0</v>
      </c>
      <c r="BI29" s="13" t="str">
        <f t="shared" si="34"/>
        <v/>
      </c>
      <c r="BJ29" s="4" t="str">
        <f t="shared" si="35"/>
        <v/>
      </c>
      <c r="BK29" s="13"/>
      <c r="BL29" s="2">
        <f t="shared" si="48"/>
        <v>-12.5</v>
      </c>
      <c r="BM29" s="4">
        <f t="shared" si="36"/>
        <v>-37.5</v>
      </c>
      <c r="BN29" s="4">
        <f t="shared" si="37"/>
        <v>2.25</v>
      </c>
      <c r="BQ29" s="4">
        <f t="shared" si="38"/>
        <v>0</v>
      </c>
      <c r="BR29" s="13" t="str">
        <f t="shared" si="39"/>
        <v/>
      </c>
      <c r="BS29" s="4" t="str">
        <f t="shared" si="40"/>
        <v/>
      </c>
      <c r="BT29" s="25"/>
    </row>
    <row r="30">
      <c r="A30" s="2">
        <f t="shared" si="41"/>
        <v>-12</v>
      </c>
      <c r="B30" s="4">
        <f t="shared" si="1"/>
        <v>-36</v>
      </c>
      <c r="C30" s="4">
        <f t="shared" si="2"/>
        <v>2.22</v>
      </c>
      <c r="F30" s="4">
        <f t="shared" si="3"/>
        <v>0</v>
      </c>
      <c r="G30" s="13" t="str">
        <f t="shared" si="4"/>
        <v/>
      </c>
      <c r="H30" s="4" t="str">
        <f t="shared" si="5"/>
        <v/>
      </c>
      <c r="J30" s="2">
        <f t="shared" si="42"/>
        <v>-12</v>
      </c>
      <c r="K30" s="4">
        <f t="shared" si="6"/>
        <v>-36</v>
      </c>
      <c r="L30" s="4">
        <f t="shared" si="7"/>
        <v>2.22</v>
      </c>
      <c r="O30" s="4">
        <f t="shared" si="8"/>
        <v>0</v>
      </c>
      <c r="P30" s="13" t="str">
        <f t="shared" si="9"/>
        <v/>
      </c>
      <c r="Q30" s="4" t="str">
        <f t="shared" si="10"/>
        <v/>
      </c>
      <c r="S30" s="2">
        <f t="shared" si="43"/>
        <v>-12</v>
      </c>
      <c r="T30" s="4">
        <f t="shared" si="11"/>
        <v>-36</v>
      </c>
      <c r="U30" s="4">
        <f t="shared" si="12"/>
        <v>2.28</v>
      </c>
      <c r="X30" s="4">
        <f t="shared" si="13"/>
        <v>0</v>
      </c>
      <c r="Y30" s="13" t="str">
        <f t="shared" si="14"/>
        <v/>
      </c>
      <c r="Z30" s="4" t="str">
        <f t="shared" si="15"/>
        <v/>
      </c>
      <c r="AB30" s="2">
        <f t="shared" si="44"/>
        <v>-12</v>
      </c>
      <c r="AC30" s="4">
        <f t="shared" si="16"/>
        <v>-36</v>
      </c>
      <c r="AD30" s="4">
        <f t="shared" si="17"/>
        <v>2.34</v>
      </c>
      <c r="AG30" s="4">
        <f t="shared" si="18"/>
        <v>0</v>
      </c>
      <c r="AH30" s="13" t="str">
        <f t="shared" si="19"/>
        <v/>
      </c>
      <c r="AI30" s="4" t="str">
        <f t="shared" si="20"/>
        <v/>
      </c>
      <c r="AJ30" s="13"/>
      <c r="AK30" s="2">
        <f t="shared" si="45"/>
        <v>-12</v>
      </c>
      <c r="AL30" s="4">
        <f t="shared" si="21"/>
        <v>-36</v>
      </c>
      <c r="AM30" s="4">
        <f t="shared" si="22"/>
        <v>2.22</v>
      </c>
      <c r="AP30" s="4">
        <f t="shared" si="23"/>
        <v>0</v>
      </c>
      <c r="AQ30" s="13" t="str">
        <f t="shared" si="24"/>
        <v/>
      </c>
      <c r="AR30" s="4" t="str">
        <f t="shared" si="25"/>
        <v/>
      </c>
      <c r="AS30" s="13"/>
      <c r="AT30" s="2">
        <f t="shared" si="46"/>
        <v>-12</v>
      </c>
      <c r="AU30" s="4">
        <f t="shared" si="26"/>
        <v>-36</v>
      </c>
      <c r="AV30" s="4">
        <f t="shared" si="27"/>
        <v>2.22</v>
      </c>
      <c r="AY30" s="4">
        <f t="shared" si="28"/>
        <v>0</v>
      </c>
      <c r="AZ30" s="13" t="str">
        <f t="shared" si="29"/>
        <v/>
      </c>
      <c r="BA30" s="4" t="str">
        <f t="shared" si="30"/>
        <v/>
      </c>
      <c r="BB30" s="13"/>
      <c r="BC30" s="2">
        <f t="shared" si="47"/>
        <v>-12</v>
      </c>
      <c r="BD30" s="4">
        <f t="shared" si="31"/>
        <v>-36</v>
      </c>
      <c r="BE30" s="4">
        <f t="shared" si="32"/>
        <v>2.22</v>
      </c>
      <c r="BH30" s="4">
        <f t="shared" si="33"/>
        <v>0</v>
      </c>
      <c r="BI30" s="13" t="str">
        <f t="shared" si="34"/>
        <v/>
      </c>
      <c r="BJ30" s="4" t="str">
        <f t="shared" si="35"/>
        <v/>
      </c>
      <c r="BK30" s="13"/>
      <c r="BL30" s="2">
        <f t="shared" si="48"/>
        <v>-12</v>
      </c>
      <c r="BM30" s="4">
        <f t="shared" si="36"/>
        <v>-36</v>
      </c>
      <c r="BN30" s="4">
        <f t="shared" si="37"/>
        <v>2.22</v>
      </c>
      <c r="BQ30" s="4">
        <f t="shared" si="38"/>
        <v>0</v>
      </c>
      <c r="BR30" s="13" t="str">
        <f t="shared" si="39"/>
        <v/>
      </c>
      <c r="BS30" s="4" t="str">
        <f t="shared" si="40"/>
        <v/>
      </c>
      <c r="BT30" s="25"/>
    </row>
    <row r="31">
      <c r="A31" s="2">
        <f t="shared" si="41"/>
        <v>-11.5</v>
      </c>
      <c r="B31" s="4">
        <f t="shared" si="1"/>
        <v>-34.5</v>
      </c>
      <c r="C31" s="4">
        <f t="shared" si="2"/>
        <v>2.19</v>
      </c>
      <c r="F31" s="4">
        <f t="shared" si="3"/>
        <v>0</v>
      </c>
      <c r="G31" s="13" t="str">
        <f t="shared" si="4"/>
        <v/>
      </c>
      <c r="H31" s="4" t="str">
        <f t="shared" si="5"/>
        <v/>
      </c>
      <c r="J31" s="2">
        <f t="shared" si="42"/>
        <v>-11.5</v>
      </c>
      <c r="K31" s="4">
        <f t="shared" si="6"/>
        <v>-34.5</v>
      </c>
      <c r="L31" s="4">
        <f t="shared" si="7"/>
        <v>2.19</v>
      </c>
      <c r="O31" s="4">
        <f t="shared" si="8"/>
        <v>0</v>
      </c>
      <c r="P31" s="13" t="str">
        <f t="shared" si="9"/>
        <v/>
      </c>
      <c r="Q31" s="4" t="str">
        <f t="shared" si="10"/>
        <v/>
      </c>
      <c r="S31" s="2">
        <f t="shared" si="43"/>
        <v>-11.5</v>
      </c>
      <c r="T31" s="4">
        <f t="shared" si="11"/>
        <v>-34.5</v>
      </c>
      <c r="U31" s="4">
        <f t="shared" si="12"/>
        <v>2.25</v>
      </c>
      <c r="X31" s="4">
        <f t="shared" si="13"/>
        <v>0</v>
      </c>
      <c r="Y31" s="13" t="str">
        <f t="shared" si="14"/>
        <v/>
      </c>
      <c r="Z31" s="4" t="str">
        <f t="shared" si="15"/>
        <v/>
      </c>
      <c r="AB31" s="2">
        <f t="shared" si="44"/>
        <v>-11.5</v>
      </c>
      <c r="AC31" s="4">
        <f t="shared" si="16"/>
        <v>-34.5</v>
      </c>
      <c r="AD31" s="4">
        <f t="shared" si="17"/>
        <v>2.31</v>
      </c>
      <c r="AG31" s="4">
        <f t="shared" si="18"/>
        <v>0</v>
      </c>
      <c r="AH31" s="13" t="str">
        <f t="shared" si="19"/>
        <v/>
      </c>
      <c r="AI31" s="4" t="str">
        <f t="shared" si="20"/>
        <v/>
      </c>
      <c r="AJ31" s="13"/>
      <c r="AK31" s="2">
        <f t="shared" si="45"/>
        <v>-11.5</v>
      </c>
      <c r="AL31" s="4">
        <f t="shared" si="21"/>
        <v>-34.5</v>
      </c>
      <c r="AM31" s="4">
        <f t="shared" si="22"/>
        <v>2.19</v>
      </c>
      <c r="AP31" s="4">
        <f t="shared" si="23"/>
        <v>0</v>
      </c>
      <c r="AQ31" s="13" t="str">
        <f t="shared" si="24"/>
        <v/>
      </c>
      <c r="AR31" s="4" t="str">
        <f t="shared" si="25"/>
        <v/>
      </c>
      <c r="AS31" s="13"/>
      <c r="AT31" s="2">
        <f t="shared" si="46"/>
        <v>-11.5</v>
      </c>
      <c r="AU31" s="4">
        <f t="shared" si="26"/>
        <v>-34.5</v>
      </c>
      <c r="AV31" s="4">
        <f t="shared" si="27"/>
        <v>2.19</v>
      </c>
      <c r="AY31" s="4">
        <f t="shared" si="28"/>
        <v>0</v>
      </c>
      <c r="AZ31" s="13" t="str">
        <f t="shared" si="29"/>
        <v/>
      </c>
      <c r="BA31" s="4" t="str">
        <f t="shared" si="30"/>
        <v/>
      </c>
      <c r="BB31" s="13"/>
      <c r="BC31" s="2">
        <f t="shared" si="47"/>
        <v>-11.5</v>
      </c>
      <c r="BD31" s="4">
        <f t="shared" si="31"/>
        <v>-34.5</v>
      </c>
      <c r="BE31" s="4">
        <f t="shared" si="32"/>
        <v>2.19</v>
      </c>
      <c r="BH31" s="4">
        <f t="shared" si="33"/>
        <v>0</v>
      </c>
      <c r="BI31" s="13" t="str">
        <f t="shared" si="34"/>
        <v/>
      </c>
      <c r="BJ31" s="4" t="str">
        <f t="shared" si="35"/>
        <v/>
      </c>
      <c r="BK31" s="13"/>
      <c r="BL31" s="2">
        <f t="shared" si="48"/>
        <v>-11.5</v>
      </c>
      <c r="BM31" s="4">
        <f t="shared" si="36"/>
        <v>-34.5</v>
      </c>
      <c r="BN31" s="4">
        <f t="shared" si="37"/>
        <v>2.19</v>
      </c>
      <c r="BQ31" s="4">
        <f t="shared" si="38"/>
        <v>0</v>
      </c>
      <c r="BR31" s="13" t="str">
        <f t="shared" si="39"/>
        <v/>
      </c>
      <c r="BS31" s="4" t="str">
        <f t="shared" si="40"/>
        <v/>
      </c>
      <c r="BT31" s="25"/>
    </row>
    <row r="32">
      <c r="A32" s="2">
        <f t="shared" si="41"/>
        <v>-11</v>
      </c>
      <c r="B32" s="4">
        <f t="shared" si="1"/>
        <v>-33</v>
      </c>
      <c r="C32" s="4">
        <f t="shared" si="2"/>
        <v>2.16</v>
      </c>
      <c r="F32" s="4">
        <f t="shared" si="3"/>
        <v>0</v>
      </c>
      <c r="G32" s="13" t="str">
        <f t="shared" si="4"/>
        <v/>
      </c>
      <c r="H32" s="4" t="str">
        <f t="shared" si="5"/>
        <v/>
      </c>
      <c r="J32" s="2">
        <f t="shared" si="42"/>
        <v>-11</v>
      </c>
      <c r="K32" s="4">
        <f t="shared" si="6"/>
        <v>-33</v>
      </c>
      <c r="L32" s="4">
        <f t="shared" si="7"/>
        <v>2.16</v>
      </c>
      <c r="O32" s="4">
        <f t="shared" si="8"/>
        <v>0</v>
      </c>
      <c r="P32" s="13" t="str">
        <f t="shared" si="9"/>
        <v/>
      </c>
      <c r="Q32" s="4" t="str">
        <f t="shared" si="10"/>
        <v/>
      </c>
      <c r="S32" s="2">
        <f t="shared" si="43"/>
        <v>-11</v>
      </c>
      <c r="T32" s="4">
        <f t="shared" si="11"/>
        <v>-33</v>
      </c>
      <c r="U32" s="4">
        <f t="shared" si="12"/>
        <v>2.22</v>
      </c>
      <c r="X32" s="4">
        <f t="shared" si="13"/>
        <v>0</v>
      </c>
      <c r="Y32" s="13" t="str">
        <f t="shared" si="14"/>
        <v/>
      </c>
      <c r="Z32" s="4" t="str">
        <f t="shared" si="15"/>
        <v/>
      </c>
      <c r="AB32" s="2">
        <f t="shared" si="44"/>
        <v>-11</v>
      </c>
      <c r="AC32" s="4">
        <f t="shared" si="16"/>
        <v>-33</v>
      </c>
      <c r="AD32" s="4">
        <f t="shared" si="17"/>
        <v>2.28</v>
      </c>
      <c r="AG32" s="4">
        <f t="shared" si="18"/>
        <v>0</v>
      </c>
      <c r="AH32" s="13" t="str">
        <f t="shared" si="19"/>
        <v/>
      </c>
      <c r="AI32" s="4" t="str">
        <f t="shared" si="20"/>
        <v/>
      </c>
      <c r="AJ32" s="13"/>
      <c r="AK32" s="2">
        <f t="shared" si="45"/>
        <v>-11</v>
      </c>
      <c r="AL32" s="4">
        <f t="shared" si="21"/>
        <v>-33</v>
      </c>
      <c r="AM32" s="4">
        <f t="shared" si="22"/>
        <v>2.16</v>
      </c>
      <c r="AP32" s="4">
        <f t="shared" si="23"/>
        <v>0</v>
      </c>
      <c r="AQ32" s="13" t="str">
        <f t="shared" si="24"/>
        <v/>
      </c>
      <c r="AR32" s="4" t="str">
        <f t="shared" si="25"/>
        <v/>
      </c>
      <c r="AS32" s="13"/>
      <c r="AT32" s="2">
        <f t="shared" si="46"/>
        <v>-11</v>
      </c>
      <c r="AU32" s="4">
        <f t="shared" si="26"/>
        <v>-33</v>
      </c>
      <c r="AV32" s="4">
        <f t="shared" si="27"/>
        <v>2.16</v>
      </c>
      <c r="AY32" s="4">
        <f t="shared" si="28"/>
        <v>0</v>
      </c>
      <c r="AZ32" s="13" t="str">
        <f t="shared" si="29"/>
        <v/>
      </c>
      <c r="BA32" s="4" t="str">
        <f t="shared" si="30"/>
        <v/>
      </c>
      <c r="BB32" s="13"/>
      <c r="BC32" s="2">
        <f t="shared" si="47"/>
        <v>-11</v>
      </c>
      <c r="BD32" s="4">
        <f t="shared" si="31"/>
        <v>-33</v>
      </c>
      <c r="BE32" s="4">
        <f t="shared" si="32"/>
        <v>2.16</v>
      </c>
      <c r="BH32" s="4">
        <f t="shared" si="33"/>
        <v>0</v>
      </c>
      <c r="BI32" s="13" t="str">
        <f t="shared" si="34"/>
        <v/>
      </c>
      <c r="BJ32" s="4" t="str">
        <f t="shared" si="35"/>
        <v/>
      </c>
      <c r="BK32" s="13"/>
      <c r="BL32" s="2">
        <f t="shared" si="48"/>
        <v>-11</v>
      </c>
      <c r="BM32" s="4">
        <f t="shared" si="36"/>
        <v>-33</v>
      </c>
      <c r="BN32" s="4">
        <f t="shared" si="37"/>
        <v>2.16</v>
      </c>
      <c r="BQ32" s="4">
        <f t="shared" si="38"/>
        <v>0</v>
      </c>
      <c r="BR32" s="13" t="str">
        <f t="shared" si="39"/>
        <v/>
      </c>
      <c r="BS32" s="4" t="str">
        <f t="shared" si="40"/>
        <v/>
      </c>
      <c r="BT32" s="25"/>
    </row>
    <row r="33">
      <c r="A33" s="2">
        <f t="shared" si="41"/>
        <v>-10.5</v>
      </c>
      <c r="B33" s="4">
        <f t="shared" si="1"/>
        <v>-31.5</v>
      </c>
      <c r="C33" s="4">
        <f t="shared" si="2"/>
        <v>2.13</v>
      </c>
      <c r="F33" s="4">
        <f t="shared" si="3"/>
        <v>0</v>
      </c>
      <c r="G33" s="13" t="str">
        <f t="shared" si="4"/>
        <v/>
      </c>
      <c r="H33" s="4" t="str">
        <f t="shared" si="5"/>
        <v/>
      </c>
      <c r="J33" s="2">
        <f t="shared" si="42"/>
        <v>-10.5</v>
      </c>
      <c r="K33" s="4">
        <f t="shared" si="6"/>
        <v>-31.5</v>
      </c>
      <c r="L33" s="4">
        <f t="shared" si="7"/>
        <v>2.13</v>
      </c>
      <c r="O33" s="4">
        <f t="shared" si="8"/>
        <v>0</v>
      </c>
      <c r="P33" s="13" t="str">
        <f t="shared" si="9"/>
        <v/>
      </c>
      <c r="Q33" s="4" t="str">
        <f t="shared" si="10"/>
        <v/>
      </c>
      <c r="S33" s="2">
        <f t="shared" si="43"/>
        <v>-10.5</v>
      </c>
      <c r="T33" s="4">
        <f t="shared" si="11"/>
        <v>-31.5</v>
      </c>
      <c r="U33" s="4">
        <f t="shared" si="12"/>
        <v>2.19</v>
      </c>
      <c r="X33" s="4">
        <f t="shared" si="13"/>
        <v>0</v>
      </c>
      <c r="Y33" s="13" t="str">
        <f t="shared" si="14"/>
        <v/>
      </c>
      <c r="Z33" s="4" t="str">
        <f t="shared" si="15"/>
        <v/>
      </c>
      <c r="AB33" s="2">
        <f t="shared" si="44"/>
        <v>-10.5</v>
      </c>
      <c r="AC33" s="4">
        <f t="shared" si="16"/>
        <v>-31.5</v>
      </c>
      <c r="AD33" s="4">
        <f t="shared" si="17"/>
        <v>2.25</v>
      </c>
      <c r="AG33" s="4">
        <f t="shared" si="18"/>
        <v>0</v>
      </c>
      <c r="AH33" s="13" t="str">
        <f t="shared" si="19"/>
        <v/>
      </c>
      <c r="AI33" s="4" t="str">
        <f t="shared" si="20"/>
        <v/>
      </c>
      <c r="AJ33" s="13"/>
      <c r="AK33" s="2">
        <f t="shared" si="45"/>
        <v>-10.5</v>
      </c>
      <c r="AL33" s="4">
        <f t="shared" si="21"/>
        <v>-31.5</v>
      </c>
      <c r="AM33" s="4">
        <f t="shared" si="22"/>
        <v>2.13</v>
      </c>
      <c r="AP33" s="4">
        <f t="shared" si="23"/>
        <v>0</v>
      </c>
      <c r="AQ33" s="13" t="str">
        <f t="shared" si="24"/>
        <v/>
      </c>
      <c r="AR33" s="4" t="str">
        <f t="shared" si="25"/>
        <v/>
      </c>
      <c r="AS33" s="13"/>
      <c r="AT33" s="2">
        <f t="shared" si="46"/>
        <v>-10.5</v>
      </c>
      <c r="AU33" s="4">
        <f t="shared" si="26"/>
        <v>-31.5</v>
      </c>
      <c r="AV33" s="4">
        <f t="shared" si="27"/>
        <v>2.13</v>
      </c>
      <c r="AY33" s="4">
        <f t="shared" si="28"/>
        <v>0</v>
      </c>
      <c r="AZ33" s="13" t="str">
        <f t="shared" si="29"/>
        <v/>
      </c>
      <c r="BA33" s="4" t="str">
        <f t="shared" si="30"/>
        <v/>
      </c>
      <c r="BB33" s="13"/>
      <c r="BC33" s="2">
        <f t="shared" si="47"/>
        <v>-10.5</v>
      </c>
      <c r="BD33" s="4">
        <f t="shared" si="31"/>
        <v>-31.5</v>
      </c>
      <c r="BE33" s="4">
        <f t="shared" si="32"/>
        <v>2.13</v>
      </c>
      <c r="BH33" s="4">
        <f t="shared" si="33"/>
        <v>0</v>
      </c>
      <c r="BI33" s="13" t="str">
        <f t="shared" si="34"/>
        <v/>
      </c>
      <c r="BJ33" s="4" t="str">
        <f t="shared" si="35"/>
        <v/>
      </c>
      <c r="BK33" s="13"/>
      <c r="BL33" s="2">
        <f t="shared" si="48"/>
        <v>-10.5</v>
      </c>
      <c r="BM33" s="4">
        <f t="shared" si="36"/>
        <v>-31.5</v>
      </c>
      <c r="BN33" s="4">
        <f t="shared" si="37"/>
        <v>2.13</v>
      </c>
      <c r="BQ33" s="4">
        <f t="shared" si="38"/>
        <v>0</v>
      </c>
      <c r="BR33" s="13" t="str">
        <f t="shared" si="39"/>
        <v/>
      </c>
      <c r="BS33" s="4" t="str">
        <f t="shared" si="40"/>
        <v/>
      </c>
      <c r="BT33" s="25"/>
    </row>
    <row r="34">
      <c r="A34" s="2">
        <f t="shared" si="41"/>
        <v>-10</v>
      </c>
      <c r="B34" s="4">
        <f t="shared" si="1"/>
        <v>-30</v>
      </c>
      <c r="C34" s="4">
        <f t="shared" si="2"/>
        <v>2.1</v>
      </c>
      <c r="F34" s="4">
        <f t="shared" si="3"/>
        <v>0</v>
      </c>
      <c r="G34" s="13" t="str">
        <f t="shared" si="4"/>
        <v/>
      </c>
      <c r="H34" s="4" t="str">
        <f t="shared" si="5"/>
        <v/>
      </c>
      <c r="J34" s="2">
        <f t="shared" si="42"/>
        <v>-10</v>
      </c>
      <c r="K34" s="4">
        <f t="shared" si="6"/>
        <v>-30</v>
      </c>
      <c r="L34" s="4">
        <f t="shared" si="7"/>
        <v>2.1</v>
      </c>
      <c r="O34" s="4">
        <f t="shared" si="8"/>
        <v>0</v>
      </c>
      <c r="P34" s="13" t="str">
        <f t="shared" si="9"/>
        <v/>
      </c>
      <c r="Q34" s="4" t="str">
        <f t="shared" si="10"/>
        <v/>
      </c>
      <c r="S34" s="2">
        <f t="shared" si="43"/>
        <v>-10</v>
      </c>
      <c r="T34" s="4">
        <f t="shared" si="11"/>
        <v>-30</v>
      </c>
      <c r="U34" s="4">
        <f t="shared" si="12"/>
        <v>2.16</v>
      </c>
      <c r="X34" s="4">
        <f t="shared" si="13"/>
        <v>0</v>
      </c>
      <c r="Y34" s="13" t="str">
        <f t="shared" si="14"/>
        <v/>
      </c>
      <c r="Z34" s="4" t="str">
        <f t="shared" si="15"/>
        <v/>
      </c>
      <c r="AB34" s="2">
        <f t="shared" si="44"/>
        <v>-10</v>
      </c>
      <c r="AC34" s="4">
        <f t="shared" si="16"/>
        <v>-30</v>
      </c>
      <c r="AD34" s="4">
        <f t="shared" si="17"/>
        <v>2.22</v>
      </c>
      <c r="AG34" s="4">
        <f t="shared" si="18"/>
        <v>0</v>
      </c>
      <c r="AH34" s="13" t="str">
        <f t="shared" si="19"/>
        <v/>
      </c>
      <c r="AI34" s="4" t="str">
        <f t="shared" si="20"/>
        <v/>
      </c>
      <c r="AJ34" s="13"/>
      <c r="AK34" s="2">
        <f t="shared" si="45"/>
        <v>-10</v>
      </c>
      <c r="AL34" s="4">
        <f t="shared" si="21"/>
        <v>-30</v>
      </c>
      <c r="AM34" s="4">
        <f t="shared" si="22"/>
        <v>2.1</v>
      </c>
      <c r="AP34" s="4">
        <f t="shared" si="23"/>
        <v>0</v>
      </c>
      <c r="AQ34" s="13" t="str">
        <f t="shared" si="24"/>
        <v/>
      </c>
      <c r="AR34" s="4" t="str">
        <f t="shared" si="25"/>
        <v/>
      </c>
      <c r="AS34" s="13"/>
      <c r="AT34" s="2">
        <f t="shared" si="46"/>
        <v>-10</v>
      </c>
      <c r="AU34" s="4">
        <f t="shared" si="26"/>
        <v>-30</v>
      </c>
      <c r="AV34" s="4">
        <f t="shared" si="27"/>
        <v>2.1</v>
      </c>
      <c r="AY34" s="4">
        <f t="shared" si="28"/>
        <v>0</v>
      </c>
      <c r="AZ34" s="13" t="str">
        <f t="shared" si="29"/>
        <v/>
      </c>
      <c r="BA34" s="4" t="str">
        <f t="shared" si="30"/>
        <v/>
      </c>
      <c r="BB34" s="13"/>
      <c r="BC34" s="2">
        <f t="shared" si="47"/>
        <v>-10</v>
      </c>
      <c r="BD34" s="4">
        <f t="shared" si="31"/>
        <v>-30</v>
      </c>
      <c r="BE34" s="4">
        <f t="shared" si="32"/>
        <v>2.1</v>
      </c>
      <c r="BH34" s="4">
        <f t="shared" si="33"/>
        <v>0</v>
      </c>
      <c r="BI34" s="13" t="str">
        <f t="shared" si="34"/>
        <v/>
      </c>
      <c r="BJ34" s="4" t="str">
        <f t="shared" si="35"/>
        <v/>
      </c>
      <c r="BK34" s="13"/>
      <c r="BL34" s="2">
        <f t="shared" si="48"/>
        <v>-10</v>
      </c>
      <c r="BM34" s="4">
        <f t="shared" si="36"/>
        <v>-30</v>
      </c>
      <c r="BN34" s="4">
        <f t="shared" si="37"/>
        <v>2.1</v>
      </c>
      <c r="BQ34" s="4">
        <f t="shared" si="38"/>
        <v>0</v>
      </c>
      <c r="BR34" s="13" t="str">
        <f t="shared" si="39"/>
        <v/>
      </c>
      <c r="BS34" s="4" t="str">
        <f t="shared" si="40"/>
        <v/>
      </c>
      <c r="BT34" s="25"/>
    </row>
    <row r="35">
      <c r="A35" s="2">
        <f t="shared" si="41"/>
        <v>-9.5</v>
      </c>
      <c r="B35" s="4">
        <f t="shared" si="1"/>
        <v>-28.5</v>
      </c>
      <c r="C35" s="4">
        <f t="shared" si="2"/>
        <v>2.07</v>
      </c>
      <c r="F35" s="4">
        <f t="shared" si="3"/>
        <v>0</v>
      </c>
      <c r="G35" s="13" t="str">
        <f t="shared" si="4"/>
        <v/>
      </c>
      <c r="H35" s="4" t="str">
        <f t="shared" si="5"/>
        <v/>
      </c>
      <c r="J35" s="2">
        <f t="shared" si="42"/>
        <v>-9.5</v>
      </c>
      <c r="K35" s="4">
        <f t="shared" si="6"/>
        <v>-28.5</v>
      </c>
      <c r="L35" s="4">
        <f t="shared" si="7"/>
        <v>2.07</v>
      </c>
      <c r="O35" s="4">
        <f t="shared" si="8"/>
        <v>0</v>
      </c>
      <c r="P35" s="13" t="str">
        <f t="shared" si="9"/>
        <v/>
      </c>
      <c r="Q35" s="4" t="str">
        <f t="shared" si="10"/>
        <v/>
      </c>
      <c r="S35" s="2">
        <f t="shared" si="43"/>
        <v>-9.5</v>
      </c>
      <c r="T35" s="4">
        <f t="shared" si="11"/>
        <v>-28.5</v>
      </c>
      <c r="U35" s="4">
        <f t="shared" si="12"/>
        <v>2.13</v>
      </c>
      <c r="X35" s="4">
        <f t="shared" si="13"/>
        <v>0</v>
      </c>
      <c r="Y35" s="13" t="str">
        <f t="shared" si="14"/>
        <v/>
      </c>
      <c r="Z35" s="4" t="str">
        <f t="shared" si="15"/>
        <v/>
      </c>
      <c r="AB35" s="2">
        <f t="shared" si="44"/>
        <v>-9.5</v>
      </c>
      <c r="AC35" s="4">
        <f t="shared" si="16"/>
        <v>-28.5</v>
      </c>
      <c r="AD35" s="4">
        <f t="shared" si="17"/>
        <v>2.19</v>
      </c>
      <c r="AG35" s="4">
        <f t="shared" si="18"/>
        <v>0</v>
      </c>
      <c r="AH35" s="13" t="str">
        <f t="shared" si="19"/>
        <v/>
      </c>
      <c r="AI35" s="4" t="str">
        <f t="shared" si="20"/>
        <v/>
      </c>
      <c r="AJ35" s="13"/>
      <c r="AK35" s="2">
        <f t="shared" si="45"/>
        <v>-9.5</v>
      </c>
      <c r="AL35" s="4">
        <f t="shared" si="21"/>
        <v>-28.5</v>
      </c>
      <c r="AM35" s="4">
        <f t="shared" si="22"/>
        <v>2.07</v>
      </c>
      <c r="AP35" s="4">
        <f t="shared" si="23"/>
        <v>0</v>
      </c>
      <c r="AQ35" s="13" t="str">
        <f t="shared" si="24"/>
        <v/>
      </c>
      <c r="AR35" s="4" t="str">
        <f t="shared" si="25"/>
        <v/>
      </c>
      <c r="AS35" s="13"/>
      <c r="AT35" s="2">
        <f t="shared" si="46"/>
        <v>-9.5</v>
      </c>
      <c r="AU35" s="4">
        <f t="shared" si="26"/>
        <v>-28.5</v>
      </c>
      <c r="AV35" s="4">
        <f t="shared" si="27"/>
        <v>2.07</v>
      </c>
      <c r="AY35" s="4">
        <f t="shared" si="28"/>
        <v>0</v>
      </c>
      <c r="AZ35" s="13" t="str">
        <f t="shared" si="29"/>
        <v/>
      </c>
      <c r="BA35" s="4" t="str">
        <f t="shared" si="30"/>
        <v/>
      </c>
      <c r="BB35" s="13"/>
      <c r="BC35" s="2">
        <f t="shared" si="47"/>
        <v>-9.5</v>
      </c>
      <c r="BD35" s="4">
        <f t="shared" si="31"/>
        <v>-28.5</v>
      </c>
      <c r="BE35" s="4">
        <f t="shared" si="32"/>
        <v>2.07</v>
      </c>
      <c r="BH35" s="4">
        <f t="shared" si="33"/>
        <v>0</v>
      </c>
      <c r="BI35" s="13" t="str">
        <f t="shared" si="34"/>
        <v/>
      </c>
      <c r="BJ35" s="4" t="str">
        <f t="shared" si="35"/>
        <v/>
      </c>
      <c r="BK35" s="13"/>
      <c r="BL35" s="2">
        <f t="shared" si="48"/>
        <v>-9.5</v>
      </c>
      <c r="BM35" s="4">
        <f t="shared" si="36"/>
        <v>-28.5</v>
      </c>
      <c r="BN35" s="4">
        <f t="shared" si="37"/>
        <v>2.07</v>
      </c>
      <c r="BQ35" s="4">
        <f t="shared" si="38"/>
        <v>0</v>
      </c>
      <c r="BR35" s="13" t="str">
        <f t="shared" si="39"/>
        <v/>
      </c>
      <c r="BS35" s="4" t="str">
        <f t="shared" si="40"/>
        <v/>
      </c>
      <c r="BT35" s="25"/>
    </row>
    <row r="36">
      <c r="A36" s="2">
        <f t="shared" si="41"/>
        <v>-9</v>
      </c>
      <c r="B36" s="4">
        <f t="shared" si="1"/>
        <v>-27</v>
      </c>
      <c r="C36" s="4">
        <f t="shared" si="2"/>
        <v>2.04</v>
      </c>
      <c r="F36" s="4">
        <f t="shared" si="3"/>
        <v>0</v>
      </c>
      <c r="G36" s="13" t="str">
        <f t="shared" si="4"/>
        <v/>
      </c>
      <c r="H36" s="4" t="str">
        <f t="shared" si="5"/>
        <v/>
      </c>
      <c r="J36" s="2">
        <f t="shared" si="42"/>
        <v>-9</v>
      </c>
      <c r="K36" s="4">
        <f t="shared" si="6"/>
        <v>-27</v>
      </c>
      <c r="L36" s="4">
        <f t="shared" si="7"/>
        <v>2.04</v>
      </c>
      <c r="O36" s="4">
        <f t="shared" si="8"/>
        <v>0</v>
      </c>
      <c r="P36" s="13" t="str">
        <f t="shared" si="9"/>
        <v/>
      </c>
      <c r="Q36" s="4" t="str">
        <f t="shared" si="10"/>
        <v/>
      </c>
      <c r="S36" s="2">
        <f t="shared" si="43"/>
        <v>-9</v>
      </c>
      <c r="T36" s="4">
        <f t="shared" si="11"/>
        <v>-27</v>
      </c>
      <c r="U36" s="4">
        <f t="shared" si="12"/>
        <v>2.1</v>
      </c>
      <c r="X36" s="4">
        <f t="shared" si="13"/>
        <v>0</v>
      </c>
      <c r="Y36" s="13" t="str">
        <f t="shared" si="14"/>
        <v/>
      </c>
      <c r="Z36" s="4" t="str">
        <f t="shared" si="15"/>
        <v/>
      </c>
      <c r="AB36" s="2">
        <f t="shared" si="44"/>
        <v>-9</v>
      </c>
      <c r="AC36" s="4">
        <f t="shared" si="16"/>
        <v>-27</v>
      </c>
      <c r="AD36" s="4">
        <f t="shared" si="17"/>
        <v>2.16</v>
      </c>
      <c r="AG36" s="4">
        <f t="shared" si="18"/>
        <v>0</v>
      </c>
      <c r="AH36" s="13" t="str">
        <f t="shared" si="19"/>
        <v/>
      </c>
      <c r="AI36" s="4" t="str">
        <f t="shared" si="20"/>
        <v/>
      </c>
      <c r="AJ36" s="13"/>
      <c r="AK36" s="2">
        <f t="shared" si="45"/>
        <v>-9</v>
      </c>
      <c r="AL36" s="4">
        <f t="shared" si="21"/>
        <v>-27</v>
      </c>
      <c r="AM36" s="4">
        <f t="shared" si="22"/>
        <v>2.04</v>
      </c>
      <c r="AP36" s="4">
        <f t="shared" si="23"/>
        <v>0</v>
      </c>
      <c r="AQ36" s="13" t="str">
        <f t="shared" si="24"/>
        <v/>
      </c>
      <c r="AR36" s="4" t="str">
        <f t="shared" si="25"/>
        <v/>
      </c>
      <c r="AS36" s="13"/>
      <c r="AT36" s="2">
        <f t="shared" si="46"/>
        <v>-9</v>
      </c>
      <c r="AU36" s="4">
        <f t="shared" si="26"/>
        <v>-27</v>
      </c>
      <c r="AV36" s="4">
        <f t="shared" si="27"/>
        <v>2.04</v>
      </c>
      <c r="AY36" s="4">
        <f t="shared" si="28"/>
        <v>0</v>
      </c>
      <c r="AZ36" s="13" t="str">
        <f t="shared" si="29"/>
        <v/>
      </c>
      <c r="BA36" s="4" t="str">
        <f t="shared" si="30"/>
        <v/>
      </c>
      <c r="BB36" s="13"/>
      <c r="BC36" s="2">
        <f t="shared" si="47"/>
        <v>-9</v>
      </c>
      <c r="BD36" s="4">
        <f t="shared" si="31"/>
        <v>-27</v>
      </c>
      <c r="BE36" s="4">
        <f t="shared" si="32"/>
        <v>2.04</v>
      </c>
      <c r="BH36" s="4">
        <f t="shared" si="33"/>
        <v>0</v>
      </c>
      <c r="BI36" s="13" t="str">
        <f t="shared" si="34"/>
        <v/>
      </c>
      <c r="BJ36" s="4" t="str">
        <f t="shared" si="35"/>
        <v/>
      </c>
      <c r="BK36" s="13"/>
      <c r="BL36" s="2">
        <f t="shared" si="48"/>
        <v>-9</v>
      </c>
      <c r="BM36" s="4">
        <f t="shared" si="36"/>
        <v>-27</v>
      </c>
      <c r="BN36" s="4">
        <f t="shared" si="37"/>
        <v>2.04</v>
      </c>
      <c r="BQ36" s="4">
        <f t="shared" si="38"/>
        <v>0</v>
      </c>
      <c r="BR36" s="13" t="str">
        <f t="shared" si="39"/>
        <v/>
      </c>
      <c r="BS36" s="4" t="str">
        <f t="shared" si="40"/>
        <v/>
      </c>
      <c r="BT36" s="25"/>
    </row>
    <row r="37">
      <c r="A37" s="2">
        <f t="shared" si="41"/>
        <v>-8.5</v>
      </c>
      <c r="B37" s="4">
        <f t="shared" si="1"/>
        <v>-25.5</v>
      </c>
      <c r="C37" s="4">
        <f t="shared" si="2"/>
        <v>2.01</v>
      </c>
      <c r="F37" s="4">
        <f t="shared" si="3"/>
        <v>0</v>
      </c>
      <c r="G37" s="13" t="str">
        <f t="shared" si="4"/>
        <v/>
      </c>
      <c r="H37" s="4" t="str">
        <f t="shared" si="5"/>
        <v/>
      </c>
      <c r="J37" s="2">
        <f t="shared" si="42"/>
        <v>-8.5</v>
      </c>
      <c r="K37" s="4">
        <f t="shared" si="6"/>
        <v>-25.5</v>
      </c>
      <c r="L37" s="4">
        <f t="shared" si="7"/>
        <v>2.01</v>
      </c>
      <c r="O37" s="4">
        <f t="shared" si="8"/>
        <v>0</v>
      </c>
      <c r="P37" s="13" t="str">
        <f t="shared" si="9"/>
        <v/>
      </c>
      <c r="Q37" s="4" t="str">
        <f t="shared" si="10"/>
        <v/>
      </c>
      <c r="S37" s="2">
        <f t="shared" si="43"/>
        <v>-8.5</v>
      </c>
      <c r="T37" s="4">
        <f t="shared" si="11"/>
        <v>-25.5</v>
      </c>
      <c r="U37" s="4">
        <f t="shared" si="12"/>
        <v>2.07</v>
      </c>
      <c r="X37" s="4">
        <f t="shared" si="13"/>
        <v>0</v>
      </c>
      <c r="Y37" s="13" t="str">
        <f t="shared" si="14"/>
        <v/>
      </c>
      <c r="Z37" s="4" t="str">
        <f t="shared" si="15"/>
        <v/>
      </c>
      <c r="AB37" s="2">
        <f t="shared" si="44"/>
        <v>-8.5</v>
      </c>
      <c r="AC37" s="4">
        <f t="shared" si="16"/>
        <v>-25.5</v>
      </c>
      <c r="AD37" s="4">
        <f t="shared" si="17"/>
        <v>2.13</v>
      </c>
      <c r="AG37" s="4">
        <f t="shared" si="18"/>
        <v>0</v>
      </c>
      <c r="AH37" s="13" t="str">
        <f t="shared" si="19"/>
        <v/>
      </c>
      <c r="AI37" s="4" t="str">
        <f t="shared" si="20"/>
        <v/>
      </c>
      <c r="AJ37" s="13"/>
      <c r="AK37" s="2">
        <f t="shared" si="45"/>
        <v>-8.5</v>
      </c>
      <c r="AL37" s="4">
        <f t="shared" si="21"/>
        <v>-25.5</v>
      </c>
      <c r="AM37" s="4">
        <f t="shared" si="22"/>
        <v>2.01</v>
      </c>
      <c r="AP37" s="4">
        <f t="shared" si="23"/>
        <v>0</v>
      </c>
      <c r="AQ37" s="13" t="str">
        <f t="shared" si="24"/>
        <v/>
      </c>
      <c r="AR37" s="4" t="str">
        <f t="shared" si="25"/>
        <v/>
      </c>
      <c r="AS37" s="13"/>
      <c r="AT37" s="2">
        <f t="shared" si="46"/>
        <v>-8.5</v>
      </c>
      <c r="AU37" s="4">
        <f t="shared" si="26"/>
        <v>-25.5</v>
      </c>
      <c r="AV37" s="4">
        <f t="shared" si="27"/>
        <v>2.01</v>
      </c>
      <c r="AY37" s="4">
        <f t="shared" si="28"/>
        <v>0</v>
      </c>
      <c r="AZ37" s="13" t="str">
        <f t="shared" si="29"/>
        <v/>
      </c>
      <c r="BA37" s="4" t="str">
        <f t="shared" si="30"/>
        <v/>
      </c>
      <c r="BB37" s="13"/>
      <c r="BC37" s="2">
        <f t="shared" si="47"/>
        <v>-8.5</v>
      </c>
      <c r="BD37" s="4">
        <f t="shared" si="31"/>
        <v>-25.5</v>
      </c>
      <c r="BE37" s="4">
        <f t="shared" si="32"/>
        <v>2.01</v>
      </c>
      <c r="BH37" s="4">
        <f t="shared" si="33"/>
        <v>0</v>
      </c>
      <c r="BI37" s="13" t="str">
        <f t="shared" si="34"/>
        <v/>
      </c>
      <c r="BJ37" s="4" t="str">
        <f t="shared" si="35"/>
        <v/>
      </c>
      <c r="BK37" s="13"/>
      <c r="BL37" s="2">
        <f t="shared" si="48"/>
        <v>-8.5</v>
      </c>
      <c r="BM37" s="4">
        <f t="shared" si="36"/>
        <v>-25.5</v>
      </c>
      <c r="BN37" s="4">
        <f t="shared" si="37"/>
        <v>2.01</v>
      </c>
      <c r="BQ37" s="4">
        <f t="shared" si="38"/>
        <v>0</v>
      </c>
      <c r="BR37" s="13" t="str">
        <f t="shared" si="39"/>
        <v/>
      </c>
      <c r="BS37" s="4" t="str">
        <f t="shared" si="40"/>
        <v/>
      </c>
      <c r="BT37" s="25"/>
    </row>
    <row r="38">
      <c r="A38" s="2">
        <f t="shared" si="41"/>
        <v>-8</v>
      </c>
      <c r="B38" s="4">
        <f t="shared" si="1"/>
        <v>-24</v>
      </c>
      <c r="C38" s="4">
        <f t="shared" si="2"/>
        <v>1.98</v>
      </c>
      <c r="F38" s="4">
        <f t="shared" si="3"/>
        <v>0</v>
      </c>
      <c r="G38" s="13" t="str">
        <f t="shared" si="4"/>
        <v/>
      </c>
      <c r="H38" s="4" t="str">
        <f t="shared" si="5"/>
        <v/>
      </c>
      <c r="J38" s="2">
        <f t="shared" si="42"/>
        <v>-8</v>
      </c>
      <c r="K38" s="4">
        <f t="shared" si="6"/>
        <v>-24</v>
      </c>
      <c r="L38" s="4">
        <f t="shared" si="7"/>
        <v>1.98</v>
      </c>
      <c r="O38" s="4">
        <f t="shared" si="8"/>
        <v>0</v>
      </c>
      <c r="P38" s="13" t="str">
        <f t="shared" si="9"/>
        <v/>
      </c>
      <c r="Q38" s="4" t="str">
        <f t="shared" si="10"/>
        <v/>
      </c>
      <c r="S38" s="2">
        <f t="shared" si="43"/>
        <v>-8</v>
      </c>
      <c r="T38" s="4">
        <f t="shared" si="11"/>
        <v>-24</v>
      </c>
      <c r="U38" s="4">
        <f t="shared" si="12"/>
        <v>2.04</v>
      </c>
      <c r="X38" s="4">
        <f t="shared" si="13"/>
        <v>0</v>
      </c>
      <c r="Y38" s="13" t="str">
        <f t="shared" si="14"/>
        <v/>
      </c>
      <c r="Z38" s="4" t="str">
        <f t="shared" si="15"/>
        <v/>
      </c>
      <c r="AB38" s="2">
        <f t="shared" si="44"/>
        <v>-8</v>
      </c>
      <c r="AC38" s="4">
        <f t="shared" si="16"/>
        <v>-24</v>
      </c>
      <c r="AD38" s="4">
        <f t="shared" si="17"/>
        <v>2.1</v>
      </c>
      <c r="AG38" s="4">
        <f t="shared" si="18"/>
        <v>0</v>
      </c>
      <c r="AH38" s="13" t="str">
        <f t="shared" si="19"/>
        <v/>
      </c>
      <c r="AI38" s="4" t="str">
        <f t="shared" si="20"/>
        <v/>
      </c>
      <c r="AJ38" s="13"/>
      <c r="AK38" s="2">
        <f t="shared" si="45"/>
        <v>-8</v>
      </c>
      <c r="AL38" s="4">
        <f t="shared" si="21"/>
        <v>-24</v>
      </c>
      <c r="AM38" s="4">
        <f t="shared" si="22"/>
        <v>1.98</v>
      </c>
      <c r="AP38" s="4">
        <f t="shared" si="23"/>
        <v>0</v>
      </c>
      <c r="AQ38" s="13" t="str">
        <f t="shared" si="24"/>
        <v/>
      </c>
      <c r="AR38" s="4" t="str">
        <f t="shared" si="25"/>
        <v/>
      </c>
      <c r="AS38" s="13"/>
      <c r="AT38" s="2">
        <f t="shared" si="46"/>
        <v>-8</v>
      </c>
      <c r="AU38" s="4">
        <f t="shared" si="26"/>
        <v>-24</v>
      </c>
      <c r="AV38" s="4">
        <f t="shared" si="27"/>
        <v>1.98</v>
      </c>
      <c r="AY38" s="4">
        <f t="shared" si="28"/>
        <v>0</v>
      </c>
      <c r="AZ38" s="13" t="str">
        <f t="shared" si="29"/>
        <v/>
      </c>
      <c r="BA38" s="4" t="str">
        <f t="shared" si="30"/>
        <v/>
      </c>
      <c r="BB38" s="13"/>
      <c r="BC38" s="2">
        <f t="shared" si="47"/>
        <v>-8</v>
      </c>
      <c r="BD38" s="4">
        <f t="shared" si="31"/>
        <v>-24</v>
      </c>
      <c r="BE38" s="4">
        <f t="shared" si="32"/>
        <v>1.98</v>
      </c>
      <c r="BH38" s="4">
        <f t="shared" si="33"/>
        <v>0</v>
      </c>
      <c r="BI38" s="13" t="str">
        <f t="shared" si="34"/>
        <v/>
      </c>
      <c r="BJ38" s="4" t="str">
        <f t="shared" si="35"/>
        <v/>
      </c>
      <c r="BK38" s="13"/>
      <c r="BL38" s="2">
        <f t="shared" si="48"/>
        <v>-8</v>
      </c>
      <c r="BM38" s="4">
        <f t="shared" si="36"/>
        <v>-24</v>
      </c>
      <c r="BN38" s="4">
        <f t="shared" si="37"/>
        <v>1.98</v>
      </c>
      <c r="BQ38" s="4">
        <f t="shared" si="38"/>
        <v>0</v>
      </c>
      <c r="BR38" s="13" t="str">
        <f t="shared" si="39"/>
        <v/>
      </c>
      <c r="BS38" s="4" t="str">
        <f t="shared" si="40"/>
        <v/>
      </c>
      <c r="BT38" s="25"/>
    </row>
    <row r="39">
      <c r="A39" s="2">
        <f t="shared" si="41"/>
        <v>-7.5</v>
      </c>
      <c r="B39" s="4">
        <f t="shared" si="1"/>
        <v>-22.5</v>
      </c>
      <c r="C39" s="4">
        <f t="shared" si="2"/>
        <v>1.95</v>
      </c>
      <c r="F39" s="4">
        <f t="shared" si="3"/>
        <v>0</v>
      </c>
      <c r="G39" s="13" t="str">
        <f t="shared" si="4"/>
        <v/>
      </c>
      <c r="H39" s="4" t="str">
        <f t="shared" si="5"/>
        <v/>
      </c>
      <c r="J39" s="2">
        <f t="shared" si="42"/>
        <v>-7.5</v>
      </c>
      <c r="K39" s="4">
        <f t="shared" si="6"/>
        <v>-22.5</v>
      </c>
      <c r="L39" s="4">
        <f t="shared" si="7"/>
        <v>1.95</v>
      </c>
      <c r="O39" s="4">
        <f t="shared" si="8"/>
        <v>0</v>
      </c>
      <c r="P39" s="13" t="str">
        <f t="shared" si="9"/>
        <v/>
      </c>
      <c r="Q39" s="4" t="str">
        <f t="shared" si="10"/>
        <v/>
      </c>
      <c r="S39" s="2">
        <f t="shared" si="43"/>
        <v>-7.5</v>
      </c>
      <c r="T39" s="4">
        <f t="shared" si="11"/>
        <v>-22.5</v>
      </c>
      <c r="U39" s="4">
        <f t="shared" si="12"/>
        <v>2.01</v>
      </c>
      <c r="X39" s="4">
        <f t="shared" si="13"/>
        <v>0</v>
      </c>
      <c r="Y39" s="13" t="str">
        <f t="shared" si="14"/>
        <v/>
      </c>
      <c r="Z39" s="4" t="str">
        <f t="shared" si="15"/>
        <v/>
      </c>
      <c r="AB39" s="2">
        <f t="shared" si="44"/>
        <v>-7.5</v>
      </c>
      <c r="AC39" s="4">
        <f t="shared" si="16"/>
        <v>-22.5</v>
      </c>
      <c r="AD39" s="4">
        <f t="shared" si="17"/>
        <v>2.07</v>
      </c>
      <c r="AG39" s="4">
        <f t="shared" si="18"/>
        <v>0</v>
      </c>
      <c r="AH39" s="13" t="str">
        <f t="shared" si="19"/>
        <v/>
      </c>
      <c r="AI39" s="4" t="str">
        <f t="shared" si="20"/>
        <v/>
      </c>
      <c r="AJ39" s="13"/>
      <c r="AK39" s="2">
        <f t="shared" si="45"/>
        <v>-7.5</v>
      </c>
      <c r="AL39" s="4">
        <f t="shared" si="21"/>
        <v>-22.5</v>
      </c>
      <c r="AM39" s="4">
        <f t="shared" si="22"/>
        <v>1.95</v>
      </c>
      <c r="AP39" s="4">
        <f t="shared" si="23"/>
        <v>0</v>
      </c>
      <c r="AQ39" s="13" t="str">
        <f t="shared" si="24"/>
        <v/>
      </c>
      <c r="AR39" s="4" t="str">
        <f t="shared" si="25"/>
        <v/>
      </c>
      <c r="AS39" s="13"/>
      <c r="AT39" s="2">
        <f t="shared" si="46"/>
        <v>-7.5</v>
      </c>
      <c r="AU39" s="4">
        <f t="shared" si="26"/>
        <v>-22.5</v>
      </c>
      <c r="AV39" s="4">
        <f t="shared" si="27"/>
        <v>1.95</v>
      </c>
      <c r="AY39" s="4">
        <f t="shared" si="28"/>
        <v>0</v>
      </c>
      <c r="AZ39" s="13" t="str">
        <f t="shared" si="29"/>
        <v/>
      </c>
      <c r="BA39" s="4" t="str">
        <f t="shared" si="30"/>
        <v/>
      </c>
      <c r="BB39" s="13"/>
      <c r="BC39" s="2">
        <f t="shared" si="47"/>
        <v>-7.5</v>
      </c>
      <c r="BD39" s="4">
        <f t="shared" si="31"/>
        <v>-22.5</v>
      </c>
      <c r="BE39" s="4">
        <f t="shared" si="32"/>
        <v>1.95</v>
      </c>
      <c r="BH39" s="4">
        <f t="shared" si="33"/>
        <v>0</v>
      </c>
      <c r="BI39" s="13" t="str">
        <f t="shared" si="34"/>
        <v/>
      </c>
      <c r="BJ39" s="4" t="str">
        <f t="shared" si="35"/>
        <v/>
      </c>
      <c r="BK39" s="13"/>
      <c r="BL39" s="2">
        <f t="shared" si="48"/>
        <v>-7.5</v>
      </c>
      <c r="BM39" s="4">
        <f t="shared" si="36"/>
        <v>-22.5</v>
      </c>
      <c r="BN39" s="4">
        <f t="shared" si="37"/>
        <v>1.95</v>
      </c>
      <c r="BQ39" s="4">
        <f t="shared" si="38"/>
        <v>0</v>
      </c>
      <c r="BR39" s="13" t="str">
        <f t="shared" si="39"/>
        <v/>
      </c>
      <c r="BS39" s="4" t="str">
        <f t="shared" si="40"/>
        <v/>
      </c>
      <c r="BT39" s="25"/>
    </row>
    <row r="40">
      <c r="A40" s="2">
        <f t="shared" si="41"/>
        <v>-7</v>
      </c>
      <c r="B40" s="4">
        <f t="shared" si="1"/>
        <v>-21</v>
      </c>
      <c r="C40" s="4">
        <f t="shared" si="2"/>
        <v>1.92</v>
      </c>
      <c r="F40" s="4">
        <f t="shared" si="3"/>
        <v>0</v>
      </c>
      <c r="G40" s="13" t="str">
        <f t="shared" si="4"/>
        <v/>
      </c>
      <c r="H40" s="4" t="str">
        <f t="shared" si="5"/>
        <v/>
      </c>
      <c r="J40" s="2">
        <f t="shared" si="42"/>
        <v>-7</v>
      </c>
      <c r="K40" s="4">
        <f t="shared" si="6"/>
        <v>-21</v>
      </c>
      <c r="L40" s="4">
        <f t="shared" si="7"/>
        <v>1.92</v>
      </c>
      <c r="O40" s="4">
        <f t="shared" si="8"/>
        <v>0</v>
      </c>
      <c r="P40" s="13" t="str">
        <f t="shared" si="9"/>
        <v/>
      </c>
      <c r="Q40" s="4" t="str">
        <f t="shared" si="10"/>
        <v/>
      </c>
      <c r="S40" s="2">
        <f t="shared" si="43"/>
        <v>-7</v>
      </c>
      <c r="T40" s="4">
        <f t="shared" si="11"/>
        <v>-21</v>
      </c>
      <c r="U40" s="4">
        <f t="shared" si="12"/>
        <v>1.98</v>
      </c>
      <c r="X40" s="4">
        <f t="shared" si="13"/>
        <v>0</v>
      </c>
      <c r="Y40" s="13" t="str">
        <f t="shared" si="14"/>
        <v/>
      </c>
      <c r="Z40" s="4" t="str">
        <f t="shared" si="15"/>
        <v/>
      </c>
      <c r="AB40" s="2">
        <f t="shared" si="44"/>
        <v>-7</v>
      </c>
      <c r="AC40" s="4">
        <f t="shared" si="16"/>
        <v>-21</v>
      </c>
      <c r="AD40" s="4">
        <f t="shared" si="17"/>
        <v>2.04</v>
      </c>
      <c r="AG40" s="4">
        <f t="shared" si="18"/>
        <v>0</v>
      </c>
      <c r="AH40" s="13" t="str">
        <f t="shared" si="19"/>
        <v/>
      </c>
      <c r="AI40" s="4" t="str">
        <f t="shared" si="20"/>
        <v/>
      </c>
      <c r="AJ40" s="13"/>
      <c r="AK40" s="2">
        <f t="shared" si="45"/>
        <v>-7</v>
      </c>
      <c r="AL40" s="4">
        <f t="shared" si="21"/>
        <v>-21</v>
      </c>
      <c r="AM40" s="4">
        <f t="shared" si="22"/>
        <v>1.92</v>
      </c>
      <c r="AP40" s="4">
        <f t="shared" si="23"/>
        <v>0</v>
      </c>
      <c r="AQ40" s="13" t="str">
        <f t="shared" si="24"/>
        <v/>
      </c>
      <c r="AR40" s="4" t="str">
        <f t="shared" si="25"/>
        <v/>
      </c>
      <c r="AS40" s="13"/>
      <c r="AT40" s="2">
        <f t="shared" si="46"/>
        <v>-7</v>
      </c>
      <c r="AU40" s="4">
        <f t="shared" si="26"/>
        <v>-21</v>
      </c>
      <c r="AV40" s="4">
        <f t="shared" si="27"/>
        <v>1.92</v>
      </c>
      <c r="AY40" s="4">
        <f t="shared" si="28"/>
        <v>0</v>
      </c>
      <c r="AZ40" s="13" t="str">
        <f t="shared" si="29"/>
        <v/>
      </c>
      <c r="BA40" s="4" t="str">
        <f t="shared" si="30"/>
        <v/>
      </c>
      <c r="BB40" s="13"/>
      <c r="BC40" s="2">
        <f t="shared" si="47"/>
        <v>-7</v>
      </c>
      <c r="BD40" s="4">
        <f t="shared" si="31"/>
        <v>-21</v>
      </c>
      <c r="BE40" s="4">
        <f t="shared" si="32"/>
        <v>1.92</v>
      </c>
      <c r="BH40" s="4">
        <f t="shared" si="33"/>
        <v>0</v>
      </c>
      <c r="BI40" s="13" t="str">
        <f t="shared" si="34"/>
        <v/>
      </c>
      <c r="BJ40" s="4" t="str">
        <f t="shared" si="35"/>
        <v/>
      </c>
      <c r="BK40" s="13"/>
      <c r="BL40" s="2">
        <f t="shared" si="48"/>
        <v>-7</v>
      </c>
      <c r="BM40" s="4">
        <f t="shared" si="36"/>
        <v>-21</v>
      </c>
      <c r="BN40" s="4">
        <f t="shared" si="37"/>
        <v>1.92</v>
      </c>
      <c r="BQ40" s="4">
        <f t="shared" si="38"/>
        <v>0</v>
      </c>
      <c r="BR40" s="13" t="str">
        <f t="shared" si="39"/>
        <v/>
      </c>
      <c r="BS40" s="4" t="str">
        <f t="shared" si="40"/>
        <v/>
      </c>
      <c r="BT40" s="25"/>
    </row>
    <row r="41">
      <c r="A41" s="2">
        <f t="shared" si="41"/>
        <v>-6.5</v>
      </c>
      <c r="B41" s="4">
        <f t="shared" si="1"/>
        <v>-19.5</v>
      </c>
      <c r="C41" s="4">
        <f t="shared" si="2"/>
        <v>1.89</v>
      </c>
      <c r="F41" s="4">
        <f t="shared" si="3"/>
        <v>0</v>
      </c>
      <c r="G41" s="13" t="str">
        <f t="shared" si="4"/>
        <v/>
      </c>
      <c r="H41" s="4" t="str">
        <f t="shared" si="5"/>
        <v/>
      </c>
      <c r="J41" s="2">
        <f t="shared" si="42"/>
        <v>-6.5</v>
      </c>
      <c r="K41" s="4">
        <f t="shared" si="6"/>
        <v>-19.5</v>
      </c>
      <c r="L41" s="4">
        <f t="shared" si="7"/>
        <v>1.89</v>
      </c>
      <c r="O41" s="4">
        <f t="shared" si="8"/>
        <v>0</v>
      </c>
      <c r="P41" s="13" t="str">
        <f t="shared" si="9"/>
        <v/>
      </c>
      <c r="Q41" s="4" t="str">
        <f t="shared" si="10"/>
        <v/>
      </c>
      <c r="S41" s="2">
        <f t="shared" si="43"/>
        <v>-6.5</v>
      </c>
      <c r="T41" s="4">
        <f t="shared" si="11"/>
        <v>-19.5</v>
      </c>
      <c r="U41" s="4">
        <f t="shared" si="12"/>
        <v>1.95</v>
      </c>
      <c r="X41" s="4">
        <f t="shared" si="13"/>
        <v>0</v>
      </c>
      <c r="Y41" s="13" t="str">
        <f t="shared" si="14"/>
        <v/>
      </c>
      <c r="Z41" s="4" t="str">
        <f t="shared" si="15"/>
        <v/>
      </c>
      <c r="AB41" s="2">
        <f t="shared" si="44"/>
        <v>-6.5</v>
      </c>
      <c r="AC41" s="4">
        <f t="shared" si="16"/>
        <v>-19.5</v>
      </c>
      <c r="AD41" s="4">
        <f t="shared" si="17"/>
        <v>2.01</v>
      </c>
      <c r="AG41" s="4">
        <f t="shared" si="18"/>
        <v>0</v>
      </c>
      <c r="AH41" s="13" t="str">
        <f t="shared" si="19"/>
        <v/>
      </c>
      <c r="AI41" s="4" t="str">
        <f t="shared" si="20"/>
        <v/>
      </c>
      <c r="AJ41" s="13"/>
      <c r="AK41" s="2">
        <f t="shared" si="45"/>
        <v>-6.5</v>
      </c>
      <c r="AL41" s="4">
        <f t="shared" si="21"/>
        <v>-19.5</v>
      </c>
      <c r="AM41" s="4">
        <f t="shared" si="22"/>
        <v>1.89</v>
      </c>
      <c r="AP41" s="4">
        <f t="shared" si="23"/>
        <v>0</v>
      </c>
      <c r="AQ41" s="13" t="str">
        <f t="shared" si="24"/>
        <v/>
      </c>
      <c r="AR41" s="4" t="str">
        <f t="shared" si="25"/>
        <v/>
      </c>
      <c r="AS41" s="13"/>
      <c r="AT41" s="2">
        <f t="shared" si="46"/>
        <v>-6.5</v>
      </c>
      <c r="AU41" s="4">
        <f t="shared" si="26"/>
        <v>-19.5</v>
      </c>
      <c r="AV41" s="4">
        <f t="shared" si="27"/>
        <v>1.89</v>
      </c>
      <c r="AY41" s="4">
        <f t="shared" si="28"/>
        <v>0</v>
      </c>
      <c r="AZ41" s="13" t="str">
        <f t="shared" si="29"/>
        <v/>
      </c>
      <c r="BA41" s="4" t="str">
        <f t="shared" si="30"/>
        <v/>
      </c>
      <c r="BB41" s="13"/>
      <c r="BC41" s="2">
        <f t="shared" si="47"/>
        <v>-6.5</v>
      </c>
      <c r="BD41" s="4">
        <f t="shared" si="31"/>
        <v>-19.5</v>
      </c>
      <c r="BE41" s="4">
        <f t="shared" si="32"/>
        <v>1.89</v>
      </c>
      <c r="BH41" s="4">
        <f t="shared" si="33"/>
        <v>0</v>
      </c>
      <c r="BI41" s="13" t="str">
        <f t="shared" si="34"/>
        <v/>
      </c>
      <c r="BJ41" s="4" t="str">
        <f t="shared" si="35"/>
        <v/>
      </c>
      <c r="BK41" s="13"/>
      <c r="BL41" s="2">
        <f t="shared" si="48"/>
        <v>-6.5</v>
      </c>
      <c r="BM41" s="4">
        <f t="shared" si="36"/>
        <v>-19.5</v>
      </c>
      <c r="BN41" s="4">
        <f t="shared" si="37"/>
        <v>1.89</v>
      </c>
      <c r="BQ41" s="4">
        <f t="shared" si="38"/>
        <v>0</v>
      </c>
      <c r="BR41" s="13" t="str">
        <f t="shared" si="39"/>
        <v/>
      </c>
      <c r="BS41" s="4" t="str">
        <f t="shared" si="40"/>
        <v/>
      </c>
      <c r="BT41" s="25"/>
    </row>
    <row r="42">
      <c r="A42" s="2">
        <f t="shared" si="41"/>
        <v>-6</v>
      </c>
      <c r="B42" s="4">
        <f t="shared" si="1"/>
        <v>-18</v>
      </c>
      <c r="C42" s="4">
        <f t="shared" si="2"/>
        <v>1.86</v>
      </c>
      <c r="F42" s="4">
        <f t="shared" si="3"/>
        <v>0</v>
      </c>
      <c r="G42" s="13" t="str">
        <f t="shared" si="4"/>
        <v/>
      </c>
      <c r="H42" s="4" t="str">
        <f t="shared" si="5"/>
        <v/>
      </c>
      <c r="J42" s="2">
        <f t="shared" si="42"/>
        <v>-6</v>
      </c>
      <c r="K42" s="4">
        <f t="shared" si="6"/>
        <v>-18</v>
      </c>
      <c r="L42" s="4">
        <f t="shared" si="7"/>
        <v>1.86</v>
      </c>
      <c r="O42" s="4">
        <f t="shared" si="8"/>
        <v>0</v>
      </c>
      <c r="P42" s="13" t="str">
        <f t="shared" si="9"/>
        <v/>
      </c>
      <c r="Q42" s="4" t="str">
        <f t="shared" si="10"/>
        <v/>
      </c>
      <c r="S42" s="2">
        <f t="shared" si="43"/>
        <v>-6</v>
      </c>
      <c r="T42" s="4">
        <f t="shared" si="11"/>
        <v>-18</v>
      </c>
      <c r="U42" s="4">
        <f t="shared" si="12"/>
        <v>1.92</v>
      </c>
      <c r="X42" s="4">
        <f t="shared" si="13"/>
        <v>0</v>
      </c>
      <c r="Y42" s="13" t="str">
        <f t="shared" si="14"/>
        <v/>
      </c>
      <c r="Z42" s="4" t="str">
        <f t="shared" si="15"/>
        <v/>
      </c>
      <c r="AB42" s="2">
        <f t="shared" si="44"/>
        <v>-6</v>
      </c>
      <c r="AC42" s="4">
        <f t="shared" si="16"/>
        <v>-18</v>
      </c>
      <c r="AD42" s="4">
        <f t="shared" si="17"/>
        <v>1.98</v>
      </c>
      <c r="AG42" s="4">
        <f t="shared" si="18"/>
        <v>0</v>
      </c>
      <c r="AH42" s="13" t="str">
        <f t="shared" si="19"/>
        <v/>
      </c>
      <c r="AI42" s="4" t="str">
        <f t="shared" si="20"/>
        <v/>
      </c>
      <c r="AJ42" s="13"/>
      <c r="AK42" s="2">
        <f t="shared" si="45"/>
        <v>-6</v>
      </c>
      <c r="AL42" s="4">
        <f t="shared" si="21"/>
        <v>-18</v>
      </c>
      <c r="AM42" s="4">
        <f t="shared" si="22"/>
        <v>1.86</v>
      </c>
      <c r="AP42" s="4">
        <f t="shared" si="23"/>
        <v>0</v>
      </c>
      <c r="AQ42" s="13" t="str">
        <f t="shared" si="24"/>
        <v/>
      </c>
      <c r="AR42" s="4" t="str">
        <f t="shared" si="25"/>
        <v/>
      </c>
      <c r="AS42" s="13"/>
      <c r="AT42" s="2">
        <f t="shared" si="46"/>
        <v>-6</v>
      </c>
      <c r="AU42" s="4">
        <f t="shared" si="26"/>
        <v>-18</v>
      </c>
      <c r="AV42" s="4">
        <f t="shared" si="27"/>
        <v>1.86</v>
      </c>
      <c r="AY42" s="4">
        <f t="shared" si="28"/>
        <v>0</v>
      </c>
      <c r="AZ42" s="13" t="str">
        <f t="shared" si="29"/>
        <v/>
      </c>
      <c r="BA42" s="4" t="str">
        <f t="shared" si="30"/>
        <v/>
      </c>
      <c r="BB42" s="13"/>
      <c r="BC42" s="2">
        <f t="shared" si="47"/>
        <v>-6</v>
      </c>
      <c r="BD42" s="4">
        <f t="shared" si="31"/>
        <v>-18</v>
      </c>
      <c r="BE42" s="4">
        <f t="shared" si="32"/>
        <v>1.86</v>
      </c>
      <c r="BH42" s="4">
        <f t="shared" si="33"/>
        <v>0</v>
      </c>
      <c r="BI42" s="13" t="str">
        <f t="shared" si="34"/>
        <v/>
      </c>
      <c r="BJ42" s="4" t="str">
        <f t="shared" si="35"/>
        <v/>
      </c>
      <c r="BK42" s="13"/>
      <c r="BL42" s="2">
        <f t="shared" si="48"/>
        <v>-6</v>
      </c>
      <c r="BM42" s="4">
        <f t="shared" si="36"/>
        <v>-18</v>
      </c>
      <c r="BN42" s="4">
        <f t="shared" si="37"/>
        <v>1.86</v>
      </c>
      <c r="BQ42" s="4">
        <f t="shared" si="38"/>
        <v>0</v>
      </c>
      <c r="BR42" s="13" t="str">
        <f t="shared" si="39"/>
        <v/>
      </c>
      <c r="BS42" s="4" t="str">
        <f t="shared" si="40"/>
        <v/>
      </c>
      <c r="BT42" s="25"/>
    </row>
    <row r="43">
      <c r="A43" s="2">
        <f t="shared" si="41"/>
        <v>-5.5</v>
      </c>
      <c r="B43" s="4">
        <f t="shared" si="1"/>
        <v>-16.5</v>
      </c>
      <c r="C43" s="4">
        <f t="shared" si="2"/>
        <v>1.83</v>
      </c>
      <c r="F43" s="4">
        <f t="shared" si="3"/>
        <v>0</v>
      </c>
      <c r="G43" s="13" t="str">
        <f t="shared" si="4"/>
        <v/>
      </c>
      <c r="H43" s="4" t="str">
        <f t="shared" si="5"/>
        <v/>
      </c>
      <c r="J43" s="2">
        <f t="shared" si="42"/>
        <v>-5.5</v>
      </c>
      <c r="K43" s="4">
        <f t="shared" si="6"/>
        <v>-16.5</v>
      </c>
      <c r="L43" s="4">
        <f t="shared" si="7"/>
        <v>1.83</v>
      </c>
      <c r="O43" s="4">
        <f t="shared" si="8"/>
        <v>0</v>
      </c>
      <c r="P43" s="13" t="str">
        <f t="shared" si="9"/>
        <v/>
      </c>
      <c r="Q43" s="4" t="str">
        <f t="shared" si="10"/>
        <v/>
      </c>
      <c r="S43" s="2">
        <f t="shared" si="43"/>
        <v>-5.5</v>
      </c>
      <c r="T43" s="4">
        <f t="shared" si="11"/>
        <v>-16.5</v>
      </c>
      <c r="U43" s="4">
        <f t="shared" si="12"/>
        <v>1.89</v>
      </c>
      <c r="X43" s="4">
        <f t="shared" si="13"/>
        <v>0</v>
      </c>
      <c r="Y43" s="13" t="str">
        <f t="shared" si="14"/>
        <v/>
      </c>
      <c r="Z43" s="4" t="str">
        <f t="shared" si="15"/>
        <v/>
      </c>
      <c r="AB43" s="2">
        <f t="shared" si="44"/>
        <v>-5.5</v>
      </c>
      <c r="AC43" s="4">
        <f t="shared" si="16"/>
        <v>-16.5</v>
      </c>
      <c r="AD43" s="4">
        <f t="shared" si="17"/>
        <v>1.95</v>
      </c>
      <c r="AG43" s="4">
        <f t="shared" si="18"/>
        <v>0</v>
      </c>
      <c r="AH43" s="13" t="str">
        <f t="shared" si="19"/>
        <v/>
      </c>
      <c r="AI43" s="4" t="str">
        <f t="shared" si="20"/>
        <v/>
      </c>
      <c r="AJ43" s="13"/>
      <c r="AK43" s="2">
        <f t="shared" si="45"/>
        <v>-5.5</v>
      </c>
      <c r="AL43" s="4">
        <f t="shared" si="21"/>
        <v>-16.5</v>
      </c>
      <c r="AM43" s="4">
        <f t="shared" si="22"/>
        <v>1.83</v>
      </c>
      <c r="AP43" s="4">
        <f t="shared" si="23"/>
        <v>0</v>
      </c>
      <c r="AQ43" s="13" t="str">
        <f t="shared" si="24"/>
        <v/>
      </c>
      <c r="AR43" s="4" t="str">
        <f t="shared" si="25"/>
        <v/>
      </c>
      <c r="AS43" s="13"/>
      <c r="AT43" s="2">
        <f t="shared" si="46"/>
        <v>-5.5</v>
      </c>
      <c r="AU43" s="4">
        <f t="shared" si="26"/>
        <v>-16.5</v>
      </c>
      <c r="AV43" s="4">
        <f t="shared" si="27"/>
        <v>1.83</v>
      </c>
      <c r="AY43" s="4">
        <f t="shared" si="28"/>
        <v>0</v>
      </c>
      <c r="AZ43" s="13" t="str">
        <f t="shared" si="29"/>
        <v/>
      </c>
      <c r="BA43" s="4" t="str">
        <f t="shared" si="30"/>
        <v/>
      </c>
      <c r="BB43" s="13"/>
      <c r="BC43" s="2">
        <f t="shared" si="47"/>
        <v>-5.5</v>
      </c>
      <c r="BD43" s="4">
        <f t="shared" si="31"/>
        <v>-16.5</v>
      </c>
      <c r="BE43" s="4">
        <f t="shared" si="32"/>
        <v>1.83</v>
      </c>
      <c r="BH43" s="4">
        <f t="shared" si="33"/>
        <v>0</v>
      </c>
      <c r="BI43" s="13" t="str">
        <f t="shared" si="34"/>
        <v/>
      </c>
      <c r="BJ43" s="4" t="str">
        <f t="shared" si="35"/>
        <v/>
      </c>
      <c r="BK43" s="13"/>
      <c r="BL43" s="2">
        <f t="shared" si="48"/>
        <v>-5.5</v>
      </c>
      <c r="BM43" s="4">
        <f t="shared" si="36"/>
        <v>-16.5</v>
      </c>
      <c r="BN43" s="4">
        <f t="shared" si="37"/>
        <v>1.83</v>
      </c>
      <c r="BQ43" s="4">
        <f t="shared" si="38"/>
        <v>0</v>
      </c>
      <c r="BR43" s="13" t="str">
        <f t="shared" si="39"/>
        <v/>
      </c>
      <c r="BS43" s="4" t="str">
        <f t="shared" si="40"/>
        <v/>
      </c>
      <c r="BT43" s="25"/>
    </row>
    <row r="44">
      <c r="A44" s="2">
        <f t="shared" si="41"/>
        <v>-5</v>
      </c>
      <c r="B44" s="4">
        <f t="shared" si="1"/>
        <v>-15</v>
      </c>
      <c r="C44" s="4">
        <f t="shared" si="2"/>
        <v>1.8</v>
      </c>
      <c r="F44" s="4">
        <f t="shared" si="3"/>
        <v>0</v>
      </c>
      <c r="G44" s="13" t="str">
        <f t="shared" si="4"/>
        <v/>
      </c>
      <c r="H44" s="4" t="str">
        <f t="shared" si="5"/>
        <v/>
      </c>
      <c r="J44" s="2">
        <f t="shared" si="42"/>
        <v>-5</v>
      </c>
      <c r="K44" s="4">
        <f t="shared" si="6"/>
        <v>-15</v>
      </c>
      <c r="L44" s="4">
        <f t="shared" si="7"/>
        <v>1.8</v>
      </c>
      <c r="O44" s="4">
        <f t="shared" si="8"/>
        <v>0</v>
      </c>
      <c r="P44" s="13" t="str">
        <f t="shared" si="9"/>
        <v/>
      </c>
      <c r="Q44" s="4" t="str">
        <f t="shared" si="10"/>
        <v/>
      </c>
      <c r="S44" s="2">
        <f t="shared" si="43"/>
        <v>-5</v>
      </c>
      <c r="T44" s="4">
        <f t="shared" si="11"/>
        <v>-15</v>
      </c>
      <c r="U44" s="4">
        <f t="shared" si="12"/>
        <v>1.86</v>
      </c>
      <c r="X44" s="4">
        <f t="shared" si="13"/>
        <v>0</v>
      </c>
      <c r="Y44" s="13" t="str">
        <f t="shared" si="14"/>
        <v/>
      </c>
      <c r="Z44" s="4" t="str">
        <f t="shared" si="15"/>
        <v/>
      </c>
      <c r="AB44" s="2">
        <f t="shared" si="44"/>
        <v>-5</v>
      </c>
      <c r="AC44" s="4">
        <f t="shared" si="16"/>
        <v>-15</v>
      </c>
      <c r="AD44" s="4">
        <f t="shared" si="17"/>
        <v>1.92</v>
      </c>
      <c r="AG44" s="4">
        <f t="shared" si="18"/>
        <v>0</v>
      </c>
      <c r="AH44" s="13" t="str">
        <f t="shared" si="19"/>
        <v/>
      </c>
      <c r="AI44" s="4" t="str">
        <f t="shared" si="20"/>
        <v/>
      </c>
      <c r="AJ44" s="13"/>
      <c r="AK44" s="2">
        <f t="shared" si="45"/>
        <v>-5</v>
      </c>
      <c r="AL44" s="4">
        <f t="shared" si="21"/>
        <v>-15</v>
      </c>
      <c r="AM44" s="4">
        <f t="shared" si="22"/>
        <v>1.8</v>
      </c>
      <c r="AP44" s="4">
        <f t="shared" si="23"/>
        <v>0</v>
      </c>
      <c r="AQ44" s="13" t="str">
        <f t="shared" si="24"/>
        <v/>
      </c>
      <c r="AR44" s="4" t="str">
        <f t="shared" si="25"/>
        <v/>
      </c>
      <c r="AS44" s="13"/>
      <c r="AT44" s="2">
        <f t="shared" si="46"/>
        <v>-5</v>
      </c>
      <c r="AU44" s="4">
        <f t="shared" si="26"/>
        <v>-15</v>
      </c>
      <c r="AV44" s="4">
        <f t="shared" si="27"/>
        <v>1.8</v>
      </c>
      <c r="AY44" s="4">
        <f t="shared" si="28"/>
        <v>0</v>
      </c>
      <c r="AZ44" s="13" t="str">
        <f t="shared" si="29"/>
        <v/>
      </c>
      <c r="BA44" s="4" t="str">
        <f t="shared" si="30"/>
        <v/>
      </c>
      <c r="BB44" s="13"/>
      <c r="BC44" s="2">
        <f t="shared" si="47"/>
        <v>-5</v>
      </c>
      <c r="BD44" s="4">
        <f t="shared" si="31"/>
        <v>-15</v>
      </c>
      <c r="BE44" s="4">
        <f t="shared" si="32"/>
        <v>1.8</v>
      </c>
      <c r="BH44" s="4">
        <f t="shared" si="33"/>
        <v>0</v>
      </c>
      <c r="BI44" s="13" t="str">
        <f t="shared" si="34"/>
        <v/>
      </c>
      <c r="BJ44" s="4" t="str">
        <f t="shared" si="35"/>
        <v/>
      </c>
      <c r="BK44" s="13"/>
      <c r="BL44" s="2">
        <f t="shared" si="48"/>
        <v>-5</v>
      </c>
      <c r="BM44" s="4">
        <f t="shared" si="36"/>
        <v>-15</v>
      </c>
      <c r="BN44" s="4">
        <f t="shared" si="37"/>
        <v>1.8</v>
      </c>
      <c r="BQ44" s="4">
        <f t="shared" si="38"/>
        <v>0</v>
      </c>
      <c r="BR44" s="13" t="str">
        <f t="shared" si="39"/>
        <v/>
      </c>
      <c r="BS44" s="4" t="str">
        <f t="shared" si="40"/>
        <v/>
      </c>
      <c r="BT44" s="25"/>
    </row>
    <row r="45">
      <c r="A45" s="2">
        <f t="shared" si="41"/>
        <v>-4.5</v>
      </c>
      <c r="B45" s="4">
        <f t="shared" si="1"/>
        <v>-13.5</v>
      </c>
      <c r="C45" s="4">
        <f t="shared" si="2"/>
        <v>1.77</v>
      </c>
      <c r="F45" s="4">
        <f t="shared" si="3"/>
        <v>0</v>
      </c>
      <c r="G45" s="13" t="str">
        <f t="shared" si="4"/>
        <v/>
      </c>
      <c r="H45" s="4" t="str">
        <f t="shared" si="5"/>
        <v/>
      </c>
      <c r="J45" s="2">
        <f t="shared" si="42"/>
        <v>-4.5</v>
      </c>
      <c r="K45" s="4">
        <f t="shared" si="6"/>
        <v>-13.5</v>
      </c>
      <c r="L45" s="4">
        <f t="shared" si="7"/>
        <v>1.77</v>
      </c>
      <c r="O45" s="4">
        <f t="shared" si="8"/>
        <v>0</v>
      </c>
      <c r="P45" s="13" t="str">
        <f t="shared" si="9"/>
        <v/>
      </c>
      <c r="Q45" s="4" t="str">
        <f t="shared" si="10"/>
        <v/>
      </c>
      <c r="S45" s="2">
        <f t="shared" si="43"/>
        <v>-4.5</v>
      </c>
      <c r="T45" s="4">
        <f t="shared" si="11"/>
        <v>-13.5</v>
      </c>
      <c r="U45" s="4">
        <f t="shared" si="12"/>
        <v>1.83</v>
      </c>
      <c r="X45" s="4">
        <f t="shared" si="13"/>
        <v>0</v>
      </c>
      <c r="Y45" s="13" t="str">
        <f t="shared" si="14"/>
        <v/>
      </c>
      <c r="Z45" s="4" t="str">
        <f t="shared" si="15"/>
        <v/>
      </c>
      <c r="AB45" s="2">
        <f t="shared" si="44"/>
        <v>-4.5</v>
      </c>
      <c r="AC45" s="4">
        <f t="shared" si="16"/>
        <v>-13.5</v>
      </c>
      <c r="AD45" s="4">
        <f t="shared" si="17"/>
        <v>1.89</v>
      </c>
      <c r="AG45" s="4">
        <f t="shared" si="18"/>
        <v>0</v>
      </c>
      <c r="AH45" s="13" t="str">
        <f t="shared" si="19"/>
        <v/>
      </c>
      <c r="AI45" s="4" t="str">
        <f t="shared" si="20"/>
        <v/>
      </c>
      <c r="AJ45" s="13"/>
      <c r="AK45" s="2">
        <f t="shared" si="45"/>
        <v>-4.5</v>
      </c>
      <c r="AL45" s="4">
        <f t="shared" si="21"/>
        <v>-13.5</v>
      </c>
      <c r="AM45" s="4">
        <f t="shared" si="22"/>
        <v>1.77</v>
      </c>
      <c r="AP45" s="4">
        <f t="shared" si="23"/>
        <v>0</v>
      </c>
      <c r="AQ45" s="13" t="str">
        <f t="shared" si="24"/>
        <v/>
      </c>
      <c r="AR45" s="4" t="str">
        <f t="shared" si="25"/>
        <v/>
      </c>
      <c r="AS45" s="13"/>
      <c r="AT45" s="2">
        <f t="shared" si="46"/>
        <v>-4.5</v>
      </c>
      <c r="AU45" s="4">
        <f t="shared" si="26"/>
        <v>-13.5</v>
      </c>
      <c r="AV45" s="4">
        <f t="shared" si="27"/>
        <v>1.77</v>
      </c>
      <c r="AY45" s="4">
        <f t="shared" si="28"/>
        <v>0</v>
      </c>
      <c r="AZ45" s="13" t="str">
        <f t="shared" si="29"/>
        <v/>
      </c>
      <c r="BA45" s="4" t="str">
        <f t="shared" si="30"/>
        <v/>
      </c>
      <c r="BB45" s="13"/>
      <c r="BC45" s="2">
        <f t="shared" si="47"/>
        <v>-4.5</v>
      </c>
      <c r="BD45" s="4">
        <f t="shared" si="31"/>
        <v>-13.5</v>
      </c>
      <c r="BE45" s="4">
        <f t="shared" si="32"/>
        <v>1.77</v>
      </c>
      <c r="BH45" s="4">
        <f t="shared" si="33"/>
        <v>0</v>
      </c>
      <c r="BI45" s="13" t="str">
        <f t="shared" si="34"/>
        <v/>
      </c>
      <c r="BJ45" s="4" t="str">
        <f t="shared" si="35"/>
        <v/>
      </c>
      <c r="BK45" s="13"/>
      <c r="BL45" s="2">
        <f t="shared" si="48"/>
        <v>-4.5</v>
      </c>
      <c r="BM45" s="4">
        <f t="shared" si="36"/>
        <v>-13.5</v>
      </c>
      <c r="BN45" s="4">
        <f t="shared" si="37"/>
        <v>1.77</v>
      </c>
      <c r="BQ45" s="4">
        <f t="shared" si="38"/>
        <v>0</v>
      </c>
      <c r="BR45" s="13" t="str">
        <f t="shared" si="39"/>
        <v/>
      </c>
      <c r="BS45" s="4" t="str">
        <f t="shared" si="40"/>
        <v/>
      </c>
      <c r="BT45" s="25"/>
    </row>
    <row r="46">
      <c r="A46" s="2">
        <f t="shared" si="41"/>
        <v>-4</v>
      </c>
      <c r="B46" s="4">
        <f t="shared" si="1"/>
        <v>-12</v>
      </c>
      <c r="C46" s="4">
        <f t="shared" si="2"/>
        <v>1.74</v>
      </c>
      <c r="F46" s="4">
        <f t="shared" si="3"/>
        <v>0</v>
      </c>
      <c r="G46" s="13" t="str">
        <f t="shared" si="4"/>
        <v/>
      </c>
      <c r="H46" s="4" t="str">
        <f t="shared" si="5"/>
        <v/>
      </c>
      <c r="J46" s="2">
        <f t="shared" si="42"/>
        <v>-4</v>
      </c>
      <c r="K46" s="4">
        <f t="shared" si="6"/>
        <v>-12</v>
      </c>
      <c r="L46" s="4">
        <f t="shared" si="7"/>
        <v>1.74</v>
      </c>
      <c r="O46" s="4">
        <f t="shared" si="8"/>
        <v>0</v>
      </c>
      <c r="P46" s="13" t="str">
        <f t="shared" si="9"/>
        <v/>
      </c>
      <c r="Q46" s="4" t="str">
        <f t="shared" si="10"/>
        <v/>
      </c>
      <c r="S46" s="2">
        <f t="shared" si="43"/>
        <v>-4</v>
      </c>
      <c r="T46" s="4">
        <f t="shared" si="11"/>
        <v>-12</v>
      </c>
      <c r="U46" s="4">
        <f t="shared" si="12"/>
        <v>1.8</v>
      </c>
      <c r="X46" s="4">
        <f t="shared" si="13"/>
        <v>0</v>
      </c>
      <c r="Y46" s="13" t="str">
        <f t="shared" si="14"/>
        <v/>
      </c>
      <c r="Z46" s="4" t="str">
        <f t="shared" si="15"/>
        <v/>
      </c>
      <c r="AB46" s="2">
        <f t="shared" si="44"/>
        <v>-4</v>
      </c>
      <c r="AC46" s="4">
        <f t="shared" si="16"/>
        <v>-12</v>
      </c>
      <c r="AD46" s="4">
        <f t="shared" si="17"/>
        <v>1.86</v>
      </c>
      <c r="AG46" s="4">
        <f t="shared" si="18"/>
        <v>0</v>
      </c>
      <c r="AH46" s="13" t="str">
        <f t="shared" si="19"/>
        <v/>
      </c>
      <c r="AI46" s="4" t="str">
        <f t="shared" si="20"/>
        <v/>
      </c>
      <c r="AJ46" s="13"/>
      <c r="AK46" s="2">
        <f t="shared" si="45"/>
        <v>-4</v>
      </c>
      <c r="AL46" s="4">
        <f t="shared" si="21"/>
        <v>-12</v>
      </c>
      <c r="AM46" s="4">
        <f t="shared" si="22"/>
        <v>1.74</v>
      </c>
      <c r="AP46" s="4">
        <f t="shared" si="23"/>
        <v>0</v>
      </c>
      <c r="AQ46" s="13" t="str">
        <f t="shared" si="24"/>
        <v/>
      </c>
      <c r="AR46" s="4" t="str">
        <f t="shared" si="25"/>
        <v/>
      </c>
      <c r="AS46" s="13"/>
      <c r="AT46" s="2">
        <f t="shared" si="46"/>
        <v>-4</v>
      </c>
      <c r="AU46" s="4">
        <f t="shared" si="26"/>
        <v>-12</v>
      </c>
      <c r="AV46" s="4">
        <f t="shared" si="27"/>
        <v>1.74</v>
      </c>
      <c r="AY46" s="4">
        <f t="shared" si="28"/>
        <v>0</v>
      </c>
      <c r="AZ46" s="13" t="str">
        <f t="shared" si="29"/>
        <v/>
      </c>
      <c r="BA46" s="4" t="str">
        <f t="shared" si="30"/>
        <v/>
      </c>
      <c r="BB46" s="13"/>
      <c r="BC46" s="2">
        <f t="shared" si="47"/>
        <v>-4</v>
      </c>
      <c r="BD46" s="4">
        <f t="shared" si="31"/>
        <v>-12</v>
      </c>
      <c r="BE46" s="4">
        <f t="shared" si="32"/>
        <v>1.74</v>
      </c>
      <c r="BH46" s="4">
        <f t="shared" si="33"/>
        <v>0</v>
      </c>
      <c r="BI46" s="13" t="str">
        <f t="shared" si="34"/>
        <v/>
      </c>
      <c r="BJ46" s="4" t="str">
        <f t="shared" si="35"/>
        <v/>
      </c>
      <c r="BK46" s="13"/>
      <c r="BL46" s="2">
        <f t="shared" si="48"/>
        <v>-4</v>
      </c>
      <c r="BM46" s="4">
        <f t="shared" si="36"/>
        <v>-12</v>
      </c>
      <c r="BN46" s="4">
        <f t="shared" si="37"/>
        <v>1.74</v>
      </c>
      <c r="BQ46" s="4">
        <f t="shared" si="38"/>
        <v>0</v>
      </c>
      <c r="BR46" s="13" t="str">
        <f t="shared" si="39"/>
        <v/>
      </c>
      <c r="BS46" s="4" t="str">
        <f t="shared" si="40"/>
        <v/>
      </c>
      <c r="BT46" s="25"/>
    </row>
    <row r="47">
      <c r="A47" s="2">
        <f t="shared" si="41"/>
        <v>-3.5</v>
      </c>
      <c r="B47" s="4">
        <f t="shared" si="1"/>
        <v>-10.5</v>
      </c>
      <c r="C47" s="4">
        <f t="shared" si="2"/>
        <v>1.71</v>
      </c>
      <c r="F47" s="4">
        <f t="shared" si="3"/>
        <v>0</v>
      </c>
      <c r="G47" s="13" t="str">
        <f t="shared" si="4"/>
        <v/>
      </c>
      <c r="H47" s="4" t="str">
        <f t="shared" si="5"/>
        <v/>
      </c>
      <c r="J47" s="2">
        <f t="shared" si="42"/>
        <v>-3.5</v>
      </c>
      <c r="K47" s="4">
        <f t="shared" si="6"/>
        <v>-10.5</v>
      </c>
      <c r="L47" s="4">
        <f t="shared" si="7"/>
        <v>1.71</v>
      </c>
      <c r="O47" s="4">
        <f t="shared" si="8"/>
        <v>0</v>
      </c>
      <c r="P47" s="13" t="str">
        <f t="shared" si="9"/>
        <v/>
      </c>
      <c r="Q47" s="4" t="str">
        <f t="shared" si="10"/>
        <v/>
      </c>
      <c r="S47" s="2">
        <f t="shared" si="43"/>
        <v>-3.5</v>
      </c>
      <c r="T47" s="4">
        <f t="shared" si="11"/>
        <v>-10.5</v>
      </c>
      <c r="U47" s="4">
        <f t="shared" si="12"/>
        <v>1.77</v>
      </c>
      <c r="X47" s="4">
        <f t="shared" si="13"/>
        <v>0</v>
      </c>
      <c r="Y47" s="13" t="str">
        <f t="shared" si="14"/>
        <v/>
      </c>
      <c r="Z47" s="4" t="str">
        <f t="shared" si="15"/>
        <v/>
      </c>
      <c r="AB47" s="2">
        <f t="shared" si="44"/>
        <v>-3.5</v>
      </c>
      <c r="AC47" s="4">
        <f t="shared" si="16"/>
        <v>-10.5</v>
      </c>
      <c r="AD47" s="4">
        <f t="shared" si="17"/>
        <v>1.83</v>
      </c>
      <c r="AG47" s="4">
        <f t="shared" si="18"/>
        <v>0</v>
      </c>
      <c r="AH47" s="13" t="str">
        <f t="shared" si="19"/>
        <v/>
      </c>
      <c r="AI47" s="4" t="str">
        <f t="shared" si="20"/>
        <v/>
      </c>
      <c r="AJ47" s="13"/>
      <c r="AK47" s="2">
        <f t="shared" si="45"/>
        <v>-3.5</v>
      </c>
      <c r="AL47" s="4">
        <f t="shared" si="21"/>
        <v>-10.5</v>
      </c>
      <c r="AM47" s="4">
        <f t="shared" si="22"/>
        <v>1.71</v>
      </c>
      <c r="AP47" s="4">
        <f t="shared" si="23"/>
        <v>0</v>
      </c>
      <c r="AQ47" s="13" t="str">
        <f t="shared" si="24"/>
        <v/>
      </c>
      <c r="AR47" s="4" t="str">
        <f t="shared" si="25"/>
        <v/>
      </c>
      <c r="AS47" s="13"/>
      <c r="AT47" s="2">
        <f t="shared" si="46"/>
        <v>-3.5</v>
      </c>
      <c r="AU47" s="4">
        <f t="shared" si="26"/>
        <v>-10.5</v>
      </c>
      <c r="AV47" s="4">
        <f t="shared" si="27"/>
        <v>1.71</v>
      </c>
      <c r="AY47" s="4">
        <f t="shared" si="28"/>
        <v>0</v>
      </c>
      <c r="AZ47" s="13" t="str">
        <f t="shared" si="29"/>
        <v/>
      </c>
      <c r="BA47" s="4" t="str">
        <f t="shared" si="30"/>
        <v/>
      </c>
      <c r="BB47" s="13"/>
      <c r="BC47" s="2">
        <f t="shared" si="47"/>
        <v>-3.5</v>
      </c>
      <c r="BD47" s="4">
        <f t="shared" si="31"/>
        <v>-10.5</v>
      </c>
      <c r="BE47" s="4">
        <f t="shared" si="32"/>
        <v>1.71</v>
      </c>
      <c r="BH47" s="4">
        <f t="shared" si="33"/>
        <v>0</v>
      </c>
      <c r="BI47" s="13" t="str">
        <f t="shared" si="34"/>
        <v/>
      </c>
      <c r="BJ47" s="4" t="str">
        <f t="shared" si="35"/>
        <v/>
      </c>
      <c r="BK47" s="13"/>
      <c r="BL47" s="2">
        <f t="shared" si="48"/>
        <v>-3.5</v>
      </c>
      <c r="BM47" s="4">
        <f t="shared" si="36"/>
        <v>-10.5</v>
      </c>
      <c r="BN47" s="4">
        <f t="shared" si="37"/>
        <v>1.71</v>
      </c>
      <c r="BQ47" s="4">
        <f t="shared" si="38"/>
        <v>0</v>
      </c>
      <c r="BR47" s="13" t="str">
        <f t="shared" si="39"/>
        <v/>
      </c>
      <c r="BS47" s="4" t="str">
        <f t="shared" si="40"/>
        <v/>
      </c>
      <c r="BT47" s="25"/>
    </row>
    <row r="48">
      <c r="A48" s="2">
        <f t="shared" si="41"/>
        <v>-3</v>
      </c>
      <c r="B48" s="4">
        <f t="shared" si="1"/>
        <v>-9</v>
      </c>
      <c r="C48" s="4">
        <f t="shared" si="2"/>
        <v>1.68</v>
      </c>
      <c r="F48" s="4">
        <f t="shared" si="3"/>
        <v>0</v>
      </c>
      <c r="G48" s="13" t="str">
        <f t="shared" si="4"/>
        <v/>
      </c>
      <c r="H48" s="4" t="str">
        <f t="shared" si="5"/>
        <v/>
      </c>
      <c r="J48" s="2">
        <f t="shared" si="42"/>
        <v>-3</v>
      </c>
      <c r="K48" s="4">
        <f t="shared" si="6"/>
        <v>-9</v>
      </c>
      <c r="L48" s="4">
        <f t="shared" si="7"/>
        <v>1.68</v>
      </c>
      <c r="O48" s="4">
        <f t="shared" si="8"/>
        <v>0</v>
      </c>
      <c r="P48" s="13" t="str">
        <f t="shared" si="9"/>
        <v/>
      </c>
      <c r="Q48" s="4" t="str">
        <f t="shared" si="10"/>
        <v/>
      </c>
      <c r="S48" s="2">
        <f t="shared" si="43"/>
        <v>-3</v>
      </c>
      <c r="T48" s="4">
        <f t="shared" si="11"/>
        <v>-9</v>
      </c>
      <c r="U48" s="4">
        <f t="shared" si="12"/>
        <v>1.74</v>
      </c>
      <c r="X48" s="4">
        <f t="shared" si="13"/>
        <v>0</v>
      </c>
      <c r="Y48" s="13" t="str">
        <f t="shared" si="14"/>
        <v/>
      </c>
      <c r="Z48" s="4" t="str">
        <f t="shared" si="15"/>
        <v/>
      </c>
      <c r="AB48" s="2">
        <f t="shared" si="44"/>
        <v>-3</v>
      </c>
      <c r="AC48" s="4">
        <f t="shared" si="16"/>
        <v>-9</v>
      </c>
      <c r="AD48" s="4">
        <f t="shared" si="17"/>
        <v>1.8</v>
      </c>
      <c r="AG48" s="4">
        <f t="shared" si="18"/>
        <v>0</v>
      </c>
      <c r="AH48" s="13" t="str">
        <f t="shared" si="19"/>
        <v/>
      </c>
      <c r="AI48" s="4" t="str">
        <f t="shared" si="20"/>
        <v/>
      </c>
      <c r="AJ48" s="13"/>
      <c r="AK48" s="2">
        <f t="shared" si="45"/>
        <v>-3</v>
      </c>
      <c r="AL48" s="4">
        <f t="shared" si="21"/>
        <v>-9</v>
      </c>
      <c r="AM48" s="4">
        <f t="shared" si="22"/>
        <v>1.68</v>
      </c>
      <c r="AP48" s="4">
        <f t="shared" si="23"/>
        <v>0</v>
      </c>
      <c r="AQ48" s="13" t="str">
        <f t="shared" si="24"/>
        <v/>
      </c>
      <c r="AR48" s="4" t="str">
        <f t="shared" si="25"/>
        <v/>
      </c>
      <c r="AS48" s="13"/>
      <c r="AT48" s="2">
        <f t="shared" si="46"/>
        <v>-3</v>
      </c>
      <c r="AU48" s="4">
        <f t="shared" si="26"/>
        <v>-9</v>
      </c>
      <c r="AV48" s="4">
        <f t="shared" si="27"/>
        <v>1.68</v>
      </c>
      <c r="AY48" s="4">
        <f t="shared" si="28"/>
        <v>0</v>
      </c>
      <c r="AZ48" s="13" t="str">
        <f t="shared" si="29"/>
        <v/>
      </c>
      <c r="BA48" s="4" t="str">
        <f t="shared" si="30"/>
        <v/>
      </c>
      <c r="BB48" s="13"/>
      <c r="BC48" s="2">
        <f t="shared" si="47"/>
        <v>-3</v>
      </c>
      <c r="BD48" s="4">
        <f t="shared" si="31"/>
        <v>-9</v>
      </c>
      <c r="BE48" s="4">
        <f t="shared" si="32"/>
        <v>1.68</v>
      </c>
      <c r="BH48" s="4">
        <f t="shared" si="33"/>
        <v>0</v>
      </c>
      <c r="BI48" s="13" t="str">
        <f t="shared" si="34"/>
        <v/>
      </c>
      <c r="BJ48" s="4" t="str">
        <f t="shared" si="35"/>
        <v/>
      </c>
      <c r="BK48" s="13"/>
      <c r="BL48" s="2">
        <f t="shared" si="48"/>
        <v>-3</v>
      </c>
      <c r="BM48" s="4">
        <f t="shared" si="36"/>
        <v>-9</v>
      </c>
      <c r="BN48" s="4">
        <f t="shared" si="37"/>
        <v>1.68</v>
      </c>
      <c r="BQ48" s="4">
        <f t="shared" si="38"/>
        <v>0</v>
      </c>
      <c r="BR48" s="13" t="str">
        <f t="shared" si="39"/>
        <v/>
      </c>
      <c r="BS48" s="4" t="str">
        <f t="shared" si="40"/>
        <v/>
      </c>
      <c r="BT48" s="25"/>
    </row>
    <row r="49">
      <c r="A49" s="2">
        <f t="shared" si="41"/>
        <v>-2.5</v>
      </c>
      <c r="B49" s="4">
        <f t="shared" si="1"/>
        <v>-7.5</v>
      </c>
      <c r="C49" s="4">
        <f t="shared" si="2"/>
        <v>1.65</v>
      </c>
      <c r="F49" s="4">
        <f t="shared" si="3"/>
        <v>0</v>
      </c>
      <c r="G49" s="13" t="str">
        <f t="shared" si="4"/>
        <v/>
      </c>
      <c r="H49" s="4" t="str">
        <f t="shared" si="5"/>
        <v/>
      </c>
      <c r="J49" s="2">
        <f t="shared" si="42"/>
        <v>-2.5</v>
      </c>
      <c r="K49" s="4">
        <f t="shared" si="6"/>
        <v>-7.5</v>
      </c>
      <c r="L49" s="4">
        <f t="shared" si="7"/>
        <v>1.65</v>
      </c>
      <c r="O49" s="4">
        <f t="shared" si="8"/>
        <v>0</v>
      </c>
      <c r="P49" s="13" t="str">
        <f t="shared" si="9"/>
        <v/>
      </c>
      <c r="Q49" s="4" t="str">
        <f t="shared" si="10"/>
        <v/>
      </c>
      <c r="S49" s="2">
        <f t="shared" si="43"/>
        <v>-2.5</v>
      </c>
      <c r="T49" s="4">
        <f t="shared" si="11"/>
        <v>-7.5</v>
      </c>
      <c r="U49" s="4">
        <f t="shared" si="12"/>
        <v>1.71</v>
      </c>
      <c r="X49" s="4">
        <f t="shared" si="13"/>
        <v>0</v>
      </c>
      <c r="Y49" s="13" t="str">
        <f t="shared" si="14"/>
        <v/>
      </c>
      <c r="Z49" s="4" t="str">
        <f t="shared" si="15"/>
        <v/>
      </c>
      <c r="AB49" s="2">
        <f t="shared" si="44"/>
        <v>-2.5</v>
      </c>
      <c r="AC49" s="4">
        <f t="shared" si="16"/>
        <v>-7.5</v>
      </c>
      <c r="AD49" s="4">
        <f t="shared" si="17"/>
        <v>1.77</v>
      </c>
      <c r="AG49" s="4">
        <f t="shared" si="18"/>
        <v>0</v>
      </c>
      <c r="AH49" s="13" t="str">
        <f t="shared" si="19"/>
        <v/>
      </c>
      <c r="AI49" s="4" t="str">
        <f t="shared" si="20"/>
        <v/>
      </c>
      <c r="AJ49" s="13"/>
      <c r="AK49" s="2">
        <f t="shared" si="45"/>
        <v>-2.5</v>
      </c>
      <c r="AL49" s="4">
        <f t="shared" si="21"/>
        <v>-7.5</v>
      </c>
      <c r="AM49" s="4">
        <f t="shared" si="22"/>
        <v>1.65</v>
      </c>
      <c r="AP49" s="4">
        <f t="shared" si="23"/>
        <v>0</v>
      </c>
      <c r="AQ49" s="13" t="str">
        <f t="shared" si="24"/>
        <v/>
      </c>
      <c r="AR49" s="4" t="str">
        <f t="shared" si="25"/>
        <v/>
      </c>
      <c r="AS49" s="13"/>
      <c r="AT49" s="2">
        <f t="shared" si="46"/>
        <v>-2.5</v>
      </c>
      <c r="AU49" s="4">
        <f t="shared" si="26"/>
        <v>-7.5</v>
      </c>
      <c r="AV49" s="4">
        <f t="shared" si="27"/>
        <v>1.65</v>
      </c>
      <c r="AY49" s="4">
        <f t="shared" si="28"/>
        <v>0</v>
      </c>
      <c r="AZ49" s="13" t="str">
        <f t="shared" si="29"/>
        <v/>
      </c>
      <c r="BA49" s="4" t="str">
        <f t="shared" si="30"/>
        <v/>
      </c>
      <c r="BB49" s="13"/>
      <c r="BC49" s="2">
        <f t="shared" si="47"/>
        <v>-2.5</v>
      </c>
      <c r="BD49" s="4">
        <f t="shared" si="31"/>
        <v>-7.5</v>
      </c>
      <c r="BE49" s="4">
        <f t="shared" si="32"/>
        <v>1.65</v>
      </c>
      <c r="BH49" s="4">
        <f t="shared" si="33"/>
        <v>0</v>
      </c>
      <c r="BI49" s="13" t="str">
        <f t="shared" si="34"/>
        <v/>
      </c>
      <c r="BJ49" s="4" t="str">
        <f t="shared" si="35"/>
        <v/>
      </c>
      <c r="BK49" s="13"/>
      <c r="BL49" s="2">
        <f t="shared" si="48"/>
        <v>-2.5</v>
      </c>
      <c r="BM49" s="4">
        <f t="shared" si="36"/>
        <v>-7.5</v>
      </c>
      <c r="BN49" s="4">
        <f t="shared" si="37"/>
        <v>1.65</v>
      </c>
      <c r="BQ49" s="4">
        <f t="shared" si="38"/>
        <v>0</v>
      </c>
      <c r="BR49" s="13" t="str">
        <f t="shared" si="39"/>
        <v/>
      </c>
      <c r="BS49" s="4" t="str">
        <f t="shared" si="40"/>
        <v/>
      </c>
      <c r="BT49" s="25"/>
    </row>
    <row r="50">
      <c r="A50" s="2">
        <f t="shared" si="41"/>
        <v>-2</v>
      </c>
      <c r="B50" s="4">
        <f t="shared" si="1"/>
        <v>-6</v>
      </c>
      <c r="C50" s="4">
        <f t="shared" si="2"/>
        <v>1.62</v>
      </c>
      <c r="F50" s="4">
        <f t="shared" si="3"/>
        <v>0</v>
      </c>
      <c r="G50" s="13" t="str">
        <f t="shared" si="4"/>
        <v/>
      </c>
      <c r="H50" s="4" t="str">
        <f t="shared" si="5"/>
        <v/>
      </c>
      <c r="J50" s="2">
        <f t="shared" si="42"/>
        <v>-2</v>
      </c>
      <c r="K50" s="4">
        <f t="shared" si="6"/>
        <v>-6</v>
      </c>
      <c r="L50" s="4">
        <f t="shared" si="7"/>
        <v>1.62</v>
      </c>
      <c r="O50" s="4">
        <f t="shared" si="8"/>
        <v>0</v>
      </c>
      <c r="P50" s="13" t="str">
        <f t="shared" si="9"/>
        <v/>
      </c>
      <c r="Q50" s="4" t="str">
        <f t="shared" si="10"/>
        <v/>
      </c>
      <c r="S50" s="2">
        <f t="shared" si="43"/>
        <v>-2</v>
      </c>
      <c r="T50" s="4">
        <f t="shared" si="11"/>
        <v>-6</v>
      </c>
      <c r="U50" s="4">
        <f t="shared" si="12"/>
        <v>1.68</v>
      </c>
      <c r="X50" s="4">
        <f t="shared" si="13"/>
        <v>0</v>
      </c>
      <c r="Y50" s="13" t="str">
        <f t="shared" si="14"/>
        <v/>
      </c>
      <c r="Z50" s="4" t="str">
        <f t="shared" si="15"/>
        <v/>
      </c>
      <c r="AB50" s="2">
        <f t="shared" si="44"/>
        <v>-2</v>
      </c>
      <c r="AC50" s="4">
        <f t="shared" si="16"/>
        <v>-6</v>
      </c>
      <c r="AD50" s="4">
        <f t="shared" si="17"/>
        <v>1.74</v>
      </c>
      <c r="AG50" s="4">
        <f t="shared" si="18"/>
        <v>0</v>
      </c>
      <c r="AH50" s="13" t="str">
        <f t="shared" si="19"/>
        <v/>
      </c>
      <c r="AI50" s="4" t="str">
        <f t="shared" si="20"/>
        <v/>
      </c>
      <c r="AJ50" s="13"/>
      <c r="AK50" s="2">
        <f t="shared" si="45"/>
        <v>-2</v>
      </c>
      <c r="AL50" s="4">
        <f t="shared" si="21"/>
        <v>-6</v>
      </c>
      <c r="AM50" s="4">
        <f t="shared" si="22"/>
        <v>1.62</v>
      </c>
      <c r="AP50" s="4">
        <f t="shared" si="23"/>
        <v>0</v>
      </c>
      <c r="AQ50" s="13" t="str">
        <f t="shared" si="24"/>
        <v/>
      </c>
      <c r="AR50" s="4" t="str">
        <f t="shared" si="25"/>
        <v/>
      </c>
      <c r="AS50" s="13"/>
      <c r="AT50" s="2">
        <f t="shared" si="46"/>
        <v>-2</v>
      </c>
      <c r="AU50" s="4">
        <f t="shared" si="26"/>
        <v>-6</v>
      </c>
      <c r="AV50" s="4">
        <f t="shared" si="27"/>
        <v>1.62</v>
      </c>
      <c r="AY50" s="4">
        <f t="shared" si="28"/>
        <v>0</v>
      </c>
      <c r="AZ50" s="13" t="str">
        <f t="shared" si="29"/>
        <v/>
      </c>
      <c r="BA50" s="4" t="str">
        <f t="shared" si="30"/>
        <v/>
      </c>
      <c r="BB50" s="13"/>
      <c r="BC50" s="2">
        <f t="shared" si="47"/>
        <v>-2</v>
      </c>
      <c r="BD50" s="4">
        <f t="shared" si="31"/>
        <v>-6</v>
      </c>
      <c r="BE50" s="4">
        <f t="shared" si="32"/>
        <v>1.62</v>
      </c>
      <c r="BH50" s="4">
        <f t="shared" si="33"/>
        <v>0</v>
      </c>
      <c r="BI50" s="13" t="str">
        <f t="shared" si="34"/>
        <v/>
      </c>
      <c r="BJ50" s="4" t="str">
        <f t="shared" si="35"/>
        <v/>
      </c>
      <c r="BK50" s="13"/>
      <c r="BL50" s="2">
        <f t="shared" si="48"/>
        <v>-2</v>
      </c>
      <c r="BM50" s="4">
        <f t="shared" si="36"/>
        <v>-6</v>
      </c>
      <c r="BN50" s="4">
        <f t="shared" si="37"/>
        <v>1.62</v>
      </c>
      <c r="BQ50" s="4">
        <f t="shared" si="38"/>
        <v>0</v>
      </c>
      <c r="BR50" s="13" t="str">
        <f t="shared" si="39"/>
        <v/>
      </c>
      <c r="BS50" s="4" t="str">
        <f t="shared" si="40"/>
        <v/>
      </c>
      <c r="BT50" s="25"/>
    </row>
    <row r="51">
      <c r="A51" s="2">
        <f t="shared" si="41"/>
        <v>-1.5</v>
      </c>
      <c r="B51" s="4">
        <f t="shared" si="1"/>
        <v>-4.5</v>
      </c>
      <c r="C51" s="4">
        <f t="shared" si="2"/>
        <v>1.59</v>
      </c>
      <c r="F51" s="4">
        <f t="shared" si="3"/>
        <v>0</v>
      </c>
      <c r="G51" s="13" t="str">
        <f t="shared" si="4"/>
        <v/>
      </c>
      <c r="H51" s="4" t="str">
        <f t="shared" si="5"/>
        <v/>
      </c>
      <c r="J51" s="2">
        <f t="shared" si="42"/>
        <v>-1.5</v>
      </c>
      <c r="K51" s="4">
        <f t="shared" si="6"/>
        <v>-4.5</v>
      </c>
      <c r="L51" s="4">
        <f t="shared" si="7"/>
        <v>1.59</v>
      </c>
      <c r="O51" s="4">
        <f t="shared" si="8"/>
        <v>0</v>
      </c>
      <c r="P51" s="13" t="str">
        <f t="shared" si="9"/>
        <v/>
      </c>
      <c r="Q51" s="4" t="str">
        <f t="shared" si="10"/>
        <v/>
      </c>
      <c r="S51" s="2">
        <f t="shared" si="43"/>
        <v>-1.5</v>
      </c>
      <c r="T51" s="4">
        <f t="shared" si="11"/>
        <v>-4.5</v>
      </c>
      <c r="U51" s="4">
        <f t="shared" si="12"/>
        <v>1.65</v>
      </c>
      <c r="X51" s="4">
        <f t="shared" si="13"/>
        <v>0</v>
      </c>
      <c r="Y51" s="13" t="str">
        <f t="shared" si="14"/>
        <v/>
      </c>
      <c r="Z51" s="4" t="str">
        <f t="shared" si="15"/>
        <v/>
      </c>
      <c r="AB51" s="2">
        <f t="shared" si="44"/>
        <v>-1.5</v>
      </c>
      <c r="AC51" s="4">
        <f t="shared" si="16"/>
        <v>-4.5</v>
      </c>
      <c r="AD51" s="4">
        <f t="shared" si="17"/>
        <v>1.71</v>
      </c>
      <c r="AG51" s="4">
        <f t="shared" si="18"/>
        <v>0</v>
      </c>
      <c r="AH51" s="13" t="str">
        <f t="shared" si="19"/>
        <v/>
      </c>
      <c r="AI51" s="4" t="str">
        <f t="shared" si="20"/>
        <v/>
      </c>
      <c r="AJ51" s="13"/>
      <c r="AK51" s="2">
        <f t="shared" si="45"/>
        <v>-1.5</v>
      </c>
      <c r="AL51" s="4">
        <f t="shared" si="21"/>
        <v>-4.5</v>
      </c>
      <c r="AM51" s="4">
        <f t="shared" si="22"/>
        <v>1.59</v>
      </c>
      <c r="AP51" s="4">
        <f t="shared" si="23"/>
        <v>0</v>
      </c>
      <c r="AQ51" s="13" t="str">
        <f t="shared" si="24"/>
        <v/>
      </c>
      <c r="AR51" s="4" t="str">
        <f t="shared" si="25"/>
        <v/>
      </c>
      <c r="AS51" s="13"/>
      <c r="AT51" s="2">
        <f t="shared" si="46"/>
        <v>-1.5</v>
      </c>
      <c r="AU51" s="4">
        <f t="shared" si="26"/>
        <v>-4.5</v>
      </c>
      <c r="AV51" s="4">
        <f t="shared" si="27"/>
        <v>1.59</v>
      </c>
      <c r="AY51" s="4">
        <f t="shared" si="28"/>
        <v>0</v>
      </c>
      <c r="AZ51" s="13" t="str">
        <f t="shared" si="29"/>
        <v/>
      </c>
      <c r="BA51" s="4" t="str">
        <f t="shared" si="30"/>
        <v/>
      </c>
      <c r="BB51" s="13"/>
      <c r="BC51" s="2">
        <f t="shared" si="47"/>
        <v>-1.5</v>
      </c>
      <c r="BD51" s="4">
        <f t="shared" si="31"/>
        <v>-4.5</v>
      </c>
      <c r="BE51" s="4">
        <f t="shared" si="32"/>
        <v>1.59</v>
      </c>
      <c r="BH51" s="4">
        <f t="shared" si="33"/>
        <v>0</v>
      </c>
      <c r="BI51" s="13" t="str">
        <f t="shared" si="34"/>
        <v/>
      </c>
      <c r="BJ51" s="4" t="str">
        <f t="shared" si="35"/>
        <v/>
      </c>
      <c r="BK51" s="13"/>
      <c r="BL51" s="2">
        <f t="shared" si="48"/>
        <v>-1.5</v>
      </c>
      <c r="BM51" s="4">
        <f t="shared" si="36"/>
        <v>-4.5</v>
      </c>
      <c r="BN51" s="4">
        <f t="shared" si="37"/>
        <v>1.59</v>
      </c>
      <c r="BQ51" s="4">
        <f t="shared" si="38"/>
        <v>0</v>
      </c>
      <c r="BR51" s="13" t="str">
        <f t="shared" si="39"/>
        <v/>
      </c>
      <c r="BS51" s="4" t="str">
        <f t="shared" si="40"/>
        <v/>
      </c>
      <c r="BT51" s="25"/>
    </row>
    <row r="52">
      <c r="A52" s="2">
        <f t="shared" si="41"/>
        <v>-1</v>
      </c>
      <c r="B52" s="4">
        <f t="shared" si="1"/>
        <v>-3</v>
      </c>
      <c r="C52" s="4">
        <f t="shared" si="2"/>
        <v>1.56</v>
      </c>
      <c r="F52" s="4">
        <f t="shared" si="3"/>
        <v>0</v>
      </c>
      <c r="G52" s="13" t="str">
        <f t="shared" si="4"/>
        <v/>
      </c>
      <c r="H52" s="4" t="str">
        <f t="shared" si="5"/>
        <v/>
      </c>
      <c r="J52" s="2">
        <f t="shared" si="42"/>
        <v>-1</v>
      </c>
      <c r="K52" s="4">
        <f t="shared" si="6"/>
        <v>-3</v>
      </c>
      <c r="L52" s="4">
        <f t="shared" si="7"/>
        <v>1.56</v>
      </c>
      <c r="O52" s="4">
        <f t="shared" si="8"/>
        <v>0</v>
      </c>
      <c r="P52" s="13" t="str">
        <f t="shared" si="9"/>
        <v/>
      </c>
      <c r="Q52" s="4" t="str">
        <f t="shared" si="10"/>
        <v/>
      </c>
      <c r="S52" s="2">
        <f t="shared" si="43"/>
        <v>-1</v>
      </c>
      <c r="T52" s="4">
        <f t="shared" si="11"/>
        <v>-3</v>
      </c>
      <c r="U52" s="4">
        <f t="shared" si="12"/>
        <v>1.62</v>
      </c>
      <c r="X52" s="4">
        <f t="shared" si="13"/>
        <v>0</v>
      </c>
      <c r="Y52" s="13" t="str">
        <f t="shared" si="14"/>
        <v/>
      </c>
      <c r="Z52" s="4" t="str">
        <f t="shared" si="15"/>
        <v/>
      </c>
      <c r="AB52" s="2">
        <f t="shared" si="44"/>
        <v>-1</v>
      </c>
      <c r="AC52" s="4">
        <f t="shared" si="16"/>
        <v>-3</v>
      </c>
      <c r="AD52" s="4">
        <f t="shared" si="17"/>
        <v>1.68</v>
      </c>
      <c r="AG52" s="4">
        <f t="shared" si="18"/>
        <v>0</v>
      </c>
      <c r="AH52" s="13" t="str">
        <f t="shared" si="19"/>
        <v/>
      </c>
      <c r="AI52" s="4" t="str">
        <f t="shared" si="20"/>
        <v/>
      </c>
      <c r="AJ52" s="13"/>
      <c r="AK52" s="2">
        <f t="shared" si="45"/>
        <v>-1</v>
      </c>
      <c r="AL52" s="4">
        <f t="shared" si="21"/>
        <v>-3</v>
      </c>
      <c r="AM52" s="4">
        <f t="shared" si="22"/>
        <v>1.56</v>
      </c>
      <c r="AP52" s="4">
        <f t="shared" si="23"/>
        <v>0</v>
      </c>
      <c r="AQ52" s="13" t="str">
        <f t="shared" si="24"/>
        <v/>
      </c>
      <c r="AR52" s="4" t="str">
        <f t="shared" si="25"/>
        <v/>
      </c>
      <c r="AS52" s="13"/>
      <c r="AT52" s="2">
        <f t="shared" si="46"/>
        <v>-1</v>
      </c>
      <c r="AU52" s="4">
        <f t="shared" si="26"/>
        <v>-3</v>
      </c>
      <c r="AV52" s="4">
        <f t="shared" si="27"/>
        <v>1.56</v>
      </c>
      <c r="AY52" s="4">
        <f t="shared" si="28"/>
        <v>0</v>
      </c>
      <c r="AZ52" s="13" t="str">
        <f t="shared" si="29"/>
        <v/>
      </c>
      <c r="BA52" s="4" t="str">
        <f t="shared" si="30"/>
        <v/>
      </c>
      <c r="BB52" s="13"/>
      <c r="BC52" s="2">
        <f t="shared" si="47"/>
        <v>-1</v>
      </c>
      <c r="BD52" s="4">
        <f t="shared" si="31"/>
        <v>-3</v>
      </c>
      <c r="BE52" s="4">
        <f t="shared" si="32"/>
        <v>1.56</v>
      </c>
      <c r="BH52" s="4">
        <f t="shared" si="33"/>
        <v>0</v>
      </c>
      <c r="BI52" s="13" t="str">
        <f t="shared" si="34"/>
        <v/>
      </c>
      <c r="BJ52" s="4" t="str">
        <f t="shared" si="35"/>
        <v/>
      </c>
      <c r="BK52" s="13"/>
      <c r="BL52" s="2">
        <f t="shared" si="48"/>
        <v>-1</v>
      </c>
      <c r="BM52" s="4">
        <f t="shared" si="36"/>
        <v>-3</v>
      </c>
      <c r="BN52" s="4">
        <f t="shared" si="37"/>
        <v>1.56</v>
      </c>
      <c r="BQ52" s="4">
        <f t="shared" si="38"/>
        <v>0</v>
      </c>
      <c r="BR52" s="13" t="str">
        <f t="shared" si="39"/>
        <v/>
      </c>
      <c r="BS52" s="4" t="str">
        <f t="shared" si="40"/>
        <v/>
      </c>
      <c r="BT52" s="25"/>
    </row>
    <row r="53">
      <c r="A53" s="2">
        <f t="shared" si="41"/>
        <v>-0.5</v>
      </c>
      <c r="B53" s="4">
        <f t="shared" si="1"/>
        <v>-1.5</v>
      </c>
      <c r="C53" s="4">
        <f t="shared" si="2"/>
        <v>1.53</v>
      </c>
      <c r="F53" s="4">
        <f t="shared" si="3"/>
        <v>0</v>
      </c>
      <c r="G53" s="13" t="str">
        <f t="shared" si="4"/>
        <v/>
      </c>
      <c r="H53" s="4" t="str">
        <f t="shared" si="5"/>
        <v/>
      </c>
      <c r="J53" s="2">
        <f t="shared" si="42"/>
        <v>-0.5</v>
      </c>
      <c r="K53" s="4">
        <f t="shared" si="6"/>
        <v>-1.5</v>
      </c>
      <c r="L53" s="4">
        <f t="shared" si="7"/>
        <v>1.53</v>
      </c>
      <c r="O53" s="4">
        <f t="shared" si="8"/>
        <v>0</v>
      </c>
      <c r="P53" s="13" t="str">
        <f t="shared" si="9"/>
        <v/>
      </c>
      <c r="Q53" s="4" t="str">
        <f t="shared" si="10"/>
        <v/>
      </c>
      <c r="S53" s="2">
        <f t="shared" si="43"/>
        <v>-0.5</v>
      </c>
      <c r="T53" s="4">
        <f t="shared" si="11"/>
        <v>-1.5</v>
      </c>
      <c r="U53" s="4">
        <f t="shared" si="12"/>
        <v>1.59</v>
      </c>
      <c r="X53" s="4">
        <f t="shared" si="13"/>
        <v>0</v>
      </c>
      <c r="Y53" s="13" t="str">
        <f t="shared" si="14"/>
        <v/>
      </c>
      <c r="Z53" s="4" t="str">
        <f t="shared" si="15"/>
        <v/>
      </c>
      <c r="AB53" s="2">
        <f t="shared" si="44"/>
        <v>-0.5</v>
      </c>
      <c r="AC53" s="4">
        <f t="shared" si="16"/>
        <v>-1.5</v>
      </c>
      <c r="AD53" s="4">
        <f t="shared" si="17"/>
        <v>1.65</v>
      </c>
      <c r="AG53" s="4">
        <f t="shared" si="18"/>
        <v>0</v>
      </c>
      <c r="AH53" s="13" t="str">
        <f t="shared" si="19"/>
        <v/>
      </c>
      <c r="AI53" s="4" t="str">
        <f t="shared" si="20"/>
        <v/>
      </c>
      <c r="AJ53" s="13"/>
      <c r="AK53" s="2">
        <f t="shared" si="45"/>
        <v>-0.5</v>
      </c>
      <c r="AL53" s="4">
        <f t="shared" si="21"/>
        <v>-1.5</v>
      </c>
      <c r="AM53" s="4">
        <f t="shared" si="22"/>
        <v>1.53</v>
      </c>
      <c r="AP53" s="4">
        <f t="shared" si="23"/>
        <v>0</v>
      </c>
      <c r="AQ53" s="13" t="str">
        <f t="shared" si="24"/>
        <v/>
      </c>
      <c r="AR53" s="4" t="str">
        <f t="shared" si="25"/>
        <v/>
      </c>
      <c r="AS53" s="13"/>
      <c r="AT53" s="2">
        <f t="shared" si="46"/>
        <v>-0.5</v>
      </c>
      <c r="AU53" s="4">
        <f t="shared" si="26"/>
        <v>-1.5</v>
      </c>
      <c r="AV53" s="4">
        <f t="shared" si="27"/>
        <v>1.53</v>
      </c>
      <c r="AY53" s="4">
        <f t="shared" si="28"/>
        <v>0</v>
      </c>
      <c r="AZ53" s="13" t="str">
        <f t="shared" si="29"/>
        <v/>
      </c>
      <c r="BA53" s="4" t="str">
        <f t="shared" si="30"/>
        <v/>
      </c>
      <c r="BB53" s="13"/>
      <c r="BC53" s="2">
        <f t="shared" si="47"/>
        <v>-0.5</v>
      </c>
      <c r="BD53" s="4">
        <f t="shared" si="31"/>
        <v>-1.5</v>
      </c>
      <c r="BE53" s="4">
        <f t="shared" si="32"/>
        <v>1.53</v>
      </c>
      <c r="BH53" s="4">
        <f t="shared" si="33"/>
        <v>0</v>
      </c>
      <c r="BI53" s="13" t="str">
        <f t="shared" si="34"/>
        <v/>
      </c>
      <c r="BJ53" s="4" t="str">
        <f t="shared" si="35"/>
        <v/>
      </c>
      <c r="BK53" s="13"/>
      <c r="BL53" s="2">
        <f t="shared" si="48"/>
        <v>-0.5</v>
      </c>
      <c r="BM53" s="4">
        <f t="shared" si="36"/>
        <v>-1.5</v>
      </c>
      <c r="BN53" s="4">
        <f t="shared" si="37"/>
        <v>1.53</v>
      </c>
      <c r="BQ53" s="4">
        <f t="shared" si="38"/>
        <v>0</v>
      </c>
      <c r="BR53" s="13" t="str">
        <f t="shared" si="39"/>
        <v/>
      </c>
      <c r="BS53" s="4" t="str">
        <f t="shared" si="40"/>
        <v/>
      </c>
      <c r="BT53" s="25"/>
    </row>
    <row r="54">
      <c r="A54" s="2">
        <f t="shared" si="41"/>
        <v>0</v>
      </c>
      <c r="B54" s="4">
        <f t="shared" si="1"/>
        <v>0</v>
      </c>
      <c r="C54" s="4">
        <f t="shared" si="2"/>
        <v>1.5</v>
      </c>
      <c r="F54" s="4">
        <f t="shared" si="3"/>
        <v>0</v>
      </c>
      <c r="G54" s="13" t="str">
        <f t="shared" si="4"/>
        <v/>
      </c>
      <c r="H54" s="4" t="str">
        <f t="shared" si="5"/>
        <v/>
      </c>
      <c r="J54" s="2">
        <f t="shared" si="42"/>
        <v>0</v>
      </c>
      <c r="K54" s="4">
        <f t="shared" si="6"/>
        <v>0</v>
      </c>
      <c r="L54" s="4">
        <f t="shared" si="7"/>
        <v>1.5</v>
      </c>
      <c r="O54" s="4">
        <f t="shared" si="8"/>
        <v>0</v>
      </c>
      <c r="P54" s="13" t="str">
        <f t="shared" si="9"/>
        <v/>
      </c>
      <c r="Q54" s="4" t="str">
        <f t="shared" si="10"/>
        <v/>
      </c>
      <c r="S54" s="2">
        <f t="shared" si="43"/>
        <v>0</v>
      </c>
      <c r="T54" s="4">
        <f t="shared" si="11"/>
        <v>0</v>
      </c>
      <c r="U54" s="4">
        <f t="shared" si="12"/>
        <v>1.56</v>
      </c>
      <c r="X54" s="4">
        <f t="shared" si="13"/>
        <v>0</v>
      </c>
      <c r="Y54" s="13" t="str">
        <f t="shared" si="14"/>
        <v/>
      </c>
      <c r="Z54" s="4" t="str">
        <f t="shared" si="15"/>
        <v/>
      </c>
      <c r="AB54" s="2">
        <f t="shared" si="44"/>
        <v>0</v>
      </c>
      <c r="AC54" s="4">
        <f t="shared" si="16"/>
        <v>0</v>
      </c>
      <c r="AD54" s="4">
        <f t="shared" si="17"/>
        <v>1.62</v>
      </c>
      <c r="AG54" s="4">
        <f t="shared" si="18"/>
        <v>0</v>
      </c>
      <c r="AH54" s="13" t="str">
        <f t="shared" si="19"/>
        <v/>
      </c>
      <c r="AI54" s="4" t="str">
        <f t="shared" si="20"/>
        <v/>
      </c>
      <c r="AJ54" s="13"/>
      <c r="AK54" s="2">
        <f t="shared" si="45"/>
        <v>0</v>
      </c>
      <c r="AL54" s="4">
        <f t="shared" si="21"/>
        <v>0</v>
      </c>
      <c r="AM54" s="4">
        <f t="shared" si="22"/>
        <v>1.5</v>
      </c>
      <c r="AP54" s="4">
        <f t="shared" si="23"/>
        <v>0</v>
      </c>
      <c r="AQ54" s="13" t="str">
        <f t="shared" si="24"/>
        <v/>
      </c>
      <c r="AR54" s="4" t="str">
        <f t="shared" si="25"/>
        <v/>
      </c>
      <c r="AS54" s="13"/>
      <c r="AT54" s="2">
        <f t="shared" si="46"/>
        <v>0</v>
      </c>
      <c r="AU54" s="4">
        <f t="shared" si="26"/>
        <v>0</v>
      </c>
      <c r="AV54" s="4">
        <f t="shared" si="27"/>
        <v>1.5</v>
      </c>
      <c r="AY54" s="4">
        <f t="shared" si="28"/>
        <v>0</v>
      </c>
      <c r="AZ54" s="13" t="str">
        <f t="shared" si="29"/>
        <v/>
      </c>
      <c r="BA54" s="4" t="str">
        <f t="shared" si="30"/>
        <v/>
      </c>
      <c r="BB54" s="13"/>
      <c r="BC54" s="2">
        <f t="shared" si="47"/>
        <v>0</v>
      </c>
      <c r="BD54" s="4">
        <f t="shared" si="31"/>
        <v>0</v>
      </c>
      <c r="BE54" s="4">
        <f t="shared" si="32"/>
        <v>1.5</v>
      </c>
      <c r="BH54" s="4">
        <f t="shared" si="33"/>
        <v>0</v>
      </c>
      <c r="BI54" s="13" t="str">
        <f t="shared" si="34"/>
        <v/>
      </c>
      <c r="BJ54" s="4" t="str">
        <f t="shared" si="35"/>
        <v/>
      </c>
      <c r="BK54" s="13"/>
      <c r="BL54" s="2">
        <f t="shared" si="48"/>
        <v>0</v>
      </c>
      <c r="BM54" s="4">
        <f t="shared" si="36"/>
        <v>0</v>
      </c>
      <c r="BN54" s="4">
        <f t="shared" si="37"/>
        <v>1.5</v>
      </c>
      <c r="BQ54" s="4">
        <f t="shared" si="38"/>
        <v>0</v>
      </c>
      <c r="BR54" s="13" t="str">
        <f t="shared" si="39"/>
        <v/>
      </c>
      <c r="BS54" s="4" t="str">
        <f t="shared" si="40"/>
        <v/>
      </c>
      <c r="BT54" s="25"/>
    </row>
    <row r="55">
      <c r="A55" s="2">
        <f t="shared" si="41"/>
        <v>0.5</v>
      </c>
      <c r="B55" s="4">
        <f t="shared" si="1"/>
        <v>1.5</v>
      </c>
      <c r="C55" s="4">
        <f t="shared" si="2"/>
        <v>1.47</v>
      </c>
      <c r="F55" s="4">
        <f t="shared" si="3"/>
        <v>0</v>
      </c>
      <c r="G55" s="13" t="str">
        <f t="shared" si="4"/>
        <v/>
      </c>
      <c r="H55" s="4" t="str">
        <f t="shared" si="5"/>
        <v/>
      </c>
      <c r="J55" s="2">
        <f t="shared" si="42"/>
        <v>0.5</v>
      </c>
      <c r="K55" s="4">
        <f t="shared" si="6"/>
        <v>1.5</v>
      </c>
      <c r="L55" s="4">
        <f t="shared" si="7"/>
        <v>1.47</v>
      </c>
      <c r="O55" s="4">
        <f t="shared" si="8"/>
        <v>0</v>
      </c>
      <c r="P55" s="13" t="str">
        <f t="shared" si="9"/>
        <v/>
      </c>
      <c r="Q55" s="4" t="str">
        <f t="shared" si="10"/>
        <v/>
      </c>
      <c r="S55" s="2">
        <f t="shared" si="43"/>
        <v>0.5</v>
      </c>
      <c r="T55" s="4">
        <f t="shared" si="11"/>
        <v>1.5</v>
      </c>
      <c r="U55" s="4">
        <f t="shared" si="12"/>
        <v>1.53</v>
      </c>
      <c r="X55" s="4">
        <f t="shared" si="13"/>
        <v>0</v>
      </c>
      <c r="Y55" s="13" t="str">
        <f t="shared" si="14"/>
        <v/>
      </c>
      <c r="Z55" s="4" t="str">
        <f t="shared" si="15"/>
        <v/>
      </c>
      <c r="AB55" s="2">
        <f t="shared" si="44"/>
        <v>0.5</v>
      </c>
      <c r="AC55" s="4">
        <f t="shared" si="16"/>
        <v>1.5</v>
      </c>
      <c r="AD55" s="4">
        <f t="shared" si="17"/>
        <v>1.59</v>
      </c>
      <c r="AG55" s="4">
        <f t="shared" si="18"/>
        <v>0</v>
      </c>
      <c r="AH55" s="13" t="str">
        <f t="shared" si="19"/>
        <v/>
      </c>
      <c r="AI55" s="4" t="str">
        <f t="shared" si="20"/>
        <v/>
      </c>
      <c r="AJ55" s="13"/>
      <c r="AK55" s="2">
        <f t="shared" si="45"/>
        <v>0.5</v>
      </c>
      <c r="AL55" s="4">
        <f t="shared" si="21"/>
        <v>1.5</v>
      </c>
      <c r="AM55" s="4">
        <f t="shared" si="22"/>
        <v>1.47</v>
      </c>
      <c r="AP55" s="4">
        <f t="shared" si="23"/>
        <v>0</v>
      </c>
      <c r="AQ55" s="13" t="str">
        <f t="shared" si="24"/>
        <v/>
      </c>
      <c r="AR55" s="4" t="str">
        <f t="shared" si="25"/>
        <v/>
      </c>
      <c r="AS55" s="13"/>
      <c r="AT55" s="2">
        <f t="shared" si="46"/>
        <v>0.5</v>
      </c>
      <c r="AU55" s="4">
        <f t="shared" si="26"/>
        <v>1.5</v>
      </c>
      <c r="AV55" s="4">
        <f t="shared" si="27"/>
        <v>1.47</v>
      </c>
      <c r="AY55" s="4">
        <f t="shared" si="28"/>
        <v>0</v>
      </c>
      <c r="AZ55" s="13" t="str">
        <f t="shared" si="29"/>
        <v/>
      </c>
      <c r="BA55" s="4" t="str">
        <f t="shared" si="30"/>
        <v/>
      </c>
      <c r="BB55" s="13"/>
      <c r="BC55" s="2">
        <f t="shared" si="47"/>
        <v>0.5</v>
      </c>
      <c r="BD55" s="4">
        <f t="shared" si="31"/>
        <v>1.5</v>
      </c>
      <c r="BE55" s="4">
        <f t="shared" si="32"/>
        <v>1.47</v>
      </c>
      <c r="BH55" s="4">
        <f t="shared" si="33"/>
        <v>0</v>
      </c>
      <c r="BI55" s="13" t="str">
        <f t="shared" si="34"/>
        <v/>
      </c>
      <c r="BJ55" s="4" t="str">
        <f t="shared" si="35"/>
        <v/>
      </c>
      <c r="BK55" s="13"/>
      <c r="BL55" s="2">
        <f t="shared" si="48"/>
        <v>0.5</v>
      </c>
      <c r="BM55" s="4">
        <f t="shared" si="36"/>
        <v>1.5</v>
      </c>
      <c r="BN55" s="4">
        <f t="shared" si="37"/>
        <v>1.47</v>
      </c>
      <c r="BQ55" s="4">
        <f t="shared" si="38"/>
        <v>0</v>
      </c>
      <c r="BR55" s="13" t="str">
        <f t="shared" si="39"/>
        <v/>
      </c>
      <c r="BS55" s="4" t="str">
        <f t="shared" si="40"/>
        <v/>
      </c>
      <c r="BT55" s="25"/>
    </row>
    <row r="56">
      <c r="A56" s="2">
        <f t="shared" si="41"/>
        <v>1</v>
      </c>
      <c r="B56" s="4">
        <f t="shared" si="1"/>
        <v>3</v>
      </c>
      <c r="C56" s="4">
        <f t="shared" si="2"/>
        <v>1.44</v>
      </c>
      <c r="F56" s="4">
        <f t="shared" si="3"/>
        <v>0</v>
      </c>
      <c r="G56" s="13" t="str">
        <f t="shared" si="4"/>
        <v/>
      </c>
      <c r="H56" s="4" t="str">
        <f t="shared" si="5"/>
        <v/>
      </c>
      <c r="J56" s="2">
        <f t="shared" si="42"/>
        <v>1</v>
      </c>
      <c r="K56" s="4">
        <f t="shared" si="6"/>
        <v>3</v>
      </c>
      <c r="L56" s="4">
        <f t="shared" si="7"/>
        <v>1.44</v>
      </c>
      <c r="O56" s="4">
        <f t="shared" si="8"/>
        <v>0</v>
      </c>
      <c r="P56" s="13" t="str">
        <f t="shared" si="9"/>
        <v/>
      </c>
      <c r="Q56" s="4" t="str">
        <f t="shared" si="10"/>
        <v/>
      </c>
      <c r="S56" s="2">
        <f t="shared" si="43"/>
        <v>1</v>
      </c>
      <c r="T56" s="4">
        <f t="shared" si="11"/>
        <v>3</v>
      </c>
      <c r="U56" s="4">
        <f t="shared" si="12"/>
        <v>1.5</v>
      </c>
      <c r="X56" s="4">
        <f t="shared" si="13"/>
        <v>0</v>
      </c>
      <c r="Y56" s="13" t="str">
        <f t="shared" si="14"/>
        <v/>
      </c>
      <c r="Z56" s="4" t="str">
        <f t="shared" si="15"/>
        <v/>
      </c>
      <c r="AB56" s="2">
        <f t="shared" si="44"/>
        <v>1</v>
      </c>
      <c r="AC56" s="4">
        <f t="shared" si="16"/>
        <v>3</v>
      </c>
      <c r="AD56" s="4">
        <f t="shared" si="17"/>
        <v>1.56</v>
      </c>
      <c r="AG56" s="4">
        <f t="shared" si="18"/>
        <v>0</v>
      </c>
      <c r="AH56" s="13" t="str">
        <f t="shared" si="19"/>
        <v/>
      </c>
      <c r="AI56" s="4" t="str">
        <f t="shared" si="20"/>
        <v/>
      </c>
      <c r="AJ56" s="13"/>
      <c r="AK56" s="2">
        <f t="shared" si="45"/>
        <v>1</v>
      </c>
      <c r="AL56" s="4">
        <f t="shared" si="21"/>
        <v>3</v>
      </c>
      <c r="AM56" s="4">
        <f t="shared" si="22"/>
        <v>1.44</v>
      </c>
      <c r="AP56" s="4">
        <f t="shared" si="23"/>
        <v>0</v>
      </c>
      <c r="AQ56" s="13" t="str">
        <f t="shared" si="24"/>
        <v/>
      </c>
      <c r="AR56" s="4" t="str">
        <f t="shared" si="25"/>
        <v/>
      </c>
      <c r="AS56" s="13"/>
      <c r="AT56" s="2">
        <f t="shared" si="46"/>
        <v>1</v>
      </c>
      <c r="AU56" s="4">
        <f t="shared" si="26"/>
        <v>3</v>
      </c>
      <c r="AV56" s="4">
        <f t="shared" si="27"/>
        <v>1.44</v>
      </c>
      <c r="AY56" s="4">
        <f t="shared" si="28"/>
        <v>0</v>
      </c>
      <c r="AZ56" s="13" t="str">
        <f t="shared" si="29"/>
        <v/>
      </c>
      <c r="BA56" s="4" t="str">
        <f t="shared" si="30"/>
        <v/>
      </c>
      <c r="BB56" s="13"/>
      <c r="BC56" s="2">
        <f t="shared" si="47"/>
        <v>1</v>
      </c>
      <c r="BD56" s="4">
        <f t="shared" si="31"/>
        <v>3</v>
      </c>
      <c r="BE56" s="4">
        <f t="shared" si="32"/>
        <v>1.44</v>
      </c>
      <c r="BH56" s="4">
        <f t="shared" si="33"/>
        <v>0</v>
      </c>
      <c r="BI56" s="13" t="str">
        <f t="shared" si="34"/>
        <v/>
      </c>
      <c r="BJ56" s="4" t="str">
        <f t="shared" si="35"/>
        <v/>
      </c>
      <c r="BK56" s="13"/>
      <c r="BL56" s="2">
        <f t="shared" si="48"/>
        <v>1</v>
      </c>
      <c r="BM56" s="4">
        <f t="shared" si="36"/>
        <v>3</v>
      </c>
      <c r="BN56" s="4">
        <f t="shared" si="37"/>
        <v>1.44</v>
      </c>
      <c r="BQ56" s="4">
        <f t="shared" si="38"/>
        <v>0</v>
      </c>
      <c r="BR56" s="13" t="str">
        <f t="shared" si="39"/>
        <v/>
      </c>
      <c r="BS56" s="4" t="str">
        <f t="shared" si="40"/>
        <v/>
      </c>
      <c r="BT56" s="25"/>
    </row>
    <row r="57">
      <c r="A57" s="2">
        <f t="shared" si="41"/>
        <v>1.5</v>
      </c>
      <c r="B57" s="4">
        <f t="shared" si="1"/>
        <v>4.5</v>
      </c>
      <c r="C57" s="4">
        <f t="shared" si="2"/>
        <v>1.41</v>
      </c>
      <c r="F57" s="4">
        <f t="shared" si="3"/>
        <v>0</v>
      </c>
      <c r="G57" s="13" t="str">
        <f t="shared" si="4"/>
        <v/>
      </c>
      <c r="H57" s="4" t="str">
        <f t="shared" si="5"/>
        <v/>
      </c>
      <c r="J57" s="2">
        <f t="shared" si="42"/>
        <v>1.5</v>
      </c>
      <c r="K57" s="4">
        <f t="shared" si="6"/>
        <v>4.5</v>
      </c>
      <c r="L57" s="4">
        <f t="shared" si="7"/>
        <v>1.41</v>
      </c>
      <c r="O57" s="4">
        <f t="shared" si="8"/>
        <v>0</v>
      </c>
      <c r="P57" s="13" t="str">
        <f t="shared" si="9"/>
        <v/>
      </c>
      <c r="Q57" s="4" t="str">
        <f t="shared" si="10"/>
        <v/>
      </c>
      <c r="S57" s="2">
        <f t="shared" si="43"/>
        <v>1.5</v>
      </c>
      <c r="T57" s="4">
        <f t="shared" si="11"/>
        <v>4.5</v>
      </c>
      <c r="U57" s="4">
        <f t="shared" si="12"/>
        <v>1.47</v>
      </c>
      <c r="X57" s="4">
        <f t="shared" si="13"/>
        <v>0</v>
      </c>
      <c r="Y57" s="13" t="str">
        <f t="shared" si="14"/>
        <v/>
      </c>
      <c r="Z57" s="4" t="str">
        <f t="shared" si="15"/>
        <v/>
      </c>
      <c r="AB57" s="2">
        <f t="shared" si="44"/>
        <v>1.5</v>
      </c>
      <c r="AC57" s="4">
        <f t="shared" si="16"/>
        <v>4.5</v>
      </c>
      <c r="AD57" s="4">
        <f t="shared" si="17"/>
        <v>1.53</v>
      </c>
      <c r="AG57" s="4">
        <f t="shared" si="18"/>
        <v>0</v>
      </c>
      <c r="AH57" s="13" t="str">
        <f t="shared" si="19"/>
        <v/>
      </c>
      <c r="AI57" s="4" t="str">
        <f t="shared" si="20"/>
        <v/>
      </c>
      <c r="AJ57" s="13"/>
      <c r="AK57" s="2">
        <f t="shared" si="45"/>
        <v>1.5</v>
      </c>
      <c r="AL57" s="4">
        <f t="shared" si="21"/>
        <v>4.5</v>
      </c>
      <c r="AM57" s="4">
        <f t="shared" si="22"/>
        <v>1.41</v>
      </c>
      <c r="AP57" s="4">
        <f t="shared" si="23"/>
        <v>0</v>
      </c>
      <c r="AQ57" s="13" t="str">
        <f t="shared" si="24"/>
        <v/>
      </c>
      <c r="AR57" s="4" t="str">
        <f t="shared" si="25"/>
        <v/>
      </c>
      <c r="AS57" s="13"/>
      <c r="AT57" s="2">
        <f t="shared" si="46"/>
        <v>1.5</v>
      </c>
      <c r="AU57" s="4">
        <f t="shared" si="26"/>
        <v>4.5</v>
      </c>
      <c r="AV57" s="4">
        <f t="shared" si="27"/>
        <v>1.41</v>
      </c>
      <c r="AY57" s="4">
        <f t="shared" si="28"/>
        <v>0</v>
      </c>
      <c r="AZ57" s="13" t="str">
        <f t="shared" si="29"/>
        <v/>
      </c>
      <c r="BA57" s="4" t="str">
        <f t="shared" si="30"/>
        <v/>
      </c>
      <c r="BB57" s="13"/>
      <c r="BC57" s="2">
        <f t="shared" si="47"/>
        <v>1.5</v>
      </c>
      <c r="BD57" s="4">
        <f t="shared" si="31"/>
        <v>4.5</v>
      </c>
      <c r="BE57" s="4">
        <f t="shared" si="32"/>
        <v>1.41</v>
      </c>
      <c r="BH57" s="4">
        <f t="shared" si="33"/>
        <v>0</v>
      </c>
      <c r="BI57" s="13" t="str">
        <f t="shared" si="34"/>
        <v/>
      </c>
      <c r="BJ57" s="4" t="str">
        <f t="shared" si="35"/>
        <v/>
      </c>
      <c r="BK57" s="13"/>
      <c r="BL57" s="2">
        <f t="shared" si="48"/>
        <v>1.5</v>
      </c>
      <c r="BM57" s="4">
        <f t="shared" si="36"/>
        <v>4.5</v>
      </c>
      <c r="BN57" s="4">
        <f t="shared" si="37"/>
        <v>1.41</v>
      </c>
      <c r="BQ57" s="4">
        <f t="shared" si="38"/>
        <v>0</v>
      </c>
      <c r="BR57" s="13" t="str">
        <f t="shared" si="39"/>
        <v/>
      </c>
      <c r="BS57" s="4" t="str">
        <f t="shared" si="40"/>
        <v/>
      </c>
      <c r="BT57" s="25"/>
    </row>
    <row r="58">
      <c r="A58" s="2">
        <f t="shared" si="41"/>
        <v>2</v>
      </c>
      <c r="B58" s="4">
        <f t="shared" si="1"/>
        <v>6</v>
      </c>
      <c r="C58" s="4">
        <f t="shared" si="2"/>
        <v>1.38</v>
      </c>
      <c r="F58" s="4">
        <f t="shared" si="3"/>
        <v>0</v>
      </c>
      <c r="G58" s="13" t="str">
        <f t="shared" si="4"/>
        <v/>
      </c>
      <c r="H58" s="4" t="str">
        <f t="shared" si="5"/>
        <v/>
      </c>
      <c r="J58" s="2">
        <f t="shared" si="42"/>
        <v>2</v>
      </c>
      <c r="K58" s="4">
        <f t="shared" si="6"/>
        <v>6</v>
      </c>
      <c r="L58" s="4">
        <f t="shared" si="7"/>
        <v>1.38</v>
      </c>
      <c r="O58" s="4">
        <f t="shared" si="8"/>
        <v>0</v>
      </c>
      <c r="P58" s="13" t="str">
        <f t="shared" si="9"/>
        <v/>
      </c>
      <c r="Q58" s="4" t="str">
        <f t="shared" si="10"/>
        <v/>
      </c>
      <c r="S58" s="2">
        <f t="shared" si="43"/>
        <v>2</v>
      </c>
      <c r="T58" s="4">
        <f t="shared" si="11"/>
        <v>6</v>
      </c>
      <c r="U58" s="4">
        <f t="shared" si="12"/>
        <v>1.44</v>
      </c>
      <c r="X58" s="4">
        <f t="shared" si="13"/>
        <v>0</v>
      </c>
      <c r="Y58" s="13" t="str">
        <f t="shared" si="14"/>
        <v/>
      </c>
      <c r="Z58" s="4" t="str">
        <f t="shared" si="15"/>
        <v/>
      </c>
      <c r="AB58" s="2">
        <f t="shared" si="44"/>
        <v>2</v>
      </c>
      <c r="AC58" s="4">
        <f t="shared" si="16"/>
        <v>6</v>
      </c>
      <c r="AD58" s="4">
        <f t="shared" si="17"/>
        <v>1.5</v>
      </c>
      <c r="AG58" s="4">
        <f t="shared" si="18"/>
        <v>0</v>
      </c>
      <c r="AH58" s="13" t="str">
        <f t="shared" si="19"/>
        <v/>
      </c>
      <c r="AI58" s="4" t="str">
        <f t="shared" si="20"/>
        <v/>
      </c>
      <c r="AJ58" s="13"/>
      <c r="AK58" s="2">
        <f t="shared" si="45"/>
        <v>2</v>
      </c>
      <c r="AL58" s="4">
        <f t="shared" si="21"/>
        <v>6</v>
      </c>
      <c r="AM58" s="4">
        <f t="shared" si="22"/>
        <v>1.38</v>
      </c>
      <c r="AP58" s="4">
        <f t="shared" si="23"/>
        <v>0</v>
      </c>
      <c r="AQ58" s="13" t="str">
        <f t="shared" si="24"/>
        <v/>
      </c>
      <c r="AR58" s="4" t="str">
        <f t="shared" si="25"/>
        <v/>
      </c>
      <c r="AS58" s="13"/>
      <c r="AT58" s="2">
        <f t="shared" si="46"/>
        <v>2</v>
      </c>
      <c r="AU58" s="4">
        <f t="shared" si="26"/>
        <v>6</v>
      </c>
      <c r="AV58" s="4">
        <f t="shared" si="27"/>
        <v>1.38</v>
      </c>
      <c r="AY58" s="4">
        <f t="shared" si="28"/>
        <v>0</v>
      </c>
      <c r="AZ58" s="13" t="str">
        <f t="shared" si="29"/>
        <v/>
      </c>
      <c r="BA58" s="4" t="str">
        <f t="shared" si="30"/>
        <v/>
      </c>
      <c r="BB58" s="13"/>
      <c r="BC58" s="2">
        <f t="shared" si="47"/>
        <v>2</v>
      </c>
      <c r="BD58" s="4">
        <f t="shared" si="31"/>
        <v>6</v>
      </c>
      <c r="BE58" s="4">
        <f t="shared" si="32"/>
        <v>1.38</v>
      </c>
      <c r="BH58" s="4">
        <f t="shared" si="33"/>
        <v>0</v>
      </c>
      <c r="BI58" s="13" t="str">
        <f t="shared" si="34"/>
        <v/>
      </c>
      <c r="BJ58" s="4" t="str">
        <f t="shared" si="35"/>
        <v/>
      </c>
      <c r="BK58" s="13"/>
      <c r="BL58" s="2">
        <f t="shared" si="48"/>
        <v>2</v>
      </c>
      <c r="BM58" s="4">
        <f t="shared" si="36"/>
        <v>6</v>
      </c>
      <c r="BN58" s="4">
        <f t="shared" si="37"/>
        <v>1.38</v>
      </c>
      <c r="BQ58" s="4">
        <f t="shared" si="38"/>
        <v>0</v>
      </c>
      <c r="BR58" s="13" t="str">
        <f t="shared" si="39"/>
        <v/>
      </c>
      <c r="BS58" s="4" t="str">
        <f t="shared" si="40"/>
        <v/>
      </c>
      <c r="BT58" s="25"/>
    </row>
    <row r="59">
      <c r="A59" s="2">
        <f t="shared" si="41"/>
        <v>2.5</v>
      </c>
      <c r="B59" s="4">
        <f t="shared" si="1"/>
        <v>7.5</v>
      </c>
      <c r="C59" s="4">
        <f t="shared" si="2"/>
        <v>1.35</v>
      </c>
      <c r="F59" s="4">
        <f t="shared" si="3"/>
        <v>0</v>
      </c>
      <c r="G59" s="13" t="str">
        <f t="shared" si="4"/>
        <v/>
      </c>
      <c r="H59" s="4" t="str">
        <f t="shared" si="5"/>
        <v/>
      </c>
      <c r="J59" s="2">
        <f t="shared" si="42"/>
        <v>2.5</v>
      </c>
      <c r="K59" s="4">
        <f t="shared" si="6"/>
        <v>7.5</v>
      </c>
      <c r="L59" s="4">
        <f t="shared" si="7"/>
        <v>1.35</v>
      </c>
      <c r="O59" s="4">
        <f t="shared" si="8"/>
        <v>0</v>
      </c>
      <c r="P59" s="13" t="str">
        <f t="shared" si="9"/>
        <v/>
      </c>
      <c r="Q59" s="4" t="str">
        <f t="shared" si="10"/>
        <v/>
      </c>
      <c r="S59" s="2">
        <f t="shared" si="43"/>
        <v>2.5</v>
      </c>
      <c r="T59" s="4">
        <f t="shared" si="11"/>
        <v>7.5</v>
      </c>
      <c r="U59" s="4">
        <f t="shared" si="12"/>
        <v>1.41</v>
      </c>
      <c r="X59" s="4">
        <f t="shared" si="13"/>
        <v>0</v>
      </c>
      <c r="Y59" s="13" t="str">
        <f t="shared" si="14"/>
        <v/>
      </c>
      <c r="Z59" s="4" t="str">
        <f t="shared" si="15"/>
        <v/>
      </c>
      <c r="AB59" s="2">
        <f t="shared" si="44"/>
        <v>2.5</v>
      </c>
      <c r="AC59" s="4">
        <f t="shared" si="16"/>
        <v>7.5</v>
      </c>
      <c r="AD59" s="4">
        <f t="shared" si="17"/>
        <v>1.47</v>
      </c>
      <c r="AG59" s="4">
        <f t="shared" si="18"/>
        <v>0</v>
      </c>
      <c r="AH59" s="13" t="str">
        <f t="shared" si="19"/>
        <v/>
      </c>
      <c r="AI59" s="4" t="str">
        <f t="shared" si="20"/>
        <v/>
      </c>
      <c r="AJ59" s="13"/>
      <c r="AK59" s="2">
        <f t="shared" si="45"/>
        <v>2.5</v>
      </c>
      <c r="AL59" s="4">
        <f t="shared" si="21"/>
        <v>7.5</v>
      </c>
      <c r="AM59" s="4">
        <f t="shared" si="22"/>
        <v>1.35</v>
      </c>
      <c r="AP59" s="4">
        <f t="shared" si="23"/>
        <v>0</v>
      </c>
      <c r="AQ59" s="13" t="str">
        <f t="shared" si="24"/>
        <v/>
      </c>
      <c r="AR59" s="4" t="str">
        <f t="shared" si="25"/>
        <v/>
      </c>
      <c r="AS59" s="13"/>
      <c r="AT59" s="2">
        <f t="shared" si="46"/>
        <v>2.5</v>
      </c>
      <c r="AU59" s="4">
        <f t="shared" si="26"/>
        <v>7.5</v>
      </c>
      <c r="AV59" s="4">
        <f t="shared" si="27"/>
        <v>1.35</v>
      </c>
      <c r="AY59" s="4">
        <f t="shared" si="28"/>
        <v>0</v>
      </c>
      <c r="AZ59" s="13" t="str">
        <f t="shared" si="29"/>
        <v/>
      </c>
      <c r="BA59" s="4" t="str">
        <f t="shared" si="30"/>
        <v/>
      </c>
      <c r="BB59" s="13"/>
      <c r="BC59" s="2">
        <f t="shared" si="47"/>
        <v>2.5</v>
      </c>
      <c r="BD59" s="4">
        <f t="shared" si="31"/>
        <v>7.5</v>
      </c>
      <c r="BE59" s="4">
        <f t="shared" si="32"/>
        <v>1.35</v>
      </c>
      <c r="BH59" s="4">
        <f t="shared" si="33"/>
        <v>0</v>
      </c>
      <c r="BI59" s="13" t="str">
        <f t="shared" si="34"/>
        <v/>
      </c>
      <c r="BJ59" s="4" t="str">
        <f t="shared" si="35"/>
        <v/>
      </c>
      <c r="BK59" s="13"/>
      <c r="BL59" s="2">
        <f t="shared" si="48"/>
        <v>2.5</v>
      </c>
      <c r="BM59" s="4">
        <f t="shared" si="36"/>
        <v>7.5</v>
      </c>
      <c r="BN59" s="4">
        <f t="shared" si="37"/>
        <v>1.35</v>
      </c>
      <c r="BQ59" s="4">
        <f t="shared" si="38"/>
        <v>0</v>
      </c>
      <c r="BR59" s="13" t="str">
        <f t="shared" si="39"/>
        <v/>
      </c>
      <c r="BS59" s="4" t="str">
        <f t="shared" si="40"/>
        <v/>
      </c>
      <c r="BT59" s="25"/>
    </row>
    <row r="60">
      <c r="A60" s="2">
        <f t="shared" si="41"/>
        <v>3</v>
      </c>
      <c r="B60" s="4">
        <f t="shared" si="1"/>
        <v>9</v>
      </c>
      <c r="C60" s="4">
        <f t="shared" si="2"/>
        <v>1.32</v>
      </c>
      <c r="F60" s="4">
        <f t="shared" si="3"/>
        <v>0</v>
      </c>
      <c r="G60" s="13" t="str">
        <f t="shared" si="4"/>
        <v/>
      </c>
      <c r="H60" s="4" t="str">
        <f t="shared" si="5"/>
        <v/>
      </c>
      <c r="J60" s="2">
        <f t="shared" si="42"/>
        <v>3</v>
      </c>
      <c r="K60" s="4">
        <f t="shared" si="6"/>
        <v>9</v>
      </c>
      <c r="L60" s="4">
        <f t="shared" si="7"/>
        <v>1.32</v>
      </c>
      <c r="O60" s="4">
        <f t="shared" si="8"/>
        <v>0</v>
      </c>
      <c r="P60" s="13" t="str">
        <f t="shared" si="9"/>
        <v/>
      </c>
      <c r="Q60" s="4" t="str">
        <f t="shared" si="10"/>
        <v/>
      </c>
      <c r="S60" s="2">
        <f t="shared" si="43"/>
        <v>3</v>
      </c>
      <c r="T60" s="4">
        <f t="shared" si="11"/>
        <v>9</v>
      </c>
      <c r="U60" s="4">
        <f t="shared" si="12"/>
        <v>1.38</v>
      </c>
      <c r="X60" s="4">
        <f t="shared" si="13"/>
        <v>0</v>
      </c>
      <c r="Y60" s="13" t="str">
        <f t="shared" si="14"/>
        <v/>
      </c>
      <c r="Z60" s="4" t="str">
        <f t="shared" si="15"/>
        <v/>
      </c>
      <c r="AB60" s="2">
        <f t="shared" si="44"/>
        <v>3</v>
      </c>
      <c r="AC60" s="4">
        <f t="shared" si="16"/>
        <v>9</v>
      </c>
      <c r="AD60" s="4">
        <f t="shared" si="17"/>
        <v>1.44</v>
      </c>
      <c r="AG60" s="4">
        <f t="shared" si="18"/>
        <v>0</v>
      </c>
      <c r="AH60" s="13" t="str">
        <f t="shared" si="19"/>
        <v/>
      </c>
      <c r="AI60" s="4" t="str">
        <f t="shared" si="20"/>
        <v/>
      </c>
      <c r="AJ60" s="13"/>
      <c r="AK60" s="2">
        <f t="shared" si="45"/>
        <v>3</v>
      </c>
      <c r="AL60" s="4">
        <f t="shared" si="21"/>
        <v>9</v>
      </c>
      <c r="AM60" s="4">
        <f t="shared" si="22"/>
        <v>1.32</v>
      </c>
      <c r="AP60" s="4">
        <f t="shared" si="23"/>
        <v>0</v>
      </c>
      <c r="AQ60" s="13" t="str">
        <f t="shared" si="24"/>
        <v/>
      </c>
      <c r="AR60" s="4" t="str">
        <f t="shared" si="25"/>
        <v/>
      </c>
      <c r="AS60" s="13"/>
      <c r="AT60" s="2">
        <f t="shared" si="46"/>
        <v>3</v>
      </c>
      <c r="AU60" s="4">
        <f t="shared" si="26"/>
        <v>9</v>
      </c>
      <c r="AV60" s="4">
        <f t="shared" si="27"/>
        <v>1.32</v>
      </c>
      <c r="AY60" s="4">
        <f t="shared" si="28"/>
        <v>0</v>
      </c>
      <c r="AZ60" s="13" t="str">
        <f t="shared" si="29"/>
        <v/>
      </c>
      <c r="BA60" s="4" t="str">
        <f t="shared" si="30"/>
        <v/>
      </c>
      <c r="BB60" s="13"/>
      <c r="BC60" s="2">
        <f t="shared" si="47"/>
        <v>3</v>
      </c>
      <c r="BD60" s="4">
        <f t="shared" si="31"/>
        <v>9</v>
      </c>
      <c r="BE60" s="4">
        <f t="shared" si="32"/>
        <v>1.32</v>
      </c>
      <c r="BH60" s="4">
        <f t="shared" si="33"/>
        <v>0</v>
      </c>
      <c r="BI60" s="13" t="str">
        <f t="shared" si="34"/>
        <v/>
      </c>
      <c r="BJ60" s="4" t="str">
        <f t="shared" si="35"/>
        <v/>
      </c>
      <c r="BK60" s="13"/>
      <c r="BL60" s="2">
        <f t="shared" si="48"/>
        <v>3</v>
      </c>
      <c r="BM60" s="4">
        <f t="shared" si="36"/>
        <v>9</v>
      </c>
      <c r="BN60" s="4">
        <f t="shared" si="37"/>
        <v>1.32</v>
      </c>
      <c r="BQ60" s="4">
        <f t="shared" si="38"/>
        <v>0</v>
      </c>
      <c r="BR60" s="13" t="str">
        <f t="shared" si="39"/>
        <v/>
      </c>
      <c r="BS60" s="4" t="str">
        <f t="shared" si="40"/>
        <v/>
      </c>
      <c r="BT60" s="25"/>
    </row>
    <row r="61">
      <c r="A61" s="2">
        <f t="shared" si="41"/>
        <v>3.5</v>
      </c>
      <c r="B61" s="4">
        <f t="shared" si="1"/>
        <v>10.5</v>
      </c>
      <c r="C61" s="4">
        <f t="shared" si="2"/>
        <v>1.29</v>
      </c>
      <c r="F61" s="4">
        <f t="shared" si="3"/>
        <v>0</v>
      </c>
      <c r="G61" s="13" t="str">
        <f t="shared" si="4"/>
        <v/>
      </c>
      <c r="H61" s="4" t="str">
        <f t="shared" si="5"/>
        <v/>
      </c>
      <c r="J61" s="2">
        <f t="shared" si="42"/>
        <v>3.5</v>
      </c>
      <c r="K61" s="4">
        <f t="shared" si="6"/>
        <v>10.5</v>
      </c>
      <c r="L61" s="4">
        <f t="shared" si="7"/>
        <v>1.29</v>
      </c>
      <c r="O61" s="4">
        <f t="shared" si="8"/>
        <v>0</v>
      </c>
      <c r="P61" s="13" t="str">
        <f t="shared" si="9"/>
        <v/>
      </c>
      <c r="Q61" s="4" t="str">
        <f t="shared" si="10"/>
        <v/>
      </c>
      <c r="S61" s="2">
        <f t="shared" si="43"/>
        <v>3.5</v>
      </c>
      <c r="T61" s="4">
        <f t="shared" si="11"/>
        <v>10.5</v>
      </c>
      <c r="U61" s="4">
        <f t="shared" si="12"/>
        <v>1.35</v>
      </c>
      <c r="X61" s="4">
        <f t="shared" si="13"/>
        <v>0</v>
      </c>
      <c r="Y61" s="13" t="str">
        <f t="shared" si="14"/>
        <v/>
      </c>
      <c r="Z61" s="4" t="str">
        <f t="shared" si="15"/>
        <v/>
      </c>
      <c r="AB61" s="2">
        <f t="shared" si="44"/>
        <v>3.5</v>
      </c>
      <c r="AC61" s="4">
        <f t="shared" si="16"/>
        <v>10.5</v>
      </c>
      <c r="AD61" s="4">
        <f t="shared" si="17"/>
        <v>1.41</v>
      </c>
      <c r="AG61" s="4">
        <f t="shared" si="18"/>
        <v>0</v>
      </c>
      <c r="AH61" s="13" t="str">
        <f t="shared" si="19"/>
        <v/>
      </c>
      <c r="AI61" s="4" t="str">
        <f t="shared" si="20"/>
        <v/>
      </c>
      <c r="AJ61" s="13"/>
      <c r="AK61" s="2">
        <f t="shared" si="45"/>
        <v>3.5</v>
      </c>
      <c r="AL61" s="4">
        <f t="shared" si="21"/>
        <v>10.5</v>
      </c>
      <c r="AM61" s="4">
        <f t="shared" si="22"/>
        <v>1.29</v>
      </c>
      <c r="AP61" s="4">
        <f t="shared" si="23"/>
        <v>0</v>
      </c>
      <c r="AQ61" s="13" t="str">
        <f t="shared" si="24"/>
        <v/>
      </c>
      <c r="AR61" s="4" t="str">
        <f t="shared" si="25"/>
        <v/>
      </c>
      <c r="AS61" s="13"/>
      <c r="AT61" s="2">
        <f t="shared" si="46"/>
        <v>3.5</v>
      </c>
      <c r="AU61" s="4">
        <f t="shared" si="26"/>
        <v>10.5</v>
      </c>
      <c r="AV61" s="4">
        <f t="shared" si="27"/>
        <v>1.29</v>
      </c>
      <c r="AY61" s="4">
        <f t="shared" si="28"/>
        <v>0</v>
      </c>
      <c r="AZ61" s="13" t="str">
        <f t="shared" si="29"/>
        <v/>
      </c>
      <c r="BA61" s="4" t="str">
        <f t="shared" si="30"/>
        <v/>
      </c>
      <c r="BB61" s="13"/>
      <c r="BC61" s="2">
        <f t="shared" si="47"/>
        <v>3.5</v>
      </c>
      <c r="BD61" s="4">
        <f t="shared" si="31"/>
        <v>10.5</v>
      </c>
      <c r="BE61" s="4">
        <f t="shared" si="32"/>
        <v>1.29</v>
      </c>
      <c r="BH61" s="4">
        <f t="shared" si="33"/>
        <v>0</v>
      </c>
      <c r="BI61" s="13" t="str">
        <f t="shared" si="34"/>
        <v/>
      </c>
      <c r="BJ61" s="4" t="str">
        <f t="shared" si="35"/>
        <v/>
      </c>
      <c r="BK61" s="13"/>
      <c r="BL61" s="2">
        <f t="shared" si="48"/>
        <v>3.5</v>
      </c>
      <c r="BM61" s="4">
        <f t="shared" si="36"/>
        <v>10.5</v>
      </c>
      <c r="BN61" s="4">
        <f t="shared" si="37"/>
        <v>1.29</v>
      </c>
      <c r="BQ61" s="4">
        <f t="shared" si="38"/>
        <v>0</v>
      </c>
      <c r="BR61" s="13" t="str">
        <f t="shared" si="39"/>
        <v/>
      </c>
      <c r="BS61" s="4" t="str">
        <f t="shared" si="40"/>
        <v/>
      </c>
      <c r="BT61" s="25"/>
    </row>
    <row r="62">
      <c r="A62" s="2">
        <f t="shared" si="41"/>
        <v>4</v>
      </c>
      <c r="B62" s="4">
        <f t="shared" si="1"/>
        <v>12</v>
      </c>
      <c r="C62" s="4">
        <f t="shared" si="2"/>
        <v>1.26</v>
      </c>
      <c r="F62" s="4">
        <f t="shared" si="3"/>
        <v>0</v>
      </c>
      <c r="G62" s="13" t="str">
        <f t="shared" si="4"/>
        <v/>
      </c>
      <c r="H62" s="4" t="str">
        <f t="shared" si="5"/>
        <v/>
      </c>
      <c r="J62" s="2">
        <f t="shared" si="42"/>
        <v>4</v>
      </c>
      <c r="K62" s="4">
        <f t="shared" si="6"/>
        <v>12</v>
      </c>
      <c r="L62" s="4">
        <f t="shared" si="7"/>
        <v>1.26</v>
      </c>
      <c r="O62" s="4">
        <f t="shared" si="8"/>
        <v>0</v>
      </c>
      <c r="P62" s="13" t="str">
        <f t="shared" si="9"/>
        <v/>
      </c>
      <c r="Q62" s="4" t="str">
        <f t="shared" si="10"/>
        <v/>
      </c>
      <c r="S62" s="2">
        <f t="shared" si="43"/>
        <v>4</v>
      </c>
      <c r="T62" s="4">
        <f t="shared" si="11"/>
        <v>12</v>
      </c>
      <c r="U62" s="4">
        <f t="shared" si="12"/>
        <v>1.32</v>
      </c>
      <c r="X62" s="4">
        <f t="shared" si="13"/>
        <v>0</v>
      </c>
      <c r="Y62" s="13" t="str">
        <f t="shared" si="14"/>
        <v/>
      </c>
      <c r="Z62" s="4" t="str">
        <f t="shared" si="15"/>
        <v/>
      </c>
      <c r="AB62" s="2">
        <f t="shared" si="44"/>
        <v>4</v>
      </c>
      <c r="AC62" s="4">
        <f t="shared" si="16"/>
        <v>12</v>
      </c>
      <c r="AD62" s="4">
        <f t="shared" si="17"/>
        <v>1.38</v>
      </c>
      <c r="AG62" s="4">
        <f t="shared" si="18"/>
        <v>0</v>
      </c>
      <c r="AH62" s="13" t="str">
        <f t="shared" si="19"/>
        <v/>
      </c>
      <c r="AI62" s="4" t="str">
        <f t="shared" si="20"/>
        <v/>
      </c>
      <c r="AJ62" s="13"/>
      <c r="AK62" s="2">
        <f t="shared" si="45"/>
        <v>4</v>
      </c>
      <c r="AL62" s="4">
        <f t="shared" si="21"/>
        <v>12</v>
      </c>
      <c r="AM62" s="4">
        <f t="shared" si="22"/>
        <v>1.26</v>
      </c>
      <c r="AP62" s="4">
        <f t="shared" si="23"/>
        <v>0</v>
      </c>
      <c r="AQ62" s="13" t="str">
        <f t="shared" si="24"/>
        <v/>
      </c>
      <c r="AR62" s="4" t="str">
        <f t="shared" si="25"/>
        <v/>
      </c>
      <c r="AS62" s="13"/>
      <c r="AT62" s="2">
        <f t="shared" si="46"/>
        <v>4</v>
      </c>
      <c r="AU62" s="4">
        <f t="shared" si="26"/>
        <v>12</v>
      </c>
      <c r="AV62" s="4">
        <f t="shared" si="27"/>
        <v>1.26</v>
      </c>
      <c r="AY62" s="4">
        <f t="shared" si="28"/>
        <v>0</v>
      </c>
      <c r="AZ62" s="13" t="str">
        <f t="shared" si="29"/>
        <v/>
      </c>
      <c r="BA62" s="4" t="str">
        <f t="shared" si="30"/>
        <v/>
      </c>
      <c r="BB62" s="13"/>
      <c r="BC62" s="2">
        <f t="shared" si="47"/>
        <v>4</v>
      </c>
      <c r="BD62" s="4">
        <f t="shared" si="31"/>
        <v>12</v>
      </c>
      <c r="BE62" s="4">
        <f t="shared" si="32"/>
        <v>1.26</v>
      </c>
      <c r="BH62" s="4">
        <f t="shared" si="33"/>
        <v>0</v>
      </c>
      <c r="BI62" s="13" t="str">
        <f t="shared" si="34"/>
        <v/>
      </c>
      <c r="BJ62" s="4" t="str">
        <f t="shared" si="35"/>
        <v/>
      </c>
      <c r="BK62" s="13"/>
      <c r="BL62" s="2">
        <f t="shared" si="48"/>
        <v>4</v>
      </c>
      <c r="BM62" s="4">
        <f t="shared" si="36"/>
        <v>12</v>
      </c>
      <c r="BN62" s="4">
        <f t="shared" si="37"/>
        <v>1.26</v>
      </c>
      <c r="BQ62" s="4">
        <f t="shared" si="38"/>
        <v>0</v>
      </c>
      <c r="BR62" s="13" t="str">
        <f t="shared" si="39"/>
        <v/>
      </c>
      <c r="BS62" s="4" t="str">
        <f t="shared" si="40"/>
        <v/>
      </c>
      <c r="BT62" s="25"/>
    </row>
    <row r="63">
      <c r="A63" s="2">
        <f t="shared" si="41"/>
        <v>4.5</v>
      </c>
      <c r="B63" s="4">
        <f t="shared" si="1"/>
        <v>13.5</v>
      </c>
      <c r="C63" s="4">
        <f t="shared" si="2"/>
        <v>1.23</v>
      </c>
      <c r="F63" s="4">
        <f t="shared" si="3"/>
        <v>0</v>
      </c>
      <c r="G63" s="13" t="str">
        <f t="shared" si="4"/>
        <v/>
      </c>
      <c r="H63" s="4" t="str">
        <f t="shared" si="5"/>
        <v/>
      </c>
      <c r="J63" s="2">
        <f t="shared" si="42"/>
        <v>4.5</v>
      </c>
      <c r="K63" s="4">
        <f t="shared" si="6"/>
        <v>13.5</v>
      </c>
      <c r="L63" s="4">
        <f t="shared" si="7"/>
        <v>1.23</v>
      </c>
      <c r="O63" s="4">
        <f t="shared" si="8"/>
        <v>0</v>
      </c>
      <c r="P63" s="13" t="str">
        <f t="shared" si="9"/>
        <v/>
      </c>
      <c r="Q63" s="4" t="str">
        <f t="shared" si="10"/>
        <v/>
      </c>
      <c r="S63" s="2">
        <f t="shared" si="43"/>
        <v>4.5</v>
      </c>
      <c r="T63" s="4">
        <f t="shared" si="11"/>
        <v>13.5</v>
      </c>
      <c r="U63" s="4">
        <f t="shared" si="12"/>
        <v>1.29</v>
      </c>
      <c r="X63" s="4">
        <f t="shared" si="13"/>
        <v>0</v>
      </c>
      <c r="Y63" s="13" t="str">
        <f t="shared" si="14"/>
        <v/>
      </c>
      <c r="Z63" s="4" t="str">
        <f t="shared" si="15"/>
        <v/>
      </c>
      <c r="AB63" s="2">
        <f t="shared" si="44"/>
        <v>4.5</v>
      </c>
      <c r="AC63" s="4">
        <f t="shared" si="16"/>
        <v>13.5</v>
      </c>
      <c r="AD63" s="4">
        <f t="shared" si="17"/>
        <v>1.35</v>
      </c>
      <c r="AG63" s="4">
        <f t="shared" si="18"/>
        <v>0</v>
      </c>
      <c r="AH63" s="13" t="str">
        <f t="shared" si="19"/>
        <v/>
      </c>
      <c r="AI63" s="4" t="str">
        <f t="shared" si="20"/>
        <v/>
      </c>
      <c r="AJ63" s="13"/>
      <c r="AK63" s="2">
        <f t="shared" si="45"/>
        <v>4.5</v>
      </c>
      <c r="AL63" s="4">
        <f t="shared" si="21"/>
        <v>13.5</v>
      </c>
      <c r="AM63" s="4">
        <f t="shared" si="22"/>
        <v>1.23</v>
      </c>
      <c r="AP63" s="4">
        <f t="shared" si="23"/>
        <v>0</v>
      </c>
      <c r="AQ63" s="13" t="str">
        <f t="shared" si="24"/>
        <v/>
      </c>
      <c r="AR63" s="4" t="str">
        <f t="shared" si="25"/>
        <v/>
      </c>
      <c r="AS63" s="13"/>
      <c r="AT63" s="2">
        <f t="shared" si="46"/>
        <v>4.5</v>
      </c>
      <c r="AU63" s="4">
        <f t="shared" si="26"/>
        <v>13.5</v>
      </c>
      <c r="AV63" s="4">
        <f t="shared" si="27"/>
        <v>1.23</v>
      </c>
      <c r="AY63" s="4">
        <f t="shared" si="28"/>
        <v>0</v>
      </c>
      <c r="AZ63" s="13" t="str">
        <f t="shared" si="29"/>
        <v/>
      </c>
      <c r="BA63" s="4" t="str">
        <f t="shared" si="30"/>
        <v/>
      </c>
      <c r="BB63" s="13"/>
      <c r="BC63" s="2">
        <f t="shared" si="47"/>
        <v>4.5</v>
      </c>
      <c r="BD63" s="4">
        <f t="shared" si="31"/>
        <v>13.5</v>
      </c>
      <c r="BE63" s="4">
        <f t="shared" si="32"/>
        <v>1.23</v>
      </c>
      <c r="BH63" s="4">
        <f t="shared" si="33"/>
        <v>0</v>
      </c>
      <c r="BI63" s="13" t="str">
        <f t="shared" si="34"/>
        <v/>
      </c>
      <c r="BJ63" s="4" t="str">
        <f t="shared" si="35"/>
        <v/>
      </c>
      <c r="BK63" s="13"/>
      <c r="BL63" s="2">
        <f t="shared" si="48"/>
        <v>4.5</v>
      </c>
      <c r="BM63" s="4">
        <f t="shared" si="36"/>
        <v>13.5</v>
      </c>
      <c r="BN63" s="4">
        <f t="shared" si="37"/>
        <v>1.23</v>
      </c>
      <c r="BQ63" s="4">
        <f t="shared" si="38"/>
        <v>0</v>
      </c>
      <c r="BR63" s="13" t="str">
        <f t="shared" si="39"/>
        <v/>
      </c>
      <c r="BS63" s="4" t="str">
        <f t="shared" si="40"/>
        <v/>
      </c>
      <c r="BT63" s="25"/>
    </row>
    <row r="64">
      <c r="A64" s="2">
        <f t="shared" si="41"/>
        <v>5</v>
      </c>
      <c r="B64" s="4">
        <f t="shared" si="1"/>
        <v>15</v>
      </c>
      <c r="C64" s="4">
        <f t="shared" si="2"/>
        <v>1.2</v>
      </c>
      <c r="F64" s="4">
        <f t="shared" si="3"/>
        <v>0</v>
      </c>
      <c r="G64" s="13" t="str">
        <f t="shared" si="4"/>
        <v/>
      </c>
      <c r="H64" s="4" t="str">
        <f t="shared" si="5"/>
        <v/>
      </c>
      <c r="J64" s="2">
        <f t="shared" si="42"/>
        <v>5</v>
      </c>
      <c r="K64" s="4">
        <f t="shared" si="6"/>
        <v>15</v>
      </c>
      <c r="L64" s="4">
        <f t="shared" si="7"/>
        <v>1.2</v>
      </c>
      <c r="O64" s="4">
        <f t="shared" si="8"/>
        <v>0</v>
      </c>
      <c r="P64" s="13" t="str">
        <f t="shared" si="9"/>
        <v/>
      </c>
      <c r="Q64" s="4" t="str">
        <f t="shared" si="10"/>
        <v/>
      </c>
      <c r="S64" s="2">
        <f t="shared" si="43"/>
        <v>5</v>
      </c>
      <c r="T64" s="4">
        <f t="shared" si="11"/>
        <v>15</v>
      </c>
      <c r="U64" s="4">
        <f t="shared" si="12"/>
        <v>1.26</v>
      </c>
      <c r="X64" s="4">
        <f t="shared" si="13"/>
        <v>0</v>
      </c>
      <c r="Y64" s="13" t="str">
        <f t="shared" si="14"/>
        <v/>
      </c>
      <c r="Z64" s="4" t="str">
        <f t="shared" si="15"/>
        <v/>
      </c>
      <c r="AB64" s="2">
        <f t="shared" si="44"/>
        <v>5</v>
      </c>
      <c r="AC64" s="4">
        <f t="shared" si="16"/>
        <v>15</v>
      </c>
      <c r="AD64" s="4">
        <f t="shared" si="17"/>
        <v>1.32</v>
      </c>
      <c r="AG64" s="4">
        <f t="shared" si="18"/>
        <v>0</v>
      </c>
      <c r="AH64" s="13" t="str">
        <f t="shared" si="19"/>
        <v/>
      </c>
      <c r="AI64" s="4" t="str">
        <f t="shared" si="20"/>
        <v/>
      </c>
      <c r="AJ64" s="13"/>
      <c r="AK64" s="2">
        <f t="shared" si="45"/>
        <v>5</v>
      </c>
      <c r="AL64" s="4">
        <f t="shared" si="21"/>
        <v>15</v>
      </c>
      <c r="AM64" s="4">
        <f t="shared" si="22"/>
        <v>1.2</v>
      </c>
      <c r="AP64" s="4">
        <f t="shared" si="23"/>
        <v>0</v>
      </c>
      <c r="AQ64" s="13" t="str">
        <f t="shared" si="24"/>
        <v/>
      </c>
      <c r="AR64" s="4" t="str">
        <f t="shared" si="25"/>
        <v/>
      </c>
      <c r="AS64" s="13"/>
      <c r="AT64" s="2">
        <f t="shared" si="46"/>
        <v>5</v>
      </c>
      <c r="AU64" s="4">
        <f t="shared" si="26"/>
        <v>15</v>
      </c>
      <c r="AV64" s="4">
        <f t="shared" si="27"/>
        <v>1.2</v>
      </c>
      <c r="AY64" s="4">
        <f t="shared" si="28"/>
        <v>0</v>
      </c>
      <c r="AZ64" s="13" t="str">
        <f t="shared" si="29"/>
        <v/>
      </c>
      <c r="BA64" s="4" t="str">
        <f t="shared" si="30"/>
        <v/>
      </c>
      <c r="BB64" s="13"/>
      <c r="BC64" s="2">
        <f t="shared" si="47"/>
        <v>5</v>
      </c>
      <c r="BD64" s="4">
        <f t="shared" si="31"/>
        <v>15</v>
      </c>
      <c r="BE64" s="4">
        <f t="shared" si="32"/>
        <v>1.2</v>
      </c>
      <c r="BH64" s="4">
        <f t="shared" si="33"/>
        <v>0</v>
      </c>
      <c r="BI64" s="13" t="str">
        <f t="shared" si="34"/>
        <v/>
      </c>
      <c r="BJ64" s="4" t="str">
        <f t="shared" si="35"/>
        <v/>
      </c>
      <c r="BK64" s="13"/>
      <c r="BL64" s="2">
        <f t="shared" si="48"/>
        <v>5</v>
      </c>
      <c r="BM64" s="4">
        <f t="shared" si="36"/>
        <v>15</v>
      </c>
      <c r="BN64" s="4">
        <f t="shared" si="37"/>
        <v>1.2</v>
      </c>
      <c r="BQ64" s="4">
        <f t="shared" si="38"/>
        <v>0</v>
      </c>
      <c r="BR64" s="13" t="str">
        <f t="shared" si="39"/>
        <v/>
      </c>
      <c r="BS64" s="4" t="str">
        <f t="shared" si="40"/>
        <v/>
      </c>
      <c r="BT64" s="25"/>
    </row>
    <row r="65">
      <c r="A65" s="2">
        <f t="shared" si="41"/>
        <v>5.5</v>
      </c>
      <c r="B65" s="4">
        <f t="shared" si="1"/>
        <v>16.5</v>
      </c>
      <c r="C65" s="4">
        <f t="shared" si="2"/>
        <v>1.17</v>
      </c>
      <c r="F65" s="4">
        <f t="shared" si="3"/>
        <v>0</v>
      </c>
      <c r="G65" s="13" t="str">
        <f t="shared" si="4"/>
        <v/>
      </c>
      <c r="H65" s="4" t="str">
        <f t="shared" si="5"/>
        <v/>
      </c>
      <c r="J65" s="2">
        <f t="shared" si="42"/>
        <v>5.5</v>
      </c>
      <c r="K65" s="4">
        <f t="shared" si="6"/>
        <v>16.5</v>
      </c>
      <c r="L65" s="4">
        <f t="shared" si="7"/>
        <v>1.17</v>
      </c>
      <c r="O65" s="4">
        <f t="shared" si="8"/>
        <v>0</v>
      </c>
      <c r="P65" s="13" t="str">
        <f t="shared" si="9"/>
        <v/>
      </c>
      <c r="Q65" s="4" t="str">
        <f t="shared" si="10"/>
        <v/>
      </c>
      <c r="S65" s="2">
        <f t="shared" si="43"/>
        <v>5.5</v>
      </c>
      <c r="T65" s="4">
        <f t="shared" si="11"/>
        <v>16.5</v>
      </c>
      <c r="U65" s="4">
        <f t="shared" si="12"/>
        <v>1.23</v>
      </c>
      <c r="X65" s="4">
        <f t="shared" si="13"/>
        <v>0</v>
      </c>
      <c r="Y65" s="13" t="str">
        <f t="shared" si="14"/>
        <v/>
      </c>
      <c r="Z65" s="4" t="str">
        <f t="shared" si="15"/>
        <v/>
      </c>
      <c r="AB65" s="2">
        <f t="shared" si="44"/>
        <v>5.5</v>
      </c>
      <c r="AC65" s="4">
        <f t="shared" si="16"/>
        <v>16.5</v>
      </c>
      <c r="AD65" s="4">
        <f t="shared" si="17"/>
        <v>1.29</v>
      </c>
      <c r="AG65" s="4">
        <f t="shared" si="18"/>
        <v>0</v>
      </c>
      <c r="AH65" s="13" t="str">
        <f t="shared" si="19"/>
        <v/>
      </c>
      <c r="AI65" s="4" t="str">
        <f t="shared" si="20"/>
        <v/>
      </c>
      <c r="AJ65" s="13"/>
      <c r="AK65" s="2">
        <f t="shared" si="45"/>
        <v>5.5</v>
      </c>
      <c r="AL65" s="4">
        <f t="shared" si="21"/>
        <v>16.5</v>
      </c>
      <c r="AM65" s="4">
        <f t="shared" si="22"/>
        <v>1.17</v>
      </c>
      <c r="AP65" s="4">
        <f t="shared" si="23"/>
        <v>0</v>
      </c>
      <c r="AQ65" s="13" t="str">
        <f t="shared" si="24"/>
        <v/>
      </c>
      <c r="AR65" s="4" t="str">
        <f t="shared" si="25"/>
        <v/>
      </c>
      <c r="AS65" s="13"/>
      <c r="AT65" s="2">
        <f t="shared" si="46"/>
        <v>5.5</v>
      </c>
      <c r="AU65" s="4">
        <f t="shared" si="26"/>
        <v>16.5</v>
      </c>
      <c r="AV65" s="4">
        <f t="shared" si="27"/>
        <v>1.17</v>
      </c>
      <c r="AY65" s="4">
        <f t="shared" si="28"/>
        <v>0</v>
      </c>
      <c r="AZ65" s="13" t="str">
        <f t="shared" si="29"/>
        <v/>
      </c>
      <c r="BA65" s="4" t="str">
        <f t="shared" si="30"/>
        <v/>
      </c>
      <c r="BB65" s="13"/>
      <c r="BC65" s="2">
        <f t="shared" si="47"/>
        <v>5.5</v>
      </c>
      <c r="BD65" s="4">
        <f t="shared" si="31"/>
        <v>16.5</v>
      </c>
      <c r="BE65" s="4">
        <f t="shared" si="32"/>
        <v>1.17</v>
      </c>
      <c r="BH65" s="4">
        <f t="shared" si="33"/>
        <v>0</v>
      </c>
      <c r="BI65" s="13" t="str">
        <f t="shared" si="34"/>
        <v/>
      </c>
      <c r="BJ65" s="4" t="str">
        <f t="shared" si="35"/>
        <v/>
      </c>
      <c r="BK65" s="13"/>
      <c r="BL65" s="2">
        <f t="shared" si="48"/>
        <v>5.5</v>
      </c>
      <c r="BM65" s="4">
        <f t="shared" si="36"/>
        <v>16.5</v>
      </c>
      <c r="BN65" s="4">
        <f t="shared" si="37"/>
        <v>1.17</v>
      </c>
      <c r="BQ65" s="4">
        <f t="shared" si="38"/>
        <v>0</v>
      </c>
      <c r="BR65" s="13" t="str">
        <f t="shared" si="39"/>
        <v/>
      </c>
      <c r="BS65" s="4" t="str">
        <f t="shared" si="40"/>
        <v/>
      </c>
      <c r="BT65" s="25"/>
    </row>
    <row r="66">
      <c r="A66" s="2">
        <f t="shared" si="41"/>
        <v>6</v>
      </c>
      <c r="B66" s="4">
        <f t="shared" si="1"/>
        <v>18</v>
      </c>
      <c r="C66" s="4">
        <f t="shared" si="2"/>
        <v>1.14</v>
      </c>
      <c r="F66" s="4">
        <f t="shared" si="3"/>
        <v>0</v>
      </c>
      <c r="G66" s="13" t="str">
        <f t="shared" si="4"/>
        <v/>
      </c>
      <c r="H66" s="4" t="str">
        <f t="shared" si="5"/>
        <v/>
      </c>
      <c r="J66" s="2">
        <f t="shared" si="42"/>
        <v>6</v>
      </c>
      <c r="K66" s="4">
        <f t="shared" si="6"/>
        <v>18</v>
      </c>
      <c r="L66" s="4">
        <f t="shared" si="7"/>
        <v>1.14</v>
      </c>
      <c r="O66" s="4">
        <f t="shared" si="8"/>
        <v>0</v>
      </c>
      <c r="P66" s="13" t="str">
        <f t="shared" si="9"/>
        <v/>
      </c>
      <c r="Q66" s="4" t="str">
        <f t="shared" si="10"/>
        <v/>
      </c>
      <c r="S66" s="2">
        <f t="shared" si="43"/>
        <v>6</v>
      </c>
      <c r="T66" s="4">
        <f t="shared" si="11"/>
        <v>18</v>
      </c>
      <c r="U66" s="4">
        <f t="shared" si="12"/>
        <v>1.2</v>
      </c>
      <c r="X66" s="4">
        <f t="shared" si="13"/>
        <v>0</v>
      </c>
      <c r="Y66" s="13" t="str">
        <f t="shared" si="14"/>
        <v/>
      </c>
      <c r="Z66" s="4" t="str">
        <f t="shared" si="15"/>
        <v/>
      </c>
      <c r="AB66" s="2">
        <f t="shared" si="44"/>
        <v>6</v>
      </c>
      <c r="AC66" s="4">
        <f t="shared" si="16"/>
        <v>18</v>
      </c>
      <c r="AD66" s="4">
        <f t="shared" si="17"/>
        <v>1.26</v>
      </c>
      <c r="AG66" s="4">
        <f t="shared" si="18"/>
        <v>0</v>
      </c>
      <c r="AH66" s="13" t="str">
        <f t="shared" si="19"/>
        <v/>
      </c>
      <c r="AI66" s="4" t="str">
        <f t="shared" si="20"/>
        <v/>
      </c>
      <c r="AJ66" s="13"/>
      <c r="AK66" s="2">
        <f t="shared" si="45"/>
        <v>6</v>
      </c>
      <c r="AL66" s="4">
        <f t="shared" si="21"/>
        <v>18</v>
      </c>
      <c r="AM66" s="4">
        <f t="shared" si="22"/>
        <v>1.14</v>
      </c>
      <c r="AP66" s="4">
        <f t="shared" si="23"/>
        <v>0</v>
      </c>
      <c r="AQ66" s="13" t="str">
        <f t="shared" si="24"/>
        <v/>
      </c>
      <c r="AR66" s="4" t="str">
        <f t="shared" si="25"/>
        <v/>
      </c>
      <c r="AS66" s="13"/>
      <c r="AT66" s="2">
        <f t="shared" si="46"/>
        <v>6</v>
      </c>
      <c r="AU66" s="4">
        <f t="shared" si="26"/>
        <v>18</v>
      </c>
      <c r="AV66" s="4">
        <f t="shared" si="27"/>
        <v>1.14</v>
      </c>
      <c r="AY66" s="4">
        <f t="shared" si="28"/>
        <v>0</v>
      </c>
      <c r="AZ66" s="13" t="str">
        <f t="shared" si="29"/>
        <v/>
      </c>
      <c r="BA66" s="4" t="str">
        <f t="shared" si="30"/>
        <v/>
      </c>
      <c r="BB66" s="13"/>
      <c r="BC66" s="2">
        <f t="shared" si="47"/>
        <v>6</v>
      </c>
      <c r="BD66" s="4">
        <f t="shared" si="31"/>
        <v>18</v>
      </c>
      <c r="BE66" s="4">
        <f t="shared" si="32"/>
        <v>1.14</v>
      </c>
      <c r="BH66" s="4">
        <f t="shared" si="33"/>
        <v>0</v>
      </c>
      <c r="BI66" s="13" t="str">
        <f t="shared" si="34"/>
        <v/>
      </c>
      <c r="BJ66" s="4" t="str">
        <f t="shared" si="35"/>
        <v/>
      </c>
      <c r="BK66" s="13"/>
      <c r="BL66" s="2">
        <f t="shared" si="48"/>
        <v>6</v>
      </c>
      <c r="BM66" s="4">
        <f t="shared" si="36"/>
        <v>18</v>
      </c>
      <c r="BN66" s="4">
        <f t="shared" si="37"/>
        <v>1.14</v>
      </c>
      <c r="BQ66" s="4">
        <f t="shared" si="38"/>
        <v>0</v>
      </c>
      <c r="BR66" s="13" t="str">
        <f t="shared" si="39"/>
        <v/>
      </c>
      <c r="BS66" s="4" t="str">
        <f t="shared" si="40"/>
        <v/>
      </c>
      <c r="BT66" s="25"/>
    </row>
    <row r="67">
      <c r="A67" s="2">
        <f t="shared" si="41"/>
        <v>6.5</v>
      </c>
      <c r="B67" s="4">
        <f t="shared" si="1"/>
        <v>19.5</v>
      </c>
      <c r="C67" s="4">
        <f t="shared" si="2"/>
        <v>1.11</v>
      </c>
      <c r="F67" s="4">
        <f t="shared" si="3"/>
        <v>0</v>
      </c>
      <c r="G67" s="13" t="str">
        <f t="shared" si="4"/>
        <v/>
      </c>
      <c r="H67" s="4" t="str">
        <f t="shared" si="5"/>
        <v/>
      </c>
      <c r="J67" s="2">
        <f t="shared" si="42"/>
        <v>6.5</v>
      </c>
      <c r="K67" s="4">
        <f t="shared" si="6"/>
        <v>19.5</v>
      </c>
      <c r="L67" s="4">
        <f t="shared" si="7"/>
        <v>1.11</v>
      </c>
      <c r="O67" s="4">
        <f t="shared" si="8"/>
        <v>0</v>
      </c>
      <c r="P67" s="13" t="str">
        <f t="shared" si="9"/>
        <v/>
      </c>
      <c r="Q67" s="4" t="str">
        <f t="shared" si="10"/>
        <v/>
      </c>
      <c r="S67" s="2">
        <f t="shared" si="43"/>
        <v>6.5</v>
      </c>
      <c r="T67" s="4">
        <f t="shared" si="11"/>
        <v>19.5</v>
      </c>
      <c r="U67" s="4">
        <f t="shared" si="12"/>
        <v>1.17</v>
      </c>
      <c r="X67" s="4">
        <f t="shared" si="13"/>
        <v>0</v>
      </c>
      <c r="Y67" s="13" t="str">
        <f t="shared" si="14"/>
        <v/>
      </c>
      <c r="Z67" s="4" t="str">
        <f t="shared" si="15"/>
        <v/>
      </c>
      <c r="AB67" s="2">
        <f t="shared" si="44"/>
        <v>6.5</v>
      </c>
      <c r="AC67" s="4">
        <f t="shared" si="16"/>
        <v>19.5</v>
      </c>
      <c r="AD67" s="4">
        <f t="shared" si="17"/>
        <v>1.23</v>
      </c>
      <c r="AG67" s="4">
        <f t="shared" si="18"/>
        <v>0</v>
      </c>
      <c r="AH67" s="13" t="str">
        <f t="shared" si="19"/>
        <v/>
      </c>
      <c r="AI67" s="4" t="str">
        <f t="shared" si="20"/>
        <v/>
      </c>
      <c r="AJ67" s="13"/>
      <c r="AK67" s="2">
        <f t="shared" si="45"/>
        <v>6.5</v>
      </c>
      <c r="AL67" s="4">
        <f t="shared" si="21"/>
        <v>19.5</v>
      </c>
      <c r="AM67" s="4">
        <f t="shared" si="22"/>
        <v>1.11</v>
      </c>
      <c r="AP67" s="4">
        <f t="shared" si="23"/>
        <v>0</v>
      </c>
      <c r="AQ67" s="13" t="str">
        <f t="shared" si="24"/>
        <v/>
      </c>
      <c r="AR67" s="4" t="str">
        <f t="shared" si="25"/>
        <v/>
      </c>
      <c r="AS67" s="13"/>
      <c r="AT67" s="2">
        <f t="shared" si="46"/>
        <v>6.5</v>
      </c>
      <c r="AU67" s="4">
        <f t="shared" si="26"/>
        <v>19.5</v>
      </c>
      <c r="AV67" s="4">
        <f t="shared" si="27"/>
        <v>1.11</v>
      </c>
      <c r="AY67" s="4">
        <f t="shared" si="28"/>
        <v>0</v>
      </c>
      <c r="AZ67" s="13" t="str">
        <f t="shared" si="29"/>
        <v/>
      </c>
      <c r="BA67" s="4" t="str">
        <f t="shared" si="30"/>
        <v/>
      </c>
      <c r="BB67" s="13"/>
      <c r="BC67" s="2">
        <f t="shared" si="47"/>
        <v>6.5</v>
      </c>
      <c r="BD67" s="4">
        <f t="shared" si="31"/>
        <v>19.5</v>
      </c>
      <c r="BE67" s="4">
        <f t="shared" si="32"/>
        <v>1.11</v>
      </c>
      <c r="BH67" s="4">
        <f t="shared" si="33"/>
        <v>0</v>
      </c>
      <c r="BI67" s="13" t="str">
        <f t="shared" si="34"/>
        <v/>
      </c>
      <c r="BJ67" s="4" t="str">
        <f t="shared" si="35"/>
        <v/>
      </c>
      <c r="BK67" s="13"/>
      <c r="BL67" s="2">
        <f t="shared" si="48"/>
        <v>6.5</v>
      </c>
      <c r="BM67" s="4">
        <f t="shared" si="36"/>
        <v>19.5</v>
      </c>
      <c r="BN67" s="4">
        <f t="shared" si="37"/>
        <v>1.11</v>
      </c>
      <c r="BQ67" s="4">
        <f t="shared" si="38"/>
        <v>0</v>
      </c>
      <c r="BR67" s="13" t="str">
        <f t="shared" si="39"/>
        <v/>
      </c>
      <c r="BS67" s="4" t="str">
        <f t="shared" si="40"/>
        <v/>
      </c>
      <c r="BT67" s="25"/>
    </row>
    <row r="68">
      <c r="A68" s="2">
        <f t="shared" si="41"/>
        <v>7</v>
      </c>
      <c r="B68" s="4">
        <f t="shared" si="1"/>
        <v>21</v>
      </c>
      <c r="C68" s="4">
        <f t="shared" si="2"/>
        <v>1.08</v>
      </c>
      <c r="F68" s="4">
        <f t="shared" si="3"/>
        <v>0</v>
      </c>
      <c r="G68" s="13" t="str">
        <f t="shared" si="4"/>
        <v/>
      </c>
      <c r="H68" s="4" t="str">
        <f t="shared" si="5"/>
        <v/>
      </c>
      <c r="J68" s="2">
        <f t="shared" si="42"/>
        <v>7</v>
      </c>
      <c r="K68" s="4">
        <f t="shared" si="6"/>
        <v>21</v>
      </c>
      <c r="L68" s="4">
        <f t="shared" si="7"/>
        <v>1.08</v>
      </c>
      <c r="O68" s="4">
        <f t="shared" si="8"/>
        <v>0</v>
      </c>
      <c r="P68" s="13" t="str">
        <f t="shared" si="9"/>
        <v/>
      </c>
      <c r="Q68" s="4" t="str">
        <f t="shared" si="10"/>
        <v/>
      </c>
      <c r="S68" s="2">
        <f t="shared" si="43"/>
        <v>7</v>
      </c>
      <c r="T68" s="4">
        <f t="shared" si="11"/>
        <v>21</v>
      </c>
      <c r="U68" s="4">
        <f t="shared" si="12"/>
        <v>1.14</v>
      </c>
      <c r="X68" s="4">
        <f t="shared" si="13"/>
        <v>0</v>
      </c>
      <c r="Y68" s="13" t="str">
        <f t="shared" si="14"/>
        <v/>
      </c>
      <c r="Z68" s="4" t="str">
        <f t="shared" si="15"/>
        <v/>
      </c>
      <c r="AB68" s="2">
        <f t="shared" si="44"/>
        <v>7</v>
      </c>
      <c r="AC68" s="4">
        <f t="shared" si="16"/>
        <v>21</v>
      </c>
      <c r="AD68" s="4">
        <f t="shared" si="17"/>
        <v>1.2</v>
      </c>
      <c r="AG68" s="4">
        <f t="shared" si="18"/>
        <v>0</v>
      </c>
      <c r="AH68" s="13" t="str">
        <f t="shared" si="19"/>
        <v/>
      </c>
      <c r="AI68" s="4" t="str">
        <f t="shared" si="20"/>
        <v/>
      </c>
      <c r="AJ68" s="13"/>
      <c r="AK68" s="2">
        <f t="shared" si="45"/>
        <v>7</v>
      </c>
      <c r="AL68" s="4">
        <f t="shared" si="21"/>
        <v>21</v>
      </c>
      <c r="AM68" s="4">
        <f t="shared" si="22"/>
        <v>1.08</v>
      </c>
      <c r="AP68" s="4">
        <f t="shared" si="23"/>
        <v>0</v>
      </c>
      <c r="AQ68" s="13" t="str">
        <f t="shared" si="24"/>
        <v/>
      </c>
      <c r="AR68" s="4" t="str">
        <f t="shared" si="25"/>
        <v/>
      </c>
      <c r="AS68" s="13"/>
      <c r="AT68" s="2">
        <f t="shared" si="46"/>
        <v>7</v>
      </c>
      <c r="AU68" s="4">
        <f t="shared" si="26"/>
        <v>21</v>
      </c>
      <c r="AV68" s="4">
        <f t="shared" si="27"/>
        <v>1.08</v>
      </c>
      <c r="AY68" s="4">
        <f t="shared" si="28"/>
        <v>0</v>
      </c>
      <c r="AZ68" s="13" t="str">
        <f t="shared" si="29"/>
        <v/>
      </c>
      <c r="BA68" s="4" t="str">
        <f t="shared" si="30"/>
        <v/>
      </c>
      <c r="BB68" s="13"/>
      <c r="BC68" s="2">
        <f t="shared" si="47"/>
        <v>7</v>
      </c>
      <c r="BD68" s="4">
        <f t="shared" si="31"/>
        <v>21</v>
      </c>
      <c r="BE68" s="4">
        <f t="shared" si="32"/>
        <v>1.08</v>
      </c>
      <c r="BH68" s="4">
        <f t="shared" si="33"/>
        <v>0</v>
      </c>
      <c r="BI68" s="13" t="str">
        <f t="shared" si="34"/>
        <v/>
      </c>
      <c r="BJ68" s="4" t="str">
        <f t="shared" si="35"/>
        <v/>
      </c>
      <c r="BK68" s="13"/>
      <c r="BL68" s="2">
        <f t="shared" si="48"/>
        <v>7</v>
      </c>
      <c r="BM68" s="4">
        <f t="shared" si="36"/>
        <v>21</v>
      </c>
      <c r="BN68" s="4">
        <f t="shared" si="37"/>
        <v>1.08</v>
      </c>
      <c r="BQ68" s="4">
        <f t="shared" si="38"/>
        <v>0</v>
      </c>
      <c r="BR68" s="13" t="str">
        <f t="shared" si="39"/>
        <v/>
      </c>
      <c r="BS68" s="4" t="str">
        <f t="shared" si="40"/>
        <v/>
      </c>
      <c r="BT68" s="25"/>
    </row>
    <row r="69">
      <c r="A69" s="2">
        <f t="shared" si="41"/>
        <v>7.5</v>
      </c>
      <c r="B69" s="4">
        <f t="shared" si="1"/>
        <v>22.5</v>
      </c>
      <c r="C69" s="4">
        <f t="shared" si="2"/>
        <v>1.05</v>
      </c>
      <c r="F69" s="4">
        <f t="shared" si="3"/>
        <v>0</v>
      </c>
      <c r="G69" s="13" t="str">
        <f t="shared" si="4"/>
        <v/>
      </c>
      <c r="H69" s="4" t="str">
        <f t="shared" si="5"/>
        <v/>
      </c>
      <c r="J69" s="2">
        <f t="shared" si="42"/>
        <v>7.5</v>
      </c>
      <c r="K69" s="4">
        <f t="shared" si="6"/>
        <v>22.5</v>
      </c>
      <c r="L69" s="4">
        <f t="shared" si="7"/>
        <v>1.05</v>
      </c>
      <c r="O69" s="4">
        <f t="shared" si="8"/>
        <v>0</v>
      </c>
      <c r="P69" s="13" t="str">
        <f t="shared" si="9"/>
        <v/>
      </c>
      <c r="Q69" s="4" t="str">
        <f t="shared" si="10"/>
        <v/>
      </c>
      <c r="S69" s="2">
        <f t="shared" si="43"/>
        <v>7.5</v>
      </c>
      <c r="T69" s="4">
        <f t="shared" si="11"/>
        <v>22.5</v>
      </c>
      <c r="U69" s="4">
        <f t="shared" si="12"/>
        <v>1.11</v>
      </c>
      <c r="X69" s="4">
        <f t="shared" si="13"/>
        <v>0</v>
      </c>
      <c r="Y69" s="13" t="str">
        <f t="shared" si="14"/>
        <v/>
      </c>
      <c r="Z69" s="4" t="str">
        <f t="shared" si="15"/>
        <v/>
      </c>
      <c r="AB69" s="2">
        <f t="shared" si="44"/>
        <v>7.5</v>
      </c>
      <c r="AC69" s="4">
        <f t="shared" si="16"/>
        <v>22.5</v>
      </c>
      <c r="AD69" s="4">
        <f t="shared" si="17"/>
        <v>1.17</v>
      </c>
      <c r="AG69" s="4">
        <f t="shared" si="18"/>
        <v>0</v>
      </c>
      <c r="AH69" s="13" t="str">
        <f t="shared" si="19"/>
        <v/>
      </c>
      <c r="AI69" s="4" t="str">
        <f t="shared" si="20"/>
        <v/>
      </c>
      <c r="AJ69" s="13"/>
      <c r="AK69" s="2">
        <f t="shared" si="45"/>
        <v>7.5</v>
      </c>
      <c r="AL69" s="4">
        <f t="shared" si="21"/>
        <v>22.5</v>
      </c>
      <c r="AM69" s="4">
        <f t="shared" si="22"/>
        <v>1.05</v>
      </c>
      <c r="AP69" s="4">
        <f t="shared" si="23"/>
        <v>0</v>
      </c>
      <c r="AQ69" s="13" t="str">
        <f t="shared" si="24"/>
        <v/>
      </c>
      <c r="AR69" s="4" t="str">
        <f t="shared" si="25"/>
        <v/>
      </c>
      <c r="AS69" s="13"/>
      <c r="AT69" s="2">
        <f t="shared" si="46"/>
        <v>7.5</v>
      </c>
      <c r="AU69" s="4">
        <f t="shared" si="26"/>
        <v>22.5</v>
      </c>
      <c r="AV69" s="4">
        <f t="shared" si="27"/>
        <v>1.05</v>
      </c>
      <c r="AY69" s="4">
        <f t="shared" si="28"/>
        <v>0</v>
      </c>
      <c r="AZ69" s="13" t="str">
        <f t="shared" si="29"/>
        <v/>
      </c>
      <c r="BA69" s="4" t="str">
        <f t="shared" si="30"/>
        <v/>
      </c>
      <c r="BB69" s="13"/>
      <c r="BC69" s="2">
        <f t="shared" si="47"/>
        <v>7.5</v>
      </c>
      <c r="BD69" s="4">
        <f t="shared" si="31"/>
        <v>22.5</v>
      </c>
      <c r="BE69" s="4">
        <f t="shared" si="32"/>
        <v>1.05</v>
      </c>
      <c r="BH69" s="4">
        <f t="shared" si="33"/>
        <v>0</v>
      </c>
      <c r="BI69" s="13" t="str">
        <f t="shared" si="34"/>
        <v/>
      </c>
      <c r="BJ69" s="4" t="str">
        <f t="shared" si="35"/>
        <v/>
      </c>
      <c r="BK69" s="13"/>
      <c r="BL69" s="2">
        <f t="shared" si="48"/>
        <v>7.5</v>
      </c>
      <c r="BM69" s="4">
        <f t="shared" si="36"/>
        <v>22.5</v>
      </c>
      <c r="BN69" s="4">
        <f t="shared" si="37"/>
        <v>1.05</v>
      </c>
      <c r="BQ69" s="4">
        <f t="shared" si="38"/>
        <v>0</v>
      </c>
      <c r="BR69" s="13" t="str">
        <f t="shared" si="39"/>
        <v/>
      </c>
      <c r="BS69" s="4" t="str">
        <f t="shared" si="40"/>
        <v/>
      </c>
      <c r="BT69" s="25"/>
    </row>
    <row r="70">
      <c r="A70" s="2">
        <f t="shared" si="41"/>
        <v>8</v>
      </c>
      <c r="B70" s="4">
        <f t="shared" si="1"/>
        <v>24</v>
      </c>
      <c r="C70" s="4">
        <f t="shared" si="2"/>
        <v>1.02</v>
      </c>
      <c r="F70" s="4">
        <f t="shared" si="3"/>
        <v>0</v>
      </c>
      <c r="G70" s="13" t="str">
        <f t="shared" si="4"/>
        <v/>
      </c>
      <c r="H70" s="4" t="str">
        <f t="shared" si="5"/>
        <v/>
      </c>
      <c r="J70" s="2">
        <f t="shared" si="42"/>
        <v>8</v>
      </c>
      <c r="K70" s="4">
        <f t="shared" si="6"/>
        <v>24</v>
      </c>
      <c r="L70" s="4">
        <f t="shared" si="7"/>
        <v>1.02</v>
      </c>
      <c r="O70" s="4">
        <f t="shared" si="8"/>
        <v>0</v>
      </c>
      <c r="P70" s="13" t="str">
        <f t="shared" si="9"/>
        <v/>
      </c>
      <c r="Q70" s="4" t="str">
        <f t="shared" si="10"/>
        <v/>
      </c>
      <c r="S70" s="2">
        <f t="shared" si="43"/>
        <v>8</v>
      </c>
      <c r="T70" s="4">
        <f t="shared" si="11"/>
        <v>24</v>
      </c>
      <c r="U70" s="4">
        <f t="shared" si="12"/>
        <v>1.08</v>
      </c>
      <c r="X70" s="4">
        <f t="shared" si="13"/>
        <v>0</v>
      </c>
      <c r="Y70" s="13" t="str">
        <f t="shared" si="14"/>
        <v/>
      </c>
      <c r="Z70" s="4" t="str">
        <f t="shared" si="15"/>
        <v/>
      </c>
      <c r="AB70" s="2">
        <f t="shared" si="44"/>
        <v>8</v>
      </c>
      <c r="AC70" s="4">
        <f t="shared" si="16"/>
        <v>24</v>
      </c>
      <c r="AD70" s="4">
        <f t="shared" si="17"/>
        <v>1.14</v>
      </c>
      <c r="AG70" s="4">
        <f t="shared" si="18"/>
        <v>0</v>
      </c>
      <c r="AH70" s="13" t="str">
        <f t="shared" si="19"/>
        <v/>
      </c>
      <c r="AI70" s="4" t="str">
        <f t="shared" si="20"/>
        <v/>
      </c>
      <c r="AJ70" s="13"/>
      <c r="AK70" s="2">
        <f t="shared" si="45"/>
        <v>8</v>
      </c>
      <c r="AL70" s="4">
        <f t="shared" si="21"/>
        <v>24</v>
      </c>
      <c r="AM70" s="4">
        <f t="shared" si="22"/>
        <v>1.02</v>
      </c>
      <c r="AP70" s="4">
        <f t="shared" si="23"/>
        <v>0</v>
      </c>
      <c r="AQ70" s="13" t="str">
        <f t="shared" si="24"/>
        <v/>
      </c>
      <c r="AR70" s="4" t="str">
        <f t="shared" si="25"/>
        <v/>
      </c>
      <c r="AS70" s="13"/>
      <c r="AT70" s="2">
        <f t="shared" si="46"/>
        <v>8</v>
      </c>
      <c r="AU70" s="4">
        <f t="shared" si="26"/>
        <v>24</v>
      </c>
      <c r="AV70" s="4">
        <f t="shared" si="27"/>
        <v>1.02</v>
      </c>
      <c r="AY70" s="4">
        <f t="shared" si="28"/>
        <v>0</v>
      </c>
      <c r="AZ70" s="13" t="str">
        <f t="shared" si="29"/>
        <v/>
      </c>
      <c r="BA70" s="4" t="str">
        <f t="shared" si="30"/>
        <v/>
      </c>
      <c r="BB70" s="13"/>
      <c r="BC70" s="2">
        <f t="shared" si="47"/>
        <v>8</v>
      </c>
      <c r="BD70" s="4">
        <f t="shared" si="31"/>
        <v>24</v>
      </c>
      <c r="BE70" s="4">
        <f t="shared" si="32"/>
        <v>1.02</v>
      </c>
      <c r="BH70" s="4">
        <f t="shared" si="33"/>
        <v>0</v>
      </c>
      <c r="BI70" s="13" t="str">
        <f t="shared" si="34"/>
        <v/>
      </c>
      <c r="BJ70" s="4" t="str">
        <f t="shared" si="35"/>
        <v/>
      </c>
      <c r="BK70" s="13"/>
      <c r="BL70" s="2">
        <f t="shared" si="48"/>
        <v>8</v>
      </c>
      <c r="BM70" s="4">
        <f t="shared" si="36"/>
        <v>24</v>
      </c>
      <c r="BN70" s="4">
        <f t="shared" si="37"/>
        <v>1.02</v>
      </c>
      <c r="BQ70" s="4">
        <f t="shared" si="38"/>
        <v>0</v>
      </c>
      <c r="BR70" s="13" t="str">
        <f t="shared" si="39"/>
        <v/>
      </c>
      <c r="BS70" s="4" t="str">
        <f t="shared" si="40"/>
        <v/>
      </c>
      <c r="BT70" s="25"/>
    </row>
    <row r="71">
      <c r="A71" s="2">
        <f t="shared" si="41"/>
        <v>8.5</v>
      </c>
      <c r="B71" s="4">
        <f t="shared" si="1"/>
        <v>25.5</v>
      </c>
      <c r="C71" s="4">
        <f t="shared" si="2"/>
        <v>0.99</v>
      </c>
      <c r="F71" s="4">
        <f t="shared" si="3"/>
        <v>0</v>
      </c>
      <c r="G71" s="26"/>
      <c r="H71" s="4" t="str">
        <f t="shared" si="5"/>
        <v/>
      </c>
      <c r="J71" s="2">
        <f t="shared" si="42"/>
        <v>8.5</v>
      </c>
      <c r="K71" s="4">
        <f t="shared" si="6"/>
        <v>25.5</v>
      </c>
      <c r="L71" s="4">
        <f t="shared" si="7"/>
        <v>0.99</v>
      </c>
      <c r="O71" s="4">
        <f t="shared" si="8"/>
        <v>0</v>
      </c>
      <c r="P71" s="26"/>
      <c r="Q71" s="4" t="str">
        <f t="shared" si="10"/>
        <v/>
      </c>
      <c r="S71" s="2">
        <f t="shared" si="43"/>
        <v>8.5</v>
      </c>
      <c r="T71" s="4">
        <f t="shared" si="11"/>
        <v>25.5</v>
      </c>
      <c r="U71" s="4">
        <f t="shared" si="12"/>
        <v>1.05</v>
      </c>
      <c r="X71" s="4">
        <f t="shared" si="13"/>
        <v>0</v>
      </c>
      <c r="Y71" s="26"/>
      <c r="Z71" s="4" t="str">
        <f t="shared" si="15"/>
        <v/>
      </c>
      <c r="AB71" s="2">
        <f t="shared" si="44"/>
        <v>8.5</v>
      </c>
      <c r="AC71" s="4">
        <f t="shared" si="16"/>
        <v>25.5</v>
      </c>
      <c r="AD71" s="4">
        <f t="shared" si="17"/>
        <v>1.11</v>
      </c>
      <c r="AG71" s="4">
        <f t="shared" si="18"/>
        <v>0</v>
      </c>
      <c r="AH71" s="26"/>
      <c r="AI71" s="4" t="str">
        <f t="shared" si="20"/>
        <v/>
      </c>
      <c r="AJ71" s="13"/>
      <c r="AK71" s="2">
        <f t="shared" si="45"/>
        <v>8.5</v>
      </c>
      <c r="AL71" s="4">
        <f t="shared" si="21"/>
        <v>25.5</v>
      </c>
      <c r="AM71" s="4">
        <f t="shared" si="22"/>
        <v>0.99</v>
      </c>
      <c r="AP71" s="4">
        <f t="shared" si="23"/>
        <v>0</v>
      </c>
      <c r="AQ71" s="26"/>
      <c r="AR71" s="4" t="str">
        <f t="shared" si="25"/>
        <v/>
      </c>
      <c r="AS71" s="13"/>
      <c r="AT71" s="2">
        <f t="shared" si="46"/>
        <v>8.5</v>
      </c>
      <c r="AU71" s="4">
        <f t="shared" si="26"/>
        <v>25.5</v>
      </c>
      <c r="AV71" s="4">
        <f t="shared" si="27"/>
        <v>0.99</v>
      </c>
      <c r="AY71" s="4">
        <f t="shared" si="28"/>
        <v>0</v>
      </c>
      <c r="AZ71" s="26"/>
      <c r="BA71" s="4" t="str">
        <f t="shared" si="30"/>
        <v/>
      </c>
      <c r="BB71" s="13"/>
      <c r="BC71" s="2">
        <f t="shared" si="47"/>
        <v>8.5</v>
      </c>
      <c r="BD71" s="4">
        <f t="shared" si="31"/>
        <v>25.5</v>
      </c>
      <c r="BE71" s="4">
        <f t="shared" si="32"/>
        <v>0.99</v>
      </c>
      <c r="BH71" s="4">
        <f t="shared" si="33"/>
        <v>0</v>
      </c>
      <c r="BI71" s="26"/>
      <c r="BJ71" s="4" t="str">
        <f t="shared" si="35"/>
        <v/>
      </c>
      <c r="BK71" s="13"/>
      <c r="BL71" s="2">
        <f t="shared" si="48"/>
        <v>8.5</v>
      </c>
      <c r="BM71" s="4">
        <f t="shared" si="36"/>
        <v>25.5</v>
      </c>
      <c r="BN71" s="4">
        <f t="shared" si="37"/>
        <v>0.99</v>
      </c>
      <c r="BQ71" s="4">
        <f t="shared" si="38"/>
        <v>0</v>
      </c>
      <c r="BR71" s="26"/>
      <c r="BS71" s="4" t="str">
        <f t="shared" si="40"/>
        <v/>
      </c>
      <c r="BT71" s="25"/>
    </row>
    <row r="72">
      <c r="A72" s="2">
        <f t="shared" si="41"/>
        <v>9</v>
      </c>
      <c r="B72" s="4">
        <f t="shared" si="1"/>
        <v>27</v>
      </c>
      <c r="C72" s="4">
        <f t="shared" si="2"/>
        <v>0.96</v>
      </c>
      <c r="F72" s="4">
        <f t="shared" si="3"/>
        <v>0</v>
      </c>
      <c r="G72" s="13" t="str">
        <f t="shared" ref="G72:G174" si="49">if(ISBLANK(E72), , if(E72&lt;D72,-sqrt(-F72/B$18), sqrt(F72/B$18)))</f>
        <v/>
      </c>
      <c r="H72" s="4" t="str">
        <f t="shared" si="5"/>
        <v/>
      </c>
      <c r="J72" s="2">
        <f t="shared" si="42"/>
        <v>9</v>
      </c>
      <c r="K72" s="4">
        <f t="shared" si="6"/>
        <v>27</v>
      </c>
      <c r="L72" s="4">
        <f t="shared" si="7"/>
        <v>0.96</v>
      </c>
      <c r="O72" s="4">
        <f t="shared" si="8"/>
        <v>0</v>
      </c>
      <c r="P72" s="13" t="str">
        <f t="shared" ref="P72:P174" si="50">if(ISBLANK(N72), , if(N72&lt;M72,-sqrt(-O72/K$18), sqrt(O72/K$18)))</f>
        <v/>
      </c>
      <c r="Q72" s="4" t="str">
        <f t="shared" si="10"/>
        <v/>
      </c>
      <c r="S72" s="2">
        <f t="shared" si="43"/>
        <v>9</v>
      </c>
      <c r="T72" s="4">
        <f t="shared" si="11"/>
        <v>27</v>
      </c>
      <c r="U72" s="4">
        <f t="shared" si="12"/>
        <v>1.02</v>
      </c>
      <c r="X72" s="4">
        <f t="shared" si="13"/>
        <v>0</v>
      </c>
      <c r="Y72" s="13" t="str">
        <f t="shared" ref="Y72:Y174" si="51">if(ISBLANK(W72), , if(W72&lt;V72,-sqrt(-X72/T$18), sqrt(X72/T$18)))</f>
        <v/>
      </c>
      <c r="Z72" s="4" t="str">
        <f t="shared" si="15"/>
        <v/>
      </c>
      <c r="AB72" s="2">
        <f t="shared" si="44"/>
        <v>9</v>
      </c>
      <c r="AC72" s="4">
        <f t="shared" si="16"/>
        <v>27</v>
      </c>
      <c r="AD72" s="4">
        <f t="shared" si="17"/>
        <v>1.08</v>
      </c>
      <c r="AG72" s="4">
        <f t="shared" si="18"/>
        <v>0</v>
      </c>
      <c r="AH72" s="13" t="str">
        <f t="shared" ref="AH72:AH174" si="52">if(ISBLANK(AF72), , if(AF72&lt;AE72,-sqrt(-AG72/AC$18), sqrt(AG72/AC$18)))</f>
        <v/>
      </c>
      <c r="AI72" s="4" t="str">
        <f t="shared" si="20"/>
        <v/>
      </c>
      <c r="AJ72" s="13"/>
      <c r="AK72" s="2">
        <f t="shared" si="45"/>
        <v>9</v>
      </c>
      <c r="AL72" s="4">
        <f t="shared" si="21"/>
        <v>27</v>
      </c>
      <c r="AM72" s="4">
        <f t="shared" si="22"/>
        <v>0.96</v>
      </c>
      <c r="AP72" s="4">
        <f t="shared" si="23"/>
        <v>0</v>
      </c>
      <c r="AQ72" s="13" t="str">
        <f t="shared" ref="AQ72:AQ174" si="53">if(ISBLANK(AO72), , if(AO72&lt;AN72,-sqrt(-AP72/AL$18), sqrt(AP72/AL$18)))</f>
        <v/>
      </c>
      <c r="AR72" s="4" t="str">
        <f t="shared" si="25"/>
        <v/>
      </c>
      <c r="AS72" s="13"/>
      <c r="AT72" s="2">
        <f t="shared" si="46"/>
        <v>9</v>
      </c>
      <c r="AU72" s="4">
        <f t="shared" si="26"/>
        <v>27</v>
      </c>
      <c r="AV72" s="4">
        <f t="shared" si="27"/>
        <v>0.96</v>
      </c>
      <c r="AY72" s="4">
        <f t="shared" si="28"/>
        <v>0</v>
      </c>
      <c r="AZ72" s="13" t="str">
        <f t="shared" ref="AZ72:AZ174" si="54">if(ISBLANK(AX72), , if(AX72&lt;AW72,-sqrt(-AY72/AU$18), sqrt(AY72/AU$18)))</f>
        <v/>
      </c>
      <c r="BA72" s="4" t="str">
        <f t="shared" si="30"/>
        <v/>
      </c>
      <c r="BB72" s="13"/>
      <c r="BC72" s="2">
        <f t="shared" si="47"/>
        <v>9</v>
      </c>
      <c r="BD72" s="4">
        <f t="shared" si="31"/>
        <v>27</v>
      </c>
      <c r="BE72" s="4">
        <f t="shared" si="32"/>
        <v>0.96</v>
      </c>
      <c r="BH72" s="4">
        <f t="shared" si="33"/>
        <v>0</v>
      </c>
      <c r="BI72" s="13" t="str">
        <f t="shared" ref="BI72:BI174" si="55">if(ISBLANK(BG72), , if(BG72&lt;BF72,-sqrt(-BH72/BD$18), sqrt(BH72/BD$18)))</f>
        <v/>
      </c>
      <c r="BJ72" s="4" t="str">
        <f t="shared" si="35"/>
        <v/>
      </c>
      <c r="BK72" s="13"/>
      <c r="BL72" s="2">
        <f t="shared" si="48"/>
        <v>9</v>
      </c>
      <c r="BM72" s="4">
        <f t="shared" si="36"/>
        <v>27</v>
      </c>
      <c r="BN72" s="4">
        <f t="shared" si="37"/>
        <v>0.96</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0.93</v>
      </c>
      <c r="F73" s="4">
        <f t="shared" si="3"/>
        <v>0</v>
      </c>
      <c r="G73" s="13" t="str">
        <f t="shared" si="49"/>
        <v/>
      </c>
      <c r="H73" s="4" t="str">
        <f t="shared" si="5"/>
        <v/>
      </c>
      <c r="J73" s="2">
        <f t="shared" si="42"/>
        <v>9.5</v>
      </c>
      <c r="K73" s="4">
        <f t="shared" si="6"/>
        <v>28.5</v>
      </c>
      <c r="L73" s="4">
        <f t="shared" si="7"/>
        <v>0.93</v>
      </c>
      <c r="O73" s="4">
        <f t="shared" si="8"/>
        <v>0</v>
      </c>
      <c r="P73" s="13" t="str">
        <f t="shared" si="50"/>
        <v/>
      </c>
      <c r="Q73" s="4" t="str">
        <f t="shared" si="10"/>
        <v/>
      </c>
      <c r="S73" s="2">
        <f t="shared" si="43"/>
        <v>9.5</v>
      </c>
      <c r="T73" s="4">
        <f t="shared" si="11"/>
        <v>28.5</v>
      </c>
      <c r="U73" s="4">
        <f t="shared" si="12"/>
        <v>0.99</v>
      </c>
      <c r="X73" s="4">
        <f t="shared" si="13"/>
        <v>0</v>
      </c>
      <c r="Y73" s="13" t="str">
        <f t="shared" si="51"/>
        <v/>
      </c>
      <c r="Z73" s="4" t="str">
        <f t="shared" si="15"/>
        <v/>
      </c>
      <c r="AB73" s="2">
        <f t="shared" si="44"/>
        <v>9.5</v>
      </c>
      <c r="AC73" s="4">
        <f t="shared" si="16"/>
        <v>28.5</v>
      </c>
      <c r="AD73" s="4">
        <f t="shared" si="17"/>
        <v>1.05</v>
      </c>
      <c r="AG73" s="4">
        <f t="shared" si="18"/>
        <v>0</v>
      </c>
      <c r="AH73" s="13" t="str">
        <f t="shared" si="52"/>
        <v/>
      </c>
      <c r="AI73" s="4" t="str">
        <f t="shared" si="20"/>
        <v/>
      </c>
      <c r="AJ73" s="13"/>
      <c r="AK73" s="2">
        <f t="shared" si="45"/>
        <v>9.5</v>
      </c>
      <c r="AL73" s="4">
        <f t="shared" si="21"/>
        <v>28.5</v>
      </c>
      <c r="AM73" s="4">
        <f t="shared" si="22"/>
        <v>0.93</v>
      </c>
      <c r="AP73" s="4">
        <f t="shared" si="23"/>
        <v>0</v>
      </c>
      <c r="AQ73" s="13" t="str">
        <f t="shared" si="53"/>
        <v/>
      </c>
      <c r="AR73" s="4" t="str">
        <f t="shared" si="25"/>
        <v/>
      </c>
      <c r="AS73" s="13"/>
      <c r="AT73" s="2">
        <f t="shared" si="46"/>
        <v>9.5</v>
      </c>
      <c r="AU73" s="4">
        <f t="shared" si="26"/>
        <v>28.5</v>
      </c>
      <c r="AV73" s="4">
        <f t="shared" si="27"/>
        <v>0.93</v>
      </c>
      <c r="AY73" s="4">
        <f t="shared" si="28"/>
        <v>0</v>
      </c>
      <c r="AZ73" s="13" t="str">
        <f t="shared" si="54"/>
        <v/>
      </c>
      <c r="BA73" s="4" t="str">
        <f t="shared" si="30"/>
        <v/>
      </c>
      <c r="BB73" s="13"/>
      <c r="BC73" s="2">
        <f t="shared" si="47"/>
        <v>9.5</v>
      </c>
      <c r="BD73" s="4">
        <f t="shared" si="31"/>
        <v>28.5</v>
      </c>
      <c r="BE73" s="4">
        <f t="shared" si="32"/>
        <v>0.93</v>
      </c>
      <c r="BH73" s="4">
        <f t="shared" si="33"/>
        <v>0</v>
      </c>
      <c r="BI73" s="13" t="str">
        <f t="shared" si="55"/>
        <v/>
      </c>
      <c r="BJ73" s="4" t="str">
        <f t="shared" si="35"/>
        <v/>
      </c>
      <c r="BK73" s="13"/>
      <c r="BL73" s="2">
        <f t="shared" si="48"/>
        <v>9.5</v>
      </c>
      <c r="BM73" s="4">
        <f t="shared" si="36"/>
        <v>28.5</v>
      </c>
      <c r="BN73" s="4">
        <f t="shared" si="37"/>
        <v>0.93</v>
      </c>
      <c r="BQ73" s="4">
        <f t="shared" si="38"/>
        <v>0</v>
      </c>
      <c r="BR73" s="13" t="str">
        <f t="shared" si="56"/>
        <v/>
      </c>
      <c r="BS73" s="4" t="str">
        <f t="shared" si="40"/>
        <v/>
      </c>
      <c r="BT73" s="25"/>
    </row>
    <row r="74">
      <c r="A74" s="2">
        <f t="shared" si="41"/>
        <v>10</v>
      </c>
      <c r="B74" s="4">
        <f t="shared" si="1"/>
        <v>30</v>
      </c>
      <c r="C74" s="4">
        <f t="shared" si="2"/>
        <v>0.9</v>
      </c>
      <c r="F74" s="4">
        <f t="shared" si="3"/>
        <v>0</v>
      </c>
      <c r="G74" s="13" t="str">
        <f t="shared" si="49"/>
        <v/>
      </c>
      <c r="H74" s="4" t="str">
        <f t="shared" si="5"/>
        <v/>
      </c>
      <c r="J74" s="2">
        <f t="shared" si="42"/>
        <v>10</v>
      </c>
      <c r="K74" s="4">
        <f t="shared" si="6"/>
        <v>30</v>
      </c>
      <c r="L74" s="4">
        <f t="shared" si="7"/>
        <v>0.9</v>
      </c>
      <c r="O74" s="4">
        <f t="shared" si="8"/>
        <v>0</v>
      </c>
      <c r="P74" s="13" t="str">
        <f t="shared" si="50"/>
        <v/>
      </c>
      <c r="Q74" s="4" t="str">
        <f t="shared" si="10"/>
        <v/>
      </c>
      <c r="S74" s="2">
        <f t="shared" si="43"/>
        <v>10</v>
      </c>
      <c r="T74" s="4">
        <f t="shared" si="11"/>
        <v>30</v>
      </c>
      <c r="U74" s="4">
        <f t="shared" si="12"/>
        <v>0.96</v>
      </c>
      <c r="X74" s="4">
        <f t="shared" si="13"/>
        <v>0</v>
      </c>
      <c r="Y74" s="13" t="str">
        <f t="shared" si="51"/>
        <v/>
      </c>
      <c r="Z74" s="4" t="str">
        <f t="shared" si="15"/>
        <v/>
      </c>
      <c r="AB74" s="2">
        <f t="shared" si="44"/>
        <v>10</v>
      </c>
      <c r="AC74" s="4">
        <f t="shared" si="16"/>
        <v>30</v>
      </c>
      <c r="AD74" s="4">
        <f t="shared" si="17"/>
        <v>1.02</v>
      </c>
      <c r="AG74" s="4">
        <f t="shared" si="18"/>
        <v>0</v>
      </c>
      <c r="AH74" s="13" t="str">
        <f t="shared" si="52"/>
        <v/>
      </c>
      <c r="AI74" s="4" t="str">
        <f t="shared" si="20"/>
        <v/>
      </c>
      <c r="AJ74" s="13"/>
      <c r="AK74" s="2">
        <f t="shared" si="45"/>
        <v>10</v>
      </c>
      <c r="AL74" s="4">
        <f t="shared" si="21"/>
        <v>30</v>
      </c>
      <c r="AM74" s="4">
        <f t="shared" si="22"/>
        <v>0.9</v>
      </c>
      <c r="AP74" s="4">
        <f t="shared" si="23"/>
        <v>0</v>
      </c>
      <c r="AQ74" s="13" t="str">
        <f t="shared" si="53"/>
        <v/>
      </c>
      <c r="AR74" s="4" t="str">
        <f t="shared" si="25"/>
        <v/>
      </c>
      <c r="AS74" s="13"/>
      <c r="AT74" s="2">
        <f t="shared" si="46"/>
        <v>10</v>
      </c>
      <c r="AU74" s="4">
        <f t="shared" si="26"/>
        <v>30</v>
      </c>
      <c r="AV74" s="4">
        <f t="shared" si="27"/>
        <v>0.9</v>
      </c>
      <c r="AY74" s="4">
        <f t="shared" si="28"/>
        <v>0</v>
      </c>
      <c r="AZ74" s="13" t="str">
        <f t="shared" si="54"/>
        <v/>
      </c>
      <c r="BA74" s="4" t="str">
        <f t="shared" si="30"/>
        <v/>
      </c>
      <c r="BB74" s="13"/>
      <c r="BC74" s="2">
        <f t="shared" si="47"/>
        <v>10</v>
      </c>
      <c r="BD74" s="4">
        <f t="shared" si="31"/>
        <v>30</v>
      </c>
      <c r="BE74" s="4">
        <f t="shared" si="32"/>
        <v>0.9</v>
      </c>
      <c r="BH74" s="4">
        <f t="shared" si="33"/>
        <v>0</v>
      </c>
      <c r="BI74" s="13" t="str">
        <f t="shared" si="55"/>
        <v/>
      </c>
      <c r="BJ74" s="4" t="str">
        <f t="shared" si="35"/>
        <v/>
      </c>
      <c r="BK74" s="13"/>
      <c r="BL74" s="2">
        <f t="shared" si="48"/>
        <v>10</v>
      </c>
      <c r="BM74" s="4">
        <f t="shared" si="36"/>
        <v>30</v>
      </c>
      <c r="BN74" s="4">
        <f t="shared" si="37"/>
        <v>0.9</v>
      </c>
      <c r="BQ74" s="4">
        <f t="shared" si="38"/>
        <v>0</v>
      </c>
      <c r="BR74" s="13" t="str">
        <f t="shared" si="56"/>
        <v/>
      </c>
      <c r="BS74" s="4" t="str">
        <f t="shared" si="40"/>
        <v/>
      </c>
      <c r="BT74" s="25"/>
    </row>
    <row r="75">
      <c r="A75" s="2">
        <f t="shared" si="41"/>
        <v>10.5</v>
      </c>
      <c r="B75" s="4">
        <f t="shared" si="1"/>
        <v>31.5</v>
      </c>
      <c r="C75" s="4">
        <f t="shared" si="2"/>
        <v>0.87</v>
      </c>
      <c r="F75" s="4">
        <f t="shared" si="3"/>
        <v>0</v>
      </c>
      <c r="G75" s="13" t="str">
        <f t="shared" si="49"/>
        <v/>
      </c>
      <c r="H75" s="4" t="str">
        <f t="shared" si="5"/>
        <v/>
      </c>
      <c r="J75" s="2">
        <f t="shared" si="42"/>
        <v>10.5</v>
      </c>
      <c r="K75" s="4">
        <f t="shared" si="6"/>
        <v>31.5</v>
      </c>
      <c r="L75" s="4">
        <f t="shared" si="7"/>
        <v>0.87</v>
      </c>
      <c r="O75" s="4">
        <f t="shared" si="8"/>
        <v>0</v>
      </c>
      <c r="P75" s="13" t="str">
        <f t="shared" si="50"/>
        <v/>
      </c>
      <c r="Q75" s="4" t="str">
        <f t="shared" si="10"/>
        <v/>
      </c>
      <c r="S75" s="2">
        <f t="shared" si="43"/>
        <v>10.5</v>
      </c>
      <c r="T75" s="4">
        <f t="shared" si="11"/>
        <v>31.5</v>
      </c>
      <c r="U75" s="4">
        <f t="shared" si="12"/>
        <v>0.93</v>
      </c>
      <c r="X75" s="4">
        <f t="shared" si="13"/>
        <v>0</v>
      </c>
      <c r="Y75" s="13" t="str">
        <f t="shared" si="51"/>
        <v/>
      </c>
      <c r="Z75" s="4" t="str">
        <f t="shared" si="15"/>
        <v/>
      </c>
      <c r="AB75" s="2">
        <f t="shared" si="44"/>
        <v>10.5</v>
      </c>
      <c r="AC75" s="4">
        <f t="shared" si="16"/>
        <v>31.5</v>
      </c>
      <c r="AD75" s="4">
        <f t="shared" si="17"/>
        <v>0.99</v>
      </c>
      <c r="AG75" s="4">
        <f t="shared" si="18"/>
        <v>0</v>
      </c>
      <c r="AH75" s="13" t="str">
        <f t="shared" si="52"/>
        <v/>
      </c>
      <c r="AI75" s="4" t="str">
        <f t="shared" si="20"/>
        <v/>
      </c>
      <c r="AJ75" s="13"/>
      <c r="AK75" s="2">
        <f t="shared" si="45"/>
        <v>10.5</v>
      </c>
      <c r="AL75" s="4">
        <f t="shared" si="21"/>
        <v>31.5</v>
      </c>
      <c r="AM75" s="4">
        <f t="shared" si="22"/>
        <v>0.87</v>
      </c>
      <c r="AP75" s="4">
        <f t="shared" si="23"/>
        <v>0</v>
      </c>
      <c r="AQ75" s="13" t="str">
        <f t="shared" si="53"/>
        <v/>
      </c>
      <c r="AR75" s="4" t="str">
        <f t="shared" si="25"/>
        <v/>
      </c>
      <c r="AS75" s="13"/>
      <c r="AT75" s="2">
        <f t="shared" si="46"/>
        <v>10.5</v>
      </c>
      <c r="AU75" s="4">
        <f t="shared" si="26"/>
        <v>31.5</v>
      </c>
      <c r="AV75" s="4">
        <f t="shared" si="27"/>
        <v>0.87</v>
      </c>
      <c r="AY75" s="4">
        <f t="shared" si="28"/>
        <v>0</v>
      </c>
      <c r="AZ75" s="13" t="str">
        <f t="shared" si="54"/>
        <v/>
      </c>
      <c r="BA75" s="4" t="str">
        <f t="shared" si="30"/>
        <v/>
      </c>
      <c r="BB75" s="13"/>
      <c r="BC75" s="2">
        <f t="shared" si="47"/>
        <v>10.5</v>
      </c>
      <c r="BD75" s="4">
        <f t="shared" si="31"/>
        <v>31.5</v>
      </c>
      <c r="BE75" s="4">
        <f t="shared" si="32"/>
        <v>0.87</v>
      </c>
      <c r="BH75" s="4">
        <f t="shared" si="33"/>
        <v>0</v>
      </c>
      <c r="BI75" s="13" t="str">
        <f t="shared" si="55"/>
        <v/>
      </c>
      <c r="BJ75" s="4" t="str">
        <f t="shared" si="35"/>
        <v/>
      </c>
      <c r="BK75" s="13"/>
      <c r="BL75" s="2">
        <f t="shared" si="48"/>
        <v>10.5</v>
      </c>
      <c r="BM75" s="4">
        <f t="shared" si="36"/>
        <v>31.5</v>
      </c>
      <c r="BN75" s="4">
        <f t="shared" si="37"/>
        <v>0.87</v>
      </c>
      <c r="BQ75" s="4">
        <f t="shared" si="38"/>
        <v>0</v>
      </c>
      <c r="BR75" s="13" t="str">
        <f t="shared" si="56"/>
        <v/>
      </c>
      <c r="BS75" s="4" t="str">
        <f t="shared" si="40"/>
        <v/>
      </c>
      <c r="BT75" s="25"/>
    </row>
    <row r="76">
      <c r="A76" s="2">
        <f t="shared" si="41"/>
        <v>11</v>
      </c>
      <c r="B76" s="4">
        <f t="shared" si="1"/>
        <v>33</v>
      </c>
      <c r="C76" s="4">
        <f t="shared" si="2"/>
        <v>0.84</v>
      </c>
      <c r="F76" s="4">
        <f t="shared" si="3"/>
        <v>0</v>
      </c>
      <c r="G76" s="13" t="str">
        <f t="shared" si="49"/>
        <v/>
      </c>
      <c r="H76" s="4" t="str">
        <f t="shared" si="5"/>
        <v/>
      </c>
      <c r="J76" s="2">
        <f t="shared" si="42"/>
        <v>11</v>
      </c>
      <c r="K76" s="4">
        <f t="shared" si="6"/>
        <v>33</v>
      </c>
      <c r="L76" s="4">
        <f t="shared" si="7"/>
        <v>0.84</v>
      </c>
      <c r="O76" s="4">
        <f t="shared" si="8"/>
        <v>0</v>
      </c>
      <c r="P76" s="13" t="str">
        <f t="shared" si="50"/>
        <v/>
      </c>
      <c r="Q76" s="4" t="str">
        <f t="shared" si="10"/>
        <v/>
      </c>
      <c r="S76" s="2">
        <f t="shared" si="43"/>
        <v>11</v>
      </c>
      <c r="T76" s="4">
        <f t="shared" si="11"/>
        <v>33</v>
      </c>
      <c r="U76" s="4">
        <f t="shared" si="12"/>
        <v>0.9</v>
      </c>
      <c r="X76" s="4">
        <f t="shared" si="13"/>
        <v>0</v>
      </c>
      <c r="Y76" s="13" t="str">
        <f t="shared" si="51"/>
        <v/>
      </c>
      <c r="Z76" s="4" t="str">
        <f t="shared" si="15"/>
        <v/>
      </c>
      <c r="AB76" s="2">
        <f t="shared" si="44"/>
        <v>11</v>
      </c>
      <c r="AC76" s="4">
        <f t="shared" si="16"/>
        <v>33</v>
      </c>
      <c r="AD76" s="4">
        <f t="shared" si="17"/>
        <v>0.96</v>
      </c>
      <c r="AG76" s="4">
        <f t="shared" si="18"/>
        <v>0</v>
      </c>
      <c r="AH76" s="13" t="str">
        <f t="shared" si="52"/>
        <v/>
      </c>
      <c r="AI76" s="4" t="str">
        <f t="shared" si="20"/>
        <v/>
      </c>
      <c r="AJ76" s="13"/>
      <c r="AK76" s="2">
        <f t="shared" si="45"/>
        <v>11</v>
      </c>
      <c r="AL76" s="4">
        <f t="shared" si="21"/>
        <v>33</v>
      </c>
      <c r="AM76" s="4">
        <f t="shared" si="22"/>
        <v>0.84</v>
      </c>
      <c r="AP76" s="4">
        <f t="shared" si="23"/>
        <v>0</v>
      </c>
      <c r="AQ76" s="13" t="str">
        <f t="shared" si="53"/>
        <v/>
      </c>
      <c r="AR76" s="4" t="str">
        <f t="shared" si="25"/>
        <v/>
      </c>
      <c r="AS76" s="13"/>
      <c r="AT76" s="2">
        <f t="shared" si="46"/>
        <v>11</v>
      </c>
      <c r="AU76" s="4">
        <f t="shared" si="26"/>
        <v>33</v>
      </c>
      <c r="AV76" s="4">
        <f t="shared" si="27"/>
        <v>0.84</v>
      </c>
      <c r="AY76" s="4">
        <f t="shared" si="28"/>
        <v>0</v>
      </c>
      <c r="AZ76" s="13" t="str">
        <f t="shared" si="54"/>
        <v/>
      </c>
      <c r="BA76" s="4" t="str">
        <f t="shared" si="30"/>
        <v/>
      </c>
      <c r="BB76" s="13"/>
      <c r="BC76" s="2">
        <f t="shared" si="47"/>
        <v>11</v>
      </c>
      <c r="BD76" s="4">
        <f t="shared" si="31"/>
        <v>33</v>
      </c>
      <c r="BE76" s="4">
        <f t="shared" si="32"/>
        <v>0.84</v>
      </c>
      <c r="BH76" s="4">
        <f t="shared" si="33"/>
        <v>0</v>
      </c>
      <c r="BI76" s="13" t="str">
        <f t="shared" si="55"/>
        <v/>
      </c>
      <c r="BJ76" s="4" t="str">
        <f t="shared" si="35"/>
        <v/>
      </c>
      <c r="BK76" s="13"/>
      <c r="BL76" s="2">
        <f t="shared" si="48"/>
        <v>11</v>
      </c>
      <c r="BM76" s="4">
        <f t="shared" si="36"/>
        <v>33</v>
      </c>
      <c r="BN76" s="4">
        <f t="shared" si="37"/>
        <v>0.84</v>
      </c>
      <c r="BQ76" s="4">
        <f t="shared" si="38"/>
        <v>0</v>
      </c>
      <c r="BR76" s="13" t="str">
        <f t="shared" si="56"/>
        <v/>
      </c>
      <c r="BS76" s="4" t="str">
        <f t="shared" si="40"/>
        <v/>
      </c>
      <c r="BT76" s="25"/>
    </row>
    <row r="77">
      <c r="A77" s="2">
        <f t="shared" si="41"/>
        <v>11.5</v>
      </c>
      <c r="B77" s="4">
        <f t="shared" si="1"/>
        <v>34.5</v>
      </c>
      <c r="C77" s="4">
        <f t="shared" si="2"/>
        <v>0.81</v>
      </c>
      <c r="F77" s="4">
        <f t="shared" si="3"/>
        <v>0</v>
      </c>
      <c r="G77" s="13" t="str">
        <f t="shared" si="49"/>
        <v/>
      </c>
      <c r="H77" s="4" t="str">
        <f t="shared" si="5"/>
        <v/>
      </c>
      <c r="J77" s="2">
        <f t="shared" si="42"/>
        <v>11.5</v>
      </c>
      <c r="K77" s="4">
        <f t="shared" si="6"/>
        <v>34.5</v>
      </c>
      <c r="L77" s="4">
        <f t="shared" si="7"/>
        <v>0.81</v>
      </c>
      <c r="O77" s="4">
        <f t="shared" si="8"/>
        <v>0</v>
      </c>
      <c r="P77" s="13" t="str">
        <f t="shared" si="50"/>
        <v/>
      </c>
      <c r="Q77" s="4" t="str">
        <f t="shared" si="10"/>
        <v/>
      </c>
      <c r="S77" s="2">
        <f t="shared" si="43"/>
        <v>11.5</v>
      </c>
      <c r="T77" s="4">
        <f t="shared" si="11"/>
        <v>34.5</v>
      </c>
      <c r="U77" s="4">
        <f t="shared" si="12"/>
        <v>0.87</v>
      </c>
      <c r="X77" s="4">
        <f t="shared" si="13"/>
        <v>0</v>
      </c>
      <c r="Y77" s="13" t="str">
        <f t="shared" si="51"/>
        <v/>
      </c>
      <c r="Z77" s="4" t="str">
        <f t="shared" si="15"/>
        <v/>
      </c>
      <c r="AB77" s="2">
        <f t="shared" si="44"/>
        <v>11.5</v>
      </c>
      <c r="AC77" s="4">
        <f t="shared" si="16"/>
        <v>34.5</v>
      </c>
      <c r="AD77" s="4">
        <f t="shared" si="17"/>
        <v>0.93</v>
      </c>
      <c r="AG77" s="4">
        <f t="shared" si="18"/>
        <v>0</v>
      </c>
      <c r="AH77" s="13" t="str">
        <f t="shared" si="52"/>
        <v/>
      </c>
      <c r="AI77" s="4" t="str">
        <f t="shared" si="20"/>
        <v/>
      </c>
      <c r="AJ77" s="13"/>
      <c r="AK77" s="2">
        <f t="shared" si="45"/>
        <v>11.5</v>
      </c>
      <c r="AL77" s="4">
        <f t="shared" si="21"/>
        <v>34.5</v>
      </c>
      <c r="AM77" s="4">
        <f t="shared" si="22"/>
        <v>0.81</v>
      </c>
      <c r="AP77" s="4">
        <f t="shared" si="23"/>
        <v>0</v>
      </c>
      <c r="AQ77" s="13" t="str">
        <f t="shared" si="53"/>
        <v/>
      </c>
      <c r="AR77" s="4" t="str">
        <f t="shared" si="25"/>
        <v/>
      </c>
      <c r="AS77" s="13"/>
      <c r="AT77" s="2">
        <f t="shared" si="46"/>
        <v>11.5</v>
      </c>
      <c r="AU77" s="4">
        <f t="shared" si="26"/>
        <v>34.5</v>
      </c>
      <c r="AV77" s="4">
        <f t="shared" si="27"/>
        <v>0.81</v>
      </c>
      <c r="AY77" s="4">
        <f t="shared" si="28"/>
        <v>0</v>
      </c>
      <c r="AZ77" s="13" t="str">
        <f t="shared" si="54"/>
        <v/>
      </c>
      <c r="BA77" s="4" t="str">
        <f t="shared" si="30"/>
        <v/>
      </c>
      <c r="BB77" s="13"/>
      <c r="BC77" s="2">
        <f t="shared" si="47"/>
        <v>11.5</v>
      </c>
      <c r="BD77" s="4">
        <f t="shared" si="31"/>
        <v>34.5</v>
      </c>
      <c r="BE77" s="4">
        <f t="shared" si="32"/>
        <v>0.81</v>
      </c>
      <c r="BH77" s="4">
        <f t="shared" si="33"/>
        <v>0</v>
      </c>
      <c r="BI77" s="13" t="str">
        <f t="shared" si="55"/>
        <v/>
      </c>
      <c r="BJ77" s="4" t="str">
        <f t="shared" si="35"/>
        <v/>
      </c>
      <c r="BK77" s="13"/>
      <c r="BL77" s="2">
        <f t="shared" si="48"/>
        <v>11.5</v>
      </c>
      <c r="BM77" s="4">
        <f t="shared" si="36"/>
        <v>34.5</v>
      </c>
      <c r="BN77" s="4">
        <f t="shared" si="37"/>
        <v>0.81</v>
      </c>
      <c r="BQ77" s="4">
        <f t="shared" si="38"/>
        <v>0</v>
      </c>
      <c r="BR77" s="13" t="str">
        <f t="shared" si="56"/>
        <v/>
      </c>
      <c r="BS77" s="4" t="str">
        <f t="shared" si="40"/>
        <v/>
      </c>
      <c r="BT77" s="25"/>
    </row>
    <row r="78">
      <c r="A78" s="2">
        <f t="shared" si="41"/>
        <v>12</v>
      </c>
      <c r="B78" s="4">
        <f t="shared" si="1"/>
        <v>36</v>
      </c>
      <c r="C78" s="4">
        <f t="shared" si="2"/>
        <v>0.78</v>
      </c>
      <c r="F78" s="4">
        <f t="shared" si="3"/>
        <v>0</v>
      </c>
      <c r="G78" s="13" t="str">
        <f t="shared" si="49"/>
        <v/>
      </c>
      <c r="H78" s="4" t="str">
        <f t="shared" si="5"/>
        <v/>
      </c>
      <c r="J78" s="2">
        <f t="shared" si="42"/>
        <v>12</v>
      </c>
      <c r="K78" s="4">
        <f t="shared" si="6"/>
        <v>36</v>
      </c>
      <c r="L78" s="4">
        <f t="shared" si="7"/>
        <v>0.78</v>
      </c>
      <c r="O78" s="4">
        <f t="shared" si="8"/>
        <v>0</v>
      </c>
      <c r="P78" s="13" t="str">
        <f t="shared" si="50"/>
        <v/>
      </c>
      <c r="Q78" s="4" t="str">
        <f t="shared" si="10"/>
        <v/>
      </c>
      <c r="S78" s="2">
        <f t="shared" si="43"/>
        <v>12</v>
      </c>
      <c r="T78" s="4">
        <f t="shared" si="11"/>
        <v>36</v>
      </c>
      <c r="U78" s="4">
        <f t="shared" si="12"/>
        <v>0.84</v>
      </c>
      <c r="X78" s="4">
        <f t="shared" si="13"/>
        <v>0</v>
      </c>
      <c r="Y78" s="13" t="str">
        <f t="shared" si="51"/>
        <v/>
      </c>
      <c r="Z78" s="4" t="str">
        <f t="shared" si="15"/>
        <v/>
      </c>
      <c r="AB78" s="2">
        <f t="shared" si="44"/>
        <v>12</v>
      </c>
      <c r="AC78" s="4">
        <f t="shared" si="16"/>
        <v>36</v>
      </c>
      <c r="AD78" s="4">
        <f t="shared" si="17"/>
        <v>0.9</v>
      </c>
      <c r="AG78" s="4">
        <f t="shared" si="18"/>
        <v>0</v>
      </c>
      <c r="AH78" s="13" t="str">
        <f t="shared" si="52"/>
        <v/>
      </c>
      <c r="AI78" s="4" t="str">
        <f t="shared" si="20"/>
        <v/>
      </c>
      <c r="AJ78" s="13"/>
      <c r="AK78" s="2">
        <f t="shared" si="45"/>
        <v>12</v>
      </c>
      <c r="AL78" s="4">
        <f t="shared" si="21"/>
        <v>36</v>
      </c>
      <c r="AM78" s="4">
        <f t="shared" si="22"/>
        <v>0.78</v>
      </c>
      <c r="AP78" s="4">
        <f t="shared" si="23"/>
        <v>0</v>
      </c>
      <c r="AQ78" s="13" t="str">
        <f t="shared" si="53"/>
        <v/>
      </c>
      <c r="AR78" s="4" t="str">
        <f t="shared" si="25"/>
        <v/>
      </c>
      <c r="AS78" s="13"/>
      <c r="AT78" s="2">
        <f t="shared" si="46"/>
        <v>12</v>
      </c>
      <c r="AU78" s="4">
        <f t="shared" si="26"/>
        <v>36</v>
      </c>
      <c r="AV78" s="4">
        <f t="shared" si="27"/>
        <v>0.78</v>
      </c>
      <c r="AY78" s="4">
        <f t="shared" si="28"/>
        <v>0</v>
      </c>
      <c r="AZ78" s="13" t="str">
        <f t="shared" si="54"/>
        <v/>
      </c>
      <c r="BA78" s="4" t="str">
        <f t="shared" si="30"/>
        <v/>
      </c>
      <c r="BB78" s="13"/>
      <c r="BC78" s="2">
        <f t="shared" si="47"/>
        <v>12</v>
      </c>
      <c r="BD78" s="4">
        <f t="shared" si="31"/>
        <v>36</v>
      </c>
      <c r="BE78" s="4">
        <f t="shared" si="32"/>
        <v>0.78</v>
      </c>
      <c r="BH78" s="4">
        <f t="shared" si="33"/>
        <v>0</v>
      </c>
      <c r="BI78" s="13" t="str">
        <f t="shared" si="55"/>
        <v/>
      </c>
      <c r="BJ78" s="4" t="str">
        <f t="shared" si="35"/>
        <v/>
      </c>
      <c r="BK78" s="13"/>
      <c r="BL78" s="2">
        <f t="shared" si="48"/>
        <v>12</v>
      </c>
      <c r="BM78" s="4">
        <f t="shared" si="36"/>
        <v>36</v>
      </c>
      <c r="BN78" s="4">
        <f t="shared" si="37"/>
        <v>0.78</v>
      </c>
      <c r="BQ78" s="4">
        <f t="shared" si="38"/>
        <v>0</v>
      </c>
      <c r="BR78" s="13" t="str">
        <f t="shared" si="56"/>
        <v/>
      </c>
      <c r="BS78" s="4" t="str">
        <f t="shared" si="40"/>
        <v/>
      </c>
      <c r="BT78" s="25"/>
    </row>
    <row r="79">
      <c r="A79" s="2">
        <f t="shared" si="41"/>
        <v>12.5</v>
      </c>
      <c r="B79" s="4">
        <f t="shared" si="1"/>
        <v>37.5</v>
      </c>
      <c r="C79" s="4">
        <f t="shared" si="2"/>
        <v>0.75</v>
      </c>
      <c r="F79" s="4">
        <f t="shared" si="3"/>
        <v>0</v>
      </c>
      <c r="G79" s="13" t="str">
        <f t="shared" si="49"/>
        <v/>
      </c>
      <c r="H79" s="4" t="str">
        <f t="shared" si="5"/>
        <v/>
      </c>
      <c r="J79" s="2">
        <f t="shared" si="42"/>
        <v>12.5</v>
      </c>
      <c r="K79" s="4">
        <f t="shared" si="6"/>
        <v>37.5</v>
      </c>
      <c r="L79" s="4">
        <f t="shared" si="7"/>
        <v>0.75</v>
      </c>
      <c r="O79" s="4">
        <f t="shared" si="8"/>
        <v>0</v>
      </c>
      <c r="P79" s="13" t="str">
        <f t="shared" si="50"/>
        <v/>
      </c>
      <c r="Q79" s="4" t="str">
        <f t="shared" si="10"/>
        <v/>
      </c>
      <c r="S79" s="2">
        <f t="shared" si="43"/>
        <v>12.5</v>
      </c>
      <c r="T79" s="4">
        <f t="shared" si="11"/>
        <v>37.5</v>
      </c>
      <c r="U79" s="4">
        <f t="shared" si="12"/>
        <v>0.81</v>
      </c>
      <c r="X79" s="4">
        <f t="shared" si="13"/>
        <v>0</v>
      </c>
      <c r="Y79" s="13" t="str">
        <f t="shared" si="51"/>
        <v/>
      </c>
      <c r="Z79" s="4" t="str">
        <f t="shared" si="15"/>
        <v/>
      </c>
      <c r="AB79" s="2">
        <f t="shared" si="44"/>
        <v>12.5</v>
      </c>
      <c r="AC79" s="4">
        <f t="shared" si="16"/>
        <v>37.5</v>
      </c>
      <c r="AD79" s="4">
        <f t="shared" si="17"/>
        <v>0.87</v>
      </c>
      <c r="AG79" s="4">
        <f t="shared" si="18"/>
        <v>0</v>
      </c>
      <c r="AH79" s="13" t="str">
        <f t="shared" si="52"/>
        <v/>
      </c>
      <c r="AI79" s="4" t="str">
        <f t="shared" si="20"/>
        <v/>
      </c>
      <c r="AJ79" s="13"/>
      <c r="AK79" s="2">
        <f t="shared" si="45"/>
        <v>12.5</v>
      </c>
      <c r="AL79" s="4">
        <f t="shared" si="21"/>
        <v>37.5</v>
      </c>
      <c r="AM79" s="4">
        <f t="shared" si="22"/>
        <v>0.75</v>
      </c>
      <c r="AP79" s="4">
        <f t="shared" si="23"/>
        <v>0</v>
      </c>
      <c r="AQ79" s="13" t="str">
        <f t="shared" si="53"/>
        <v/>
      </c>
      <c r="AR79" s="4" t="str">
        <f t="shared" si="25"/>
        <v/>
      </c>
      <c r="AS79" s="13"/>
      <c r="AT79" s="2">
        <f t="shared" si="46"/>
        <v>12.5</v>
      </c>
      <c r="AU79" s="4">
        <f t="shared" si="26"/>
        <v>37.5</v>
      </c>
      <c r="AV79" s="4">
        <f t="shared" si="27"/>
        <v>0.75</v>
      </c>
      <c r="AY79" s="4">
        <f t="shared" si="28"/>
        <v>0</v>
      </c>
      <c r="AZ79" s="13" t="str">
        <f t="shared" si="54"/>
        <v/>
      </c>
      <c r="BA79" s="4" t="str">
        <f t="shared" si="30"/>
        <v/>
      </c>
      <c r="BB79" s="13"/>
      <c r="BC79" s="2">
        <f t="shared" si="47"/>
        <v>12.5</v>
      </c>
      <c r="BD79" s="4">
        <f t="shared" si="31"/>
        <v>37.5</v>
      </c>
      <c r="BE79" s="4">
        <f t="shared" si="32"/>
        <v>0.75</v>
      </c>
      <c r="BH79" s="4">
        <f t="shared" si="33"/>
        <v>0</v>
      </c>
      <c r="BI79" s="13" t="str">
        <f t="shared" si="55"/>
        <v/>
      </c>
      <c r="BJ79" s="4" t="str">
        <f t="shared" si="35"/>
        <v/>
      </c>
      <c r="BK79" s="13"/>
      <c r="BL79" s="2">
        <f t="shared" si="48"/>
        <v>12.5</v>
      </c>
      <c r="BM79" s="4">
        <f t="shared" si="36"/>
        <v>37.5</v>
      </c>
      <c r="BN79" s="4">
        <f t="shared" si="37"/>
        <v>0.75</v>
      </c>
      <c r="BQ79" s="4">
        <f t="shared" si="38"/>
        <v>0</v>
      </c>
      <c r="BR79" s="13" t="str">
        <f t="shared" si="56"/>
        <v/>
      </c>
      <c r="BS79" s="4" t="str">
        <f t="shared" si="40"/>
        <v/>
      </c>
      <c r="BT79" s="25"/>
    </row>
    <row r="80">
      <c r="A80" s="2">
        <f t="shared" si="41"/>
        <v>13</v>
      </c>
      <c r="B80" s="4">
        <f t="shared" si="1"/>
        <v>39</v>
      </c>
      <c r="C80" s="4">
        <f t="shared" si="2"/>
        <v>0.72</v>
      </c>
      <c r="F80" s="4">
        <f t="shared" si="3"/>
        <v>0</v>
      </c>
      <c r="G80" s="13" t="str">
        <f t="shared" si="49"/>
        <v/>
      </c>
      <c r="H80" s="4" t="str">
        <f t="shared" si="5"/>
        <v/>
      </c>
      <c r="J80" s="2">
        <f t="shared" si="42"/>
        <v>13</v>
      </c>
      <c r="K80" s="4">
        <f t="shared" si="6"/>
        <v>39</v>
      </c>
      <c r="L80" s="4">
        <f t="shared" si="7"/>
        <v>0.72</v>
      </c>
      <c r="O80" s="4">
        <f t="shared" si="8"/>
        <v>0</v>
      </c>
      <c r="P80" s="13" t="str">
        <f t="shared" si="50"/>
        <v/>
      </c>
      <c r="Q80" s="4" t="str">
        <f t="shared" si="10"/>
        <v/>
      </c>
      <c r="S80" s="2">
        <f t="shared" si="43"/>
        <v>13</v>
      </c>
      <c r="T80" s="4">
        <f t="shared" si="11"/>
        <v>39</v>
      </c>
      <c r="U80" s="4">
        <f t="shared" si="12"/>
        <v>0.78</v>
      </c>
      <c r="V80" s="2">
        <v>150.8125</v>
      </c>
      <c r="W80" s="4">
        <f>155+5/16</f>
        <v>155.3125</v>
      </c>
      <c r="X80" s="4">
        <f t="shared" si="13"/>
        <v>4.5</v>
      </c>
      <c r="Y80" s="13">
        <f t="shared" si="51"/>
        <v>0.9897433186</v>
      </c>
      <c r="Z80" s="4">
        <f t="shared" si="15"/>
        <v>0</v>
      </c>
      <c r="AB80" s="2">
        <f t="shared" si="44"/>
        <v>13</v>
      </c>
      <c r="AC80" s="4">
        <f t="shared" si="16"/>
        <v>39</v>
      </c>
      <c r="AD80" s="4">
        <f t="shared" si="17"/>
        <v>0.84</v>
      </c>
      <c r="AG80" s="4">
        <f t="shared" si="18"/>
        <v>0</v>
      </c>
      <c r="AH80" s="13" t="str">
        <f t="shared" si="52"/>
        <v/>
      </c>
      <c r="AI80" s="4" t="str">
        <f t="shared" si="20"/>
        <v/>
      </c>
      <c r="AJ80" s="13"/>
      <c r="AK80" s="2">
        <f t="shared" si="45"/>
        <v>13</v>
      </c>
      <c r="AL80" s="4">
        <f t="shared" si="21"/>
        <v>39</v>
      </c>
      <c r="AM80" s="4">
        <f t="shared" si="22"/>
        <v>0.72</v>
      </c>
      <c r="AP80" s="4">
        <f t="shared" si="23"/>
        <v>0</v>
      </c>
      <c r="AQ80" s="13" t="str">
        <f t="shared" si="53"/>
        <v/>
      </c>
      <c r="AR80" s="4" t="str">
        <f t="shared" si="25"/>
        <v/>
      </c>
      <c r="AS80" s="13"/>
      <c r="AT80" s="2">
        <f t="shared" si="46"/>
        <v>13</v>
      </c>
      <c r="AU80" s="4">
        <f t="shared" si="26"/>
        <v>39</v>
      </c>
      <c r="AV80" s="4">
        <f t="shared" si="27"/>
        <v>0.72</v>
      </c>
      <c r="AY80" s="4">
        <f t="shared" si="28"/>
        <v>0</v>
      </c>
      <c r="AZ80" s="13" t="str">
        <f t="shared" si="54"/>
        <v/>
      </c>
      <c r="BA80" s="4" t="str">
        <f t="shared" si="30"/>
        <v/>
      </c>
      <c r="BB80" s="13"/>
      <c r="BC80" s="2">
        <f t="shared" si="47"/>
        <v>13</v>
      </c>
      <c r="BD80" s="4">
        <f t="shared" si="31"/>
        <v>39</v>
      </c>
      <c r="BE80" s="4">
        <f t="shared" si="32"/>
        <v>0.72</v>
      </c>
      <c r="BH80" s="4">
        <f t="shared" si="33"/>
        <v>0</v>
      </c>
      <c r="BI80" s="13" t="str">
        <f t="shared" si="55"/>
        <v/>
      </c>
      <c r="BJ80" s="4" t="str">
        <f t="shared" si="35"/>
        <v/>
      </c>
      <c r="BK80" s="13"/>
      <c r="BL80" s="2">
        <f t="shared" si="48"/>
        <v>13</v>
      </c>
      <c r="BM80" s="4">
        <f t="shared" si="36"/>
        <v>39</v>
      </c>
      <c r="BN80" s="4">
        <f t="shared" si="37"/>
        <v>0.72</v>
      </c>
      <c r="BQ80" s="4">
        <f t="shared" si="38"/>
        <v>0</v>
      </c>
      <c r="BR80" s="13" t="str">
        <f t="shared" si="56"/>
        <v/>
      </c>
      <c r="BS80" s="4" t="str">
        <f t="shared" si="40"/>
        <v/>
      </c>
      <c r="BT80" s="25"/>
    </row>
    <row r="81">
      <c r="A81" s="2">
        <f t="shared" si="41"/>
        <v>13.5</v>
      </c>
      <c r="B81" s="4">
        <f t="shared" si="1"/>
        <v>40.5</v>
      </c>
      <c r="C81" s="4">
        <f t="shared" si="2"/>
        <v>0.69</v>
      </c>
      <c r="F81" s="4">
        <f t="shared" si="3"/>
        <v>0</v>
      </c>
      <c r="G81" s="13" t="str">
        <f t="shared" si="49"/>
        <v/>
      </c>
      <c r="H81" s="4" t="str">
        <f t="shared" si="5"/>
        <v/>
      </c>
      <c r="J81" s="2">
        <f t="shared" si="42"/>
        <v>13.5</v>
      </c>
      <c r="K81" s="4">
        <f t="shared" si="6"/>
        <v>40.5</v>
      </c>
      <c r="L81" s="4">
        <f t="shared" si="7"/>
        <v>0.69</v>
      </c>
      <c r="O81" s="4">
        <f t="shared" si="8"/>
        <v>0</v>
      </c>
      <c r="P81" s="13" t="str">
        <f t="shared" si="50"/>
        <v/>
      </c>
      <c r="Q81" s="4" t="str">
        <f t="shared" si="10"/>
        <v/>
      </c>
      <c r="S81" s="2">
        <f t="shared" si="43"/>
        <v>13.5</v>
      </c>
      <c r="T81" s="4">
        <f t="shared" si="11"/>
        <v>40.5</v>
      </c>
      <c r="U81" s="4">
        <f t="shared" si="12"/>
        <v>0.75</v>
      </c>
      <c r="X81" s="4">
        <f t="shared" si="13"/>
        <v>0</v>
      </c>
      <c r="Y81" s="13" t="str">
        <f t="shared" si="51"/>
        <v/>
      </c>
      <c r="Z81" s="4" t="str">
        <f t="shared" si="15"/>
        <v/>
      </c>
      <c r="AB81" s="2">
        <f t="shared" si="44"/>
        <v>13.5</v>
      </c>
      <c r="AC81" s="4">
        <f t="shared" si="16"/>
        <v>40.5</v>
      </c>
      <c r="AD81" s="4">
        <f t="shared" si="17"/>
        <v>0.81</v>
      </c>
      <c r="AG81" s="4">
        <f t="shared" si="18"/>
        <v>0</v>
      </c>
      <c r="AH81" s="13" t="str">
        <f t="shared" si="52"/>
        <v/>
      </c>
      <c r="AI81" s="4" t="str">
        <f t="shared" si="20"/>
        <v/>
      </c>
      <c r="AJ81" s="13"/>
      <c r="AK81" s="2">
        <f t="shared" si="45"/>
        <v>13.5</v>
      </c>
      <c r="AL81" s="4">
        <f t="shared" si="21"/>
        <v>40.5</v>
      </c>
      <c r="AM81" s="4">
        <f t="shared" si="22"/>
        <v>0.69</v>
      </c>
      <c r="AP81" s="4">
        <f t="shared" si="23"/>
        <v>0</v>
      </c>
      <c r="AQ81" s="13" t="str">
        <f t="shared" si="53"/>
        <v/>
      </c>
      <c r="AR81" s="4" t="str">
        <f t="shared" si="25"/>
        <v/>
      </c>
      <c r="AS81" s="13"/>
      <c r="AT81" s="2">
        <f t="shared" si="46"/>
        <v>13.5</v>
      </c>
      <c r="AU81" s="4">
        <f t="shared" si="26"/>
        <v>40.5</v>
      </c>
      <c r="AV81" s="4">
        <f t="shared" si="27"/>
        <v>0.69</v>
      </c>
      <c r="AY81" s="4">
        <f t="shared" si="28"/>
        <v>0</v>
      </c>
      <c r="AZ81" s="13" t="str">
        <f t="shared" si="54"/>
        <v/>
      </c>
      <c r="BA81" s="4" t="str">
        <f t="shared" si="30"/>
        <v/>
      </c>
      <c r="BB81" s="13"/>
      <c r="BC81" s="2">
        <f t="shared" si="47"/>
        <v>13.5</v>
      </c>
      <c r="BD81" s="4">
        <f t="shared" si="31"/>
        <v>40.5</v>
      </c>
      <c r="BE81" s="4">
        <f t="shared" si="32"/>
        <v>0.69</v>
      </c>
      <c r="BH81" s="4">
        <f t="shared" si="33"/>
        <v>0</v>
      </c>
      <c r="BI81" s="13" t="str">
        <f t="shared" si="55"/>
        <v/>
      </c>
      <c r="BJ81" s="4" t="str">
        <f t="shared" si="35"/>
        <v/>
      </c>
      <c r="BK81" s="13"/>
      <c r="BL81" s="2">
        <f t="shared" si="48"/>
        <v>13.5</v>
      </c>
      <c r="BM81" s="4">
        <f t="shared" si="36"/>
        <v>40.5</v>
      </c>
      <c r="BN81" s="4">
        <f t="shared" si="37"/>
        <v>0.69</v>
      </c>
      <c r="BQ81" s="4">
        <f t="shared" si="38"/>
        <v>0</v>
      </c>
      <c r="BR81" s="13" t="str">
        <f t="shared" si="56"/>
        <v/>
      </c>
      <c r="BS81" s="4" t="str">
        <f t="shared" si="40"/>
        <v/>
      </c>
      <c r="BT81" s="25"/>
    </row>
    <row r="82">
      <c r="A82" s="2">
        <f t="shared" si="41"/>
        <v>14</v>
      </c>
      <c r="B82" s="4">
        <f t="shared" si="1"/>
        <v>42</v>
      </c>
      <c r="C82" s="4">
        <f t="shared" si="2"/>
        <v>0.66</v>
      </c>
      <c r="F82" s="4">
        <f t="shared" si="3"/>
        <v>0</v>
      </c>
      <c r="G82" s="13" t="str">
        <f t="shared" si="49"/>
        <v/>
      </c>
      <c r="H82" s="4" t="str">
        <f t="shared" si="5"/>
        <v/>
      </c>
      <c r="J82" s="2">
        <f t="shared" si="42"/>
        <v>14</v>
      </c>
      <c r="K82" s="4">
        <f t="shared" si="6"/>
        <v>42</v>
      </c>
      <c r="L82" s="4">
        <f t="shared" si="7"/>
        <v>0.66</v>
      </c>
      <c r="O82" s="4">
        <f t="shared" si="8"/>
        <v>0</v>
      </c>
      <c r="P82" s="13" t="str">
        <f t="shared" si="50"/>
        <v/>
      </c>
      <c r="Q82" s="4" t="str">
        <f t="shared" si="10"/>
        <v/>
      </c>
      <c r="S82" s="2">
        <f t="shared" si="43"/>
        <v>14</v>
      </c>
      <c r="T82" s="4">
        <f t="shared" si="11"/>
        <v>42</v>
      </c>
      <c r="U82" s="4">
        <f t="shared" si="12"/>
        <v>0.72</v>
      </c>
      <c r="V82" s="4">
        <f>150+13/16</f>
        <v>150.8125</v>
      </c>
      <c r="W82" s="4">
        <f>155.25+1/32</f>
        <v>155.28125</v>
      </c>
      <c r="X82" s="4">
        <f t="shared" si="13"/>
        <v>4.46875</v>
      </c>
      <c r="Y82" s="13">
        <f t="shared" si="51"/>
        <v>0.9863007227</v>
      </c>
      <c r="Z82" s="4">
        <f t="shared" si="15"/>
        <v>0</v>
      </c>
      <c r="AB82" s="2">
        <f t="shared" si="44"/>
        <v>14</v>
      </c>
      <c r="AC82" s="4">
        <f t="shared" si="16"/>
        <v>42</v>
      </c>
      <c r="AD82" s="4">
        <f t="shared" si="17"/>
        <v>0.78</v>
      </c>
      <c r="AG82" s="4">
        <f t="shared" si="18"/>
        <v>0</v>
      </c>
      <c r="AH82" s="13" t="str">
        <f t="shared" si="52"/>
        <v/>
      </c>
      <c r="AI82" s="4" t="str">
        <f t="shared" si="20"/>
        <v/>
      </c>
      <c r="AJ82" s="13"/>
      <c r="AK82" s="2">
        <f t="shared" si="45"/>
        <v>14</v>
      </c>
      <c r="AL82" s="4">
        <f t="shared" si="21"/>
        <v>42</v>
      </c>
      <c r="AM82" s="4">
        <f t="shared" si="22"/>
        <v>0.66</v>
      </c>
      <c r="AP82" s="4">
        <f t="shared" si="23"/>
        <v>0</v>
      </c>
      <c r="AQ82" s="13" t="str">
        <f t="shared" si="53"/>
        <v/>
      </c>
      <c r="AR82" s="4" t="str">
        <f t="shared" si="25"/>
        <v/>
      </c>
      <c r="AS82" s="13"/>
      <c r="AT82" s="2">
        <f t="shared" si="46"/>
        <v>14</v>
      </c>
      <c r="AU82" s="4">
        <f t="shared" si="26"/>
        <v>42</v>
      </c>
      <c r="AV82" s="4">
        <f t="shared" si="27"/>
        <v>0.66</v>
      </c>
      <c r="AY82" s="4">
        <f t="shared" si="28"/>
        <v>0</v>
      </c>
      <c r="AZ82" s="13" t="str">
        <f t="shared" si="54"/>
        <v/>
      </c>
      <c r="BA82" s="4" t="str">
        <f t="shared" si="30"/>
        <v/>
      </c>
      <c r="BB82" s="13"/>
      <c r="BC82" s="2">
        <f t="shared" si="47"/>
        <v>14</v>
      </c>
      <c r="BD82" s="4">
        <f t="shared" si="31"/>
        <v>42</v>
      </c>
      <c r="BE82" s="4">
        <f t="shared" si="32"/>
        <v>0.66</v>
      </c>
      <c r="BH82" s="4">
        <f t="shared" si="33"/>
        <v>0</v>
      </c>
      <c r="BI82" s="13" t="str">
        <f t="shared" si="55"/>
        <v/>
      </c>
      <c r="BJ82" s="4" t="str">
        <f t="shared" si="35"/>
        <v/>
      </c>
      <c r="BK82" s="13"/>
      <c r="BL82" s="2">
        <f t="shared" si="48"/>
        <v>14</v>
      </c>
      <c r="BM82" s="4">
        <f t="shared" si="36"/>
        <v>42</v>
      </c>
      <c r="BN82" s="4">
        <f t="shared" si="37"/>
        <v>0.66</v>
      </c>
      <c r="BQ82" s="4">
        <f t="shared" si="38"/>
        <v>0</v>
      </c>
      <c r="BR82" s="13" t="str">
        <f t="shared" si="56"/>
        <v/>
      </c>
      <c r="BS82" s="4" t="str">
        <f t="shared" si="40"/>
        <v/>
      </c>
      <c r="BT82" s="25"/>
    </row>
    <row r="83">
      <c r="A83" s="2">
        <f t="shared" si="41"/>
        <v>14.5</v>
      </c>
      <c r="B83" s="4">
        <f t="shared" si="1"/>
        <v>43.5</v>
      </c>
      <c r="C83" s="4">
        <f t="shared" si="2"/>
        <v>0.63</v>
      </c>
      <c r="F83" s="4">
        <f t="shared" si="3"/>
        <v>0</v>
      </c>
      <c r="G83" s="13" t="str">
        <f t="shared" si="49"/>
        <v/>
      </c>
      <c r="H83" s="4" t="str">
        <f t="shared" si="5"/>
        <v/>
      </c>
      <c r="J83" s="2">
        <f t="shared" si="42"/>
        <v>14.5</v>
      </c>
      <c r="K83" s="4">
        <f t="shared" si="6"/>
        <v>43.5</v>
      </c>
      <c r="L83" s="4">
        <f t="shared" si="7"/>
        <v>0.63</v>
      </c>
      <c r="O83" s="4">
        <f t="shared" si="8"/>
        <v>0</v>
      </c>
      <c r="P83" s="13" t="str">
        <f t="shared" si="50"/>
        <v/>
      </c>
      <c r="Q83" s="4" t="str">
        <f t="shared" si="10"/>
        <v/>
      </c>
      <c r="S83" s="2">
        <f t="shared" si="43"/>
        <v>14.5</v>
      </c>
      <c r="T83" s="4">
        <f t="shared" si="11"/>
        <v>43.5</v>
      </c>
      <c r="U83" s="4">
        <f t="shared" si="12"/>
        <v>0.69</v>
      </c>
      <c r="X83" s="4">
        <f t="shared" si="13"/>
        <v>0</v>
      </c>
      <c r="Y83" s="13" t="str">
        <f t="shared" si="51"/>
        <v/>
      </c>
      <c r="Z83" s="4" t="str">
        <f t="shared" si="15"/>
        <v/>
      </c>
      <c r="AB83" s="2">
        <f t="shared" si="44"/>
        <v>14.5</v>
      </c>
      <c r="AC83" s="4">
        <f t="shared" si="16"/>
        <v>43.5</v>
      </c>
      <c r="AD83" s="4">
        <f t="shared" si="17"/>
        <v>0.75</v>
      </c>
      <c r="AG83" s="4">
        <f t="shared" si="18"/>
        <v>0</v>
      </c>
      <c r="AH83" s="13" t="str">
        <f t="shared" si="52"/>
        <v/>
      </c>
      <c r="AI83" s="4" t="str">
        <f t="shared" si="20"/>
        <v/>
      </c>
      <c r="AJ83" s="13"/>
      <c r="AK83" s="2">
        <f t="shared" si="45"/>
        <v>14.5</v>
      </c>
      <c r="AL83" s="4">
        <f t="shared" si="21"/>
        <v>43.5</v>
      </c>
      <c r="AM83" s="4">
        <f t="shared" si="22"/>
        <v>0.63</v>
      </c>
      <c r="AP83" s="4">
        <f t="shared" si="23"/>
        <v>0</v>
      </c>
      <c r="AQ83" s="13" t="str">
        <f t="shared" si="53"/>
        <v/>
      </c>
      <c r="AR83" s="4" t="str">
        <f t="shared" si="25"/>
        <v/>
      </c>
      <c r="AS83" s="13"/>
      <c r="AT83" s="2">
        <f t="shared" si="46"/>
        <v>14.5</v>
      </c>
      <c r="AU83" s="4">
        <f t="shared" si="26"/>
        <v>43.5</v>
      </c>
      <c r="AV83" s="4">
        <f t="shared" si="27"/>
        <v>0.63</v>
      </c>
      <c r="AY83" s="4">
        <f t="shared" si="28"/>
        <v>0</v>
      </c>
      <c r="AZ83" s="13" t="str">
        <f t="shared" si="54"/>
        <v/>
      </c>
      <c r="BA83" s="4" t="str">
        <f t="shared" si="30"/>
        <v/>
      </c>
      <c r="BB83" s="13"/>
      <c r="BC83" s="2">
        <f t="shared" si="47"/>
        <v>14.5</v>
      </c>
      <c r="BD83" s="4">
        <f t="shared" si="31"/>
        <v>43.5</v>
      </c>
      <c r="BE83" s="4">
        <f t="shared" si="32"/>
        <v>0.63</v>
      </c>
      <c r="BH83" s="4">
        <f t="shared" si="33"/>
        <v>0</v>
      </c>
      <c r="BI83" s="13" t="str">
        <f t="shared" si="55"/>
        <v/>
      </c>
      <c r="BJ83" s="4" t="str">
        <f t="shared" si="35"/>
        <v/>
      </c>
      <c r="BK83" s="13"/>
      <c r="BL83" s="2">
        <f t="shared" si="48"/>
        <v>14.5</v>
      </c>
      <c r="BM83" s="4">
        <f t="shared" si="36"/>
        <v>43.5</v>
      </c>
      <c r="BN83" s="4">
        <f t="shared" si="37"/>
        <v>0.63</v>
      </c>
      <c r="BQ83" s="4">
        <f t="shared" si="38"/>
        <v>0</v>
      </c>
      <c r="BR83" s="13" t="str">
        <f t="shared" si="56"/>
        <v/>
      </c>
      <c r="BS83" s="4" t="str">
        <f t="shared" si="40"/>
        <v/>
      </c>
      <c r="BT83" s="25"/>
    </row>
    <row r="84">
      <c r="A84" s="2">
        <f t="shared" si="41"/>
        <v>15</v>
      </c>
      <c r="B84" s="4">
        <f t="shared" si="1"/>
        <v>45</v>
      </c>
      <c r="C84" s="4">
        <f t="shared" si="2"/>
        <v>0.6</v>
      </c>
      <c r="F84" s="4">
        <f t="shared" si="3"/>
        <v>0</v>
      </c>
      <c r="G84" s="13" t="str">
        <f t="shared" si="49"/>
        <v/>
      </c>
      <c r="H84" s="4" t="str">
        <f t="shared" si="5"/>
        <v/>
      </c>
      <c r="J84" s="2">
        <f t="shared" si="42"/>
        <v>15</v>
      </c>
      <c r="K84" s="4">
        <f t="shared" si="6"/>
        <v>45</v>
      </c>
      <c r="L84" s="4">
        <f t="shared" si="7"/>
        <v>0.6</v>
      </c>
      <c r="O84" s="4">
        <f t="shared" si="8"/>
        <v>0</v>
      </c>
      <c r="P84" s="13" t="str">
        <f t="shared" si="50"/>
        <v/>
      </c>
      <c r="Q84" s="4" t="str">
        <f t="shared" si="10"/>
        <v/>
      </c>
      <c r="S84" s="2">
        <f t="shared" si="43"/>
        <v>15</v>
      </c>
      <c r="T84" s="4">
        <f t="shared" si="11"/>
        <v>45</v>
      </c>
      <c r="U84" s="4">
        <f t="shared" si="12"/>
        <v>0.66</v>
      </c>
      <c r="V84" s="4">
        <f>150.875</f>
        <v>150.875</v>
      </c>
      <c r="W84" s="4">
        <f>155+3/16</f>
        <v>155.1875</v>
      </c>
      <c r="X84" s="4">
        <f t="shared" si="13"/>
        <v>4.3125</v>
      </c>
      <c r="Y84" s="13">
        <f t="shared" si="51"/>
        <v>0.9689042833</v>
      </c>
      <c r="Z84" s="4">
        <f t="shared" si="15"/>
        <v>0.01291749134</v>
      </c>
      <c r="AB84" s="2">
        <f t="shared" si="44"/>
        <v>15</v>
      </c>
      <c r="AC84" s="4">
        <f t="shared" si="16"/>
        <v>45</v>
      </c>
      <c r="AD84" s="4">
        <f t="shared" si="17"/>
        <v>0.72</v>
      </c>
      <c r="AG84" s="4">
        <f t="shared" si="18"/>
        <v>0</v>
      </c>
      <c r="AH84" s="13" t="str">
        <f t="shared" si="52"/>
        <v/>
      </c>
      <c r="AI84" s="4" t="str">
        <f t="shared" si="20"/>
        <v/>
      </c>
      <c r="AJ84" s="13"/>
      <c r="AK84" s="2">
        <f t="shared" si="45"/>
        <v>15</v>
      </c>
      <c r="AL84" s="4">
        <f t="shared" si="21"/>
        <v>45</v>
      </c>
      <c r="AM84" s="4">
        <f t="shared" si="22"/>
        <v>0.6</v>
      </c>
      <c r="AP84" s="4">
        <f t="shared" si="23"/>
        <v>0</v>
      </c>
      <c r="AQ84" s="13" t="str">
        <f t="shared" si="53"/>
        <v/>
      </c>
      <c r="AR84" s="4" t="str">
        <f t="shared" si="25"/>
        <v/>
      </c>
      <c r="AS84" s="13"/>
      <c r="AT84" s="2">
        <f t="shared" si="46"/>
        <v>15</v>
      </c>
      <c r="AU84" s="4">
        <f t="shared" si="26"/>
        <v>45</v>
      </c>
      <c r="AV84" s="4">
        <f t="shared" si="27"/>
        <v>0.6</v>
      </c>
      <c r="AY84" s="4">
        <f t="shared" si="28"/>
        <v>0</v>
      </c>
      <c r="AZ84" s="13" t="str">
        <f t="shared" si="54"/>
        <v/>
      </c>
      <c r="BA84" s="4" t="str">
        <f t="shared" si="30"/>
        <v/>
      </c>
      <c r="BB84" s="13"/>
      <c r="BC84" s="2">
        <f t="shared" si="47"/>
        <v>15</v>
      </c>
      <c r="BD84" s="4">
        <f t="shared" si="31"/>
        <v>45</v>
      </c>
      <c r="BE84" s="4">
        <f t="shared" si="32"/>
        <v>0.6</v>
      </c>
      <c r="BH84" s="4">
        <f t="shared" si="33"/>
        <v>0</v>
      </c>
      <c r="BI84" s="13" t="str">
        <f t="shared" si="55"/>
        <v/>
      </c>
      <c r="BJ84" s="4" t="str">
        <f t="shared" si="35"/>
        <v/>
      </c>
      <c r="BK84" s="13"/>
      <c r="BL84" s="2">
        <f t="shared" si="48"/>
        <v>15</v>
      </c>
      <c r="BM84" s="4">
        <f t="shared" si="36"/>
        <v>45</v>
      </c>
      <c r="BN84" s="4">
        <f t="shared" si="37"/>
        <v>0.6</v>
      </c>
      <c r="BQ84" s="4">
        <f t="shared" si="38"/>
        <v>0</v>
      </c>
      <c r="BR84" s="13" t="str">
        <f t="shared" si="56"/>
        <v/>
      </c>
      <c r="BS84" s="4" t="str">
        <f t="shared" si="40"/>
        <v/>
      </c>
      <c r="BT84" s="25"/>
    </row>
    <row r="85">
      <c r="A85" s="2">
        <f t="shared" si="41"/>
        <v>15.5</v>
      </c>
      <c r="B85" s="4">
        <f t="shared" si="1"/>
        <v>46.5</v>
      </c>
      <c r="C85" s="4">
        <f t="shared" si="2"/>
        <v>0.57</v>
      </c>
      <c r="F85" s="4">
        <f t="shared" si="3"/>
        <v>0</v>
      </c>
      <c r="G85" s="13" t="str">
        <f t="shared" si="49"/>
        <v/>
      </c>
      <c r="H85" s="4" t="str">
        <f t="shared" si="5"/>
        <v/>
      </c>
      <c r="J85" s="2">
        <f t="shared" si="42"/>
        <v>15.5</v>
      </c>
      <c r="K85" s="4">
        <f t="shared" si="6"/>
        <v>46.5</v>
      </c>
      <c r="L85" s="4">
        <f t="shared" si="7"/>
        <v>0.57</v>
      </c>
      <c r="O85" s="4">
        <f t="shared" si="8"/>
        <v>0</v>
      </c>
      <c r="P85" s="13" t="str">
        <f t="shared" si="50"/>
        <v/>
      </c>
      <c r="Q85" s="4" t="str">
        <f t="shared" si="10"/>
        <v/>
      </c>
      <c r="S85" s="2">
        <f t="shared" si="43"/>
        <v>15.5</v>
      </c>
      <c r="T85" s="4">
        <f t="shared" si="11"/>
        <v>46.5</v>
      </c>
      <c r="U85" s="4">
        <f t="shared" si="12"/>
        <v>0.63</v>
      </c>
      <c r="X85" s="4">
        <f t="shared" si="13"/>
        <v>0</v>
      </c>
      <c r="Y85" s="13" t="str">
        <f t="shared" si="51"/>
        <v/>
      </c>
      <c r="Z85" s="4" t="str">
        <f t="shared" si="15"/>
        <v/>
      </c>
      <c r="AB85" s="2">
        <f t="shared" si="44"/>
        <v>15.5</v>
      </c>
      <c r="AC85" s="4">
        <f t="shared" si="16"/>
        <v>46.5</v>
      </c>
      <c r="AD85" s="4">
        <f t="shared" si="17"/>
        <v>0.69</v>
      </c>
      <c r="AG85" s="4">
        <f t="shared" si="18"/>
        <v>0</v>
      </c>
      <c r="AH85" s="13" t="str">
        <f t="shared" si="52"/>
        <v/>
      </c>
      <c r="AI85" s="4" t="str">
        <f t="shared" si="20"/>
        <v/>
      </c>
      <c r="AJ85" s="13"/>
      <c r="AK85" s="2">
        <f t="shared" si="45"/>
        <v>15.5</v>
      </c>
      <c r="AL85" s="4">
        <f t="shared" si="21"/>
        <v>46.5</v>
      </c>
      <c r="AM85" s="4">
        <f t="shared" si="22"/>
        <v>0.57</v>
      </c>
      <c r="AP85" s="4">
        <f t="shared" si="23"/>
        <v>0</v>
      </c>
      <c r="AQ85" s="13" t="str">
        <f t="shared" si="53"/>
        <v/>
      </c>
      <c r="AR85" s="4" t="str">
        <f t="shared" si="25"/>
        <v/>
      </c>
      <c r="AS85" s="13"/>
      <c r="AT85" s="2">
        <f t="shared" si="46"/>
        <v>15.5</v>
      </c>
      <c r="AU85" s="4">
        <f t="shared" si="26"/>
        <v>46.5</v>
      </c>
      <c r="AV85" s="4">
        <f t="shared" si="27"/>
        <v>0.57</v>
      </c>
      <c r="AY85" s="4">
        <f t="shared" si="28"/>
        <v>0</v>
      </c>
      <c r="AZ85" s="13" t="str">
        <f t="shared" si="54"/>
        <v/>
      </c>
      <c r="BA85" s="4" t="str">
        <f t="shared" si="30"/>
        <v/>
      </c>
      <c r="BB85" s="13"/>
      <c r="BC85" s="2">
        <f t="shared" si="47"/>
        <v>15.5</v>
      </c>
      <c r="BD85" s="4">
        <f t="shared" si="31"/>
        <v>46.5</v>
      </c>
      <c r="BE85" s="4">
        <f t="shared" si="32"/>
        <v>0.57</v>
      </c>
      <c r="BH85" s="4">
        <f t="shared" si="33"/>
        <v>0</v>
      </c>
      <c r="BI85" s="13" t="str">
        <f t="shared" si="55"/>
        <v/>
      </c>
      <c r="BJ85" s="4" t="str">
        <f t="shared" si="35"/>
        <v/>
      </c>
      <c r="BK85" s="13"/>
      <c r="BL85" s="2">
        <f t="shared" si="48"/>
        <v>15.5</v>
      </c>
      <c r="BM85" s="4">
        <f t="shared" si="36"/>
        <v>46.5</v>
      </c>
      <c r="BN85" s="4">
        <f t="shared" si="37"/>
        <v>0.57</v>
      </c>
      <c r="BQ85" s="4">
        <f t="shared" si="38"/>
        <v>0</v>
      </c>
      <c r="BR85" s="13" t="str">
        <f t="shared" si="56"/>
        <v/>
      </c>
      <c r="BS85" s="4" t="str">
        <f t="shared" si="40"/>
        <v/>
      </c>
      <c r="BT85" s="25"/>
    </row>
    <row r="86">
      <c r="A86" s="2">
        <f t="shared" si="41"/>
        <v>16</v>
      </c>
      <c r="B86" s="4">
        <f t="shared" si="1"/>
        <v>48</v>
      </c>
      <c r="C86" s="4">
        <f t="shared" si="2"/>
        <v>0.54</v>
      </c>
      <c r="F86" s="4">
        <f t="shared" si="3"/>
        <v>0</v>
      </c>
      <c r="G86" s="13" t="str">
        <f t="shared" si="49"/>
        <v/>
      </c>
      <c r="H86" s="4" t="str">
        <f t="shared" si="5"/>
        <v/>
      </c>
      <c r="J86" s="2">
        <f t="shared" si="42"/>
        <v>16</v>
      </c>
      <c r="K86" s="4">
        <f t="shared" si="6"/>
        <v>48</v>
      </c>
      <c r="L86" s="4">
        <f t="shared" si="7"/>
        <v>0.54</v>
      </c>
      <c r="O86" s="4">
        <f t="shared" si="8"/>
        <v>0</v>
      </c>
      <c r="P86" s="13" t="str">
        <f t="shared" si="50"/>
        <v/>
      </c>
      <c r="Q86" s="4" t="str">
        <f t="shared" si="10"/>
        <v/>
      </c>
      <c r="S86" s="2">
        <f t="shared" si="43"/>
        <v>16</v>
      </c>
      <c r="T86" s="4">
        <f t="shared" si="11"/>
        <v>48</v>
      </c>
      <c r="U86" s="4">
        <f t="shared" si="12"/>
        <v>0.6</v>
      </c>
      <c r="V86" s="4">
        <f>151.125</f>
        <v>151.125</v>
      </c>
      <c r="W86" s="4">
        <f>155-1/16</f>
        <v>154.9375</v>
      </c>
      <c r="X86" s="4">
        <f t="shared" si="13"/>
        <v>3.8125</v>
      </c>
      <c r="Y86" s="13">
        <f t="shared" si="51"/>
        <v>0.9110060224</v>
      </c>
      <c r="Z86" s="4">
        <f t="shared" si="15"/>
        <v>0.02415060446</v>
      </c>
      <c r="AB86" s="2">
        <f t="shared" si="44"/>
        <v>16</v>
      </c>
      <c r="AC86" s="4">
        <f t="shared" si="16"/>
        <v>48</v>
      </c>
      <c r="AD86" s="4">
        <f t="shared" si="17"/>
        <v>0.66</v>
      </c>
      <c r="AG86" s="4">
        <f t="shared" si="18"/>
        <v>0</v>
      </c>
      <c r="AH86" s="13" t="str">
        <f t="shared" si="52"/>
        <v/>
      </c>
      <c r="AI86" s="4" t="str">
        <f t="shared" si="20"/>
        <v/>
      </c>
      <c r="AJ86" s="13"/>
      <c r="AK86" s="2">
        <f t="shared" si="45"/>
        <v>16</v>
      </c>
      <c r="AL86" s="4">
        <f t="shared" si="21"/>
        <v>48</v>
      </c>
      <c r="AM86" s="4">
        <f t="shared" si="22"/>
        <v>0.54</v>
      </c>
      <c r="AP86" s="4">
        <f t="shared" si="23"/>
        <v>0</v>
      </c>
      <c r="AQ86" s="13" t="str">
        <f t="shared" si="53"/>
        <v/>
      </c>
      <c r="AR86" s="4" t="str">
        <f t="shared" si="25"/>
        <v/>
      </c>
      <c r="AS86" s="13"/>
      <c r="AT86" s="2">
        <f t="shared" si="46"/>
        <v>16</v>
      </c>
      <c r="AU86" s="4">
        <f t="shared" si="26"/>
        <v>48</v>
      </c>
      <c r="AV86" s="4">
        <f t="shared" si="27"/>
        <v>0.54</v>
      </c>
      <c r="AY86" s="4">
        <f t="shared" si="28"/>
        <v>0</v>
      </c>
      <c r="AZ86" s="13" t="str">
        <f t="shared" si="54"/>
        <v/>
      </c>
      <c r="BA86" s="4" t="str">
        <f t="shared" si="30"/>
        <v/>
      </c>
      <c r="BB86" s="13"/>
      <c r="BC86" s="2">
        <f t="shared" si="47"/>
        <v>16</v>
      </c>
      <c r="BD86" s="4">
        <f t="shared" si="31"/>
        <v>48</v>
      </c>
      <c r="BE86" s="4">
        <f t="shared" si="32"/>
        <v>0.54</v>
      </c>
      <c r="BH86" s="4">
        <f t="shared" si="33"/>
        <v>0</v>
      </c>
      <c r="BI86" s="13" t="str">
        <f t="shared" si="55"/>
        <v/>
      </c>
      <c r="BJ86" s="4" t="str">
        <f t="shared" si="35"/>
        <v/>
      </c>
      <c r="BK86" s="13"/>
      <c r="BL86" s="2">
        <f t="shared" si="48"/>
        <v>16</v>
      </c>
      <c r="BM86" s="4">
        <f t="shared" si="36"/>
        <v>48</v>
      </c>
      <c r="BN86" s="4">
        <f t="shared" si="37"/>
        <v>0.54</v>
      </c>
      <c r="BQ86" s="4">
        <f t="shared" si="38"/>
        <v>0</v>
      </c>
      <c r="BR86" s="13" t="str">
        <f t="shared" si="56"/>
        <v/>
      </c>
      <c r="BS86" s="4" t="str">
        <f t="shared" si="40"/>
        <v/>
      </c>
      <c r="BT86" s="25"/>
    </row>
    <row r="87">
      <c r="A87" s="2">
        <f t="shared" si="41"/>
        <v>16.5</v>
      </c>
      <c r="B87" s="4">
        <f t="shared" si="1"/>
        <v>49.5</v>
      </c>
      <c r="C87" s="4">
        <f t="shared" si="2"/>
        <v>0.51</v>
      </c>
      <c r="F87" s="4">
        <f t="shared" si="3"/>
        <v>0</v>
      </c>
      <c r="G87" s="13" t="str">
        <f t="shared" si="49"/>
        <v/>
      </c>
      <c r="H87" s="4" t="str">
        <f t="shared" si="5"/>
        <v/>
      </c>
      <c r="J87" s="2">
        <f t="shared" si="42"/>
        <v>16.5</v>
      </c>
      <c r="K87" s="4">
        <f t="shared" si="6"/>
        <v>49.5</v>
      </c>
      <c r="L87" s="4">
        <f t="shared" si="7"/>
        <v>0.51</v>
      </c>
      <c r="O87" s="4">
        <f t="shared" si="8"/>
        <v>0</v>
      </c>
      <c r="P87" s="13" t="str">
        <f t="shared" si="50"/>
        <v/>
      </c>
      <c r="Q87" s="4" t="str">
        <f t="shared" si="10"/>
        <v/>
      </c>
      <c r="S87" s="2">
        <f t="shared" si="43"/>
        <v>16.5</v>
      </c>
      <c r="T87" s="4">
        <f t="shared" si="11"/>
        <v>49.5</v>
      </c>
      <c r="U87" s="4">
        <f t="shared" si="12"/>
        <v>0.57</v>
      </c>
      <c r="X87" s="4">
        <f t="shared" si="13"/>
        <v>0</v>
      </c>
      <c r="Y87" s="13" t="str">
        <f t="shared" si="51"/>
        <v/>
      </c>
      <c r="Z87" s="4" t="str">
        <f t="shared" si="15"/>
        <v/>
      </c>
      <c r="AB87" s="2">
        <f t="shared" si="44"/>
        <v>16.5</v>
      </c>
      <c r="AC87" s="4">
        <f t="shared" si="16"/>
        <v>49.5</v>
      </c>
      <c r="AD87" s="4">
        <f t="shared" si="17"/>
        <v>0.63</v>
      </c>
      <c r="AG87" s="4">
        <f t="shared" si="18"/>
        <v>0</v>
      </c>
      <c r="AH87" s="13" t="str">
        <f t="shared" si="52"/>
        <v/>
      </c>
      <c r="AI87" s="4" t="str">
        <f t="shared" si="20"/>
        <v/>
      </c>
      <c r="AJ87" s="13"/>
      <c r="AK87" s="2">
        <f t="shared" si="45"/>
        <v>16.5</v>
      </c>
      <c r="AL87" s="4">
        <f t="shared" si="21"/>
        <v>49.5</v>
      </c>
      <c r="AM87" s="4">
        <f t="shared" si="22"/>
        <v>0.51</v>
      </c>
      <c r="AP87" s="4">
        <f t="shared" si="23"/>
        <v>0</v>
      </c>
      <c r="AQ87" s="13" t="str">
        <f t="shared" si="53"/>
        <v/>
      </c>
      <c r="AR87" s="4" t="str">
        <f t="shared" si="25"/>
        <v/>
      </c>
      <c r="AS87" s="13"/>
      <c r="AT87" s="2">
        <f t="shared" si="46"/>
        <v>16.5</v>
      </c>
      <c r="AU87" s="4">
        <f t="shared" si="26"/>
        <v>49.5</v>
      </c>
      <c r="AV87" s="4">
        <f t="shared" si="27"/>
        <v>0.51</v>
      </c>
      <c r="AY87" s="4">
        <f t="shared" si="28"/>
        <v>0</v>
      </c>
      <c r="AZ87" s="13" t="str">
        <f t="shared" si="54"/>
        <v/>
      </c>
      <c r="BA87" s="4" t="str">
        <f t="shared" si="30"/>
        <v/>
      </c>
      <c r="BB87" s="13"/>
      <c r="BC87" s="2">
        <f t="shared" si="47"/>
        <v>16.5</v>
      </c>
      <c r="BD87" s="4">
        <f t="shared" si="31"/>
        <v>49.5</v>
      </c>
      <c r="BE87" s="4">
        <f t="shared" si="32"/>
        <v>0.51</v>
      </c>
      <c r="BH87" s="4">
        <f t="shared" si="33"/>
        <v>0</v>
      </c>
      <c r="BI87" s="13" t="str">
        <f t="shared" si="55"/>
        <v/>
      </c>
      <c r="BJ87" s="4" t="str">
        <f t="shared" si="35"/>
        <v/>
      </c>
      <c r="BK87" s="13"/>
      <c r="BL87" s="2">
        <f t="shared" si="48"/>
        <v>16.5</v>
      </c>
      <c r="BM87" s="4">
        <f t="shared" si="36"/>
        <v>49.5</v>
      </c>
      <c r="BN87" s="4">
        <f t="shared" si="37"/>
        <v>0.51</v>
      </c>
      <c r="BQ87" s="4">
        <f t="shared" si="38"/>
        <v>0</v>
      </c>
      <c r="BR87" s="13" t="str">
        <f t="shared" si="56"/>
        <v/>
      </c>
      <c r="BS87" s="4" t="str">
        <f t="shared" si="40"/>
        <v/>
      </c>
      <c r="BT87" s="25"/>
    </row>
    <row r="88">
      <c r="A88" s="2">
        <f t="shared" si="41"/>
        <v>17</v>
      </c>
      <c r="B88" s="4">
        <f t="shared" si="1"/>
        <v>51</v>
      </c>
      <c r="C88" s="4">
        <f t="shared" si="2"/>
        <v>0.48</v>
      </c>
      <c r="F88" s="4">
        <f t="shared" si="3"/>
        <v>0</v>
      </c>
      <c r="G88" s="13" t="str">
        <f t="shared" si="49"/>
        <v/>
      </c>
      <c r="H88" s="4" t="str">
        <f t="shared" si="5"/>
        <v/>
      </c>
      <c r="J88" s="2">
        <f t="shared" si="42"/>
        <v>17</v>
      </c>
      <c r="K88" s="4">
        <f t="shared" si="6"/>
        <v>51</v>
      </c>
      <c r="L88" s="4">
        <f t="shared" si="7"/>
        <v>0.48</v>
      </c>
      <c r="O88" s="4">
        <f t="shared" si="8"/>
        <v>0</v>
      </c>
      <c r="P88" s="13" t="str">
        <f t="shared" si="50"/>
        <v/>
      </c>
      <c r="Q88" s="4" t="str">
        <f t="shared" si="10"/>
        <v/>
      </c>
      <c r="S88" s="2">
        <f t="shared" si="43"/>
        <v>17</v>
      </c>
      <c r="T88" s="4">
        <f t="shared" si="11"/>
        <v>51</v>
      </c>
      <c r="U88" s="4">
        <f t="shared" si="12"/>
        <v>0.54</v>
      </c>
      <c r="V88" s="2">
        <v>151.5</v>
      </c>
      <c r="W88" s="4">
        <f>154.625-1/32</f>
        <v>154.59375</v>
      </c>
      <c r="X88" s="4">
        <f t="shared" si="13"/>
        <v>3.09375</v>
      </c>
      <c r="Y88" s="13">
        <f t="shared" si="51"/>
        <v>0.8206518066</v>
      </c>
      <c r="Z88" s="4">
        <f t="shared" si="15"/>
        <v>0.03287959726</v>
      </c>
      <c r="AB88" s="2">
        <f t="shared" si="44"/>
        <v>17</v>
      </c>
      <c r="AC88" s="4">
        <f t="shared" si="16"/>
        <v>51</v>
      </c>
      <c r="AD88" s="4">
        <f t="shared" si="17"/>
        <v>0.6</v>
      </c>
      <c r="AG88" s="4">
        <f t="shared" si="18"/>
        <v>0</v>
      </c>
      <c r="AH88" s="13" t="str">
        <f t="shared" si="52"/>
        <v/>
      </c>
      <c r="AI88" s="4" t="str">
        <f t="shared" si="20"/>
        <v/>
      </c>
      <c r="AJ88" s="13"/>
      <c r="AK88" s="2">
        <f t="shared" si="45"/>
        <v>17</v>
      </c>
      <c r="AL88" s="4">
        <f t="shared" si="21"/>
        <v>51</v>
      </c>
      <c r="AM88" s="4">
        <f t="shared" si="22"/>
        <v>0.48</v>
      </c>
      <c r="AP88" s="4">
        <f t="shared" si="23"/>
        <v>0</v>
      </c>
      <c r="AQ88" s="13" t="str">
        <f t="shared" si="53"/>
        <v/>
      </c>
      <c r="AR88" s="4" t="str">
        <f t="shared" si="25"/>
        <v/>
      </c>
      <c r="AS88" s="13"/>
      <c r="AT88" s="2">
        <f t="shared" si="46"/>
        <v>17</v>
      </c>
      <c r="AU88" s="4">
        <f t="shared" si="26"/>
        <v>51</v>
      </c>
      <c r="AV88" s="4">
        <f t="shared" si="27"/>
        <v>0.48</v>
      </c>
      <c r="AY88" s="4">
        <f t="shared" si="28"/>
        <v>0</v>
      </c>
      <c r="AZ88" s="13" t="str">
        <f t="shared" si="54"/>
        <v/>
      </c>
      <c r="BA88" s="4" t="str">
        <f t="shared" si="30"/>
        <v/>
      </c>
      <c r="BB88" s="13"/>
      <c r="BC88" s="2">
        <f t="shared" si="47"/>
        <v>17</v>
      </c>
      <c r="BD88" s="4">
        <f t="shared" si="31"/>
        <v>51</v>
      </c>
      <c r="BE88" s="4">
        <f t="shared" si="32"/>
        <v>0.48</v>
      </c>
      <c r="BH88" s="4">
        <f t="shared" si="33"/>
        <v>0</v>
      </c>
      <c r="BI88" s="13" t="str">
        <f t="shared" si="55"/>
        <v/>
      </c>
      <c r="BJ88" s="4" t="str">
        <f t="shared" si="35"/>
        <v/>
      </c>
      <c r="BK88" s="13"/>
      <c r="BL88" s="2">
        <f t="shared" si="48"/>
        <v>17</v>
      </c>
      <c r="BM88" s="4">
        <f t="shared" si="36"/>
        <v>51</v>
      </c>
      <c r="BN88" s="4">
        <f t="shared" si="37"/>
        <v>0.48</v>
      </c>
      <c r="BQ88" s="4">
        <f t="shared" si="38"/>
        <v>0</v>
      </c>
      <c r="BR88" s="13" t="str">
        <f t="shared" si="56"/>
        <v/>
      </c>
      <c r="BS88" s="4" t="str">
        <f t="shared" si="40"/>
        <v/>
      </c>
      <c r="BT88" s="25"/>
    </row>
    <row r="89">
      <c r="A89" s="2">
        <f t="shared" si="41"/>
        <v>17.5</v>
      </c>
      <c r="B89" s="4">
        <f t="shared" si="1"/>
        <v>52.5</v>
      </c>
      <c r="C89" s="4">
        <f t="shared" si="2"/>
        <v>0.45</v>
      </c>
      <c r="F89" s="4">
        <f t="shared" si="3"/>
        <v>0</v>
      </c>
      <c r="G89" s="13" t="str">
        <f t="shared" si="49"/>
        <v/>
      </c>
      <c r="H89" s="4" t="str">
        <f t="shared" si="5"/>
        <v/>
      </c>
      <c r="J89" s="2">
        <f t="shared" si="42"/>
        <v>17.5</v>
      </c>
      <c r="K89" s="4">
        <f t="shared" si="6"/>
        <v>52.5</v>
      </c>
      <c r="L89" s="4">
        <f t="shared" si="7"/>
        <v>0.45</v>
      </c>
      <c r="O89" s="4">
        <f t="shared" si="8"/>
        <v>0</v>
      </c>
      <c r="P89" s="13" t="str">
        <f t="shared" si="50"/>
        <v/>
      </c>
      <c r="Q89" s="4" t="str">
        <f t="shared" si="10"/>
        <v/>
      </c>
      <c r="S89" s="2">
        <f t="shared" si="43"/>
        <v>17.5</v>
      </c>
      <c r="T89" s="4">
        <f t="shared" si="11"/>
        <v>52.5</v>
      </c>
      <c r="U89" s="4">
        <f t="shared" si="12"/>
        <v>0.51</v>
      </c>
      <c r="X89" s="4">
        <f t="shared" si="13"/>
        <v>0</v>
      </c>
      <c r="Y89" s="13" t="str">
        <f t="shared" si="51"/>
        <v/>
      </c>
      <c r="Z89" s="4" t="str">
        <f t="shared" si="15"/>
        <v/>
      </c>
      <c r="AB89" s="2">
        <f t="shared" si="44"/>
        <v>17.5</v>
      </c>
      <c r="AC89" s="4">
        <f t="shared" si="16"/>
        <v>52.5</v>
      </c>
      <c r="AD89" s="4">
        <f t="shared" si="17"/>
        <v>0.57</v>
      </c>
      <c r="AG89" s="4">
        <f t="shared" si="18"/>
        <v>0</v>
      </c>
      <c r="AH89" s="13" t="str">
        <f t="shared" si="52"/>
        <v/>
      </c>
      <c r="AI89" s="4" t="str">
        <f t="shared" si="20"/>
        <v/>
      </c>
      <c r="AJ89" s="13"/>
      <c r="AK89" s="2">
        <f t="shared" si="45"/>
        <v>17.5</v>
      </c>
      <c r="AL89" s="4">
        <f t="shared" si="21"/>
        <v>52.5</v>
      </c>
      <c r="AM89" s="4">
        <f t="shared" si="22"/>
        <v>0.45</v>
      </c>
      <c r="AP89" s="4">
        <f t="shared" si="23"/>
        <v>0</v>
      </c>
      <c r="AQ89" s="13" t="str">
        <f t="shared" si="53"/>
        <v/>
      </c>
      <c r="AR89" s="4" t="str">
        <f t="shared" si="25"/>
        <v/>
      </c>
      <c r="AS89" s="13"/>
      <c r="AT89" s="2">
        <f t="shared" si="46"/>
        <v>17.5</v>
      </c>
      <c r="AU89" s="4">
        <f t="shared" si="26"/>
        <v>52.5</v>
      </c>
      <c r="AV89" s="4">
        <f t="shared" si="27"/>
        <v>0.45</v>
      </c>
      <c r="AY89" s="4">
        <f t="shared" si="28"/>
        <v>0</v>
      </c>
      <c r="AZ89" s="13" t="str">
        <f t="shared" si="54"/>
        <v/>
      </c>
      <c r="BA89" s="4" t="str">
        <f t="shared" si="30"/>
        <v/>
      </c>
      <c r="BB89" s="13"/>
      <c r="BC89" s="2">
        <f t="shared" si="47"/>
        <v>17.5</v>
      </c>
      <c r="BD89" s="4">
        <f t="shared" si="31"/>
        <v>52.5</v>
      </c>
      <c r="BE89" s="4">
        <f t="shared" si="32"/>
        <v>0.45</v>
      </c>
      <c r="BH89" s="4">
        <f t="shared" si="33"/>
        <v>0</v>
      </c>
      <c r="BI89" s="13" t="str">
        <f t="shared" si="55"/>
        <v/>
      </c>
      <c r="BJ89" s="4" t="str">
        <f t="shared" si="35"/>
        <v/>
      </c>
      <c r="BK89" s="13"/>
      <c r="BL89" s="2">
        <f t="shared" si="48"/>
        <v>17.5</v>
      </c>
      <c r="BM89" s="4">
        <f t="shared" si="36"/>
        <v>52.5</v>
      </c>
      <c r="BN89" s="4">
        <f t="shared" si="37"/>
        <v>0.45</v>
      </c>
      <c r="BQ89" s="4">
        <f t="shared" si="38"/>
        <v>0</v>
      </c>
      <c r="BR89" s="13" t="str">
        <f t="shared" si="56"/>
        <v/>
      </c>
      <c r="BS89" s="4" t="str">
        <f t="shared" si="40"/>
        <v/>
      </c>
      <c r="BT89" s="25"/>
    </row>
    <row r="90">
      <c r="A90" s="2">
        <f t="shared" si="41"/>
        <v>18</v>
      </c>
      <c r="B90" s="4">
        <f t="shared" si="1"/>
        <v>54</v>
      </c>
      <c r="C90" s="4">
        <f t="shared" si="2"/>
        <v>0.42</v>
      </c>
      <c r="F90" s="4">
        <f t="shared" si="3"/>
        <v>0</v>
      </c>
      <c r="G90" s="13" t="str">
        <f t="shared" si="49"/>
        <v/>
      </c>
      <c r="H90" s="4" t="str">
        <f t="shared" si="5"/>
        <v/>
      </c>
      <c r="J90" s="2">
        <f t="shared" si="42"/>
        <v>18</v>
      </c>
      <c r="K90" s="4">
        <f t="shared" si="6"/>
        <v>54</v>
      </c>
      <c r="L90" s="4">
        <f t="shared" si="7"/>
        <v>0.42</v>
      </c>
      <c r="O90" s="4">
        <f t="shared" si="8"/>
        <v>0</v>
      </c>
      <c r="P90" s="13" t="str">
        <f t="shared" si="50"/>
        <v/>
      </c>
      <c r="Q90" s="4" t="str">
        <f t="shared" si="10"/>
        <v/>
      </c>
      <c r="S90" s="2">
        <f t="shared" si="43"/>
        <v>18</v>
      </c>
      <c r="T90" s="4">
        <f t="shared" si="11"/>
        <v>54</v>
      </c>
      <c r="U90" s="4">
        <f t="shared" si="12"/>
        <v>0.48</v>
      </c>
      <c r="V90" s="4">
        <f>151+13/16</f>
        <v>151.8125</v>
      </c>
      <c r="W90" s="2">
        <v>154.25</v>
      </c>
      <c r="X90" s="4">
        <f t="shared" si="13"/>
        <v>2.4375</v>
      </c>
      <c r="Y90" s="13">
        <f t="shared" si="51"/>
        <v>0.7284313591</v>
      </c>
      <c r="Z90" s="4">
        <f t="shared" si="15"/>
        <v>0.01801988916</v>
      </c>
      <c r="AB90" s="2">
        <f t="shared" si="44"/>
        <v>18</v>
      </c>
      <c r="AC90" s="4">
        <f t="shared" si="16"/>
        <v>54</v>
      </c>
      <c r="AD90" s="4">
        <f t="shared" si="17"/>
        <v>0.54</v>
      </c>
      <c r="AG90" s="4">
        <f t="shared" si="18"/>
        <v>0</v>
      </c>
      <c r="AH90" s="13" t="str">
        <f t="shared" si="52"/>
        <v/>
      </c>
      <c r="AI90" s="4" t="str">
        <f t="shared" si="20"/>
        <v/>
      </c>
      <c r="AJ90" s="13"/>
      <c r="AK90" s="2">
        <f t="shared" si="45"/>
        <v>18</v>
      </c>
      <c r="AL90" s="4">
        <f t="shared" si="21"/>
        <v>54</v>
      </c>
      <c r="AM90" s="4">
        <f t="shared" si="22"/>
        <v>0.42</v>
      </c>
      <c r="AP90" s="4">
        <f t="shared" si="23"/>
        <v>0</v>
      </c>
      <c r="AQ90" s="13" t="str">
        <f t="shared" si="53"/>
        <v/>
      </c>
      <c r="AR90" s="4" t="str">
        <f t="shared" si="25"/>
        <v/>
      </c>
      <c r="AS90" s="13"/>
      <c r="AT90" s="2">
        <f t="shared" si="46"/>
        <v>18</v>
      </c>
      <c r="AU90" s="4">
        <f t="shared" si="26"/>
        <v>54</v>
      </c>
      <c r="AV90" s="4">
        <f t="shared" si="27"/>
        <v>0.42</v>
      </c>
      <c r="AY90" s="4">
        <f t="shared" si="28"/>
        <v>0</v>
      </c>
      <c r="AZ90" s="13" t="str">
        <f t="shared" si="54"/>
        <v/>
      </c>
      <c r="BA90" s="4" t="str">
        <f t="shared" si="30"/>
        <v/>
      </c>
      <c r="BB90" s="13"/>
      <c r="BC90" s="2">
        <f t="shared" si="47"/>
        <v>18</v>
      </c>
      <c r="BD90" s="4">
        <f t="shared" si="31"/>
        <v>54</v>
      </c>
      <c r="BE90" s="4">
        <f t="shared" si="32"/>
        <v>0.42</v>
      </c>
      <c r="BH90" s="4">
        <f t="shared" si="33"/>
        <v>0</v>
      </c>
      <c r="BI90" s="13" t="str">
        <f t="shared" si="55"/>
        <v/>
      </c>
      <c r="BJ90" s="4" t="str">
        <f t="shared" si="35"/>
        <v/>
      </c>
      <c r="BK90" s="13"/>
      <c r="BL90" s="2">
        <f t="shared" si="48"/>
        <v>18</v>
      </c>
      <c r="BM90" s="4">
        <f t="shared" si="36"/>
        <v>54</v>
      </c>
      <c r="BN90" s="4">
        <f t="shared" si="37"/>
        <v>0.42</v>
      </c>
      <c r="BQ90" s="4">
        <f t="shared" si="38"/>
        <v>0</v>
      </c>
      <c r="BR90" s="13" t="str">
        <f t="shared" si="56"/>
        <v/>
      </c>
      <c r="BS90" s="4" t="str">
        <f t="shared" si="40"/>
        <v/>
      </c>
      <c r="BT90" s="25"/>
    </row>
    <row r="91">
      <c r="A91" s="2">
        <f t="shared" si="41"/>
        <v>18.5</v>
      </c>
      <c r="B91" s="4">
        <f t="shared" si="1"/>
        <v>55.5</v>
      </c>
      <c r="C91" s="4">
        <f t="shared" si="2"/>
        <v>0.39</v>
      </c>
      <c r="F91" s="4">
        <f t="shared" si="3"/>
        <v>0</v>
      </c>
      <c r="G91" s="13" t="str">
        <f t="shared" si="49"/>
        <v/>
      </c>
      <c r="H91" s="4" t="str">
        <f t="shared" si="5"/>
        <v/>
      </c>
      <c r="J91" s="2">
        <f t="shared" si="42"/>
        <v>18.5</v>
      </c>
      <c r="K91" s="4">
        <f t="shared" si="6"/>
        <v>55.5</v>
      </c>
      <c r="L91" s="4">
        <f t="shared" si="7"/>
        <v>0.39</v>
      </c>
      <c r="O91" s="4">
        <f t="shared" si="8"/>
        <v>0</v>
      </c>
      <c r="P91" s="13" t="str">
        <f t="shared" si="50"/>
        <v/>
      </c>
      <c r="Q91" s="4" t="str">
        <f t="shared" si="10"/>
        <v/>
      </c>
      <c r="S91" s="2">
        <f t="shared" si="43"/>
        <v>18.5</v>
      </c>
      <c r="T91" s="4">
        <f t="shared" si="11"/>
        <v>55.5</v>
      </c>
      <c r="U91" s="4">
        <f t="shared" si="12"/>
        <v>0.45</v>
      </c>
      <c r="V91" s="4">
        <f>152-1/16</f>
        <v>151.9375</v>
      </c>
      <c r="W91" s="2">
        <v>154.125</v>
      </c>
      <c r="X91" s="4">
        <f t="shared" si="13"/>
        <v>2.1875</v>
      </c>
      <c r="Y91" s="13">
        <f t="shared" si="51"/>
        <v>0.6900655593</v>
      </c>
      <c r="Z91" s="4">
        <f t="shared" si="15"/>
        <v>0.01795559441</v>
      </c>
      <c r="AB91" s="2">
        <f t="shared" si="44"/>
        <v>18.5</v>
      </c>
      <c r="AC91" s="4">
        <f t="shared" si="16"/>
        <v>55.5</v>
      </c>
      <c r="AD91" s="4">
        <f t="shared" si="17"/>
        <v>0.51</v>
      </c>
      <c r="AG91" s="4">
        <f t="shared" si="18"/>
        <v>0</v>
      </c>
      <c r="AH91" s="13" t="str">
        <f t="shared" si="52"/>
        <v/>
      </c>
      <c r="AI91" s="4" t="str">
        <f t="shared" si="20"/>
        <v/>
      </c>
      <c r="AJ91" s="13"/>
      <c r="AK91" s="2">
        <f t="shared" si="45"/>
        <v>18.5</v>
      </c>
      <c r="AL91" s="4">
        <f t="shared" si="21"/>
        <v>55.5</v>
      </c>
      <c r="AM91" s="4">
        <f t="shared" si="22"/>
        <v>0.39</v>
      </c>
      <c r="AP91" s="4">
        <f t="shared" si="23"/>
        <v>0</v>
      </c>
      <c r="AQ91" s="13" t="str">
        <f t="shared" si="53"/>
        <v/>
      </c>
      <c r="AR91" s="4" t="str">
        <f t="shared" si="25"/>
        <v/>
      </c>
      <c r="AS91" s="13"/>
      <c r="AT91" s="2">
        <f t="shared" si="46"/>
        <v>18.5</v>
      </c>
      <c r="AU91" s="4">
        <f t="shared" si="26"/>
        <v>55.5</v>
      </c>
      <c r="AV91" s="4">
        <f t="shared" si="27"/>
        <v>0.39</v>
      </c>
      <c r="AY91" s="4">
        <f t="shared" si="28"/>
        <v>0</v>
      </c>
      <c r="AZ91" s="13" t="str">
        <f t="shared" si="54"/>
        <v/>
      </c>
      <c r="BA91" s="4" t="str">
        <f t="shared" si="30"/>
        <v/>
      </c>
      <c r="BB91" s="13"/>
      <c r="BC91" s="2">
        <f t="shared" si="47"/>
        <v>18.5</v>
      </c>
      <c r="BD91" s="4">
        <f t="shared" si="31"/>
        <v>55.5</v>
      </c>
      <c r="BE91" s="4">
        <f t="shared" si="32"/>
        <v>0.39</v>
      </c>
      <c r="BH91" s="4">
        <f t="shared" si="33"/>
        <v>0</v>
      </c>
      <c r="BI91" s="13" t="str">
        <f t="shared" si="55"/>
        <v/>
      </c>
      <c r="BJ91" s="4" t="str">
        <f t="shared" si="35"/>
        <v/>
      </c>
      <c r="BK91" s="13"/>
      <c r="BL91" s="2">
        <f t="shared" si="48"/>
        <v>18.5</v>
      </c>
      <c r="BM91" s="4">
        <f t="shared" si="36"/>
        <v>55.5</v>
      </c>
      <c r="BN91" s="4">
        <f t="shared" si="37"/>
        <v>0.39</v>
      </c>
      <c r="BQ91" s="4">
        <f t="shared" si="38"/>
        <v>0</v>
      </c>
      <c r="BR91" s="13" t="str">
        <f t="shared" si="56"/>
        <v/>
      </c>
      <c r="BS91" s="4" t="str">
        <f t="shared" si="40"/>
        <v/>
      </c>
      <c r="BT91" s="25"/>
    </row>
    <row r="92">
      <c r="A92" s="2">
        <f t="shared" si="41"/>
        <v>19</v>
      </c>
      <c r="B92" s="4">
        <f t="shared" si="1"/>
        <v>57</v>
      </c>
      <c r="C92" s="4">
        <f t="shared" si="2"/>
        <v>0.36</v>
      </c>
      <c r="F92" s="4">
        <f t="shared" si="3"/>
        <v>0</v>
      </c>
      <c r="G92" s="13" t="str">
        <f t="shared" si="49"/>
        <v/>
      </c>
      <c r="H92" s="4" t="str">
        <f t="shared" si="5"/>
        <v/>
      </c>
      <c r="J92" s="2">
        <f t="shared" si="42"/>
        <v>19</v>
      </c>
      <c r="K92" s="4">
        <f t="shared" si="6"/>
        <v>57</v>
      </c>
      <c r="L92" s="4">
        <f t="shared" si="7"/>
        <v>0.36</v>
      </c>
      <c r="O92" s="4">
        <f t="shared" si="8"/>
        <v>0</v>
      </c>
      <c r="P92" s="13" t="str">
        <f t="shared" si="50"/>
        <v/>
      </c>
      <c r="Q92" s="4" t="str">
        <f t="shared" si="10"/>
        <v/>
      </c>
      <c r="S92" s="2">
        <f t="shared" si="43"/>
        <v>19</v>
      </c>
      <c r="T92" s="4">
        <f t="shared" si="11"/>
        <v>57</v>
      </c>
      <c r="U92" s="4">
        <f t="shared" si="12"/>
        <v>0.42</v>
      </c>
      <c r="V92" s="4">
        <f t="shared" ref="V92:V95" si="57">152+1/32</f>
        <v>152.03125</v>
      </c>
      <c r="W92" s="2">
        <f>154+1/32</f>
        <v>154.03125</v>
      </c>
      <c r="X92" s="4">
        <f t="shared" si="13"/>
        <v>2</v>
      </c>
      <c r="Y92" s="13">
        <f t="shared" si="51"/>
        <v>0.6598288791</v>
      </c>
      <c r="Z92" s="4">
        <f t="shared" si="15"/>
        <v>0.01719485338</v>
      </c>
      <c r="AB92" s="2">
        <f t="shared" si="44"/>
        <v>19</v>
      </c>
      <c r="AC92" s="4">
        <f t="shared" si="16"/>
        <v>57</v>
      </c>
      <c r="AD92" s="4">
        <f t="shared" si="17"/>
        <v>0.48</v>
      </c>
      <c r="AE92" s="2">
        <v>152.0</v>
      </c>
      <c r="AF92" s="4">
        <f t="shared" ref="AF92:AF95" si="58">154+1/16</f>
        <v>154.0625</v>
      </c>
      <c r="AG92" s="4">
        <f t="shared" si="18"/>
        <v>2.0625</v>
      </c>
      <c r="AH92" s="13">
        <f t="shared" si="52"/>
        <v>0.6746646677</v>
      </c>
      <c r="AI92" s="4">
        <f t="shared" si="20"/>
        <v>0.01923859154</v>
      </c>
      <c r="AJ92" s="13"/>
      <c r="AK92" s="2">
        <f t="shared" si="45"/>
        <v>19</v>
      </c>
      <c r="AL92" s="4">
        <f t="shared" si="21"/>
        <v>57</v>
      </c>
      <c r="AM92" s="4">
        <f t="shared" si="22"/>
        <v>0.36</v>
      </c>
      <c r="AP92" s="4">
        <f t="shared" si="23"/>
        <v>0</v>
      </c>
      <c r="AQ92" s="13" t="str">
        <f t="shared" si="53"/>
        <v/>
      </c>
      <c r="AR92" s="4" t="str">
        <f t="shared" si="25"/>
        <v/>
      </c>
      <c r="AS92" s="13"/>
      <c r="AT92" s="2">
        <f t="shared" si="46"/>
        <v>19</v>
      </c>
      <c r="AU92" s="4">
        <f t="shared" si="26"/>
        <v>57</v>
      </c>
      <c r="AV92" s="4">
        <f t="shared" si="27"/>
        <v>0.36</v>
      </c>
      <c r="AY92" s="4">
        <f t="shared" si="28"/>
        <v>0</v>
      </c>
      <c r="AZ92" s="13" t="str">
        <f t="shared" si="54"/>
        <v/>
      </c>
      <c r="BA92" s="4" t="str">
        <f t="shared" si="30"/>
        <v/>
      </c>
      <c r="BB92" s="13"/>
      <c r="BC92" s="2">
        <f t="shared" si="47"/>
        <v>19</v>
      </c>
      <c r="BD92" s="4">
        <f t="shared" si="31"/>
        <v>57</v>
      </c>
      <c r="BE92" s="4">
        <f t="shared" si="32"/>
        <v>0.36</v>
      </c>
      <c r="BH92" s="4">
        <f t="shared" si="33"/>
        <v>0</v>
      </c>
      <c r="BI92" s="13" t="str">
        <f t="shared" si="55"/>
        <v/>
      </c>
      <c r="BJ92" s="4" t="str">
        <f t="shared" si="35"/>
        <v/>
      </c>
      <c r="BK92" s="13"/>
      <c r="BL92" s="2">
        <f t="shared" si="48"/>
        <v>19</v>
      </c>
      <c r="BM92" s="4">
        <f t="shared" si="36"/>
        <v>57</v>
      </c>
      <c r="BN92" s="4">
        <f t="shared" si="37"/>
        <v>0.36</v>
      </c>
      <c r="BQ92" s="4">
        <f t="shared" si="38"/>
        <v>0</v>
      </c>
      <c r="BR92" s="13" t="str">
        <f t="shared" si="56"/>
        <v/>
      </c>
      <c r="BS92" s="4" t="str">
        <f t="shared" si="40"/>
        <v/>
      </c>
      <c r="BT92" s="25"/>
    </row>
    <row r="93">
      <c r="A93" s="2">
        <f t="shared" si="41"/>
        <v>19.5</v>
      </c>
      <c r="B93" s="4">
        <f t="shared" si="1"/>
        <v>58.5</v>
      </c>
      <c r="C93" s="4">
        <f t="shared" si="2"/>
        <v>0.33</v>
      </c>
      <c r="F93" s="4">
        <f t="shared" si="3"/>
        <v>0</v>
      </c>
      <c r="G93" s="13" t="str">
        <f t="shared" si="49"/>
        <v/>
      </c>
      <c r="H93" s="4" t="str">
        <f t="shared" si="5"/>
        <v/>
      </c>
      <c r="J93" s="2">
        <f t="shared" si="42"/>
        <v>19.5</v>
      </c>
      <c r="K93" s="4">
        <f t="shared" si="6"/>
        <v>58.5</v>
      </c>
      <c r="L93" s="4">
        <f t="shared" si="7"/>
        <v>0.33</v>
      </c>
      <c r="O93" s="4">
        <f t="shared" si="8"/>
        <v>0</v>
      </c>
      <c r="P93" s="13" t="str">
        <f t="shared" si="50"/>
        <v/>
      </c>
      <c r="Q93" s="4" t="str">
        <f t="shared" si="10"/>
        <v/>
      </c>
      <c r="S93" s="2">
        <f t="shared" si="43"/>
        <v>19.5</v>
      </c>
      <c r="T93" s="4">
        <f t="shared" si="11"/>
        <v>58.5</v>
      </c>
      <c r="U93" s="4">
        <f t="shared" si="12"/>
        <v>0.39</v>
      </c>
      <c r="V93" s="4">
        <f t="shared" si="57"/>
        <v>152.03125</v>
      </c>
      <c r="W93" s="2">
        <v>154.0</v>
      </c>
      <c r="X93" s="4">
        <f t="shared" si="13"/>
        <v>1.96875</v>
      </c>
      <c r="Y93" s="13">
        <f t="shared" si="51"/>
        <v>0.6546536707</v>
      </c>
      <c r="Z93" s="4">
        <f t="shared" si="15"/>
        <v>0.015980812</v>
      </c>
      <c r="AB93" s="2">
        <f t="shared" si="44"/>
        <v>19.5</v>
      </c>
      <c r="AC93" s="4">
        <f t="shared" si="16"/>
        <v>58.5</v>
      </c>
      <c r="AD93" s="4">
        <f t="shared" si="17"/>
        <v>0.45</v>
      </c>
      <c r="AE93" s="2">
        <v>152.0</v>
      </c>
      <c r="AF93" s="4">
        <f t="shared" si="58"/>
        <v>154.0625</v>
      </c>
      <c r="AG93" s="4">
        <f t="shared" si="18"/>
        <v>2.0625</v>
      </c>
      <c r="AH93" s="13">
        <f t="shared" si="52"/>
        <v>0.6746646677</v>
      </c>
      <c r="AI93" s="4">
        <f t="shared" si="20"/>
        <v>0.01799739208</v>
      </c>
      <c r="AJ93" s="13"/>
      <c r="AK93" s="2">
        <f t="shared" si="45"/>
        <v>19.5</v>
      </c>
      <c r="AL93" s="4">
        <f t="shared" si="21"/>
        <v>58.5</v>
      </c>
      <c r="AM93" s="4">
        <f t="shared" si="22"/>
        <v>0.33</v>
      </c>
      <c r="AP93" s="4">
        <f t="shared" si="23"/>
        <v>0</v>
      </c>
      <c r="AQ93" s="13" t="str">
        <f t="shared" si="53"/>
        <v/>
      </c>
      <c r="AR93" s="4" t="str">
        <f t="shared" si="25"/>
        <v/>
      </c>
      <c r="AS93" s="13"/>
      <c r="AT93" s="2">
        <f t="shared" si="46"/>
        <v>19.5</v>
      </c>
      <c r="AU93" s="4">
        <f t="shared" si="26"/>
        <v>58.5</v>
      </c>
      <c r="AV93" s="4">
        <f t="shared" si="27"/>
        <v>0.33</v>
      </c>
      <c r="AY93" s="4">
        <f t="shared" si="28"/>
        <v>0</v>
      </c>
      <c r="AZ93" s="13" t="str">
        <f t="shared" si="54"/>
        <v/>
      </c>
      <c r="BA93" s="4" t="str">
        <f t="shared" si="30"/>
        <v/>
      </c>
      <c r="BB93" s="13"/>
      <c r="BC93" s="2">
        <f t="shared" si="47"/>
        <v>19.5</v>
      </c>
      <c r="BD93" s="4">
        <f t="shared" si="31"/>
        <v>58.5</v>
      </c>
      <c r="BE93" s="4">
        <f t="shared" si="32"/>
        <v>0.33</v>
      </c>
      <c r="BH93" s="4">
        <f t="shared" si="33"/>
        <v>0</v>
      </c>
      <c r="BI93" s="13" t="str">
        <f t="shared" si="55"/>
        <v/>
      </c>
      <c r="BJ93" s="4" t="str">
        <f t="shared" si="35"/>
        <v/>
      </c>
      <c r="BK93" s="13"/>
      <c r="BL93" s="2">
        <f t="shared" si="48"/>
        <v>19.5</v>
      </c>
      <c r="BM93" s="4">
        <f t="shared" si="36"/>
        <v>58.5</v>
      </c>
      <c r="BN93" s="4">
        <f t="shared" si="37"/>
        <v>0.33</v>
      </c>
      <c r="BQ93" s="4">
        <f t="shared" si="38"/>
        <v>0</v>
      </c>
      <c r="BR93" s="13" t="str">
        <f t="shared" si="56"/>
        <v/>
      </c>
      <c r="BS93" s="4" t="str">
        <f t="shared" si="40"/>
        <v/>
      </c>
      <c r="BT93" s="25"/>
    </row>
    <row r="94">
      <c r="A94" s="2">
        <f t="shared" si="41"/>
        <v>20</v>
      </c>
      <c r="B94" s="4">
        <f t="shared" si="1"/>
        <v>60</v>
      </c>
      <c r="C94" s="4">
        <f t="shared" si="2"/>
        <v>0.3</v>
      </c>
      <c r="F94" s="4">
        <f t="shared" si="3"/>
        <v>0</v>
      </c>
      <c r="G94" s="13" t="str">
        <f t="shared" si="49"/>
        <v/>
      </c>
      <c r="H94" s="4" t="str">
        <f t="shared" si="5"/>
        <v/>
      </c>
      <c r="J94" s="2">
        <f t="shared" si="42"/>
        <v>20</v>
      </c>
      <c r="K94" s="4">
        <f t="shared" si="6"/>
        <v>60</v>
      </c>
      <c r="L94" s="4">
        <f t="shared" si="7"/>
        <v>0.3</v>
      </c>
      <c r="O94" s="4">
        <f t="shared" si="8"/>
        <v>0</v>
      </c>
      <c r="P94" s="13" t="str">
        <f t="shared" si="50"/>
        <v/>
      </c>
      <c r="Q94" s="4" t="str">
        <f t="shared" si="10"/>
        <v/>
      </c>
      <c r="S94" s="2">
        <f t="shared" si="43"/>
        <v>20</v>
      </c>
      <c r="T94" s="4">
        <f t="shared" si="11"/>
        <v>60</v>
      </c>
      <c r="U94" s="4">
        <f t="shared" si="12"/>
        <v>0.36</v>
      </c>
      <c r="V94" s="4">
        <f t="shared" si="57"/>
        <v>152.03125</v>
      </c>
      <c r="W94" s="2">
        <v>154.0</v>
      </c>
      <c r="X94" s="4">
        <f t="shared" si="13"/>
        <v>1.96875</v>
      </c>
      <c r="Y94" s="13">
        <f t="shared" si="51"/>
        <v>0.6546536707</v>
      </c>
      <c r="Z94" s="4">
        <f t="shared" si="15"/>
        <v>0.01465172852</v>
      </c>
      <c r="AB94" s="2">
        <f t="shared" si="44"/>
        <v>20</v>
      </c>
      <c r="AC94" s="4">
        <f t="shared" si="16"/>
        <v>60</v>
      </c>
      <c r="AD94" s="4">
        <f t="shared" si="17"/>
        <v>0.42</v>
      </c>
      <c r="AE94" s="2">
        <v>152.0</v>
      </c>
      <c r="AF94" s="4">
        <f t="shared" si="58"/>
        <v>154.0625</v>
      </c>
      <c r="AG94" s="4">
        <f t="shared" si="18"/>
        <v>2.0625</v>
      </c>
      <c r="AH94" s="13">
        <f t="shared" si="52"/>
        <v>0.6746646677</v>
      </c>
      <c r="AI94" s="4">
        <f t="shared" si="20"/>
        <v>0.01682110292</v>
      </c>
      <c r="AJ94" s="13"/>
      <c r="AK94" s="2">
        <f t="shared" si="45"/>
        <v>20</v>
      </c>
      <c r="AL94" s="4">
        <f t="shared" si="21"/>
        <v>60</v>
      </c>
      <c r="AM94" s="4">
        <f t="shared" si="22"/>
        <v>0.3</v>
      </c>
      <c r="AP94" s="4">
        <f t="shared" si="23"/>
        <v>0</v>
      </c>
      <c r="AQ94" s="13" t="str">
        <f t="shared" si="53"/>
        <v/>
      </c>
      <c r="AR94" s="4" t="str">
        <f t="shared" si="25"/>
        <v/>
      </c>
      <c r="AS94" s="13"/>
      <c r="AT94" s="2">
        <f t="shared" si="46"/>
        <v>20</v>
      </c>
      <c r="AU94" s="4">
        <f t="shared" si="26"/>
        <v>60</v>
      </c>
      <c r="AV94" s="4">
        <f t="shared" si="27"/>
        <v>0.3</v>
      </c>
      <c r="AY94" s="4">
        <f t="shared" si="28"/>
        <v>0</v>
      </c>
      <c r="AZ94" s="13" t="str">
        <f t="shared" si="54"/>
        <v/>
      </c>
      <c r="BA94" s="4" t="str">
        <f t="shared" si="30"/>
        <v/>
      </c>
      <c r="BB94" s="13"/>
      <c r="BC94" s="2">
        <f t="shared" si="47"/>
        <v>20</v>
      </c>
      <c r="BD94" s="4">
        <f t="shared" si="31"/>
        <v>60</v>
      </c>
      <c r="BE94" s="4">
        <f t="shared" si="32"/>
        <v>0.3</v>
      </c>
      <c r="BH94" s="4">
        <f t="shared" si="33"/>
        <v>0</v>
      </c>
      <c r="BI94" s="13" t="str">
        <f t="shared" si="55"/>
        <v/>
      </c>
      <c r="BJ94" s="4" t="str">
        <f t="shared" si="35"/>
        <v/>
      </c>
      <c r="BK94" s="13"/>
      <c r="BL94" s="2">
        <f t="shared" si="48"/>
        <v>20</v>
      </c>
      <c r="BM94" s="4">
        <f t="shared" si="36"/>
        <v>60</v>
      </c>
      <c r="BN94" s="4">
        <f t="shared" si="37"/>
        <v>0.3</v>
      </c>
      <c r="BQ94" s="4">
        <f t="shared" si="38"/>
        <v>0</v>
      </c>
      <c r="BR94" s="13" t="str">
        <f t="shared" si="56"/>
        <v/>
      </c>
      <c r="BS94" s="4" t="str">
        <f t="shared" si="40"/>
        <v/>
      </c>
      <c r="BT94" s="25"/>
    </row>
    <row r="95">
      <c r="A95" s="2">
        <f t="shared" si="41"/>
        <v>20.5</v>
      </c>
      <c r="B95" s="4">
        <f t="shared" si="1"/>
        <v>61.5</v>
      </c>
      <c r="C95" s="4">
        <f t="shared" si="2"/>
        <v>0.27</v>
      </c>
      <c r="F95" s="4">
        <f t="shared" si="3"/>
        <v>0</v>
      </c>
      <c r="G95" s="13" t="str">
        <f t="shared" si="49"/>
        <v/>
      </c>
      <c r="H95" s="4" t="str">
        <f t="shared" si="5"/>
        <v/>
      </c>
      <c r="J95" s="2">
        <f t="shared" si="42"/>
        <v>20.5</v>
      </c>
      <c r="K95" s="4">
        <f t="shared" si="6"/>
        <v>61.5</v>
      </c>
      <c r="L95" s="4">
        <f t="shared" si="7"/>
        <v>0.27</v>
      </c>
      <c r="O95" s="4">
        <f t="shared" si="8"/>
        <v>0</v>
      </c>
      <c r="P95" s="13" t="str">
        <f t="shared" si="50"/>
        <v/>
      </c>
      <c r="Q95" s="4" t="str">
        <f t="shared" si="10"/>
        <v/>
      </c>
      <c r="S95" s="2">
        <f t="shared" si="43"/>
        <v>20.5</v>
      </c>
      <c r="T95" s="4">
        <f t="shared" si="11"/>
        <v>61.5</v>
      </c>
      <c r="U95" s="4">
        <f t="shared" si="12"/>
        <v>0.33</v>
      </c>
      <c r="V95" s="4">
        <f t="shared" si="57"/>
        <v>152.03125</v>
      </c>
      <c r="W95" s="4">
        <f>154+1/32</f>
        <v>154.03125</v>
      </c>
      <c r="X95" s="4">
        <f t="shared" si="13"/>
        <v>2</v>
      </c>
      <c r="Y95" s="13">
        <f t="shared" si="51"/>
        <v>0.6598288791</v>
      </c>
      <c r="Z95" s="4">
        <f t="shared" si="15"/>
        <v>0.01323182291</v>
      </c>
      <c r="AB95" s="2">
        <f t="shared" si="44"/>
        <v>20.5</v>
      </c>
      <c r="AC95" s="4">
        <f t="shared" si="16"/>
        <v>61.5</v>
      </c>
      <c r="AD95" s="4">
        <f t="shared" si="17"/>
        <v>0.39</v>
      </c>
      <c r="AE95" s="4">
        <f>152+1/32</f>
        <v>152.03125</v>
      </c>
      <c r="AF95" s="4">
        <f t="shared" si="58"/>
        <v>154.0625</v>
      </c>
      <c r="AG95" s="4">
        <f t="shared" si="18"/>
        <v>2.03125</v>
      </c>
      <c r="AH95" s="13">
        <f t="shared" si="52"/>
        <v>0.6695340634</v>
      </c>
      <c r="AI95" s="4">
        <f t="shared" si="20"/>
        <v>0.01575559053</v>
      </c>
      <c r="AJ95" s="13"/>
      <c r="AK95" s="2">
        <f t="shared" si="45"/>
        <v>20.5</v>
      </c>
      <c r="AL95" s="4">
        <f t="shared" si="21"/>
        <v>61.5</v>
      </c>
      <c r="AM95" s="4">
        <f t="shared" si="22"/>
        <v>0.27</v>
      </c>
      <c r="AP95" s="4">
        <f t="shared" si="23"/>
        <v>0</v>
      </c>
      <c r="AQ95" s="13" t="str">
        <f t="shared" si="53"/>
        <v/>
      </c>
      <c r="AR95" s="4" t="str">
        <f t="shared" si="25"/>
        <v/>
      </c>
      <c r="AS95" s="13"/>
      <c r="AT95" s="2">
        <f t="shared" si="46"/>
        <v>20.5</v>
      </c>
      <c r="AU95" s="4">
        <f t="shared" si="26"/>
        <v>61.5</v>
      </c>
      <c r="AV95" s="4">
        <f t="shared" si="27"/>
        <v>0.27</v>
      </c>
      <c r="AY95" s="4">
        <f t="shared" si="28"/>
        <v>0</v>
      </c>
      <c r="AZ95" s="13" t="str">
        <f t="shared" si="54"/>
        <v/>
      </c>
      <c r="BA95" s="4" t="str">
        <f t="shared" si="30"/>
        <v/>
      </c>
      <c r="BB95" s="13"/>
      <c r="BC95" s="2">
        <f t="shared" si="47"/>
        <v>20.5</v>
      </c>
      <c r="BD95" s="4">
        <f t="shared" si="31"/>
        <v>61.5</v>
      </c>
      <c r="BE95" s="4">
        <f t="shared" si="32"/>
        <v>0.27</v>
      </c>
      <c r="BH95" s="4">
        <f t="shared" si="33"/>
        <v>0</v>
      </c>
      <c r="BI95" s="13" t="str">
        <f t="shared" si="55"/>
        <v/>
      </c>
      <c r="BJ95" s="4" t="str">
        <f t="shared" si="35"/>
        <v/>
      </c>
      <c r="BK95" s="13"/>
      <c r="BL95" s="2">
        <f t="shared" si="48"/>
        <v>20.5</v>
      </c>
      <c r="BM95" s="4">
        <f t="shared" si="36"/>
        <v>61.5</v>
      </c>
      <c r="BN95" s="4">
        <f t="shared" si="37"/>
        <v>0.27</v>
      </c>
      <c r="BQ95" s="4">
        <f t="shared" si="38"/>
        <v>0</v>
      </c>
      <c r="BR95" s="13" t="str">
        <f t="shared" si="56"/>
        <v/>
      </c>
      <c r="BS95" s="4" t="str">
        <f t="shared" si="40"/>
        <v/>
      </c>
      <c r="BT95" s="25"/>
    </row>
    <row r="96">
      <c r="A96" s="2">
        <f t="shared" si="41"/>
        <v>21</v>
      </c>
      <c r="B96" s="4">
        <f t="shared" si="1"/>
        <v>63</v>
      </c>
      <c r="C96" s="4">
        <f t="shared" si="2"/>
        <v>0.24</v>
      </c>
      <c r="F96" s="4">
        <f t="shared" si="3"/>
        <v>0</v>
      </c>
      <c r="G96" s="13" t="str">
        <f t="shared" si="49"/>
        <v/>
      </c>
      <c r="H96" s="4" t="str">
        <f t="shared" si="5"/>
        <v/>
      </c>
      <c r="J96" s="2">
        <f t="shared" si="42"/>
        <v>21</v>
      </c>
      <c r="K96" s="4">
        <f t="shared" si="6"/>
        <v>63</v>
      </c>
      <c r="L96" s="4">
        <f t="shared" si="7"/>
        <v>0.24</v>
      </c>
      <c r="O96" s="4">
        <f t="shared" si="8"/>
        <v>0</v>
      </c>
      <c r="P96" s="13" t="str">
        <f t="shared" si="50"/>
        <v/>
      </c>
      <c r="Q96" s="4" t="str">
        <f t="shared" si="10"/>
        <v/>
      </c>
      <c r="S96" s="2">
        <f t="shared" si="43"/>
        <v>21</v>
      </c>
      <c r="T96" s="4">
        <f t="shared" si="11"/>
        <v>63</v>
      </c>
      <c r="U96" s="4">
        <f t="shared" si="12"/>
        <v>0.3</v>
      </c>
      <c r="V96" s="2">
        <v>152.0</v>
      </c>
      <c r="W96" s="4">
        <f>154+1/16</f>
        <v>154.0625</v>
      </c>
      <c r="X96" s="4">
        <f t="shared" si="13"/>
        <v>2.0625</v>
      </c>
      <c r="Y96" s="13">
        <f t="shared" si="51"/>
        <v>0.6700593943</v>
      </c>
      <c r="Z96" s="4">
        <f t="shared" si="15"/>
        <v>0.01149565496</v>
      </c>
      <c r="AB96" s="2">
        <f t="shared" si="44"/>
        <v>21</v>
      </c>
      <c r="AC96" s="4">
        <f t="shared" si="16"/>
        <v>63</v>
      </c>
      <c r="AD96" s="4">
        <f t="shared" si="17"/>
        <v>0.36</v>
      </c>
      <c r="AE96" s="4">
        <f t="shared" ref="AE96:AE99" si="59">152+1/16</f>
        <v>152.0625</v>
      </c>
      <c r="AF96" s="2">
        <f>154+1/32</f>
        <v>154.03125</v>
      </c>
      <c r="AG96" s="4">
        <f t="shared" si="18"/>
        <v>1.96875</v>
      </c>
      <c r="AH96" s="13">
        <f t="shared" si="52"/>
        <v>0.6591530616</v>
      </c>
      <c r="AI96" s="4">
        <f t="shared" si="20"/>
        <v>0.01466166642</v>
      </c>
      <c r="AJ96" s="13"/>
      <c r="AK96" s="2">
        <f t="shared" si="45"/>
        <v>21</v>
      </c>
      <c r="AL96" s="4">
        <f t="shared" si="21"/>
        <v>63</v>
      </c>
      <c r="AM96" s="4">
        <f t="shared" si="22"/>
        <v>0.24</v>
      </c>
      <c r="AP96" s="4">
        <f t="shared" si="23"/>
        <v>0</v>
      </c>
      <c r="AQ96" s="13" t="str">
        <f t="shared" si="53"/>
        <v/>
      </c>
      <c r="AR96" s="4" t="str">
        <f t="shared" si="25"/>
        <v/>
      </c>
      <c r="AS96" s="13"/>
      <c r="AT96" s="2">
        <f t="shared" si="46"/>
        <v>21</v>
      </c>
      <c r="AU96" s="4">
        <f t="shared" si="26"/>
        <v>63</v>
      </c>
      <c r="AV96" s="4">
        <f t="shared" si="27"/>
        <v>0.24</v>
      </c>
      <c r="AY96" s="4">
        <f t="shared" si="28"/>
        <v>0</v>
      </c>
      <c r="AZ96" s="13" t="str">
        <f t="shared" si="54"/>
        <v/>
      </c>
      <c r="BA96" s="4" t="str">
        <f t="shared" si="30"/>
        <v/>
      </c>
      <c r="BB96" s="13"/>
      <c r="BC96" s="2">
        <f t="shared" si="47"/>
        <v>21</v>
      </c>
      <c r="BD96" s="4">
        <f t="shared" si="31"/>
        <v>63</v>
      </c>
      <c r="BE96" s="4">
        <f t="shared" si="32"/>
        <v>0.24</v>
      </c>
      <c r="BH96" s="4">
        <f t="shared" si="33"/>
        <v>0</v>
      </c>
      <c r="BI96" s="13" t="str">
        <f t="shared" si="55"/>
        <v/>
      </c>
      <c r="BJ96" s="4" t="str">
        <f t="shared" si="35"/>
        <v/>
      </c>
      <c r="BK96" s="13"/>
      <c r="BL96" s="2">
        <f t="shared" si="48"/>
        <v>21</v>
      </c>
      <c r="BM96" s="4">
        <f t="shared" si="36"/>
        <v>63</v>
      </c>
      <c r="BN96" s="4">
        <f t="shared" si="37"/>
        <v>0.24</v>
      </c>
      <c r="BQ96" s="4">
        <f t="shared" si="38"/>
        <v>0</v>
      </c>
      <c r="BR96" s="13" t="str">
        <f t="shared" si="56"/>
        <v/>
      </c>
      <c r="BS96" s="4" t="str">
        <f t="shared" si="40"/>
        <v/>
      </c>
      <c r="BT96" s="25"/>
    </row>
    <row r="97">
      <c r="A97" s="2">
        <f t="shared" si="41"/>
        <v>21.5</v>
      </c>
      <c r="B97" s="4">
        <f t="shared" si="1"/>
        <v>64.5</v>
      </c>
      <c r="C97" s="4">
        <f t="shared" si="2"/>
        <v>0.21</v>
      </c>
      <c r="F97" s="4">
        <f t="shared" si="3"/>
        <v>0</v>
      </c>
      <c r="G97" s="13" t="str">
        <f t="shared" si="49"/>
        <v/>
      </c>
      <c r="H97" s="4" t="str">
        <f t="shared" si="5"/>
        <v/>
      </c>
      <c r="J97" s="2">
        <f t="shared" si="42"/>
        <v>21.5</v>
      </c>
      <c r="K97" s="4">
        <f t="shared" si="6"/>
        <v>64.5</v>
      </c>
      <c r="L97" s="4">
        <f t="shared" si="7"/>
        <v>0.21</v>
      </c>
      <c r="O97" s="4">
        <f t="shared" si="8"/>
        <v>0</v>
      </c>
      <c r="P97" s="13" t="str">
        <f t="shared" si="50"/>
        <v/>
      </c>
      <c r="Q97" s="4" t="str">
        <f t="shared" si="10"/>
        <v/>
      </c>
      <c r="S97" s="2">
        <f t="shared" si="43"/>
        <v>21.5</v>
      </c>
      <c r="T97" s="4">
        <f t="shared" si="11"/>
        <v>64.5</v>
      </c>
      <c r="U97" s="4">
        <f t="shared" si="12"/>
        <v>0.27</v>
      </c>
      <c r="V97" s="4">
        <f>151.875</f>
        <v>151.875</v>
      </c>
      <c r="W97" s="4">
        <f>154+3/16</f>
        <v>154.1875</v>
      </c>
      <c r="X97" s="4">
        <f t="shared" si="13"/>
        <v>2.3125</v>
      </c>
      <c r="Y97" s="13">
        <f t="shared" si="51"/>
        <v>0.7095078298</v>
      </c>
      <c r="Z97" s="4">
        <f t="shared" si="15"/>
        <v>0.009521036464</v>
      </c>
      <c r="AB97" s="2">
        <f t="shared" si="44"/>
        <v>21.5</v>
      </c>
      <c r="AC97" s="4">
        <f t="shared" si="16"/>
        <v>64.5</v>
      </c>
      <c r="AD97" s="4">
        <f t="shared" si="17"/>
        <v>0.33</v>
      </c>
      <c r="AE97" s="4">
        <f t="shared" si="59"/>
        <v>152.0625</v>
      </c>
      <c r="AF97" s="2">
        <v>154.0</v>
      </c>
      <c r="AG97" s="4">
        <f t="shared" si="18"/>
        <v>1.9375</v>
      </c>
      <c r="AH97" s="13">
        <f t="shared" si="52"/>
        <v>0.6539007623</v>
      </c>
      <c r="AI97" s="4">
        <f t="shared" si="20"/>
        <v>0.01343767593</v>
      </c>
      <c r="AJ97" s="13"/>
      <c r="AK97" s="2">
        <f t="shared" si="45"/>
        <v>21.5</v>
      </c>
      <c r="AL97" s="4">
        <f t="shared" si="21"/>
        <v>64.5</v>
      </c>
      <c r="AM97" s="4">
        <f t="shared" si="22"/>
        <v>0.21</v>
      </c>
      <c r="AP97" s="4">
        <f t="shared" si="23"/>
        <v>0</v>
      </c>
      <c r="AQ97" s="13" t="str">
        <f t="shared" si="53"/>
        <v/>
      </c>
      <c r="AR97" s="4" t="str">
        <f t="shared" si="25"/>
        <v/>
      </c>
      <c r="AS97" s="13"/>
      <c r="AT97" s="2">
        <f t="shared" si="46"/>
        <v>21.5</v>
      </c>
      <c r="AU97" s="4">
        <f t="shared" si="26"/>
        <v>64.5</v>
      </c>
      <c r="AV97" s="4">
        <f t="shared" si="27"/>
        <v>0.21</v>
      </c>
      <c r="AY97" s="4">
        <f t="shared" si="28"/>
        <v>0</v>
      </c>
      <c r="AZ97" s="13" t="str">
        <f t="shared" si="54"/>
        <v/>
      </c>
      <c r="BA97" s="4" t="str">
        <f t="shared" si="30"/>
        <v/>
      </c>
      <c r="BB97" s="13"/>
      <c r="BC97" s="2">
        <f t="shared" si="47"/>
        <v>21.5</v>
      </c>
      <c r="BD97" s="4">
        <f t="shared" si="31"/>
        <v>64.5</v>
      </c>
      <c r="BE97" s="4">
        <f t="shared" si="32"/>
        <v>0.21</v>
      </c>
      <c r="BH97" s="4">
        <f t="shared" si="33"/>
        <v>0</v>
      </c>
      <c r="BI97" s="13" t="str">
        <f t="shared" si="55"/>
        <v/>
      </c>
      <c r="BJ97" s="4" t="str">
        <f t="shared" si="35"/>
        <v/>
      </c>
      <c r="BK97" s="13"/>
      <c r="BL97" s="2">
        <f t="shared" si="48"/>
        <v>21.5</v>
      </c>
      <c r="BM97" s="4">
        <f t="shared" si="36"/>
        <v>64.5</v>
      </c>
      <c r="BN97" s="4">
        <f t="shared" si="37"/>
        <v>0.21</v>
      </c>
      <c r="BQ97" s="4">
        <f t="shared" si="38"/>
        <v>0</v>
      </c>
      <c r="BR97" s="13" t="str">
        <f t="shared" si="56"/>
        <v/>
      </c>
      <c r="BS97" s="4" t="str">
        <f t="shared" si="40"/>
        <v/>
      </c>
      <c r="BT97" s="25"/>
    </row>
    <row r="98">
      <c r="A98" s="2">
        <f t="shared" si="41"/>
        <v>22</v>
      </c>
      <c r="B98" s="4">
        <f t="shared" si="1"/>
        <v>66</v>
      </c>
      <c r="C98" s="4">
        <f t="shared" si="2"/>
        <v>0.18</v>
      </c>
      <c r="F98" s="4">
        <f t="shared" si="3"/>
        <v>0</v>
      </c>
      <c r="G98" s="13" t="str">
        <f t="shared" si="49"/>
        <v/>
      </c>
      <c r="H98" s="4" t="str">
        <f t="shared" si="5"/>
        <v/>
      </c>
      <c r="J98" s="2">
        <f t="shared" si="42"/>
        <v>22</v>
      </c>
      <c r="K98" s="4">
        <f t="shared" si="6"/>
        <v>66</v>
      </c>
      <c r="L98" s="4">
        <f t="shared" si="7"/>
        <v>0.18</v>
      </c>
      <c r="O98" s="4">
        <f t="shared" si="8"/>
        <v>0</v>
      </c>
      <c r="P98" s="13" t="str">
        <f t="shared" si="50"/>
        <v/>
      </c>
      <c r="Q98" s="4" t="str">
        <f t="shared" si="10"/>
        <v/>
      </c>
      <c r="S98" s="2">
        <f t="shared" si="43"/>
        <v>22</v>
      </c>
      <c r="T98" s="4">
        <f t="shared" si="11"/>
        <v>66</v>
      </c>
      <c r="U98" s="4">
        <f t="shared" si="12"/>
        <v>0.24</v>
      </c>
      <c r="V98" s="4">
        <f>151.75</f>
        <v>151.75</v>
      </c>
      <c r="W98" s="4">
        <f>154+5/16</f>
        <v>154.3125</v>
      </c>
      <c r="X98" s="4">
        <f t="shared" si="13"/>
        <v>2.5625</v>
      </c>
      <c r="Y98" s="13">
        <f t="shared" si="51"/>
        <v>0.7468755782</v>
      </c>
      <c r="Z98" s="4">
        <f t="shared" si="15"/>
        <v>0.01289821136</v>
      </c>
      <c r="AB98" s="2">
        <f t="shared" si="44"/>
        <v>22</v>
      </c>
      <c r="AC98" s="4">
        <f t="shared" si="16"/>
        <v>66</v>
      </c>
      <c r="AD98" s="4">
        <f t="shared" si="17"/>
        <v>0.3</v>
      </c>
      <c r="AE98" s="4">
        <f t="shared" si="59"/>
        <v>152.0625</v>
      </c>
      <c r="AF98" s="2">
        <v>154.0</v>
      </c>
      <c r="AG98" s="4">
        <f t="shared" si="18"/>
        <v>1.9375</v>
      </c>
      <c r="AH98" s="13">
        <f t="shared" si="52"/>
        <v>0.6539007623</v>
      </c>
      <c r="AI98" s="4">
        <f t="shared" si="20"/>
        <v>0.01215789727</v>
      </c>
      <c r="AJ98" s="13"/>
      <c r="AK98" s="2">
        <f t="shared" si="45"/>
        <v>22</v>
      </c>
      <c r="AL98" s="4">
        <f t="shared" si="21"/>
        <v>66</v>
      </c>
      <c r="AM98" s="4">
        <f t="shared" si="22"/>
        <v>0.18</v>
      </c>
      <c r="AP98" s="4">
        <f t="shared" si="23"/>
        <v>0</v>
      </c>
      <c r="AQ98" s="13" t="str">
        <f t="shared" si="53"/>
        <v/>
      </c>
      <c r="AR98" s="4" t="str">
        <f t="shared" si="25"/>
        <v/>
      </c>
      <c r="AS98" s="13"/>
      <c r="AT98" s="2">
        <f t="shared" si="46"/>
        <v>22</v>
      </c>
      <c r="AU98" s="4">
        <f t="shared" si="26"/>
        <v>66</v>
      </c>
      <c r="AV98" s="4">
        <f t="shared" si="27"/>
        <v>0.18</v>
      </c>
      <c r="AY98" s="4">
        <f t="shared" si="28"/>
        <v>0</v>
      </c>
      <c r="AZ98" s="13" t="str">
        <f t="shared" si="54"/>
        <v/>
      </c>
      <c r="BA98" s="4" t="str">
        <f t="shared" si="30"/>
        <v/>
      </c>
      <c r="BB98" s="13"/>
      <c r="BC98" s="2">
        <f t="shared" si="47"/>
        <v>22</v>
      </c>
      <c r="BD98" s="4">
        <f t="shared" si="31"/>
        <v>66</v>
      </c>
      <c r="BE98" s="4">
        <f t="shared" si="32"/>
        <v>0.18</v>
      </c>
      <c r="BH98" s="4">
        <f t="shared" si="33"/>
        <v>0</v>
      </c>
      <c r="BI98" s="13" t="str">
        <f t="shared" si="55"/>
        <v/>
      </c>
      <c r="BJ98" s="4" t="str">
        <f t="shared" si="35"/>
        <v/>
      </c>
      <c r="BK98" s="13"/>
      <c r="BL98" s="2">
        <f t="shared" si="48"/>
        <v>22</v>
      </c>
      <c r="BM98" s="4">
        <f t="shared" si="36"/>
        <v>66</v>
      </c>
      <c r="BN98" s="4">
        <f t="shared" si="37"/>
        <v>0.18</v>
      </c>
      <c r="BQ98" s="4">
        <f t="shared" si="38"/>
        <v>0</v>
      </c>
      <c r="BR98" s="13" t="str">
        <f t="shared" si="56"/>
        <v/>
      </c>
      <c r="BS98" s="4" t="str">
        <f t="shared" si="40"/>
        <v/>
      </c>
      <c r="BT98" s="25"/>
    </row>
    <row r="99">
      <c r="A99" s="2">
        <f t="shared" si="41"/>
        <v>22.5</v>
      </c>
      <c r="B99" s="4">
        <f t="shared" si="1"/>
        <v>67.5</v>
      </c>
      <c r="C99" s="4">
        <f t="shared" si="2"/>
        <v>0.15</v>
      </c>
      <c r="F99" s="4">
        <f t="shared" si="3"/>
        <v>0</v>
      </c>
      <c r="G99" s="13" t="str">
        <f t="shared" si="49"/>
        <v/>
      </c>
      <c r="H99" s="4" t="str">
        <f t="shared" si="5"/>
        <v/>
      </c>
      <c r="J99" s="2">
        <f t="shared" si="42"/>
        <v>22.5</v>
      </c>
      <c r="K99" s="4">
        <f t="shared" si="6"/>
        <v>67.5</v>
      </c>
      <c r="L99" s="4">
        <f t="shared" si="7"/>
        <v>0.15</v>
      </c>
      <c r="O99" s="4">
        <f t="shared" si="8"/>
        <v>0</v>
      </c>
      <c r="P99" s="13" t="str">
        <f t="shared" si="50"/>
        <v/>
      </c>
      <c r="Q99" s="4" t="str">
        <f t="shared" si="10"/>
        <v/>
      </c>
      <c r="S99" s="2">
        <f t="shared" si="43"/>
        <v>22.5</v>
      </c>
      <c r="T99" s="4">
        <f t="shared" si="11"/>
        <v>67.5</v>
      </c>
      <c r="U99" s="4">
        <f t="shared" si="12"/>
        <v>0.21</v>
      </c>
      <c r="X99" s="4">
        <f t="shared" si="13"/>
        <v>0</v>
      </c>
      <c r="Y99" s="13" t="str">
        <f t="shared" si="51"/>
        <v/>
      </c>
      <c r="Z99" s="4" t="str">
        <f t="shared" si="15"/>
        <v/>
      </c>
      <c r="AB99" s="2">
        <f t="shared" si="44"/>
        <v>22.5</v>
      </c>
      <c r="AC99" s="4">
        <f t="shared" si="16"/>
        <v>67.5</v>
      </c>
      <c r="AD99" s="4">
        <f t="shared" si="17"/>
        <v>0.27</v>
      </c>
      <c r="AE99" s="4">
        <f t="shared" si="59"/>
        <v>152.0625</v>
      </c>
      <c r="AF99" s="2">
        <v>154.0</v>
      </c>
      <c r="AG99" s="4">
        <f t="shared" si="18"/>
        <v>1.9375</v>
      </c>
      <c r="AH99" s="13">
        <f t="shared" si="52"/>
        <v>0.6539007623</v>
      </c>
      <c r="AI99" s="4">
        <f t="shared" si="20"/>
        <v>0.01072380179</v>
      </c>
      <c r="AJ99" s="13"/>
      <c r="AK99" s="2">
        <f t="shared" si="45"/>
        <v>22.5</v>
      </c>
      <c r="AL99" s="4">
        <f t="shared" si="21"/>
        <v>67.5</v>
      </c>
      <c r="AM99" s="4">
        <f t="shared" si="22"/>
        <v>0.15</v>
      </c>
      <c r="AP99" s="4">
        <f t="shared" si="23"/>
        <v>0</v>
      </c>
      <c r="AQ99" s="13" t="str">
        <f t="shared" si="53"/>
        <v/>
      </c>
      <c r="AR99" s="4" t="str">
        <f t="shared" si="25"/>
        <v/>
      </c>
      <c r="AS99" s="13"/>
      <c r="AT99" s="2">
        <f t="shared" si="46"/>
        <v>22.5</v>
      </c>
      <c r="AU99" s="4">
        <f t="shared" si="26"/>
        <v>67.5</v>
      </c>
      <c r="AV99" s="4">
        <f t="shared" si="27"/>
        <v>0.15</v>
      </c>
      <c r="AY99" s="4">
        <f t="shared" si="28"/>
        <v>0</v>
      </c>
      <c r="AZ99" s="13" t="str">
        <f t="shared" si="54"/>
        <v/>
      </c>
      <c r="BA99" s="4" t="str">
        <f t="shared" si="30"/>
        <v/>
      </c>
      <c r="BB99" s="13"/>
      <c r="BC99" s="2">
        <f t="shared" si="47"/>
        <v>22.5</v>
      </c>
      <c r="BD99" s="4">
        <f t="shared" si="31"/>
        <v>67.5</v>
      </c>
      <c r="BE99" s="4">
        <f t="shared" si="32"/>
        <v>0.15</v>
      </c>
      <c r="BH99" s="4">
        <f t="shared" si="33"/>
        <v>0</v>
      </c>
      <c r="BI99" s="13" t="str">
        <f t="shared" si="55"/>
        <v/>
      </c>
      <c r="BJ99" s="4" t="str">
        <f t="shared" si="35"/>
        <v/>
      </c>
      <c r="BK99" s="13"/>
      <c r="BL99" s="2">
        <f t="shared" si="48"/>
        <v>22.5</v>
      </c>
      <c r="BM99" s="4">
        <f t="shared" si="36"/>
        <v>67.5</v>
      </c>
      <c r="BN99" s="4">
        <f t="shared" si="37"/>
        <v>0.15</v>
      </c>
      <c r="BQ99" s="4">
        <f t="shared" si="38"/>
        <v>0</v>
      </c>
      <c r="BR99" s="13" t="str">
        <f t="shared" si="56"/>
        <v/>
      </c>
      <c r="BS99" s="4" t="str">
        <f t="shared" si="40"/>
        <v/>
      </c>
      <c r="BT99" s="25"/>
    </row>
    <row r="100">
      <c r="A100" s="2">
        <f t="shared" si="41"/>
        <v>23</v>
      </c>
      <c r="B100" s="4">
        <f t="shared" si="1"/>
        <v>69</v>
      </c>
      <c r="C100" s="4">
        <f t="shared" si="2"/>
        <v>0.12</v>
      </c>
      <c r="F100" s="4">
        <f t="shared" si="3"/>
        <v>0</v>
      </c>
      <c r="G100" s="13" t="str">
        <f t="shared" si="49"/>
        <v/>
      </c>
      <c r="H100" s="4" t="str">
        <f t="shared" si="5"/>
        <v/>
      </c>
      <c r="J100" s="2">
        <f t="shared" si="42"/>
        <v>23</v>
      </c>
      <c r="K100" s="4">
        <f t="shared" si="6"/>
        <v>69</v>
      </c>
      <c r="L100" s="4">
        <f t="shared" si="7"/>
        <v>0.12</v>
      </c>
      <c r="O100" s="4">
        <f t="shared" si="8"/>
        <v>0</v>
      </c>
      <c r="P100" s="13" t="str">
        <f t="shared" si="50"/>
        <v/>
      </c>
      <c r="Q100" s="4" t="str">
        <f t="shared" si="10"/>
        <v/>
      </c>
      <c r="S100" s="2">
        <f t="shared" si="43"/>
        <v>23</v>
      </c>
      <c r="T100" s="4">
        <f t="shared" si="11"/>
        <v>69</v>
      </c>
      <c r="U100" s="4">
        <f t="shared" si="12"/>
        <v>0.18</v>
      </c>
      <c r="V100" s="4">
        <f>151.375</f>
        <v>151.375</v>
      </c>
      <c r="W100" s="4">
        <f>154+11/16</f>
        <v>154.6875</v>
      </c>
      <c r="X100" s="4">
        <f t="shared" si="13"/>
        <v>3.3125</v>
      </c>
      <c r="Y100" s="13">
        <f t="shared" si="51"/>
        <v>0.8491692619</v>
      </c>
      <c r="Z100" s="4">
        <f t="shared" si="15"/>
        <v>0.005828185954</v>
      </c>
      <c r="AB100" s="2">
        <f t="shared" si="44"/>
        <v>23</v>
      </c>
      <c r="AC100" s="4">
        <f t="shared" si="16"/>
        <v>69</v>
      </c>
      <c r="AD100" s="4">
        <f t="shared" si="17"/>
        <v>0.24</v>
      </c>
      <c r="AE100" s="2">
        <v>152.0</v>
      </c>
      <c r="AF100" s="4">
        <f>154+1/16</f>
        <v>154.0625</v>
      </c>
      <c r="AG100" s="4">
        <f t="shared" si="18"/>
        <v>2.0625</v>
      </c>
      <c r="AH100" s="13">
        <f t="shared" si="52"/>
        <v>0.6746646677</v>
      </c>
      <c r="AI100" s="4">
        <f t="shared" si="20"/>
        <v>0.009123073993</v>
      </c>
      <c r="AJ100" s="13"/>
      <c r="AK100" s="2">
        <f t="shared" si="45"/>
        <v>23</v>
      </c>
      <c r="AL100" s="4">
        <f t="shared" si="21"/>
        <v>69</v>
      </c>
      <c r="AM100" s="4">
        <f t="shared" si="22"/>
        <v>0.12</v>
      </c>
      <c r="AP100" s="4">
        <f t="shared" si="23"/>
        <v>0</v>
      </c>
      <c r="AQ100" s="13" t="str">
        <f t="shared" si="53"/>
        <v/>
      </c>
      <c r="AR100" s="4" t="str">
        <f t="shared" si="25"/>
        <v/>
      </c>
      <c r="AS100" s="13"/>
      <c r="AT100" s="2">
        <f t="shared" si="46"/>
        <v>23</v>
      </c>
      <c r="AU100" s="4">
        <f t="shared" si="26"/>
        <v>69</v>
      </c>
      <c r="AV100" s="4">
        <f t="shared" si="27"/>
        <v>0.12</v>
      </c>
      <c r="AY100" s="4">
        <f t="shared" si="28"/>
        <v>0</v>
      </c>
      <c r="AZ100" s="13" t="str">
        <f t="shared" si="54"/>
        <v/>
      </c>
      <c r="BA100" s="4" t="str">
        <f t="shared" si="30"/>
        <v/>
      </c>
      <c r="BB100" s="13"/>
      <c r="BC100" s="2">
        <f t="shared" si="47"/>
        <v>23</v>
      </c>
      <c r="BD100" s="4">
        <f t="shared" si="31"/>
        <v>69</v>
      </c>
      <c r="BE100" s="4">
        <f t="shared" si="32"/>
        <v>0.12</v>
      </c>
      <c r="BH100" s="4">
        <f t="shared" si="33"/>
        <v>0</v>
      </c>
      <c r="BI100" s="13" t="str">
        <f t="shared" si="55"/>
        <v/>
      </c>
      <c r="BJ100" s="4" t="str">
        <f t="shared" si="35"/>
        <v/>
      </c>
      <c r="BK100" s="13"/>
      <c r="BL100" s="2">
        <f t="shared" si="48"/>
        <v>23</v>
      </c>
      <c r="BM100" s="4">
        <f t="shared" si="36"/>
        <v>69</v>
      </c>
      <c r="BN100" s="4">
        <f t="shared" si="37"/>
        <v>0.12</v>
      </c>
      <c r="BQ100" s="4">
        <f t="shared" si="38"/>
        <v>0</v>
      </c>
      <c r="BR100" s="13" t="str">
        <f t="shared" si="56"/>
        <v/>
      </c>
      <c r="BS100" s="4" t="str">
        <f t="shared" si="40"/>
        <v/>
      </c>
      <c r="BT100" s="25"/>
    </row>
    <row r="101">
      <c r="A101" s="2">
        <f t="shared" si="41"/>
        <v>23.5</v>
      </c>
      <c r="B101" s="4">
        <f t="shared" si="1"/>
        <v>70.5</v>
      </c>
      <c r="C101" s="4">
        <f t="shared" si="2"/>
        <v>0.09</v>
      </c>
      <c r="F101" s="4">
        <f t="shared" si="3"/>
        <v>0</v>
      </c>
      <c r="G101" s="13" t="str">
        <f t="shared" si="49"/>
        <v/>
      </c>
      <c r="H101" s="4" t="str">
        <f t="shared" si="5"/>
        <v/>
      </c>
      <c r="J101" s="2">
        <f t="shared" si="42"/>
        <v>23.5</v>
      </c>
      <c r="K101" s="4">
        <f t="shared" si="6"/>
        <v>70.5</v>
      </c>
      <c r="L101" s="4">
        <f t="shared" si="7"/>
        <v>0.09</v>
      </c>
      <c r="O101" s="4">
        <f t="shared" si="8"/>
        <v>0</v>
      </c>
      <c r="P101" s="13" t="str">
        <f t="shared" si="50"/>
        <v/>
      </c>
      <c r="Q101" s="4" t="str">
        <f t="shared" si="10"/>
        <v/>
      </c>
      <c r="S101" s="2">
        <f t="shared" si="43"/>
        <v>23.5</v>
      </c>
      <c r="T101" s="4">
        <f t="shared" si="11"/>
        <v>70.5</v>
      </c>
      <c r="U101" s="4">
        <f t="shared" si="12"/>
        <v>0.15</v>
      </c>
      <c r="X101" s="4">
        <f t="shared" si="13"/>
        <v>0</v>
      </c>
      <c r="Y101" s="13" t="str">
        <f t="shared" si="51"/>
        <v/>
      </c>
      <c r="Z101" s="4" t="str">
        <f t="shared" si="15"/>
        <v/>
      </c>
      <c r="AB101" s="2">
        <f t="shared" si="44"/>
        <v>23.5</v>
      </c>
      <c r="AC101" s="4">
        <f t="shared" si="16"/>
        <v>70.5</v>
      </c>
      <c r="AD101" s="4">
        <f t="shared" si="17"/>
        <v>0.21</v>
      </c>
      <c r="AE101" s="4">
        <f>152-1/16</f>
        <v>151.9375</v>
      </c>
      <c r="AF101" s="4">
        <f>154.125+1/32</f>
        <v>154.15625</v>
      </c>
      <c r="AG101" s="4">
        <f t="shared" si="18"/>
        <v>2.21875</v>
      </c>
      <c r="AH101" s="13">
        <f t="shared" si="52"/>
        <v>0.6997536512</v>
      </c>
      <c r="AI101" s="4">
        <f t="shared" si="20"/>
        <v>0.007360999815</v>
      </c>
      <c r="AJ101" s="13"/>
      <c r="AK101" s="2">
        <f t="shared" si="45"/>
        <v>23.5</v>
      </c>
      <c r="AL101" s="4">
        <f t="shared" si="21"/>
        <v>70.5</v>
      </c>
      <c r="AM101" s="4">
        <f t="shared" si="22"/>
        <v>0.09</v>
      </c>
      <c r="AP101" s="4">
        <f t="shared" si="23"/>
        <v>0</v>
      </c>
      <c r="AQ101" s="13" t="str">
        <f t="shared" si="53"/>
        <v/>
      </c>
      <c r="AR101" s="4" t="str">
        <f t="shared" si="25"/>
        <v/>
      </c>
      <c r="AS101" s="13"/>
      <c r="AT101" s="2">
        <f t="shared" si="46"/>
        <v>23.5</v>
      </c>
      <c r="AU101" s="4">
        <f t="shared" si="26"/>
        <v>70.5</v>
      </c>
      <c r="AV101" s="4">
        <f t="shared" si="27"/>
        <v>0.09</v>
      </c>
      <c r="AY101" s="4">
        <f t="shared" si="28"/>
        <v>0</v>
      </c>
      <c r="AZ101" s="13" t="str">
        <f t="shared" si="54"/>
        <v/>
      </c>
      <c r="BA101" s="4" t="str">
        <f t="shared" si="30"/>
        <v/>
      </c>
      <c r="BB101" s="13"/>
      <c r="BC101" s="2">
        <f t="shared" si="47"/>
        <v>23.5</v>
      </c>
      <c r="BD101" s="4">
        <f t="shared" si="31"/>
        <v>70.5</v>
      </c>
      <c r="BE101" s="4">
        <f t="shared" si="32"/>
        <v>0.09</v>
      </c>
      <c r="BH101" s="4">
        <f t="shared" si="33"/>
        <v>0</v>
      </c>
      <c r="BI101" s="13" t="str">
        <f t="shared" si="55"/>
        <v/>
      </c>
      <c r="BJ101" s="4" t="str">
        <f t="shared" si="35"/>
        <v/>
      </c>
      <c r="BK101" s="13"/>
      <c r="BL101" s="2">
        <f t="shared" si="48"/>
        <v>23.5</v>
      </c>
      <c r="BM101" s="4">
        <f t="shared" si="36"/>
        <v>70.5</v>
      </c>
      <c r="BN101" s="4">
        <f t="shared" si="37"/>
        <v>0.09</v>
      </c>
      <c r="BQ101" s="4">
        <f t="shared" si="38"/>
        <v>0</v>
      </c>
      <c r="BR101" s="13" t="str">
        <f t="shared" si="56"/>
        <v/>
      </c>
      <c r="BS101" s="4" t="str">
        <f t="shared" si="40"/>
        <v/>
      </c>
      <c r="BT101" s="25"/>
    </row>
    <row r="102">
      <c r="A102" s="2">
        <f t="shared" si="41"/>
        <v>24</v>
      </c>
      <c r="B102" s="4">
        <f t="shared" si="1"/>
        <v>72</v>
      </c>
      <c r="C102" s="4">
        <f t="shared" si="2"/>
        <v>0.06</v>
      </c>
      <c r="F102" s="4">
        <f t="shared" si="3"/>
        <v>0</v>
      </c>
      <c r="G102" s="13" t="str">
        <f t="shared" si="49"/>
        <v/>
      </c>
      <c r="H102" s="4" t="str">
        <f t="shared" si="5"/>
        <v/>
      </c>
      <c r="J102" s="2">
        <f t="shared" si="42"/>
        <v>24</v>
      </c>
      <c r="K102" s="4">
        <f t="shared" si="6"/>
        <v>72</v>
      </c>
      <c r="L102" s="4">
        <f t="shared" si="7"/>
        <v>0.06</v>
      </c>
      <c r="O102" s="4">
        <f t="shared" si="8"/>
        <v>0</v>
      </c>
      <c r="P102" s="13" t="str">
        <f t="shared" si="50"/>
        <v/>
      </c>
      <c r="Q102" s="4" t="str">
        <f t="shared" si="10"/>
        <v/>
      </c>
      <c r="S102" s="2">
        <f t="shared" si="43"/>
        <v>24</v>
      </c>
      <c r="T102" s="4">
        <f t="shared" si="11"/>
        <v>72</v>
      </c>
      <c r="U102" s="4">
        <f t="shared" si="12"/>
        <v>0.12</v>
      </c>
      <c r="V102" s="4">
        <f>151+1/16</f>
        <v>151.0625</v>
      </c>
      <c r="W102" s="4">
        <f>155+1/32</f>
        <v>155.03125</v>
      </c>
      <c r="X102" s="4">
        <f t="shared" si="13"/>
        <v>3.96875</v>
      </c>
      <c r="Y102" s="13">
        <f t="shared" si="51"/>
        <v>0.9294867284</v>
      </c>
      <c r="Z102" s="4">
        <f t="shared" si="15"/>
        <v>0.001710912238</v>
      </c>
      <c r="AB102" s="2">
        <f t="shared" si="44"/>
        <v>24</v>
      </c>
      <c r="AC102" s="4">
        <f t="shared" si="16"/>
        <v>72</v>
      </c>
      <c r="AD102" s="4">
        <f t="shared" si="17"/>
        <v>0.18</v>
      </c>
      <c r="AE102" s="4">
        <f>151.75+1/32</f>
        <v>151.78125</v>
      </c>
      <c r="AF102" s="4">
        <f>154+5/16</f>
        <v>154.3125</v>
      </c>
      <c r="AG102" s="4">
        <f t="shared" si="18"/>
        <v>2.53125</v>
      </c>
      <c r="AH102" s="13">
        <f t="shared" si="52"/>
        <v>0.7474093187</v>
      </c>
      <c r="AI102" s="4">
        <f t="shared" si="20"/>
        <v>0.005493814142</v>
      </c>
      <c r="AJ102" s="13"/>
      <c r="AK102" s="2">
        <f t="shared" si="45"/>
        <v>24</v>
      </c>
      <c r="AL102" s="4">
        <f t="shared" si="21"/>
        <v>72</v>
      </c>
      <c r="AM102" s="4">
        <f t="shared" si="22"/>
        <v>0.06</v>
      </c>
      <c r="AP102" s="4">
        <f t="shared" si="23"/>
        <v>0</v>
      </c>
      <c r="AQ102" s="13" t="str">
        <f t="shared" si="53"/>
        <v/>
      </c>
      <c r="AR102" s="4" t="str">
        <f t="shared" si="25"/>
        <v/>
      </c>
      <c r="AS102" s="13"/>
      <c r="AT102" s="2">
        <f t="shared" si="46"/>
        <v>24</v>
      </c>
      <c r="AU102" s="4">
        <f t="shared" si="26"/>
        <v>72</v>
      </c>
      <c r="AV102" s="4">
        <f t="shared" si="27"/>
        <v>0.06</v>
      </c>
      <c r="AY102" s="4">
        <f t="shared" si="28"/>
        <v>0</v>
      </c>
      <c r="AZ102" s="13" t="str">
        <f t="shared" si="54"/>
        <v/>
      </c>
      <c r="BA102" s="4" t="str">
        <f t="shared" si="30"/>
        <v/>
      </c>
      <c r="BB102" s="13"/>
      <c r="BC102" s="2">
        <f t="shared" si="47"/>
        <v>24</v>
      </c>
      <c r="BD102" s="4">
        <f t="shared" si="31"/>
        <v>72</v>
      </c>
      <c r="BE102" s="4">
        <f t="shared" si="32"/>
        <v>0.06</v>
      </c>
      <c r="BH102" s="4">
        <f t="shared" si="33"/>
        <v>0</v>
      </c>
      <c r="BI102" s="13" t="str">
        <f t="shared" si="55"/>
        <v/>
      </c>
      <c r="BJ102" s="4" t="str">
        <f t="shared" si="35"/>
        <v/>
      </c>
      <c r="BK102" s="13"/>
      <c r="BL102" s="2">
        <f t="shared" si="48"/>
        <v>24</v>
      </c>
      <c r="BM102" s="4">
        <f t="shared" si="36"/>
        <v>72</v>
      </c>
      <c r="BN102" s="4">
        <f t="shared" si="37"/>
        <v>0.06</v>
      </c>
      <c r="BQ102" s="4">
        <f t="shared" si="38"/>
        <v>0</v>
      </c>
      <c r="BR102" s="13" t="str">
        <f t="shared" si="56"/>
        <v/>
      </c>
      <c r="BS102" s="4" t="str">
        <f t="shared" si="40"/>
        <v/>
      </c>
      <c r="BT102" s="25"/>
    </row>
    <row r="103">
      <c r="A103" s="2">
        <f t="shared" si="41"/>
        <v>24.5</v>
      </c>
      <c r="B103" s="4">
        <f t="shared" si="1"/>
        <v>73.5</v>
      </c>
      <c r="C103" s="4">
        <f t="shared" si="2"/>
        <v>0.03</v>
      </c>
      <c r="F103" s="4">
        <f t="shared" si="3"/>
        <v>0</v>
      </c>
      <c r="G103" s="13" t="str">
        <f t="shared" si="49"/>
        <v/>
      </c>
      <c r="H103" s="4" t="str">
        <f t="shared" si="5"/>
        <v/>
      </c>
      <c r="J103" s="2">
        <f t="shared" si="42"/>
        <v>24.5</v>
      </c>
      <c r="K103" s="4">
        <f t="shared" si="6"/>
        <v>73.5</v>
      </c>
      <c r="L103" s="4">
        <f t="shared" si="7"/>
        <v>0.03</v>
      </c>
      <c r="O103" s="4">
        <f t="shared" si="8"/>
        <v>0</v>
      </c>
      <c r="P103" s="13" t="str">
        <f t="shared" si="50"/>
        <v/>
      </c>
      <c r="Q103" s="4" t="str">
        <f t="shared" si="10"/>
        <v/>
      </c>
      <c r="S103" s="2">
        <f t="shared" si="43"/>
        <v>24.5</v>
      </c>
      <c r="T103" s="4">
        <f t="shared" si="11"/>
        <v>73.5</v>
      </c>
      <c r="U103" s="4">
        <f t="shared" si="12"/>
        <v>0.09</v>
      </c>
      <c r="X103" s="4">
        <f t="shared" si="13"/>
        <v>0</v>
      </c>
      <c r="Y103" s="13" t="str">
        <f t="shared" si="51"/>
        <v/>
      </c>
      <c r="Z103" s="4" t="str">
        <f t="shared" si="15"/>
        <v/>
      </c>
      <c r="AB103" s="2">
        <f t="shared" si="44"/>
        <v>24.5</v>
      </c>
      <c r="AC103" s="4">
        <f t="shared" si="16"/>
        <v>73.5</v>
      </c>
      <c r="AD103" s="4">
        <f t="shared" si="17"/>
        <v>0.15</v>
      </c>
      <c r="AE103" s="4">
        <f>151.625</f>
        <v>151.625</v>
      </c>
      <c r="AF103" s="2">
        <v>154.5</v>
      </c>
      <c r="AG103" s="4">
        <f t="shared" si="18"/>
        <v>2.875</v>
      </c>
      <c r="AH103" s="13">
        <f t="shared" si="52"/>
        <v>0.7965442603</v>
      </c>
      <c r="AI103" s="4">
        <f t="shared" si="20"/>
        <v>0.003660677621</v>
      </c>
      <c r="AJ103" s="13"/>
      <c r="AK103" s="2">
        <f t="shared" si="45"/>
        <v>24.5</v>
      </c>
      <c r="AL103" s="4">
        <f t="shared" si="21"/>
        <v>73.5</v>
      </c>
      <c r="AM103" s="4">
        <f t="shared" si="22"/>
        <v>0.03</v>
      </c>
      <c r="AP103" s="4">
        <f t="shared" si="23"/>
        <v>0</v>
      </c>
      <c r="AQ103" s="13" t="str">
        <f t="shared" si="53"/>
        <v/>
      </c>
      <c r="AR103" s="4" t="str">
        <f t="shared" si="25"/>
        <v/>
      </c>
      <c r="AS103" s="13"/>
      <c r="AT103" s="2">
        <f t="shared" si="46"/>
        <v>24.5</v>
      </c>
      <c r="AU103" s="4">
        <f t="shared" si="26"/>
        <v>73.5</v>
      </c>
      <c r="AV103" s="4">
        <f t="shared" si="27"/>
        <v>0.03</v>
      </c>
      <c r="AY103" s="4">
        <f t="shared" si="28"/>
        <v>0</v>
      </c>
      <c r="AZ103" s="13" t="str">
        <f t="shared" si="54"/>
        <v/>
      </c>
      <c r="BA103" s="4" t="str">
        <f t="shared" si="30"/>
        <v/>
      </c>
      <c r="BB103" s="13"/>
      <c r="BC103" s="2">
        <f t="shared" si="47"/>
        <v>24.5</v>
      </c>
      <c r="BD103" s="4">
        <f t="shared" si="31"/>
        <v>73.5</v>
      </c>
      <c r="BE103" s="4">
        <f t="shared" si="32"/>
        <v>0.03</v>
      </c>
      <c r="BH103" s="4">
        <f t="shared" si="33"/>
        <v>0</v>
      </c>
      <c r="BI103" s="13" t="str">
        <f t="shared" si="55"/>
        <v/>
      </c>
      <c r="BJ103" s="4" t="str">
        <f t="shared" si="35"/>
        <v/>
      </c>
      <c r="BK103" s="13"/>
      <c r="BL103" s="2">
        <f t="shared" si="48"/>
        <v>24.5</v>
      </c>
      <c r="BM103" s="4">
        <f t="shared" si="36"/>
        <v>73.5</v>
      </c>
      <c r="BN103" s="4">
        <f t="shared" si="37"/>
        <v>0.03</v>
      </c>
      <c r="BQ103" s="4">
        <f t="shared" si="38"/>
        <v>0</v>
      </c>
      <c r="BR103" s="13" t="str">
        <f t="shared" si="56"/>
        <v/>
      </c>
      <c r="BS103" s="4" t="str">
        <f t="shared" si="40"/>
        <v/>
      </c>
      <c r="BT103" s="25"/>
    </row>
    <row r="104">
      <c r="A104" s="2">
        <f t="shared" si="41"/>
        <v>25</v>
      </c>
      <c r="B104" s="4">
        <f t="shared" si="1"/>
        <v>75</v>
      </c>
      <c r="C104" s="4">
        <f t="shared" si="2"/>
        <v>0</v>
      </c>
      <c r="F104" s="4">
        <f t="shared" si="3"/>
        <v>0</v>
      </c>
      <c r="G104" s="13" t="str">
        <f t="shared" si="49"/>
        <v/>
      </c>
      <c r="H104" s="4">
        <f t="shared" si="5"/>
        <v>0</v>
      </c>
      <c r="J104" s="2">
        <f t="shared" si="42"/>
        <v>25</v>
      </c>
      <c r="K104" s="4">
        <f t="shared" si="6"/>
        <v>75</v>
      </c>
      <c r="L104" s="4">
        <f t="shared" si="7"/>
        <v>0</v>
      </c>
      <c r="O104" s="4">
        <f t="shared" si="8"/>
        <v>0</v>
      </c>
      <c r="P104" s="13" t="str">
        <f t="shared" si="50"/>
        <v/>
      </c>
      <c r="Q104" s="4">
        <f t="shared" si="10"/>
        <v>0</v>
      </c>
      <c r="S104" s="2">
        <f t="shared" si="43"/>
        <v>25</v>
      </c>
      <c r="T104" s="4">
        <f t="shared" si="11"/>
        <v>75</v>
      </c>
      <c r="U104" s="4">
        <f t="shared" si="12"/>
        <v>0.06</v>
      </c>
      <c r="V104" s="4">
        <f>150.875-1/32</f>
        <v>150.84375</v>
      </c>
      <c r="W104" s="2">
        <v>155.25</v>
      </c>
      <c r="X104" s="4">
        <f t="shared" si="13"/>
        <v>4.40625</v>
      </c>
      <c r="Y104" s="13">
        <f t="shared" si="51"/>
        <v>0.9793792286</v>
      </c>
      <c r="Z104" s="4">
        <f t="shared" si="15"/>
        <v>0.0002284063478</v>
      </c>
      <c r="AB104" s="2">
        <f t="shared" si="44"/>
        <v>25</v>
      </c>
      <c r="AC104" s="4">
        <f t="shared" si="16"/>
        <v>75</v>
      </c>
      <c r="AD104" s="4">
        <f t="shared" si="17"/>
        <v>0.12</v>
      </c>
      <c r="AE104" s="4">
        <f>151.375</f>
        <v>151.375</v>
      </c>
      <c r="AF104" s="4">
        <f>154.75-1/32</f>
        <v>154.71875</v>
      </c>
      <c r="AG104" s="4">
        <f t="shared" si="18"/>
        <v>3.34375</v>
      </c>
      <c r="AH104" s="13">
        <f t="shared" si="52"/>
        <v>0.8590291232</v>
      </c>
      <c r="AI104" s="4">
        <f t="shared" si="20"/>
        <v>0.002039837438</v>
      </c>
      <c r="AJ104" s="13"/>
      <c r="AK104" s="2">
        <f t="shared" si="45"/>
        <v>25</v>
      </c>
      <c r="AL104" s="4">
        <f t="shared" si="21"/>
        <v>75</v>
      </c>
      <c r="AM104" s="4">
        <f t="shared" si="22"/>
        <v>0</v>
      </c>
      <c r="AP104" s="4">
        <f t="shared" si="23"/>
        <v>0</v>
      </c>
      <c r="AQ104" s="13" t="str">
        <f t="shared" si="53"/>
        <v/>
      </c>
      <c r="AR104" s="4">
        <f t="shared" si="25"/>
        <v>0</v>
      </c>
      <c r="AS104" s="13"/>
      <c r="AT104" s="2">
        <f t="shared" si="46"/>
        <v>25</v>
      </c>
      <c r="AU104" s="4">
        <f t="shared" si="26"/>
        <v>75</v>
      </c>
      <c r="AV104" s="4">
        <f t="shared" si="27"/>
        <v>0</v>
      </c>
      <c r="AY104" s="4">
        <f t="shared" si="28"/>
        <v>0</v>
      </c>
      <c r="AZ104" s="13" t="str">
        <f t="shared" si="54"/>
        <v/>
      </c>
      <c r="BA104" s="4">
        <f t="shared" si="30"/>
        <v>0</v>
      </c>
      <c r="BB104" s="13"/>
      <c r="BC104" s="2">
        <f t="shared" si="47"/>
        <v>25</v>
      </c>
      <c r="BD104" s="4">
        <f t="shared" si="31"/>
        <v>75</v>
      </c>
      <c r="BE104" s="4">
        <f t="shared" si="32"/>
        <v>0</v>
      </c>
      <c r="BH104" s="4">
        <f t="shared" si="33"/>
        <v>0</v>
      </c>
      <c r="BI104" s="13" t="str">
        <f t="shared" si="55"/>
        <v/>
      </c>
      <c r="BJ104" s="4">
        <f t="shared" si="35"/>
        <v>0</v>
      </c>
      <c r="BK104" s="13"/>
      <c r="BL104" s="2">
        <f t="shared" si="48"/>
        <v>25</v>
      </c>
      <c r="BM104" s="4">
        <f t="shared" si="36"/>
        <v>75</v>
      </c>
      <c r="BN104" s="4">
        <f t="shared" si="37"/>
        <v>0</v>
      </c>
      <c r="BQ104" s="4">
        <f t="shared" si="38"/>
        <v>0</v>
      </c>
      <c r="BR104" s="13" t="str">
        <f t="shared" si="56"/>
        <v/>
      </c>
      <c r="BS104" s="4">
        <f t="shared" si="40"/>
        <v>0</v>
      </c>
      <c r="BT104" s="25"/>
    </row>
    <row r="105">
      <c r="A105" s="2">
        <f t="shared" si="41"/>
        <v>25.5</v>
      </c>
      <c r="B105" s="4">
        <f t="shared" si="1"/>
        <v>76.5</v>
      </c>
      <c r="C105" s="4">
        <f t="shared" si="2"/>
        <v>-0.03</v>
      </c>
      <c r="F105" s="4">
        <f t="shared" si="3"/>
        <v>0</v>
      </c>
      <c r="G105" s="13" t="str">
        <f t="shared" si="49"/>
        <v/>
      </c>
      <c r="H105" s="4" t="str">
        <f t="shared" si="5"/>
        <v/>
      </c>
      <c r="J105" s="2">
        <f t="shared" si="42"/>
        <v>25.5</v>
      </c>
      <c r="K105" s="4">
        <f t="shared" si="6"/>
        <v>76.5</v>
      </c>
      <c r="L105" s="4">
        <f t="shared" si="7"/>
        <v>-0.03</v>
      </c>
      <c r="O105" s="4">
        <f t="shared" si="8"/>
        <v>0</v>
      </c>
      <c r="P105" s="13" t="str">
        <f t="shared" si="50"/>
        <v/>
      </c>
      <c r="Q105" s="4" t="str">
        <f t="shared" si="10"/>
        <v/>
      </c>
      <c r="S105" s="2">
        <f t="shared" si="43"/>
        <v>25.5</v>
      </c>
      <c r="T105" s="4">
        <f t="shared" si="11"/>
        <v>76.5</v>
      </c>
      <c r="U105" s="4">
        <f t="shared" si="12"/>
        <v>0.03</v>
      </c>
      <c r="X105" s="4">
        <f t="shared" si="13"/>
        <v>0</v>
      </c>
      <c r="Y105" s="13" t="str">
        <f t="shared" si="51"/>
        <v/>
      </c>
      <c r="Z105" s="4" t="str">
        <f t="shared" si="15"/>
        <v/>
      </c>
      <c r="AB105" s="2">
        <f t="shared" si="44"/>
        <v>25.5</v>
      </c>
      <c r="AC105" s="4">
        <f t="shared" si="16"/>
        <v>76.5</v>
      </c>
      <c r="AD105" s="4">
        <f t="shared" si="17"/>
        <v>0.09</v>
      </c>
      <c r="AE105" s="4">
        <f>151.125+1/32</f>
        <v>151.15625</v>
      </c>
      <c r="AF105" s="4">
        <f>155-1/16</f>
        <v>154.9375</v>
      </c>
      <c r="AG105" s="4">
        <f t="shared" si="18"/>
        <v>3.78125</v>
      </c>
      <c r="AH105" s="13">
        <f t="shared" si="52"/>
        <v>0.9135002784</v>
      </c>
      <c r="AI105" s="4">
        <f t="shared" si="20"/>
        <v>0.0008617625552</v>
      </c>
      <c r="AJ105" s="13"/>
      <c r="AK105" s="2">
        <f t="shared" si="45"/>
        <v>25.5</v>
      </c>
      <c r="AL105" s="4">
        <f t="shared" si="21"/>
        <v>76.5</v>
      </c>
      <c r="AM105" s="4">
        <f t="shared" si="22"/>
        <v>-0.03</v>
      </c>
      <c r="AP105" s="4">
        <f t="shared" si="23"/>
        <v>0</v>
      </c>
      <c r="AQ105" s="13" t="str">
        <f t="shared" si="53"/>
        <v/>
      </c>
      <c r="AR105" s="4" t="str">
        <f t="shared" si="25"/>
        <v/>
      </c>
      <c r="AS105" s="13"/>
      <c r="AT105" s="2">
        <f t="shared" si="46"/>
        <v>25.5</v>
      </c>
      <c r="AU105" s="4">
        <f t="shared" si="26"/>
        <v>76.5</v>
      </c>
      <c r="AV105" s="4">
        <f t="shared" si="27"/>
        <v>-0.03</v>
      </c>
      <c r="AY105" s="4">
        <f t="shared" si="28"/>
        <v>0</v>
      </c>
      <c r="AZ105" s="13" t="str">
        <f t="shared" si="54"/>
        <v/>
      </c>
      <c r="BA105" s="4" t="str">
        <f t="shared" si="30"/>
        <v/>
      </c>
      <c r="BB105" s="13"/>
      <c r="BC105" s="2">
        <f t="shared" si="47"/>
        <v>25.5</v>
      </c>
      <c r="BD105" s="4">
        <f t="shared" si="31"/>
        <v>76.5</v>
      </c>
      <c r="BE105" s="4">
        <f t="shared" si="32"/>
        <v>-0.03</v>
      </c>
      <c r="BH105" s="4">
        <f t="shared" si="33"/>
        <v>0</v>
      </c>
      <c r="BI105" s="13" t="str">
        <f t="shared" si="55"/>
        <v/>
      </c>
      <c r="BJ105" s="4" t="str">
        <f t="shared" si="35"/>
        <v/>
      </c>
      <c r="BK105" s="13"/>
      <c r="BL105" s="2">
        <f t="shared" si="48"/>
        <v>25.5</v>
      </c>
      <c r="BM105" s="4">
        <f t="shared" si="36"/>
        <v>76.5</v>
      </c>
      <c r="BN105" s="4">
        <f t="shared" si="37"/>
        <v>-0.03</v>
      </c>
      <c r="BQ105" s="4">
        <f t="shared" si="38"/>
        <v>0</v>
      </c>
      <c r="BR105" s="13" t="str">
        <f t="shared" si="56"/>
        <v/>
      </c>
      <c r="BS105" s="4" t="str">
        <f t="shared" si="40"/>
        <v/>
      </c>
      <c r="BT105" s="25"/>
    </row>
    <row r="106">
      <c r="A106" s="2">
        <f t="shared" si="41"/>
        <v>26</v>
      </c>
      <c r="B106" s="4">
        <f t="shared" si="1"/>
        <v>78</v>
      </c>
      <c r="C106" s="4">
        <f t="shared" si="2"/>
        <v>-0.06</v>
      </c>
      <c r="F106" s="4">
        <f t="shared" si="3"/>
        <v>0</v>
      </c>
      <c r="G106" s="13" t="str">
        <f t="shared" si="49"/>
        <v/>
      </c>
      <c r="H106" s="4" t="str">
        <f t="shared" si="5"/>
        <v/>
      </c>
      <c r="J106" s="2">
        <f t="shared" si="42"/>
        <v>26</v>
      </c>
      <c r="K106" s="4">
        <f t="shared" si="6"/>
        <v>78</v>
      </c>
      <c r="L106" s="4">
        <f t="shared" si="7"/>
        <v>-0.06</v>
      </c>
      <c r="O106" s="4">
        <f t="shared" si="8"/>
        <v>0</v>
      </c>
      <c r="P106" s="13" t="str">
        <f t="shared" si="50"/>
        <v/>
      </c>
      <c r="Q106" s="4" t="str">
        <f t="shared" si="10"/>
        <v/>
      </c>
      <c r="S106" s="2">
        <f t="shared" si="43"/>
        <v>26</v>
      </c>
      <c r="T106" s="4">
        <f t="shared" si="11"/>
        <v>78</v>
      </c>
      <c r="U106" s="4">
        <f t="shared" si="12"/>
        <v>0</v>
      </c>
      <c r="V106" s="4">
        <f>150+13/16</f>
        <v>150.8125</v>
      </c>
      <c r="W106" s="4">
        <f>155.25+1/32</f>
        <v>155.28125</v>
      </c>
      <c r="X106" s="4">
        <f t="shared" si="13"/>
        <v>4.46875</v>
      </c>
      <c r="Y106" s="13">
        <f t="shared" si="51"/>
        <v>0.9863007227</v>
      </c>
      <c r="Z106" s="4">
        <f t="shared" si="15"/>
        <v>0</v>
      </c>
      <c r="AB106" s="2">
        <f t="shared" si="44"/>
        <v>26</v>
      </c>
      <c r="AC106" s="4">
        <f t="shared" si="16"/>
        <v>78</v>
      </c>
      <c r="AD106" s="4">
        <f t="shared" si="17"/>
        <v>0.06</v>
      </c>
      <c r="AE106" s="4">
        <f>151-1/16</f>
        <v>150.9375</v>
      </c>
      <c r="AF106" s="4">
        <f>155.125+1/32</f>
        <v>155.15625</v>
      </c>
      <c r="AG106" s="4">
        <f t="shared" si="18"/>
        <v>4.21875</v>
      </c>
      <c r="AH106" s="13">
        <f t="shared" si="52"/>
        <v>0.9649012814</v>
      </c>
      <c r="AI106" s="4">
        <f t="shared" si="20"/>
        <v>0.0003830244684</v>
      </c>
      <c r="AJ106" s="13"/>
      <c r="AK106" s="2">
        <f t="shared" si="45"/>
        <v>26</v>
      </c>
      <c r="AL106" s="4">
        <f t="shared" si="21"/>
        <v>78</v>
      </c>
      <c r="AM106" s="4">
        <f t="shared" si="22"/>
        <v>-0.06</v>
      </c>
      <c r="AP106" s="4">
        <f t="shared" si="23"/>
        <v>0</v>
      </c>
      <c r="AQ106" s="13" t="str">
        <f t="shared" si="53"/>
        <v/>
      </c>
      <c r="AR106" s="4" t="str">
        <f t="shared" si="25"/>
        <v/>
      </c>
      <c r="AS106" s="13"/>
      <c r="AT106" s="2">
        <f t="shared" si="46"/>
        <v>26</v>
      </c>
      <c r="AU106" s="4">
        <f t="shared" si="26"/>
        <v>78</v>
      </c>
      <c r="AV106" s="4">
        <f t="shared" si="27"/>
        <v>-0.06</v>
      </c>
      <c r="AY106" s="4">
        <f t="shared" si="28"/>
        <v>0</v>
      </c>
      <c r="AZ106" s="13" t="str">
        <f t="shared" si="54"/>
        <v/>
      </c>
      <c r="BA106" s="4" t="str">
        <f t="shared" si="30"/>
        <v/>
      </c>
      <c r="BB106" s="13"/>
      <c r="BC106" s="2">
        <f t="shared" si="47"/>
        <v>26</v>
      </c>
      <c r="BD106" s="4">
        <f t="shared" si="31"/>
        <v>78</v>
      </c>
      <c r="BE106" s="4">
        <f t="shared" si="32"/>
        <v>-0.06</v>
      </c>
      <c r="BH106" s="4">
        <f t="shared" si="33"/>
        <v>0</v>
      </c>
      <c r="BI106" s="13" t="str">
        <f t="shared" si="55"/>
        <v/>
      </c>
      <c r="BJ106" s="4" t="str">
        <f t="shared" si="35"/>
        <v/>
      </c>
      <c r="BK106" s="13"/>
      <c r="BL106" s="2">
        <f t="shared" si="48"/>
        <v>26</v>
      </c>
      <c r="BM106" s="4">
        <f t="shared" si="36"/>
        <v>78</v>
      </c>
      <c r="BN106" s="4">
        <f t="shared" si="37"/>
        <v>-0.06</v>
      </c>
      <c r="BQ106" s="4">
        <f t="shared" si="38"/>
        <v>0</v>
      </c>
      <c r="BR106" s="13" t="str">
        <f t="shared" si="56"/>
        <v/>
      </c>
      <c r="BS106" s="4" t="str">
        <f t="shared" si="40"/>
        <v/>
      </c>
      <c r="BT106" s="25"/>
    </row>
    <row r="107">
      <c r="A107" s="2">
        <f t="shared" si="41"/>
        <v>26.5</v>
      </c>
      <c r="B107" s="4">
        <f t="shared" si="1"/>
        <v>79.5</v>
      </c>
      <c r="C107" s="4">
        <f t="shared" si="2"/>
        <v>-0.09</v>
      </c>
      <c r="F107" s="4">
        <f t="shared" si="3"/>
        <v>0</v>
      </c>
      <c r="G107" s="13" t="str">
        <f t="shared" si="49"/>
        <v/>
      </c>
      <c r="H107" s="4" t="str">
        <f t="shared" si="5"/>
        <v/>
      </c>
      <c r="J107" s="2">
        <f t="shared" si="42"/>
        <v>26.5</v>
      </c>
      <c r="K107" s="4">
        <f t="shared" si="6"/>
        <v>79.5</v>
      </c>
      <c r="L107" s="4">
        <f t="shared" si="7"/>
        <v>-0.09</v>
      </c>
      <c r="O107" s="4">
        <f t="shared" si="8"/>
        <v>0</v>
      </c>
      <c r="P107" s="13" t="str">
        <f t="shared" si="50"/>
        <v/>
      </c>
      <c r="Q107" s="4" t="str">
        <f t="shared" si="10"/>
        <v/>
      </c>
      <c r="S107" s="2">
        <f t="shared" si="43"/>
        <v>26.5</v>
      </c>
      <c r="T107" s="4">
        <f t="shared" si="11"/>
        <v>79.5</v>
      </c>
      <c r="U107" s="4">
        <f t="shared" si="12"/>
        <v>-0.03</v>
      </c>
      <c r="X107" s="4">
        <f t="shared" si="13"/>
        <v>0</v>
      </c>
      <c r="Y107" s="13" t="str">
        <f t="shared" si="51"/>
        <v/>
      </c>
      <c r="Z107" s="4" t="str">
        <f t="shared" si="15"/>
        <v/>
      </c>
      <c r="AB107" s="2">
        <f t="shared" si="44"/>
        <v>26.5</v>
      </c>
      <c r="AC107" s="4">
        <f t="shared" si="16"/>
        <v>79.5</v>
      </c>
      <c r="AD107" s="4">
        <f t="shared" si="17"/>
        <v>0.03</v>
      </c>
      <c r="AG107" s="4">
        <f t="shared" si="18"/>
        <v>0</v>
      </c>
      <c r="AH107" s="13" t="str">
        <f t="shared" si="52"/>
        <v/>
      </c>
      <c r="AI107" s="4" t="str">
        <f t="shared" si="20"/>
        <v/>
      </c>
      <c r="AJ107" s="13"/>
      <c r="AK107" s="2">
        <f t="shared" si="45"/>
        <v>26.5</v>
      </c>
      <c r="AL107" s="4">
        <f t="shared" si="21"/>
        <v>79.5</v>
      </c>
      <c r="AM107" s="4">
        <f t="shared" si="22"/>
        <v>-0.09</v>
      </c>
      <c r="AP107" s="4">
        <f t="shared" si="23"/>
        <v>0</v>
      </c>
      <c r="AQ107" s="13" t="str">
        <f t="shared" si="53"/>
        <v/>
      </c>
      <c r="AR107" s="4" t="str">
        <f t="shared" si="25"/>
        <v/>
      </c>
      <c r="AS107" s="13"/>
      <c r="AT107" s="2">
        <f t="shared" si="46"/>
        <v>26.5</v>
      </c>
      <c r="AU107" s="4">
        <f t="shared" si="26"/>
        <v>79.5</v>
      </c>
      <c r="AV107" s="4">
        <f t="shared" si="27"/>
        <v>-0.09</v>
      </c>
      <c r="AY107" s="4">
        <f t="shared" si="28"/>
        <v>0</v>
      </c>
      <c r="AZ107" s="13" t="str">
        <f t="shared" si="54"/>
        <v/>
      </c>
      <c r="BA107" s="4" t="str">
        <f t="shared" si="30"/>
        <v/>
      </c>
      <c r="BB107" s="13"/>
      <c r="BC107" s="2">
        <f t="shared" si="47"/>
        <v>26.5</v>
      </c>
      <c r="BD107" s="4">
        <f t="shared" si="31"/>
        <v>79.5</v>
      </c>
      <c r="BE107" s="4">
        <f t="shared" si="32"/>
        <v>-0.09</v>
      </c>
      <c r="BH107" s="4">
        <f t="shared" si="33"/>
        <v>0</v>
      </c>
      <c r="BI107" s="13" t="str">
        <f t="shared" si="55"/>
        <v/>
      </c>
      <c r="BJ107" s="4" t="str">
        <f t="shared" si="35"/>
        <v/>
      </c>
      <c r="BK107" s="13"/>
      <c r="BL107" s="2">
        <f t="shared" si="48"/>
        <v>26.5</v>
      </c>
      <c r="BM107" s="4">
        <f t="shared" si="36"/>
        <v>79.5</v>
      </c>
      <c r="BN107" s="4">
        <f t="shared" si="37"/>
        <v>-0.09</v>
      </c>
      <c r="BQ107" s="4">
        <f t="shared" si="38"/>
        <v>0</v>
      </c>
      <c r="BR107" s="13" t="str">
        <f t="shared" si="56"/>
        <v/>
      </c>
      <c r="BS107" s="4" t="str">
        <f t="shared" si="40"/>
        <v/>
      </c>
      <c r="BT107" s="25"/>
    </row>
    <row r="108">
      <c r="A108" s="2">
        <f t="shared" si="41"/>
        <v>27</v>
      </c>
      <c r="B108" s="4">
        <f t="shared" si="1"/>
        <v>81</v>
      </c>
      <c r="C108" s="4">
        <f t="shared" si="2"/>
        <v>-0.12</v>
      </c>
      <c r="F108" s="4">
        <f t="shared" si="3"/>
        <v>0</v>
      </c>
      <c r="G108" s="13" t="str">
        <f t="shared" si="49"/>
        <v/>
      </c>
      <c r="H108" s="4" t="str">
        <f t="shared" si="5"/>
        <v/>
      </c>
      <c r="J108" s="2">
        <f t="shared" si="42"/>
        <v>27</v>
      </c>
      <c r="K108" s="4">
        <f t="shared" si="6"/>
        <v>81</v>
      </c>
      <c r="L108" s="4">
        <f t="shared" si="7"/>
        <v>-0.12</v>
      </c>
      <c r="O108" s="4">
        <f t="shared" si="8"/>
        <v>0</v>
      </c>
      <c r="P108" s="13" t="str">
        <f t="shared" si="50"/>
        <v/>
      </c>
      <c r="Q108" s="4" t="str">
        <f t="shared" si="10"/>
        <v/>
      </c>
      <c r="S108" s="2">
        <f t="shared" si="43"/>
        <v>27</v>
      </c>
      <c r="T108" s="4">
        <f t="shared" si="11"/>
        <v>81</v>
      </c>
      <c r="U108" s="4">
        <f t="shared" si="12"/>
        <v>-0.06</v>
      </c>
      <c r="V108" s="4">
        <f>150+13/16</f>
        <v>150.8125</v>
      </c>
      <c r="W108" s="4">
        <f>155.25+1/32</f>
        <v>155.28125</v>
      </c>
      <c r="X108" s="4">
        <f t="shared" si="13"/>
        <v>4.46875</v>
      </c>
      <c r="Y108" s="13">
        <f t="shared" si="51"/>
        <v>0.9863007227</v>
      </c>
      <c r="Z108" s="4">
        <f t="shared" si="15"/>
        <v>0</v>
      </c>
      <c r="AB108" s="2">
        <f t="shared" si="44"/>
        <v>27</v>
      </c>
      <c r="AC108" s="4">
        <f t="shared" si="16"/>
        <v>81</v>
      </c>
      <c r="AD108" s="4">
        <f t="shared" si="17"/>
        <v>0</v>
      </c>
      <c r="AE108" s="4">
        <f>150.875-1/32</f>
        <v>150.84375</v>
      </c>
      <c r="AF108" s="2">
        <v>155.25</v>
      </c>
      <c r="AG108" s="4">
        <f t="shared" si="18"/>
        <v>4.40625</v>
      </c>
      <c r="AH108" s="13">
        <f t="shared" si="52"/>
        <v>0.9861104366</v>
      </c>
      <c r="AI108" s="4">
        <f t="shared" si="20"/>
        <v>0</v>
      </c>
      <c r="AJ108" s="13"/>
      <c r="AK108" s="2">
        <f t="shared" si="45"/>
        <v>27</v>
      </c>
      <c r="AL108" s="4">
        <f t="shared" si="21"/>
        <v>81</v>
      </c>
      <c r="AM108" s="4">
        <f t="shared" si="22"/>
        <v>-0.12</v>
      </c>
      <c r="AP108" s="4">
        <f t="shared" si="23"/>
        <v>0</v>
      </c>
      <c r="AQ108" s="13" t="str">
        <f t="shared" si="53"/>
        <v/>
      </c>
      <c r="AR108" s="4" t="str">
        <f t="shared" si="25"/>
        <v/>
      </c>
      <c r="AS108" s="13"/>
      <c r="AT108" s="2">
        <f t="shared" si="46"/>
        <v>27</v>
      </c>
      <c r="AU108" s="4">
        <f t="shared" si="26"/>
        <v>81</v>
      </c>
      <c r="AV108" s="4">
        <f t="shared" si="27"/>
        <v>-0.12</v>
      </c>
      <c r="AY108" s="4">
        <f t="shared" si="28"/>
        <v>0</v>
      </c>
      <c r="AZ108" s="13" t="str">
        <f t="shared" si="54"/>
        <v/>
      </c>
      <c r="BA108" s="4" t="str">
        <f t="shared" si="30"/>
        <v/>
      </c>
      <c r="BB108" s="13"/>
      <c r="BC108" s="2">
        <f t="shared" si="47"/>
        <v>27</v>
      </c>
      <c r="BD108" s="4">
        <f t="shared" si="31"/>
        <v>81</v>
      </c>
      <c r="BE108" s="4">
        <f t="shared" si="32"/>
        <v>-0.12</v>
      </c>
      <c r="BH108" s="4">
        <f t="shared" si="33"/>
        <v>0</v>
      </c>
      <c r="BI108" s="13" t="str">
        <f t="shared" si="55"/>
        <v/>
      </c>
      <c r="BJ108" s="4" t="str">
        <f t="shared" si="35"/>
        <v/>
      </c>
      <c r="BK108" s="13"/>
      <c r="BL108" s="2">
        <f t="shared" si="48"/>
        <v>27</v>
      </c>
      <c r="BM108" s="4">
        <f t="shared" si="36"/>
        <v>81</v>
      </c>
      <c r="BN108" s="4">
        <f t="shared" si="37"/>
        <v>-0.12</v>
      </c>
      <c r="BQ108" s="4">
        <f t="shared" si="38"/>
        <v>0</v>
      </c>
      <c r="BR108" s="13" t="str">
        <f t="shared" si="56"/>
        <v/>
      </c>
      <c r="BS108" s="4" t="str">
        <f t="shared" si="40"/>
        <v/>
      </c>
      <c r="BT108" s="25"/>
    </row>
    <row r="109">
      <c r="A109" s="2">
        <f t="shared" si="41"/>
        <v>27.5</v>
      </c>
      <c r="B109" s="4">
        <f t="shared" si="1"/>
        <v>82.5</v>
      </c>
      <c r="C109" s="4">
        <f t="shared" si="2"/>
        <v>-0.15</v>
      </c>
      <c r="F109" s="4">
        <f t="shared" si="3"/>
        <v>0</v>
      </c>
      <c r="G109" s="13" t="str">
        <f t="shared" si="49"/>
        <v/>
      </c>
      <c r="H109" s="4" t="str">
        <f t="shared" si="5"/>
        <v/>
      </c>
      <c r="J109" s="2">
        <f t="shared" si="42"/>
        <v>27.5</v>
      </c>
      <c r="K109" s="4">
        <f t="shared" si="6"/>
        <v>82.5</v>
      </c>
      <c r="L109" s="4">
        <f t="shared" si="7"/>
        <v>-0.15</v>
      </c>
      <c r="O109" s="4">
        <f t="shared" si="8"/>
        <v>0</v>
      </c>
      <c r="P109" s="13" t="str">
        <f t="shared" si="50"/>
        <v/>
      </c>
      <c r="Q109" s="4" t="str">
        <f t="shared" si="10"/>
        <v/>
      </c>
      <c r="S109" s="2">
        <f t="shared" si="43"/>
        <v>27.5</v>
      </c>
      <c r="T109" s="4">
        <f t="shared" si="11"/>
        <v>82.5</v>
      </c>
      <c r="U109" s="4">
        <f t="shared" si="12"/>
        <v>-0.09</v>
      </c>
      <c r="X109" s="4">
        <f t="shared" si="13"/>
        <v>0</v>
      </c>
      <c r="Y109" s="13" t="str">
        <f t="shared" si="51"/>
        <v/>
      </c>
      <c r="Z109" s="4" t="str">
        <f t="shared" si="15"/>
        <v/>
      </c>
      <c r="AB109" s="2">
        <f t="shared" si="44"/>
        <v>27.5</v>
      </c>
      <c r="AC109" s="4">
        <f t="shared" si="16"/>
        <v>82.5</v>
      </c>
      <c r="AD109" s="4">
        <f t="shared" si="17"/>
        <v>-0.03</v>
      </c>
      <c r="AE109" s="4">
        <f>150.875+1/32</f>
        <v>150.90625</v>
      </c>
      <c r="AF109" s="4">
        <f>155+3/16</f>
        <v>155.1875</v>
      </c>
      <c r="AG109" s="4">
        <f t="shared" si="18"/>
        <v>4.28125</v>
      </c>
      <c r="AH109" s="13">
        <f t="shared" si="52"/>
        <v>0.9720224206</v>
      </c>
      <c r="AI109" s="4">
        <f t="shared" si="20"/>
        <v>0.00007689158283</v>
      </c>
      <c r="AJ109" s="13"/>
      <c r="AK109" s="2">
        <f t="shared" si="45"/>
        <v>27.5</v>
      </c>
      <c r="AL109" s="4">
        <f t="shared" si="21"/>
        <v>82.5</v>
      </c>
      <c r="AM109" s="4">
        <f t="shared" si="22"/>
        <v>-0.15</v>
      </c>
      <c r="AP109" s="4">
        <f t="shared" si="23"/>
        <v>0</v>
      </c>
      <c r="AQ109" s="13" t="str">
        <f t="shared" si="53"/>
        <v/>
      </c>
      <c r="AR109" s="4" t="str">
        <f t="shared" si="25"/>
        <v/>
      </c>
      <c r="AS109" s="13"/>
      <c r="AT109" s="2">
        <f t="shared" si="46"/>
        <v>27.5</v>
      </c>
      <c r="AU109" s="4">
        <f t="shared" si="26"/>
        <v>82.5</v>
      </c>
      <c r="AV109" s="4">
        <f t="shared" si="27"/>
        <v>-0.15</v>
      </c>
      <c r="AY109" s="4">
        <f t="shared" si="28"/>
        <v>0</v>
      </c>
      <c r="AZ109" s="13" t="str">
        <f t="shared" si="54"/>
        <v/>
      </c>
      <c r="BA109" s="4" t="str">
        <f t="shared" si="30"/>
        <v/>
      </c>
      <c r="BB109" s="13"/>
      <c r="BC109" s="2">
        <f t="shared" si="47"/>
        <v>27.5</v>
      </c>
      <c r="BD109" s="4">
        <f t="shared" si="31"/>
        <v>82.5</v>
      </c>
      <c r="BE109" s="4">
        <f t="shared" si="32"/>
        <v>-0.15</v>
      </c>
      <c r="BH109" s="4">
        <f t="shared" si="33"/>
        <v>0</v>
      </c>
      <c r="BI109" s="13" t="str">
        <f t="shared" si="55"/>
        <v/>
      </c>
      <c r="BJ109" s="4" t="str">
        <f t="shared" si="35"/>
        <v/>
      </c>
      <c r="BK109" s="13"/>
      <c r="BL109" s="2">
        <f t="shared" si="48"/>
        <v>27.5</v>
      </c>
      <c r="BM109" s="4">
        <f t="shared" si="36"/>
        <v>82.5</v>
      </c>
      <c r="BN109" s="4">
        <f t="shared" si="37"/>
        <v>-0.15</v>
      </c>
      <c r="BQ109" s="4">
        <f t="shared" si="38"/>
        <v>0</v>
      </c>
      <c r="BR109" s="13" t="str">
        <f t="shared" si="56"/>
        <v/>
      </c>
      <c r="BS109" s="4" t="str">
        <f t="shared" si="40"/>
        <v/>
      </c>
      <c r="BT109" s="25"/>
    </row>
    <row r="110">
      <c r="A110" s="2">
        <f t="shared" si="41"/>
        <v>28</v>
      </c>
      <c r="B110" s="4">
        <f t="shared" si="1"/>
        <v>84</v>
      </c>
      <c r="C110" s="4">
        <f t="shared" si="2"/>
        <v>-0.18</v>
      </c>
      <c r="F110" s="4">
        <f t="shared" si="3"/>
        <v>0</v>
      </c>
      <c r="G110" s="13" t="str">
        <f t="shared" si="49"/>
        <v/>
      </c>
      <c r="H110" s="4" t="str">
        <f t="shared" si="5"/>
        <v/>
      </c>
      <c r="J110" s="2">
        <f t="shared" si="42"/>
        <v>28</v>
      </c>
      <c r="K110" s="4">
        <f t="shared" si="6"/>
        <v>84</v>
      </c>
      <c r="L110" s="4">
        <f t="shared" si="7"/>
        <v>-0.18</v>
      </c>
      <c r="O110" s="4">
        <f t="shared" si="8"/>
        <v>0</v>
      </c>
      <c r="P110" s="13" t="str">
        <f t="shared" si="50"/>
        <v/>
      </c>
      <c r="Q110" s="4" t="str">
        <f t="shared" si="10"/>
        <v/>
      </c>
      <c r="S110" s="2">
        <f t="shared" si="43"/>
        <v>28</v>
      </c>
      <c r="T110" s="4">
        <f t="shared" si="11"/>
        <v>84</v>
      </c>
      <c r="U110" s="4">
        <f t="shared" si="12"/>
        <v>-0.12</v>
      </c>
      <c r="V110" s="4">
        <f>151-1/32</f>
        <v>150.96875</v>
      </c>
      <c r="W110" s="2">
        <v>155.125</v>
      </c>
      <c r="X110" s="4">
        <f t="shared" si="13"/>
        <v>4.15625</v>
      </c>
      <c r="Y110" s="13">
        <f t="shared" si="51"/>
        <v>0.9511897312</v>
      </c>
      <c r="Z110" s="4">
        <f t="shared" si="15"/>
        <v>0.001202985369</v>
      </c>
      <c r="AB110" s="2">
        <f t="shared" si="44"/>
        <v>28</v>
      </c>
      <c r="AC110" s="4">
        <f t="shared" si="16"/>
        <v>84</v>
      </c>
      <c r="AD110" s="4">
        <f t="shared" si="17"/>
        <v>-0.06</v>
      </c>
      <c r="AE110" s="4">
        <f>151+3/16</f>
        <v>151.1875</v>
      </c>
      <c r="AF110" s="4">
        <f>155-1/16</f>
        <v>154.9375</v>
      </c>
      <c r="AG110" s="4">
        <f t="shared" si="18"/>
        <v>3.75</v>
      </c>
      <c r="AH110" s="13">
        <f t="shared" si="52"/>
        <v>0.9097176523</v>
      </c>
      <c r="AI110" s="4">
        <f t="shared" si="20"/>
        <v>0.0005413339647</v>
      </c>
      <c r="AJ110" s="13"/>
      <c r="AK110" s="2">
        <f t="shared" si="45"/>
        <v>28</v>
      </c>
      <c r="AL110" s="4">
        <f t="shared" si="21"/>
        <v>84</v>
      </c>
      <c r="AM110" s="4">
        <f t="shared" si="22"/>
        <v>-0.18</v>
      </c>
      <c r="AP110" s="4">
        <f t="shared" si="23"/>
        <v>0</v>
      </c>
      <c r="AQ110" s="13" t="str">
        <f t="shared" si="53"/>
        <v/>
      </c>
      <c r="AR110" s="4" t="str">
        <f t="shared" si="25"/>
        <v/>
      </c>
      <c r="AS110" s="13"/>
      <c r="AT110" s="2">
        <f t="shared" si="46"/>
        <v>28</v>
      </c>
      <c r="AU110" s="4">
        <f t="shared" si="26"/>
        <v>84</v>
      </c>
      <c r="AV110" s="4">
        <f t="shared" si="27"/>
        <v>-0.18</v>
      </c>
      <c r="AY110" s="4">
        <f t="shared" si="28"/>
        <v>0</v>
      </c>
      <c r="AZ110" s="13" t="str">
        <f t="shared" si="54"/>
        <v/>
      </c>
      <c r="BA110" s="4" t="str">
        <f t="shared" si="30"/>
        <v/>
      </c>
      <c r="BB110" s="13"/>
      <c r="BC110" s="2">
        <f t="shared" si="47"/>
        <v>28</v>
      </c>
      <c r="BD110" s="4">
        <f t="shared" si="31"/>
        <v>84</v>
      </c>
      <c r="BE110" s="4">
        <f t="shared" si="32"/>
        <v>-0.18</v>
      </c>
      <c r="BH110" s="4">
        <f t="shared" si="33"/>
        <v>0</v>
      </c>
      <c r="BI110" s="13" t="str">
        <f t="shared" si="55"/>
        <v/>
      </c>
      <c r="BJ110" s="4" t="str">
        <f t="shared" si="35"/>
        <v/>
      </c>
      <c r="BK110" s="13"/>
      <c r="BL110" s="2">
        <f t="shared" si="48"/>
        <v>28</v>
      </c>
      <c r="BM110" s="4">
        <f t="shared" si="36"/>
        <v>84</v>
      </c>
      <c r="BN110" s="4">
        <f t="shared" si="37"/>
        <v>-0.18</v>
      </c>
      <c r="BQ110" s="4">
        <f t="shared" si="38"/>
        <v>0</v>
      </c>
      <c r="BR110" s="13" t="str">
        <f t="shared" si="56"/>
        <v/>
      </c>
      <c r="BS110" s="4" t="str">
        <f t="shared" si="40"/>
        <v/>
      </c>
      <c r="BT110" s="25"/>
    </row>
    <row r="111">
      <c r="A111" s="2">
        <f t="shared" si="41"/>
        <v>28.5</v>
      </c>
      <c r="B111" s="4">
        <f t="shared" si="1"/>
        <v>85.5</v>
      </c>
      <c r="C111" s="4">
        <f t="shared" si="2"/>
        <v>-0.21</v>
      </c>
      <c r="F111" s="4">
        <f t="shared" si="3"/>
        <v>0</v>
      </c>
      <c r="G111" s="13" t="str">
        <f t="shared" si="49"/>
        <v/>
      </c>
      <c r="H111" s="4" t="str">
        <f t="shared" si="5"/>
        <v/>
      </c>
      <c r="J111" s="2">
        <f t="shared" si="42"/>
        <v>28.5</v>
      </c>
      <c r="K111" s="4">
        <f t="shared" si="6"/>
        <v>85.5</v>
      </c>
      <c r="L111" s="4">
        <f t="shared" si="7"/>
        <v>-0.21</v>
      </c>
      <c r="O111" s="4">
        <f t="shared" si="8"/>
        <v>0</v>
      </c>
      <c r="P111" s="13" t="str">
        <f t="shared" si="50"/>
        <v/>
      </c>
      <c r="Q111" s="4" t="str">
        <f t="shared" si="10"/>
        <v/>
      </c>
      <c r="S111" s="2">
        <f t="shared" si="43"/>
        <v>28.5</v>
      </c>
      <c r="T111" s="4">
        <f t="shared" si="11"/>
        <v>85.5</v>
      </c>
      <c r="U111" s="4">
        <f t="shared" si="12"/>
        <v>-0.15</v>
      </c>
      <c r="X111" s="4">
        <f t="shared" si="13"/>
        <v>0</v>
      </c>
      <c r="Y111" s="13" t="str">
        <f t="shared" si="51"/>
        <v/>
      </c>
      <c r="Z111" s="4" t="str">
        <f t="shared" si="15"/>
        <v/>
      </c>
      <c r="AB111" s="2">
        <f t="shared" si="44"/>
        <v>28.5</v>
      </c>
      <c r="AC111" s="4">
        <f t="shared" si="16"/>
        <v>85.5</v>
      </c>
      <c r="AD111" s="4">
        <f t="shared" si="17"/>
        <v>-0.09</v>
      </c>
      <c r="AE111" s="4">
        <f>151.5</f>
        <v>151.5</v>
      </c>
      <c r="AF111" s="4">
        <f>154+9/16</f>
        <v>154.5625</v>
      </c>
      <c r="AG111" s="4">
        <f t="shared" si="18"/>
        <v>3.0625</v>
      </c>
      <c r="AH111" s="13">
        <f t="shared" si="52"/>
        <v>0.8221083073</v>
      </c>
      <c r="AI111" s="4">
        <f t="shared" si="20"/>
        <v>0.001704946874</v>
      </c>
      <c r="AJ111" s="13"/>
      <c r="AK111" s="2">
        <f t="shared" si="45"/>
        <v>28.5</v>
      </c>
      <c r="AL111" s="4">
        <f t="shared" si="21"/>
        <v>85.5</v>
      </c>
      <c r="AM111" s="4">
        <f t="shared" si="22"/>
        <v>-0.21</v>
      </c>
      <c r="AP111" s="4">
        <f t="shared" si="23"/>
        <v>0</v>
      </c>
      <c r="AQ111" s="13" t="str">
        <f t="shared" si="53"/>
        <v/>
      </c>
      <c r="AR111" s="4" t="str">
        <f t="shared" si="25"/>
        <v/>
      </c>
      <c r="AS111" s="13"/>
      <c r="AT111" s="2">
        <f t="shared" si="46"/>
        <v>28.5</v>
      </c>
      <c r="AU111" s="4">
        <f t="shared" si="26"/>
        <v>85.5</v>
      </c>
      <c r="AV111" s="4">
        <f t="shared" si="27"/>
        <v>-0.21</v>
      </c>
      <c r="AY111" s="4">
        <f t="shared" si="28"/>
        <v>0</v>
      </c>
      <c r="AZ111" s="13" t="str">
        <f t="shared" si="54"/>
        <v/>
      </c>
      <c r="BA111" s="4" t="str">
        <f t="shared" si="30"/>
        <v/>
      </c>
      <c r="BB111" s="13"/>
      <c r="BC111" s="2">
        <f t="shared" si="47"/>
        <v>28.5</v>
      </c>
      <c r="BD111" s="4">
        <f t="shared" si="31"/>
        <v>85.5</v>
      </c>
      <c r="BE111" s="4">
        <f t="shared" si="32"/>
        <v>-0.21</v>
      </c>
      <c r="BH111" s="4">
        <f t="shared" si="33"/>
        <v>0</v>
      </c>
      <c r="BI111" s="13" t="str">
        <f t="shared" si="55"/>
        <v/>
      </c>
      <c r="BJ111" s="4" t="str">
        <f t="shared" si="35"/>
        <v/>
      </c>
      <c r="BK111" s="13"/>
      <c r="BL111" s="2">
        <f t="shared" si="48"/>
        <v>28.5</v>
      </c>
      <c r="BM111" s="4">
        <f t="shared" si="36"/>
        <v>85.5</v>
      </c>
      <c r="BN111" s="4">
        <f t="shared" si="37"/>
        <v>-0.21</v>
      </c>
      <c r="BQ111" s="4">
        <f t="shared" si="38"/>
        <v>0</v>
      </c>
      <c r="BR111" s="13" t="str">
        <f t="shared" si="56"/>
        <v/>
      </c>
      <c r="BS111" s="4" t="str">
        <f t="shared" si="40"/>
        <v/>
      </c>
      <c r="BT111" s="25"/>
    </row>
    <row r="112">
      <c r="A112" s="2">
        <f t="shared" si="41"/>
        <v>29</v>
      </c>
      <c r="B112" s="4">
        <f t="shared" si="1"/>
        <v>87</v>
      </c>
      <c r="C112" s="4">
        <f t="shared" si="2"/>
        <v>-0.24</v>
      </c>
      <c r="F112" s="4">
        <f t="shared" si="3"/>
        <v>0</v>
      </c>
      <c r="G112" s="13" t="str">
        <f t="shared" si="49"/>
        <v/>
      </c>
      <c r="H112" s="4" t="str">
        <f t="shared" si="5"/>
        <v/>
      </c>
      <c r="J112" s="2">
        <f t="shared" si="42"/>
        <v>29</v>
      </c>
      <c r="K112" s="4">
        <f t="shared" si="6"/>
        <v>87</v>
      </c>
      <c r="L112" s="4">
        <f t="shared" si="7"/>
        <v>-0.24</v>
      </c>
      <c r="O112" s="4">
        <f t="shared" si="8"/>
        <v>0</v>
      </c>
      <c r="P112" s="13" t="str">
        <f t="shared" si="50"/>
        <v/>
      </c>
      <c r="Q112" s="4" t="str">
        <f t="shared" si="10"/>
        <v/>
      </c>
      <c r="S112" s="2">
        <f t="shared" si="43"/>
        <v>29</v>
      </c>
      <c r="T112" s="4">
        <f t="shared" si="11"/>
        <v>87</v>
      </c>
      <c r="U112" s="4">
        <f t="shared" si="12"/>
        <v>-0.18</v>
      </c>
      <c r="V112" s="2">
        <v>151.5</v>
      </c>
      <c r="W112" s="4">
        <f>154+9/16</f>
        <v>154.5625</v>
      </c>
      <c r="X112" s="4">
        <f t="shared" si="13"/>
        <v>3.0625</v>
      </c>
      <c r="Y112" s="13">
        <f t="shared" si="51"/>
        <v>0.8164965809</v>
      </c>
      <c r="Z112" s="4">
        <f t="shared" si="15"/>
        <v>0.006133781919</v>
      </c>
      <c r="AB112" s="2">
        <f t="shared" si="44"/>
        <v>29</v>
      </c>
      <c r="AC112" s="4">
        <f t="shared" si="16"/>
        <v>87</v>
      </c>
      <c r="AD112" s="4">
        <f t="shared" si="17"/>
        <v>-0.12</v>
      </c>
      <c r="AE112" s="4">
        <f>151.75+1/32</f>
        <v>151.78125</v>
      </c>
      <c r="AF112" s="4">
        <f>154+5/16</f>
        <v>154.3125</v>
      </c>
      <c r="AG112" s="4">
        <f t="shared" si="18"/>
        <v>2.53125</v>
      </c>
      <c r="AH112" s="13">
        <f t="shared" si="52"/>
        <v>0.7474093187</v>
      </c>
      <c r="AI112" s="4">
        <f t="shared" si="20"/>
        <v>0.003375653584</v>
      </c>
      <c r="AJ112" s="13"/>
      <c r="AK112" s="2">
        <f t="shared" si="45"/>
        <v>29</v>
      </c>
      <c r="AL112" s="4">
        <f t="shared" si="21"/>
        <v>87</v>
      </c>
      <c r="AM112" s="4">
        <f t="shared" si="22"/>
        <v>-0.24</v>
      </c>
      <c r="AP112" s="4">
        <f t="shared" si="23"/>
        <v>0</v>
      </c>
      <c r="AQ112" s="13" t="str">
        <f t="shared" si="53"/>
        <v/>
      </c>
      <c r="AR112" s="4" t="str">
        <f t="shared" si="25"/>
        <v/>
      </c>
      <c r="AS112" s="13"/>
      <c r="AT112" s="2">
        <f t="shared" si="46"/>
        <v>29</v>
      </c>
      <c r="AU112" s="4">
        <f t="shared" si="26"/>
        <v>87</v>
      </c>
      <c r="AV112" s="4">
        <f t="shared" si="27"/>
        <v>-0.24</v>
      </c>
      <c r="AY112" s="4">
        <f t="shared" si="28"/>
        <v>0</v>
      </c>
      <c r="AZ112" s="13" t="str">
        <f t="shared" si="54"/>
        <v/>
      </c>
      <c r="BA112" s="4" t="str">
        <f t="shared" si="30"/>
        <v/>
      </c>
      <c r="BB112" s="13"/>
      <c r="BC112" s="2">
        <f t="shared" si="47"/>
        <v>29</v>
      </c>
      <c r="BD112" s="4">
        <f t="shared" si="31"/>
        <v>87</v>
      </c>
      <c r="BE112" s="4">
        <f t="shared" si="32"/>
        <v>-0.24</v>
      </c>
      <c r="BH112" s="4">
        <f t="shared" si="33"/>
        <v>0</v>
      </c>
      <c r="BI112" s="13" t="str">
        <f t="shared" si="55"/>
        <v/>
      </c>
      <c r="BJ112" s="4" t="str">
        <f t="shared" si="35"/>
        <v/>
      </c>
      <c r="BK112" s="13"/>
      <c r="BL112" s="2">
        <f t="shared" si="48"/>
        <v>29</v>
      </c>
      <c r="BM112" s="4">
        <f t="shared" si="36"/>
        <v>87</v>
      </c>
      <c r="BN112" s="4">
        <f t="shared" si="37"/>
        <v>-0.24</v>
      </c>
      <c r="BQ112" s="4">
        <f t="shared" si="38"/>
        <v>0</v>
      </c>
      <c r="BR112" s="13" t="str">
        <f t="shared" si="56"/>
        <v/>
      </c>
      <c r="BS112" s="4" t="str">
        <f t="shared" si="40"/>
        <v/>
      </c>
      <c r="BT112" s="25"/>
    </row>
    <row r="113">
      <c r="A113" s="2">
        <f t="shared" si="41"/>
        <v>29.5</v>
      </c>
      <c r="B113" s="4">
        <f t="shared" si="1"/>
        <v>88.5</v>
      </c>
      <c r="C113" s="4">
        <f t="shared" si="2"/>
        <v>-0.27</v>
      </c>
      <c r="F113" s="4">
        <f t="shared" si="3"/>
        <v>0</v>
      </c>
      <c r="G113" s="13" t="str">
        <f t="shared" si="49"/>
        <v/>
      </c>
      <c r="H113" s="4" t="str">
        <f t="shared" si="5"/>
        <v/>
      </c>
      <c r="J113" s="2">
        <f t="shared" si="42"/>
        <v>29.5</v>
      </c>
      <c r="K113" s="4">
        <f t="shared" si="6"/>
        <v>88.5</v>
      </c>
      <c r="L113" s="4">
        <f t="shared" si="7"/>
        <v>-0.27</v>
      </c>
      <c r="O113" s="4">
        <f t="shared" si="8"/>
        <v>0</v>
      </c>
      <c r="P113" s="13" t="str">
        <f t="shared" si="50"/>
        <v/>
      </c>
      <c r="Q113" s="4" t="str">
        <f t="shared" si="10"/>
        <v/>
      </c>
      <c r="S113" s="2">
        <f t="shared" si="43"/>
        <v>29.5</v>
      </c>
      <c r="T113" s="4">
        <f t="shared" si="11"/>
        <v>88.5</v>
      </c>
      <c r="U113" s="4">
        <f t="shared" si="12"/>
        <v>-0.21</v>
      </c>
      <c r="V113" s="4">
        <f>151.75</f>
        <v>151.75</v>
      </c>
      <c r="W113" s="4">
        <f>154+5/16</f>
        <v>154.3125</v>
      </c>
      <c r="X113" s="4">
        <f t="shared" si="13"/>
        <v>2.5625</v>
      </c>
      <c r="Y113" s="13">
        <f t="shared" si="51"/>
        <v>0.7468755782</v>
      </c>
      <c r="Z113" s="4">
        <f t="shared" si="15"/>
        <v>0.006283537056</v>
      </c>
      <c r="AB113" s="2">
        <f t="shared" si="44"/>
        <v>29.5</v>
      </c>
      <c r="AC113" s="4">
        <f t="shared" si="16"/>
        <v>88.5</v>
      </c>
      <c r="AD113" s="4">
        <f t="shared" si="17"/>
        <v>-0.15</v>
      </c>
      <c r="AE113" s="2">
        <v>152.0</v>
      </c>
      <c r="AF113" s="4">
        <f>154+1/16</f>
        <v>154.0625</v>
      </c>
      <c r="AG113" s="4">
        <f t="shared" si="18"/>
        <v>2.0625</v>
      </c>
      <c r="AH113" s="13">
        <f t="shared" si="52"/>
        <v>0.6746646677</v>
      </c>
      <c r="AI113" s="4">
        <f t="shared" si="20"/>
        <v>0.005238147727</v>
      </c>
      <c r="AJ113" s="13"/>
      <c r="AK113" s="2">
        <f t="shared" si="45"/>
        <v>29.5</v>
      </c>
      <c r="AL113" s="4">
        <f t="shared" si="21"/>
        <v>88.5</v>
      </c>
      <c r="AM113" s="4">
        <f t="shared" si="22"/>
        <v>-0.27</v>
      </c>
      <c r="AP113" s="4">
        <f t="shared" si="23"/>
        <v>0</v>
      </c>
      <c r="AQ113" s="13" t="str">
        <f t="shared" si="53"/>
        <v/>
      </c>
      <c r="AR113" s="4" t="str">
        <f t="shared" si="25"/>
        <v/>
      </c>
      <c r="AS113" s="13"/>
      <c r="AT113" s="2">
        <f t="shared" si="46"/>
        <v>29.5</v>
      </c>
      <c r="AU113" s="4">
        <f t="shared" si="26"/>
        <v>88.5</v>
      </c>
      <c r="AV113" s="4">
        <f t="shared" si="27"/>
        <v>-0.27</v>
      </c>
      <c r="AY113" s="4">
        <f t="shared" si="28"/>
        <v>0</v>
      </c>
      <c r="AZ113" s="13" t="str">
        <f t="shared" si="54"/>
        <v/>
      </c>
      <c r="BA113" s="4" t="str">
        <f t="shared" si="30"/>
        <v/>
      </c>
      <c r="BB113" s="13"/>
      <c r="BC113" s="2">
        <f t="shared" si="47"/>
        <v>29.5</v>
      </c>
      <c r="BD113" s="4">
        <f t="shared" si="31"/>
        <v>88.5</v>
      </c>
      <c r="BE113" s="4">
        <f t="shared" si="32"/>
        <v>-0.27</v>
      </c>
      <c r="BH113" s="4">
        <f t="shared" si="33"/>
        <v>0</v>
      </c>
      <c r="BI113" s="13" t="str">
        <f t="shared" si="55"/>
        <v/>
      </c>
      <c r="BJ113" s="4" t="str">
        <f t="shared" si="35"/>
        <v/>
      </c>
      <c r="BK113" s="13"/>
      <c r="BL113" s="2">
        <f t="shared" si="48"/>
        <v>29.5</v>
      </c>
      <c r="BM113" s="4">
        <f t="shared" si="36"/>
        <v>88.5</v>
      </c>
      <c r="BN113" s="4">
        <f t="shared" si="37"/>
        <v>-0.27</v>
      </c>
      <c r="BQ113" s="4">
        <f t="shared" si="38"/>
        <v>0</v>
      </c>
      <c r="BR113" s="13" t="str">
        <f t="shared" si="56"/>
        <v/>
      </c>
      <c r="BS113" s="4" t="str">
        <f t="shared" si="40"/>
        <v/>
      </c>
      <c r="BT113" s="25"/>
    </row>
    <row r="114">
      <c r="A114" s="2">
        <f t="shared" si="41"/>
        <v>30</v>
      </c>
      <c r="B114" s="4">
        <f t="shared" si="1"/>
        <v>90</v>
      </c>
      <c r="C114" s="4">
        <f t="shared" si="2"/>
        <v>-0.3</v>
      </c>
      <c r="F114" s="4">
        <f t="shared" si="3"/>
        <v>0</v>
      </c>
      <c r="G114" s="13" t="str">
        <f t="shared" si="49"/>
        <v/>
      </c>
      <c r="H114" s="4" t="str">
        <f t="shared" si="5"/>
        <v/>
      </c>
      <c r="J114" s="2">
        <f t="shared" si="42"/>
        <v>30</v>
      </c>
      <c r="K114" s="4">
        <f t="shared" si="6"/>
        <v>90</v>
      </c>
      <c r="L114" s="4">
        <f t="shared" si="7"/>
        <v>-0.3</v>
      </c>
      <c r="O114" s="4">
        <f t="shared" si="8"/>
        <v>0</v>
      </c>
      <c r="P114" s="13" t="str">
        <f t="shared" si="50"/>
        <v/>
      </c>
      <c r="Q114" s="4" t="str">
        <f t="shared" si="10"/>
        <v/>
      </c>
      <c r="S114" s="2">
        <f t="shared" si="43"/>
        <v>30</v>
      </c>
      <c r="T114" s="4">
        <f t="shared" si="11"/>
        <v>90</v>
      </c>
      <c r="U114" s="4">
        <f t="shared" si="12"/>
        <v>-0.24</v>
      </c>
      <c r="V114" s="4">
        <f>152-1/16</f>
        <v>151.9375</v>
      </c>
      <c r="W114" s="4">
        <f>154.125</f>
        <v>154.125</v>
      </c>
      <c r="X114" s="4">
        <f t="shared" si="13"/>
        <v>2.1875</v>
      </c>
      <c r="Y114" s="13">
        <f t="shared" si="51"/>
        <v>0.6900655593</v>
      </c>
      <c r="Z114" s="4">
        <f t="shared" si="15"/>
        <v>0.008579472851</v>
      </c>
      <c r="AB114" s="2">
        <f t="shared" si="44"/>
        <v>30</v>
      </c>
      <c r="AC114" s="4">
        <f t="shared" si="16"/>
        <v>90</v>
      </c>
      <c r="AD114" s="4">
        <f t="shared" si="17"/>
        <v>-0.18</v>
      </c>
      <c r="AE114" s="4">
        <f>152.125-1/32</f>
        <v>152.09375</v>
      </c>
      <c r="AF114" s="2">
        <v>154.0</v>
      </c>
      <c r="AG114" s="4">
        <f t="shared" si="18"/>
        <v>1.90625</v>
      </c>
      <c r="AH114" s="13">
        <f t="shared" si="52"/>
        <v>0.6486059321</v>
      </c>
      <c r="AI114" s="4">
        <f t="shared" si="20"/>
        <v>0.006969507182</v>
      </c>
      <c r="AJ114" s="13"/>
      <c r="AK114" s="2">
        <f t="shared" si="45"/>
        <v>30</v>
      </c>
      <c r="AL114" s="4">
        <f t="shared" si="21"/>
        <v>90</v>
      </c>
      <c r="AM114" s="4">
        <f t="shared" si="22"/>
        <v>-0.3</v>
      </c>
      <c r="AP114" s="4">
        <f t="shared" si="23"/>
        <v>0</v>
      </c>
      <c r="AQ114" s="13" t="str">
        <f t="shared" si="53"/>
        <v/>
      </c>
      <c r="AR114" s="4" t="str">
        <f t="shared" si="25"/>
        <v/>
      </c>
      <c r="AS114" s="13"/>
      <c r="AT114" s="2">
        <f t="shared" si="46"/>
        <v>30</v>
      </c>
      <c r="AU114" s="4">
        <f t="shared" si="26"/>
        <v>90</v>
      </c>
      <c r="AV114" s="4">
        <f t="shared" si="27"/>
        <v>-0.3</v>
      </c>
      <c r="AY114" s="4">
        <f t="shared" si="28"/>
        <v>0</v>
      </c>
      <c r="AZ114" s="13" t="str">
        <f t="shared" si="54"/>
        <v/>
      </c>
      <c r="BA114" s="4" t="str">
        <f t="shared" si="30"/>
        <v/>
      </c>
      <c r="BB114" s="13"/>
      <c r="BC114" s="2">
        <f t="shared" si="47"/>
        <v>30</v>
      </c>
      <c r="BD114" s="4">
        <f t="shared" si="31"/>
        <v>90</v>
      </c>
      <c r="BE114" s="4">
        <f t="shared" si="32"/>
        <v>-0.3</v>
      </c>
      <c r="BH114" s="4">
        <f t="shared" si="33"/>
        <v>0</v>
      </c>
      <c r="BI114" s="13" t="str">
        <f t="shared" si="55"/>
        <v/>
      </c>
      <c r="BJ114" s="4" t="str">
        <f t="shared" si="35"/>
        <v/>
      </c>
      <c r="BK114" s="13"/>
      <c r="BL114" s="2">
        <f t="shared" si="48"/>
        <v>30</v>
      </c>
      <c r="BM114" s="4">
        <f t="shared" si="36"/>
        <v>90</v>
      </c>
      <c r="BN114" s="4">
        <f t="shared" si="37"/>
        <v>-0.3</v>
      </c>
      <c r="BQ114" s="4">
        <f t="shared" si="38"/>
        <v>0</v>
      </c>
      <c r="BR114" s="13" t="str">
        <f t="shared" si="56"/>
        <v/>
      </c>
      <c r="BS114" s="4" t="str">
        <f t="shared" si="40"/>
        <v/>
      </c>
      <c r="BT114" s="27"/>
    </row>
    <row r="115">
      <c r="A115" s="2">
        <f t="shared" si="41"/>
        <v>30.5</v>
      </c>
      <c r="B115" s="4">
        <f t="shared" si="1"/>
        <v>91.5</v>
      </c>
      <c r="C115" s="4">
        <f t="shared" si="2"/>
        <v>-0.33</v>
      </c>
      <c r="F115" s="4">
        <f t="shared" si="3"/>
        <v>0</v>
      </c>
      <c r="G115" s="13" t="str">
        <f t="shared" si="49"/>
        <v/>
      </c>
      <c r="H115" s="4" t="str">
        <f t="shared" si="5"/>
        <v/>
      </c>
      <c r="J115" s="2">
        <f t="shared" si="42"/>
        <v>30.5</v>
      </c>
      <c r="K115" s="4">
        <f t="shared" si="6"/>
        <v>91.5</v>
      </c>
      <c r="L115" s="4">
        <f t="shared" si="7"/>
        <v>-0.33</v>
      </c>
      <c r="O115" s="4">
        <f t="shared" si="8"/>
        <v>0</v>
      </c>
      <c r="P115" s="13" t="str">
        <f t="shared" si="50"/>
        <v/>
      </c>
      <c r="Q115" s="4" t="str">
        <f t="shared" si="10"/>
        <v/>
      </c>
      <c r="S115" s="2">
        <f t="shared" si="43"/>
        <v>30.5</v>
      </c>
      <c r="T115" s="4">
        <f t="shared" si="11"/>
        <v>91.5</v>
      </c>
      <c r="U115" s="4">
        <f t="shared" si="12"/>
        <v>-0.27</v>
      </c>
      <c r="V115" s="2">
        <v>152.0</v>
      </c>
      <c r="W115" s="4">
        <f t="shared" ref="W115:W116" si="60">154+1/16</f>
        <v>154.0625</v>
      </c>
      <c r="X115" s="4">
        <f t="shared" si="13"/>
        <v>2.0625</v>
      </c>
      <c r="Y115" s="13">
        <f t="shared" si="51"/>
        <v>0.6700593943</v>
      </c>
      <c r="Z115" s="4">
        <f t="shared" si="15"/>
        <v>0.01046353614</v>
      </c>
      <c r="AB115" s="2">
        <f t="shared" si="44"/>
        <v>30.5</v>
      </c>
      <c r="AC115" s="4">
        <f t="shared" si="16"/>
        <v>91.5</v>
      </c>
      <c r="AD115" s="4">
        <f t="shared" si="17"/>
        <v>-0.21</v>
      </c>
      <c r="AE115" s="4">
        <f>152+1/16</f>
        <v>152.0625</v>
      </c>
      <c r="AF115" s="2">
        <v>154.0</v>
      </c>
      <c r="AG115" s="4">
        <f t="shared" si="18"/>
        <v>1.9375</v>
      </c>
      <c r="AH115" s="13">
        <f t="shared" si="52"/>
        <v>0.6539007623</v>
      </c>
      <c r="AI115" s="4">
        <f t="shared" si="20"/>
        <v>0.008345733858</v>
      </c>
      <c r="AJ115" s="13"/>
      <c r="AK115" s="2">
        <f t="shared" si="45"/>
        <v>30.5</v>
      </c>
      <c r="AL115" s="4">
        <f t="shared" si="21"/>
        <v>91.5</v>
      </c>
      <c r="AM115" s="4">
        <f t="shared" si="22"/>
        <v>-0.33</v>
      </c>
      <c r="AP115" s="4">
        <f t="shared" si="23"/>
        <v>0</v>
      </c>
      <c r="AQ115" s="13" t="str">
        <f t="shared" si="53"/>
        <v/>
      </c>
      <c r="AR115" s="4" t="str">
        <f t="shared" si="25"/>
        <v/>
      </c>
      <c r="AS115" s="13"/>
      <c r="AT115" s="2">
        <f t="shared" si="46"/>
        <v>30.5</v>
      </c>
      <c r="AU115" s="4">
        <f t="shared" si="26"/>
        <v>91.5</v>
      </c>
      <c r="AV115" s="4">
        <f t="shared" si="27"/>
        <v>-0.33</v>
      </c>
      <c r="AY115" s="4">
        <f t="shared" si="28"/>
        <v>0</v>
      </c>
      <c r="AZ115" s="13" t="str">
        <f t="shared" si="54"/>
        <v/>
      </c>
      <c r="BA115" s="4" t="str">
        <f t="shared" si="30"/>
        <v/>
      </c>
      <c r="BB115" s="13"/>
      <c r="BC115" s="2">
        <f t="shared" si="47"/>
        <v>30.5</v>
      </c>
      <c r="BD115" s="4">
        <f t="shared" si="31"/>
        <v>91.5</v>
      </c>
      <c r="BE115" s="4">
        <f t="shared" si="32"/>
        <v>-0.33</v>
      </c>
      <c r="BH115" s="4">
        <f t="shared" si="33"/>
        <v>0</v>
      </c>
      <c r="BI115" s="13" t="str">
        <f t="shared" si="55"/>
        <v/>
      </c>
      <c r="BJ115" s="4" t="str">
        <f t="shared" si="35"/>
        <v/>
      </c>
      <c r="BK115" s="13"/>
      <c r="BL115" s="2">
        <f t="shared" si="48"/>
        <v>30.5</v>
      </c>
      <c r="BM115" s="4">
        <f t="shared" si="36"/>
        <v>91.5</v>
      </c>
      <c r="BN115" s="4">
        <f t="shared" si="37"/>
        <v>-0.33</v>
      </c>
      <c r="BQ115" s="4">
        <f t="shared" si="38"/>
        <v>0</v>
      </c>
      <c r="BR115" s="13" t="str">
        <f t="shared" si="56"/>
        <v/>
      </c>
      <c r="BS115" s="4" t="str">
        <f t="shared" si="40"/>
        <v/>
      </c>
      <c r="BT115" s="25"/>
    </row>
    <row r="116">
      <c r="A116" s="2">
        <f t="shared" si="41"/>
        <v>31</v>
      </c>
      <c r="B116" s="4">
        <f t="shared" si="1"/>
        <v>93</v>
      </c>
      <c r="C116" s="4">
        <f t="shared" si="2"/>
        <v>-0.36</v>
      </c>
      <c r="F116" s="4">
        <f t="shared" si="3"/>
        <v>0</v>
      </c>
      <c r="G116" s="13" t="str">
        <f t="shared" si="49"/>
        <v/>
      </c>
      <c r="H116" s="4" t="str">
        <f t="shared" si="5"/>
        <v/>
      </c>
      <c r="J116" s="2">
        <f t="shared" si="42"/>
        <v>31</v>
      </c>
      <c r="K116" s="4">
        <f t="shared" si="6"/>
        <v>93</v>
      </c>
      <c r="L116" s="4">
        <f t="shared" si="7"/>
        <v>-0.36</v>
      </c>
      <c r="O116" s="4">
        <f t="shared" si="8"/>
        <v>0</v>
      </c>
      <c r="P116" s="13" t="str">
        <f t="shared" si="50"/>
        <v/>
      </c>
      <c r="Q116" s="4" t="str">
        <f t="shared" si="10"/>
        <v/>
      </c>
      <c r="S116" s="2">
        <f t="shared" si="43"/>
        <v>31</v>
      </c>
      <c r="T116" s="4">
        <f t="shared" si="11"/>
        <v>93</v>
      </c>
      <c r="U116" s="4">
        <f t="shared" si="12"/>
        <v>-0.3</v>
      </c>
      <c r="V116" s="2">
        <v>152.0</v>
      </c>
      <c r="W116" s="4">
        <f t="shared" si="60"/>
        <v>154.0625</v>
      </c>
      <c r="X116" s="4">
        <f t="shared" si="13"/>
        <v>2.0625</v>
      </c>
      <c r="Y116" s="13">
        <f t="shared" si="51"/>
        <v>0.6700593943</v>
      </c>
      <c r="Z116" s="4">
        <f t="shared" si="15"/>
        <v>0.01187667988</v>
      </c>
      <c r="AB116" s="2">
        <f t="shared" si="44"/>
        <v>31</v>
      </c>
      <c r="AC116" s="4">
        <f t="shared" si="16"/>
        <v>93</v>
      </c>
      <c r="AD116" s="4">
        <f t="shared" si="17"/>
        <v>-0.24</v>
      </c>
      <c r="AE116" s="4">
        <f>152-1/32</f>
        <v>151.96875</v>
      </c>
      <c r="AF116" s="4">
        <f>154.125-1/32</f>
        <v>154.09375</v>
      </c>
      <c r="AG116" s="4">
        <f t="shared" si="18"/>
        <v>2.125</v>
      </c>
      <c r="AH116" s="13">
        <f t="shared" si="52"/>
        <v>0.6848105703</v>
      </c>
      <c r="AI116" s="4">
        <f t="shared" si="20"/>
        <v>0.009361525389</v>
      </c>
      <c r="AJ116" s="13"/>
      <c r="AK116" s="2">
        <f t="shared" si="45"/>
        <v>31</v>
      </c>
      <c r="AL116" s="4">
        <f t="shared" si="21"/>
        <v>93</v>
      </c>
      <c r="AM116" s="4">
        <f t="shared" si="22"/>
        <v>-0.36</v>
      </c>
      <c r="AP116" s="4">
        <f t="shared" si="23"/>
        <v>0</v>
      </c>
      <c r="AQ116" s="13" t="str">
        <f t="shared" si="53"/>
        <v/>
      </c>
      <c r="AR116" s="4" t="str">
        <f t="shared" si="25"/>
        <v/>
      </c>
      <c r="AS116" s="13"/>
      <c r="AT116" s="2">
        <f t="shared" si="46"/>
        <v>31</v>
      </c>
      <c r="AU116" s="4">
        <f t="shared" si="26"/>
        <v>93</v>
      </c>
      <c r="AV116" s="4">
        <f t="shared" si="27"/>
        <v>-0.36</v>
      </c>
      <c r="AY116" s="4">
        <f t="shared" si="28"/>
        <v>0</v>
      </c>
      <c r="AZ116" s="13" t="str">
        <f t="shared" si="54"/>
        <v/>
      </c>
      <c r="BA116" s="4" t="str">
        <f t="shared" si="30"/>
        <v/>
      </c>
      <c r="BB116" s="13"/>
      <c r="BC116" s="2">
        <f t="shared" si="47"/>
        <v>31</v>
      </c>
      <c r="BD116" s="4">
        <f t="shared" si="31"/>
        <v>93</v>
      </c>
      <c r="BE116" s="4">
        <f t="shared" si="32"/>
        <v>-0.36</v>
      </c>
      <c r="BH116" s="4">
        <f t="shared" si="33"/>
        <v>0</v>
      </c>
      <c r="BI116" s="13" t="str">
        <f t="shared" si="55"/>
        <v/>
      </c>
      <c r="BJ116" s="4" t="str">
        <f t="shared" si="35"/>
        <v/>
      </c>
      <c r="BK116" s="13"/>
      <c r="BL116" s="2">
        <f t="shared" si="48"/>
        <v>31</v>
      </c>
      <c r="BM116" s="4">
        <f t="shared" si="36"/>
        <v>93</v>
      </c>
      <c r="BN116" s="4">
        <f t="shared" si="37"/>
        <v>-0.36</v>
      </c>
      <c r="BQ116" s="4">
        <f t="shared" si="38"/>
        <v>0</v>
      </c>
      <c r="BR116" s="13" t="str">
        <f t="shared" si="56"/>
        <v/>
      </c>
      <c r="BS116" s="4" t="str">
        <f t="shared" si="40"/>
        <v/>
      </c>
      <c r="BT116" s="25"/>
    </row>
    <row r="117">
      <c r="A117" s="2">
        <f t="shared" si="41"/>
        <v>31.5</v>
      </c>
      <c r="B117" s="4">
        <f t="shared" si="1"/>
        <v>94.5</v>
      </c>
      <c r="C117" s="4">
        <f t="shared" si="2"/>
        <v>-0.39</v>
      </c>
      <c r="F117" s="4">
        <f t="shared" si="3"/>
        <v>0</v>
      </c>
      <c r="G117" s="13" t="str">
        <f t="shared" si="49"/>
        <v/>
      </c>
      <c r="H117" s="4" t="str">
        <f t="shared" si="5"/>
        <v/>
      </c>
      <c r="J117" s="2">
        <f t="shared" si="42"/>
        <v>31.5</v>
      </c>
      <c r="K117" s="4">
        <f t="shared" si="6"/>
        <v>94.5</v>
      </c>
      <c r="L117" s="4">
        <f t="shared" si="7"/>
        <v>-0.39</v>
      </c>
      <c r="O117" s="4">
        <f t="shared" si="8"/>
        <v>0</v>
      </c>
      <c r="P117" s="13" t="str">
        <f t="shared" si="50"/>
        <v/>
      </c>
      <c r="Q117" s="4" t="str">
        <f t="shared" si="10"/>
        <v/>
      </c>
      <c r="S117" s="2">
        <f t="shared" si="43"/>
        <v>31.5</v>
      </c>
      <c r="T117" s="4">
        <f t="shared" si="11"/>
        <v>94.5</v>
      </c>
      <c r="U117" s="4">
        <f t="shared" si="12"/>
        <v>-0.33</v>
      </c>
      <c r="V117" s="4">
        <f>151.875</f>
        <v>151.875</v>
      </c>
      <c r="W117" s="4">
        <f>154.125+1/32</f>
        <v>154.15625</v>
      </c>
      <c r="X117" s="4">
        <f t="shared" si="13"/>
        <v>2.28125</v>
      </c>
      <c r="Y117" s="13">
        <f t="shared" si="51"/>
        <v>0.7046975518</v>
      </c>
      <c r="Z117" s="4">
        <f t="shared" si="15"/>
        <v>0.01272312809</v>
      </c>
      <c r="AB117" s="2">
        <f t="shared" si="44"/>
        <v>31.5</v>
      </c>
      <c r="AC117" s="4">
        <f t="shared" si="16"/>
        <v>94.5</v>
      </c>
      <c r="AD117" s="4">
        <f t="shared" si="17"/>
        <v>-0.27</v>
      </c>
      <c r="AE117" s="4">
        <f>151.875-1/32</f>
        <v>151.84375</v>
      </c>
      <c r="AF117" s="2">
        <v>154.25</v>
      </c>
      <c r="AG117" s="4">
        <f t="shared" si="18"/>
        <v>2.40625</v>
      </c>
      <c r="AH117" s="13">
        <f t="shared" si="52"/>
        <v>0.7287211283</v>
      </c>
      <c r="AI117" s="4">
        <f t="shared" si="20"/>
        <v>0.009912812475</v>
      </c>
      <c r="AJ117" s="13"/>
      <c r="AK117" s="2">
        <f t="shared" si="45"/>
        <v>31.5</v>
      </c>
      <c r="AL117" s="4">
        <f t="shared" si="21"/>
        <v>94.5</v>
      </c>
      <c r="AM117" s="4">
        <f t="shared" si="22"/>
        <v>-0.39</v>
      </c>
      <c r="AP117" s="4">
        <f t="shared" si="23"/>
        <v>0</v>
      </c>
      <c r="AQ117" s="13" t="str">
        <f t="shared" si="53"/>
        <v/>
      </c>
      <c r="AR117" s="4" t="str">
        <f t="shared" si="25"/>
        <v/>
      </c>
      <c r="AS117" s="13"/>
      <c r="AT117" s="2">
        <f t="shared" si="46"/>
        <v>31.5</v>
      </c>
      <c r="AU117" s="4">
        <f t="shared" si="26"/>
        <v>94.5</v>
      </c>
      <c r="AV117" s="4">
        <f t="shared" si="27"/>
        <v>-0.39</v>
      </c>
      <c r="AY117" s="4">
        <f t="shared" si="28"/>
        <v>0</v>
      </c>
      <c r="AZ117" s="13" t="str">
        <f t="shared" si="54"/>
        <v/>
      </c>
      <c r="BA117" s="4" t="str">
        <f t="shared" si="30"/>
        <v/>
      </c>
      <c r="BB117" s="13"/>
      <c r="BC117" s="2">
        <f t="shared" si="47"/>
        <v>31.5</v>
      </c>
      <c r="BD117" s="4">
        <f t="shared" si="31"/>
        <v>94.5</v>
      </c>
      <c r="BE117" s="4">
        <f t="shared" si="32"/>
        <v>-0.39</v>
      </c>
      <c r="BH117" s="4">
        <f t="shared" si="33"/>
        <v>0</v>
      </c>
      <c r="BI117" s="13" t="str">
        <f t="shared" si="55"/>
        <v/>
      </c>
      <c r="BJ117" s="4" t="str">
        <f t="shared" si="35"/>
        <v/>
      </c>
      <c r="BK117" s="13"/>
      <c r="BL117" s="2">
        <f t="shared" si="48"/>
        <v>31.5</v>
      </c>
      <c r="BM117" s="4">
        <f t="shared" si="36"/>
        <v>94.5</v>
      </c>
      <c r="BN117" s="4">
        <f t="shared" si="37"/>
        <v>-0.39</v>
      </c>
      <c r="BQ117" s="4">
        <f t="shared" si="38"/>
        <v>0</v>
      </c>
      <c r="BR117" s="13" t="str">
        <f t="shared" si="56"/>
        <v/>
      </c>
      <c r="BS117" s="4" t="str">
        <f t="shared" si="40"/>
        <v/>
      </c>
      <c r="BT117" s="25"/>
    </row>
    <row r="118">
      <c r="A118" s="2">
        <f t="shared" si="41"/>
        <v>32</v>
      </c>
      <c r="B118" s="4">
        <f t="shared" si="1"/>
        <v>96</v>
      </c>
      <c r="C118" s="4">
        <f t="shared" si="2"/>
        <v>-0.42</v>
      </c>
      <c r="F118" s="4">
        <f t="shared" si="3"/>
        <v>0</v>
      </c>
      <c r="G118" s="13" t="str">
        <f t="shared" si="49"/>
        <v/>
      </c>
      <c r="H118" s="4" t="str">
        <f t="shared" si="5"/>
        <v/>
      </c>
      <c r="J118" s="2">
        <f t="shared" si="42"/>
        <v>32</v>
      </c>
      <c r="K118" s="4">
        <f t="shared" si="6"/>
        <v>96</v>
      </c>
      <c r="L118" s="4">
        <f t="shared" si="7"/>
        <v>-0.42</v>
      </c>
      <c r="O118" s="4">
        <f t="shared" si="8"/>
        <v>0</v>
      </c>
      <c r="P118" s="13" t="str">
        <f t="shared" si="50"/>
        <v/>
      </c>
      <c r="Q118" s="4" t="str">
        <f t="shared" si="10"/>
        <v/>
      </c>
      <c r="S118" s="2">
        <f t="shared" si="43"/>
        <v>32</v>
      </c>
      <c r="T118" s="4">
        <f t="shared" si="11"/>
        <v>96</v>
      </c>
      <c r="U118" s="4">
        <f t="shared" si="12"/>
        <v>-0.36</v>
      </c>
      <c r="V118" s="4">
        <f>151.75</f>
        <v>151.75</v>
      </c>
      <c r="W118" s="4">
        <f>154+5/16</f>
        <v>154.3125</v>
      </c>
      <c r="X118" s="4">
        <f t="shared" si="13"/>
        <v>2.5625</v>
      </c>
      <c r="Y118" s="13">
        <f t="shared" si="51"/>
        <v>0.7468755782</v>
      </c>
      <c r="Z118" s="4">
        <f t="shared" si="15"/>
        <v>0.01288664241</v>
      </c>
      <c r="AB118" s="2">
        <f t="shared" si="44"/>
        <v>32</v>
      </c>
      <c r="AC118" s="4">
        <f t="shared" si="16"/>
        <v>96</v>
      </c>
      <c r="AD118" s="4">
        <f t="shared" si="17"/>
        <v>-0.3</v>
      </c>
      <c r="AE118" s="4">
        <f>151+11/16</f>
        <v>151.6875</v>
      </c>
      <c r="AF118" s="4">
        <f>154.375+1/32</f>
        <v>154.40625</v>
      </c>
      <c r="AG118" s="4">
        <f t="shared" si="18"/>
        <v>2.71875</v>
      </c>
      <c r="AH118" s="13">
        <f t="shared" si="52"/>
        <v>0.7745966692</v>
      </c>
      <c r="AI118" s="4">
        <f t="shared" si="20"/>
        <v>0.009967116918</v>
      </c>
      <c r="AJ118" s="13"/>
      <c r="AK118" s="2">
        <f t="shared" si="45"/>
        <v>32</v>
      </c>
      <c r="AL118" s="4">
        <f t="shared" si="21"/>
        <v>96</v>
      </c>
      <c r="AM118" s="4">
        <f t="shared" si="22"/>
        <v>-0.42</v>
      </c>
      <c r="AP118" s="4">
        <f t="shared" si="23"/>
        <v>0</v>
      </c>
      <c r="AQ118" s="13" t="str">
        <f t="shared" si="53"/>
        <v/>
      </c>
      <c r="AR118" s="4" t="str">
        <f t="shared" si="25"/>
        <v/>
      </c>
      <c r="AS118" s="13"/>
      <c r="AT118" s="2">
        <f t="shared" si="46"/>
        <v>32</v>
      </c>
      <c r="AU118" s="4">
        <f t="shared" si="26"/>
        <v>96</v>
      </c>
      <c r="AV118" s="4">
        <f t="shared" si="27"/>
        <v>-0.42</v>
      </c>
      <c r="AY118" s="4">
        <f t="shared" si="28"/>
        <v>0</v>
      </c>
      <c r="AZ118" s="13" t="str">
        <f t="shared" si="54"/>
        <v/>
      </c>
      <c r="BA118" s="4" t="str">
        <f t="shared" si="30"/>
        <v/>
      </c>
      <c r="BB118" s="13"/>
      <c r="BC118" s="2">
        <f t="shared" si="47"/>
        <v>32</v>
      </c>
      <c r="BD118" s="4">
        <f t="shared" si="31"/>
        <v>96</v>
      </c>
      <c r="BE118" s="4">
        <f t="shared" si="32"/>
        <v>-0.42</v>
      </c>
      <c r="BH118" s="4">
        <f t="shared" si="33"/>
        <v>0</v>
      </c>
      <c r="BI118" s="13" t="str">
        <f t="shared" si="55"/>
        <v/>
      </c>
      <c r="BJ118" s="4" t="str">
        <f t="shared" si="35"/>
        <v/>
      </c>
      <c r="BK118" s="13"/>
      <c r="BL118" s="2">
        <f t="shared" si="48"/>
        <v>32</v>
      </c>
      <c r="BM118" s="4">
        <f t="shared" si="36"/>
        <v>96</v>
      </c>
      <c r="BN118" s="4">
        <f t="shared" si="37"/>
        <v>-0.42</v>
      </c>
      <c r="BQ118" s="4">
        <f t="shared" si="38"/>
        <v>0</v>
      </c>
      <c r="BR118" s="13" t="str">
        <f t="shared" si="56"/>
        <v/>
      </c>
      <c r="BS118" s="4" t="str">
        <f t="shared" si="40"/>
        <v/>
      </c>
      <c r="BT118" s="25"/>
    </row>
    <row r="119">
      <c r="A119" s="2">
        <f t="shared" si="41"/>
        <v>32.5</v>
      </c>
      <c r="B119" s="4">
        <f t="shared" si="1"/>
        <v>97.5</v>
      </c>
      <c r="C119" s="4">
        <f t="shared" si="2"/>
        <v>-0.45</v>
      </c>
      <c r="F119" s="4">
        <f t="shared" si="3"/>
        <v>0</v>
      </c>
      <c r="G119" s="13" t="str">
        <f t="shared" si="49"/>
        <v/>
      </c>
      <c r="H119" s="4" t="str">
        <f t="shared" si="5"/>
        <v/>
      </c>
      <c r="J119" s="2">
        <f t="shared" si="42"/>
        <v>32.5</v>
      </c>
      <c r="K119" s="4">
        <f t="shared" si="6"/>
        <v>97.5</v>
      </c>
      <c r="L119" s="4">
        <f t="shared" si="7"/>
        <v>-0.45</v>
      </c>
      <c r="O119" s="4">
        <f t="shared" si="8"/>
        <v>0</v>
      </c>
      <c r="P119" s="13" t="str">
        <f t="shared" si="50"/>
        <v/>
      </c>
      <c r="Q119" s="4" t="str">
        <f t="shared" si="10"/>
        <v/>
      </c>
      <c r="S119" s="2">
        <f t="shared" si="43"/>
        <v>32.5</v>
      </c>
      <c r="T119" s="4">
        <f t="shared" si="11"/>
        <v>97.5</v>
      </c>
      <c r="U119" s="4">
        <f t="shared" si="12"/>
        <v>-0.39</v>
      </c>
      <c r="X119" s="4">
        <f t="shared" si="13"/>
        <v>0</v>
      </c>
      <c r="Y119" s="13" t="str">
        <f t="shared" si="51"/>
        <v/>
      </c>
      <c r="Z119" s="4" t="str">
        <f t="shared" si="15"/>
        <v/>
      </c>
      <c r="AB119" s="2">
        <f t="shared" si="44"/>
        <v>32.5</v>
      </c>
      <c r="AC119" s="4">
        <f t="shared" si="16"/>
        <v>97.5</v>
      </c>
      <c r="AD119" s="4">
        <f t="shared" si="17"/>
        <v>-0.33</v>
      </c>
      <c r="AG119" s="4">
        <f t="shared" si="18"/>
        <v>0</v>
      </c>
      <c r="AH119" s="13" t="str">
        <f t="shared" si="52"/>
        <v/>
      </c>
      <c r="AI119" s="4" t="str">
        <f t="shared" si="20"/>
        <v/>
      </c>
      <c r="AJ119" s="13"/>
      <c r="AK119" s="2">
        <f t="shared" si="45"/>
        <v>32.5</v>
      </c>
      <c r="AL119" s="4">
        <f t="shared" si="21"/>
        <v>97.5</v>
      </c>
      <c r="AM119" s="4">
        <f t="shared" si="22"/>
        <v>-0.45</v>
      </c>
      <c r="AP119" s="4">
        <f t="shared" si="23"/>
        <v>0</v>
      </c>
      <c r="AQ119" s="13" t="str">
        <f t="shared" si="53"/>
        <v/>
      </c>
      <c r="AR119" s="4" t="str">
        <f t="shared" si="25"/>
        <v/>
      </c>
      <c r="AS119" s="13"/>
      <c r="AT119" s="2">
        <f t="shared" si="46"/>
        <v>32.5</v>
      </c>
      <c r="AU119" s="4">
        <f t="shared" si="26"/>
        <v>97.5</v>
      </c>
      <c r="AV119" s="4">
        <f t="shared" si="27"/>
        <v>-0.45</v>
      </c>
      <c r="AY119" s="4">
        <f t="shared" si="28"/>
        <v>0</v>
      </c>
      <c r="AZ119" s="13" t="str">
        <f t="shared" si="54"/>
        <v/>
      </c>
      <c r="BA119" s="4" t="str">
        <f t="shared" si="30"/>
        <v/>
      </c>
      <c r="BB119" s="13"/>
      <c r="BC119" s="2">
        <f t="shared" si="47"/>
        <v>32.5</v>
      </c>
      <c r="BD119" s="4">
        <f t="shared" si="31"/>
        <v>97.5</v>
      </c>
      <c r="BE119" s="4">
        <f t="shared" si="32"/>
        <v>-0.45</v>
      </c>
      <c r="BH119" s="4">
        <f t="shared" si="33"/>
        <v>0</v>
      </c>
      <c r="BI119" s="13" t="str">
        <f t="shared" si="55"/>
        <v/>
      </c>
      <c r="BJ119" s="4" t="str">
        <f t="shared" si="35"/>
        <v/>
      </c>
      <c r="BK119" s="13"/>
      <c r="BL119" s="2">
        <f t="shared" si="48"/>
        <v>32.5</v>
      </c>
      <c r="BM119" s="4">
        <f t="shared" si="36"/>
        <v>97.5</v>
      </c>
      <c r="BN119" s="4">
        <f t="shared" si="37"/>
        <v>-0.45</v>
      </c>
      <c r="BQ119" s="4">
        <f t="shared" si="38"/>
        <v>0</v>
      </c>
      <c r="BR119" s="13" t="str">
        <f t="shared" si="56"/>
        <v/>
      </c>
      <c r="BS119" s="4" t="str">
        <f t="shared" si="40"/>
        <v/>
      </c>
      <c r="BT119" s="25"/>
    </row>
    <row r="120">
      <c r="A120" s="2">
        <f t="shared" si="41"/>
        <v>33</v>
      </c>
      <c r="B120" s="4">
        <f t="shared" si="1"/>
        <v>99</v>
      </c>
      <c r="C120" s="4">
        <f t="shared" si="2"/>
        <v>-0.48</v>
      </c>
      <c r="F120" s="4">
        <f t="shared" si="3"/>
        <v>0</v>
      </c>
      <c r="G120" s="13" t="str">
        <f t="shared" si="49"/>
        <v/>
      </c>
      <c r="H120" s="4" t="str">
        <f t="shared" si="5"/>
        <v/>
      </c>
      <c r="J120" s="2">
        <f t="shared" si="42"/>
        <v>33</v>
      </c>
      <c r="K120" s="4">
        <f t="shared" si="6"/>
        <v>99</v>
      </c>
      <c r="L120" s="4">
        <f t="shared" si="7"/>
        <v>-0.48</v>
      </c>
      <c r="O120" s="4">
        <f t="shared" si="8"/>
        <v>0</v>
      </c>
      <c r="P120" s="13" t="str">
        <f t="shared" si="50"/>
        <v/>
      </c>
      <c r="Q120" s="4" t="str">
        <f t="shared" si="10"/>
        <v/>
      </c>
      <c r="S120" s="2">
        <f t="shared" si="43"/>
        <v>33</v>
      </c>
      <c r="T120" s="4">
        <f t="shared" si="11"/>
        <v>99</v>
      </c>
      <c r="U120" s="4">
        <f t="shared" si="12"/>
        <v>-0.42</v>
      </c>
      <c r="V120" s="4">
        <f>151.375</f>
        <v>151.375</v>
      </c>
      <c r="W120" s="4">
        <f>154+11/16</f>
        <v>154.6875</v>
      </c>
      <c r="X120" s="4">
        <f t="shared" si="13"/>
        <v>3.3125</v>
      </c>
      <c r="Y120" s="13">
        <f t="shared" si="51"/>
        <v>0.8491692619</v>
      </c>
      <c r="Z120" s="4">
        <f t="shared" si="15"/>
        <v>0.0229687171</v>
      </c>
      <c r="AB120" s="2">
        <f t="shared" si="44"/>
        <v>33</v>
      </c>
      <c r="AC120" s="4">
        <f t="shared" si="16"/>
        <v>99</v>
      </c>
      <c r="AD120" s="4">
        <f t="shared" si="17"/>
        <v>-0.36</v>
      </c>
      <c r="AE120" s="4">
        <f>151.375</f>
        <v>151.375</v>
      </c>
      <c r="AF120" s="4">
        <f>154.75-1/32</f>
        <v>154.71875</v>
      </c>
      <c r="AG120" s="4">
        <f t="shared" si="18"/>
        <v>3.34375</v>
      </c>
      <c r="AH120" s="13">
        <f t="shared" si="52"/>
        <v>0.8590291232</v>
      </c>
      <c r="AI120" s="4">
        <f t="shared" si="20"/>
        <v>0.01809073174</v>
      </c>
      <c r="AJ120" s="13"/>
      <c r="AK120" s="2">
        <f t="shared" si="45"/>
        <v>33</v>
      </c>
      <c r="AL120" s="4">
        <f t="shared" si="21"/>
        <v>99</v>
      </c>
      <c r="AM120" s="4">
        <f t="shared" si="22"/>
        <v>-0.48</v>
      </c>
      <c r="AP120" s="4">
        <f t="shared" si="23"/>
        <v>0</v>
      </c>
      <c r="AQ120" s="13" t="str">
        <f t="shared" si="53"/>
        <v/>
      </c>
      <c r="AR120" s="4" t="str">
        <f t="shared" si="25"/>
        <v/>
      </c>
      <c r="AS120" s="13"/>
      <c r="AT120" s="2">
        <f t="shared" si="46"/>
        <v>33</v>
      </c>
      <c r="AU120" s="4">
        <f t="shared" si="26"/>
        <v>99</v>
      </c>
      <c r="AV120" s="4">
        <f t="shared" si="27"/>
        <v>-0.48</v>
      </c>
      <c r="AY120" s="4">
        <f t="shared" si="28"/>
        <v>0</v>
      </c>
      <c r="AZ120" s="13" t="str">
        <f t="shared" si="54"/>
        <v/>
      </c>
      <c r="BA120" s="4" t="str">
        <f t="shared" si="30"/>
        <v/>
      </c>
      <c r="BB120" s="13"/>
      <c r="BC120" s="2">
        <f t="shared" si="47"/>
        <v>33</v>
      </c>
      <c r="BD120" s="4">
        <f t="shared" si="31"/>
        <v>99</v>
      </c>
      <c r="BE120" s="4">
        <f t="shared" si="32"/>
        <v>-0.48</v>
      </c>
      <c r="BH120" s="4">
        <f t="shared" si="33"/>
        <v>0</v>
      </c>
      <c r="BI120" s="13" t="str">
        <f t="shared" si="55"/>
        <v/>
      </c>
      <c r="BJ120" s="4" t="str">
        <f t="shared" si="35"/>
        <v/>
      </c>
      <c r="BK120" s="13"/>
      <c r="BL120" s="2">
        <f t="shared" si="48"/>
        <v>33</v>
      </c>
      <c r="BM120" s="4">
        <f t="shared" si="36"/>
        <v>99</v>
      </c>
      <c r="BN120" s="4">
        <f t="shared" si="37"/>
        <v>-0.48</v>
      </c>
      <c r="BQ120" s="4">
        <f t="shared" si="38"/>
        <v>0</v>
      </c>
      <c r="BR120" s="13" t="str">
        <f t="shared" si="56"/>
        <v/>
      </c>
      <c r="BS120" s="4" t="str">
        <f t="shared" si="40"/>
        <v/>
      </c>
      <c r="BT120" s="25"/>
    </row>
    <row r="121">
      <c r="A121" s="2">
        <f t="shared" si="41"/>
        <v>33.5</v>
      </c>
      <c r="B121" s="4">
        <f t="shared" si="1"/>
        <v>100.5</v>
      </c>
      <c r="C121" s="4">
        <f t="shared" si="2"/>
        <v>-0.51</v>
      </c>
      <c r="F121" s="4">
        <f t="shared" si="3"/>
        <v>0</v>
      </c>
      <c r="G121" s="13" t="str">
        <f t="shared" si="49"/>
        <v/>
      </c>
      <c r="H121" s="4" t="str">
        <f t="shared" si="5"/>
        <v/>
      </c>
      <c r="J121" s="2">
        <f t="shared" si="42"/>
        <v>33.5</v>
      </c>
      <c r="K121" s="4">
        <f t="shared" si="6"/>
        <v>100.5</v>
      </c>
      <c r="L121" s="4">
        <f t="shared" si="7"/>
        <v>-0.51</v>
      </c>
      <c r="O121" s="4">
        <f t="shared" si="8"/>
        <v>0</v>
      </c>
      <c r="P121" s="13" t="str">
        <f t="shared" si="50"/>
        <v/>
      </c>
      <c r="Q121" s="4" t="str">
        <f t="shared" si="10"/>
        <v/>
      </c>
      <c r="S121" s="2">
        <f t="shared" si="43"/>
        <v>33.5</v>
      </c>
      <c r="T121" s="4">
        <f t="shared" si="11"/>
        <v>100.5</v>
      </c>
      <c r="U121" s="4">
        <f t="shared" si="12"/>
        <v>-0.45</v>
      </c>
      <c r="X121" s="4">
        <f t="shared" si="13"/>
        <v>0</v>
      </c>
      <c r="Y121" s="13" t="str">
        <f t="shared" si="51"/>
        <v/>
      </c>
      <c r="Z121" s="4" t="str">
        <f t="shared" si="15"/>
        <v/>
      </c>
      <c r="AB121" s="2">
        <f t="shared" si="44"/>
        <v>33.5</v>
      </c>
      <c r="AC121" s="4">
        <f t="shared" si="16"/>
        <v>100.5</v>
      </c>
      <c r="AD121" s="4">
        <f t="shared" si="17"/>
        <v>-0.39</v>
      </c>
      <c r="AG121" s="4">
        <f t="shared" si="18"/>
        <v>0</v>
      </c>
      <c r="AH121" s="13" t="str">
        <f t="shared" si="52"/>
        <v/>
      </c>
      <c r="AI121" s="4" t="str">
        <f t="shared" si="20"/>
        <v/>
      </c>
      <c r="AJ121" s="13"/>
      <c r="AK121" s="2">
        <f t="shared" si="45"/>
        <v>33.5</v>
      </c>
      <c r="AL121" s="4">
        <f t="shared" si="21"/>
        <v>100.5</v>
      </c>
      <c r="AM121" s="4">
        <f t="shared" si="22"/>
        <v>-0.51</v>
      </c>
      <c r="AP121" s="4">
        <f t="shared" si="23"/>
        <v>0</v>
      </c>
      <c r="AQ121" s="13" t="str">
        <f t="shared" si="53"/>
        <v/>
      </c>
      <c r="AR121" s="4" t="str">
        <f t="shared" si="25"/>
        <v/>
      </c>
      <c r="AS121" s="13"/>
      <c r="AT121" s="2">
        <f t="shared" si="46"/>
        <v>33.5</v>
      </c>
      <c r="AU121" s="4">
        <f t="shared" si="26"/>
        <v>100.5</v>
      </c>
      <c r="AV121" s="4">
        <f t="shared" si="27"/>
        <v>-0.51</v>
      </c>
      <c r="AY121" s="4">
        <f t="shared" si="28"/>
        <v>0</v>
      </c>
      <c r="AZ121" s="13" t="str">
        <f t="shared" si="54"/>
        <v/>
      </c>
      <c r="BA121" s="4" t="str">
        <f t="shared" si="30"/>
        <v/>
      </c>
      <c r="BB121" s="13"/>
      <c r="BC121" s="2">
        <f t="shared" si="47"/>
        <v>33.5</v>
      </c>
      <c r="BD121" s="4">
        <f t="shared" si="31"/>
        <v>100.5</v>
      </c>
      <c r="BE121" s="4">
        <f t="shared" si="32"/>
        <v>-0.51</v>
      </c>
      <c r="BH121" s="4">
        <f t="shared" si="33"/>
        <v>0</v>
      </c>
      <c r="BI121" s="13" t="str">
        <f t="shared" si="55"/>
        <v/>
      </c>
      <c r="BJ121" s="4" t="str">
        <f t="shared" si="35"/>
        <v/>
      </c>
      <c r="BK121" s="13"/>
      <c r="BL121" s="2">
        <f t="shared" si="48"/>
        <v>33.5</v>
      </c>
      <c r="BM121" s="4">
        <f t="shared" si="36"/>
        <v>100.5</v>
      </c>
      <c r="BN121" s="4">
        <f t="shared" si="37"/>
        <v>-0.51</v>
      </c>
      <c r="BQ121" s="4">
        <f t="shared" si="38"/>
        <v>0</v>
      </c>
      <c r="BR121" s="13" t="str">
        <f t="shared" si="56"/>
        <v/>
      </c>
      <c r="BS121" s="4" t="str">
        <f t="shared" si="40"/>
        <v/>
      </c>
      <c r="BT121" s="25"/>
    </row>
    <row r="122">
      <c r="A122" s="2">
        <f t="shared" si="41"/>
        <v>34</v>
      </c>
      <c r="B122" s="4">
        <f t="shared" si="1"/>
        <v>102</v>
      </c>
      <c r="C122" s="4">
        <f t="shared" si="2"/>
        <v>-0.54</v>
      </c>
      <c r="F122" s="4">
        <f t="shared" si="3"/>
        <v>0</v>
      </c>
      <c r="G122" s="13" t="str">
        <f t="shared" si="49"/>
        <v/>
      </c>
      <c r="H122" s="4" t="str">
        <f t="shared" si="5"/>
        <v/>
      </c>
      <c r="J122" s="2">
        <f t="shared" si="42"/>
        <v>34</v>
      </c>
      <c r="K122" s="4">
        <f t="shared" si="6"/>
        <v>102</v>
      </c>
      <c r="L122" s="4">
        <f t="shared" si="7"/>
        <v>-0.54</v>
      </c>
      <c r="O122" s="4">
        <f t="shared" si="8"/>
        <v>0</v>
      </c>
      <c r="P122" s="13" t="str">
        <f t="shared" si="50"/>
        <v/>
      </c>
      <c r="Q122" s="4" t="str">
        <f t="shared" si="10"/>
        <v/>
      </c>
      <c r="S122" s="2">
        <f t="shared" si="43"/>
        <v>34</v>
      </c>
      <c r="T122" s="4">
        <f t="shared" si="11"/>
        <v>102</v>
      </c>
      <c r="U122" s="4">
        <f t="shared" si="12"/>
        <v>-0.48</v>
      </c>
      <c r="V122" s="4">
        <f>151+1/32</f>
        <v>151.03125</v>
      </c>
      <c r="W122" s="4">
        <f>155+1/32</f>
        <v>155.03125</v>
      </c>
      <c r="X122" s="4">
        <f t="shared" si="13"/>
        <v>4</v>
      </c>
      <c r="Y122" s="13">
        <f t="shared" si="51"/>
        <v>0.9331389496</v>
      </c>
      <c r="Z122" s="4">
        <f t="shared" si="15"/>
        <v>0.0157848932</v>
      </c>
      <c r="AB122" s="2">
        <f t="shared" si="44"/>
        <v>34</v>
      </c>
      <c r="AC122" s="4">
        <f t="shared" si="16"/>
        <v>102</v>
      </c>
      <c r="AD122" s="4">
        <f t="shared" si="17"/>
        <v>-0.42</v>
      </c>
      <c r="AE122" s="4">
        <f>151+1/16</f>
        <v>151.0625</v>
      </c>
      <c r="AF122" s="2">
        <v>155.0</v>
      </c>
      <c r="AG122" s="4">
        <f t="shared" si="18"/>
        <v>3.9375</v>
      </c>
      <c r="AH122" s="13">
        <f t="shared" si="52"/>
        <v>0.9321831994</v>
      </c>
      <c r="AI122" s="4">
        <f t="shared" si="20"/>
        <v>0.01322234869</v>
      </c>
      <c r="AJ122" s="13"/>
      <c r="AK122" s="2">
        <f t="shared" si="45"/>
        <v>34</v>
      </c>
      <c r="AL122" s="4">
        <f t="shared" si="21"/>
        <v>102</v>
      </c>
      <c r="AM122" s="4">
        <f t="shared" si="22"/>
        <v>-0.54</v>
      </c>
      <c r="AP122" s="4">
        <f t="shared" si="23"/>
        <v>0</v>
      </c>
      <c r="AQ122" s="13" t="str">
        <f t="shared" si="53"/>
        <v/>
      </c>
      <c r="AR122" s="4" t="str">
        <f t="shared" si="25"/>
        <v/>
      </c>
      <c r="AS122" s="13"/>
      <c r="AT122" s="2">
        <f t="shared" si="46"/>
        <v>34</v>
      </c>
      <c r="AU122" s="4">
        <f t="shared" si="26"/>
        <v>102</v>
      </c>
      <c r="AV122" s="4">
        <f t="shared" si="27"/>
        <v>-0.54</v>
      </c>
      <c r="AY122" s="4">
        <f t="shared" si="28"/>
        <v>0</v>
      </c>
      <c r="AZ122" s="13" t="str">
        <f t="shared" si="54"/>
        <v/>
      </c>
      <c r="BA122" s="4" t="str">
        <f t="shared" si="30"/>
        <v/>
      </c>
      <c r="BB122" s="13"/>
      <c r="BC122" s="2">
        <f t="shared" si="47"/>
        <v>34</v>
      </c>
      <c r="BD122" s="4">
        <f t="shared" si="31"/>
        <v>102</v>
      </c>
      <c r="BE122" s="4">
        <f t="shared" si="32"/>
        <v>-0.54</v>
      </c>
      <c r="BH122" s="4">
        <f t="shared" si="33"/>
        <v>0</v>
      </c>
      <c r="BI122" s="13" t="str">
        <f t="shared" si="55"/>
        <v/>
      </c>
      <c r="BJ122" s="4" t="str">
        <f t="shared" si="35"/>
        <v/>
      </c>
      <c r="BK122" s="13"/>
      <c r="BL122" s="2">
        <f t="shared" si="48"/>
        <v>34</v>
      </c>
      <c r="BM122" s="4">
        <f t="shared" si="36"/>
        <v>102</v>
      </c>
      <c r="BN122" s="4">
        <f t="shared" si="37"/>
        <v>-0.54</v>
      </c>
      <c r="BQ122" s="4">
        <f t="shared" si="38"/>
        <v>0</v>
      </c>
      <c r="BR122" s="13" t="str">
        <f t="shared" si="56"/>
        <v/>
      </c>
      <c r="BS122" s="4" t="str">
        <f t="shared" si="40"/>
        <v/>
      </c>
      <c r="BT122" s="25"/>
    </row>
    <row r="123">
      <c r="A123" s="2">
        <f t="shared" si="41"/>
        <v>34.5</v>
      </c>
      <c r="B123" s="4">
        <f t="shared" si="1"/>
        <v>103.5</v>
      </c>
      <c r="C123" s="4">
        <f t="shared" si="2"/>
        <v>-0.57</v>
      </c>
      <c r="F123" s="4">
        <f t="shared" si="3"/>
        <v>0</v>
      </c>
      <c r="G123" s="13" t="str">
        <f t="shared" si="49"/>
        <v/>
      </c>
      <c r="H123" s="4" t="str">
        <f t="shared" si="5"/>
        <v/>
      </c>
      <c r="J123" s="2">
        <f t="shared" si="42"/>
        <v>34.5</v>
      </c>
      <c r="K123" s="4">
        <f t="shared" si="6"/>
        <v>103.5</v>
      </c>
      <c r="L123" s="4">
        <f t="shared" si="7"/>
        <v>-0.57</v>
      </c>
      <c r="O123" s="4">
        <f t="shared" si="8"/>
        <v>0</v>
      </c>
      <c r="P123" s="13" t="str">
        <f t="shared" si="50"/>
        <v/>
      </c>
      <c r="Q123" s="4" t="str">
        <f t="shared" si="10"/>
        <v/>
      </c>
      <c r="S123" s="2">
        <f t="shared" si="43"/>
        <v>34.5</v>
      </c>
      <c r="T123" s="4">
        <f t="shared" si="11"/>
        <v>103.5</v>
      </c>
      <c r="U123" s="4">
        <f t="shared" si="12"/>
        <v>-0.51</v>
      </c>
      <c r="X123" s="4">
        <f t="shared" si="13"/>
        <v>0</v>
      </c>
      <c r="Y123" s="13" t="str">
        <f t="shared" si="51"/>
        <v/>
      </c>
      <c r="Z123" s="4" t="str">
        <f t="shared" si="15"/>
        <v/>
      </c>
      <c r="AB123" s="2">
        <f t="shared" si="44"/>
        <v>34.5</v>
      </c>
      <c r="AC123" s="4">
        <f t="shared" si="16"/>
        <v>103.5</v>
      </c>
      <c r="AD123" s="4">
        <f t="shared" si="17"/>
        <v>-0.45</v>
      </c>
      <c r="AG123" s="4">
        <f t="shared" si="18"/>
        <v>0</v>
      </c>
      <c r="AH123" s="13" t="str">
        <f t="shared" si="52"/>
        <v/>
      </c>
      <c r="AI123" s="4" t="str">
        <f t="shared" si="20"/>
        <v/>
      </c>
      <c r="AJ123" s="13"/>
      <c r="AK123" s="2">
        <f t="shared" si="45"/>
        <v>34.5</v>
      </c>
      <c r="AL123" s="4">
        <f t="shared" si="21"/>
        <v>103.5</v>
      </c>
      <c r="AM123" s="4">
        <f t="shared" si="22"/>
        <v>-0.57</v>
      </c>
      <c r="AP123" s="4">
        <f t="shared" si="23"/>
        <v>0</v>
      </c>
      <c r="AQ123" s="13" t="str">
        <f t="shared" si="53"/>
        <v/>
      </c>
      <c r="AR123" s="4" t="str">
        <f t="shared" si="25"/>
        <v/>
      </c>
      <c r="AS123" s="13"/>
      <c r="AT123" s="2">
        <f t="shared" si="46"/>
        <v>34.5</v>
      </c>
      <c r="AU123" s="4">
        <f t="shared" si="26"/>
        <v>103.5</v>
      </c>
      <c r="AV123" s="4">
        <f t="shared" si="27"/>
        <v>-0.57</v>
      </c>
      <c r="AY123" s="4">
        <f t="shared" si="28"/>
        <v>0</v>
      </c>
      <c r="AZ123" s="13" t="str">
        <f t="shared" si="54"/>
        <v/>
      </c>
      <c r="BA123" s="4" t="str">
        <f t="shared" si="30"/>
        <v/>
      </c>
      <c r="BB123" s="13"/>
      <c r="BC123" s="2">
        <f t="shared" si="47"/>
        <v>34.5</v>
      </c>
      <c r="BD123" s="4">
        <f t="shared" si="31"/>
        <v>103.5</v>
      </c>
      <c r="BE123" s="4">
        <f t="shared" si="32"/>
        <v>-0.57</v>
      </c>
      <c r="BH123" s="4">
        <f t="shared" si="33"/>
        <v>0</v>
      </c>
      <c r="BI123" s="13" t="str">
        <f t="shared" si="55"/>
        <v/>
      </c>
      <c r="BJ123" s="4" t="str">
        <f t="shared" si="35"/>
        <v/>
      </c>
      <c r="BK123" s="13"/>
      <c r="BL123" s="2">
        <f t="shared" si="48"/>
        <v>34.5</v>
      </c>
      <c r="BM123" s="4">
        <f t="shared" si="36"/>
        <v>103.5</v>
      </c>
      <c r="BN123" s="4">
        <f t="shared" si="37"/>
        <v>-0.57</v>
      </c>
      <c r="BQ123" s="4">
        <f t="shared" si="38"/>
        <v>0</v>
      </c>
      <c r="BR123" s="13" t="str">
        <f t="shared" si="56"/>
        <v/>
      </c>
      <c r="BS123" s="4" t="str">
        <f t="shared" si="40"/>
        <v/>
      </c>
      <c r="BT123" s="25"/>
    </row>
    <row r="124">
      <c r="A124" s="2">
        <f t="shared" si="41"/>
        <v>35</v>
      </c>
      <c r="B124" s="4">
        <f t="shared" si="1"/>
        <v>105</v>
      </c>
      <c r="C124" s="4">
        <f t="shared" si="2"/>
        <v>-0.6</v>
      </c>
      <c r="F124" s="4">
        <f t="shared" si="3"/>
        <v>0</v>
      </c>
      <c r="G124" s="13" t="str">
        <f t="shared" si="49"/>
        <v/>
      </c>
      <c r="H124" s="4" t="str">
        <f t="shared" si="5"/>
        <v/>
      </c>
      <c r="J124" s="2">
        <f t="shared" si="42"/>
        <v>35</v>
      </c>
      <c r="K124" s="4">
        <f t="shared" si="6"/>
        <v>105</v>
      </c>
      <c r="L124" s="4">
        <f t="shared" si="7"/>
        <v>-0.6</v>
      </c>
      <c r="O124" s="4">
        <f t="shared" si="8"/>
        <v>0</v>
      </c>
      <c r="P124" s="13" t="str">
        <f t="shared" si="50"/>
        <v/>
      </c>
      <c r="Q124" s="4" t="str">
        <f t="shared" si="10"/>
        <v/>
      </c>
      <c r="S124" s="2">
        <f t="shared" si="43"/>
        <v>35</v>
      </c>
      <c r="T124" s="4">
        <f t="shared" si="11"/>
        <v>105</v>
      </c>
      <c r="U124" s="4">
        <f t="shared" si="12"/>
        <v>-0.54</v>
      </c>
      <c r="X124" s="4">
        <f t="shared" si="13"/>
        <v>0</v>
      </c>
      <c r="Y124" s="13" t="str">
        <f t="shared" si="51"/>
        <v/>
      </c>
      <c r="Z124" s="4" t="str">
        <f t="shared" si="15"/>
        <v/>
      </c>
      <c r="AB124" s="2">
        <f t="shared" si="44"/>
        <v>35</v>
      </c>
      <c r="AC124" s="4">
        <f t="shared" si="16"/>
        <v>105</v>
      </c>
      <c r="AD124" s="4">
        <f t="shared" si="17"/>
        <v>-0.48</v>
      </c>
      <c r="AE124" s="4">
        <f>150.875</f>
        <v>150.875</v>
      </c>
      <c r="AF124" s="4">
        <f>155+3/16</f>
        <v>155.1875</v>
      </c>
      <c r="AG124" s="4">
        <f t="shared" si="18"/>
        <v>4.3125</v>
      </c>
      <c r="AH124" s="13">
        <f t="shared" si="52"/>
        <v>0.9755634976</v>
      </c>
      <c r="AI124" s="4">
        <f t="shared" si="20"/>
        <v>0.007161760438</v>
      </c>
      <c r="AJ124" s="13"/>
      <c r="AK124" s="2">
        <f t="shared" si="45"/>
        <v>35</v>
      </c>
      <c r="AL124" s="4">
        <f t="shared" si="21"/>
        <v>105</v>
      </c>
      <c r="AM124" s="4">
        <f t="shared" si="22"/>
        <v>-0.6</v>
      </c>
      <c r="AP124" s="4">
        <f t="shared" si="23"/>
        <v>0</v>
      </c>
      <c r="AQ124" s="13" t="str">
        <f t="shared" si="53"/>
        <v/>
      </c>
      <c r="AR124" s="4" t="str">
        <f t="shared" si="25"/>
        <v/>
      </c>
      <c r="AS124" s="13"/>
      <c r="AT124" s="2">
        <f t="shared" si="46"/>
        <v>35</v>
      </c>
      <c r="AU124" s="4">
        <f t="shared" si="26"/>
        <v>105</v>
      </c>
      <c r="AV124" s="4">
        <f t="shared" si="27"/>
        <v>-0.6</v>
      </c>
      <c r="AY124" s="4">
        <f t="shared" si="28"/>
        <v>0</v>
      </c>
      <c r="AZ124" s="13" t="str">
        <f t="shared" si="54"/>
        <v/>
      </c>
      <c r="BA124" s="4" t="str">
        <f t="shared" si="30"/>
        <v/>
      </c>
      <c r="BB124" s="13"/>
      <c r="BC124" s="2">
        <f t="shared" si="47"/>
        <v>35</v>
      </c>
      <c r="BD124" s="4">
        <f t="shared" si="31"/>
        <v>105</v>
      </c>
      <c r="BE124" s="4">
        <f t="shared" si="32"/>
        <v>-0.6</v>
      </c>
      <c r="BH124" s="4">
        <f t="shared" si="33"/>
        <v>0</v>
      </c>
      <c r="BI124" s="13" t="str">
        <f t="shared" si="55"/>
        <v/>
      </c>
      <c r="BJ124" s="4" t="str">
        <f t="shared" si="35"/>
        <v/>
      </c>
      <c r="BK124" s="13"/>
      <c r="BL124" s="2">
        <f t="shared" si="48"/>
        <v>35</v>
      </c>
      <c r="BM124" s="4">
        <f t="shared" si="36"/>
        <v>105</v>
      </c>
      <c r="BN124" s="4">
        <f t="shared" si="37"/>
        <v>-0.6</v>
      </c>
      <c r="BQ124" s="4">
        <f t="shared" si="38"/>
        <v>0</v>
      </c>
      <c r="BR124" s="13" t="str">
        <f t="shared" si="56"/>
        <v/>
      </c>
      <c r="BS124" s="4" t="str">
        <f t="shared" si="40"/>
        <v/>
      </c>
      <c r="BT124" s="25"/>
    </row>
    <row r="125">
      <c r="A125" s="2">
        <f t="shared" si="41"/>
        <v>35.5</v>
      </c>
      <c r="B125" s="4">
        <f t="shared" si="1"/>
        <v>106.5</v>
      </c>
      <c r="C125" s="4">
        <f t="shared" si="2"/>
        <v>-0.63</v>
      </c>
      <c r="F125" s="4">
        <f t="shared" si="3"/>
        <v>0</v>
      </c>
      <c r="G125" s="13" t="str">
        <f t="shared" si="49"/>
        <v/>
      </c>
      <c r="H125" s="4" t="str">
        <f t="shared" si="5"/>
        <v/>
      </c>
      <c r="J125" s="2">
        <f t="shared" si="42"/>
        <v>35.5</v>
      </c>
      <c r="K125" s="4">
        <f t="shared" si="6"/>
        <v>106.5</v>
      </c>
      <c r="L125" s="4">
        <f t="shared" si="7"/>
        <v>-0.63</v>
      </c>
      <c r="O125" s="4">
        <f t="shared" si="8"/>
        <v>0</v>
      </c>
      <c r="P125" s="13" t="str">
        <f t="shared" si="50"/>
        <v/>
      </c>
      <c r="Q125" s="4" t="str">
        <f t="shared" si="10"/>
        <v/>
      </c>
      <c r="S125" s="2">
        <f t="shared" si="43"/>
        <v>35.5</v>
      </c>
      <c r="T125" s="4">
        <f t="shared" si="11"/>
        <v>106.5</v>
      </c>
      <c r="U125" s="4">
        <f t="shared" si="12"/>
        <v>-0.57</v>
      </c>
      <c r="X125" s="4">
        <f t="shared" si="13"/>
        <v>0</v>
      </c>
      <c r="Y125" s="13" t="str">
        <f t="shared" si="51"/>
        <v/>
      </c>
      <c r="Z125" s="4" t="str">
        <f t="shared" si="15"/>
        <v/>
      </c>
      <c r="AB125" s="2">
        <f t="shared" si="44"/>
        <v>35.5</v>
      </c>
      <c r="AC125" s="4">
        <f t="shared" si="16"/>
        <v>106.5</v>
      </c>
      <c r="AD125" s="4">
        <f t="shared" si="17"/>
        <v>-0.51</v>
      </c>
      <c r="AG125" s="4">
        <f t="shared" si="18"/>
        <v>0</v>
      </c>
      <c r="AH125" s="13" t="str">
        <f t="shared" si="52"/>
        <v/>
      </c>
      <c r="AI125" s="4" t="str">
        <f t="shared" si="20"/>
        <v/>
      </c>
      <c r="AJ125" s="13"/>
      <c r="AK125" s="2">
        <f t="shared" si="45"/>
        <v>35.5</v>
      </c>
      <c r="AL125" s="4">
        <f t="shared" si="21"/>
        <v>106.5</v>
      </c>
      <c r="AM125" s="4">
        <f t="shared" si="22"/>
        <v>-0.63</v>
      </c>
      <c r="AP125" s="4">
        <f t="shared" si="23"/>
        <v>0</v>
      </c>
      <c r="AQ125" s="13" t="str">
        <f t="shared" si="53"/>
        <v/>
      </c>
      <c r="AR125" s="4" t="str">
        <f t="shared" si="25"/>
        <v/>
      </c>
      <c r="AS125" s="13"/>
      <c r="AT125" s="2">
        <f t="shared" si="46"/>
        <v>35.5</v>
      </c>
      <c r="AU125" s="4">
        <f t="shared" si="26"/>
        <v>106.5</v>
      </c>
      <c r="AV125" s="4">
        <f t="shared" si="27"/>
        <v>-0.63</v>
      </c>
      <c r="AY125" s="4">
        <f t="shared" si="28"/>
        <v>0</v>
      </c>
      <c r="AZ125" s="13" t="str">
        <f t="shared" si="54"/>
        <v/>
      </c>
      <c r="BA125" s="4" t="str">
        <f t="shared" si="30"/>
        <v/>
      </c>
      <c r="BB125" s="13"/>
      <c r="BC125" s="2">
        <f t="shared" si="47"/>
        <v>35.5</v>
      </c>
      <c r="BD125" s="4">
        <f t="shared" si="31"/>
        <v>106.5</v>
      </c>
      <c r="BE125" s="4">
        <f t="shared" si="32"/>
        <v>-0.63</v>
      </c>
      <c r="BH125" s="4">
        <f t="shared" si="33"/>
        <v>0</v>
      </c>
      <c r="BI125" s="13" t="str">
        <f t="shared" si="55"/>
        <v/>
      </c>
      <c r="BJ125" s="4" t="str">
        <f t="shared" si="35"/>
        <v/>
      </c>
      <c r="BK125" s="13"/>
      <c r="BL125" s="2">
        <f t="shared" si="48"/>
        <v>35.5</v>
      </c>
      <c r="BM125" s="4">
        <f t="shared" si="36"/>
        <v>106.5</v>
      </c>
      <c r="BN125" s="4">
        <f t="shared" si="37"/>
        <v>-0.63</v>
      </c>
      <c r="BQ125" s="4">
        <f t="shared" si="38"/>
        <v>0</v>
      </c>
      <c r="BR125" s="13" t="str">
        <f t="shared" si="56"/>
        <v/>
      </c>
      <c r="BS125" s="4" t="str">
        <f t="shared" si="40"/>
        <v/>
      </c>
      <c r="BT125" s="25"/>
    </row>
    <row r="126">
      <c r="A126" s="2">
        <f t="shared" si="41"/>
        <v>36</v>
      </c>
      <c r="B126" s="4">
        <f t="shared" si="1"/>
        <v>108</v>
      </c>
      <c r="C126" s="4">
        <f t="shared" si="2"/>
        <v>-0.66</v>
      </c>
      <c r="F126" s="4">
        <f t="shared" si="3"/>
        <v>0</v>
      </c>
      <c r="G126" s="13" t="str">
        <f t="shared" si="49"/>
        <v/>
      </c>
      <c r="H126" s="4" t="str">
        <f t="shared" si="5"/>
        <v/>
      </c>
      <c r="J126" s="2">
        <f t="shared" si="42"/>
        <v>36</v>
      </c>
      <c r="K126" s="4">
        <f t="shared" si="6"/>
        <v>108</v>
      </c>
      <c r="L126" s="4">
        <f t="shared" si="7"/>
        <v>-0.66</v>
      </c>
      <c r="O126" s="4">
        <f t="shared" si="8"/>
        <v>0</v>
      </c>
      <c r="P126" s="13" t="str">
        <f t="shared" si="50"/>
        <v/>
      </c>
      <c r="Q126" s="4" t="str">
        <f t="shared" si="10"/>
        <v/>
      </c>
      <c r="S126" s="2">
        <f t="shared" si="43"/>
        <v>36</v>
      </c>
      <c r="T126" s="4">
        <f t="shared" si="11"/>
        <v>108</v>
      </c>
      <c r="U126" s="4">
        <f t="shared" si="12"/>
        <v>-0.6</v>
      </c>
      <c r="V126" s="4">
        <f>150.75+1/32</f>
        <v>150.78125</v>
      </c>
      <c r="W126" s="4">
        <f>155.25+1/32</f>
        <v>155.28125</v>
      </c>
      <c r="X126" s="4">
        <f t="shared" si="13"/>
        <v>4.5</v>
      </c>
      <c r="Y126" s="13">
        <f t="shared" si="51"/>
        <v>0.9897433186</v>
      </c>
      <c r="Z126" s="4">
        <f t="shared" si="15"/>
        <v>0</v>
      </c>
      <c r="AB126" s="2">
        <f t="shared" si="44"/>
        <v>36</v>
      </c>
      <c r="AC126" s="4">
        <f t="shared" si="16"/>
        <v>108</v>
      </c>
      <c r="AD126" s="4">
        <f t="shared" si="17"/>
        <v>-0.54</v>
      </c>
      <c r="AE126" s="4">
        <f>150+13/16</f>
        <v>150.8125</v>
      </c>
      <c r="AF126" s="4">
        <f>155.25+1/32</f>
        <v>155.28125</v>
      </c>
      <c r="AG126" s="4">
        <f t="shared" si="18"/>
        <v>4.46875</v>
      </c>
      <c r="AH126" s="13">
        <f t="shared" si="52"/>
        <v>0.9930795016</v>
      </c>
      <c r="AI126" s="4">
        <f t="shared" si="20"/>
        <v>0</v>
      </c>
      <c r="AJ126" s="13"/>
      <c r="AK126" s="2">
        <f t="shared" si="45"/>
        <v>36</v>
      </c>
      <c r="AL126" s="4">
        <f t="shared" si="21"/>
        <v>108</v>
      </c>
      <c r="AM126" s="4">
        <f t="shared" si="22"/>
        <v>-0.66</v>
      </c>
      <c r="AP126" s="4">
        <f t="shared" si="23"/>
        <v>0</v>
      </c>
      <c r="AQ126" s="13" t="str">
        <f t="shared" si="53"/>
        <v/>
      </c>
      <c r="AR126" s="4" t="str">
        <f t="shared" si="25"/>
        <v/>
      </c>
      <c r="AS126" s="13"/>
      <c r="AT126" s="2">
        <f t="shared" si="46"/>
        <v>36</v>
      </c>
      <c r="AU126" s="4">
        <f t="shared" si="26"/>
        <v>108</v>
      </c>
      <c r="AV126" s="4">
        <f t="shared" si="27"/>
        <v>-0.66</v>
      </c>
      <c r="AY126" s="4">
        <f t="shared" si="28"/>
        <v>0</v>
      </c>
      <c r="AZ126" s="13" t="str">
        <f t="shared" si="54"/>
        <v/>
      </c>
      <c r="BA126" s="4" t="str">
        <f t="shared" si="30"/>
        <v/>
      </c>
      <c r="BB126" s="13"/>
      <c r="BC126" s="2">
        <f t="shared" si="47"/>
        <v>36</v>
      </c>
      <c r="BD126" s="4">
        <f t="shared" si="31"/>
        <v>108</v>
      </c>
      <c r="BE126" s="4">
        <f t="shared" si="32"/>
        <v>-0.66</v>
      </c>
      <c r="BH126" s="4">
        <f t="shared" si="33"/>
        <v>0</v>
      </c>
      <c r="BI126" s="13" t="str">
        <f t="shared" si="55"/>
        <v/>
      </c>
      <c r="BJ126" s="4" t="str">
        <f t="shared" si="35"/>
        <v/>
      </c>
      <c r="BK126" s="13"/>
      <c r="BL126" s="2">
        <f t="shared" si="48"/>
        <v>36</v>
      </c>
      <c r="BM126" s="4">
        <f t="shared" si="36"/>
        <v>108</v>
      </c>
      <c r="BN126" s="4">
        <f t="shared" si="37"/>
        <v>-0.66</v>
      </c>
      <c r="BQ126" s="4">
        <f t="shared" si="38"/>
        <v>0</v>
      </c>
      <c r="BR126" s="13" t="str">
        <f t="shared" si="56"/>
        <v/>
      </c>
      <c r="BS126" s="4" t="str">
        <f t="shared" si="40"/>
        <v/>
      </c>
      <c r="BT126" s="25"/>
    </row>
    <row r="127">
      <c r="A127" s="2">
        <f t="shared" si="41"/>
        <v>36.5</v>
      </c>
      <c r="B127" s="4">
        <f t="shared" si="1"/>
        <v>109.5</v>
      </c>
      <c r="C127" s="4">
        <f t="shared" si="2"/>
        <v>-0.69</v>
      </c>
      <c r="F127" s="4">
        <f t="shared" si="3"/>
        <v>0</v>
      </c>
      <c r="G127" s="13" t="str">
        <f t="shared" si="49"/>
        <v/>
      </c>
      <c r="H127" s="4" t="str">
        <f t="shared" si="5"/>
        <v/>
      </c>
      <c r="J127" s="2">
        <f t="shared" si="42"/>
        <v>36.5</v>
      </c>
      <c r="K127" s="4">
        <f t="shared" si="6"/>
        <v>109.5</v>
      </c>
      <c r="L127" s="4">
        <f t="shared" si="7"/>
        <v>-0.69</v>
      </c>
      <c r="O127" s="4">
        <f t="shared" si="8"/>
        <v>0</v>
      </c>
      <c r="P127" s="13" t="str">
        <f t="shared" si="50"/>
        <v/>
      </c>
      <c r="Q127" s="4" t="str">
        <f t="shared" si="10"/>
        <v/>
      </c>
      <c r="S127" s="2">
        <f t="shared" si="43"/>
        <v>36.5</v>
      </c>
      <c r="T127" s="4">
        <f t="shared" si="11"/>
        <v>109.5</v>
      </c>
      <c r="U127" s="4">
        <f t="shared" si="12"/>
        <v>-0.63</v>
      </c>
      <c r="X127" s="4">
        <f t="shared" si="13"/>
        <v>0</v>
      </c>
      <c r="Y127" s="13" t="str">
        <f t="shared" si="51"/>
        <v/>
      </c>
      <c r="Z127" s="4" t="str">
        <f t="shared" si="15"/>
        <v/>
      </c>
      <c r="AB127" s="2">
        <f t="shared" si="44"/>
        <v>36.5</v>
      </c>
      <c r="AC127" s="4">
        <f t="shared" si="16"/>
        <v>109.5</v>
      </c>
      <c r="AD127" s="4">
        <f t="shared" si="17"/>
        <v>-0.57</v>
      </c>
      <c r="AG127" s="4">
        <f t="shared" si="18"/>
        <v>0</v>
      </c>
      <c r="AH127" s="13" t="str">
        <f t="shared" si="52"/>
        <v/>
      </c>
      <c r="AI127" s="4" t="str">
        <f t="shared" si="20"/>
        <v/>
      </c>
      <c r="AJ127" s="13"/>
      <c r="AK127" s="2">
        <f t="shared" si="45"/>
        <v>36.5</v>
      </c>
      <c r="AL127" s="4">
        <f t="shared" si="21"/>
        <v>109.5</v>
      </c>
      <c r="AM127" s="4">
        <f t="shared" si="22"/>
        <v>-0.69</v>
      </c>
      <c r="AP127" s="4">
        <f t="shared" si="23"/>
        <v>0</v>
      </c>
      <c r="AQ127" s="13" t="str">
        <f t="shared" si="53"/>
        <v/>
      </c>
      <c r="AR127" s="4" t="str">
        <f t="shared" si="25"/>
        <v/>
      </c>
      <c r="AS127" s="13"/>
      <c r="AT127" s="2">
        <f t="shared" si="46"/>
        <v>36.5</v>
      </c>
      <c r="AU127" s="4">
        <f t="shared" si="26"/>
        <v>109.5</v>
      </c>
      <c r="AV127" s="4">
        <f t="shared" si="27"/>
        <v>-0.69</v>
      </c>
      <c r="AY127" s="4">
        <f t="shared" si="28"/>
        <v>0</v>
      </c>
      <c r="AZ127" s="13" t="str">
        <f t="shared" si="54"/>
        <v/>
      </c>
      <c r="BA127" s="4" t="str">
        <f t="shared" si="30"/>
        <v/>
      </c>
      <c r="BB127" s="13"/>
      <c r="BC127" s="2">
        <f t="shared" si="47"/>
        <v>36.5</v>
      </c>
      <c r="BD127" s="4">
        <f t="shared" si="31"/>
        <v>109.5</v>
      </c>
      <c r="BE127" s="4">
        <f t="shared" si="32"/>
        <v>-0.69</v>
      </c>
      <c r="BH127" s="4">
        <f t="shared" si="33"/>
        <v>0</v>
      </c>
      <c r="BI127" s="13" t="str">
        <f t="shared" si="55"/>
        <v/>
      </c>
      <c r="BJ127" s="4" t="str">
        <f t="shared" si="35"/>
        <v/>
      </c>
      <c r="BK127" s="13"/>
      <c r="BL127" s="2">
        <f t="shared" si="48"/>
        <v>36.5</v>
      </c>
      <c r="BM127" s="4">
        <f t="shared" si="36"/>
        <v>109.5</v>
      </c>
      <c r="BN127" s="4">
        <f t="shared" si="37"/>
        <v>-0.69</v>
      </c>
      <c r="BQ127" s="4">
        <f t="shared" si="38"/>
        <v>0</v>
      </c>
      <c r="BR127" s="13" t="str">
        <f t="shared" si="56"/>
        <v/>
      </c>
      <c r="BS127" s="4" t="str">
        <f t="shared" si="40"/>
        <v/>
      </c>
      <c r="BT127" s="25"/>
    </row>
    <row r="128">
      <c r="A128" s="2">
        <f t="shared" si="41"/>
        <v>37</v>
      </c>
      <c r="B128" s="4">
        <f t="shared" si="1"/>
        <v>111</v>
      </c>
      <c r="C128" s="4">
        <f t="shared" si="2"/>
        <v>-0.72</v>
      </c>
      <c r="F128" s="4">
        <f t="shared" si="3"/>
        <v>0</v>
      </c>
      <c r="G128" s="13" t="str">
        <f t="shared" si="49"/>
        <v/>
      </c>
      <c r="H128" s="4" t="str">
        <f t="shared" si="5"/>
        <v/>
      </c>
      <c r="I128" s="2"/>
      <c r="J128" s="2">
        <f t="shared" si="42"/>
        <v>37</v>
      </c>
      <c r="K128" s="4">
        <f t="shared" si="6"/>
        <v>111</v>
      </c>
      <c r="L128" s="4">
        <f t="shared" si="7"/>
        <v>-0.72</v>
      </c>
      <c r="O128" s="4">
        <f t="shared" si="8"/>
        <v>0</v>
      </c>
      <c r="P128" s="13" t="str">
        <f t="shared" si="50"/>
        <v/>
      </c>
      <c r="Q128" s="4" t="str">
        <f t="shared" si="10"/>
        <v/>
      </c>
      <c r="S128" s="2">
        <f t="shared" si="43"/>
        <v>37</v>
      </c>
      <c r="T128" s="4">
        <f t="shared" si="11"/>
        <v>111</v>
      </c>
      <c r="U128" s="4">
        <f t="shared" si="12"/>
        <v>-0.66</v>
      </c>
      <c r="X128" s="4">
        <f t="shared" si="13"/>
        <v>0</v>
      </c>
      <c r="Y128" s="13" t="str">
        <f t="shared" si="51"/>
        <v/>
      </c>
      <c r="Z128" s="4" t="str">
        <f t="shared" si="15"/>
        <v/>
      </c>
      <c r="AB128" s="2">
        <f t="shared" si="44"/>
        <v>37</v>
      </c>
      <c r="AC128" s="4">
        <f t="shared" si="16"/>
        <v>111</v>
      </c>
      <c r="AD128" s="4">
        <f t="shared" si="17"/>
        <v>-0.6</v>
      </c>
      <c r="AE128" s="4">
        <f>150+13/16</f>
        <v>150.8125</v>
      </c>
      <c r="AF128" s="4">
        <f>155.25+1/32</f>
        <v>155.28125</v>
      </c>
      <c r="AG128" s="4">
        <f t="shared" si="18"/>
        <v>4.46875</v>
      </c>
      <c r="AH128" s="13">
        <f t="shared" si="52"/>
        <v>0.9930795016</v>
      </c>
      <c r="AI128" s="4">
        <f t="shared" si="20"/>
        <v>0</v>
      </c>
      <c r="AJ128" s="13"/>
      <c r="AK128" s="2">
        <f t="shared" si="45"/>
        <v>37</v>
      </c>
      <c r="AL128" s="4">
        <f t="shared" si="21"/>
        <v>111</v>
      </c>
      <c r="AM128" s="4">
        <f t="shared" si="22"/>
        <v>-0.72</v>
      </c>
      <c r="AP128" s="4">
        <f t="shared" si="23"/>
        <v>0</v>
      </c>
      <c r="AQ128" s="13" t="str">
        <f t="shared" si="53"/>
        <v/>
      </c>
      <c r="AR128" s="4" t="str">
        <f t="shared" si="25"/>
        <v/>
      </c>
      <c r="AS128" s="13"/>
      <c r="AT128" s="2">
        <f t="shared" si="46"/>
        <v>37</v>
      </c>
      <c r="AU128" s="4">
        <f t="shared" si="26"/>
        <v>111</v>
      </c>
      <c r="AV128" s="4">
        <f t="shared" si="27"/>
        <v>-0.72</v>
      </c>
      <c r="AY128" s="4">
        <f t="shared" si="28"/>
        <v>0</v>
      </c>
      <c r="AZ128" s="13" t="str">
        <f t="shared" si="54"/>
        <v/>
      </c>
      <c r="BA128" s="4" t="str">
        <f t="shared" si="30"/>
        <v/>
      </c>
      <c r="BB128" s="13"/>
      <c r="BC128" s="2">
        <f t="shared" si="47"/>
        <v>37</v>
      </c>
      <c r="BD128" s="4">
        <f t="shared" si="31"/>
        <v>111</v>
      </c>
      <c r="BE128" s="4">
        <f t="shared" si="32"/>
        <v>-0.72</v>
      </c>
      <c r="BH128" s="4">
        <f t="shared" si="33"/>
        <v>0</v>
      </c>
      <c r="BI128" s="13" t="str">
        <f t="shared" si="55"/>
        <v/>
      </c>
      <c r="BJ128" s="4" t="str">
        <f t="shared" si="35"/>
        <v/>
      </c>
      <c r="BK128" s="13"/>
      <c r="BL128" s="2">
        <f t="shared" si="48"/>
        <v>37</v>
      </c>
      <c r="BM128" s="4">
        <f t="shared" si="36"/>
        <v>111</v>
      </c>
      <c r="BN128" s="4">
        <f t="shared" si="37"/>
        <v>-0.72</v>
      </c>
      <c r="BQ128" s="4">
        <f t="shared" si="38"/>
        <v>0</v>
      </c>
      <c r="BR128" s="13" t="str">
        <f t="shared" si="56"/>
        <v/>
      </c>
      <c r="BS128" s="4" t="str">
        <f t="shared" si="40"/>
        <v/>
      </c>
      <c r="BT128" s="25"/>
    </row>
    <row r="129">
      <c r="A129" s="2">
        <f t="shared" si="41"/>
        <v>37.5</v>
      </c>
      <c r="B129" s="4">
        <f t="shared" si="1"/>
        <v>112.5</v>
      </c>
      <c r="C129" s="4">
        <f t="shared" si="2"/>
        <v>-0.75</v>
      </c>
      <c r="F129" s="4">
        <f t="shared" si="3"/>
        <v>0</v>
      </c>
      <c r="G129" s="13" t="str">
        <f t="shared" si="49"/>
        <v/>
      </c>
      <c r="H129" s="4" t="str">
        <f t="shared" si="5"/>
        <v/>
      </c>
      <c r="J129" s="2">
        <f t="shared" si="42"/>
        <v>37.5</v>
      </c>
      <c r="K129" s="4">
        <f t="shared" si="6"/>
        <v>112.5</v>
      </c>
      <c r="L129" s="4">
        <f t="shared" si="7"/>
        <v>-0.75</v>
      </c>
      <c r="O129" s="4">
        <f t="shared" si="8"/>
        <v>0</v>
      </c>
      <c r="P129" s="13" t="str">
        <f t="shared" si="50"/>
        <v/>
      </c>
      <c r="Q129" s="4" t="str">
        <f t="shared" si="10"/>
        <v/>
      </c>
      <c r="S129" s="2">
        <f t="shared" si="43"/>
        <v>37.5</v>
      </c>
      <c r="T129" s="4">
        <f t="shared" si="11"/>
        <v>112.5</v>
      </c>
      <c r="U129" s="4">
        <f t="shared" si="12"/>
        <v>-0.69</v>
      </c>
      <c r="X129" s="4">
        <f t="shared" si="13"/>
        <v>0</v>
      </c>
      <c r="Y129" s="13" t="str">
        <f t="shared" si="51"/>
        <v/>
      </c>
      <c r="Z129" s="4" t="str">
        <f t="shared" si="15"/>
        <v/>
      </c>
      <c r="AB129" s="2">
        <f t="shared" si="44"/>
        <v>37.5</v>
      </c>
      <c r="AC129" s="4">
        <f t="shared" si="16"/>
        <v>112.5</v>
      </c>
      <c r="AD129" s="4">
        <f t="shared" si="17"/>
        <v>-0.63</v>
      </c>
      <c r="AG129" s="4">
        <f t="shared" si="18"/>
        <v>0</v>
      </c>
      <c r="AH129" s="13" t="str">
        <f t="shared" si="52"/>
        <v/>
      </c>
      <c r="AI129" s="4" t="str">
        <f t="shared" si="20"/>
        <v/>
      </c>
      <c r="AJ129" s="13"/>
      <c r="AK129" s="2">
        <f t="shared" si="45"/>
        <v>37.5</v>
      </c>
      <c r="AL129" s="4">
        <f t="shared" si="21"/>
        <v>112.5</v>
      </c>
      <c r="AM129" s="4">
        <f t="shared" si="22"/>
        <v>-0.75</v>
      </c>
      <c r="AP129" s="4">
        <f t="shared" si="23"/>
        <v>0</v>
      </c>
      <c r="AQ129" s="13" t="str">
        <f t="shared" si="53"/>
        <v/>
      </c>
      <c r="AR129" s="4" t="str">
        <f t="shared" si="25"/>
        <v/>
      </c>
      <c r="AS129" s="13"/>
      <c r="AT129" s="2">
        <f t="shared" si="46"/>
        <v>37.5</v>
      </c>
      <c r="AU129" s="4">
        <f t="shared" si="26"/>
        <v>112.5</v>
      </c>
      <c r="AV129" s="4">
        <f t="shared" si="27"/>
        <v>-0.75</v>
      </c>
      <c r="AY129" s="4">
        <f t="shared" si="28"/>
        <v>0</v>
      </c>
      <c r="AZ129" s="13" t="str">
        <f t="shared" si="54"/>
        <v/>
      </c>
      <c r="BA129" s="4" t="str">
        <f t="shared" si="30"/>
        <v/>
      </c>
      <c r="BB129" s="13"/>
      <c r="BC129" s="2">
        <f t="shared" si="47"/>
        <v>37.5</v>
      </c>
      <c r="BD129" s="4">
        <f t="shared" si="31"/>
        <v>112.5</v>
      </c>
      <c r="BE129" s="4">
        <f t="shared" si="32"/>
        <v>-0.75</v>
      </c>
      <c r="BH129" s="4">
        <f t="shared" si="33"/>
        <v>0</v>
      </c>
      <c r="BI129" s="13" t="str">
        <f t="shared" si="55"/>
        <v/>
      </c>
      <c r="BJ129" s="4" t="str">
        <f t="shared" si="35"/>
        <v/>
      </c>
      <c r="BK129" s="13"/>
      <c r="BL129" s="2">
        <f t="shared" si="48"/>
        <v>37.5</v>
      </c>
      <c r="BM129" s="4">
        <f t="shared" si="36"/>
        <v>112.5</v>
      </c>
      <c r="BN129" s="4">
        <f t="shared" si="37"/>
        <v>-0.75</v>
      </c>
      <c r="BQ129" s="4">
        <f t="shared" si="38"/>
        <v>0</v>
      </c>
      <c r="BR129" s="13" t="str">
        <f t="shared" si="56"/>
        <v/>
      </c>
      <c r="BS129" s="4" t="str">
        <f t="shared" si="40"/>
        <v/>
      </c>
      <c r="BT129" s="25"/>
    </row>
    <row r="130">
      <c r="A130" s="2">
        <f t="shared" si="41"/>
        <v>38</v>
      </c>
      <c r="B130" s="4">
        <f t="shared" si="1"/>
        <v>114</v>
      </c>
      <c r="C130" s="4">
        <f t="shared" si="2"/>
        <v>-0.78</v>
      </c>
      <c r="F130" s="4">
        <f t="shared" si="3"/>
        <v>0</v>
      </c>
      <c r="G130" s="13" t="str">
        <f t="shared" si="49"/>
        <v/>
      </c>
      <c r="H130" s="4" t="str">
        <f t="shared" si="5"/>
        <v/>
      </c>
      <c r="J130" s="2">
        <f t="shared" si="42"/>
        <v>38</v>
      </c>
      <c r="K130" s="4">
        <f t="shared" si="6"/>
        <v>114</v>
      </c>
      <c r="L130" s="4">
        <f t="shared" si="7"/>
        <v>-0.78</v>
      </c>
      <c r="O130" s="4">
        <f t="shared" si="8"/>
        <v>0</v>
      </c>
      <c r="P130" s="13" t="str">
        <f t="shared" si="50"/>
        <v/>
      </c>
      <c r="Q130" s="4" t="str">
        <f t="shared" si="10"/>
        <v/>
      </c>
      <c r="S130" s="2">
        <f t="shared" si="43"/>
        <v>38</v>
      </c>
      <c r="T130" s="4">
        <f t="shared" si="11"/>
        <v>114</v>
      </c>
      <c r="U130" s="4">
        <f t="shared" si="12"/>
        <v>-0.72</v>
      </c>
      <c r="V130" s="4">
        <f>150.75+1/32</f>
        <v>150.78125</v>
      </c>
      <c r="W130" s="4">
        <f>155+5/16</f>
        <v>155.3125</v>
      </c>
      <c r="X130" s="4">
        <f t="shared" si="13"/>
        <v>4.53125</v>
      </c>
      <c r="Y130" s="13">
        <f t="shared" si="51"/>
        <v>0.9931739816</v>
      </c>
      <c r="Z130" s="4">
        <f t="shared" si="15"/>
        <v>0</v>
      </c>
      <c r="AB130" s="2">
        <f t="shared" si="44"/>
        <v>38</v>
      </c>
      <c r="AC130" s="4">
        <f t="shared" si="16"/>
        <v>114</v>
      </c>
      <c r="AD130" s="4">
        <f t="shared" si="17"/>
        <v>-0.66</v>
      </c>
      <c r="AE130" s="4">
        <f>150+13/16</f>
        <v>150.8125</v>
      </c>
      <c r="AF130" s="4">
        <f>155.25+1/32</f>
        <v>155.28125</v>
      </c>
      <c r="AG130" s="4">
        <f t="shared" si="18"/>
        <v>4.46875</v>
      </c>
      <c r="AH130" s="13">
        <f t="shared" si="52"/>
        <v>0.9930795016</v>
      </c>
      <c r="AI130" s="4">
        <f t="shared" si="20"/>
        <v>0</v>
      </c>
      <c r="AJ130" s="13"/>
      <c r="AK130" s="2">
        <f t="shared" si="45"/>
        <v>38</v>
      </c>
      <c r="AL130" s="4">
        <f t="shared" si="21"/>
        <v>114</v>
      </c>
      <c r="AM130" s="4">
        <f t="shared" si="22"/>
        <v>-0.78</v>
      </c>
      <c r="AP130" s="4">
        <f t="shared" si="23"/>
        <v>0</v>
      </c>
      <c r="AQ130" s="13" t="str">
        <f t="shared" si="53"/>
        <v/>
      </c>
      <c r="AR130" s="4" t="str">
        <f t="shared" si="25"/>
        <v/>
      </c>
      <c r="AS130" s="13"/>
      <c r="AT130" s="2">
        <f t="shared" si="46"/>
        <v>38</v>
      </c>
      <c r="AU130" s="4">
        <f t="shared" si="26"/>
        <v>114</v>
      </c>
      <c r="AV130" s="4">
        <f t="shared" si="27"/>
        <v>-0.78</v>
      </c>
      <c r="AY130" s="4">
        <f t="shared" si="28"/>
        <v>0</v>
      </c>
      <c r="AZ130" s="13" t="str">
        <f t="shared" si="54"/>
        <v/>
      </c>
      <c r="BA130" s="4" t="str">
        <f t="shared" si="30"/>
        <v/>
      </c>
      <c r="BB130" s="13"/>
      <c r="BC130" s="2">
        <f t="shared" si="47"/>
        <v>38</v>
      </c>
      <c r="BD130" s="4">
        <f t="shared" si="31"/>
        <v>114</v>
      </c>
      <c r="BE130" s="4">
        <f t="shared" si="32"/>
        <v>-0.78</v>
      </c>
      <c r="BH130" s="4">
        <f t="shared" si="33"/>
        <v>0</v>
      </c>
      <c r="BI130" s="13" t="str">
        <f t="shared" si="55"/>
        <v/>
      </c>
      <c r="BJ130" s="4" t="str">
        <f t="shared" si="35"/>
        <v/>
      </c>
      <c r="BK130" s="13"/>
      <c r="BL130" s="2">
        <f t="shared" si="48"/>
        <v>38</v>
      </c>
      <c r="BM130" s="4">
        <f t="shared" si="36"/>
        <v>114</v>
      </c>
      <c r="BN130" s="4">
        <f t="shared" si="37"/>
        <v>-0.78</v>
      </c>
      <c r="BQ130" s="4">
        <f t="shared" si="38"/>
        <v>0</v>
      </c>
      <c r="BR130" s="13" t="str">
        <f t="shared" si="56"/>
        <v/>
      </c>
      <c r="BS130" s="4" t="str">
        <f t="shared" si="40"/>
        <v/>
      </c>
      <c r="BT130" s="25"/>
    </row>
    <row r="131">
      <c r="A131" s="2">
        <f t="shared" si="41"/>
        <v>38.5</v>
      </c>
      <c r="B131" s="4">
        <f t="shared" si="1"/>
        <v>115.5</v>
      </c>
      <c r="C131" s="4">
        <f t="shared" si="2"/>
        <v>-0.81</v>
      </c>
      <c r="F131" s="4">
        <f t="shared" si="3"/>
        <v>0</v>
      </c>
      <c r="G131" s="13" t="str">
        <f t="shared" si="49"/>
        <v/>
      </c>
      <c r="H131" s="4" t="str">
        <f t="shared" si="5"/>
        <v/>
      </c>
      <c r="J131" s="2">
        <f t="shared" si="42"/>
        <v>38.5</v>
      </c>
      <c r="K131" s="4">
        <f t="shared" si="6"/>
        <v>115.5</v>
      </c>
      <c r="L131" s="4">
        <f t="shared" si="7"/>
        <v>-0.81</v>
      </c>
      <c r="O131" s="4">
        <f t="shared" si="8"/>
        <v>0</v>
      </c>
      <c r="P131" s="13" t="str">
        <f t="shared" si="50"/>
        <v/>
      </c>
      <c r="Q131" s="4" t="str">
        <f t="shared" si="10"/>
        <v/>
      </c>
      <c r="S131" s="2">
        <f t="shared" si="43"/>
        <v>38.5</v>
      </c>
      <c r="T131" s="4">
        <f t="shared" si="11"/>
        <v>115.5</v>
      </c>
      <c r="U131" s="4">
        <f t="shared" si="12"/>
        <v>-0.75</v>
      </c>
      <c r="X131" s="4">
        <f t="shared" si="13"/>
        <v>0</v>
      </c>
      <c r="Y131" s="13" t="str">
        <f t="shared" si="51"/>
        <v/>
      </c>
      <c r="Z131" s="4" t="str">
        <f t="shared" si="15"/>
        <v/>
      </c>
      <c r="AB131" s="2">
        <f t="shared" si="44"/>
        <v>38.5</v>
      </c>
      <c r="AC131" s="4">
        <f t="shared" si="16"/>
        <v>115.5</v>
      </c>
      <c r="AD131" s="4">
        <f t="shared" si="17"/>
        <v>-0.69</v>
      </c>
      <c r="AG131" s="4">
        <f t="shared" si="18"/>
        <v>0</v>
      </c>
      <c r="AH131" s="13" t="str">
        <f t="shared" si="52"/>
        <v/>
      </c>
      <c r="AI131" s="4" t="str">
        <f t="shared" si="20"/>
        <v/>
      </c>
      <c r="AJ131" s="13"/>
      <c r="AK131" s="2">
        <f t="shared" si="45"/>
        <v>38.5</v>
      </c>
      <c r="AL131" s="4">
        <f t="shared" si="21"/>
        <v>115.5</v>
      </c>
      <c r="AM131" s="4">
        <f t="shared" si="22"/>
        <v>-0.81</v>
      </c>
      <c r="AP131" s="4">
        <f t="shared" si="23"/>
        <v>0</v>
      </c>
      <c r="AQ131" s="13" t="str">
        <f t="shared" si="53"/>
        <v/>
      </c>
      <c r="AR131" s="4" t="str">
        <f t="shared" si="25"/>
        <v/>
      </c>
      <c r="AS131" s="13"/>
      <c r="AT131" s="2">
        <f t="shared" si="46"/>
        <v>38.5</v>
      </c>
      <c r="AU131" s="4">
        <f t="shared" si="26"/>
        <v>115.5</v>
      </c>
      <c r="AV131" s="4">
        <f t="shared" si="27"/>
        <v>-0.81</v>
      </c>
      <c r="AY131" s="4">
        <f t="shared" si="28"/>
        <v>0</v>
      </c>
      <c r="AZ131" s="13" t="str">
        <f t="shared" si="54"/>
        <v/>
      </c>
      <c r="BA131" s="4" t="str">
        <f t="shared" si="30"/>
        <v/>
      </c>
      <c r="BB131" s="13"/>
      <c r="BC131" s="2">
        <f t="shared" si="47"/>
        <v>38.5</v>
      </c>
      <c r="BD131" s="4">
        <f t="shared" si="31"/>
        <v>115.5</v>
      </c>
      <c r="BE131" s="4">
        <f t="shared" si="32"/>
        <v>-0.81</v>
      </c>
      <c r="BH131" s="4">
        <f t="shared" si="33"/>
        <v>0</v>
      </c>
      <c r="BI131" s="13" t="str">
        <f t="shared" si="55"/>
        <v/>
      </c>
      <c r="BJ131" s="4" t="str">
        <f t="shared" si="35"/>
        <v/>
      </c>
      <c r="BK131" s="13"/>
      <c r="BL131" s="2">
        <f t="shared" si="48"/>
        <v>38.5</v>
      </c>
      <c r="BM131" s="4">
        <f t="shared" si="36"/>
        <v>115.5</v>
      </c>
      <c r="BN131" s="4">
        <f t="shared" si="37"/>
        <v>-0.81</v>
      </c>
      <c r="BQ131" s="4">
        <f t="shared" si="38"/>
        <v>0</v>
      </c>
      <c r="BR131" s="13" t="str">
        <f t="shared" si="56"/>
        <v/>
      </c>
      <c r="BS131" s="4" t="str">
        <f t="shared" si="40"/>
        <v/>
      </c>
      <c r="BT131" s="25"/>
    </row>
    <row r="132">
      <c r="A132" s="2">
        <f t="shared" si="41"/>
        <v>39</v>
      </c>
      <c r="B132" s="4">
        <f t="shared" si="1"/>
        <v>117</v>
      </c>
      <c r="C132" s="4">
        <f t="shared" si="2"/>
        <v>-0.84</v>
      </c>
      <c r="F132" s="4">
        <f t="shared" si="3"/>
        <v>0</v>
      </c>
      <c r="G132" s="13" t="str">
        <f t="shared" si="49"/>
        <v/>
      </c>
      <c r="H132" s="4" t="str">
        <f t="shared" si="5"/>
        <v/>
      </c>
      <c r="J132" s="2">
        <f t="shared" si="42"/>
        <v>39</v>
      </c>
      <c r="K132" s="4">
        <f t="shared" si="6"/>
        <v>117</v>
      </c>
      <c r="L132" s="4">
        <f t="shared" si="7"/>
        <v>-0.84</v>
      </c>
      <c r="O132" s="4">
        <f t="shared" si="8"/>
        <v>0</v>
      </c>
      <c r="P132" s="13" t="str">
        <f t="shared" si="50"/>
        <v/>
      </c>
      <c r="Q132" s="4" t="str">
        <f t="shared" si="10"/>
        <v/>
      </c>
      <c r="S132" s="2">
        <f t="shared" si="43"/>
        <v>39</v>
      </c>
      <c r="T132" s="4">
        <f t="shared" si="11"/>
        <v>117</v>
      </c>
      <c r="U132" s="4">
        <f t="shared" si="12"/>
        <v>-0.78</v>
      </c>
      <c r="X132" s="4">
        <f t="shared" si="13"/>
        <v>0</v>
      </c>
      <c r="Y132" s="13" t="str">
        <f t="shared" si="51"/>
        <v/>
      </c>
      <c r="Z132" s="4" t="str">
        <f t="shared" si="15"/>
        <v/>
      </c>
      <c r="AB132" s="2">
        <f t="shared" si="44"/>
        <v>39</v>
      </c>
      <c r="AC132" s="4">
        <f t="shared" si="16"/>
        <v>117</v>
      </c>
      <c r="AD132" s="4">
        <f t="shared" si="17"/>
        <v>-0.72</v>
      </c>
      <c r="AG132" s="4">
        <f t="shared" si="18"/>
        <v>0</v>
      </c>
      <c r="AH132" s="13" t="str">
        <f t="shared" si="52"/>
        <v/>
      </c>
      <c r="AI132" s="4" t="str">
        <f t="shared" si="20"/>
        <v/>
      </c>
      <c r="AJ132" s="13"/>
      <c r="AK132" s="2">
        <f t="shared" si="45"/>
        <v>39</v>
      </c>
      <c r="AL132" s="4">
        <f t="shared" si="21"/>
        <v>117</v>
      </c>
      <c r="AM132" s="4">
        <f t="shared" si="22"/>
        <v>-0.84</v>
      </c>
      <c r="AP132" s="4">
        <f t="shared" si="23"/>
        <v>0</v>
      </c>
      <c r="AQ132" s="13" t="str">
        <f t="shared" si="53"/>
        <v/>
      </c>
      <c r="AR132" s="4" t="str">
        <f t="shared" si="25"/>
        <v/>
      </c>
      <c r="AS132" s="13"/>
      <c r="AT132" s="2">
        <f t="shared" si="46"/>
        <v>39</v>
      </c>
      <c r="AU132" s="4">
        <f t="shared" si="26"/>
        <v>117</v>
      </c>
      <c r="AV132" s="4">
        <f t="shared" si="27"/>
        <v>-0.84</v>
      </c>
      <c r="AY132" s="4">
        <f t="shared" si="28"/>
        <v>0</v>
      </c>
      <c r="AZ132" s="13" t="str">
        <f t="shared" si="54"/>
        <v/>
      </c>
      <c r="BA132" s="4" t="str">
        <f t="shared" si="30"/>
        <v/>
      </c>
      <c r="BB132" s="13"/>
      <c r="BC132" s="2">
        <f t="shared" si="47"/>
        <v>39</v>
      </c>
      <c r="BD132" s="4">
        <f t="shared" si="31"/>
        <v>117</v>
      </c>
      <c r="BE132" s="4">
        <f t="shared" si="32"/>
        <v>-0.84</v>
      </c>
      <c r="BH132" s="4">
        <f t="shared" si="33"/>
        <v>0</v>
      </c>
      <c r="BI132" s="13" t="str">
        <f t="shared" si="55"/>
        <v/>
      </c>
      <c r="BJ132" s="4" t="str">
        <f t="shared" si="35"/>
        <v/>
      </c>
      <c r="BK132" s="13"/>
      <c r="BL132" s="2">
        <f t="shared" si="48"/>
        <v>39</v>
      </c>
      <c r="BM132" s="4">
        <f t="shared" si="36"/>
        <v>117</v>
      </c>
      <c r="BN132" s="4">
        <f t="shared" si="37"/>
        <v>-0.84</v>
      </c>
      <c r="BQ132" s="4">
        <f t="shared" si="38"/>
        <v>0</v>
      </c>
      <c r="BR132" s="13" t="str">
        <f t="shared" si="56"/>
        <v/>
      </c>
      <c r="BS132" s="4" t="str">
        <f t="shared" si="40"/>
        <v/>
      </c>
      <c r="BT132" s="25"/>
    </row>
    <row r="133">
      <c r="A133" s="2">
        <f t="shared" si="41"/>
        <v>39.5</v>
      </c>
      <c r="B133" s="4">
        <f t="shared" si="1"/>
        <v>118.5</v>
      </c>
      <c r="C133" s="4">
        <f t="shared" si="2"/>
        <v>-0.87</v>
      </c>
      <c r="F133" s="4">
        <f t="shared" si="3"/>
        <v>0</v>
      </c>
      <c r="G133" s="13" t="str">
        <f t="shared" si="49"/>
        <v/>
      </c>
      <c r="H133" s="4" t="str">
        <f t="shared" si="5"/>
        <v/>
      </c>
      <c r="J133" s="2">
        <f t="shared" si="42"/>
        <v>39.5</v>
      </c>
      <c r="K133" s="4">
        <f t="shared" si="6"/>
        <v>118.5</v>
      </c>
      <c r="L133" s="4">
        <f t="shared" si="7"/>
        <v>-0.87</v>
      </c>
      <c r="O133" s="4">
        <f t="shared" si="8"/>
        <v>0</v>
      </c>
      <c r="P133" s="13" t="str">
        <f t="shared" si="50"/>
        <v/>
      </c>
      <c r="Q133" s="4" t="str">
        <f t="shared" si="10"/>
        <v/>
      </c>
      <c r="S133" s="2">
        <f t="shared" si="43"/>
        <v>39.5</v>
      </c>
      <c r="T133" s="4">
        <f t="shared" si="11"/>
        <v>118.5</v>
      </c>
      <c r="U133" s="4">
        <f t="shared" si="12"/>
        <v>-0.81</v>
      </c>
      <c r="X133" s="4">
        <f t="shared" si="13"/>
        <v>0</v>
      </c>
      <c r="Y133" s="13" t="str">
        <f t="shared" si="51"/>
        <v/>
      </c>
      <c r="Z133" s="4" t="str">
        <f t="shared" si="15"/>
        <v/>
      </c>
      <c r="AB133" s="2">
        <f t="shared" si="44"/>
        <v>39.5</v>
      </c>
      <c r="AC133" s="4">
        <f t="shared" si="16"/>
        <v>118.5</v>
      </c>
      <c r="AD133" s="4">
        <f t="shared" si="17"/>
        <v>-0.75</v>
      </c>
      <c r="AG133" s="4">
        <f t="shared" si="18"/>
        <v>0</v>
      </c>
      <c r="AH133" s="13" t="str">
        <f t="shared" si="52"/>
        <v/>
      </c>
      <c r="AI133" s="4" t="str">
        <f t="shared" si="20"/>
        <v/>
      </c>
      <c r="AJ133" s="13"/>
      <c r="AK133" s="2">
        <f t="shared" si="45"/>
        <v>39.5</v>
      </c>
      <c r="AL133" s="4">
        <f t="shared" si="21"/>
        <v>118.5</v>
      </c>
      <c r="AM133" s="4">
        <f t="shared" si="22"/>
        <v>-0.87</v>
      </c>
      <c r="AP133" s="4">
        <f t="shared" si="23"/>
        <v>0</v>
      </c>
      <c r="AQ133" s="13" t="str">
        <f t="shared" si="53"/>
        <v/>
      </c>
      <c r="AR133" s="4" t="str">
        <f t="shared" si="25"/>
        <v/>
      </c>
      <c r="AS133" s="13"/>
      <c r="AT133" s="2">
        <f t="shared" si="46"/>
        <v>39.5</v>
      </c>
      <c r="AU133" s="4">
        <f t="shared" si="26"/>
        <v>118.5</v>
      </c>
      <c r="AV133" s="4">
        <f t="shared" si="27"/>
        <v>-0.87</v>
      </c>
      <c r="AY133" s="4">
        <f t="shared" si="28"/>
        <v>0</v>
      </c>
      <c r="AZ133" s="13" t="str">
        <f t="shared" si="54"/>
        <v/>
      </c>
      <c r="BA133" s="4" t="str">
        <f t="shared" si="30"/>
        <v/>
      </c>
      <c r="BB133" s="13"/>
      <c r="BC133" s="2">
        <f t="shared" si="47"/>
        <v>39.5</v>
      </c>
      <c r="BD133" s="4">
        <f t="shared" si="31"/>
        <v>118.5</v>
      </c>
      <c r="BE133" s="4">
        <f t="shared" si="32"/>
        <v>-0.87</v>
      </c>
      <c r="BH133" s="4">
        <f t="shared" si="33"/>
        <v>0</v>
      </c>
      <c r="BI133" s="13" t="str">
        <f t="shared" si="55"/>
        <v/>
      </c>
      <c r="BJ133" s="4" t="str">
        <f t="shared" si="35"/>
        <v/>
      </c>
      <c r="BK133" s="13"/>
      <c r="BL133" s="2">
        <f t="shared" si="48"/>
        <v>39.5</v>
      </c>
      <c r="BM133" s="4">
        <f t="shared" si="36"/>
        <v>118.5</v>
      </c>
      <c r="BN133" s="4">
        <f t="shared" si="37"/>
        <v>-0.87</v>
      </c>
      <c r="BQ133" s="4">
        <f t="shared" si="38"/>
        <v>0</v>
      </c>
      <c r="BR133" s="13" t="str">
        <f t="shared" si="56"/>
        <v/>
      </c>
      <c r="BS133" s="4" t="str">
        <f t="shared" si="40"/>
        <v/>
      </c>
      <c r="BT133" s="25"/>
    </row>
    <row r="134">
      <c r="A134" s="2">
        <f t="shared" si="41"/>
        <v>40</v>
      </c>
      <c r="B134" s="4">
        <f t="shared" si="1"/>
        <v>120</v>
      </c>
      <c r="C134" s="4">
        <f t="shared" si="2"/>
        <v>-0.9</v>
      </c>
      <c r="F134" s="4">
        <f t="shared" si="3"/>
        <v>0</v>
      </c>
      <c r="G134" s="13" t="str">
        <f t="shared" si="49"/>
        <v/>
      </c>
      <c r="H134" s="4" t="str">
        <f t="shared" si="5"/>
        <v/>
      </c>
      <c r="J134" s="2">
        <f t="shared" si="42"/>
        <v>40</v>
      </c>
      <c r="K134" s="4">
        <f t="shared" si="6"/>
        <v>120</v>
      </c>
      <c r="L134" s="4">
        <f t="shared" si="7"/>
        <v>-0.9</v>
      </c>
      <c r="O134" s="4">
        <f t="shared" si="8"/>
        <v>0</v>
      </c>
      <c r="P134" s="13" t="str">
        <f t="shared" si="50"/>
        <v/>
      </c>
      <c r="Q134" s="4" t="str">
        <f t="shared" si="10"/>
        <v/>
      </c>
      <c r="S134" s="2">
        <f t="shared" si="43"/>
        <v>40</v>
      </c>
      <c r="T134" s="4">
        <f t="shared" si="11"/>
        <v>120</v>
      </c>
      <c r="U134" s="4">
        <f t="shared" si="12"/>
        <v>-0.84</v>
      </c>
      <c r="V134" s="4">
        <f>150.75</f>
        <v>150.75</v>
      </c>
      <c r="W134" s="4">
        <f>155+5/16</f>
        <v>155.3125</v>
      </c>
      <c r="X134" s="4">
        <f t="shared" si="13"/>
        <v>4.5625</v>
      </c>
      <c r="Y134" s="13">
        <f t="shared" si="51"/>
        <v>0.9965928351</v>
      </c>
      <c r="Z134" s="4">
        <f t="shared" si="15"/>
        <v>0</v>
      </c>
      <c r="AB134" s="2">
        <f t="shared" si="44"/>
        <v>40</v>
      </c>
      <c r="AC134" s="4">
        <f t="shared" si="16"/>
        <v>120</v>
      </c>
      <c r="AD134" s="4">
        <f t="shared" si="17"/>
        <v>-0.78</v>
      </c>
      <c r="AE134" s="4">
        <f>150+13/16</f>
        <v>150.8125</v>
      </c>
      <c r="AF134" s="4">
        <f>155.25+1/32</f>
        <v>155.28125</v>
      </c>
      <c r="AG134" s="4">
        <f t="shared" si="18"/>
        <v>4.46875</v>
      </c>
      <c r="AH134" s="13">
        <f t="shared" si="52"/>
        <v>0.9930795016</v>
      </c>
      <c r="AI134" s="4">
        <f t="shared" si="20"/>
        <v>0</v>
      </c>
      <c r="AJ134" s="13"/>
      <c r="AK134" s="2">
        <f t="shared" si="45"/>
        <v>40</v>
      </c>
      <c r="AL134" s="4">
        <f t="shared" si="21"/>
        <v>120</v>
      </c>
      <c r="AM134" s="4">
        <f t="shared" si="22"/>
        <v>-0.9</v>
      </c>
      <c r="AP134" s="4">
        <f t="shared" si="23"/>
        <v>0</v>
      </c>
      <c r="AQ134" s="13" t="str">
        <f t="shared" si="53"/>
        <v/>
      </c>
      <c r="AR134" s="4" t="str">
        <f t="shared" si="25"/>
        <v/>
      </c>
      <c r="AS134" s="13"/>
      <c r="AT134" s="2">
        <f t="shared" si="46"/>
        <v>40</v>
      </c>
      <c r="AU134" s="4">
        <f t="shared" si="26"/>
        <v>120</v>
      </c>
      <c r="AV134" s="4">
        <f t="shared" si="27"/>
        <v>-0.9</v>
      </c>
      <c r="AY134" s="4">
        <f t="shared" si="28"/>
        <v>0</v>
      </c>
      <c r="AZ134" s="13" t="str">
        <f t="shared" si="54"/>
        <v/>
      </c>
      <c r="BA134" s="4" t="str">
        <f t="shared" si="30"/>
        <v/>
      </c>
      <c r="BB134" s="13"/>
      <c r="BC134" s="2">
        <f t="shared" si="47"/>
        <v>40</v>
      </c>
      <c r="BD134" s="4">
        <f t="shared" si="31"/>
        <v>120</v>
      </c>
      <c r="BE134" s="4">
        <f t="shared" si="32"/>
        <v>-0.9</v>
      </c>
      <c r="BH134" s="4">
        <f t="shared" si="33"/>
        <v>0</v>
      </c>
      <c r="BI134" s="13" t="str">
        <f t="shared" si="55"/>
        <v/>
      </c>
      <c r="BJ134" s="4" t="str">
        <f t="shared" si="35"/>
        <v/>
      </c>
      <c r="BK134" s="13"/>
      <c r="BL134" s="2">
        <f t="shared" si="48"/>
        <v>40</v>
      </c>
      <c r="BM134" s="4">
        <f t="shared" si="36"/>
        <v>120</v>
      </c>
      <c r="BN134" s="4">
        <f t="shared" si="37"/>
        <v>-0.9</v>
      </c>
      <c r="BQ134" s="4">
        <f t="shared" si="38"/>
        <v>0</v>
      </c>
      <c r="BR134" s="13" t="str">
        <f t="shared" si="56"/>
        <v/>
      </c>
      <c r="BS134" s="4" t="str">
        <f t="shared" si="40"/>
        <v/>
      </c>
      <c r="BT134" s="25"/>
    </row>
    <row r="135">
      <c r="A135" s="2">
        <f t="shared" si="41"/>
        <v>40.5</v>
      </c>
      <c r="B135" s="4">
        <f t="shared" si="1"/>
        <v>121.5</v>
      </c>
      <c r="C135" s="4">
        <f t="shared" si="2"/>
        <v>-0.93</v>
      </c>
      <c r="F135" s="4">
        <f t="shared" si="3"/>
        <v>0</v>
      </c>
      <c r="G135" s="13" t="str">
        <f t="shared" si="49"/>
        <v/>
      </c>
      <c r="H135" s="4" t="str">
        <f t="shared" si="5"/>
        <v/>
      </c>
      <c r="J135" s="2">
        <f t="shared" si="42"/>
        <v>40.5</v>
      </c>
      <c r="K135" s="4">
        <f t="shared" si="6"/>
        <v>121.5</v>
      </c>
      <c r="L135" s="4">
        <f t="shared" si="7"/>
        <v>-0.93</v>
      </c>
      <c r="O135" s="4">
        <f t="shared" si="8"/>
        <v>0</v>
      </c>
      <c r="P135" s="13" t="str">
        <f t="shared" si="50"/>
        <v/>
      </c>
      <c r="Q135" s="4" t="str">
        <f t="shared" si="10"/>
        <v/>
      </c>
      <c r="S135" s="2">
        <f t="shared" si="43"/>
        <v>40.5</v>
      </c>
      <c r="T135" s="4">
        <f t="shared" si="11"/>
        <v>121.5</v>
      </c>
      <c r="U135" s="4">
        <f t="shared" si="12"/>
        <v>-0.87</v>
      </c>
      <c r="X135" s="4">
        <f t="shared" si="13"/>
        <v>0</v>
      </c>
      <c r="Y135" s="13" t="str">
        <f t="shared" si="51"/>
        <v/>
      </c>
      <c r="Z135" s="4" t="str">
        <f t="shared" si="15"/>
        <v/>
      </c>
      <c r="AB135" s="2">
        <f t="shared" si="44"/>
        <v>40.5</v>
      </c>
      <c r="AC135" s="4">
        <f t="shared" si="16"/>
        <v>121.5</v>
      </c>
      <c r="AD135" s="4">
        <f t="shared" si="17"/>
        <v>-0.81</v>
      </c>
      <c r="AG135" s="4">
        <f t="shared" si="18"/>
        <v>0</v>
      </c>
      <c r="AH135" s="13" t="str">
        <f t="shared" si="52"/>
        <v/>
      </c>
      <c r="AI135" s="4" t="str">
        <f t="shared" si="20"/>
        <v/>
      </c>
      <c r="AJ135" s="13"/>
      <c r="AK135" s="2">
        <f t="shared" si="45"/>
        <v>40.5</v>
      </c>
      <c r="AL135" s="4">
        <f t="shared" si="21"/>
        <v>121.5</v>
      </c>
      <c r="AM135" s="4">
        <f t="shared" si="22"/>
        <v>-0.93</v>
      </c>
      <c r="AP135" s="4">
        <f t="shared" si="23"/>
        <v>0</v>
      </c>
      <c r="AQ135" s="13" t="str">
        <f t="shared" si="53"/>
        <v/>
      </c>
      <c r="AR135" s="4" t="str">
        <f t="shared" si="25"/>
        <v/>
      </c>
      <c r="AS135" s="13"/>
      <c r="AT135" s="2">
        <f t="shared" si="46"/>
        <v>40.5</v>
      </c>
      <c r="AU135" s="4">
        <f t="shared" si="26"/>
        <v>121.5</v>
      </c>
      <c r="AV135" s="4">
        <f t="shared" si="27"/>
        <v>-0.93</v>
      </c>
      <c r="AY135" s="4">
        <f t="shared" si="28"/>
        <v>0</v>
      </c>
      <c r="AZ135" s="13" t="str">
        <f t="shared" si="54"/>
        <v/>
      </c>
      <c r="BA135" s="4" t="str">
        <f t="shared" si="30"/>
        <v/>
      </c>
      <c r="BB135" s="13"/>
      <c r="BC135" s="2">
        <f t="shared" si="47"/>
        <v>40.5</v>
      </c>
      <c r="BD135" s="4">
        <f t="shared" si="31"/>
        <v>121.5</v>
      </c>
      <c r="BE135" s="4">
        <f t="shared" si="32"/>
        <v>-0.93</v>
      </c>
      <c r="BH135" s="4">
        <f t="shared" si="33"/>
        <v>0</v>
      </c>
      <c r="BI135" s="13" t="str">
        <f t="shared" si="55"/>
        <v/>
      </c>
      <c r="BJ135" s="4" t="str">
        <f t="shared" si="35"/>
        <v/>
      </c>
      <c r="BK135" s="13"/>
      <c r="BL135" s="2">
        <f t="shared" si="48"/>
        <v>40.5</v>
      </c>
      <c r="BM135" s="4">
        <f t="shared" si="36"/>
        <v>121.5</v>
      </c>
      <c r="BN135" s="4">
        <f t="shared" si="37"/>
        <v>-0.93</v>
      </c>
      <c r="BQ135" s="4">
        <f t="shared" si="38"/>
        <v>0</v>
      </c>
      <c r="BR135" s="13" t="str">
        <f t="shared" si="56"/>
        <v/>
      </c>
      <c r="BS135" s="4" t="str">
        <f t="shared" si="40"/>
        <v/>
      </c>
      <c r="BT135" s="25"/>
    </row>
    <row r="136">
      <c r="A136" s="2">
        <f t="shared" si="41"/>
        <v>41</v>
      </c>
      <c r="B136" s="4">
        <f t="shared" si="1"/>
        <v>123</v>
      </c>
      <c r="C136" s="4">
        <f t="shared" si="2"/>
        <v>-0.96</v>
      </c>
      <c r="F136" s="4">
        <f t="shared" si="3"/>
        <v>0</v>
      </c>
      <c r="G136" s="13" t="str">
        <f t="shared" si="49"/>
        <v/>
      </c>
      <c r="H136" s="4" t="str">
        <f t="shared" si="5"/>
        <v/>
      </c>
      <c r="J136" s="2">
        <f t="shared" si="42"/>
        <v>41</v>
      </c>
      <c r="K136" s="4">
        <f t="shared" si="6"/>
        <v>123</v>
      </c>
      <c r="L136" s="4">
        <f t="shared" si="7"/>
        <v>-0.96</v>
      </c>
      <c r="O136" s="4">
        <f t="shared" si="8"/>
        <v>0</v>
      </c>
      <c r="P136" s="13" t="str">
        <f t="shared" si="50"/>
        <v/>
      </c>
      <c r="Q136" s="4" t="str">
        <f t="shared" si="10"/>
        <v/>
      </c>
      <c r="S136" s="2">
        <f t="shared" si="43"/>
        <v>41</v>
      </c>
      <c r="T136" s="4">
        <f t="shared" si="11"/>
        <v>123</v>
      </c>
      <c r="U136" s="4">
        <f t="shared" si="12"/>
        <v>-0.9</v>
      </c>
      <c r="X136" s="4">
        <f t="shared" si="13"/>
        <v>0</v>
      </c>
      <c r="Y136" s="13" t="str">
        <f t="shared" si="51"/>
        <v/>
      </c>
      <c r="Z136" s="4" t="str">
        <f t="shared" si="15"/>
        <v/>
      </c>
      <c r="AB136" s="2">
        <f t="shared" si="44"/>
        <v>41</v>
      </c>
      <c r="AC136" s="4">
        <f t="shared" si="16"/>
        <v>123</v>
      </c>
      <c r="AD136" s="4">
        <f t="shared" si="17"/>
        <v>-0.84</v>
      </c>
      <c r="AG136" s="4">
        <f t="shared" si="18"/>
        <v>0</v>
      </c>
      <c r="AH136" s="13" t="str">
        <f t="shared" si="52"/>
        <v/>
      </c>
      <c r="AI136" s="4" t="str">
        <f t="shared" si="20"/>
        <v/>
      </c>
      <c r="AJ136" s="13"/>
      <c r="AK136" s="2">
        <f t="shared" si="45"/>
        <v>41</v>
      </c>
      <c r="AL136" s="4">
        <f t="shared" si="21"/>
        <v>123</v>
      </c>
      <c r="AM136" s="4">
        <f t="shared" si="22"/>
        <v>-0.96</v>
      </c>
      <c r="AP136" s="4">
        <f t="shared" si="23"/>
        <v>0</v>
      </c>
      <c r="AQ136" s="13" t="str">
        <f t="shared" si="53"/>
        <v/>
      </c>
      <c r="AR136" s="4" t="str">
        <f t="shared" si="25"/>
        <v/>
      </c>
      <c r="AS136" s="13"/>
      <c r="AT136" s="2">
        <f t="shared" si="46"/>
        <v>41</v>
      </c>
      <c r="AU136" s="4">
        <f t="shared" si="26"/>
        <v>123</v>
      </c>
      <c r="AV136" s="4">
        <f t="shared" si="27"/>
        <v>-0.96</v>
      </c>
      <c r="AY136" s="4">
        <f t="shared" si="28"/>
        <v>0</v>
      </c>
      <c r="AZ136" s="13" t="str">
        <f t="shared" si="54"/>
        <v/>
      </c>
      <c r="BA136" s="4" t="str">
        <f t="shared" si="30"/>
        <v/>
      </c>
      <c r="BB136" s="13"/>
      <c r="BC136" s="2">
        <f t="shared" si="47"/>
        <v>41</v>
      </c>
      <c r="BD136" s="4">
        <f t="shared" si="31"/>
        <v>123</v>
      </c>
      <c r="BE136" s="4">
        <f t="shared" si="32"/>
        <v>-0.96</v>
      </c>
      <c r="BH136" s="4">
        <f t="shared" si="33"/>
        <v>0</v>
      </c>
      <c r="BI136" s="13" t="str">
        <f t="shared" si="55"/>
        <v/>
      </c>
      <c r="BJ136" s="4" t="str">
        <f t="shared" si="35"/>
        <v/>
      </c>
      <c r="BK136" s="13"/>
      <c r="BL136" s="2">
        <f t="shared" si="48"/>
        <v>41</v>
      </c>
      <c r="BM136" s="4">
        <f t="shared" si="36"/>
        <v>123</v>
      </c>
      <c r="BN136" s="4">
        <f t="shared" si="37"/>
        <v>-0.96</v>
      </c>
      <c r="BQ136" s="4">
        <f t="shared" si="38"/>
        <v>0</v>
      </c>
      <c r="BR136" s="13" t="str">
        <f t="shared" si="56"/>
        <v/>
      </c>
      <c r="BS136" s="4" t="str">
        <f t="shared" si="40"/>
        <v/>
      </c>
      <c r="BT136" s="25"/>
    </row>
    <row r="137">
      <c r="A137" s="2">
        <f t="shared" si="41"/>
        <v>41.5</v>
      </c>
      <c r="B137" s="4">
        <f t="shared" si="1"/>
        <v>124.5</v>
      </c>
      <c r="C137" s="4">
        <f t="shared" si="2"/>
        <v>-0.99</v>
      </c>
      <c r="F137" s="4">
        <f t="shared" si="3"/>
        <v>0</v>
      </c>
      <c r="G137" s="13" t="str">
        <f t="shared" si="49"/>
        <v/>
      </c>
      <c r="H137" s="4" t="str">
        <f t="shared" si="5"/>
        <v/>
      </c>
      <c r="J137" s="2">
        <f t="shared" si="42"/>
        <v>41.5</v>
      </c>
      <c r="K137" s="4">
        <f t="shared" si="6"/>
        <v>124.5</v>
      </c>
      <c r="L137" s="4">
        <f t="shared" si="7"/>
        <v>-0.99</v>
      </c>
      <c r="O137" s="4">
        <f t="shared" si="8"/>
        <v>0</v>
      </c>
      <c r="P137" s="13" t="str">
        <f t="shared" si="50"/>
        <v/>
      </c>
      <c r="Q137" s="4" t="str">
        <f t="shared" si="10"/>
        <v/>
      </c>
      <c r="S137" s="2">
        <f t="shared" si="43"/>
        <v>41.5</v>
      </c>
      <c r="T137" s="4">
        <f t="shared" si="11"/>
        <v>124.5</v>
      </c>
      <c r="U137" s="4">
        <f t="shared" si="12"/>
        <v>-0.93</v>
      </c>
      <c r="X137" s="4">
        <f t="shared" si="13"/>
        <v>0</v>
      </c>
      <c r="Y137" s="13" t="str">
        <f t="shared" si="51"/>
        <v/>
      </c>
      <c r="Z137" s="4" t="str">
        <f t="shared" si="15"/>
        <v/>
      </c>
      <c r="AB137" s="2">
        <f t="shared" si="44"/>
        <v>41.5</v>
      </c>
      <c r="AC137" s="4">
        <f t="shared" si="16"/>
        <v>124.5</v>
      </c>
      <c r="AD137" s="4">
        <f t="shared" si="17"/>
        <v>-0.87</v>
      </c>
      <c r="AG137" s="4">
        <f t="shared" si="18"/>
        <v>0</v>
      </c>
      <c r="AH137" s="13" t="str">
        <f t="shared" si="52"/>
        <v/>
      </c>
      <c r="AI137" s="4" t="str">
        <f t="shared" si="20"/>
        <v/>
      </c>
      <c r="AJ137" s="13"/>
      <c r="AK137" s="2">
        <f t="shared" si="45"/>
        <v>41.5</v>
      </c>
      <c r="AL137" s="4">
        <f t="shared" si="21"/>
        <v>124.5</v>
      </c>
      <c r="AM137" s="4">
        <f t="shared" si="22"/>
        <v>-0.99</v>
      </c>
      <c r="AP137" s="4">
        <f t="shared" si="23"/>
        <v>0</v>
      </c>
      <c r="AQ137" s="13" t="str">
        <f t="shared" si="53"/>
        <v/>
      </c>
      <c r="AR137" s="4" t="str">
        <f t="shared" si="25"/>
        <v/>
      </c>
      <c r="AS137" s="13"/>
      <c r="AT137" s="2">
        <f t="shared" si="46"/>
        <v>41.5</v>
      </c>
      <c r="AU137" s="4">
        <f t="shared" si="26"/>
        <v>124.5</v>
      </c>
      <c r="AV137" s="4">
        <f t="shared" si="27"/>
        <v>-0.99</v>
      </c>
      <c r="AY137" s="4">
        <f t="shared" si="28"/>
        <v>0</v>
      </c>
      <c r="AZ137" s="13" t="str">
        <f t="shared" si="54"/>
        <v/>
      </c>
      <c r="BA137" s="4" t="str">
        <f t="shared" si="30"/>
        <v/>
      </c>
      <c r="BB137" s="13"/>
      <c r="BC137" s="2">
        <f t="shared" si="47"/>
        <v>41.5</v>
      </c>
      <c r="BD137" s="4">
        <f t="shared" si="31"/>
        <v>124.5</v>
      </c>
      <c r="BE137" s="4">
        <f t="shared" si="32"/>
        <v>-0.99</v>
      </c>
      <c r="BH137" s="4">
        <f t="shared" si="33"/>
        <v>0</v>
      </c>
      <c r="BI137" s="13" t="str">
        <f t="shared" si="55"/>
        <v/>
      </c>
      <c r="BJ137" s="4" t="str">
        <f t="shared" si="35"/>
        <v/>
      </c>
      <c r="BK137" s="13"/>
      <c r="BL137" s="2">
        <f t="shared" si="48"/>
        <v>41.5</v>
      </c>
      <c r="BM137" s="4">
        <f t="shared" si="36"/>
        <v>124.5</v>
      </c>
      <c r="BN137" s="4">
        <f t="shared" si="37"/>
        <v>-0.99</v>
      </c>
      <c r="BQ137" s="4">
        <f t="shared" si="38"/>
        <v>0</v>
      </c>
      <c r="BR137" s="13" t="str">
        <f t="shared" si="56"/>
        <v/>
      </c>
      <c r="BS137" s="4" t="str">
        <f t="shared" si="40"/>
        <v/>
      </c>
      <c r="BT137" s="25"/>
    </row>
    <row r="138">
      <c r="A138" s="2">
        <f t="shared" si="41"/>
        <v>42</v>
      </c>
      <c r="B138" s="4">
        <f t="shared" si="1"/>
        <v>126</v>
      </c>
      <c r="C138" s="4">
        <f t="shared" si="2"/>
        <v>-1.02</v>
      </c>
      <c r="F138" s="4">
        <f t="shared" si="3"/>
        <v>0</v>
      </c>
      <c r="G138" s="13" t="str">
        <f t="shared" si="49"/>
        <v/>
      </c>
      <c r="H138" s="4" t="str">
        <f t="shared" si="5"/>
        <v/>
      </c>
      <c r="J138" s="2">
        <f t="shared" si="42"/>
        <v>42</v>
      </c>
      <c r="K138" s="4">
        <f t="shared" si="6"/>
        <v>126</v>
      </c>
      <c r="L138" s="4">
        <f t="shared" si="7"/>
        <v>-1.02</v>
      </c>
      <c r="O138" s="4">
        <f t="shared" si="8"/>
        <v>0</v>
      </c>
      <c r="P138" s="13" t="str">
        <f t="shared" si="50"/>
        <v/>
      </c>
      <c r="Q138" s="4" t="str">
        <f t="shared" si="10"/>
        <v/>
      </c>
      <c r="S138" s="2">
        <f t="shared" si="43"/>
        <v>42</v>
      </c>
      <c r="T138" s="4">
        <f t="shared" si="11"/>
        <v>126</v>
      </c>
      <c r="U138" s="4">
        <f t="shared" si="12"/>
        <v>-0.96</v>
      </c>
      <c r="V138" s="4">
        <f>150.75</f>
        <v>150.75</v>
      </c>
      <c r="W138" s="4">
        <f>155+5/16</f>
        <v>155.3125</v>
      </c>
      <c r="X138" s="4">
        <f t="shared" si="13"/>
        <v>4.5625</v>
      </c>
      <c r="Y138" s="13">
        <f t="shared" si="51"/>
        <v>0.9965928351</v>
      </c>
      <c r="Z138" s="4">
        <f t="shared" si="15"/>
        <v>0</v>
      </c>
      <c r="AB138" s="2">
        <f t="shared" si="44"/>
        <v>42</v>
      </c>
      <c r="AC138" s="4">
        <f t="shared" si="16"/>
        <v>126</v>
      </c>
      <c r="AD138" s="4">
        <f t="shared" si="17"/>
        <v>-0.9</v>
      </c>
      <c r="AE138" s="4">
        <f>150+13/16</f>
        <v>150.8125</v>
      </c>
      <c r="AF138" s="4">
        <f>155.25+1/32</f>
        <v>155.28125</v>
      </c>
      <c r="AG138" s="4">
        <f t="shared" si="18"/>
        <v>4.46875</v>
      </c>
      <c r="AH138" s="13">
        <f t="shared" si="52"/>
        <v>0.9930795016</v>
      </c>
      <c r="AI138" s="4">
        <f t="shared" si="20"/>
        <v>0</v>
      </c>
      <c r="AJ138" s="13"/>
      <c r="AK138" s="2">
        <f t="shared" si="45"/>
        <v>42</v>
      </c>
      <c r="AL138" s="4">
        <f t="shared" si="21"/>
        <v>126</v>
      </c>
      <c r="AM138" s="4">
        <f t="shared" si="22"/>
        <v>-1.02</v>
      </c>
      <c r="AP138" s="4">
        <f t="shared" si="23"/>
        <v>0</v>
      </c>
      <c r="AQ138" s="13" t="str">
        <f t="shared" si="53"/>
        <v/>
      </c>
      <c r="AR138" s="4" t="str">
        <f t="shared" si="25"/>
        <v/>
      </c>
      <c r="AS138" s="13"/>
      <c r="AT138" s="2">
        <f t="shared" si="46"/>
        <v>42</v>
      </c>
      <c r="AU138" s="4">
        <f t="shared" si="26"/>
        <v>126</v>
      </c>
      <c r="AV138" s="4">
        <f t="shared" si="27"/>
        <v>-1.02</v>
      </c>
      <c r="AY138" s="4">
        <f t="shared" si="28"/>
        <v>0</v>
      </c>
      <c r="AZ138" s="13" t="str">
        <f t="shared" si="54"/>
        <v/>
      </c>
      <c r="BA138" s="4" t="str">
        <f t="shared" si="30"/>
        <v/>
      </c>
      <c r="BB138" s="13"/>
      <c r="BC138" s="2">
        <f t="shared" si="47"/>
        <v>42</v>
      </c>
      <c r="BD138" s="4">
        <f t="shared" si="31"/>
        <v>126</v>
      </c>
      <c r="BE138" s="4">
        <f t="shared" si="32"/>
        <v>-1.02</v>
      </c>
      <c r="BH138" s="4">
        <f t="shared" si="33"/>
        <v>0</v>
      </c>
      <c r="BI138" s="13" t="str">
        <f t="shared" si="55"/>
        <v/>
      </c>
      <c r="BJ138" s="4" t="str">
        <f t="shared" si="35"/>
        <v/>
      </c>
      <c r="BK138" s="13"/>
      <c r="BL138" s="2">
        <f t="shared" si="48"/>
        <v>42</v>
      </c>
      <c r="BM138" s="4">
        <f t="shared" si="36"/>
        <v>126</v>
      </c>
      <c r="BN138" s="4">
        <f t="shared" si="37"/>
        <v>-1.02</v>
      </c>
      <c r="BQ138" s="4">
        <f t="shared" si="38"/>
        <v>0</v>
      </c>
      <c r="BR138" s="13" t="str">
        <f t="shared" si="56"/>
        <v/>
      </c>
      <c r="BS138" s="4" t="str">
        <f t="shared" si="40"/>
        <v/>
      </c>
      <c r="BT138" s="25"/>
    </row>
    <row r="139">
      <c r="A139" s="2">
        <f t="shared" si="41"/>
        <v>42.5</v>
      </c>
      <c r="B139" s="4">
        <f t="shared" si="1"/>
        <v>127.5</v>
      </c>
      <c r="C139" s="4">
        <f t="shared" si="2"/>
        <v>-1.05</v>
      </c>
      <c r="F139" s="4">
        <f t="shared" si="3"/>
        <v>0</v>
      </c>
      <c r="G139" s="13" t="str">
        <f t="shared" si="49"/>
        <v/>
      </c>
      <c r="H139" s="4" t="str">
        <f t="shared" si="5"/>
        <v/>
      </c>
      <c r="J139" s="2">
        <f t="shared" si="42"/>
        <v>42.5</v>
      </c>
      <c r="K139" s="4">
        <f t="shared" si="6"/>
        <v>127.5</v>
      </c>
      <c r="L139" s="4">
        <f t="shared" si="7"/>
        <v>-1.05</v>
      </c>
      <c r="O139" s="4">
        <f t="shared" si="8"/>
        <v>0</v>
      </c>
      <c r="P139" s="13" t="str">
        <f t="shared" si="50"/>
        <v/>
      </c>
      <c r="Q139" s="4" t="str">
        <f t="shared" si="10"/>
        <v/>
      </c>
      <c r="S139" s="2">
        <f t="shared" si="43"/>
        <v>42.5</v>
      </c>
      <c r="T139" s="4">
        <f t="shared" si="11"/>
        <v>127.5</v>
      </c>
      <c r="U139" s="4">
        <f t="shared" si="12"/>
        <v>-0.99</v>
      </c>
      <c r="X139" s="4">
        <f t="shared" si="13"/>
        <v>0</v>
      </c>
      <c r="Y139" s="13" t="str">
        <f t="shared" si="51"/>
        <v/>
      </c>
      <c r="Z139" s="4" t="str">
        <f t="shared" si="15"/>
        <v/>
      </c>
      <c r="AB139" s="2">
        <f t="shared" si="44"/>
        <v>42.5</v>
      </c>
      <c r="AC139" s="4">
        <f t="shared" si="16"/>
        <v>127.5</v>
      </c>
      <c r="AD139" s="4">
        <f t="shared" si="17"/>
        <v>-0.93</v>
      </c>
      <c r="AG139" s="4">
        <f t="shared" si="18"/>
        <v>0</v>
      </c>
      <c r="AH139" s="13" t="str">
        <f t="shared" si="52"/>
        <v/>
      </c>
      <c r="AI139" s="4" t="str">
        <f t="shared" si="20"/>
        <v/>
      </c>
      <c r="AJ139" s="13"/>
      <c r="AK139" s="2">
        <f t="shared" si="45"/>
        <v>42.5</v>
      </c>
      <c r="AL139" s="4">
        <f t="shared" si="21"/>
        <v>127.5</v>
      </c>
      <c r="AM139" s="4">
        <f t="shared" si="22"/>
        <v>-1.05</v>
      </c>
      <c r="AP139" s="4">
        <f t="shared" si="23"/>
        <v>0</v>
      </c>
      <c r="AQ139" s="13" t="str">
        <f t="shared" si="53"/>
        <v/>
      </c>
      <c r="AR139" s="4" t="str">
        <f t="shared" si="25"/>
        <v/>
      </c>
      <c r="AS139" s="13"/>
      <c r="AT139" s="2">
        <f t="shared" si="46"/>
        <v>42.5</v>
      </c>
      <c r="AU139" s="4">
        <f t="shared" si="26"/>
        <v>127.5</v>
      </c>
      <c r="AV139" s="4">
        <f t="shared" si="27"/>
        <v>-1.05</v>
      </c>
      <c r="AY139" s="4">
        <f t="shared" si="28"/>
        <v>0</v>
      </c>
      <c r="AZ139" s="13" t="str">
        <f t="shared" si="54"/>
        <v/>
      </c>
      <c r="BA139" s="4" t="str">
        <f t="shared" si="30"/>
        <v/>
      </c>
      <c r="BB139" s="13"/>
      <c r="BC139" s="2">
        <f t="shared" si="47"/>
        <v>42.5</v>
      </c>
      <c r="BD139" s="4">
        <f t="shared" si="31"/>
        <v>127.5</v>
      </c>
      <c r="BE139" s="4">
        <f t="shared" si="32"/>
        <v>-1.05</v>
      </c>
      <c r="BH139" s="4">
        <f t="shared" si="33"/>
        <v>0</v>
      </c>
      <c r="BI139" s="13" t="str">
        <f t="shared" si="55"/>
        <v/>
      </c>
      <c r="BJ139" s="4" t="str">
        <f t="shared" si="35"/>
        <v/>
      </c>
      <c r="BK139" s="13"/>
      <c r="BL139" s="2">
        <f t="shared" si="48"/>
        <v>42.5</v>
      </c>
      <c r="BM139" s="4">
        <f t="shared" si="36"/>
        <v>127.5</v>
      </c>
      <c r="BN139" s="4">
        <f t="shared" si="37"/>
        <v>-1.05</v>
      </c>
      <c r="BQ139" s="4">
        <f t="shared" si="38"/>
        <v>0</v>
      </c>
      <c r="BR139" s="13" t="str">
        <f t="shared" si="56"/>
        <v/>
      </c>
      <c r="BS139" s="4" t="str">
        <f t="shared" si="40"/>
        <v/>
      </c>
      <c r="BT139" s="25"/>
    </row>
    <row r="140">
      <c r="A140" s="2">
        <f t="shared" si="41"/>
        <v>43</v>
      </c>
      <c r="B140" s="4">
        <f t="shared" si="1"/>
        <v>129</v>
      </c>
      <c r="C140" s="4">
        <f t="shared" si="2"/>
        <v>-1.08</v>
      </c>
      <c r="F140" s="4">
        <f t="shared" si="3"/>
        <v>0</v>
      </c>
      <c r="G140" s="13" t="str">
        <f t="shared" si="49"/>
        <v/>
      </c>
      <c r="H140" s="4" t="str">
        <f t="shared" si="5"/>
        <v/>
      </c>
      <c r="J140" s="2">
        <f t="shared" si="42"/>
        <v>43</v>
      </c>
      <c r="K140" s="4">
        <f t="shared" si="6"/>
        <v>129</v>
      </c>
      <c r="L140" s="4">
        <f t="shared" si="7"/>
        <v>-1.08</v>
      </c>
      <c r="O140" s="4">
        <f t="shared" si="8"/>
        <v>0</v>
      </c>
      <c r="P140" s="13" t="str">
        <f t="shared" si="50"/>
        <v/>
      </c>
      <c r="Q140" s="4" t="str">
        <f t="shared" si="10"/>
        <v/>
      </c>
      <c r="S140" s="2">
        <f t="shared" si="43"/>
        <v>43</v>
      </c>
      <c r="T140" s="4">
        <f t="shared" si="11"/>
        <v>129</v>
      </c>
      <c r="U140" s="4">
        <f t="shared" si="12"/>
        <v>-1.02</v>
      </c>
      <c r="X140" s="4">
        <f t="shared" si="13"/>
        <v>0</v>
      </c>
      <c r="Y140" s="13" t="str">
        <f t="shared" si="51"/>
        <v/>
      </c>
      <c r="Z140" s="4" t="str">
        <f t="shared" si="15"/>
        <v/>
      </c>
      <c r="AB140" s="2">
        <f t="shared" si="44"/>
        <v>43</v>
      </c>
      <c r="AC140" s="4">
        <f t="shared" si="16"/>
        <v>129</v>
      </c>
      <c r="AD140" s="4">
        <f t="shared" si="17"/>
        <v>-0.96</v>
      </c>
      <c r="AG140" s="4">
        <f t="shared" si="18"/>
        <v>0</v>
      </c>
      <c r="AH140" s="13" t="str">
        <f t="shared" si="52"/>
        <v/>
      </c>
      <c r="AI140" s="4" t="str">
        <f t="shared" si="20"/>
        <v/>
      </c>
      <c r="AJ140" s="13"/>
      <c r="AK140" s="2">
        <f t="shared" si="45"/>
        <v>43</v>
      </c>
      <c r="AL140" s="4">
        <f t="shared" si="21"/>
        <v>129</v>
      </c>
      <c r="AM140" s="4">
        <f t="shared" si="22"/>
        <v>-1.08</v>
      </c>
      <c r="AP140" s="4">
        <f t="shared" si="23"/>
        <v>0</v>
      </c>
      <c r="AQ140" s="13" t="str">
        <f t="shared" si="53"/>
        <v/>
      </c>
      <c r="AR140" s="4" t="str">
        <f t="shared" si="25"/>
        <v/>
      </c>
      <c r="AS140" s="13"/>
      <c r="AT140" s="2">
        <f t="shared" si="46"/>
        <v>43</v>
      </c>
      <c r="AU140" s="4">
        <f t="shared" si="26"/>
        <v>129</v>
      </c>
      <c r="AV140" s="4">
        <f t="shared" si="27"/>
        <v>-1.08</v>
      </c>
      <c r="AY140" s="4">
        <f t="shared" si="28"/>
        <v>0</v>
      </c>
      <c r="AZ140" s="13" t="str">
        <f t="shared" si="54"/>
        <v/>
      </c>
      <c r="BA140" s="4" t="str">
        <f t="shared" si="30"/>
        <v/>
      </c>
      <c r="BB140" s="13"/>
      <c r="BC140" s="2">
        <f t="shared" si="47"/>
        <v>43</v>
      </c>
      <c r="BD140" s="4">
        <f t="shared" si="31"/>
        <v>129</v>
      </c>
      <c r="BE140" s="4">
        <f t="shared" si="32"/>
        <v>-1.08</v>
      </c>
      <c r="BH140" s="4">
        <f t="shared" si="33"/>
        <v>0</v>
      </c>
      <c r="BI140" s="13" t="str">
        <f t="shared" si="55"/>
        <v/>
      </c>
      <c r="BJ140" s="4" t="str">
        <f t="shared" si="35"/>
        <v/>
      </c>
      <c r="BK140" s="13"/>
      <c r="BL140" s="2">
        <f t="shared" si="48"/>
        <v>43</v>
      </c>
      <c r="BM140" s="4">
        <f t="shared" si="36"/>
        <v>129</v>
      </c>
      <c r="BN140" s="4">
        <f t="shared" si="37"/>
        <v>-1.08</v>
      </c>
      <c r="BQ140" s="4">
        <f t="shared" si="38"/>
        <v>0</v>
      </c>
      <c r="BR140" s="13" t="str">
        <f t="shared" si="56"/>
        <v/>
      </c>
      <c r="BS140" s="4" t="str">
        <f t="shared" si="40"/>
        <v/>
      </c>
      <c r="BT140" s="25"/>
    </row>
    <row r="141">
      <c r="A141" s="2">
        <f t="shared" si="41"/>
        <v>43.5</v>
      </c>
      <c r="B141" s="4">
        <f t="shared" si="1"/>
        <v>130.5</v>
      </c>
      <c r="C141" s="4">
        <f t="shared" si="2"/>
        <v>-1.11</v>
      </c>
      <c r="F141" s="4">
        <f t="shared" si="3"/>
        <v>0</v>
      </c>
      <c r="G141" s="13" t="str">
        <f t="shared" si="49"/>
        <v/>
      </c>
      <c r="H141" s="4" t="str">
        <f t="shared" si="5"/>
        <v/>
      </c>
      <c r="J141" s="2">
        <f t="shared" si="42"/>
        <v>43.5</v>
      </c>
      <c r="K141" s="4">
        <f t="shared" si="6"/>
        <v>130.5</v>
      </c>
      <c r="L141" s="4">
        <f t="shared" si="7"/>
        <v>-1.11</v>
      </c>
      <c r="O141" s="4">
        <f t="shared" si="8"/>
        <v>0</v>
      </c>
      <c r="P141" s="13" t="str">
        <f t="shared" si="50"/>
        <v/>
      </c>
      <c r="Q141" s="4" t="str">
        <f t="shared" si="10"/>
        <v/>
      </c>
      <c r="S141" s="2">
        <f t="shared" si="43"/>
        <v>43.5</v>
      </c>
      <c r="T141" s="4">
        <f t="shared" si="11"/>
        <v>130.5</v>
      </c>
      <c r="U141" s="4">
        <f t="shared" si="12"/>
        <v>-1.05</v>
      </c>
      <c r="X141" s="4">
        <f t="shared" si="13"/>
        <v>0</v>
      </c>
      <c r="Y141" s="13" t="str">
        <f t="shared" si="51"/>
        <v/>
      </c>
      <c r="Z141" s="4" t="str">
        <f t="shared" si="15"/>
        <v/>
      </c>
      <c r="AB141" s="2">
        <f t="shared" si="44"/>
        <v>43.5</v>
      </c>
      <c r="AC141" s="4">
        <f t="shared" si="16"/>
        <v>130.5</v>
      </c>
      <c r="AD141" s="4">
        <f t="shared" si="17"/>
        <v>-0.99</v>
      </c>
      <c r="AG141" s="4">
        <f t="shared" si="18"/>
        <v>0</v>
      </c>
      <c r="AH141" s="13" t="str">
        <f t="shared" si="52"/>
        <v/>
      </c>
      <c r="AI141" s="4" t="str">
        <f t="shared" si="20"/>
        <v/>
      </c>
      <c r="AJ141" s="13"/>
      <c r="AK141" s="2">
        <f t="shared" si="45"/>
        <v>43.5</v>
      </c>
      <c r="AL141" s="4">
        <f t="shared" si="21"/>
        <v>130.5</v>
      </c>
      <c r="AM141" s="4">
        <f t="shared" si="22"/>
        <v>-1.11</v>
      </c>
      <c r="AP141" s="4">
        <f t="shared" si="23"/>
        <v>0</v>
      </c>
      <c r="AQ141" s="13" t="str">
        <f t="shared" si="53"/>
        <v/>
      </c>
      <c r="AR141" s="4" t="str">
        <f t="shared" si="25"/>
        <v/>
      </c>
      <c r="AS141" s="13"/>
      <c r="AT141" s="2">
        <f t="shared" si="46"/>
        <v>43.5</v>
      </c>
      <c r="AU141" s="4">
        <f t="shared" si="26"/>
        <v>130.5</v>
      </c>
      <c r="AV141" s="4">
        <f t="shared" si="27"/>
        <v>-1.11</v>
      </c>
      <c r="AY141" s="4">
        <f t="shared" si="28"/>
        <v>0</v>
      </c>
      <c r="AZ141" s="13" t="str">
        <f t="shared" si="54"/>
        <v/>
      </c>
      <c r="BA141" s="4" t="str">
        <f t="shared" si="30"/>
        <v/>
      </c>
      <c r="BB141" s="13"/>
      <c r="BC141" s="2">
        <f t="shared" si="47"/>
        <v>43.5</v>
      </c>
      <c r="BD141" s="4">
        <f t="shared" si="31"/>
        <v>130.5</v>
      </c>
      <c r="BE141" s="4">
        <f t="shared" si="32"/>
        <v>-1.11</v>
      </c>
      <c r="BH141" s="4">
        <f t="shared" si="33"/>
        <v>0</v>
      </c>
      <c r="BI141" s="13" t="str">
        <f t="shared" si="55"/>
        <v/>
      </c>
      <c r="BJ141" s="4" t="str">
        <f t="shared" si="35"/>
        <v/>
      </c>
      <c r="BK141" s="13"/>
      <c r="BL141" s="2">
        <f t="shared" si="48"/>
        <v>43.5</v>
      </c>
      <c r="BM141" s="4">
        <f t="shared" si="36"/>
        <v>130.5</v>
      </c>
      <c r="BN141" s="4">
        <f t="shared" si="37"/>
        <v>-1.11</v>
      </c>
      <c r="BQ141" s="4">
        <f t="shared" si="38"/>
        <v>0</v>
      </c>
      <c r="BR141" s="13" t="str">
        <f t="shared" si="56"/>
        <v/>
      </c>
      <c r="BS141" s="4" t="str">
        <f t="shared" si="40"/>
        <v/>
      </c>
      <c r="BT141" s="25"/>
    </row>
    <row r="142">
      <c r="A142" s="2">
        <f t="shared" si="41"/>
        <v>44</v>
      </c>
      <c r="B142" s="4">
        <f t="shared" si="1"/>
        <v>132</v>
      </c>
      <c r="C142" s="4">
        <f t="shared" si="2"/>
        <v>-1.14</v>
      </c>
      <c r="F142" s="4">
        <f t="shared" si="3"/>
        <v>0</v>
      </c>
      <c r="G142" s="13" t="str">
        <f t="shared" si="49"/>
        <v/>
      </c>
      <c r="H142" s="4" t="str">
        <f t="shared" si="5"/>
        <v/>
      </c>
      <c r="J142" s="2">
        <f t="shared" si="42"/>
        <v>44</v>
      </c>
      <c r="K142" s="4">
        <f t="shared" si="6"/>
        <v>132</v>
      </c>
      <c r="L142" s="4">
        <f t="shared" si="7"/>
        <v>-1.14</v>
      </c>
      <c r="O142" s="4">
        <f t="shared" si="8"/>
        <v>0</v>
      </c>
      <c r="P142" s="13" t="str">
        <f t="shared" si="50"/>
        <v/>
      </c>
      <c r="Q142" s="4" t="str">
        <f t="shared" si="10"/>
        <v/>
      </c>
      <c r="S142" s="2">
        <f t="shared" si="43"/>
        <v>44</v>
      </c>
      <c r="T142" s="4">
        <f t="shared" si="11"/>
        <v>132</v>
      </c>
      <c r="U142" s="4">
        <f t="shared" si="12"/>
        <v>-1.08</v>
      </c>
      <c r="V142" s="4">
        <f>150.75</f>
        <v>150.75</v>
      </c>
      <c r="W142" s="4">
        <f>155+5/16</f>
        <v>155.3125</v>
      </c>
      <c r="X142" s="4">
        <f t="shared" si="13"/>
        <v>4.5625</v>
      </c>
      <c r="Y142" s="13">
        <f t="shared" si="51"/>
        <v>0.9965928351</v>
      </c>
      <c r="Z142" s="4">
        <f t="shared" si="15"/>
        <v>0</v>
      </c>
      <c r="AB142" s="2">
        <f t="shared" si="44"/>
        <v>44</v>
      </c>
      <c r="AC142" s="4">
        <f t="shared" si="16"/>
        <v>132</v>
      </c>
      <c r="AD142" s="4">
        <f t="shared" si="17"/>
        <v>-1.02</v>
      </c>
      <c r="AE142" s="4">
        <f>150+13/16</f>
        <v>150.8125</v>
      </c>
      <c r="AF142" s="4">
        <f>155.25+1/32</f>
        <v>155.28125</v>
      </c>
      <c r="AG142" s="4">
        <f t="shared" si="18"/>
        <v>4.46875</v>
      </c>
      <c r="AH142" s="13">
        <f t="shared" si="52"/>
        <v>0.9930795016</v>
      </c>
      <c r="AI142" s="4">
        <f t="shared" si="20"/>
        <v>0</v>
      </c>
      <c r="AJ142" s="13"/>
      <c r="AK142" s="2">
        <f t="shared" si="45"/>
        <v>44</v>
      </c>
      <c r="AL142" s="4">
        <f t="shared" si="21"/>
        <v>132</v>
      </c>
      <c r="AM142" s="4">
        <f t="shared" si="22"/>
        <v>-1.14</v>
      </c>
      <c r="AP142" s="4">
        <f t="shared" si="23"/>
        <v>0</v>
      </c>
      <c r="AQ142" s="13" t="str">
        <f t="shared" si="53"/>
        <v/>
      </c>
      <c r="AR142" s="4" t="str">
        <f t="shared" si="25"/>
        <v/>
      </c>
      <c r="AS142" s="13"/>
      <c r="AT142" s="2">
        <f t="shared" si="46"/>
        <v>44</v>
      </c>
      <c r="AU142" s="4">
        <f t="shared" si="26"/>
        <v>132</v>
      </c>
      <c r="AV142" s="4">
        <f t="shared" si="27"/>
        <v>-1.14</v>
      </c>
      <c r="AY142" s="4">
        <f t="shared" si="28"/>
        <v>0</v>
      </c>
      <c r="AZ142" s="13" t="str">
        <f t="shared" si="54"/>
        <v/>
      </c>
      <c r="BA142" s="4" t="str">
        <f t="shared" si="30"/>
        <v/>
      </c>
      <c r="BB142" s="13"/>
      <c r="BC142" s="2">
        <f t="shared" si="47"/>
        <v>44</v>
      </c>
      <c r="BD142" s="4">
        <f t="shared" si="31"/>
        <v>132</v>
      </c>
      <c r="BE142" s="4">
        <f t="shared" si="32"/>
        <v>-1.14</v>
      </c>
      <c r="BH142" s="4">
        <f t="shared" si="33"/>
        <v>0</v>
      </c>
      <c r="BI142" s="13" t="str">
        <f t="shared" si="55"/>
        <v/>
      </c>
      <c r="BJ142" s="4" t="str">
        <f t="shared" si="35"/>
        <v/>
      </c>
      <c r="BK142" s="13"/>
      <c r="BL142" s="2">
        <f t="shared" si="48"/>
        <v>44</v>
      </c>
      <c r="BM142" s="4">
        <f t="shared" si="36"/>
        <v>132</v>
      </c>
      <c r="BN142" s="4">
        <f t="shared" si="37"/>
        <v>-1.14</v>
      </c>
      <c r="BQ142" s="4">
        <f t="shared" si="38"/>
        <v>0</v>
      </c>
      <c r="BR142" s="13" t="str">
        <f t="shared" si="56"/>
        <v/>
      </c>
      <c r="BS142" s="4" t="str">
        <f t="shared" si="40"/>
        <v/>
      </c>
      <c r="BT142" s="25"/>
    </row>
    <row r="143">
      <c r="A143" s="2">
        <f t="shared" si="41"/>
        <v>44.5</v>
      </c>
      <c r="B143" s="4">
        <f t="shared" si="1"/>
        <v>133.5</v>
      </c>
      <c r="C143" s="4">
        <f t="shared" si="2"/>
        <v>-1.17</v>
      </c>
      <c r="F143" s="4">
        <f t="shared" si="3"/>
        <v>0</v>
      </c>
      <c r="G143" s="13" t="str">
        <f t="shared" si="49"/>
        <v/>
      </c>
      <c r="H143" s="4" t="str">
        <f t="shared" si="5"/>
        <v/>
      </c>
      <c r="J143" s="2">
        <f t="shared" si="42"/>
        <v>44.5</v>
      </c>
      <c r="K143" s="4">
        <f t="shared" si="6"/>
        <v>133.5</v>
      </c>
      <c r="L143" s="4">
        <f t="shared" si="7"/>
        <v>-1.17</v>
      </c>
      <c r="O143" s="4">
        <f t="shared" si="8"/>
        <v>0</v>
      </c>
      <c r="P143" s="13" t="str">
        <f t="shared" si="50"/>
        <v/>
      </c>
      <c r="Q143" s="4" t="str">
        <f t="shared" si="10"/>
        <v/>
      </c>
      <c r="S143" s="2">
        <f t="shared" si="43"/>
        <v>44.5</v>
      </c>
      <c r="T143" s="4">
        <f t="shared" si="11"/>
        <v>133.5</v>
      </c>
      <c r="U143" s="4">
        <f t="shared" si="12"/>
        <v>-1.11</v>
      </c>
      <c r="X143" s="4">
        <f t="shared" si="13"/>
        <v>0</v>
      </c>
      <c r="Y143" s="13" t="str">
        <f t="shared" si="51"/>
        <v/>
      </c>
      <c r="Z143" s="4" t="str">
        <f t="shared" si="15"/>
        <v/>
      </c>
      <c r="AB143" s="2">
        <f t="shared" si="44"/>
        <v>44.5</v>
      </c>
      <c r="AC143" s="4">
        <f t="shared" si="16"/>
        <v>133.5</v>
      </c>
      <c r="AD143" s="4">
        <f t="shared" si="17"/>
        <v>-1.05</v>
      </c>
      <c r="AG143" s="4">
        <f t="shared" si="18"/>
        <v>0</v>
      </c>
      <c r="AH143" s="13" t="str">
        <f t="shared" si="52"/>
        <v/>
      </c>
      <c r="AI143" s="4" t="str">
        <f t="shared" si="20"/>
        <v/>
      </c>
      <c r="AJ143" s="13"/>
      <c r="AK143" s="2">
        <f t="shared" si="45"/>
        <v>44.5</v>
      </c>
      <c r="AL143" s="4">
        <f t="shared" si="21"/>
        <v>133.5</v>
      </c>
      <c r="AM143" s="4">
        <f t="shared" si="22"/>
        <v>-1.17</v>
      </c>
      <c r="AP143" s="4">
        <f t="shared" si="23"/>
        <v>0</v>
      </c>
      <c r="AQ143" s="13" t="str">
        <f t="shared" si="53"/>
        <v/>
      </c>
      <c r="AR143" s="4" t="str">
        <f t="shared" si="25"/>
        <v/>
      </c>
      <c r="AS143" s="13"/>
      <c r="AT143" s="2">
        <f t="shared" si="46"/>
        <v>44.5</v>
      </c>
      <c r="AU143" s="4">
        <f t="shared" si="26"/>
        <v>133.5</v>
      </c>
      <c r="AV143" s="4">
        <f t="shared" si="27"/>
        <v>-1.17</v>
      </c>
      <c r="AY143" s="4">
        <f t="shared" si="28"/>
        <v>0</v>
      </c>
      <c r="AZ143" s="13" t="str">
        <f t="shared" si="54"/>
        <v/>
      </c>
      <c r="BA143" s="4" t="str">
        <f t="shared" si="30"/>
        <v/>
      </c>
      <c r="BB143" s="13"/>
      <c r="BC143" s="2">
        <f t="shared" si="47"/>
        <v>44.5</v>
      </c>
      <c r="BD143" s="4">
        <f t="shared" si="31"/>
        <v>133.5</v>
      </c>
      <c r="BE143" s="4">
        <f t="shared" si="32"/>
        <v>-1.17</v>
      </c>
      <c r="BH143" s="4">
        <f t="shared" si="33"/>
        <v>0</v>
      </c>
      <c r="BI143" s="13" t="str">
        <f t="shared" si="55"/>
        <v/>
      </c>
      <c r="BJ143" s="4" t="str">
        <f t="shared" si="35"/>
        <v/>
      </c>
      <c r="BK143" s="13"/>
      <c r="BL143" s="2">
        <f t="shared" si="48"/>
        <v>44.5</v>
      </c>
      <c r="BM143" s="4">
        <f t="shared" si="36"/>
        <v>133.5</v>
      </c>
      <c r="BN143" s="4">
        <f t="shared" si="37"/>
        <v>-1.17</v>
      </c>
      <c r="BQ143" s="4">
        <f t="shared" si="38"/>
        <v>0</v>
      </c>
      <c r="BR143" s="13" t="str">
        <f t="shared" si="56"/>
        <v/>
      </c>
      <c r="BS143" s="4" t="str">
        <f t="shared" si="40"/>
        <v/>
      </c>
      <c r="BT143" s="25"/>
    </row>
    <row r="144">
      <c r="A144" s="2">
        <f t="shared" si="41"/>
        <v>45</v>
      </c>
      <c r="B144" s="4">
        <f t="shared" si="1"/>
        <v>135</v>
      </c>
      <c r="C144" s="4">
        <f t="shared" si="2"/>
        <v>-1.2</v>
      </c>
      <c r="F144" s="4">
        <f t="shared" si="3"/>
        <v>0</v>
      </c>
      <c r="G144" s="13" t="str">
        <f t="shared" si="49"/>
        <v/>
      </c>
      <c r="H144" s="4" t="str">
        <f t="shared" si="5"/>
        <v/>
      </c>
      <c r="J144" s="2">
        <f t="shared" si="42"/>
        <v>45</v>
      </c>
      <c r="K144" s="4">
        <f t="shared" si="6"/>
        <v>135</v>
      </c>
      <c r="L144" s="4">
        <f t="shared" si="7"/>
        <v>-1.2</v>
      </c>
      <c r="O144" s="4">
        <f t="shared" si="8"/>
        <v>0</v>
      </c>
      <c r="P144" s="13" t="str">
        <f t="shared" si="50"/>
        <v/>
      </c>
      <c r="Q144" s="4" t="str">
        <f t="shared" si="10"/>
        <v/>
      </c>
      <c r="S144" s="2">
        <f t="shared" si="43"/>
        <v>45</v>
      </c>
      <c r="T144" s="4">
        <f t="shared" si="11"/>
        <v>135</v>
      </c>
      <c r="U144" s="4">
        <f t="shared" si="12"/>
        <v>-1.14</v>
      </c>
      <c r="X144" s="4">
        <f t="shared" si="13"/>
        <v>0</v>
      </c>
      <c r="Y144" s="13" t="str">
        <f t="shared" si="51"/>
        <v/>
      </c>
      <c r="Z144" s="4" t="str">
        <f t="shared" si="15"/>
        <v/>
      </c>
      <c r="AB144" s="2">
        <f t="shared" si="44"/>
        <v>45</v>
      </c>
      <c r="AC144" s="4">
        <f t="shared" si="16"/>
        <v>135</v>
      </c>
      <c r="AD144" s="4">
        <f t="shared" si="17"/>
        <v>-1.08</v>
      </c>
      <c r="AG144" s="4">
        <f t="shared" si="18"/>
        <v>0</v>
      </c>
      <c r="AH144" s="13" t="str">
        <f t="shared" si="52"/>
        <v/>
      </c>
      <c r="AI144" s="4" t="str">
        <f t="shared" si="20"/>
        <v/>
      </c>
      <c r="AJ144" s="13"/>
      <c r="AK144" s="2">
        <f t="shared" si="45"/>
        <v>45</v>
      </c>
      <c r="AL144" s="4">
        <f t="shared" si="21"/>
        <v>135</v>
      </c>
      <c r="AM144" s="4">
        <f t="shared" si="22"/>
        <v>-1.2</v>
      </c>
      <c r="AP144" s="4">
        <f t="shared" si="23"/>
        <v>0</v>
      </c>
      <c r="AQ144" s="13" t="str">
        <f t="shared" si="53"/>
        <v/>
      </c>
      <c r="AR144" s="4" t="str">
        <f t="shared" si="25"/>
        <v/>
      </c>
      <c r="AS144" s="13"/>
      <c r="AT144" s="2">
        <f t="shared" si="46"/>
        <v>45</v>
      </c>
      <c r="AU144" s="4">
        <f t="shared" si="26"/>
        <v>135</v>
      </c>
      <c r="AV144" s="4">
        <f t="shared" si="27"/>
        <v>-1.2</v>
      </c>
      <c r="AY144" s="4">
        <f t="shared" si="28"/>
        <v>0</v>
      </c>
      <c r="AZ144" s="13" t="str">
        <f t="shared" si="54"/>
        <v/>
      </c>
      <c r="BA144" s="4" t="str">
        <f t="shared" si="30"/>
        <v/>
      </c>
      <c r="BB144" s="13"/>
      <c r="BC144" s="2">
        <f t="shared" si="47"/>
        <v>45</v>
      </c>
      <c r="BD144" s="4">
        <f t="shared" si="31"/>
        <v>135</v>
      </c>
      <c r="BE144" s="4">
        <f t="shared" si="32"/>
        <v>-1.2</v>
      </c>
      <c r="BH144" s="4">
        <f t="shared" si="33"/>
        <v>0</v>
      </c>
      <c r="BI144" s="13" t="str">
        <f t="shared" si="55"/>
        <v/>
      </c>
      <c r="BJ144" s="4" t="str">
        <f t="shared" si="35"/>
        <v/>
      </c>
      <c r="BK144" s="13"/>
      <c r="BL144" s="2">
        <f t="shared" si="48"/>
        <v>45</v>
      </c>
      <c r="BM144" s="4">
        <f t="shared" si="36"/>
        <v>135</v>
      </c>
      <c r="BN144" s="4">
        <f t="shared" si="37"/>
        <v>-1.2</v>
      </c>
      <c r="BQ144" s="4">
        <f t="shared" si="38"/>
        <v>0</v>
      </c>
      <c r="BR144" s="13" t="str">
        <f t="shared" si="56"/>
        <v/>
      </c>
      <c r="BS144" s="4" t="str">
        <f t="shared" si="40"/>
        <v/>
      </c>
      <c r="BT144" s="25"/>
    </row>
    <row r="145">
      <c r="A145" s="2">
        <f t="shared" si="41"/>
        <v>45.5</v>
      </c>
      <c r="B145" s="4">
        <f t="shared" si="1"/>
        <v>136.5</v>
      </c>
      <c r="C145" s="4">
        <f t="shared" si="2"/>
        <v>-1.23</v>
      </c>
      <c r="F145" s="4">
        <f t="shared" si="3"/>
        <v>0</v>
      </c>
      <c r="G145" s="13" t="str">
        <f t="shared" si="49"/>
        <v/>
      </c>
      <c r="H145" s="4" t="str">
        <f t="shared" si="5"/>
        <v/>
      </c>
      <c r="J145" s="2">
        <f t="shared" si="42"/>
        <v>45.5</v>
      </c>
      <c r="K145" s="4">
        <f t="shared" si="6"/>
        <v>136.5</v>
      </c>
      <c r="L145" s="4">
        <f t="shared" si="7"/>
        <v>-1.23</v>
      </c>
      <c r="O145" s="4">
        <f t="shared" si="8"/>
        <v>0</v>
      </c>
      <c r="P145" s="13" t="str">
        <f t="shared" si="50"/>
        <v/>
      </c>
      <c r="Q145" s="4" t="str">
        <f t="shared" si="10"/>
        <v/>
      </c>
      <c r="S145" s="2">
        <f t="shared" si="43"/>
        <v>45.5</v>
      </c>
      <c r="T145" s="4">
        <f t="shared" si="11"/>
        <v>136.5</v>
      </c>
      <c r="U145" s="4">
        <f t="shared" si="12"/>
        <v>-1.17</v>
      </c>
      <c r="X145" s="4">
        <f t="shared" si="13"/>
        <v>0</v>
      </c>
      <c r="Y145" s="13" t="str">
        <f t="shared" si="51"/>
        <v/>
      </c>
      <c r="Z145" s="4" t="str">
        <f t="shared" si="15"/>
        <v/>
      </c>
      <c r="AB145" s="2">
        <f t="shared" si="44"/>
        <v>45.5</v>
      </c>
      <c r="AC145" s="4">
        <f t="shared" si="16"/>
        <v>136.5</v>
      </c>
      <c r="AD145" s="4">
        <f t="shared" si="17"/>
        <v>-1.11</v>
      </c>
      <c r="AG145" s="4">
        <f t="shared" si="18"/>
        <v>0</v>
      </c>
      <c r="AH145" s="13" t="str">
        <f t="shared" si="52"/>
        <v/>
      </c>
      <c r="AI145" s="4" t="str">
        <f t="shared" si="20"/>
        <v/>
      </c>
      <c r="AK145" s="2">
        <f t="shared" si="45"/>
        <v>45.5</v>
      </c>
      <c r="AL145" s="4">
        <f t="shared" si="21"/>
        <v>136.5</v>
      </c>
      <c r="AM145" s="4">
        <f t="shared" si="22"/>
        <v>-1.23</v>
      </c>
      <c r="AP145" s="4">
        <f t="shared" si="23"/>
        <v>0</v>
      </c>
      <c r="AQ145" s="13" t="str">
        <f t="shared" si="53"/>
        <v/>
      </c>
      <c r="AR145" s="4" t="str">
        <f t="shared" si="25"/>
        <v/>
      </c>
      <c r="AT145" s="2">
        <f t="shared" si="46"/>
        <v>45.5</v>
      </c>
      <c r="AU145" s="4">
        <f t="shared" si="26"/>
        <v>136.5</v>
      </c>
      <c r="AV145" s="4">
        <f t="shared" si="27"/>
        <v>-1.23</v>
      </c>
      <c r="AY145" s="4">
        <f t="shared" si="28"/>
        <v>0</v>
      </c>
      <c r="AZ145" s="13" t="str">
        <f t="shared" si="54"/>
        <v/>
      </c>
      <c r="BA145" s="4" t="str">
        <f t="shared" si="30"/>
        <v/>
      </c>
      <c r="BC145" s="2">
        <f t="shared" si="47"/>
        <v>45.5</v>
      </c>
      <c r="BD145" s="4">
        <f t="shared" si="31"/>
        <v>136.5</v>
      </c>
      <c r="BE145" s="4">
        <f t="shared" si="32"/>
        <v>-1.23</v>
      </c>
      <c r="BH145" s="4">
        <f t="shared" si="33"/>
        <v>0</v>
      </c>
      <c r="BI145" s="13" t="str">
        <f t="shared" si="55"/>
        <v/>
      </c>
      <c r="BJ145" s="4" t="str">
        <f t="shared" si="35"/>
        <v/>
      </c>
      <c r="BL145" s="2">
        <f t="shared" si="48"/>
        <v>45.5</v>
      </c>
      <c r="BM145" s="4">
        <f t="shared" si="36"/>
        <v>136.5</v>
      </c>
      <c r="BN145" s="4">
        <f t="shared" si="37"/>
        <v>-1.23</v>
      </c>
      <c r="BQ145" s="4">
        <f t="shared" si="38"/>
        <v>0</v>
      </c>
      <c r="BR145" s="13" t="str">
        <f t="shared" si="56"/>
        <v/>
      </c>
      <c r="BS145" s="4" t="str">
        <f t="shared" si="40"/>
        <v/>
      </c>
    </row>
    <row r="146">
      <c r="A146" s="2">
        <f t="shared" si="41"/>
        <v>46</v>
      </c>
      <c r="B146" s="4">
        <f t="shared" si="1"/>
        <v>138</v>
      </c>
      <c r="C146" s="4">
        <f t="shared" si="2"/>
        <v>-1.26</v>
      </c>
      <c r="F146" s="4">
        <f t="shared" si="3"/>
        <v>0</v>
      </c>
      <c r="G146" s="13" t="str">
        <f t="shared" si="49"/>
        <v/>
      </c>
      <c r="H146" s="4" t="str">
        <f t="shared" si="5"/>
        <v/>
      </c>
      <c r="J146" s="2">
        <f t="shared" si="42"/>
        <v>46</v>
      </c>
      <c r="K146" s="4">
        <f t="shared" si="6"/>
        <v>138</v>
      </c>
      <c r="L146" s="4">
        <f t="shared" si="7"/>
        <v>-1.26</v>
      </c>
      <c r="O146" s="4">
        <f t="shared" si="8"/>
        <v>0</v>
      </c>
      <c r="P146" s="13" t="str">
        <f t="shared" si="50"/>
        <v/>
      </c>
      <c r="Q146" s="4" t="str">
        <f t="shared" si="10"/>
        <v/>
      </c>
      <c r="S146" s="2">
        <f t="shared" si="43"/>
        <v>46</v>
      </c>
      <c r="T146" s="4">
        <f t="shared" si="11"/>
        <v>138</v>
      </c>
      <c r="U146" s="4">
        <f t="shared" si="12"/>
        <v>-1.2</v>
      </c>
      <c r="V146" s="4">
        <f>150.75</f>
        <v>150.75</v>
      </c>
      <c r="W146" s="4">
        <f>155+5/16</f>
        <v>155.3125</v>
      </c>
      <c r="X146" s="4">
        <f t="shared" si="13"/>
        <v>4.5625</v>
      </c>
      <c r="Y146" s="13">
        <f t="shared" si="51"/>
        <v>0.9965928351</v>
      </c>
      <c r="Z146" s="4">
        <f t="shared" si="15"/>
        <v>0</v>
      </c>
      <c r="AB146" s="2">
        <f t="shared" si="44"/>
        <v>46</v>
      </c>
      <c r="AC146" s="4">
        <f t="shared" si="16"/>
        <v>138</v>
      </c>
      <c r="AD146" s="4">
        <f t="shared" si="17"/>
        <v>-1.14</v>
      </c>
      <c r="AE146" s="4">
        <f>150+13/16</f>
        <v>150.8125</v>
      </c>
      <c r="AF146" s="4">
        <f>155.25+1/32</f>
        <v>155.28125</v>
      </c>
      <c r="AG146" s="4">
        <f t="shared" si="18"/>
        <v>4.46875</v>
      </c>
      <c r="AH146" s="13">
        <f t="shared" si="52"/>
        <v>0.9930795016</v>
      </c>
      <c r="AI146" s="4">
        <f t="shared" si="20"/>
        <v>0</v>
      </c>
      <c r="AK146" s="2">
        <f t="shared" si="45"/>
        <v>46</v>
      </c>
      <c r="AL146" s="4">
        <f t="shared" si="21"/>
        <v>138</v>
      </c>
      <c r="AM146" s="4">
        <f t="shared" si="22"/>
        <v>-1.26</v>
      </c>
      <c r="AP146" s="4">
        <f t="shared" si="23"/>
        <v>0</v>
      </c>
      <c r="AQ146" s="13" t="str">
        <f t="shared" si="53"/>
        <v/>
      </c>
      <c r="AR146" s="4" t="str">
        <f t="shared" si="25"/>
        <v/>
      </c>
      <c r="AT146" s="2">
        <f t="shared" si="46"/>
        <v>46</v>
      </c>
      <c r="AU146" s="4">
        <f t="shared" si="26"/>
        <v>138</v>
      </c>
      <c r="AV146" s="4">
        <f t="shared" si="27"/>
        <v>-1.26</v>
      </c>
      <c r="AY146" s="4">
        <f t="shared" si="28"/>
        <v>0</v>
      </c>
      <c r="AZ146" s="13" t="str">
        <f t="shared" si="54"/>
        <v/>
      </c>
      <c r="BA146" s="4" t="str">
        <f t="shared" si="30"/>
        <v/>
      </c>
      <c r="BC146" s="2">
        <f t="shared" si="47"/>
        <v>46</v>
      </c>
      <c r="BD146" s="4">
        <f t="shared" si="31"/>
        <v>138</v>
      </c>
      <c r="BE146" s="4">
        <f t="shared" si="32"/>
        <v>-1.26</v>
      </c>
      <c r="BH146" s="4">
        <f t="shared" si="33"/>
        <v>0</v>
      </c>
      <c r="BI146" s="13" t="str">
        <f t="shared" si="55"/>
        <v/>
      </c>
      <c r="BJ146" s="4" t="str">
        <f t="shared" si="35"/>
        <v/>
      </c>
      <c r="BL146" s="2">
        <f t="shared" si="48"/>
        <v>46</v>
      </c>
      <c r="BM146" s="4">
        <f t="shared" si="36"/>
        <v>138</v>
      </c>
      <c r="BN146" s="4">
        <f t="shared" si="37"/>
        <v>-1.26</v>
      </c>
      <c r="BQ146" s="4">
        <f t="shared" si="38"/>
        <v>0</v>
      </c>
      <c r="BR146" s="13" t="str">
        <f t="shared" si="56"/>
        <v/>
      </c>
      <c r="BS146" s="4" t="str">
        <f t="shared" si="40"/>
        <v/>
      </c>
    </row>
    <row r="147">
      <c r="A147" s="2">
        <f t="shared" si="41"/>
        <v>46.5</v>
      </c>
      <c r="B147" s="4">
        <f t="shared" si="1"/>
        <v>139.5</v>
      </c>
      <c r="C147" s="4">
        <f t="shared" si="2"/>
        <v>-1.29</v>
      </c>
      <c r="F147" s="4">
        <f t="shared" si="3"/>
        <v>0</v>
      </c>
      <c r="G147" s="13" t="str">
        <f t="shared" si="49"/>
        <v/>
      </c>
      <c r="H147" s="4" t="str">
        <f t="shared" si="5"/>
        <v/>
      </c>
      <c r="J147" s="2">
        <f t="shared" si="42"/>
        <v>46.5</v>
      </c>
      <c r="K147" s="4">
        <f t="shared" si="6"/>
        <v>139.5</v>
      </c>
      <c r="L147" s="4">
        <f t="shared" si="7"/>
        <v>-1.29</v>
      </c>
      <c r="O147" s="4">
        <f t="shared" si="8"/>
        <v>0</v>
      </c>
      <c r="P147" s="13" t="str">
        <f t="shared" si="50"/>
        <v/>
      </c>
      <c r="Q147" s="4" t="str">
        <f t="shared" si="10"/>
        <v/>
      </c>
      <c r="S147" s="2">
        <f t="shared" si="43"/>
        <v>46.5</v>
      </c>
      <c r="T147" s="4">
        <f t="shared" si="11"/>
        <v>139.5</v>
      </c>
      <c r="U147" s="4">
        <f t="shared" si="12"/>
        <v>-1.23</v>
      </c>
      <c r="X147" s="4">
        <f t="shared" si="13"/>
        <v>0</v>
      </c>
      <c r="Y147" s="13" t="str">
        <f t="shared" si="51"/>
        <v/>
      </c>
      <c r="Z147" s="4" t="str">
        <f t="shared" si="15"/>
        <v/>
      </c>
      <c r="AB147" s="2">
        <f t="shared" si="44"/>
        <v>46.5</v>
      </c>
      <c r="AC147" s="4">
        <f t="shared" si="16"/>
        <v>139.5</v>
      </c>
      <c r="AD147" s="4">
        <f t="shared" si="17"/>
        <v>-1.17</v>
      </c>
      <c r="AG147" s="4">
        <f t="shared" si="18"/>
        <v>0</v>
      </c>
      <c r="AH147" s="13" t="str">
        <f t="shared" si="52"/>
        <v/>
      </c>
      <c r="AI147" s="4" t="str">
        <f t="shared" si="20"/>
        <v/>
      </c>
      <c r="AK147" s="2">
        <f t="shared" si="45"/>
        <v>46.5</v>
      </c>
      <c r="AL147" s="4">
        <f t="shared" si="21"/>
        <v>139.5</v>
      </c>
      <c r="AM147" s="4">
        <f t="shared" si="22"/>
        <v>-1.29</v>
      </c>
      <c r="AP147" s="4">
        <f t="shared" si="23"/>
        <v>0</v>
      </c>
      <c r="AQ147" s="13" t="str">
        <f t="shared" si="53"/>
        <v/>
      </c>
      <c r="AR147" s="4" t="str">
        <f t="shared" si="25"/>
        <v/>
      </c>
      <c r="AT147" s="2">
        <f t="shared" si="46"/>
        <v>46.5</v>
      </c>
      <c r="AU147" s="4">
        <f t="shared" si="26"/>
        <v>139.5</v>
      </c>
      <c r="AV147" s="4">
        <f t="shared" si="27"/>
        <v>-1.29</v>
      </c>
      <c r="AY147" s="4">
        <f t="shared" si="28"/>
        <v>0</v>
      </c>
      <c r="AZ147" s="13" t="str">
        <f t="shared" si="54"/>
        <v/>
      </c>
      <c r="BA147" s="4" t="str">
        <f t="shared" si="30"/>
        <v/>
      </c>
      <c r="BC147" s="2">
        <f t="shared" si="47"/>
        <v>46.5</v>
      </c>
      <c r="BD147" s="4">
        <f t="shared" si="31"/>
        <v>139.5</v>
      </c>
      <c r="BE147" s="4">
        <f t="shared" si="32"/>
        <v>-1.29</v>
      </c>
      <c r="BH147" s="4">
        <f t="shared" si="33"/>
        <v>0</v>
      </c>
      <c r="BI147" s="13" t="str">
        <f t="shared" si="55"/>
        <v/>
      </c>
      <c r="BJ147" s="4" t="str">
        <f t="shared" si="35"/>
        <v/>
      </c>
      <c r="BL147" s="2">
        <f t="shared" si="48"/>
        <v>46.5</v>
      </c>
      <c r="BM147" s="4">
        <f t="shared" si="36"/>
        <v>139.5</v>
      </c>
      <c r="BN147" s="4">
        <f t="shared" si="37"/>
        <v>-1.29</v>
      </c>
      <c r="BQ147" s="4">
        <f t="shared" si="38"/>
        <v>0</v>
      </c>
      <c r="BR147" s="13" t="str">
        <f t="shared" si="56"/>
        <v/>
      </c>
      <c r="BS147" s="4" t="str">
        <f t="shared" si="40"/>
        <v/>
      </c>
    </row>
    <row r="148">
      <c r="A148" s="2">
        <f t="shared" si="41"/>
        <v>47</v>
      </c>
      <c r="B148" s="4">
        <f t="shared" si="1"/>
        <v>141</v>
      </c>
      <c r="C148" s="4">
        <f t="shared" si="2"/>
        <v>-1.32</v>
      </c>
      <c r="F148" s="4">
        <f t="shared" si="3"/>
        <v>0</v>
      </c>
      <c r="G148" s="13" t="str">
        <f t="shared" si="49"/>
        <v/>
      </c>
      <c r="H148" s="4" t="str">
        <f t="shared" si="5"/>
        <v/>
      </c>
      <c r="J148" s="2">
        <f t="shared" si="42"/>
        <v>47</v>
      </c>
      <c r="K148" s="4">
        <f t="shared" si="6"/>
        <v>141</v>
      </c>
      <c r="L148" s="4">
        <f t="shared" si="7"/>
        <v>-1.32</v>
      </c>
      <c r="O148" s="4">
        <f t="shared" si="8"/>
        <v>0</v>
      </c>
      <c r="P148" s="13" t="str">
        <f t="shared" si="50"/>
        <v/>
      </c>
      <c r="Q148" s="4" t="str">
        <f t="shared" si="10"/>
        <v/>
      </c>
      <c r="S148" s="2">
        <f t="shared" si="43"/>
        <v>47</v>
      </c>
      <c r="T148" s="4">
        <f t="shared" si="11"/>
        <v>141</v>
      </c>
      <c r="U148" s="4">
        <f t="shared" si="12"/>
        <v>-1.26</v>
      </c>
      <c r="X148" s="4">
        <f t="shared" si="13"/>
        <v>0</v>
      </c>
      <c r="Y148" s="13" t="str">
        <f t="shared" si="51"/>
        <v/>
      </c>
      <c r="Z148" s="4" t="str">
        <f t="shared" si="15"/>
        <v/>
      </c>
      <c r="AB148" s="2">
        <f t="shared" si="44"/>
        <v>47</v>
      </c>
      <c r="AC148" s="4">
        <f t="shared" si="16"/>
        <v>141</v>
      </c>
      <c r="AD148" s="4">
        <f t="shared" si="17"/>
        <v>-1.2</v>
      </c>
      <c r="AG148" s="4">
        <f t="shared" si="18"/>
        <v>0</v>
      </c>
      <c r="AH148" s="13" t="str">
        <f t="shared" si="52"/>
        <v/>
      </c>
      <c r="AI148" s="4" t="str">
        <f t="shared" si="20"/>
        <v/>
      </c>
      <c r="AK148" s="2">
        <f t="shared" si="45"/>
        <v>47</v>
      </c>
      <c r="AL148" s="4">
        <f t="shared" si="21"/>
        <v>141</v>
      </c>
      <c r="AM148" s="4">
        <f t="shared" si="22"/>
        <v>-1.32</v>
      </c>
      <c r="AP148" s="4">
        <f t="shared" si="23"/>
        <v>0</v>
      </c>
      <c r="AQ148" s="13" t="str">
        <f t="shared" si="53"/>
        <v/>
      </c>
      <c r="AR148" s="4" t="str">
        <f t="shared" si="25"/>
        <v/>
      </c>
      <c r="AT148" s="2">
        <f t="shared" si="46"/>
        <v>47</v>
      </c>
      <c r="AU148" s="4">
        <f t="shared" si="26"/>
        <v>141</v>
      </c>
      <c r="AV148" s="4">
        <f t="shared" si="27"/>
        <v>-1.32</v>
      </c>
      <c r="AY148" s="4">
        <f t="shared" si="28"/>
        <v>0</v>
      </c>
      <c r="AZ148" s="13" t="str">
        <f t="shared" si="54"/>
        <v/>
      </c>
      <c r="BA148" s="4" t="str">
        <f t="shared" si="30"/>
        <v/>
      </c>
      <c r="BC148" s="2">
        <f t="shared" si="47"/>
        <v>47</v>
      </c>
      <c r="BD148" s="4">
        <f t="shared" si="31"/>
        <v>141</v>
      </c>
      <c r="BE148" s="4">
        <f t="shared" si="32"/>
        <v>-1.32</v>
      </c>
      <c r="BH148" s="4">
        <f t="shared" si="33"/>
        <v>0</v>
      </c>
      <c r="BI148" s="13" t="str">
        <f t="shared" si="55"/>
        <v/>
      </c>
      <c r="BJ148" s="4" t="str">
        <f t="shared" si="35"/>
        <v/>
      </c>
      <c r="BL148" s="2">
        <f t="shared" si="48"/>
        <v>47</v>
      </c>
      <c r="BM148" s="4">
        <f t="shared" si="36"/>
        <v>141</v>
      </c>
      <c r="BN148" s="4">
        <f t="shared" si="37"/>
        <v>-1.32</v>
      </c>
      <c r="BQ148" s="4">
        <f t="shared" si="38"/>
        <v>0</v>
      </c>
      <c r="BR148" s="13" t="str">
        <f t="shared" si="56"/>
        <v/>
      </c>
      <c r="BS148" s="4" t="str">
        <f t="shared" si="40"/>
        <v/>
      </c>
    </row>
    <row r="149">
      <c r="A149" s="2">
        <f t="shared" si="41"/>
        <v>47.5</v>
      </c>
      <c r="B149" s="4">
        <f t="shared" si="1"/>
        <v>142.5</v>
      </c>
      <c r="C149" s="4">
        <f t="shared" si="2"/>
        <v>-1.35</v>
      </c>
      <c r="F149" s="4">
        <f t="shared" si="3"/>
        <v>0</v>
      </c>
      <c r="G149" s="13" t="str">
        <f t="shared" si="49"/>
        <v/>
      </c>
      <c r="H149" s="4" t="str">
        <f t="shared" si="5"/>
        <v/>
      </c>
      <c r="J149" s="2">
        <f t="shared" si="42"/>
        <v>47.5</v>
      </c>
      <c r="K149" s="4">
        <f t="shared" si="6"/>
        <v>142.5</v>
      </c>
      <c r="L149" s="4">
        <f t="shared" si="7"/>
        <v>-1.35</v>
      </c>
      <c r="O149" s="4">
        <f t="shared" si="8"/>
        <v>0</v>
      </c>
      <c r="P149" s="13" t="str">
        <f t="shared" si="50"/>
        <v/>
      </c>
      <c r="Q149" s="4" t="str">
        <f t="shared" si="10"/>
        <v/>
      </c>
      <c r="S149" s="2">
        <f t="shared" si="43"/>
        <v>47.5</v>
      </c>
      <c r="T149" s="4">
        <f t="shared" si="11"/>
        <v>142.5</v>
      </c>
      <c r="U149" s="4">
        <f t="shared" si="12"/>
        <v>-1.29</v>
      </c>
      <c r="X149" s="4">
        <f t="shared" si="13"/>
        <v>0</v>
      </c>
      <c r="Y149" s="13" t="str">
        <f t="shared" si="51"/>
        <v/>
      </c>
      <c r="Z149" s="4" t="str">
        <f t="shared" si="15"/>
        <v/>
      </c>
      <c r="AB149" s="2">
        <f t="shared" si="44"/>
        <v>47.5</v>
      </c>
      <c r="AC149" s="4">
        <f t="shared" si="16"/>
        <v>142.5</v>
      </c>
      <c r="AD149" s="4">
        <f t="shared" si="17"/>
        <v>-1.23</v>
      </c>
      <c r="AG149" s="4">
        <f t="shared" si="18"/>
        <v>0</v>
      </c>
      <c r="AH149" s="13" t="str">
        <f t="shared" si="52"/>
        <v/>
      </c>
      <c r="AI149" s="4" t="str">
        <f t="shared" si="20"/>
        <v/>
      </c>
      <c r="AK149" s="2">
        <f t="shared" si="45"/>
        <v>47.5</v>
      </c>
      <c r="AL149" s="4">
        <f t="shared" si="21"/>
        <v>142.5</v>
      </c>
      <c r="AM149" s="4">
        <f t="shared" si="22"/>
        <v>-1.35</v>
      </c>
      <c r="AP149" s="4">
        <f t="shared" si="23"/>
        <v>0</v>
      </c>
      <c r="AQ149" s="13" t="str">
        <f t="shared" si="53"/>
        <v/>
      </c>
      <c r="AR149" s="4" t="str">
        <f t="shared" si="25"/>
        <v/>
      </c>
      <c r="AT149" s="2">
        <f t="shared" si="46"/>
        <v>47.5</v>
      </c>
      <c r="AU149" s="4">
        <f t="shared" si="26"/>
        <v>142.5</v>
      </c>
      <c r="AV149" s="4">
        <f t="shared" si="27"/>
        <v>-1.35</v>
      </c>
      <c r="AY149" s="4">
        <f t="shared" si="28"/>
        <v>0</v>
      </c>
      <c r="AZ149" s="13" t="str">
        <f t="shared" si="54"/>
        <v/>
      </c>
      <c r="BA149" s="4" t="str">
        <f t="shared" si="30"/>
        <v/>
      </c>
      <c r="BC149" s="2">
        <f t="shared" si="47"/>
        <v>47.5</v>
      </c>
      <c r="BD149" s="4">
        <f t="shared" si="31"/>
        <v>142.5</v>
      </c>
      <c r="BE149" s="4">
        <f t="shared" si="32"/>
        <v>-1.35</v>
      </c>
      <c r="BH149" s="4">
        <f t="shared" si="33"/>
        <v>0</v>
      </c>
      <c r="BI149" s="13" t="str">
        <f t="shared" si="55"/>
        <v/>
      </c>
      <c r="BJ149" s="4" t="str">
        <f t="shared" si="35"/>
        <v/>
      </c>
      <c r="BL149" s="2">
        <f t="shared" si="48"/>
        <v>47.5</v>
      </c>
      <c r="BM149" s="4">
        <f t="shared" si="36"/>
        <v>142.5</v>
      </c>
      <c r="BN149" s="4">
        <f t="shared" si="37"/>
        <v>-1.35</v>
      </c>
      <c r="BQ149" s="4">
        <f t="shared" si="38"/>
        <v>0</v>
      </c>
      <c r="BR149" s="13" t="str">
        <f t="shared" si="56"/>
        <v/>
      </c>
      <c r="BS149" s="4" t="str">
        <f t="shared" si="40"/>
        <v/>
      </c>
    </row>
    <row r="150">
      <c r="A150" s="2">
        <f t="shared" si="41"/>
        <v>48</v>
      </c>
      <c r="B150" s="4">
        <f t="shared" si="1"/>
        <v>144</v>
      </c>
      <c r="C150" s="4">
        <f t="shared" si="2"/>
        <v>-1.38</v>
      </c>
      <c r="F150" s="4">
        <f t="shared" si="3"/>
        <v>0</v>
      </c>
      <c r="G150" s="13" t="str">
        <f t="shared" si="49"/>
        <v/>
      </c>
      <c r="H150" s="4" t="str">
        <f t="shared" si="5"/>
        <v/>
      </c>
      <c r="J150" s="2">
        <f t="shared" si="42"/>
        <v>48</v>
      </c>
      <c r="K150" s="4">
        <f t="shared" si="6"/>
        <v>144</v>
      </c>
      <c r="L150" s="4">
        <f t="shared" si="7"/>
        <v>-1.38</v>
      </c>
      <c r="O150" s="4">
        <f t="shared" si="8"/>
        <v>0</v>
      </c>
      <c r="P150" s="13" t="str">
        <f t="shared" si="50"/>
        <v/>
      </c>
      <c r="Q150" s="4" t="str">
        <f t="shared" si="10"/>
        <v/>
      </c>
      <c r="S150" s="2">
        <f t="shared" si="43"/>
        <v>48</v>
      </c>
      <c r="T150" s="4">
        <f t="shared" si="11"/>
        <v>144</v>
      </c>
      <c r="U150" s="4">
        <f t="shared" si="12"/>
        <v>-1.32</v>
      </c>
      <c r="V150" s="4">
        <f>150.75</f>
        <v>150.75</v>
      </c>
      <c r="W150" s="4">
        <f>155+5/16</f>
        <v>155.3125</v>
      </c>
      <c r="X150" s="4">
        <f t="shared" si="13"/>
        <v>4.5625</v>
      </c>
      <c r="Y150" s="13">
        <f t="shared" si="51"/>
        <v>0.9965928351</v>
      </c>
      <c r="Z150" s="4">
        <f t="shared" si="15"/>
        <v>0</v>
      </c>
      <c r="AB150" s="2">
        <f t="shared" si="44"/>
        <v>48</v>
      </c>
      <c r="AC150" s="4">
        <f t="shared" si="16"/>
        <v>144</v>
      </c>
      <c r="AD150" s="4">
        <f t="shared" si="17"/>
        <v>-1.26</v>
      </c>
      <c r="AE150" s="4">
        <f>150+13/16</f>
        <v>150.8125</v>
      </c>
      <c r="AF150" s="4">
        <f>155.25+1/32</f>
        <v>155.28125</v>
      </c>
      <c r="AG150" s="4">
        <f t="shared" si="18"/>
        <v>4.46875</v>
      </c>
      <c r="AH150" s="13">
        <f t="shared" si="52"/>
        <v>0.9930795016</v>
      </c>
      <c r="AI150" s="4">
        <f t="shared" si="20"/>
        <v>0</v>
      </c>
      <c r="AK150" s="2">
        <f t="shared" si="45"/>
        <v>48</v>
      </c>
      <c r="AL150" s="4">
        <f t="shared" si="21"/>
        <v>144</v>
      </c>
      <c r="AM150" s="4">
        <f t="shared" si="22"/>
        <v>-1.38</v>
      </c>
      <c r="AP150" s="4">
        <f t="shared" si="23"/>
        <v>0</v>
      </c>
      <c r="AQ150" s="13" t="str">
        <f t="shared" si="53"/>
        <v/>
      </c>
      <c r="AR150" s="4" t="str">
        <f t="shared" si="25"/>
        <v/>
      </c>
      <c r="AT150" s="2">
        <f t="shared" si="46"/>
        <v>48</v>
      </c>
      <c r="AU150" s="4">
        <f t="shared" si="26"/>
        <v>144</v>
      </c>
      <c r="AV150" s="4">
        <f t="shared" si="27"/>
        <v>-1.38</v>
      </c>
      <c r="AY150" s="4">
        <f t="shared" si="28"/>
        <v>0</v>
      </c>
      <c r="AZ150" s="13" t="str">
        <f t="shared" si="54"/>
        <v/>
      </c>
      <c r="BA150" s="4" t="str">
        <f t="shared" si="30"/>
        <v/>
      </c>
      <c r="BC150" s="2">
        <f t="shared" si="47"/>
        <v>48</v>
      </c>
      <c r="BD150" s="4">
        <f t="shared" si="31"/>
        <v>144</v>
      </c>
      <c r="BE150" s="4">
        <f t="shared" si="32"/>
        <v>-1.38</v>
      </c>
      <c r="BH150" s="4">
        <f t="shared" si="33"/>
        <v>0</v>
      </c>
      <c r="BI150" s="13" t="str">
        <f t="shared" si="55"/>
        <v/>
      </c>
      <c r="BJ150" s="4" t="str">
        <f t="shared" si="35"/>
        <v/>
      </c>
      <c r="BL150" s="2">
        <f t="shared" si="48"/>
        <v>48</v>
      </c>
      <c r="BM150" s="4">
        <f t="shared" si="36"/>
        <v>144</v>
      </c>
      <c r="BN150" s="4">
        <f t="shared" si="37"/>
        <v>-1.38</v>
      </c>
      <c r="BQ150" s="4">
        <f t="shared" si="38"/>
        <v>0</v>
      </c>
      <c r="BR150" s="13" t="str">
        <f t="shared" si="56"/>
        <v/>
      </c>
      <c r="BS150" s="4" t="str">
        <f t="shared" si="40"/>
        <v/>
      </c>
    </row>
    <row r="151">
      <c r="A151" s="2">
        <f t="shared" si="41"/>
        <v>48.5</v>
      </c>
      <c r="B151" s="4">
        <f t="shared" si="1"/>
        <v>145.5</v>
      </c>
      <c r="C151" s="4">
        <f t="shared" si="2"/>
        <v>-1.41</v>
      </c>
      <c r="F151" s="4">
        <f t="shared" si="3"/>
        <v>0</v>
      </c>
      <c r="G151" s="13" t="str">
        <f t="shared" si="49"/>
        <v/>
      </c>
      <c r="H151" s="4" t="str">
        <f t="shared" si="5"/>
        <v/>
      </c>
      <c r="J151" s="2">
        <f t="shared" si="42"/>
        <v>48.5</v>
      </c>
      <c r="K151" s="4">
        <f t="shared" si="6"/>
        <v>145.5</v>
      </c>
      <c r="L151" s="4">
        <f t="shared" si="7"/>
        <v>-1.41</v>
      </c>
      <c r="O151" s="4">
        <f t="shared" si="8"/>
        <v>0</v>
      </c>
      <c r="P151" s="13" t="str">
        <f t="shared" si="50"/>
        <v/>
      </c>
      <c r="Q151" s="4" t="str">
        <f t="shared" si="10"/>
        <v/>
      </c>
      <c r="S151" s="2">
        <f t="shared" si="43"/>
        <v>48.5</v>
      </c>
      <c r="T151" s="4">
        <f t="shared" si="11"/>
        <v>145.5</v>
      </c>
      <c r="U151" s="4">
        <f t="shared" si="12"/>
        <v>-1.35</v>
      </c>
      <c r="X151" s="4">
        <f t="shared" si="13"/>
        <v>0</v>
      </c>
      <c r="Y151" s="13" t="str">
        <f t="shared" si="51"/>
        <v/>
      </c>
      <c r="Z151" s="4" t="str">
        <f t="shared" si="15"/>
        <v/>
      </c>
      <c r="AB151" s="2">
        <f t="shared" si="44"/>
        <v>48.5</v>
      </c>
      <c r="AC151" s="4">
        <f t="shared" si="16"/>
        <v>145.5</v>
      </c>
      <c r="AD151" s="4">
        <f t="shared" si="17"/>
        <v>-1.29</v>
      </c>
      <c r="AG151" s="4">
        <f t="shared" si="18"/>
        <v>0</v>
      </c>
      <c r="AH151" s="13" t="str">
        <f t="shared" si="52"/>
        <v/>
      </c>
      <c r="AI151" s="4" t="str">
        <f t="shared" si="20"/>
        <v/>
      </c>
      <c r="AK151" s="2">
        <f t="shared" si="45"/>
        <v>48.5</v>
      </c>
      <c r="AL151" s="4">
        <f t="shared" si="21"/>
        <v>145.5</v>
      </c>
      <c r="AM151" s="4">
        <f t="shared" si="22"/>
        <v>-1.41</v>
      </c>
      <c r="AP151" s="4">
        <f t="shared" si="23"/>
        <v>0</v>
      </c>
      <c r="AQ151" s="13" t="str">
        <f t="shared" si="53"/>
        <v/>
      </c>
      <c r="AR151" s="4" t="str">
        <f t="shared" si="25"/>
        <v/>
      </c>
      <c r="AT151" s="2">
        <f t="shared" si="46"/>
        <v>48.5</v>
      </c>
      <c r="AU151" s="4">
        <f t="shared" si="26"/>
        <v>145.5</v>
      </c>
      <c r="AV151" s="4">
        <f t="shared" si="27"/>
        <v>-1.41</v>
      </c>
      <c r="AY151" s="4">
        <f t="shared" si="28"/>
        <v>0</v>
      </c>
      <c r="AZ151" s="13" t="str">
        <f t="shared" si="54"/>
        <v/>
      </c>
      <c r="BA151" s="4" t="str">
        <f t="shared" si="30"/>
        <v/>
      </c>
      <c r="BC151" s="2">
        <f t="shared" si="47"/>
        <v>48.5</v>
      </c>
      <c r="BD151" s="4">
        <f t="shared" si="31"/>
        <v>145.5</v>
      </c>
      <c r="BE151" s="4">
        <f t="shared" si="32"/>
        <v>-1.41</v>
      </c>
      <c r="BH151" s="4">
        <f t="shared" si="33"/>
        <v>0</v>
      </c>
      <c r="BI151" s="13" t="str">
        <f t="shared" si="55"/>
        <v/>
      </c>
      <c r="BJ151" s="4" t="str">
        <f t="shared" si="35"/>
        <v/>
      </c>
      <c r="BL151" s="2">
        <f t="shared" si="48"/>
        <v>48.5</v>
      </c>
      <c r="BM151" s="4">
        <f t="shared" si="36"/>
        <v>145.5</v>
      </c>
      <c r="BN151" s="4">
        <f t="shared" si="37"/>
        <v>-1.41</v>
      </c>
      <c r="BQ151" s="4">
        <f t="shared" si="38"/>
        <v>0</v>
      </c>
      <c r="BR151" s="13" t="str">
        <f t="shared" si="56"/>
        <v/>
      </c>
      <c r="BS151" s="4" t="str">
        <f t="shared" si="40"/>
        <v/>
      </c>
    </row>
    <row r="152">
      <c r="A152" s="2">
        <f t="shared" si="41"/>
        <v>49</v>
      </c>
      <c r="B152" s="4">
        <f t="shared" si="1"/>
        <v>147</v>
      </c>
      <c r="C152" s="4">
        <f t="shared" si="2"/>
        <v>-1.44</v>
      </c>
      <c r="F152" s="4">
        <f t="shared" si="3"/>
        <v>0</v>
      </c>
      <c r="G152" s="13" t="str">
        <f t="shared" si="49"/>
        <v/>
      </c>
      <c r="H152" s="4" t="str">
        <f t="shared" si="5"/>
        <v/>
      </c>
      <c r="J152" s="2">
        <f t="shared" si="42"/>
        <v>49</v>
      </c>
      <c r="K152" s="4">
        <f t="shared" si="6"/>
        <v>147</v>
      </c>
      <c r="L152" s="4">
        <f t="shared" si="7"/>
        <v>-1.44</v>
      </c>
      <c r="O152" s="4">
        <f t="shared" si="8"/>
        <v>0</v>
      </c>
      <c r="P152" s="13" t="str">
        <f t="shared" si="50"/>
        <v/>
      </c>
      <c r="Q152" s="4" t="str">
        <f t="shared" si="10"/>
        <v/>
      </c>
      <c r="S152" s="2">
        <f t="shared" si="43"/>
        <v>49</v>
      </c>
      <c r="T152" s="4">
        <f t="shared" si="11"/>
        <v>147</v>
      </c>
      <c r="U152" s="4">
        <f t="shared" si="12"/>
        <v>-1.38</v>
      </c>
      <c r="X152" s="4">
        <f t="shared" si="13"/>
        <v>0</v>
      </c>
      <c r="Y152" s="13" t="str">
        <f t="shared" si="51"/>
        <v/>
      </c>
      <c r="Z152" s="4" t="str">
        <f t="shared" si="15"/>
        <v/>
      </c>
      <c r="AB152" s="2">
        <f t="shared" si="44"/>
        <v>49</v>
      </c>
      <c r="AC152" s="4">
        <f t="shared" si="16"/>
        <v>147</v>
      </c>
      <c r="AD152" s="4">
        <f t="shared" si="17"/>
        <v>-1.32</v>
      </c>
      <c r="AG152" s="4">
        <f t="shared" si="18"/>
        <v>0</v>
      </c>
      <c r="AH152" s="13" t="str">
        <f t="shared" si="52"/>
        <v/>
      </c>
      <c r="AI152" s="4" t="str">
        <f t="shared" si="20"/>
        <v/>
      </c>
      <c r="AK152" s="2">
        <f t="shared" si="45"/>
        <v>49</v>
      </c>
      <c r="AL152" s="4">
        <f t="shared" si="21"/>
        <v>147</v>
      </c>
      <c r="AM152" s="4">
        <f t="shared" si="22"/>
        <v>-1.44</v>
      </c>
      <c r="AP152" s="4">
        <f t="shared" si="23"/>
        <v>0</v>
      </c>
      <c r="AQ152" s="13" t="str">
        <f t="shared" si="53"/>
        <v/>
      </c>
      <c r="AR152" s="4" t="str">
        <f t="shared" si="25"/>
        <v/>
      </c>
      <c r="AT152" s="2">
        <f t="shared" si="46"/>
        <v>49</v>
      </c>
      <c r="AU152" s="4">
        <f t="shared" si="26"/>
        <v>147</v>
      </c>
      <c r="AV152" s="4">
        <f t="shared" si="27"/>
        <v>-1.44</v>
      </c>
      <c r="AY152" s="4">
        <f t="shared" si="28"/>
        <v>0</v>
      </c>
      <c r="AZ152" s="13" t="str">
        <f t="shared" si="54"/>
        <v/>
      </c>
      <c r="BA152" s="4" t="str">
        <f t="shared" si="30"/>
        <v/>
      </c>
      <c r="BC152" s="2">
        <f t="shared" si="47"/>
        <v>49</v>
      </c>
      <c r="BD152" s="4">
        <f t="shared" si="31"/>
        <v>147</v>
      </c>
      <c r="BE152" s="4">
        <f t="shared" si="32"/>
        <v>-1.44</v>
      </c>
      <c r="BH152" s="4">
        <f t="shared" si="33"/>
        <v>0</v>
      </c>
      <c r="BI152" s="13" t="str">
        <f t="shared" si="55"/>
        <v/>
      </c>
      <c r="BJ152" s="4" t="str">
        <f t="shared" si="35"/>
        <v/>
      </c>
      <c r="BL152" s="2">
        <f t="shared" si="48"/>
        <v>49</v>
      </c>
      <c r="BM152" s="4">
        <f t="shared" si="36"/>
        <v>147</v>
      </c>
      <c r="BN152" s="4">
        <f t="shared" si="37"/>
        <v>-1.44</v>
      </c>
      <c r="BQ152" s="4">
        <f t="shared" si="38"/>
        <v>0</v>
      </c>
      <c r="BR152" s="13" t="str">
        <f t="shared" si="56"/>
        <v/>
      </c>
      <c r="BS152" s="4" t="str">
        <f t="shared" si="40"/>
        <v/>
      </c>
    </row>
    <row r="153">
      <c r="A153" s="2">
        <f t="shared" si="41"/>
        <v>49.5</v>
      </c>
      <c r="B153" s="4">
        <f t="shared" si="1"/>
        <v>148.5</v>
      </c>
      <c r="C153" s="4">
        <f t="shared" si="2"/>
        <v>-1.47</v>
      </c>
      <c r="F153" s="4">
        <f t="shared" si="3"/>
        <v>0</v>
      </c>
      <c r="G153" s="13" t="str">
        <f t="shared" si="49"/>
        <v/>
      </c>
      <c r="H153" s="4" t="str">
        <f t="shared" si="5"/>
        <v/>
      </c>
      <c r="J153" s="2">
        <f t="shared" si="42"/>
        <v>49.5</v>
      </c>
      <c r="K153" s="4">
        <f t="shared" si="6"/>
        <v>148.5</v>
      </c>
      <c r="L153" s="4">
        <f t="shared" si="7"/>
        <v>-1.47</v>
      </c>
      <c r="O153" s="4">
        <f t="shared" si="8"/>
        <v>0</v>
      </c>
      <c r="P153" s="13" t="str">
        <f t="shared" si="50"/>
        <v/>
      </c>
      <c r="Q153" s="4" t="str">
        <f t="shared" si="10"/>
        <v/>
      </c>
      <c r="S153" s="2">
        <f t="shared" si="43"/>
        <v>49.5</v>
      </c>
      <c r="T153" s="4">
        <f t="shared" si="11"/>
        <v>148.5</v>
      </c>
      <c r="U153" s="4">
        <f t="shared" si="12"/>
        <v>-1.41</v>
      </c>
      <c r="X153" s="4">
        <f t="shared" si="13"/>
        <v>0</v>
      </c>
      <c r="Y153" s="13" t="str">
        <f t="shared" si="51"/>
        <v/>
      </c>
      <c r="Z153" s="4" t="str">
        <f t="shared" si="15"/>
        <v/>
      </c>
      <c r="AB153" s="2">
        <f t="shared" si="44"/>
        <v>49.5</v>
      </c>
      <c r="AC153" s="4">
        <f t="shared" si="16"/>
        <v>148.5</v>
      </c>
      <c r="AD153" s="4">
        <f t="shared" si="17"/>
        <v>-1.35</v>
      </c>
      <c r="AG153" s="4">
        <f t="shared" si="18"/>
        <v>0</v>
      </c>
      <c r="AH153" s="13" t="str">
        <f t="shared" si="52"/>
        <v/>
      </c>
      <c r="AI153" s="4" t="str">
        <f t="shared" si="20"/>
        <v/>
      </c>
      <c r="AK153" s="2">
        <f t="shared" si="45"/>
        <v>49.5</v>
      </c>
      <c r="AL153" s="4">
        <f t="shared" si="21"/>
        <v>148.5</v>
      </c>
      <c r="AM153" s="4">
        <f t="shared" si="22"/>
        <v>-1.47</v>
      </c>
      <c r="AP153" s="4">
        <f t="shared" si="23"/>
        <v>0</v>
      </c>
      <c r="AQ153" s="13" t="str">
        <f t="shared" si="53"/>
        <v/>
      </c>
      <c r="AR153" s="4" t="str">
        <f t="shared" si="25"/>
        <v/>
      </c>
      <c r="AT153" s="2">
        <f t="shared" si="46"/>
        <v>49.5</v>
      </c>
      <c r="AU153" s="4">
        <f t="shared" si="26"/>
        <v>148.5</v>
      </c>
      <c r="AV153" s="4">
        <f t="shared" si="27"/>
        <v>-1.47</v>
      </c>
      <c r="AY153" s="4">
        <f t="shared" si="28"/>
        <v>0</v>
      </c>
      <c r="AZ153" s="13" t="str">
        <f t="shared" si="54"/>
        <v/>
      </c>
      <c r="BA153" s="4" t="str">
        <f t="shared" si="30"/>
        <v/>
      </c>
      <c r="BC153" s="2">
        <f t="shared" si="47"/>
        <v>49.5</v>
      </c>
      <c r="BD153" s="4">
        <f t="shared" si="31"/>
        <v>148.5</v>
      </c>
      <c r="BE153" s="4">
        <f t="shared" si="32"/>
        <v>-1.47</v>
      </c>
      <c r="BH153" s="4">
        <f t="shared" si="33"/>
        <v>0</v>
      </c>
      <c r="BI153" s="13" t="str">
        <f t="shared" si="55"/>
        <v/>
      </c>
      <c r="BJ153" s="4" t="str">
        <f t="shared" si="35"/>
        <v/>
      </c>
      <c r="BL153" s="2">
        <f t="shared" si="48"/>
        <v>49.5</v>
      </c>
      <c r="BM153" s="4">
        <f t="shared" si="36"/>
        <v>148.5</v>
      </c>
      <c r="BN153" s="4">
        <f t="shared" si="37"/>
        <v>-1.47</v>
      </c>
      <c r="BQ153" s="4">
        <f t="shared" si="38"/>
        <v>0</v>
      </c>
      <c r="BR153" s="13" t="str">
        <f t="shared" si="56"/>
        <v/>
      </c>
      <c r="BS153" s="4" t="str">
        <f t="shared" si="40"/>
        <v/>
      </c>
    </row>
    <row r="154">
      <c r="A154" s="2">
        <f t="shared" si="41"/>
        <v>50</v>
      </c>
      <c r="B154" s="4">
        <f t="shared" si="1"/>
        <v>150</v>
      </c>
      <c r="C154" s="4">
        <f t="shared" si="2"/>
        <v>-1.5</v>
      </c>
      <c r="F154" s="4">
        <f t="shared" si="3"/>
        <v>0</v>
      </c>
      <c r="G154" s="13" t="str">
        <f t="shared" si="49"/>
        <v/>
      </c>
      <c r="H154" s="4" t="str">
        <f t="shared" si="5"/>
        <v/>
      </c>
      <c r="J154" s="2">
        <f t="shared" si="42"/>
        <v>50</v>
      </c>
      <c r="K154" s="4">
        <f t="shared" si="6"/>
        <v>150</v>
      </c>
      <c r="L154" s="4">
        <f t="shared" si="7"/>
        <v>-1.5</v>
      </c>
      <c r="O154" s="4">
        <f t="shared" si="8"/>
        <v>0</v>
      </c>
      <c r="P154" s="13" t="str">
        <f t="shared" si="50"/>
        <v/>
      </c>
      <c r="Q154" s="4" t="str">
        <f t="shared" si="10"/>
        <v/>
      </c>
      <c r="S154" s="2">
        <f t="shared" si="43"/>
        <v>50</v>
      </c>
      <c r="T154" s="4">
        <f t="shared" si="11"/>
        <v>150</v>
      </c>
      <c r="U154" s="4">
        <f t="shared" si="12"/>
        <v>-1.44</v>
      </c>
      <c r="V154" s="4">
        <f>150.75</f>
        <v>150.75</v>
      </c>
      <c r="W154" s="4">
        <f>155+5/16</f>
        <v>155.3125</v>
      </c>
      <c r="X154" s="4">
        <f t="shared" si="13"/>
        <v>4.5625</v>
      </c>
      <c r="Y154" s="13">
        <f t="shared" si="51"/>
        <v>0.9965928351</v>
      </c>
      <c r="Z154" s="4">
        <f t="shared" si="15"/>
        <v>0</v>
      </c>
      <c r="AB154" s="2">
        <f t="shared" si="44"/>
        <v>50</v>
      </c>
      <c r="AC154" s="4">
        <f t="shared" si="16"/>
        <v>150</v>
      </c>
      <c r="AD154" s="4">
        <f t="shared" si="17"/>
        <v>-1.38</v>
      </c>
      <c r="AE154" s="4">
        <f>150+13/16</f>
        <v>150.8125</v>
      </c>
      <c r="AF154" s="4">
        <f>155+5/16</f>
        <v>155.3125</v>
      </c>
      <c r="AG154" s="4">
        <f t="shared" si="18"/>
        <v>4.5</v>
      </c>
      <c r="AH154" s="13">
        <f t="shared" si="52"/>
        <v>0.9965457582</v>
      </c>
      <c r="AI154" s="4">
        <f t="shared" si="20"/>
        <v>0</v>
      </c>
      <c r="AK154" s="2">
        <f t="shared" si="45"/>
        <v>50</v>
      </c>
      <c r="AL154" s="4">
        <f t="shared" si="21"/>
        <v>150</v>
      </c>
      <c r="AM154" s="4">
        <f t="shared" si="22"/>
        <v>-1.5</v>
      </c>
      <c r="AP154" s="4">
        <f t="shared" si="23"/>
        <v>0</v>
      </c>
      <c r="AQ154" s="13" t="str">
        <f t="shared" si="53"/>
        <v/>
      </c>
      <c r="AR154" s="4" t="str">
        <f t="shared" si="25"/>
        <v/>
      </c>
      <c r="AT154" s="2">
        <f t="shared" si="46"/>
        <v>50</v>
      </c>
      <c r="AU154" s="4">
        <f t="shared" si="26"/>
        <v>150</v>
      </c>
      <c r="AV154" s="4">
        <f t="shared" si="27"/>
        <v>-1.5</v>
      </c>
      <c r="AY154" s="4">
        <f t="shared" si="28"/>
        <v>0</v>
      </c>
      <c r="AZ154" s="13" t="str">
        <f t="shared" si="54"/>
        <v/>
      </c>
      <c r="BA154" s="4" t="str">
        <f t="shared" si="30"/>
        <v/>
      </c>
      <c r="BC154" s="2">
        <f t="shared" si="47"/>
        <v>50</v>
      </c>
      <c r="BD154" s="4">
        <f t="shared" si="31"/>
        <v>150</v>
      </c>
      <c r="BE154" s="4">
        <f t="shared" si="32"/>
        <v>-1.5</v>
      </c>
      <c r="BH154" s="4">
        <f t="shared" si="33"/>
        <v>0</v>
      </c>
      <c r="BI154" s="13" t="str">
        <f t="shared" si="55"/>
        <v/>
      </c>
      <c r="BJ154" s="4" t="str">
        <f t="shared" si="35"/>
        <v/>
      </c>
      <c r="BL154" s="2">
        <f t="shared" si="48"/>
        <v>50</v>
      </c>
      <c r="BM154" s="4">
        <f t="shared" si="36"/>
        <v>150</v>
      </c>
      <c r="BN154" s="4">
        <f t="shared" si="37"/>
        <v>-1.5</v>
      </c>
      <c r="BQ154" s="4">
        <f t="shared" si="38"/>
        <v>0</v>
      </c>
      <c r="BR154" s="13" t="str">
        <f t="shared" si="56"/>
        <v/>
      </c>
      <c r="BS154" s="4" t="str">
        <f t="shared" si="40"/>
        <v/>
      </c>
    </row>
    <row r="155">
      <c r="A155" s="2">
        <f t="shared" si="41"/>
        <v>50.5</v>
      </c>
      <c r="B155" s="4">
        <f t="shared" si="1"/>
        <v>151.5</v>
      </c>
      <c r="C155" s="4">
        <f t="shared" si="2"/>
        <v>-1.53</v>
      </c>
      <c r="F155" s="4">
        <f t="shared" si="3"/>
        <v>0</v>
      </c>
      <c r="G155" s="13" t="str">
        <f t="shared" si="49"/>
        <v/>
      </c>
      <c r="H155" s="4" t="str">
        <f t="shared" si="5"/>
        <v/>
      </c>
      <c r="J155" s="2">
        <f t="shared" si="42"/>
        <v>50.5</v>
      </c>
      <c r="K155" s="4">
        <f t="shared" si="6"/>
        <v>151.5</v>
      </c>
      <c r="L155" s="4">
        <f t="shared" si="7"/>
        <v>-1.53</v>
      </c>
      <c r="O155" s="4">
        <f t="shared" si="8"/>
        <v>0</v>
      </c>
      <c r="P155" s="13" t="str">
        <f t="shared" si="50"/>
        <v/>
      </c>
      <c r="Q155" s="4" t="str">
        <f t="shared" si="10"/>
        <v/>
      </c>
      <c r="S155" s="2">
        <f t="shared" si="43"/>
        <v>50.5</v>
      </c>
      <c r="T155" s="4">
        <f t="shared" si="11"/>
        <v>151.5</v>
      </c>
      <c r="U155" s="4">
        <f t="shared" si="12"/>
        <v>-1.47</v>
      </c>
      <c r="X155" s="4">
        <f t="shared" si="13"/>
        <v>0</v>
      </c>
      <c r="Y155" s="13" t="str">
        <f t="shared" si="51"/>
        <v/>
      </c>
      <c r="Z155" s="4" t="str">
        <f t="shared" si="15"/>
        <v/>
      </c>
      <c r="AB155" s="2">
        <f t="shared" si="44"/>
        <v>50.5</v>
      </c>
      <c r="AC155" s="4">
        <f t="shared" si="16"/>
        <v>151.5</v>
      </c>
      <c r="AD155" s="4">
        <f t="shared" si="17"/>
        <v>-1.41</v>
      </c>
      <c r="AG155" s="4">
        <f t="shared" si="18"/>
        <v>0</v>
      </c>
      <c r="AH155" s="13" t="str">
        <f t="shared" si="52"/>
        <v/>
      </c>
      <c r="AI155" s="4" t="str">
        <f t="shared" si="20"/>
        <v/>
      </c>
      <c r="AK155" s="2">
        <f t="shared" si="45"/>
        <v>50.5</v>
      </c>
      <c r="AL155" s="4">
        <f t="shared" si="21"/>
        <v>151.5</v>
      </c>
      <c r="AM155" s="4">
        <f t="shared" si="22"/>
        <v>-1.53</v>
      </c>
      <c r="AP155" s="4">
        <f t="shared" si="23"/>
        <v>0</v>
      </c>
      <c r="AQ155" s="13" t="str">
        <f t="shared" si="53"/>
        <v/>
      </c>
      <c r="AR155" s="4" t="str">
        <f t="shared" si="25"/>
        <v/>
      </c>
      <c r="AT155" s="2">
        <f t="shared" si="46"/>
        <v>50.5</v>
      </c>
      <c r="AU155" s="4">
        <f t="shared" si="26"/>
        <v>151.5</v>
      </c>
      <c r="AV155" s="4">
        <f t="shared" si="27"/>
        <v>-1.53</v>
      </c>
      <c r="AY155" s="4">
        <f t="shared" si="28"/>
        <v>0</v>
      </c>
      <c r="AZ155" s="13" t="str">
        <f t="shared" si="54"/>
        <v/>
      </c>
      <c r="BA155" s="4" t="str">
        <f t="shared" si="30"/>
        <v/>
      </c>
      <c r="BC155" s="2">
        <f t="shared" si="47"/>
        <v>50.5</v>
      </c>
      <c r="BD155" s="4">
        <f t="shared" si="31"/>
        <v>151.5</v>
      </c>
      <c r="BE155" s="4">
        <f t="shared" si="32"/>
        <v>-1.53</v>
      </c>
      <c r="BH155" s="4">
        <f t="shared" si="33"/>
        <v>0</v>
      </c>
      <c r="BI155" s="13" t="str">
        <f t="shared" si="55"/>
        <v/>
      </c>
      <c r="BJ155" s="4" t="str">
        <f t="shared" si="35"/>
        <v/>
      </c>
      <c r="BL155" s="2">
        <f t="shared" si="48"/>
        <v>50.5</v>
      </c>
      <c r="BM155" s="4">
        <f t="shared" si="36"/>
        <v>151.5</v>
      </c>
      <c r="BN155" s="4">
        <f t="shared" si="37"/>
        <v>-1.53</v>
      </c>
      <c r="BQ155" s="4">
        <f t="shared" si="38"/>
        <v>0</v>
      </c>
      <c r="BR155" s="13" t="str">
        <f t="shared" si="56"/>
        <v/>
      </c>
      <c r="BS155" s="4" t="str">
        <f t="shared" si="40"/>
        <v/>
      </c>
    </row>
    <row r="156">
      <c r="A156" s="2">
        <f t="shared" si="41"/>
        <v>51</v>
      </c>
      <c r="B156" s="4">
        <f t="shared" si="1"/>
        <v>153</v>
      </c>
      <c r="C156" s="4">
        <f t="shared" si="2"/>
        <v>-1.56</v>
      </c>
      <c r="F156" s="4">
        <f t="shared" si="3"/>
        <v>0</v>
      </c>
      <c r="G156" s="13" t="str">
        <f t="shared" si="49"/>
        <v/>
      </c>
      <c r="H156" s="4" t="str">
        <f t="shared" si="5"/>
        <v/>
      </c>
      <c r="J156" s="2">
        <f t="shared" si="42"/>
        <v>51</v>
      </c>
      <c r="K156" s="4">
        <f t="shared" si="6"/>
        <v>153</v>
      </c>
      <c r="L156" s="4">
        <f t="shared" si="7"/>
        <v>-1.56</v>
      </c>
      <c r="O156" s="4">
        <f t="shared" si="8"/>
        <v>0</v>
      </c>
      <c r="P156" s="13" t="str">
        <f t="shared" si="50"/>
        <v/>
      </c>
      <c r="Q156" s="4" t="str">
        <f t="shared" si="10"/>
        <v/>
      </c>
      <c r="S156" s="2">
        <f t="shared" si="43"/>
        <v>51</v>
      </c>
      <c r="T156" s="4">
        <f t="shared" si="11"/>
        <v>153</v>
      </c>
      <c r="U156" s="4">
        <f t="shared" si="12"/>
        <v>-1.5</v>
      </c>
      <c r="X156" s="4">
        <f t="shared" si="13"/>
        <v>0</v>
      </c>
      <c r="Y156" s="13" t="str">
        <f t="shared" si="51"/>
        <v/>
      </c>
      <c r="Z156" s="4" t="str">
        <f t="shared" si="15"/>
        <v/>
      </c>
      <c r="AB156" s="2">
        <f t="shared" si="44"/>
        <v>51</v>
      </c>
      <c r="AC156" s="4">
        <f t="shared" si="16"/>
        <v>153</v>
      </c>
      <c r="AD156" s="4">
        <f t="shared" si="17"/>
        <v>-1.44</v>
      </c>
      <c r="AG156" s="4">
        <f t="shared" si="18"/>
        <v>0</v>
      </c>
      <c r="AH156" s="13" t="str">
        <f t="shared" si="52"/>
        <v/>
      </c>
      <c r="AI156" s="4" t="str">
        <f t="shared" si="20"/>
        <v/>
      </c>
      <c r="AK156" s="2">
        <f t="shared" si="45"/>
        <v>51</v>
      </c>
      <c r="AL156" s="4">
        <f t="shared" si="21"/>
        <v>153</v>
      </c>
      <c r="AM156" s="4">
        <f t="shared" si="22"/>
        <v>-1.56</v>
      </c>
      <c r="AP156" s="4">
        <f t="shared" si="23"/>
        <v>0</v>
      </c>
      <c r="AQ156" s="13" t="str">
        <f t="shared" si="53"/>
        <v/>
      </c>
      <c r="AR156" s="4" t="str">
        <f t="shared" si="25"/>
        <v/>
      </c>
      <c r="AT156" s="2">
        <f t="shared" si="46"/>
        <v>51</v>
      </c>
      <c r="AU156" s="4">
        <f t="shared" si="26"/>
        <v>153</v>
      </c>
      <c r="AV156" s="4">
        <f t="shared" si="27"/>
        <v>-1.56</v>
      </c>
      <c r="AY156" s="4">
        <f t="shared" si="28"/>
        <v>0</v>
      </c>
      <c r="AZ156" s="13" t="str">
        <f t="shared" si="54"/>
        <v/>
      </c>
      <c r="BA156" s="4" t="str">
        <f t="shared" si="30"/>
        <v/>
      </c>
      <c r="BC156" s="2">
        <f t="shared" si="47"/>
        <v>51</v>
      </c>
      <c r="BD156" s="4">
        <f t="shared" si="31"/>
        <v>153</v>
      </c>
      <c r="BE156" s="4">
        <f t="shared" si="32"/>
        <v>-1.56</v>
      </c>
      <c r="BH156" s="4">
        <f t="shared" si="33"/>
        <v>0</v>
      </c>
      <c r="BI156" s="13" t="str">
        <f t="shared" si="55"/>
        <v/>
      </c>
      <c r="BJ156" s="4" t="str">
        <f t="shared" si="35"/>
        <v/>
      </c>
      <c r="BL156" s="2">
        <f t="shared" si="48"/>
        <v>51</v>
      </c>
      <c r="BM156" s="4">
        <f t="shared" si="36"/>
        <v>153</v>
      </c>
      <c r="BN156" s="4">
        <f t="shared" si="37"/>
        <v>-1.56</v>
      </c>
      <c r="BQ156" s="4">
        <f t="shared" si="38"/>
        <v>0</v>
      </c>
      <c r="BR156" s="13" t="str">
        <f t="shared" si="56"/>
        <v/>
      </c>
      <c r="BS156" s="4" t="str">
        <f t="shared" si="40"/>
        <v/>
      </c>
    </row>
    <row r="157">
      <c r="A157" s="2">
        <f t="shared" si="41"/>
        <v>51.5</v>
      </c>
      <c r="B157" s="4">
        <f t="shared" si="1"/>
        <v>154.5</v>
      </c>
      <c r="C157" s="4">
        <f t="shared" si="2"/>
        <v>-1.59</v>
      </c>
      <c r="F157" s="4">
        <f t="shared" si="3"/>
        <v>0</v>
      </c>
      <c r="G157" s="13" t="str">
        <f t="shared" si="49"/>
        <v/>
      </c>
      <c r="H157" s="4" t="str">
        <f t="shared" si="5"/>
        <v/>
      </c>
      <c r="J157" s="2">
        <f t="shared" si="42"/>
        <v>51.5</v>
      </c>
      <c r="K157" s="4">
        <f t="shared" si="6"/>
        <v>154.5</v>
      </c>
      <c r="L157" s="4">
        <f t="shared" si="7"/>
        <v>-1.59</v>
      </c>
      <c r="O157" s="4">
        <f t="shared" si="8"/>
        <v>0</v>
      </c>
      <c r="P157" s="13" t="str">
        <f t="shared" si="50"/>
        <v/>
      </c>
      <c r="Q157" s="4" t="str">
        <f t="shared" si="10"/>
        <v/>
      </c>
      <c r="S157" s="2">
        <f t="shared" si="43"/>
        <v>51.5</v>
      </c>
      <c r="T157" s="4">
        <f t="shared" si="11"/>
        <v>154.5</v>
      </c>
      <c r="U157" s="4">
        <f t="shared" si="12"/>
        <v>-1.53</v>
      </c>
      <c r="X157" s="4">
        <f t="shared" si="13"/>
        <v>0</v>
      </c>
      <c r="Y157" s="13" t="str">
        <f t="shared" si="51"/>
        <v/>
      </c>
      <c r="Z157" s="4" t="str">
        <f t="shared" si="15"/>
        <v/>
      </c>
      <c r="AB157" s="2">
        <f t="shared" si="44"/>
        <v>51.5</v>
      </c>
      <c r="AC157" s="4">
        <f t="shared" si="16"/>
        <v>154.5</v>
      </c>
      <c r="AD157" s="4">
        <f t="shared" si="17"/>
        <v>-1.47</v>
      </c>
      <c r="AG157" s="4">
        <f t="shared" si="18"/>
        <v>0</v>
      </c>
      <c r="AH157" s="13" t="str">
        <f t="shared" si="52"/>
        <v/>
      </c>
      <c r="AI157" s="4" t="str">
        <f t="shared" si="20"/>
        <v/>
      </c>
      <c r="AK157" s="2">
        <f t="shared" si="45"/>
        <v>51.5</v>
      </c>
      <c r="AL157" s="4">
        <f t="shared" si="21"/>
        <v>154.5</v>
      </c>
      <c r="AM157" s="4">
        <f t="shared" si="22"/>
        <v>-1.59</v>
      </c>
      <c r="AP157" s="4">
        <f t="shared" si="23"/>
        <v>0</v>
      </c>
      <c r="AQ157" s="13" t="str">
        <f t="shared" si="53"/>
        <v/>
      </c>
      <c r="AR157" s="4" t="str">
        <f t="shared" si="25"/>
        <v/>
      </c>
      <c r="AT157" s="2">
        <f t="shared" si="46"/>
        <v>51.5</v>
      </c>
      <c r="AU157" s="4">
        <f t="shared" si="26"/>
        <v>154.5</v>
      </c>
      <c r="AV157" s="4">
        <f t="shared" si="27"/>
        <v>-1.59</v>
      </c>
      <c r="AY157" s="4">
        <f t="shared" si="28"/>
        <v>0</v>
      </c>
      <c r="AZ157" s="13" t="str">
        <f t="shared" si="54"/>
        <v/>
      </c>
      <c r="BA157" s="4" t="str">
        <f t="shared" si="30"/>
        <v/>
      </c>
      <c r="BC157" s="2">
        <f t="shared" si="47"/>
        <v>51.5</v>
      </c>
      <c r="BD157" s="4">
        <f t="shared" si="31"/>
        <v>154.5</v>
      </c>
      <c r="BE157" s="4">
        <f t="shared" si="32"/>
        <v>-1.59</v>
      </c>
      <c r="BH157" s="4">
        <f t="shared" si="33"/>
        <v>0</v>
      </c>
      <c r="BI157" s="13" t="str">
        <f t="shared" si="55"/>
        <v/>
      </c>
      <c r="BJ157" s="4" t="str">
        <f t="shared" si="35"/>
        <v/>
      </c>
      <c r="BL157" s="2">
        <f t="shared" si="48"/>
        <v>51.5</v>
      </c>
      <c r="BM157" s="4">
        <f t="shared" si="36"/>
        <v>154.5</v>
      </c>
      <c r="BN157" s="4">
        <f t="shared" si="37"/>
        <v>-1.59</v>
      </c>
      <c r="BQ157" s="4">
        <f t="shared" si="38"/>
        <v>0</v>
      </c>
      <c r="BR157" s="13" t="str">
        <f t="shared" si="56"/>
        <v/>
      </c>
      <c r="BS157" s="4" t="str">
        <f t="shared" si="40"/>
        <v/>
      </c>
    </row>
    <row r="158">
      <c r="A158" s="2">
        <f t="shared" si="41"/>
        <v>52</v>
      </c>
      <c r="B158" s="4">
        <f t="shared" si="1"/>
        <v>156</v>
      </c>
      <c r="C158" s="4">
        <f t="shared" si="2"/>
        <v>-1.62</v>
      </c>
      <c r="F158" s="4">
        <f t="shared" si="3"/>
        <v>0</v>
      </c>
      <c r="G158" s="13" t="str">
        <f t="shared" si="49"/>
        <v/>
      </c>
      <c r="H158" s="4" t="str">
        <f t="shared" si="5"/>
        <v/>
      </c>
      <c r="J158" s="2">
        <f t="shared" si="42"/>
        <v>52</v>
      </c>
      <c r="K158" s="4">
        <f t="shared" si="6"/>
        <v>156</v>
      </c>
      <c r="L158" s="4">
        <f t="shared" si="7"/>
        <v>-1.62</v>
      </c>
      <c r="O158" s="4">
        <f t="shared" si="8"/>
        <v>0</v>
      </c>
      <c r="P158" s="13" t="str">
        <f t="shared" si="50"/>
        <v/>
      </c>
      <c r="Q158" s="4" t="str">
        <f t="shared" si="10"/>
        <v/>
      </c>
      <c r="S158" s="2">
        <f t="shared" si="43"/>
        <v>52</v>
      </c>
      <c r="T158" s="4">
        <f t="shared" si="11"/>
        <v>156</v>
      </c>
      <c r="U158" s="4">
        <f t="shared" si="12"/>
        <v>-1.56</v>
      </c>
      <c r="V158" s="4">
        <f>150.75</f>
        <v>150.75</v>
      </c>
      <c r="W158" s="4">
        <f>155+5/16</f>
        <v>155.3125</v>
      </c>
      <c r="X158" s="4">
        <f t="shared" si="13"/>
        <v>4.5625</v>
      </c>
      <c r="Y158" s="13">
        <f t="shared" si="51"/>
        <v>0.9965928351</v>
      </c>
      <c r="Z158" s="4">
        <f t="shared" si="15"/>
        <v>0</v>
      </c>
      <c r="AB158" s="2">
        <f t="shared" si="44"/>
        <v>52</v>
      </c>
      <c r="AC158" s="4">
        <f t="shared" si="16"/>
        <v>156</v>
      </c>
      <c r="AD158" s="4">
        <f t="shared" si="17"/>
        <v>-1.5</v>
      </c>
      <c r="AG158" s="4">
        <f t="shared" si="18"/>
        <v>0</v>
      </c>
      <c r="AH158" s="13" t="str">
        <f t="shared" si="52"/>
        <v/>
      </c>
      <c r="AI158" s="4" t="str">
        <f t="shared" si="20"/>
        <v/>
      </c>
      <c r="AK158" s="2">
        <f t="shared" si="45"/>
        <v>52</v>
      </c>
      <c r="AL158" s="4">
        <f t="shared" si="21"/>
        <v>156</v>
      </c>
      <c r="AM158" s="4">
        <f t="shared" si="22"/>
        <v>-1.62</v>
      </c>
      <c r="AP158" s="4">
        <f t="shared" si="23"/>
        <v>0</v>
      </c>
      <c r="AQ158" s="13" t="str">
        <f t="shared" si="53"/>
        <v/>
      </c>
      <c r="AR158" s="4" t="str">
        <f t="shared" si="25"/>
        <v/>
      </c>
      <c r="AT158" s="2">
        <f t="shared" si="46"/>
        <v>52</v>
      </c>
      <c r="AU158" s="4">
        <f t="shared" si="26"/>
        <v>156</v>
      </c>
      <c r="AV158" s="4">
        <f t="shared" si="27"/>
        <v>-1.62</v>
      </c>
      <c r="AY158" s="4">
        <f t="shared" si="28"/>
        <v>0</v>
      </c>
      <c r="AZ158" s="13" t="str">
        <f t="shared" si="54"/>
        <v/>
      </c>
      <c r="BA158" s="4" t="str">
        <f t="shared" si="30"/>
        <v/>
      </c>
      <c r="BC158" s="2">
        <f t="shared" si="47"/>
        <v>52</v>
      </c>
      <c r="BD158" s="4">
        <f t="shared" si="31"/>
        <v>156</v>
      </c>
      <c r="BE158" s="4">
        <f t="shared" si="32"/>
        <v>-1.62</v>
      </c>
      <c r="BH158" s="4">
        <f t="shared" si="33"/>
        <v>0</v>
      </c>
      <c r="BI158" s="13" t="str">
        <f t="shared" si="55"/>
        <v/>
      </c>
      <c r="BJ158" s="4" t="str">
        <f t="shared" si="35"/>
        <v/>
      </c>
      <c r="BL158" s="2">
        <f t="shared" si="48"/>
        <v>52</v>
      </c>
      <c r="BM158" s="4">
        <f t="shared" si="36"/>
        <v>156</v>
      </c>
      <c r="BN158" s="4">
        <f t="shared" si="37"/>
        <v>-1.62</v>
      </c>
      <c r="BQ158" s="4">
        <f t="shared" si="38"/>
        <v>0</v>
      </c>
      <c r="BR158" s="13" t="str">
        <f t="shared" si="56"/>
        <v/>
      </c>
      <c r="BS158" s="4" t="str">
        <f t="shared" si="40"/>
        <v/>
      </c>
    </row>
    <row r="159">
      <c r="A159" s="2">
        <f t="shared" si="41"/>
        <v>52.5</v>
      </c>
      <c r="B159" s="4">
        <f t="shared" si="1"/>
        <v>157.5</v>
      </c>
      <c r="C159" s="4">
        <f t="shared" si="2"/>
        <v>-1.65</v>
      </c>
      <c r="F159" s="4">
        <f t="shared" si="3"/>
        <v>0</v>
      </c>
      <c r="G159" s="13" t="str">
        <f t="shared" si="49"/>
        <v/>
      </c>
      <c r="H159" s="4" t="str">
        <f t="shared" si="5"/>
        <v/>
      </c>
      <c r="J159" s="2">
        <f t="shared" si="42"/>
        <v>52.5</v>
      </c>
      <c r="K159" s="4">
        <f t="shared" si="6"/>
        <v>157.5</v>
      </c>
      <c r="L159" s="4">
        <f t="shared" si="7"/>
        <v>-1.65</v>
      </c>
      <c r="O159" s="4">
        <f t="shared" si="8"/>
        <v>0</v>
      </c>
      <c r="P159" s="13" t="str">
        <f t="shared" si="50"/>
        <v/>
      </c>
      <c r="Q159" s="4" t="str">
        <f t="shared" si="10"/>
        <v/>
      </c>
      <c r="S159" s="2">
        <f t="shared" si="43"/>
        <v>52.5</v>
      </c>
      <c r="T159" s="4">
        <f t="shared" si="11"/>
        <v>157.5</v>
      </c>
      <c r="U159" s="4">
        <f t="shared" si="12"/>
        <v>-1.59</v>
      </c>
      <c r="X159" s="4">
        <f t="shared" si="13"/>
        <v>0</v>
      </c>
      <c r="Y159" s="13" t="str">
        <f t="shared" si="51"/>
        <v/>
      </c>
      <c r="Z159" s="4" t="str">
        <f t="shared" si="15"/>
        <v/>
      </c>
      <c r="AB159" s="2">
        <f t="shared" si="44"/>
        <v>52.5</v>
      </c>
      <c r="AC159" s="4">
        <f t="shared" si="16"/>
        <v>157.5</v>
      </c>
      <c r="AD159" s="4">
        <f t="shared" si="17"/>
        <v>-1.53</v>
      </c>
      <c r="AG159" s="4">
        <f t="shared" si="18"/>
        <v>0</v>
      </c>
      <c r="AH159" s="13" t="str">
        <f t="shared" si="52"/>
        <v/>
      </c>
      <c r="AI159" s="4" t="str">
        <f t="shared" si="20"/>
        <v/>
      </c>
      <c r="AK159" s="2">
        <f t="shared" si="45"/>
        <v>52.5</v>
      </c>
      <c r="AL159" s="4">
        <f t="shared" si="21"/>
        <v>157.5</v>
      </c>
      <c r="AM159" s="4">
        <f t="shared" si="22"/>
        <v>-1.65</v>
      </c>
      <c r="AP159" s="4">
        <f t="shared" si="23"/>
        <v>0</v>
      </c>
      <c r="AQ159" s="13" t="str">
        <f t="shared" si="53"/>
        <v/>
      </c>
      <c r="AR159" s="4" t="str">
        <f t="shared" si="25"/>
        <v/>
      </c>
      <c r="AT159" s="2">
        <f t="shared" si="46"/>
        <v>52.5</v>
      </c>
      <c r="AU159" s="4">
        <f t="shared" si="26"/>
        <v>157.5</v>
      </c>
      <c r="AV159" s="4">
        <f t="shared" si="27"/>
        <v>-1.65</v>
      </c>
      <c r="AY159" s="4">
        <f t="shared" si="28"/>
        <v>0</v>
      </c>
      <c r="AZ159" s="13" t="str">
        <f t="shared" si="54"/>
        <v/>
      </c>
      <c r="BA159" s="4" t="str">
        <f t="shared" si="30"/>
        <v/>
      </c>
      <c r="BC159" s="2">
        <f t="shared" si="47"/>
        <v>52.5</v>
      </c>
      <c r="BD159" s="4">
        <f t="shared" si="31"/>
        <v>157.5</v>
      </c>
      <c r="BE159" s="4">
        <f t="shared" si="32"/>
        <v>-1.65</v>
      </c>
      <c r="BH159" s="4">
        <f t="shared" si="33"/>
        <v>0</v>
      </c>
      <c r="BI159" s="13" t="str">
        <f t="shared" si="55"/>
        <v/>
      </c>
      <c r="BJ159" s="4" t="str">
        <f t="shared" si="35"/>
        <v/>
      </c>
      <c r="BL159" s="2">
        <f t="shared" si="48"/>
        <v>52.5</v>
      </c>
      <c r="BM159" s="4">
        <f t="shared" si="36"/>
        <v>157.5</v>
      </c>
      <c r="BN159" s="4">
        <f t="shared" si="37"/>
        <v>-1.65</v>
      </c>
      <c r="BQ159" s="4">
        <f t="shared" si="38"/>
        <v>0</v>
      </c>
      <c r="BR159" s="13" t="str">
        <f t="shared" si="56"/>
        <v/>
      </c>
      <c r="BS159" s="4" t="str">
        <f t="shared" si="40"/>
        <v/>
      </c>
    </row>
    <row r="160">
      <c r="A160" s="2">
        <f t="shared" si="41"/>
        <v>53</v>
      </c>
      <c r="B160" s="4">
        <f t="shared" si="1"/>
        <v>159</v>
      </c>
      <c r="C160" s="4">
        <f t="shared" si="2"/>
        <v>-1.68</v>
      </c>
      <c r="F160" s="4">
        <f t="shared" si="3"/>
        <v>0</v>
      </c>
      <c r="G160" s="13" t="str">
        <f t="shared" si="49"/>
        <v/>
      </c>
      <c r="H160" s="4" t="str">
        <f t="shared" si="5"/>
        <v/>
      </c>
      <c r="J160" s="2">
        <f t="shared" si="42"/>
        <v>53</v>
      </c>
      <c r="K160" s="4">
        <f t="shared" si="6"/>
        <v>159</v>
      </c>
      <c r="L160" s="4">
        <f t="shared" si="7"/>
        <v>-1.68</v>
      </c>
      <c r="O160" s="4">
        <f t="shared" si="8"/>
        <v>0</v>
      </c>
      <c r="P160" s="13" t="str">
        <f t="shared" si="50"/>
        <v/>
      </c>
      <c r="Q160" s="4" t="str">
        <f t="shared" si="10"/>
        <v/>
      </c>
      <c r="S160" s="2">
        <f t="shared" si="43"/>
        <v>53</v>
      </c>
      <c r="T160" s="4">
        <f t="shared" si="11"/>
        <v>159</v>
      </c>
      <c r="U160" s="4">
        <f t="shared" si="12"/>
        <v>-1.62</v>
      </c>
      <c r="X160" s="4">
        <f t="shared" si="13"/>
        <v>0</v>
      </c>
      <c r="Y160" s="13" t="str">
        <f t="shared" si="51"/>
        <v/>
      </c>
      <c r="Z160" s="4" t="str">
        <f t="shared" si="15"/>
        <v/>
      </c>
      <c r="AB160" s="2">
        <f t="shared" si="44"/>
        <v>53</v>
      </c>
      <c r="AC160" s="4">
        <f t="shared" si="16"/>
        <v>159</v>
      </c>
      <c r="AD160" s="4">
        <f t="shared" si="17"/>
        <v>-1.56</v>
      </c>
      <c r="AG160" s="4">
        <f t="shared" si="18"/>
        <v>0</v>
      </c>
      <c r="AH160" s="13" t="str">
        <f t="shared" si="52"/>
        <v/>
      </c>
      <c r="AI160" s="4" t="str">
        <f t="shared" si="20"/>
        <v/>
      </c>
      <c r="AK160" s="2">
        <f t="shared" si="45"/>
        <v>53</v>
      </c>
      <c r="AL160" s="4">
        <f t="shared" si="21"/>
        <v>159</v>
      </c>
      <c r="AM160" s="4">
        <f t="shared" si="22"/>
        <v>-1.68</v>
      </c>
      <c r="AP160" s="4">
        <f t="shared" si="23"/>
        <v>0</v>
      </c>
      <c r="AQ160" s="13" t="str">
        <f t="shared" si="53"/>
        <v/>
      </c>
      <c r="AR160" s="4" t="str">
        <f t="shared" si="25"/>
        <v/>
      </c>
      <c r="AT160" s="2">
        <f t="shared" si="46"/>
        <v>53</v>
      </c>
      <c r="AU160" s="4">
        <f t="shared" si="26"/>
        <v>159</v>
      </c>
      <c r="AV160" s="4">
        <f t="shared" si="27"/>
        <v>-1.68</v>
      </c>
      <c r="AY160" s="4">
        <f t="shared" si="28"/>
        <v>0</v>
      </c>
      <c r="AZ160" s="13" t="str">
        <f t="shared" si="54"/>
        <v/>
      </c>
      <c r="BA160" s="4" t="str">
        <f t="shared" si="30"/>
        <v/>
      </c>
      <c r="BC160" s="2">
        <f t="shared" si="47"/>
        <v>53</v>
      </c>
      <c r="BD160" s="4">
        <f t="shared" si="31"/>
        <v>159</v>
      </c>
      <c r="BE160" s="4">
        <f t="shared" si="32"/>
        <v>-1.68</v>
      </c>
      <c r="BH160" s="4">
        <f t="shared" si="33"/>
        <v>0</v>
      </c>
      <c r="BI160" s="13" t="str">
        <f t="shared" si="55"/>
        <v/>
      </c>
      <c r="BJ160" s="4" t="str">
        <f t="shared" si="35"/>
        <v/>
      </c>
      <c r="BL160" s="2">
        <f t="shared" si="48"/>
        <v>53</v>
      </c>
      <c r="BM160" s="4">
        <f t="shared" si="36"/>
        <v>159</v>
      </c>
      <c r="BN160" s="4">
        <f t="shared" si="37"/>
        <v>-1.68</v>
      </c>
      <c r="BQ160" s="4">
        <f t="shared" si="38"/>
        <v>0</v>
      </c>
      <c r="BR160" s="13" t="str">
        <f t="shared" si="56"/>
        <v/>
      </c>
      <c r="BS160" s="4" t="str">
        <f t="shared" si="40"/>
        <v/>
      </c>
    </row>
    <row r="161">
      <c r="A161" s="2">
        <f t="shared" si="41"/>
        <v>53.5</v>
      </c>
      <c r="B161" s="4">
        <f t="shared" si="1"/>
        <v>160.5</v>
      </c>
      <c r="C161" s="4">
        <f t="shared" si="2"/>
        <v>-1.71</v>
      </c>
      <c r="F161" s="4">
        <f t="shared" si="3"/>
        <v>0</v>
      </c>
      <c r="G161" s="13" t="str">
        <f t="shared" si="49"/>
        <v/>
      </c>
      <c r="H161" s="4" t="str">
        <f t="shared" si="5"/>
        <v/>
      </c>
      <c r="J161" s="2">
        <f t="shared" si="42"/>
        <v>53.5</v>
      </c>
      <c r="K161" s="4">
        <f t="shared" si="6"/>
        <v>160.5</v>
      </c>
      <c r="L161" s="4">
        <f t="shared" si="7"/>
        <v>-1.71</v>
      </c>
      <c r="O161" s="4">
        <f t="shared" si="8"/>
        <v>0</v>
      </c>
      <c r="P161" s="13" t="str">
        <f t="shared" si="50"/>
        <v/>
      </c>
      <c r="Q161" s="4" t="str">
        <f t="shared" si="10"/>
        <v/>
      </c>
      <c r="S161" s="2">
        <f t="shared" si="43"/>
        <v>53.5</v>
      </c>
      <c r="T161" s="4">
        <f t="shared" si="11"/>
        <v>160.5</v>
      </c>
      <c r="U161" s="4">
        <f t="shared" si="12"/>
        <v>-1.65</v>
      </c>
      <c r="X161" s="4">
        <f t="shared" si="13"/>
        <v>0</v>
      </c>
      <c r="Y161" s="13" t="str">
        <f t="shared" si="51"/>
        <v/>
      </c>
      <c r="Z161" s="4" t="str">
        <f t="shared" si="15"/>
        <v/>
      </c>
      <c r="AB161" s="2">
        <f t="shared" si="44"/>
        <v>53.5</v>
      </c>
      <c r="AC161" s="4">
        <f t="shared" si="16"/>
        <v>160.5</v>
      </c>
      <c r="AD161" s="4">
        <f t="shared" si="17"/>
        <v>-1.59</v>
      </c>
      <c r="AG161" s="4">
        <f t="shared" si="18"/>
        <v>0</v>
      </c>
      <c r="AH161" s="13" t="str">
        <f t="shared" si="52"/>
        <v/>
      </c>
      <c r="AI161" s="4" t="str">
        <f t="shared" si="20"/>
        <v/>
      </c>
      <c r="AK161" s="2">
        <f t="shared" si="45"/>
        <v>53.5</v>
      </c>
      <c r="AL161" s="4">
        <f t="shared" si="21"/>
        <v>160.5</v>
      </c>
      <c r="AM161" s="4">
        <f t="shared" si="22"/>
        <v>-1.71</v>
      </c>
      <c r="AP161" s="4">
        <f t="shared" si="23"/>
        <v>0</v>
      </c>
      <c r="AQ161" s="13" t="str">
        <f t="shared" si="53"/>
        <v/>
      </c>
      <c r="AR161" s="4" t="str">
        <f t="shared" si="25"/>
        <v/>
      </c>
      <c r="AT161" s="2">
        <f t="shared" si="46"/>
        <v>53.5</v>
      </c>
      <c r="AU161" s="4">
        <f t="shared" si="26"/>
        <v>160.5</v>
      </c>
      <c r="AV161" s="4">
        <f t="shared" si="27"/>
        <v>-1.71</v>
      </c>
      <c r="AY161" s="4">
        <f t="shared" si="28"/>
        <v>0</v>
      </c>
      <c r="AZ161" s="13" t="str">
        <f t="shared" si="54"/>
        <v/>
      </c>
      <c r="BA161" s="4" t="str">
        <f t="shared" si="30"/>
        <v/>
      </c>
      <c r="BC161" s="2">
        <f t="shared" si="47"/>
        <v>53.5</v>
      </c>
      <c r="BD161" s="4">
        <f t="shared" si="31"/>
        <v>160.5</v>
      </c>
      <c r="BE161" s="4">
        <f t="shared" si="32"/>
        <v>-1.71</v>
      </c>
      <c r="BH161" s="4">
        <f t="shared" si="33"/>
        <v>0</v>
      </c>
      <c r="BI161" s="13" t="str">
        <f t="shared" si="55"/>
        <v/>
      </c>
      <c r="BJ161" s="4" t="str">
        <f t="shared" si="35"/>
        <v/>
      </c>
      <c r="BL161" s="2">
        <f t="shared" si="48"/>
        <v>53.5</v>
      </c>
      <c r="BM161" s="4">
        <f t="shared" si="36"/>
        <v>160.5</v>
      </c>
      <c r="BN161" s="4">
        <f t="shared" si="37"/>
        <v>-1.71</v>
      </c>
      <c r="BQ161" s="4">
        <f t="shared" si="38"/>
        <v>0</v>
      </c>
      <c r="BR161" s="13" t="str">
        <f t="shared" si="56"/>
        <v/>
      </c>
      <c r="BS161" s="4" t="str">
        <f t="shared" si="40"/>
        <v/>
      </c>
    </row>
    <row r="162">
      <c r="A162" s="2">
        <f t="shared" si="41"/>
        <v>54</v>
      </c>
      <c r="B162" s="4">
        <f t="shared" si="1"/>
        <v>162</v>
      </c>
      <c r="C162" s="4">
        <f t="shared" si="2"/>
        <v>-1.74</v>
      </c>
      <c r="F162" s="4">
        <f t="shared" si="3"/>
        <v>0</v>
      </c>
      <c r="G162" s="13" t="str">
        <f t="shared" si="49"/>
        <v/>
      </c>
      <c r="H162" s="4" t="str">
        <f t="shared" si="5"/>
        <v/>
      </c>
      <c r="J162" s="2">
        <f t="shared" si="42"/>
        <v>54</v>
      </c>
      <c r="K162" s="4">
        <f t="shared" si="6"/>
        <v>162</v>
      </c>
      <c r="L162" s="4">
        <f t="shared" si="7"/>
        <v>-1.74</v>
      </c>
      <c r="O162" s="4">
        <f t="shared" si="8"/>
        <v>0</v>
      </c>
      <c r="P162" s="13" t="str">
        <f t="shared" si="50"/>
        <v/>
      </c>
      <c r="Q162" s="4" t="str">
        <f t="shared" si="10"/>
        <v/>
      </c>
      <c r="S162" s="2">
        <f t="shared" si="43"/>
        <v>54</v>
      </c>
      <c r="T162" s="4">
        <f t="shared" si="11"/>
        <v>162</v>
      </c>
      <c r="U162" s="4">
        <f t="shared" si="12"/>
        <v>-1.68</v>
      </c>
      <c r="V162" s="4">
        <f>150.75</f>
        <v>150.75</v>
      </c>
      <c r="W162" s="2">
        <f>155.375-1/32</f>
        <v>155.34375</v>
      </c>
      <c r="X162" s="4">
        <f t="shared" si="13"/>
        <v>4.59375</v>
      </c>
      <c r="Y162" s="13">
        <f t="shared" si="51"/>
        <v>1</v>
      </c>
      <c r="Z162" s="4">
        <f t="shared" si="15"/>
        <v>0</v>
      </c>
      <c r="AB162" s="2">
        <f t="shared" si="44"/>
        <v>54</v>
      </c>
      <c r="AC162" s="4">
        <f t="shared" si="16"/>
        <v>162</v>
      </c>
      <c r="AD162" s="4">
        <f t="shared" si="17"/>
        <v>-1.62</v>
      </c>
      <c r="AG162" s="4">
        <f t="shared" si="18"/>
        <v>0</v>
      </c>
      <c r="AH162" s="13" t="str">
        <f t="shared" si="52"/>
        <v/>
      </c>
      <c r="AI162" s="4" t="str">
        <f t="shared" si="20"/>
        <v/>
      </c>
      <c r="AK162" s="2">
        <f t="shared" si="45"/>
        <v>54</v>
      </c>
      <c r="AL162" s="4">
        <f t="shared" si="21"/>
        <v>162</v>
      </c>
      <c r="AM162" s="4">
        <f t="shared" si="22"/>
        <v>-1.74</v>
      </c>
      <c r="AP162" s="4">
        <f t="shared" si="23"/>
        <v>0</v>
      </c>
      <c r="AQ162" s="13" t="str">
        <f t="shared" si="53"/>
        <v/>
      </c>
      <c r="AR162" s="4" t="str">
        <f t="shared" si="25"/>
        <v/>
      </c>
      <c r="AT162" s="2">
        <f t="shared" si="46"/>
        <v>54</v>
      </c>
      <c r="AU162" s="4">
        <f t="shared" si="26"/>
        <v>162</v>
      </c>
      <c r="AV162" s="4">
        <f t="shared" si="27"/>
        <v>-1.74</v>
      </c>
      <c r="AY162" s="4">
        <f t="shared" si="28"/>
        <v>0</v>
      </c>
      <c r="AZ162" s="13" t="str">
        <f t="shared" si="54"/>
        <v/>
      </c>
      <c r="BA162" s="4" t="str">
        <f t="shared" si="30"/>
        <v/>
      </c>
      <c r="BC162" s="2">
        <f t="shared" si="47"/>
        <v>54</v>
      </c>
      <c r="BD162" s="4">
        <f t="shared" si="31"/>
        <v>162</v>
      </c>
      <c r="BE162" s="4">
        <f t="shared" si="32"/>
        <v>-1.74</v>
      </c>
      <c r="BH162" s="4">
        <f t="shared" si="33"/>
        <v>0</v>
      </c>
      <c r="BI162" s="13" t="str">
        <f t="shared" si="55"/>
        <v/>
      </c>
      <c r="BJ162" s="4" t="str">
        <f t="shared" si="35"/>
        <v/>
      </c>
      <c r="BL162" s="2">
        <f t="shared" si="48"/>
        <v>54</v>
      </c>
      <c r="BM162" s="4">
        <f t="shared" si="36"/>
        <v>162</v>
      </c>
      <c r="BN162" s="4">
        <f t="shared" si="37"/>
        <v>-1.74</v>
      </c>
      <c r="BQ162" s="4">
        <f t="shared" si="38"/>
        <v>0</v>
      </c>
      <c r="BR162" s="13" t="str">
        <f t="shared" si="56"/>
        <v/>
      </c>
      <c r="BS162" s="4" t="str">
        <f t="shared" si="40"/>
        <v/>
      </c>
    </row>
    <row r="163">
      <c r="A163" s="2">
        <f t="shared" si="41"/>
        <v>54.5</v>
      </c>
      <c r="B163" s="4">
        <f t="shared" si="1"/>
        <v>163.5</v>
      </c>
      <c r="C163" s="4">
        <f t="shared" si="2"/>
        <v>-1.77</v>
      </c>
      <c r="F163" s="4">
        <f t="shared" si="3"/>
        <v>0</v>
      </c>
      <c r="G163" s="13" t="str">
        <f t="shared" si="49"/>
        <v/>
      </c>
      <c r="H163" s="4" t="str">
        <f t="shared" si="5"/>
        <v/>
      </c>
      <c r="J163" s="2">
        <f t="shared" si="42"/>
        <v>54.5</v>
      </c>
      <c r="K163" s="4">
        <f t="shared" si="6"/>
        <v>163.5</v>
      </c>
      <c r="L163" s="4">
        <f t="shared" si="7"/>
        <v>-1.77</v>
      </c>
      <c r="O163" s="4">
        <f t="shared" si="8"/>
        <v>0</v>
      </c>
      <c r="P163" s="13" t="str">
        <f t="shared" si="50"/>
        <v/>
      </c>
      <c r="Q163" s="4" t="str">
        <f t="shared" si="10"/>
        <v/>
      </c>
      <c r="S163" s="2">
        <f t="shared" si="43"/>
        <v>54.5</v>
      </c>
      <c r="T163" s="4">
        <f t="shared" si="11"/>
        <v>163.5</v>
      </c>
      <c r="U163" s="4">
        <f t="shared" si="12"/>
        <v>-1.71</v>
      </c>
      <c r="X163" s="4">
        <f t="shared" si="13"/>
        <v>0</v>
      </c>
      <c r="Y163" s="13" t="str">
        <f t="shared" si="51"/>
        <v/>
      </c>
      <c r="Z163" s="4" t="str">
        <f t="shared" si="15"/>
        <v/>
      </c>
      <c r="AB163" s="2">
        <f t="shared" si="44"/>
        <v>54.5</v>
      </c>
      <c r="AC163" s="4">
        <f t="shared" si="16"/>
        <v>163.5</v>
      </c>
      <c r="AD163" s="4">
        <f t="shared" si="17"/>
        <v>-1.65</v>
      </c>
      <c r="AG163" s="4">
        <f t="shared" si="18"/>
        <v>0</v>
      </c>
      <c r="AH163" s="13" t="str">
        <f t="shared" si="52"/>
        <v/>
      </c>
      <c r="AI163" s="4" t="str">
        <f t="shared" si="20"/>
        <v/>
      </c>
      <c r="AK163" s="2">
        <f t="shared" si="45"/>
        <v>54.5</v>
      </c>
      <c r="AL163" s="4">
        <f t="shared" si="21"/>
        <v>163.5</v>
      </c>
      <c r="AM163" s="4">
        <f t="shared" si="22"/>
        <v>-1.77</v>
      </c>
      <c r="AP163" s="4">
        <f t="shared" si="23"/>
        <v>0</v>
      </c>
      <c r="AQ163" s="13" t="str">
        <f t="shared" si="53"/>
        <v/>
      </c>
      <c r="AR163" s="4" t="str">
        <f t="shared" si="25"/>
        <v/>
      </c>
      <c r="AT163" s="2">
        <f t="shared" si="46"/>
        <v>54.5</v>
      </c>
      <c r="AU163" s="4">
        <f t="shared" si="26"/>
        <v>163.5</v>
      </c>
      <c r="AV163" s="4">
        <f t="shared" si="27"/>
        <v>-1.77</v>
      </c>
      <c r="AY163" s="4">
        <f t="shared" si="28"/>
        <v>0</v>
      </c>
      <c r="AZ163" s="13" t="str">
        <f t="shared" si="54"/>
        <v/>
      </c>
      <c r="BA163" s="4" t="str">
        <f t="shared" si="30"/>
        <v/>
      </c>
      <c r="BC163" s="2">
        <f t="shared" si="47"/>
        <v>54.5</v>
      </c>
      <c r="BD163" s="4">
        <f t="shared" si="31"/>
        <v>163.5</v>
      </c>
      <c r="BE163" s="4">
        <f t="shared" si="32"/>
        <v>-1.77</v>
      </c>
      <c r="BH163" s="4">
        <f t="shared" si="33"/>
        <v>0</v>
      </c>
      <c r="BI163" s="13" t="str">
        <f t="shared" si="55"/>
        <v/>
      </c>
      <c r="BJ163" s="4" t="str">
        <f t="shared" si="35"/>
        <v/>
      </c>
      <c r="BL163" s="2">
        <f t="shared" si="48"/>
        <v>54.5</v>
      </c>
      <c r="BM163" s="4">
        <f t="shared" si="36"/>
        <v>163.5</v>
      </c>
      <c r="BN163" s="4">
        <f t="shared" si="37"/>
        <v>-1.77</v>
      </c>
      <c r="BQ163" s="4">
        <f t="shared" si="38"/>
        <v>0</v>
      </c>
      <c r="BR163" s="13" t="str">
        <f t="shared" si="56"/>
        <v/>
      </c>
      <c r="BS163" s="4" t="str">
        <f t="shared" si="40"/>
        <v/>
      </c>
    </row>
    <row r="164">
      <c r="A164" s="2">
        <f t="shared" si="41"/>
        <v>55</v>
      </c>
      <c r="B164" s="4">
        <f t="shared" si="1"/>
        <v>165</v>
      </c>
      <c r="C164" s="4">
        <f t="shared" si="2"/>
        <v>-1.8</v>
      </c>
      <c r="F164" s="4">
        <f t="shared" si="3"/>
        <v>0</v>
      </c>
      <c r="G164" s="13" t="str">
        <f t="shared" si="49"/>
        <v/>
      </c>
      <c r="H164" s="4" t="str">
        <f t="shared" si="5"/>
        <v/>
      </c>
      <c r="J164" s="2">
        <f t="shared" si="42"/>
        <v>55</v>
      </c>
      <c r="K164" s="4">
        <f t="shared" si="6"/>
        <v>165</v>
      </c>
      <c r="L164" s="4">
        <f t="shared" si="7"/>
        <v>-1.8</v>
      </c>
      <c r="O164" s="4">
        <f t="shared" si="8"/>
        <v>0</v>
      </c>
      <c r="P164" s="13" t="str">
        <f t="shared" si="50"/>
        <v/>
      </c>
      <c r="Q164" s="4" t="str">
        <f t="shared" si="10"/>
        <v/>
      </c>
      <c r="S164" s="2">
        <f t="shared" si="43"/>
        <v>55</v>
      </c>
      <c r="T164" s="4">
        <f t="shared" si="11"/>
        <v>165</v>
      </c>
      <c r="U164" s="4">
        <f t="shared" si="12"/>
        <v>-1.74</v>
      </c>
      <c r="X164" s="4">
        <f t="shared" si="13"/>
        <v>0</v>
      </c>
      <c r="Y164" s="13" t="str">
        <f t="shared" si="51"/>
        <v/>
      </c>
      <c r="Z164" s="4" t="str">
        <f t="shared" si="15"/>
        <v/>
      </c>
      <c r="AB164" s="2">
        <f t="shared" si="44"/>
        <v>55</v>
      </c>
      <c r="AC164" s="4">
        <f t="shared" si="16"/>
        <v>165</v>
      </c>
      <c r="AD164" s="4">
        <f t="shared" si="17"/>
        <v>-1.68</v>
      </c>
      <c r="AE164" s="4">
        <f>150.75+1/32</f>
        <v>150.78125</v>
      </c>
      <c r="AF164" s="2">
        <f>155+5/16</f>
        <v>155.3125</v>
      </c>
      <c r="AG164" s="4">
        <f t="shared" si="18"/>
        <v>4.53125</v>
      </c>
      <c r="AH164" s="13">
        <f t="shared" si="52"/>
        <v>1</v>
      </c>
      <c r="AI164" s="4">
        <f t="shared" si="20"/>
        <v>0</v>
      </c>
      <c r="AK164" s="2">
        <f t="shared" si="45"/>
        <v>55</v>
      </c>
      <c r="AL164" s="4">
        <f t="shared" si="21"/>
        <v>165</v>
      </c>
      <c r="AM164" s="4">
        <f t="shared" si="22"/>
        <v>-1.8</v>
      </c>
      <c r="AP164" s="4">
        <f t="shared" si="23"/>
        <v>0</v>
      </c>
      <c r="AQ164" s="13" t="str">
        <f t="shared" si="53"/>
        <v/>
      </c>
      <c r="AR164" s="4" t="str">
        <f t="shared" si="25"/>
        <v/>
      </c>
      <c r="AT164" s="2">
        <f t="shared" si="46"/>
        <v>55</v>
      </c>
      <c r="AU164" s="4">
        <f t="shared" si="26"/>
        <v>165</v>
      </c>
      <c r="AV164" s="4">
        <f t="shared" si="27"/>
        <v>-1.8</v>
      </c>
      <c r="AY164" s="4">
        <f t="shared" si="28"/>
        <v>0</v>
      </c>
      <c r="AZ164" s="13" t="str">
        <f t="shared" si="54"/>
        <v/>
      </c>
      <c r="BA164" s="4" t="str">
        <f t="shared" si="30"/>
        <v/>
      </c>
      <c r="BC164" s="2">
        <f t="shared" si="47"/>
        <v>55</v>
      </c>
      <c r="BD164" s="4">
        <f t="shared" si="31"/>
        <v>165</v>
      </c>
      <c r="BE164" s="4">
        <f t="shared" si="32"/>
        <v>-1.8</v>
      </c>
      <c r="BH164" s="4">
        <f t="shared" si="33"/>
        <v>0</v>
      </c>
      <c r="BI164" s="13" t="str">
        <f t="shared" si="55"/>
        <v/>
      </c>
      <c r="BJ164" s="4" t="str">
        <f t="shared" si="35"/>
        <v/>
      </c>
      <c r="BL164" s="2">
        <f t="shared" si="48"/>
        <v>55</v>
      </c>
      <c r="BM164" s="4">
        <f t="shared" si="36"/>
        <v>165</v>
      </c>
      <c r="BN164" s="4">
        <f t="shared" si="37"/>
        <v>-1.8</v>
      </c>
      <c r="BQ164" s="4">
        <f t="shared" si="38"/>
        <v>0</v>
      </c>
      <c r="BR164" s="13" t="str">
        <f t="shared" si="56"/>
        <v/>
      </c>
      <c r="BS164" s="4" t="str">
        <f t="shared" si="40"/>
        <v/>
      </c>
    </row>
    <row r="165">
      <c r="A165" s="2">
        <f t="shared" si="41"/>
        <v>55.5</v>
      </c>
      <c r="B165" s="4">
        <f t="shared" si="1"/>
        <v>166.5</v>
      </c>
      <c r="C165" s="4">
        <f t="shared" si="2"/>
        <v>-1.83</v>
      </c>
      <c r="F165" s="4">
        <f t="shared" si="3"/>
        <v>0</v>
      </c>
      <c r="G165" s="13" t="str">
        <f t="shared" si="49"/>
        <v/>
      </c>
      <c r="H165" s="4" t="str">
        <f t="shared" si="5"/>
        <v/>
      </c>
      <c r="J165" s="2">
        <f t="shared" si="42"/>
        <v>55.5</v>
      </c>
      <c r="K165" s="4">
        <f t="shared" si="6"/>
        <v>166.5</v>
      </c>
      <c r="L165" s="4">
        <f t="shared" si="7"/>
        <v>-1.83</v>
      </c>
      <c r="O165" s="4">
        <f t="shared" si="8"/>
        <v>0</v>
      </c>
      <c r="P165" s="13" t="str">
        <f t="shared" si="50"/>
        <v/>
      </c>
      <c r="Q165" s="4" t="str">
        <f t="shared" si="10"/>
        <v/>
      </c>
      <c r="S165" s="2">
        <f t="shared" si="43"/>
        <v>55.5</v>
      </c>
      <c r="T165" s="4">
        <f t="shared" si="11"/>
        <v>166.5</v>
      </c>
      <c r="U165" s="4">
        <f t="shared" si="12"/>
        <v>-1.77</v>
      </c>
      <c r="X165" s="4">
        <f t="shared" si="13"/>
        <v>0</v>
      </c>
      <c r="Y165" s="13" t="str">
        <f t="shared" si="51"/>
        <v/>
      </c>
      <c r="Z165" s="4" t="str">
        <f t="shared" si="15"/>
        <v/>
      </c>
      <c r="AB165" s="2">
        <f t="shared" si="44"/>
        <v>55.5</v>
      </c>
      <c r="AC165" s="4">
        <f t="shared" si="16"/>
        <v>166.5</v>
      </c>
      <c r="AD165" s="4">
        <f t="shared" si="17"/>
        <v>-1.71</v>
      </c>
      <c r="AG165" s="4">
        <f t="shared" si="18"/>
        <v>0</v>
      </c>
      <c r="AH165" s="13" t="str">
        <f t="shared" si="52"/>
        <v/>
      </c>
      <c r="AI165" s="4" t="str">
        <f t="shared" si="20"/>
        <v/>
      </c>
      <c r="AK165" s="2">
        <f t="shared" si="45"/>
        <v>55.5</v>
      </c>
      <c r="AL165" s="4">
        <f t="shared" si="21"/>
        <v>166.5</v>
      </c>
      <c r="AM165" s="4">
        <f t="shared" si="22"/>
        <v>-1.83</v>
      </c>
      <c r="AP165" s="4">
        <f t="shared" si="23"/>
        <v>0</v>
      </c>
      <c r="AQ165" s="13" t="str">
        <f t="shared" si="53"/>
        <v/>
      </c>
      <c r="AR165" s="4" t="str">
        <f t="shared" si="25"/>
        <v/>
      </c>
      <c r="AT165" s="2">
        <f t="shared" si="46"/>
        <v>55.5</v>
      </c>
      <c r="AU165" s="4">
        <f t="shared" si="26"/>
        <v>166.5</v>
      </c>
      <c r="AV165" s="4">
        <f t="shared" si="27"/>
        <v>-1.83</v>
      </c>
      <c r="AY165" s="4">
        <f t="shared" si="28"/>
        <v>0</v>
      </c>
      <c r="AZ165" s="13" t="str">
        <f t="shared" si="54"/>
        <v/>
      </c>
      <c r="BA165" s="4" t="str">
        <f t="shared" si="30"/>
        <v/>
      </c>
      <c r="BC165" s="2">
        <f t="shared" si="47"/>
        <v>55.5</v>
      </c>
      <c r="BD165" s="4">
        <f t="shared" si="31"/>
        <v>166.5</v>
      </c>
      <c r="BE165" s="4">
        <f t="shared" si="32"/>
        <v>-1.83</v>
      </c>
      <c r="BH165" s="4">
        <f t="shared" si="33"/>
        <v>0</v>
      </c>
      <c r="BI165" s="13" t="str">
        <f t="shared" si="55"/>
        <v/>
      </c>
      <c r="BJ165" s="4" t="str">
        <f t="shared" si="35"/>
        <v/>
      </c>
      <c r="BL165" s="2">
        <f t="shared" si="48"/>
        <v>55.5</v>
      </c>
      <c r="BM165" s="4">
        <f t="shared" si="36"/>
        <v>166.5</v>
      </c>
      <c r="BN165" s="4">
        <f t="shared" si="37"/>
        <v>-1.83</v>
      </c>
      <c r="BQ165" s="4">
        <f t="shared" si="38"/>
        <v>0</v>
      </c>
      <c r="BR165" s="13" t="str">
        <f t="shared" si="56"/>
        <v/>
      </c>
      <c r="BS165" s="4" t="str">
        <f t="shared" si="40"/>
        <v/>
      </c>
    </row>
    <row r="166">
      <c r="A166" s="2">
        <f t="shared" si="41"/>
        <v>56</v>
      </c>
      <c r="B166" s="4">
        <f t="shared" si="1"/>
        <v>168</v>
      </c>
      <c r="C166" s="4">
        <f t="shared" si="2"/>
        <v>-1.86</v>
      </c>
      <c r="F166" s="4">
        <f t="shared" si="3"/>
        <v>0</v>
      </c>
      <c r="G166" s="13" t="str">
        <f t="shared" si="49"/>
        <v/>
      </c>
      <c r="H166" s="4" t="str">
        <f t="shared" si="5"/>
        <v/>
      </c>
      <c r="J166" s="2">
        <f t="shared" si="42"/>
        <v>56</v>
      </c>
      <c r="K166" s="4">
        <f t="shared" si="6"/>
        <v>168</v>
      </c>
      <c r="L166" s="4">
        <f t="shared" si="7"/>
        <v>-1.86</v>
      </c>
      <c r="O166" s="4">
        <f t="shared" si="8"/>
        <v>0</v>
      </c>
      <c r="P166" s="13" t="str">
        <f t="shared" si="50"/>
        <v/>
      </c>
      <c r="Q166" s="4" t="str">
        <f t="shared" si="10"/>
        <v/>
      </c>
      <c r="S166" s="2">
        <f t="shared" si="43"/>
        <v>56</v>
      </c>
      <c r="T166" s="4">
        <f t="shared" si="11"/>
        <v>168</v>
      </c>
      <c r="U166" s="4">
        <f t="shared" si="12"/>
        <v>-1.8</v>
      </c>
      <c r="V166" s="4">
        <f>150.75</f>
        <v>150.75</v>
      </c>
      <c r="W166" s="2">
        <f>155.375-1/32</f>
        <v>155.34375</v>
      </c>
      <c r="X166" s="4">
        <f t="shared" si="13"/>
        <v>4.59375</v>
      </c>
      <c r="Y166" s="13">
        <f t="shared" si="51"/>
        <v>1</v>
      </c>
      <c r="Z166" s="4">
        <f t="shared" si="15"/>
        <v>0</v>
      </c>
      <c r="AB166" s="2">
        <f t="shared" si="44"/>
        <v>56</v>
      </c>
      <c r="AC166" s="4">
        <f t="shared" si="16"/>
        <v>168</v>
      </c>
      <c r="AD166" s="4">
        <f t="shared" si="17"/>
        <v>-1.74</v>
      </c>
      <c r="AG166" s="4">
        <f t="shared" si="18"/>
        <v>0</v>
      </c>
      <c r="AH166" s="13" t="str">
        <f t="shared" si="52"/>
        <v/>
      </c>
      <c r="AI166" s="4" t="str">
        <f t="shared" si="20"/>
        <v/>
      </c>
      <c r="AK166" s="2">
        <f t="shared" si="45"/>
        <v>56</v>
      </c>
      <c r="AL166" s="4">
        <f t="shared" si="21"/>
        <v>168</v>
      </c>
      <c r="AM166" s="4">
        <f t="shared" si="22"/>
        <v>-1.86</v>
      </c>
      <c r="AP166" s="4">
        <f t="shared" si="23"/>
        <v>0</v>
      </c>
      <c r="AQ166" s="13" t="str">
        <f t="shared" si="53"/>
        <v/>
      </c>
      <c r="AR166" s="4" t="str">
        <f t="shared" si="25"/>
        <v/>
      </c>
      <c r="AT166" s="2">
        <f t="shared" si="46"/>
        <v>56</v>
      </c>
      <c r="AU166" s="4">
        <f t="shared" si="26"/>
        <v>168</v>
      </c>
      <c r="AV166" s="4">
        <f t="shared" si="27"/>
        <v>-1.86</v>
      </c>
      <c r="AY166" s="4">
        <f t="shared" si="28"/>
        <v>0</v>
      </c>
      <c r="AZ166" s="13" t="str">
        <f t="shared" si="54"/>
        <v/>
      </c>
      <c r="BA166" s="4" t="str">
        <f t="shared" si="30"/>
        <v/>
      </c>
      <c r="BC166" s="2">
        <f t="shared" si="47"/>
        <v>56</v>
      </c>
      <c r="BD166" s="4">
        <f t="shared" si="31"/>
        <v>168</v>
      </c>
      <c r="BE166" s="4">
        <f t="shared" si="32"/>
        <v>-1.86</v>
      </c>
      <c r="BH166" s="4">
        <f t="shared" si="33"/>
        <v>0</v>
      </c>
      <c r="BI166" s="13" t="str">
        <f t="shared" si="55"/>
        <v/>
      </c>
      <c r="BJ166" s="4" t="str">
        <f t="shared" si="35"/>
        <v/>
      </c>
      <c r="BL166" s="2">
        <f t="shared" si="48"/>
        <v>56</v>
      </c>
      <c r="BM166" s="4">
        <f t="shared" si="36"/>
        <v>168</v>
      </c>
      <c r="BN166" s="4">
        <f t="shared" si="37"/>
        <v>-1.86</v>
      </c>
      <c r="BQ166" s="4">
        <f t="shared" si="38"/>
        <v>0</v>
      </c>
      <c r="BR166" s="13" t="str">
        <f t="shared" si="56"/>
        <v/>
      </c>
      <c r="BS166" s="4" t="str">
        <f t="shared" si="40"/>
        <v/>
      </c>
    </row>
    <row r="167">
      <c r="A167" s="2">
        <f t="shared" si="41"/>
        <v>56.5</v>
      </c>
      <c r="B167" s="4">
        <f t="shared" si="1"/>
        <v>169.5</v>
      </c>
      <c r="C167" s="4">
        <f t="shared" si="2"/>
        <v>-1.89</v>
      </c>
      <c r="F167" s="4">
        <f t="shared" si="3"/>
        <v>0</v>
      </c>
      <c r="G167" s="13" t="str">
        <f t="shared" si="49"/>
        <v/>
      </c>
      <c r="H167" s="4" t="str">
        <f t="shared" si="5"/>
        <v/>
      </c>
      <c r="J167" s="2">
        <f t="shared" si="42"/>
        <v>56.5</v>
      </c>
      <c r="K167" s="4">
        <f t="shared" si="6"/>
        <v>169.5</v>
      </c>
      <c r="L167" s="4">
        <f t="shared" si="7"/>
        <v>-1.89</v>
      </c>
      <c r="O167" s="4">
        <f t="shared" si="8"/>
        <v>0</v>
      </c>
      <c r="P167" s="13" t="str">
        <f t="shared" si="50"/>
        <v/>
      </c>
      <c r="Q167" s="4" t="str">
        <f t="shared" si="10"/>
        <v/>
      </c>
      <c r="S167" s="2">
        <f t="shared" si="43"/>
        <v>56.5</v>
      </c>
      <c r="T167" s="4">
        <f t="shared" si="11"/>
        <v>169.5</v>
      </c>
      <c r="U167" s="4">
        <f t="shared" si="12"/>
        <v>-1.83</v>
      </c>
      <c r="X167" s="4">
        <f t="shared" si="13"/>
        <v>0</v>
      </c>
      <c r="Y167" s="13" t="str">
        <f t="shared" si="51"/>
        <v/>
      </c>
      <c r="Z167" s="4" t="str">
        <f t="shared" si="15"/>
        <v/>
      </c>
      <c r="AB167" s="2">
        <f t="shared" si="44"/>
        <v>56.5</v>
      </c>
      <c r="AC167" s="4">
        <f t="shared" si="16"/>
        <v>169.5</v>
      </c>
      <c r="AD167" s="4">
        <f t="shared" si="17"/>
        <v>-1.77</v>
      </c>
      <c r="AG167" s="4">
        <f t="shared" si="18"/>
        <v>0</v>
      </c>
      <c r="AH167" s="13" t="str">
        <f t="shared" si="52"/>
        <v/>
      </c>
      <c r="AI167" s="4" t="str">
        <f t="shared" si="20"/>
        <v/>
      </c>
      <c r="AK167" s="2">
        <f t="shared" si="45"/>
        <v>56.5</v>
      </c>
      <c r="AL167" s="4">
        <f t="shared" si="21"/>
        <v>169.5</v>
      </c>
      <c r="AM167" s="4">
        <f t="shared" si="22"/>
        <v>-1.89</v>
      </c>
      <c r="AP167" s="4">
        <f t="shared" si="23"/>
        <v>0</v>
      </c>
      <c r="AQ167" s="13" t="str">
        <f t="shared" si="53"/>
        <v/>
      </c>
      <c r="AR167" s="4" t="str">
        <f t="shared" si="25"/>
        <v/>
      </c>
      <c r="AT167" s="2">
        <f t="shared" si="46"/>
        <v>56.5</v>
      </c>
      <c r="AU167" s="4">
        <f t="shared" si="26"/>
        <v>169.5</v>
      </c>
      <c r="AV167" s="4">
        <f t="shared" si="27"/>
        <v>-1.89</v>
      </c>
      <c r="AY167" s="4">
        <f t="shared" si="28"/>
        <v>0</v>
      </c>
      <c r="AZ167" s="13" t="str">
        <f t="shared" si="54"/>
        <v/>
      </c>
      <c r="BA167" s="4" t="str">
        <f t="shared" si="30"/>
        <v/>
      </c>
      <c r="BC167" s="2">
        <f t="shared" si="47"/>
        <v>56.5</v>
      </c>
      <c r="BD167" s="4">
        <f t="shared" si="31"/>
        <v>169.5</v>
      </c>
      <c r="BE167" s="4">
        <f t="shared" si="32"/>
        <v>-1.89</v>
      </c>
      <c r="BH167" s="4">
        <f t="shared" si="33"/>
        <v>0</v>
      </c>
      <c r="BI167" s="13" t="str">
        <f t="shared" si="55"/>
        <v/>
      </c>
      <c r="BJ167" s="4" t="str">
        <f t="shared" si="35"/>
        <v/>
      </c>
      <c r="BL167" s="2">
        <f t="shared" si="48"/>
        <v>56.5</v>
      </c>
      <c r="BM167" s="4">
        <f t="shared" si="36"/>
        <v>169.5</v>
      </c>
      <c r="BN167" s="4">
        <f t="shared" si="37"/>
        <v>-1.89</v>
      </c>
      <c r="BQ167" s="4">
        <f t="shared" si="38"/>
        <v>0</v>
      </c>
      <c r="BR167" s="13" t="str">
        <f t="shared" si="56"/>
        <v/>
      </c>
      <c r="BS167" s="4" t="str">
        <f t="shared" si="40"/>
        <v/>
      </c>
    </row>
    <row r="168">
      <c r="A168" s="2">
        <f t="shared" si="41"/>
        <v>57</v>
      </c>
      <c r="B168" s="4">
        <f t="shared" si="1"/>
        <v>171</v>
      </c>
      <c r="C168" s="4">
        <f t="shared" si="2"/>
        <v>-1.92</v>
      </c>
      <c r="F168" s="4">
        <f t="shared" si="3"/>
        <v>0</v>
      </c>
      <c r="G168" s="13" t="str">
        <f t="shared" si="49"/>
        <v/>
      </c>
      <c r="H168" s="4" t="str">
        <f t="shared" si="5"/>
        <v/>
      </c>
      <c r="J168" s="2">
        <f t="shared" si="42"/>
        <v>57</v>
      </c>
      <c r="K168" s="4">
        <f t="shared" si="6"/>
        <v>171</v>
      </c>
      <c r="L168" s="4">
        <f t="shared" si="7"/>
        <v>-1.92</v>
      </c>
      <c r="O168" s="4">
        <f t="shared" si="8"/>
        <v>0</v>
      </c>
      <c r="P168" s="13" t="str">
        <f t="shared" si="50"/>
        <v/>
      </c>
      <c r="Q168" s="4" t="str">
        <f t="shared" si="10"/>
        <v/>
      </c>
      <c r="S168" s="2">
        <f t="shared" si="43"/>
        <v>57</v>
      </c>
      <c r="T168" s="4">
        <f t="shared" si="11"/>
        <v>171</v>
      </c>
      <c r="U168" s="4">
        <f t="shared" si="12"/>
        <v>-1.86</v>
      </c>
      <c r="X168" s="4">
        <f t="shared" si="13"/>
        <v>0</v>
      </c>
      <c r="Y168" s="13" t="str">
        <f t="shared" si="51"/>
        <v/>
      </c>
      <c r="Z168" s="4" t="str">
        <f t="shared" si="15"/>
        <v/>
      </c>
      <c r="AB168" s="2">
        <f t="shared" si="44"/>
        <v>57</v>
      </c>
      <c r="AC168" s="4">
        <f t="shared" si="16"/>
        <v>171</v>
      </c>
      <c r="AD168" s="4">
        <f t="shared" si="17"/>
        <v>-1.8</v>
      </c>
      <c r="AG168" s="4">
        <f t="shared" si="18"/>
        <v>0</v>
      </c>
      <c r="AH168" s="13" t="str">
        <f t="shared" si="52"/>
        <v/>
      </c>
      <c r="AI168" s="4" t="str">
        <f t="shared" si="20"/>
        <v/>
      </c>
      <c r="AK168" s="2">
        <f t="shared" si="45"/>
        <v>57</v>
      </c>
      <c r="AL168" s="4">
        <f t="shared" si="21"/>
        <v>171</v>
      </c>
      <c r="AM168" s="4">
        <f t="shared" si="22"/>
        <v>-1.92</v>
      </c>
      <c r="AP168" s="4">
        <f t="shared" si="23"/>
        <v>0</v>
      </c>
      <c r="AQ168" s="13" t="str">
        <f t="shared" si="53"/>
        <v/>
      </c>
      <c r="AR168" s="4" t="str">
        <f t="shared" si="25"/>
        <v/>
      </c>
      <c r="AT168" s="2">
        <f t="shared" si="46"/>
        <v>57</v>
      </c>
      <c r="AU168" s="4">
        <f t="shared" si="26"/>
        <v>171</v>
      </c>
      <c r="AV168" s="4">
        <f t="shared" si="27"/>
        <v>-1.92</v>
      </c>
      <c r="AY168" s="4">
        <f t="shared" si="28"/>
        <v>0</v>
      </c>
      <c r="AZ168" s="13" t="str">
        <f t="shared" si="54"/>
        <v/>
      </c>
      <c r="BA168" s="4" t="str">
        <f t="shared" si="30"/>
        <v/>
      </c>
      <c r="BC168" s="2">
        <f t="shared" si="47"/>
        <v>57</v>
      </c>
      <c r="BD168" s="4">
        <f t="shared" si="31"/>
        <v>171</v>
      </c>
      <c r="BE168" s="4">
        <f t="shared" si="32"/>
        <v>-1.92</v>
      </c>
      <c r="BH168" s="4">
        <f t="shared" si="33"/>
        <v>0</v>
      </c>
      <c r="BI168" s="13" t="str">
        <f t="shared" si="55"/>
        <v/>
      </c>
      <c r="BJ168" s="4" t="str">
        <f t="shared" si="35"/>
        <v/>
      </c>
      <c r="BL168" s="2">
        <f t="shared" si="48"/>
        <v>57</v>
      </c>
      <c r="BM168" s="4">
        <f t="shared" si="36"/>
        <v>171</v>
      </c>
      <c r="BN168" s="4">
        <f t="shared" si="37"/>
        <v>-1.92</v>
      </c>
      <c r="BQ168" s="4">
        <f t="shared" si="38"/>
        <v>0</v>
      </c>
      <c r="BR168" s="13" t="str">
        <f t="shared" si="56"/>
        <v/>
      </c>
      <c r="BS168" s="4" t="str">
        <f t="shared" si="40"/>
        <v/>
      </c>
    </row>
    <row r="169">
      <c r="A169" s="2">
        <f t="shared" si="41"/>
        <v>57.5</v>
      </c>
      <c r="B169" s="4">
        <f t="shared" si="1"/>
        <v>172.5</v>
      </c>
      <c r="C169" s="4">
        <f t="shared" si="2"/>
        <v>-1.95</v>
      </c>
      <c r="F169" s="4">
        <f t="shared" si="3"/>
        <v>0</v>
      </c>
      <c r="G169" s="13" t="str">
        <f t="shared" si="49"/>
        <v/>
      </c>
      <c r="H169" s="4" t="str">
        <f t="shared" si="5"/>
        <v/>
      </c>
      <c r="J169" s="2">
        <f t="shared" si="42"/>
        <v>57.5</v>
      </c>
      <c r="K169" s="4">
        <f t="shared" si="6"/>
        <v>172.5</v>
      </c>
      <c r="L169" s="4">
        <f t="shared" si="7"/>
        <v>-1.95</v>
      </c>
      <c r="O169" s="4">
        <f t="shared" si="8"/>
        <v>0</v>
      </c>
      <c r="P169" s="13" t="str">
        <f t="shared" si="50"/>
        <v/>
      </c>
      <c r="Q169" s="4" t="str">
        <f t="shared" si="10"/>
        <v/>
      </c>
      <c r="S169" s="2">
        <f t="shared" si="43"/>
        <v>57.5</v>
      </c>
      <c r="T169" s="4">
        <f t="shared" si="11"/>
        <v>172.5</v>
      </c>
      <c r="U169" s="4">
        <f t="shared" si="12"/>
        <v>-1.89</v>
      </c>
      <c r="X169" s="4">
        <f t="shared" si="13"/>
        <v>0</v>
      </c>
      <c r="Y169" s="13" t="str">
        <f t="shared" si="51"/>
        <v/>
      </c>
      <c r="Z169" s="4" t="str">
        <f t="shared" si="15"/>
        <v/>
      </c>
      <c r="AB169" s="2">
        <f t="shared" si="44"/>
        <v>57.5</v>
      </c>
      <c r="AC169" s="4">
        <f t="shared" si="16"/>
        <v>172.5</v>
      </c>
      <c r="AD169" s="4">
        <f t="shared" si="17"/>
        <v>-1.83</v>
      </c>
      <c r="AG169" s="4">
        <f t="shared" si="18"/>
        <v>0</v>
      </c>
      <c r="AH169" s="13" t="str">
        <f t="shared" si="52"/>
        <v/>
      </c>
      <c r="AI169" s="4" t="str">
        <f t="shared" si="20"/>
        <v/>
      </c>
      <c r="AK169" s="2">
        <f t="shared" si="45"/>
        <v>57.5</v>
      </c>
      <c r="AL169" s="4">
        <f t="shared" si="21"/>
        <v>172.5</v>
      </c>
      <c r="AM169" s="4">
        <f t="shared" si="22"/>
        <v>-1.95</v>
      </c>
      <c r="AP169" s="4">
        <f t="shared" si="23"/>
        <v>0</v>
      </c>
      <c r="AQ169" s="13" t="str">
        <f t="shared" si="53"/>
        <v/>
      </c>
      <c r="AR169" s="4" t="str">
        <f t="shared" si="25"/>
        <v/>
      </c>
      <c r="AT169" s="2">
        <f t="shared" si="46"/>
        <v>57.5</v>
      </c>
      <c r="AU169" s="4">
        <f t="shared" si="26"/>
        <v>172.5</v>
      </c>
      <c r="AV169" s="4">
        <f t="shared" si="27"/>
        <v>-1.95</v>
      </c>
      <c r="AY169" s="4">
        <f t="shared" si="28"/>
        <v>0</v>
      </c>
      <c r="AZ169" s="13" t="str">
        <f t="shared" si="54"/>
        <v/>
      </c>
      <c r="BA169" s="4" t="str">
        <f t="shared" si="30"/>
        <v/>
      </c>
      <c r="BC169" s="2">
        <f t="shared" si="47"/>
        <v>57.5</v>
      </c>
      <c r="BD169" s="4">
        <f t="shared" si="31"/>
        <v>172.5</v>
      </c>
      <c r="BE169" s="4">
        <f t="shared" si="32"/>
        <v>-1.95</v>
      </c>
      <c r="BH169" s="4">
        <f t="shared" si="33"/>
        <v>0</v>
      </c>
      <c r="BI169" s="13" t="str">
        <f t="shared" si="55"/>
        <v/>
      </c>
      <c r="BJ169" s="4" t="str">
        <f t="shared" si="35"/>
        <v/>
      </c>
      <c r="BL169" s="2">
        <f t="shared" si="48"/>
        <v>57.5</v>
      </c>
      <c r="BM169" s="4">
        <f t="shared" si="36"/>
        <v>172.5</v>
      </c>
      <c r="BN169" s="4">
        <f t="shared" si="37"/>
        <v>-1.95</v>
      </c>
      <c r="BQ169" s="4">
        <f t="shared" si="38"/>
        <v>0</v>
      </c>
      <c r="BR169" s="13" t="str">
        <f t="shared" si="56"/>
        <v/>
      </c>
      <c r="BS169" s="4" t="str">
        <f t="shared" si="40"/>
        <v/>
      </c>
    </row>
    <row r="170">
      <c r="A170" s="2">
        <f t="shared" si="41"/>
        <v>58</v>
      </c>
      <c r="B170" s="4">
        <f t="shared" si="1"/>
        <v>174</v>
      </c>
      <c r="C170" s="4">
        <f t="shared" si="2"/>
        <v>-1.98</v>
      </c>
      <c r="F170" s="4">
        <f t="shared" si="3"/>
        <v>0</v>
      </c>
      <c r="G170" s="13" t="str">
        <f t="shared" si="49"/>
        <v/>
      </c>
      <c r="H170" s="4" t="str">
        <f t="shared" si="5"/>
        <v/>
      </c>
      <c r="J170" s="2">
        <f t="shared" si="42"/>
        <v>58</v>
      </c>
      <c r="K170" s="4">
        <f t="shared" si="6"/>
        <v>174</v>
      </c>
      <c r="L170" s="4">
        <f t="shared" si="7"/>
        <v>-1.98</v>
      </c>
      <c r="O170" s="4">
        <f t="shared" si="8"/>
        <v>0</v>
      </c>
      <c r="P170" s="13" t="str">
        <f t="shared" si="50"/>
        <v/>
      </c>
      <c r="Q170" s="4" t="str">
        <f t="shared" si="10"/>
        <v/>
      </c>
      <c r="S170" s="2">
        <f t="shared" si="43"/>
        <v>58</v>
      </c>
      <c r="T170" s="4">
        <f t="shared" si="11"/>
        <v>174</v>
      </c>
      <c r="U170" s="4">
        <f t="shared" si="12"/>
        <v>-1.92</v>
      </c>
      <c r="V170" s="4">
        <f>150.75</f>
        <v>150.75</v>
      </c>
      <c r="W170" s="2">
        <f>155.375-1/32</f>
        <v>155.34375</v>
      </c>
      <c r="X170" s="4">
        <f t="shared" si="13"/>
        <v>4.59375</v>
      </c>
      <c r="Y170" s="13">
        <f t="shared" si="51"/>
        <v>1</v>
      </c>
      <c r="Z170" s="4">
        <f t="shared" si="15"/>
        <v>0</v>
      </c>
      <c r="AB170" s="2">
        <f t="shared" si="44"/>
        <v>58</v>
      </c>
      <c r="AC170" s="4">
        <f t="shared" si="16"/>
        <v>174</v>
      </c>
      <c r="AD170" s="4">
        <f t="shared" si="17"/>
        <v>-1.86</v>
      </c>
      <c r="AG170" s="4">
        <f t="shared" si="18"/>
        <v>0</v>
      </c>
      <c r="AH170" s="13" t="str">
        <f t="shared" si="52"/>
        <v/>
      </c>
      <c r="AI170" s="4" t="str">
        <f t="shared" si="20"/>
        <v/>
      </c>
      <c r="AK170" s="2">
        <f t="shared" si="45"/>
        <v>58</v>
      </c>
      <c r="AL170" s="4">
        <f t="shared" si="21"/>
        <v>174</v>
      </c>
      <c r="AM170" s="4">
        <f t="shared" si="22"/>
        <v>-1.98</v>
      </c>
      <c r="AP170" s="4">
        <f t="shared" si="23"/>
        <v>0</v>
      </c>
      <c r="AQ170" s="13" t="str">
        <f t="shared" si="53"/>
        <v/>
      </c>
      <c r="AR170" s="4" t="str">
        <f t="shared" si="25"/>
        <v/>
      </c>
      <c r="AT170" s="2">
        <f t="shared" si="46"/>
        <v>58</v>
      </c>
      <c r="AU170" s="4">
        <f t="shared" si="26"/>
        <v>174</v>
      </c>
      <c r="AV170" s="4">
        <f t="shared" si="27"/>
        <v>-1.98</v>
      </c>
      <c r="AY170" s="4">
        <f t="shared" si="28"/>
        <v>0</v>
      </c>
      <c r="AZ170" s="13" t="str">
        <f t="shared" si="54"/>
        <v/>
      </c>
      <c r="BA170" s="4" t="str">
        <f t="shared" si="30"/>
        <v/>
      </c>
      <c r="BC170" s="2">
        <f t="shared" si="47"/>
        <v>58</v>
      </c>
      <c r="BD170" s="4">
        <f t="shared" si="31"/>
        <v>174</v>
      </c>
      <c r="BE170" s="4">
        <f t="shared" si="32"/>
        <v>-1.98</v>
      </c>
      <c r="BH170" s="4">
        <f t="shared" si="33"/>
        <v>0</v>
      </c>
      <c r="BI170" s="13" t="str">
        <f t="shared" si="55"/>
        <v/>
      </c>
      <c r="BJ170" s="4" t="str">
        <f t="shared" si="35"/>
        <v/>
      </c>
      <c r="BL170" s="2">
        <f t="shared" si="48"/>
        <v>58</v>
      </c>
      <c r="BM170" s="4">
        <f t="shared" si="36"/>
        <v>174</v>
      </c>
      <c r="BN170" s="4">
        <f t="shared" si="37"/>
        <v>-1.98</v>
      </c>
      <c r="BQ170" s="4">
        <f t="shared" si="38"/>
        <v>0</v>
      </c>
      <c r="BR170" s="13" t="str">
        <f t="shared" si="56"/>
        <v/>
      </c>
      <c r="BS170" s="4" t="str">
        <f t="shared" si="40"/>
        <v/>
      </c>
    </row>
    <row r="171">
      <c r="A171" s="2">
        <f t="shared" si="41"/>
        <v>58.5</v>
      </c>
      <c r="B171" s="4">
        <f t="shared" si="1"/>
        <v>175.5</v>
      </c>
      <c r="C171" s="4">
        <f t="shared" si="2"/>
        <v>-2.01</v>
      </c>
      <c r="F171" s="4">
        <f t="shared" si="3"/>
        <v>0</v>
      </c>
      <c r="G171" s="13" t="str">
        <f t="shared" si="49"/>
        <v/>
      </c>
      <c r="H171" s="4" t="str">
        <f t="shared" si="5"/>
        <v/>
      </c>
      <c r="J171" s="2">
        <f t="shared" si="42"/>
        <v>58.5</v>
      </c>
      <c r="K171" s="4">
        <f t="shared" si="6"/>
        <v>175.5</v>
      </c>
      <c r="L171" s="4">
        <f t="shared" si="7"/>
        <v>-2.01</v>
      </c>
      <c r="O171" s="4">
        <f t="shared" si="8"/>
        <v>0</v>
      </c>
      <c r="P171" s="13" t="str">
        <f t="shared" si="50"/>
        <v/>
      </c>
      <c r="Q171" s="4" t="str">
        <f t="shared" si="10"/>
        <v/>
      </c>
      <c r="S171" s="2">
        <f t="shared" si="43"/>
        <v>58.5</v>
      </c>
      <c r="T171" s="4">
        <f t="shared" si="11"/>
        <v>175.5</v>
      </c>
      <c r="U171" s="4">
        <f t="shared" si="12"/>
        <v>-1.95</v>
      </c>
      <c r="X171" s="4">
        <f t="shared" si="13"/>
        <v>0</v>
      </c>
      <c r="Y171" s="13" t="str">
        <f t="shared" si="51"/>
        <v/>
      </c>
      <c r="Z171" s="4" t="str">
        <f t="shared" si="15"/>
        <v/>
      </c>
      <c r="AB171" s="2">
        <f t="shared" si="44"/>
        <v>58.5</v>
      </c>
      <c r="AC171" s="4">
        <f t="shared" si="16"/>
        <v>175.5</v>
      </c>
      <c r="AD171" s="4">
        <f t="shared" si="17"/>
        <v>-1.89</v>
      </c>
      <c r="AG171" s="4">
        <f t="shared" si="18"/>
        <v>0</v>
      </c>
      <c r="AH171" s="13" t="str">
        <f t="shared" si="52"/>
        <v/>
      </c>
      <c r="AI171" s="4" t="str">
        <f t="shared" si="20"/>
        <v/>
      </c>
      <c r="AK171" s="2">
        <f t="shared" si="45"/>
        <v>58.5</v>
      </c>
      <c r="AL171" s="4">
        <f t="shared" si="21"/>
        <v>175.5</v>
      </c>
      <c r="AM171" s="4">
        <f t="shared" si="22"/>
        <v>-2.01</v>
      </c>
      <c r="AP171" s="4">
        <f t="shared" si="23"/>
        <v>0</v>
      </c>
      <c r="AQ171" s="13" t="str">
        <f t="shared" si="53"/>
        <v/>
      </c>
      <c r="AR171" s="4" t="str">
        <f t="shared" si="25"/>
        <v/>
      </c>
      <c r="AT171" s="2">
        <f t="shared" si="46"/>
        <v>58.5</v>
      </c>
      <c r="AU171" s="4">
        <f t="shared" si="26"/>
        <v>175.5</v>
      </c>
      <c r="AV171" s="4">
        <f t="shared" si="27"/>
        <v>-2.01</v>
      </c>
      <c r="AY171" s="4">
        <f t="shared" si="28"/>
        <v>0</v>
      </c>
      <c r="AZ171" s="13" t="str">
        <f t="shared" si="54"/>
        <v/>
      </c>
      <c r="BA171" s="4" t="str">
        <f t="shared" si="30"/>
        <v/>
      </c>
      <c r="BC171" s="2">
        <f t="shared" si="47"/>
        <v>58.5</v>
      </c>
      <c r="BD171" s="4">
        <f t="shared" si="31"/>
        <v>175.5</v>
      </c>
      <c r="BE171" s="4">
        <f t="shared" si="32"/>
        <v>-2.01</v>
      </c>
      <c r="BH171" s="4">
        <f t="shared" si="33"/>
        <v>0</v>
      </c>
      <c r="BI171" s="13" t="str">
        <f t="shared" si="55"/>
        <v/>
      </c>
      <c r="BJ171" s="4" t="str">
        <f t="shared" si="35"/>
        <v/>
      </c>
      <c r="BL171" s="2">
        <f t="shared" si="48"/>
        <v>58.5</v>
      </c>
      <c r="BM171" s="4">
        <f t="shared" si="36"/>
        <v>175.5</v>
      </c>
      <c r="BN171" s="4">
        <f t="shared" si="37"/>
        <v>-2.01</v>
      </c>
      <c r="BQ171" s="4">
        <f t="shared" si="38"/>
        <v>0</v>
      </c>
      <c r="BR171" s="13" t="str">
        <f t="shared" si="56"/>
        <v/>
      </c>
      <c r="BS171" s="4" t="str">
        <f t="shared" si="40"/>
        <v/>
      </c>
    </row>
    <row r="172">
      <c r="A172" s="2">
        <f t="shared" si="41"/>
        <v>59</v>
      </c>
      <c r="B172" s="4">
        <f t="shared" si="1"/>
        <v>177</v>
      </c>
      <c r="C172" s="4">
        <f t="shared" si="2"/>
        <v>-2.04</v>
      </c>
      <c r="F172" s="4">
        <f t="shared" si="3"/>
        <v>0</v>
      </c>
      <c r="G172" s="13" t="str">
        <f t="shared" si="49"/>
        <v/>
      </c>
      <c r="H172" s="4" t="str">
        <f t="shared" si="5"/>
        <v/>
      </c>
      <c r="J172" s="2">
        <f t="shared" si="42"/>
        <v>59</v>
      </c>
      <c r="K172" s="4">
        <f t="shared" si="6"/>
        <v>177</v>
      </c>
      <c r="L172" s="4">
        <f t="shared" si="7"/>
        <v>-2.04</v>
      </c>
      <c r="O172" s="4">
        <f t="shared" si="8"/>
        <v>0</v>
      </c>
      <c r="P172" s="13" t="str">
        <f t="shared" si="50"/>
        <v/>
      </c>
      <c r="Q172" s="4" t="str">
        <f t="shared" si="10"/>
        <v/>
      </c>
      <c r="S172" s="2">
        <f t="shared" si="43"/>
        <v>59</v>
      </c>
      <c r="T172" s="4">
        <f t="shared" si="11"/>
        <v>177</v>
      </c>
      <c r="U172" s="4">
        <f t="shared" si="12"/>
        <v>-1.98</v>
      </c>
      <c r="X172" s="4">
        <f t="shared" si="13"/>
        <v>0</v>
      </c>
      <c r="Y172" s="13" t="str">
        <f t="shared" si="51"/>
        <v/>
      </c>
      <c r="Z172" s="4" t="str">
        <f t="shared" si="15"/>
        <v/>
      </c>
      <c r="AB172" s="2">
        <f t="shared" si="44"/>
        <v>59</v>
      </c>
      <c r="AC172" s="4">
        <f t="shared" si="16"/>
        <v>177</v>
      </c>
      <c r="AD172" s="4">
        <f t="shared" si="17"/>
        <v>-1.92</v>
      </c>
      <c r="AG172" s="4">
        <f t="shared" si="18"/>
        <v>0</v>
      </c>
      <c r="AH172" s="13" t="str">
        <f t="shared" si="52"/>
        <v/>
      </c>
      <c r="AI172" s="4" t="str">
        <f t="shared" si="20"/>
        <v/>
      </c>
      <c r="AK172" s="2">
        <f t="shared" si="45"/>
        <v>59</v>
      </c>
      <c r="AL172" s="4">
        <f t="shared" si="21"/>
        <v>177</v>
      </c>
      <c r="AM172" s="4">
        <f t="shared" si="22"/>
        <v>-2.04</v>
      </c>
      <c r="AP172" s="4">
        <f t="shared" si="23"/>
        <v>0</v>
      </c>
      <c r="AQ172" s="13" t="str">
        <f t="shared" si="53"/>
        <v/>
      </c>
      <c r="AR172" s="4" t="str">
        <f t="shared" si="25"/>
        <v/>
      </c>
      <c r="AT172" s="2">
        <f t="shared" si="46"/>
        <v>59</v>
      </c>
      <c r="AU172" s="4">
        <f t="shared" si="26"/>
        <v>177</v>
      </c>
      <c r="AV172" s="4">
        <f t="shared" si="27"/>
        <v>-2.04</v>
      </c>
      <c r="AY172" s="4">
        <f t="shared" si="28"/>
        <v>0</v>
      </c>
      <c r="AZ172" s="13" t="str">
        <f t="shared" si="54"/>
        <v/>
      </c>
      <c r="BA172" s="4" t="str">
        <f t="shared" si="30"/>
        <v/>
      </c>
      <c r="BC172" s="2">
        <f t="shared" si="47"/>
        <v>59</v>
      </c>
      <c r="BD172" s="4">
        <f t="shared" si="31"/>
        <v>177</v>
      </c>
      <c r="BE172" s="4">
        <f t="shared" si="32"/>
        <v>-2.04</v>
      </c>
      <c r="BH172" s="4">
        <f t="shared" si="33"/>
        <v>0</v>
      </c>
      <c r="BI172" s="13" t="str">
        <f t="shared" si="55"/>
        <v/>
      </c>
      <c r="BJ172" s="4" t="str">
        <f t="shared" si="35"/>
        <v/>
      </c>
      <c r="BL172" s="2">
        <f t="shared" si="48"/>
        <v>59</v>
      </c>
      <c r="BM172" s="4">
        <f t="shared" si="36"/>
        <v>177</v>
      </c>
      <c r="BN172" s="4">
        <f t="shared" si="37"/>
        <v>-2.04</v>
      </c>
      <c r="BQ172" s="4">
        <f t="shared" si="38"/>
        <v>0</v>
      </c>
      <c r="BR172" s="13" t="str">
        <f t="shared" si="56"/>
        <v/>
      </c>
      <c r="BS172" s="4" t="str">
        <f t="shared" si="40"/>
        <v/>
      </c>
    </row>
    <row r="173">
      <c r="A173" s="2">
        <f t="shared" si="41"/>
        <v>59.5</v>
      </c>
      <c r="B173" s="4">
        <f t="shared" si="1"/>
        <v>178.5</v>
      </c>
      <c r="C173" s="4">
        <f t="shared" si="2"/>
        <v>-2.07</v>
      </c>
      <c r="F173" s="4">
        <f t="shared" si="3"/>
        <v>0</v>
      </c>
      <c r="G173" s="13" t="str">
        <f t="shared" si="49"/>
        <v/>
      </c>
      <c r="H173" s="4" t="str">
        <f t="shared" si="5"/>
        <v/>
      </c>
      <c r="J173" s="2">
        <f t="shared" si="42"/>
        <v>59.5</v>
      </c>
      <c r="K173" s="4">
        <f t="shared" si="6"/>
        <v>178.5</v>
      </c>
      <c r="L173" s="4">
        <f t="shared" si="7"/>
        <v>-2.07</v>
      </c>
      <c r="O173" s="4">
        <f t="shared" si="8"/>
        <v>0</v>
      </c>
      <c r="P173" s="13" t="str">
        <f t="shared" si="50"/>
        <v/>
      </c>
      <c r="Q173" s="4" t="str">
        <f t="shared" si="10"/>
        <v/>
      </c>
      <c r="S173" s="2">
        <f t="shared" si="43"/>
        <v>59.5</v>
      </c>
      <c r="T173" s="4">
        <f t="shared" si="11"/>
        <v>178.5</v>
      </c>
      <c r="U173" s="4">
        <f t="shared" si="12"/>
        <v>-2.01</v>
      </c>
      <c r="X173" s="4">
        <f t="shared" si="13"/>
        <v>0</v>
      </c>
      <c r="Y173" s="13" t="str">
        <f t="shared" si="51"/>
        <v/>
      </c>
      <c r="Z173" s="4" t="str">
        <f t="shared" si="15"/>
        <v/>
      </c>
      <c r="AB173" s="2">
        <f t="shared" si="44"/>
        <v>59.5</v>
      </c>
      <c r="AC173" s="4">
        <f t="shared" si="16"/>
        <v>178.5</v>
      </c>
      <c r="AD173" s="4">
        <f t="shared" si="17"/>
        <v>-1.95</v>
      </c>
      <c r="AG173" s="4">
        <f t="shared" si="18"/>
        <v>0</v>
      </c>
      <c r="AH173" s="13" t="str">
        <f t="shared" si="52"/>
        <v/>
      </c>
      <c r="AI173" s="4" t="str">
        <f t="shared" si="20"/>
        <v/>
      </c>
      <c r="AK173" s="2">
        <f t="shared" si="45"/>
        <v>59.5</v>
      </c>
      <c r="AL173" s="4">
        <f t="shared" si="21"/>
        <v>178.5</v>
      </c>
      <c r="AM173" s="4">
        <f t="shared" si="22"/>
        <v>-2.07</v>
      </c>
      <c r="AP173" s="4">
        <f t="shared" si="23"/>
        <v>0</v>
      </c>
      <c r="AQ173" s="13" t="str">
        <f t="shared" si="53"/>
        <v/>
      </c>
      <c r="AR173" s="4" t="str">
        <f t="shared" si="25"/>
        <v/>
      </c>
      <c r="AT173" s="2">
        <f t="shared" si="46"/>
        <v>59.5</v>
      </c>
      <c r="AU173" s="4">
        <f t="shared" si="26"/>
        <v>178.5</v>
      </c>
      <c r="AV173" s="4">
        <f t="shared" si="27"/>
        <v>-2.07</v>
      </c>
      <c r="AY173" s="4">
        <f t="shared" si="28"/>
        <v>0</v>
      </c>
      <c r="AZ173" s="13" t="str">
        <f t="shared" si="54"/>
        <v/>
      </c>
      <c r="BA173" s="4" t="str">
        <f t="shared" si="30"/>
        <v/>
      </c>
      <c r="BC173" s="2">
        <f t="shared" si="47"/>
        <v>59.5</v>
      </c>
      <c r="BD173" s="4">
        <f t="shared" si="31"/>
        <v>178.5</v>
      </c>
      <c r="BE173" s="4">
        <f t="shared" si="32"/>
        <v>-2.07</v>
      </c>
      <c r="BH173" s="4">
        <f t="shared" si="33"/>
        <v>0</v>
      </c>
      <c r="BI173" s="13" t="str">
        <f t="shared" si="55"/>
        <v/>
      </c>
      <c r="BJ173" s="4" t="str">
        <f t="shared" si="35"/>
        <v/>
      </c>
      <c r="BL173" s="2">
        <f t="shared" si="48"/>
        <v>59.5</v>
      </c>
      <c r="BM173" s="4">
        <f t="shared" si="36"/>
        <v>178.5</v>
      </c>
      <c r="BN173" s="4">
        <f t="shared" si="37"/>
        <v>-2.07</v>
      </c>
      <c r="BQ173" s="4">
        <f t="shared" si="38"/>
        <v>0</v>
      </c>
      <c r="BR173" s="13" t="str">
        <f t="shared" si="56"/>
        <v/>
      </c>
      <c r="BS173" s="4" t="str">
        <f t="shared" si="40"/>
        <v/>
      </c>
    </row>
    <row r="174">
      <c r="A174" s="2">
        <f t="shared" si="41"/>
        <v>60</v>
      </c>
      <c r="B174" s="4">
        <f t="shared" si="1"/>
        <v>180</v>
      </c>
      <c r="C174" s="4">
        <f t="shared" si="2"/>
        <v>-2.1</v>
      </c>
      <c r="F174" s="4">
        <f t="shared" si="3"/>
        <v>0</v>
      </c>
      <c r="G174" s="13" t="str">
        <f t="shared" si="49"/>
        <v/>
      </c>
      <c r="H174" s="4" t="str">
        <f t="shared" si="5"/>
        <v/>
      </c>
      <c r="J174" s="2">
        <f t="shared" si="42"/>
        <v>60</v>
      </c>
      <c r="K174" s="4">
        <f t="shared" si="6"/>
        <v>180</v>
      </c>
      <c r="L174" s="4">
        <f t="shared" si="7"/>
        <v>-2.1</v>
      </c>
      <c r="O174" s="4">
        <f t="shared" si="8"/>
        <v>0</v>
      </c>
      <c r="P174" s="13" t="str">
        <f t="shared" si="50"/>
        <v/>
      </c>
      <c r="Q174" s="4" t="str">
        <f t="shared" si="10"/>
        <v/>
      </c>
      <c r="S174" s="2">
        <f t="shared" si="43"/>
        <v>60</v>
      </c>
      <c r="T174" s="4">
        <f t="shared" si="11"/>
        <v>180</v>
      </c>
      <c r="U174" s="4">
        <f t="shared" si="12"/>
        <v>-2.04</v>
      </c>
      <c r="V174" s="4">
        <f>150.75</f>
        <v>150.75</v>
      </c>
      <c r="W174" s="2">
        <f>155.375-1/32</f>
        <v>155.34375</v>
      </c>
      <c r="X174" s="4">
        <f t="shared" si="13"/>
        <v>4.59375</v>
      </c>
      <c r="Y174" s="13">
        <f t="shared" si="51"/>
        <v>1</v>
      </c>
      <c r="Z174" s="4">
        <f t="shared" si="15"/>
        <v>0</v>
      </c>
      <c r="AB174" s="2">
        <f t="shared" si="44"/>
        <v>60</v>
      </c>
      <c r="AC174" s="4">
        <f t="shared" si="16"/>
        <v>180</v>
      </c>
      <c r="AD174" s="4">
        <f t="shared" si="17"/>
        <v>-1.98</v>
      </c>
      <c r="AE174" s="4">
        <f>150.75+1/32</f>
        <v>150.78125</v>
      </c>
      <c r="AF174" s="2">
        <f>155+5/16</f>
        <v>155.3125</v>
      </c>
      <c r="AG174" s="4">
        <f t="shared" si="18"/>
        <v>4.53125</v>
      </c>
      <c r="AH174" s="13">
        <f t="shared" si="52"/>
        <v>1</v>
      </c>
      <c r="AI174" s="4">
        <f t="shared" si="20"/>
        <v>0</v>
      </c>
      <c r="AK174" s="2">
        <f t="shared" si="45"/>
        <v>60</v>
      </c>
      <c r="AL174" s="4">
        <f t="shared" si="21"/>
        <v>180</v>
      </c>
      <c r="AM174" s="4">
        <f t="shared" si="22"/>
        <v>-2.1</v>
      </c>
      <c r="AP174" s="4">
        <f t="shared" si="23"/>
        <v>0</v>
      </c>
      <c r="AQ174" s="13" t="str">
        <f t="shared" si="53"/>
        <v/>
      </c>
      <c r="AR174" s="4" t="str">
        <f t="shared" si="25"/>
        <v/>
      </c>
      <c r="AT174" s="2">
        <f t="shared" si="46"/>
        <v>60</v>
      </c>
      <c r="AU174" s="4">
        <f t="shared" si="26"/>
        <v>180</v>
      </c>
      <c r="AV174" s="4">
        <f t="shared" si="27"/>
        <v>-2.1</v>
      </c>
      <c r="AY174" s="4">
        <f t="shared" si="28"/>
        <v>0</v>
      </c>
      <c r="AZ174" s="13" t="str">
        <f t="shared" si="54"/>
        <v/>
      </c>
      <c r="BA174" s="4" t="str">
        <f t="shared" si="30"/>
        <v/>
      </c>
      <c r="BC174" s="2">
        <f t="shared" si="47"/>
        <v>60</v>
      </c>
      <c r="BD174" s="4">
        <f t="shared" si="31"/>
        <v>180</v>
      </c>
      <c r="BE174" s="4">
        <f t="shared" si="32"/>
        <v>-2.1</v>
      </c>
      <c r="BH174" s="4">
        <f t="shared" si="33"/>
        <v>0</v>
      </c>
      <c r="BI174" s="13" t="str">
        <f t="shared" si="55"/>
        <v/>
      </c>
      <c r="BJ174" s="4" t="str">
        <f t="shared" si="35"/>
        <v/>
      </c>
      <c r="BL174" s="2">
        <f t="shared" si="48"/>
        <v>60</v>
      </c>
      <c r="BM174" s="4">
        <f t="shared" si="36"/>
        <v>180</v>
      </c>
      <c r="BN174" s="4">
        <f t="shared" si="37"/>
        <v>-2.1</v>
      </c>
      <c r="BQ174" s="4">
        <f t="shared" si="38"/>
        <v>0</v>
      </c>
      <c r="BR174" s="13" t="str">
        <f t="shared" si="56"/>
        <v/>
      </c>
      <c r="BS174" s="4" t="str">
        <f t="shared" si="40"/>
        <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59</v>
      </c>
      <c r="D2" s="1" t="s">
        <v>3</v>
      </c>
    </row>
    <row r="3">
      <c r="A3" s="2" t="s">
        <v>4</v>
      </c>
      <c r="B3" s="28">
        <v>5.0</v>
      </c>
      <c r="D3" s="2" t="s">
        <v>39</v>
      </c>
    </row>
    <row r="4">
      <c r="A4" s="2" t="s">
        <v>40</v>
      </c>
      <c r="B4" s="2">
        <v>1.5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43.52884819</v>
      </c>
    </row>
    <row r="12">
      <c r="A12" s="2" t="s">
        <v>19</v>
      </c>
      <c r="B12" s="7">
        <f>B11*(B3/100)/(0.000015)</f>
        <v>145096.1606</v>
      </c>
    </row>
    <row r="13">
      <c r="A13" s="9" t="s">
        <v>20</v>
      </c>
      <c r="B13" s="2">
        <v>2.99</v>
      </c>
    </row>
    <row r="14">
      <c r="A14" s="1"/>
      <c r="B14" s="8"/>
      <c r="E14" s="2"/>
    </row>
    <row r="15">
      <c r="A15" s="1" t="s">
        <v>21</v>
      </c>
      <c r="B15" s="8"/>
    </row>
    <row r="16">
      <c r="A16" s="2"/>
    </row>
    <row r="17">
      <c r="A17" s="1" t="s">
        <v>22</v>
      </c>
      <c r="B17" s="2" t="s">
        <v>46</v>
      </c>
      <c r="C17" s="2" t="s">
        <v>98</v>
      </c>
      <c r="J17" s="1" t="s">
        <v>23</v>
      </c>
      <c r="K17" s="2" t="s">
        <v>46</v>
      </c>
      <c r="S17" s="1" t="s">
        <v>24</v>
      </c>
      <c r="T17" s="2" t="s">
        <v>46</v>
      </c>
      <c r="AB17" s="1" t="s">
        <v>25</v>
      </c>
      <c r="AC17" s="2" t="s">
        <v>46</v>
      </c>
      <c r="AK17" s="1" t="s">
        <v>84</v>
      </c>
      <c r="AL17" s="2" t="s">
        <v>46</v>
      </c>
      <c r="AT17" s="1" t="s">
        <v>85</v>
      </c>
      <c r="AU17" s="2" t="s">
        <v>46</v>
      </c>
      <c r="BC17" s="1" t="s">
        <v>86</v>
      </c>
      <c r="BD17" s="2" t="s">
        <v>46</v>
      </c>
      <c r="BL17" s="37" t="s">
        <v>87</v>
      </c>
      <c r="BM17" s="2" t="s">
        <v>46</v>
      </c>
      <c r="BN17" s="15"/>
      <c r="BO17" s="15"/>
      <c r="BP17" s="15"/>
      <c r="BQ17" s="15"/>
      <c r="BR17" s="15"/>
      <c r="BT17" s="15"/>
    </row>
    <row r="18">
      <c r="A18" s="9" t="s">
        <v>26</v>
      </c>
      <c r="B18" s="2">
        <v>4.5625</v>
      </c>
      <c r="D18" s="2" t="s">
        <v>47</v>
      </c>
      <c r="E18" s="4">
        <f>pi()*((0.5)^2-((($B$3-2*$B$4)/$B$3)*0.5)^2)</f>
        <v>0.6597344573</v>
      </c>
      <c r="H18" s="2" t="s">
        <v>48</v>
      </c>
      <c r="J18" s="9" t="s">
        <v>26</v>
      </c>
      <c r="K18" s="2">
        <v>4.5</v>
      </c>
      <c r="M18" s="2" t="s">
        <v>47</v>
      </c>
      <c r="N18" s="4">
        <f>pi()*((0.5)^2-((($B$3-2*$B$4)/$B$3)*0.5)^2)</f>
        <v>0.6597344573</v>
      </c>
      <c r="Q18" s="2" t="s">
        <v>48</v>
      </c>
      <c r="S18" s="9" t="s">
        <v>26</v>
      </c>
      <c r="T18" s="2">
        <v>4.5</v>
      </c>
      <c r="V18" s="2" t="s">
        <v>47</v>
      </c>
      <c r="W18" s="4">
        <f>pi()*((0.5)^2-((($B$3-2*$B$4)/$B$3)*0.5)^2)</f>
        <v>0.6597344573</v>
      </c>
      <c r="Z18" s="2" t="s">
        <v>48</v>
      </c>
      <c r="AB18" s="9" t="s">
        <v>26</v>
      </c>
      <c r="AC18" s="2">
        <f>K18</f>
        <v>4.5</v>
      </c>
      <c r="AE18" s="2" t="s">
        <v>47</v>
      </c>
      <c r="AF18" s="4">
        <f>pi()*((0.5)^2-((($B$3-2*$B$4)/$B$3)*0.5)^2)</f>
        <v>0.6597344573</v>
      </c>
      <c r="AI18" s="2" t="s">
        <v>48</v>
      </c>
      <c r="AK18" s="9" t="s">
        <v>26</v>
      </c>
      <c r="AL18" s="2">
        <v>4.5</v>
      </c>
      <c r="AN18" s="2" t="s">
        <v>47</v>
      </c>
      <c r="AO18" s="4">
        <f>pi()*((0.5)^2-((($B$3-2*$B$4)/$B$3)*0.5)^2)</f>
        <v>0.6597344573</v>
      </c>
      <c r="AR18" s="2" t="s">
        <v>48</v>
      </c>
      <c r="AT18" s="9" t="s">
        <v>26</v>
      </c>
      <c r="AU18" s="2">
        <v>4.5</v>
      </c>
      <c r="AW18" s="2" t="s">
        <v>47</v>
      </c>
      <c r="AX18" s="4">
        <f>pi()*((0.5)^2-((($B$3-2*$B$4)/$B$3)*0.5)^2)</f>
        <v>0.6597344573</v>
      </c>
      <c r="BA18" s="2" t="s">
        <v>48</v>
      </c>
      <c r="BC18" s="9" t="s">
        <v>26</v>
      </c>
      <c r="BD18" s="2">
        <v>4.5</v>
      </c>
      <c r="BF18" s="2" t="s">
        <v>47</v>
      </c>
      <c r="BG18" s="4">
        <f>pi()*((0.5)^2-((($B$3-2*$B$4)/$B$3)*0.5)^2)</f>
        <v>0.6597344573</v>
      </c>
      <c r="BJ18" s="2" t="s">
        <v>48</v>
      </c>
      <c r="BL18" s="16" t="s">
        <v>26</v>
      </c>
      <c r="BM18" s="19">
        <v>4.5</v>
      </c>
      <c r="BN18" s="17"/>
      <c r="BO18" s="2" t="s">
        <v>47</v>
      </c>
      <c r="BP18" s="4">
        <f>pi()*((0.5)^2-((($B$3-2*$B$4)/$B$3)*0.5)^2)</f>
        <v>0.6597344573</v>
      </c>
      <c r="BS18" s="2" t="s">
        <v>48</v>
      </c>
      <c r="BT18" s="17"/>
    </row>
    <row r="19">
      <c r="A19" s="9" t="s">
        <v>27</v>
      </c>
      <c r="B19" s="2">
        <v>9.5</v>
      </c>
      <c r="D19" s="2" t="s">
        <v>49</v>
      </c>
      <c r="E19" s="4">
        <f>0.5*sum(H24:H174)</f>
        <v>0.1236754088</v>
      </c>
      <c r="H19" s="2">
        <v>0.98</v>
      </c>
      <c r="J19" s="9" t="s">
        <v>27</v>
      </c>
      <c r="K19" s="2">
        <v>14.3</v>
      </c>
      <c r="M19" s="2" t="s">
        <v>49</v>
      </c>
      <c r="N19" s="4">
        <f>0.5*sum(Q24:Q174)</f>
        <v>0.1625254363</v>
      </c>
      <c r="Q19" s="2">
        <v>0.98</v>
      </c>
      <c r="S19" s="9" t="s">
        <v>27</v>
      </c>
      <c r="T19" s="2">
        <v>19.3</v>
      </c>
      <c r="V19" s="2" t="s">
        <v>49</v>
      </c>
      <c r="W19" s="4">
        <f>0.5*sum(Z24:Z174)</f>
        <v>0.1697879281</v>
      </c>
      <c r="Z19" s="2">
        <v>0.98</v>
      </c>
      <c r="AB19" s="9" t="s">
        <v>27</v>
      </c>
      <c r="AC19" s="2">
        <v>24.3</v>
      </c>
      <c r="AE19" s="2" t="s">
        <v>49</v>
      </c>
      <c r="AF19" s="4">
        <f>0.5*sum(AI24:AI174)</f>
        <v>0</v>
      </c>
      <c r="AI19" s="2">
        <v>0.98</v>
      </c>
      <c r="AK19" s="9" t="s">
        <v>27</v>
      </c>
      <c r="AL19" s="2">
        <v>29.3</v>
      </c>
      <c r="AN19" s="2" t="s">
        <v>49</v>
      </c>
      <c r="AO19" s="4">
        <f>0.5*sum(AR24:AR174)</f>
        <v>0</v>
      </c>
      <c r="AR19" s="2">
        <v>0.98</v>
      </c>
      <c r="AT19" s="9" t="s">
        <v>27</v>
      </c>
      <c r="AU19" s="2">
        <v>34.3</v>
      </c>
      <c r="AW19" s="2" t="s">
        <v>49</v>
      </c>
      <c r="AX19" s="4">
        <f>0.5*sum(BA24:BA174)</f>
        <v>0</v>
      </c>
      <c r="BA19" s="2">
        <v>0.98</v>
      </c>
      <c r="BC19" s="9" t="s">
        <v>27</v>
      </c>
      <c r="BD19" s="2">
        <v>39.3</v>
      </c>
      <c r="BF19" s="2" t="s">
        <v>49</v>
      </c>
      <c r="BG19" s="4">
        <f>0.5*sum(BJ24:BJ174)</f>
        <v>0</v>
      </c>
      <c r="BJ19" s="2">
        <v>0.98</v>
      </c>
      <c r="BL19" s="16" t="s">
        <v>27</v>
      </c>
      <c r="BM19" s="38">
        <v>44.3</v>
      </c>
      <c r="BN19" s="17"/>
      <c r="BO19" s="2" t="s">
        <v>49</v>
      </c>
      <c r="BP19" s="4">
        <f>0.5*sum(BS24:BS174)</f>
        <v>0</v>
      </c>
      <c r="BS19" s="2">
        <v>0.98</v>
      </c>
      <c r="BT19" s="17"/>
    </row>
    <row r="20">
      <c r="A20" s="2" t="s">
        <v>28</v>
      </c>
      <c r="B20" s="12">
        <f>convert($B6,"in","cm")+B19-$B7-convert($B9,"in","cm")</f>
        <v>5.2625</v>
      </c>
      <c r="D20" s="2" t="s">
        <v>50</v>
      </c>
      <c r="E20" s="4">
        <f>E19/(0.5*E18)</f>
        <v>0.3749248123</v>
      </c>
      <c r="J20" s="2" t="s">
        <v>28</v>
      </c>
      <c r="K20" s="12">
        <f>convert($B6,"in","cm")+K19-$B7-convert($B9,"in","cm")</f>
        <v>10.0625</v>
      </c>
      <c r="M20" s="2" t="s">
        <v>50</v>
      </c>
      <c r="N20" s="4">
        <f>N19/(0.5*N18)</f>
        <v>0.4926995536</v>
      </c>
      <c r="S20" s="2" t="s">
        <v>28</v>
      </c>
      <c r="T20" s="12">
        <f>convert($B6,"in","cm")+T19-$B7-convert($B9,"in","cm")</f>
        <v>15.0625</v>
      </c>
      <c r="V20" s="2" t="s">
        <v>50</v>
      </c>
      <c r="W20" s="4">
        <f>W19/(0.5*W18)</f>
        <v>0.5147159626</v>
      </c>
      <c r="AB20" s="2" t="s">
        <v>28</v>
      </c>
      <c r="AC20" s="12">
        <f>convert($B6,"in","cm")+AC19-$B7-convert($B9,"in","cm")</f>
        <v>20.0625</v>
      </c>
      <c r="AE20" s="2" t="s">
        <v>50</v>
      </c>
      <c r="AF20" s="4">
        <f>AF19/(0.5*AF18)</f>
        <v>0</v>
      </c>
      <c r="AK20" s="2" t="s">
        <v>28</v>
      </c>
      <c r="AL20" s="12">
        <f>convert($B6,"in","cm")+AL19-$B7-convert($B9,"in","cm")</f>
        <v>25.0625</v>
      </c>
      <c r="AN20" s="2" t="s">
        <v>50</v>
      </c>
      <c r="AO20" s="4">
        <f>AO19/(0.5*AO18)</f>
        <v>0</v>
      </c>
      <c r="AT20" s="2" t="s">
        <v>28</v>
      </c>
      <c r="AU20" s="12">
        <f>convert($B6,"in","cm")+AU19-$B7-convert($B9,"in","cm")</f>
        <v>30.0625</v>
      </c>
      <c r="AW20" s="2" t="s">
        <v>50</v>
      </c>
      <c r="AX20" s="4">
        <f>AX19/(0.5*AX18)</f>
        <v>0</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f>25*3</f>
        <v>75</v>
      </c>
      <c r="C22" s="2"/>
      <c r="H22" s="20" t="s">
        <v>52</v>
      </c>
      <c r="J22" s="9" t="s">
        <v>30</v>
      </c>
      <c r="K22" s="2">
        <v>78.0</v>
      </c>
      <c r="L22" s="2"/>
      <c r="Q22" s="20" t="s">
        <v>52</v>
      </c>
      <c r="S22" s="9" t="s">
        <v>30</v>
      </c>
      <c r="T22" s="2">
        <v>79.5</v>
      </c>
      <c r="U22" s="2"/>
      <c r="Z22" s="20" t="s">
        <v>52</v>
      </c>
      <c r="AB22" s="9" t="s">
        <v>30</v>
      </c>
      <c r="AC22" s="2">
        <f>25*3</f>
        <v>75</v>
      </c>
      <c r="AD22" s="2"/>
      <c r="AI22" s="20" t="s">
        <v>52</v>
      </c>
      <c r="AK22" s="9" t="s">
        <v>30</v>
      </c>
      <c r="AL22" s="2">
        <f>25*3</f>
        <v>75</v>
      </c>
      <c r="AM22" s="2"/>
      <c r="AR22" s="20" t="s">
        <v>52</v>
      </c>
      <c r="AT22" s="9" t="s">
        <v>30</v>
      </c>
      <c r="AU22" s="2">
        <f>25*3</f>
        <v>75</v>
      </c>
      <c r="AV22" s="2"/>
      <c r="BA22" s="20" t="s">
        <v>52</v>
      </c>
      <c r="BC22" s="9" t="s">
        <v>30</v>
      </c>
      <c r="BD22" s="2">
        <f>25*3</f>
        <v>75</v>
      </c>
      <c r="BE22" s="2"/>
      <c r="BJ22" s="20" t="s">
        <v>52</v>
      </c>
      <c r="BL22" s="16" t="s">
        <v>30</v>
      </c>
      <c r="BM22" s="2">
        <f>25*3</f>
        <v>75</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2.4</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2.46</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2.49</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2.4</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2.4</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2.37</v>
      </c>
      <c r="F25" s="4">
        <f t="shared" si="3"/>
        <v>0</v>
      </c>
      <c r="G25" s="13" t="str">
        <f t="shared" si="4"/>
        <v/>
      </c>
      <c r="H25" s="4" t="str">
        <f t="shared" si="5"/>
        <v/>
      </c>
      <c r="J25" s="2">
        <f t="shared" ref="J25:J174" si="42">J24+0.5</f>
        <v>-14.5</v>
      </c>
      <c r="K25" s="4">
        <f t="shared" si="6"/>
        <v>-43.5</v>
      </c>
      <c r="L25" s="4">
        <f t="shared" si="7"/>
        <v>2.43</v>
      </c>
      <c r="O25" s="4">
        <f t="shared" si="8"/>
        <v>0</v>
      </c>
      <c r="P25" s="13" t="str">
        <f t="shared" si="9"/>
        <v/>
      </c>
      <c r="Q25" s="4" t="str">
        <f t="shared" si="10"/>
        <v/>
      </c>
      <c r="S25" s="2">
        <f t="shared" ref="S25:S174" si="43">S24+0.5</f>
        <v>-14.5</v>
      </c>
      <c r="T25" s="4">
        <f t="shared" si="11"/>
        <v>-43.5</v>
      </c>
      <c r="U25" s="4">
        <f t="shared" si="12"/>
        <v>2.46</v>
      </c>
      <c r="X25" s="4">
        <f t="shared" si="13"/>
        <v>0</v>
      </c>
      <c r="Y25" s="13" t="str">
        <f t="shared" si="14"/>
        <v/>
      </c>
      <c r="Z25" s="4" t="str">
        <f t="shared" si="15"/>
        <v/>
      </c>
      <c r="AB25" s="2">
        <f t="shared" ref="AB25:AB174" si="44">AB24+0.5</f>
        <v>-14.5</v>
      </c>
      <c r="AC25" s="4">
        <f t="shared" si="16"/>
        <v>-43.5</v>
      </c>
      <c r="AD25" s="4">
        <f t="shared" si="17"/>
        <v>2.37</v>
      </c>
      <c r="AG25" s="4">
        <f t="shared" si="18"/>
        <v>0</v>
      </c>
      <c r="AH25" s="13" t="str">
        <f t="shared" si="19"/>
        <v/>
      </c>
      <c r="AI25" s="4" t="str">
        <f t="shared" si="20"/>
        <v/>
      </c>
      <c r="AJ25" s="13"/>
      <c r="AK25" s="2">
        <f t="shared" ref="AK25:AK174" si="45">AK24+0.5</f>
        <v>-14.5</v>
      </c>
      <c r="AL25" s="4">
        <f t="shared" si="21"/>
        <v>-43.5</v>
      </c>
      <c r="AM25" s="4">
        <f t="shared" si="22"/>
        <v>2.37</v>
      </c>
      <c r="AP25" s="4">
        <f t="shared" si="23"/>
        <v>0</v>
      </c>
      <c r="AQ25" s="13" t="str">
        <f t="shared" si="24"/>
        <v/>
      </c>
      <c r="AR25" s="4" t="str">
        <f t="shared" si="25"/>
        <v/>
      </c>
      <c r="AS25" s="13"/>
      <c r="AT25" s="2">
        <f t="shared" ref="AT25:AT174" si="46">AT24+0.5</f>
        <v>-14.5</v>
      </c>
      <c r="AU25" s="4">
        <f t="shared" si="26"/>
        <v>-43.5</v>
      </c>
      <c r="AV25" s="4">
        <f t="shared" si="27"/>
        <v>2.37</v>
      </c>
      <c r="AY25" s="4">
        <f t="shared" si="28"/>
        <v>0</v>
      </c>
      <c r="AZ25" s="13" t="str">
        <f t="shared" si="29"/>
        <v/>
      </c>
      <c r="BA25" s="4" t="str">
        <f t="shared" si="30"/>
        <v/>
      </c>
      <c r="BB25" s="13"/>
      <c r="BC25" s="2">
        <f t="shared" ref="BC25:BC174" si="47">BC24+0.5</f>
        <v>-14.5</v>
      </c>
      <c r="BD25" s="4">
        <f t="shared" si="31"/>
        <v>-43.5</v>
      </c>
      <c r="BE25" s="4">
        <f t="shared" si="32"/>
        <v>2.37</v>
      </c>
      <c r="BH25" s="4">
        <f t="shared" si="33"/>
        <v>0</v>
      </c>
      <c r="BI25" s="13" t="str">
        <f t="shared" si="34"/>
        <v/>
      </c>
      <c r="BJ25" s="4" t="str">
        <f t="shared" si="35"/>
        <v/>
      </c>
      <c r="BK25" s="13"/>
      <c r="BL25" s="2">
        <f t="shared" ref="BL25:BL174" si="48">BL24+0.5</f>
        <v>-14.5</v>
      </c>
      <c r="BM25" s="4">
        <f t="shared" si="36"/>
        <v>-43.5</v>
      </c>
      <c r="BN25" s="4">
        <f t="shared" si="37"/>
        <v>2.37</v>
      </c>
      <c r="BQ25" s="4">
        <f t="shared" si="38"/>
        <v>0</v>
      </c>
      <c r="BR25" s="13" t="str">
        <f t="shared" si="39"/>
        <v/>
      </c>
      <c r="BS25" s="4" t="str">
        <f t="shared" si="40"/>
        <v/>
      </c>
      <c r="BT25" s="25"/>
    </row>
    <row r="26">
      <c r="A26" s="2">
        <f t="shared" si="41"/>
        <v>-14</v>
      </c>
      <c r="B26" s="4">
        <f t="shared" si="1"/>
        <v>-42</v>
      </c>
      <c r="C26" s="4">
        <f t="shared" si="2"/>
        <v>2.34</v>
      </c>
      <c r="F26" s="4">
        <f t="shared" si="3"/>
        <v>0</v>
      </c>
      <c r="G26" s="13" t="str">
        <f t="shared" si="4"/>
        <v/>
      </c>
      <c r="H26" s="4" t="str">
        <f t="shared" si="5"/>
        <v/>
      </c>
      <c r="J26" s="2">
        <f t="shared" si="42"/>
        <v>-14</v>
      </c>
      <c r="K26" s="4">
        <f t="shared" si="6"/>
        <v>-42</v>
      </c>
      <c r="L26" s="4">
        <f t="shared" si="7"/>
        <v>2.4</v>
      </c>
      <c r="O26" s="4">
        <f t="shared" si="8"/>
        <v>0</v>
      </c>
      <c r="P26" s="13" t="str">
        <f t="shared" si="9"/>
        <v/>
      </c>
      <c r="Q26" s="4" t="str">
        <f t="shared" si="10"/>
        <v/>
      </c>
      <c r="S26" s="2">
        <f t="shared" si="43"/>
        <v>-14</v>
      </c>
      <c r="T26" s="4">
        <f t="shared" si="11"/>
        <v>-42</v>
      </c>
      <c r="U26" s="4">
        <f t="shared" si="12"/>
        <v>2.43</v>
      </c>
      <c r="X26" s="4">
        <f t="shared" si="13"/>
        <v>0</v>
      </c>
      <c r="Y26" s="13" t="str">
        <f t="shared" si="14"/>
        <v/>
      </c>
      <c r="Z26" s="4" t="str">
        <f t="shared" si="15"/>
        <v/>
      </c>
      <c r="AB26" s="2">
        <f t="shared" si="44"/>
        <v>-14</v>
      </c>
      <c r="AC26" s="4">
        <f t="shared" si="16"/>
        <v>-42</v>
      </c>
      <c r="AD26" s="4">
        <f t="shared" si="17"/>
        <v>2.34</v>
      </c>
      <c r="AG26" s="4">
        <f t="shared" si="18"/>
        <v>0</v>
      </c>
      <c r="AH26" s="13" t="str">
        <f t="shared" si="19"/>
        <v/>
      </c>
      <c r="AI26" s="4" t="str">
        <f t="shared" si="20"/>
        <v/>
      </c>
      <c r="AJ26" s="13"/>
      <c r="AK26" s="2">
        <f t="shared" si="45"/>
        <v>-14</v>
      </c>
      <c r="AL26" s="4">
        <f t="shared" si="21"/>
        <v>-42</v>
      </c>
      <c r="AM26" s="4">
        <f t="shared" si="22"/>
        <v>2.34</v>
      </c>
      <c r="AP26" s="4">
        <f t="shared" si="23"/>
        <v>0</v>
      </c>
      <c r="AQ26" s="13" t="str">
        <f t="shared" si="24"/>
        <v/>
      </c>
      <c r="AR26" s="4" t="str">
        <f t="shared" si="25"/>
        <v/>
      </c>
      <c r="AS26" s="13"/>
      <c r="AT26" s="2">
        <f t="shared" si="46"/>
        <v>-14</v>
      </c>
      <c r="AU26" s="4">
        <f t="shared" si="26"/>
        <v>-42</v>
      </c>
      <c r="AV26" s="4">
        <f t="shared" si="27"/>
        <v>2.34</v>
      </c>
      <c r="AY26" s="4">
        <f t="shared" si="28"/>
        <v>0</v>
      </c>
      <c r="AZ26" s="13" t="str">
        <f t="shared" si="29"/>
        <v/>
      </c>
      <c r="BA26" s="4" t="str">
        <f t="shared" si="30"/>
        <v/>
      </c>
      <c r="BB26" s="13"/>
      <c r="BC26" s="2">
        <f t="shared" si="47"/>
        <v>-14</v>
      </c>
      <c r="BD26" s="4">
        <f t="shared" si="31"/>
        <v>-42</v>
      </c>
      <c r="BE26" s="4">
        <f t="shared" si="32"/>
        <v>2.34</v>
      </c>
      <c r="BH26" s="4">
        <f t="shared" si="33"/>
        <v>0</v>
      </c>
      <c r="BI26" s="13" t="str">
        <f t="shared" si="34"/>
        <v/>
      </c>
      <c r="BJ26" s="4" t="str">
        <f t="shared" si="35"/>
        <v/>
      </c>
      <c r="BK26" s="13"/>
      <c r="BL26" s="2">
        <f t="shared" si="48"/>
        <v>-14</v>
      </c>
      <c r="BM26" s="4">
        <f t="shared" si="36"/>
        <v>-42</v>
      </c>
      <c r="BN26" s="4">
        <f t="shared" si="37"/>
        <v>2.34</v>
      </c>
      <c r="BQ26" s="4">
        <f t="shared" si="38"/>
        <v>0</v>
      </c>
      <c r="BR26" s="13" t="str">
        <f t="shared" si="39"/>
        <v/>
      </c>
      <c r="BS26" s="4" t="str">
        <f t="shared" si="40"/>
        <v/>
      </c>
      <c r="BT26" s="25"/>
    </row>
    <row r="27">
      <c r="A27" s="2">
        <f t="shared" si="41"/>
        <v>-13.5</v>
      </c>
      <c r="B27" s="4">
        <f t="shared" si="1"/>
        <v>-40.5</v>
      </c>
      <c r="C27" s="4">
        <f t="shared" si="2"/>
        <v>2.31</v>
      </c>
      <c r="F27" s="4">
        <f t="shared" si="3"/>
        <v>0</v>
      </c>
      <c r="G27" s="13" t="str">
        <f t="shared" si="4"/>
        <v/>
      </c>
      <c r="H27" s="4" t="str">
        <f t="shared" si="5"/>
        <v/>
      </c>
      <c r="J27" s="2">
        <f t="shared" si="42"/>
        <v>-13.5</v>
      </c>
      <c r="K27" s="4">
        <f t="shared" si="6"/>
        <v>-40.5</v>
      </c>
      <c r="L27" s="4">
        <f t="shared" si="7"/>
        <v>2.37</v>
      </c>
      <c r="O27" s="4">
        <f t="shared" si="8"/>
        <v>0</v>
      </c>
      <c r="P27" s="13" t="str">
        <f t="shared" si="9"/>
        <v/>
      </c>
      <c r="Q27" s="4" t="str">
        <f t="shared" si="10"/>
        <v/>
      </c>
      <c r="S27" s="2">
        <f t="shared" si="43"/>
        <v>-13.5</v>
      </c>
      <c r="T27" s="4">
        <f t="shared" si="11"/>
        <v>-40.5</v>
      </c>
      <c r="U27" s="4">
        <f t="shared" si="12"/>
        <v>2.4</v>
      </c>
      <c r="X27" s="4">
        <f t="shared" si="13"/>
        <v>0</v>
      </c>
      <c r="Y27" s="13" t="str">
        <f t="shared" si="14"/>
        <v/>
      </c>
      <c r="Z27" s="4" t="str">
        <f t="shared" si="15"/>
        <v/>
      </c>
      <c r="AB27" s="2">
        <f t="shared" si="44"/>
        <v>-13.5</v>
      </c>
      <c r="AC27" s="4">
        <f t="shared" si="16"/>
        <v>-40.5</v>
      </c>
      <c r="AD27" s="4">
        <f t="shared" si="17"/>
        <v>2.31</v>
      </c>
      <c r="AG27" s="4">
        <f t="shared" si="18"/>
        <v>0</v>
      </c>
      <c r="AH27" s="13" t="str">
        <f t="shared" si="19"/>
        <v/>
      </c>
      <c r="AI27" s="4" t="str">
        <f t="shared" si="20"/>
        <v/>
      </c>
      <c r="AJ27" s="13"/>
      <c r="AK27" s="2">
        <f t="shared" si="45"/>
        <v>-13.5</v>
      </c>
      <c r="AL27" s="4">
        <f t="shared" si="21"/>
        <v>-40.5</v>
      </c>
      <c r="AM27" s="4">
        <f t="shared" si="22"/>
        <v>2.31</v>
      </c>
      <c r="AP27" s="4">
        <f t="shared" si="23"/>
        <v>0</v>
      </c>
      <c r="AQ27" s="13" t="str">
        <f t="shared" si="24"/>
        <v/>
      </c>
      <c r="AR27" s="4" t="str">
        <f t="shared" si="25"/>
        <v/>
      </c>
      <c r="AS27" s="13"/>
      <c r="AT27" s="2">
        <f t="shared" si="46"/>
        <v>-13.5</v>
      </c>
      <c r="AU27" s="4">
        <f t="shared" si="26"/>
        <v>-40.5</v>
      </c>
      <c r="AV27" s="4">
        <f t="shared" si="27"/>
        <v>2.31</v>
      </c>
      <c r="AY27" s="4">
        <f t="shared" si="28"/>
        <v>0</v>
      </c>
      <c r="AZ27" s="13" t="str">
        <f t="shared" si="29"/>
        <v/>
      </c>
      <c r="BA27" s="4" t="str">
        <f t="shared" si="30"/>
        <v/>
      </c>
      <c r="BB27" s="13"/>
      <c r="BC27" s="2">
        <f t="shared" si="47"/>
        <v>-13.5</v>
      </c>
      <c r="BD27" s="4">
        <f t="shared" si="31"/>
        <v>-40.5</v>
      </c>
      <c r="BE27" s="4">
        <f t="shared" si="32"/>
        <v>2.31</v>
      </c>
      <c r="BH27" s="4">
        <f t="shared" si="33"/>
        <v>0</v>
      </c>
      <c r="BI27" s="13" t="str">
        <f t="shared" si="34"/>
        <v/>
      </c>
      <c r="BJ27" s="4" t="str">
        <f t="shared" si="35"/>
        <v/>
      </c>
      <c r="BK27" s="13"/>
      <c r="BL27" s="2">
        <f t="shared" si="48"/>
        <v>-13.5</v>
      </c>
      <c r="BM27" s="4">
        <f t="shared" si="36"/>
        <v>-40.5</v>
      </c>
      <c r="BN27" s="4">
        <f t="shared" si="37"/>
        <v>2.31</v>
      </c>
      <c r="BQ27" s="4">
        <f t="shared" si="38"/>
        <v>0</v>
      </c>
      <c r="BR27" s="13" t="str">
        <f t="shared" si="39"/>
        <v/>
      </c>
      <c r="BS27" s="4" t="str">
        <f t="shared" si="40"/>
        <v/>
      </c>
      <c r="BT27" s="25"/>
    </row>
    <row r="28">
      <c r="A28" s="2">
        <f t="shared" si="41"/>
        <v>-13</v>
      </c>
      <c r="B28" s="4">
        <f t="shared" si="1"/>
        <v>-39</v>
      </c>
      <c r="C28" s="4">
        <f t="shared" si="2"/>
        <v>2.28</v>
      </c>
      <c r="F28" s="4">
        <f t="shared" si="3"/>
        <v>0</v>
      </c>
      <c r="G28" s="13" t="str">
        <f t="shared" si="4"/>
        <v/>
      </c>
      <c r="H28" s="4" t="str">
        <f t="shared" si="5"/>
        <v/>
      </c>
      <c r="J28" s="2">
        <f t="shared" si="42"/>
        <v>-13</v>
      </c>
      <c r="K28" s="4">
        <f t="shared" si="6"/>
        <v>-39</v>
      </c>
      <c r="L28" s="4">
        <f t="shared" si="7"/>
        <v>2.34</v>
      </c>
      <c r="O28" s="4">
        <f t="shared" si="8"/>
        <v>0</v>
      </c>
      <c r="P28" s="13" t="str">
        <f t="shared" si="9"/>
        <v/>
      </c>
      <c r="Q28" s="4" t="str">
        <f t="shared" si="10"/>
        <v/>
      </c>
      <c r="S28" s="2">
        <f t="shared" si="43"/>
        <v>-13</v>
      </c>
      <c r="T28" s="4">
        <f t="shared" si="11"/>
        <v>-39</v>
      </c>
      <c r="U28" s="4">
        <f t="shared" si="12"/>
        <v>2.37</v>
      </c>
      <c r="X28" s="4">
        <f t="shared" si="13"/>
        <v>0</v>
      </c>
      <c r="Y28" s="13" t="str">
        <f t="shared" si="14"/>
        <v/>
      </c>
      <c r="Z28" s="4" t="str">
        <f t="shared" si="15"/>
        <v/>
      </c>
      <c r="AB28" s="2">
        <f t="shared" si="44"/>
        <v>-13</v>
      </c>
      <c r="AC28" s="4">
        <f t="shared" si="16"/>
        <v>-39</v>
      </c>
      <c r="AD28" s="4">
        <f t="shared" si="17"/>
        <v>2.28</v>
      </c>
      <c r="AG28" s="4">
        <f t="shared" si="18"/>
        <v>0</v>
      </c>
      <c r="AH28" s="13" t="str">
        <f t="shared" si="19"/>
        <v/>
      </c>
      <c r="AI28" s="4" t="str">
        <f t="shared" si="20"/>
        <v/>
      </c>
      <c r="AJ28" s="13"/>
      <c r="AK28" s="2">
        <f t="shared" si="45"/>
        <v>-13</v>
      </c>
      <c r="AL28" s="4">
        <f t="shared" si="21"/>
        <v>-39</v>
      </c>
      <c r="AM28" s="4">
        <f t="shared" si="22"/>
        <v>2.28</v>
      </c>
      <c r="AP28" s="4">
        <f t="shared" si="23"/>
        <v>0</v>
      </c>
      <c r="AQ28" s="13" t="str">
        <f t="shared" si="24"/>
        <v/>
      </c>
      <c r="AR28" s="4" t="str">
        <f t="shared" si="25"/>
        <v/>
      </c>
      <c r="AS28" s="13"/>
      <c r="AT28" s="2">
        <f t="shared" si="46"/>
        <v>-13</v>
      </c>
      <c r="AU28" s="4">
        <f t="shared" si="26"/>
        <v>-39</v>
      </c>
      <c r="AV28" s="4">
        <f t="shared" si="27"/>
        <v>2.28</v>
      </c>
      <c r="AY28" s="4">
        <f t="shared" si="28"/>
        <v>0</v>
      </c>
      <c r="AZ28" s="13" t="str">
        <f t="shared" si="29"/>
        <v/>
      </c>
      <c r="BA28" s="4" t="str">
        <f t="shared" si="30"/>
        <v/>
      </c>
      <c r="BB28" s="13"/>
      <c r="BC28" s="2">
        <f t="shared" si="47"/>
        <v>-13</v>
      </c>
      <c r="BD28" s="4">
        <f t="shared" si="31"/>
        <v>-39</v>
      </c>
      <c r="BE28" s="4">
        <f t="shared" si="32"/>
        <v>2.28</v>
      </c>
      <c r="BH28" s="4">
        <f t="shared" si="33"/>
        <v>0</v>
      </c>
      <c r="BI28" s="13" t="str">
        <f t="shared" si="34"/>
        <v/>
      </c>
      <c r="BJ28" s="4" t="str">
        <f t="shared" si="35"/>
        <v/>
      </c>
      <c r="BK28" s="13"/>
      <c r="BL28" s="2">
        <f t="shared" si="48"/>
        <v>-13</v>
      </c>
      <c r="BM28" s="4">
        <f t="shared" si="36"/>
        <v>-39</v>
      </c>
      <c r="BN28" s="4">
        <f t="shared" si="37"/>
        <v>2.28</v>
      </c>
      <c r="BQ28" s="4">
        <f t="shared" si="38"/>
        <v>0</v>
      </c>
      <c r="BR28" s="13" t="str">
        <f t="shared" si="39"/>
        <v/>
      </c>
      <c r="BS28" s="4" t="str">
        <f t="shared" si="40"/>
        <v/>
      </c>
      <c r="BT28" s="25"/>
    </row>
    <row r="29">
      <c r="A29" s="2">
        <f t="shared" si="41"/>
        <v>-12.5</v>
      </c>
      <c r="B29" s="4">
        <f t="shared" si="1"/>
        <v>-37.5</v>
      </c>
      <c r="C29" s="4">
        <f t="shared" si="2"/>
        <v>2.25</v>
      </c>
      <c r="F29" s="4">
        <f t="shared" si="3"/>
        <v>0</v>
      </c>
      <c r="G29" s="13" t="str">
        <f t="shared" si="4"/>
        <v/>
      </c>
      <c r="H29" s="4" t="str">
        <f t="shared" si="5"/>
        <v/>
      </c>
      <c r="J29" s="2">
        <f t="shared" si="42"/>
        <v>-12.5</v>
      </c>
      <c r="K29" s="4">
        <f t="shared" si="6"/>
        <v>-37.5</v>
      </c>
      <c r="L29" s="4">
        <f t="shared" si="7"/>
        <v>2.31</v>
      </c>
      <c r="O29" s="4">
        <f t="shared" si="8"/>
        <v>0</v>
      </c>
      <c r="P29" s="13" t="str">
        <f t="shared" si="9"/>
        <v/>
      </c>
      <c r="Q29" s="4" t="str">
        <f t="shared" si="10"/>
        <v/>
      </c>
      <c r="S29" s="2">
        <f t="shared" si="43"/>
        <v>-12.5</v>
      </c>
      <c r="T29" s="4">
        <f t="shared" si="11"/>
        <v>-37.5</v>
      </c>
      <c r="U29" s="4">
        <f t="shared" si="12"/>
        <v>2.34</v>
      </c>
      <c r="X29" s="4">
        <f t="shared" si="13"/>
        <v>0</v>
      </c>
      <c r="Y29" s="13" t="str">
        <f t="shared" si="14"/>
        <v/>
      </c>
      <c r="Z29" s="4" t="str">
        <f t="shared" si="15"/>
        <v/>
      </c>
      <c r="AB29" s="2">
        <f t="shared" si="44"/>
        <v>-12.5</v>
      </c>
      <c r="AC29" s="4">
        <f t="shared" si="16"/>
        <v>-37.5</v>
      </c>
      <c r="AD29" s="4">
        <f t="shared" si="17"/>
        <v>2.25</v>
      </c>
      <c r="AG29" s="4">
        <f t="shared" si="18"/>
        <v>0</v>
      </c>
      <c r="AH29" s="13" t="str">
        <f t="shared" si="19"/>
        <v/>
      </c>
      <c r="AI29" s="4" t="str">
        <f t="shared" si="20"/>
        <v/>
      </c>
      <c r="AJ29" s="13"/>
      <c r="AK29" s="2">
        <f t="shared" si="45"/>
        <v>-12.5</v>
      </c>
      <c r="AL29" s="4">
        <f t="shared" si="21"/>
        <v>-37.5</v>
      </c>
      <c r="AM29" s="4">
        <f t="shared" si="22"/>
        <v>2.25</v>
      </c>
      <c r="AP29" s="4">
        <f t="shared" si="23"/>
        <v>0</v>
      </c>
      <c r="AQ29" s="13" t="str">
        <f t="shared" si="24"/>
        <v/>
      </c>
      <c r="AR29" s="4" t="str">
        <f t="shared" si="25"/>
        <v/>
      </c>
      <c r="AS29" s="13"/>
      <c r="AT29" s="2">
        <f t="shared" si="46"/>
        <v>-12.5</v>
      </c>
      <c r="AU29" s="4">
        <f t="shared" si="26"/>
        <v>-37.5</v>
      </c>
      <c r="AV29" s="4">
        <f t="shared" si="27"/>
        <v>2.25</v>
      </c>
      <c r="AY29" s="4">
        <f t="shared" si="28"/>
        <v>0</v>
      </c>
      <c r="AZ29" s="13" t="str">
        <f t="shared" si="29"/>
        <v/>
      </c>
      <c r="BA29" s="4" t="str">
        <f t="shared" si="30"/>
        <v/>
      </c>
      <c r="BB29" s="13"/>
      <c r="BC29" s="2">
        <f t="shared" si="47"/>
        <v>-12.5</v>
      </c>
      <c r="BD29" s="4">
        <f t="shared" si="31"/>
        <v>-37.5</v>
      </c>
      <c r="BE29" s="4">
        <f t="shared" si="32"/>
        <v>2.25</v>
      </c>
      <c r="BH29" s="4">
        <f t="shared" si="33"/>
        <v>0</v>
      </c>
      <c r="BI29" s="13" t="str">
        <f t="shared" si="34"/>
        <v/>
      </c>
      <c r="BJ29" s="4" t="str">
        <f t="shared" si="35"/>
        <v/>
      </c>
      <c r="BK29" s="13"/>
      <c r="BL29" s="2">
        <f t="shared" si="48"/>
        <v>-12.5</v>
      </c>
      <c r="BM29" s="4">
        <f t="shared" si="36"/>
        <v>-37.5</v>
      </c>
      <c r="BN29" s="4">
        <f t="shared" si="37"/>
        <v>2.25</v>
      </c>
      <c r="BQ29" s="4">
        <f t="shared" si="38"/>
        <v>0</v>
      </c>
      <c r="BR29" s="13" t="str">
        <f t="shared" si="39"/>
        <v/>
      </c>
      <c r="BS29" s="4" t="str">
        <f t="shared" si="40"/>
        <v/>
      </c>
      <c r="BT29" s="25"/>
    </row>
    <row r="30">
      <c r="A30" s="2">
        <f t="shared" si="41"/>
        <v>-12</v>
      </c>
      <c r="B30" s="4">
        <f t="shared" si="1"/>
        <v>-36</v>
      </c>
      <c r="C30" s="4">
        <f t="shared" si="2"/>
        <v>2.22</v>
      </c>
      <c r="F30" s="4">
        <f t="shared" si="3"/>
        <v>0</v>
      </c>
      <c r="G30" s="13" t="str">
        <f t="shared" si="4"/>
        <v/>
      </c>
      <c r="H30" s="4" t="str">
        <f t="shared" si="5"/>
        <v/>
      </c>
      <c r="J30" s="2">
        <f t="shared" si="42"/>
        <v>-12</v>
      </c>
      <c r="K30" s="4">
        <f t="shared" si="6"/>
        <v>-36</v>
      </c>
      <c r="L30" s="4">
        <f t="shared" si="7"/>
        <v>2.28</v>
      </c>
      <c r="O30" s="4">
        <f t="shared" si="8"/>
        <v>0</v>
      </c>
      <c r="P30" s="13" t="str">
        <f t="shared" si="9"/>
        <v/>
      </c>
      <c r="Q30" s="4" t="str">
        <f t="shared" si="10"/>
        <v/>
      </c>
      <c r="S30" s="2">
        <f t="shared" si="43"/>
        <v>-12</v>
      </c>
      <c r="T30" s="4">
        <f t="shared" si="11"/>
        <v>-36</v>
      </c>
      <c r="U30" s="4">
        <f t="shared" si="12"/>
        <v>2.31</v>
      </c>
      <c r="X30" s="4">
        <f t="shared" si="13"/>
        <v>0</v>
      </c>
      <c r="Y30" s="13" t="str">
        <f t="shared" si="14"/>
        <v/>
      </c>
      <c r="Z30" s="4" t="str">
        <f t="shared" si="15"/>
        <v/>
      </c>
      <c r="AB30" s="2">
        <f t="shared" si="44"/>
        <v>-12</v>
      </c>
      <c r="AC30" s="4">
        <f t="shared" si="16"/>
        <v>-36</v>
      </c>
      <c r="AD30" s="4">
        <f t="shared" si="17"/>
        <v>2.22</v>
      </c>
      <c r="AG30" s="4">
        <f t="shared" si="18"/>
        <v>0</v>
      </c>
      <c r="AH30" s="13" t="str">
        <f t="shared" si="19"/>
        <v/>
      </c>
      <c r="AI30" s="4" t="str">
        <f t="shared" si="20"/>
        <v/>
      </c>
      <c r="AJ30" s="13"/>
      <c r="AK30" s="2">
        <f t="shared" si="45"/>
        <v>-12</v>
      </c>
      <c r="AL30" s="4">
        <f t="shared" si="21"/>
        <v>-36</v>
      </c>
      <c r="AM30" s="4">
        <f t="shared" si="22"/>
        <v>2.22</v>
      </c>
      <c r="AP30" s="4">
        <f t="shared" si="23"/>
        <v>0</v>
      </c>
      <c r="AQ30" s="13" t="str">
        <f t="shared" si="24"/>
        <v/>
      </c>
      <c r="AR30" s="4" t="str">
        <f t="shared" si="25"/>
        <v/>
      </c>
      <c r="AS30" s="13"/>
      <c r="AT30" s="2">
        <f t="shared" si="46"/>
        <v>-12</v>
      </c>
      <c r="AU30" s="4">
        <f t="shared" si="26"/>
        <v>-36</v>
      </c>
      <c r="AV30" s="4">
        <f t="shared" si="27"/>
        <v>2.22</v>
      </c>
      <c r="AY30" s="4">
        <f t="shared" si="28"/>
        <v>0</v>
      </c>
      <c r="AZ30" s="13" t="str">
        <f t="shared" si="29"/>
        <v/>
      </c>
      <c r="BA30" s="4" t="str">
        <f t="shared" si="30"/>
        <v/>
      </c>
      <c r="BB30" s="13"/>
      <c r="BC30" s="2">
        <f t="shared" si="47"/>
        <v>-12</v>
      </c>
      <c r="BD30" s="4">
        <f t="shared" si="31"/>
        <v>-36</v>
      </c>
      <c r="BE30" s="4">
        <f t="shared" si="32"/>
        <v>2.22</v>
      </c>
      <c r="BH30" s="4">
        <f t="shared" si="33"/>
        <v>0</v>
      </c>
      <c r="BI30" s="13" t="str">
        <f t="shared" si="34"/>
        <v/>
      </c>
      <c r="BJ30" s="4" t="str">
        <f t="shared" si="35"/>
        <v/>
      </c>
      <c r="BK30" s="13"/>
      <c r="BL30" s="2">
        <f t="shared" si="48"/>
        <v>-12</v>
      </c>
      <c r="BM30" s="4">
        <f t="shared" si="36"/>
        <v>-36</v>
      </c>
      <c r="BN30" s="4">
        <f t="shared" si="37"/>
        <v>2.22</v>
      </c>
      <c r="BQ30" s="4">
        <f t="shared" si="38"/>
        <v>0</v>
      </c>
      <c r="BR30" s="13" t="str">
        <f t="shared" si="39"/>
        <v/>
      </c>
      <c r="BS30" s="4" t="str">
        <f t="shared" si="40"/>
        <v/>
      </c>
      <c r="BT30" s="25"/>
    </row>
    <row r="31">
      <c r="A31" s="2">
        <f t="shared" si="41"/>
        <v>-11.5</v>
      </c>
      <c r="B31" s="4">
        <f t="shared" si="1"/>
        <v>-34.5</v>
      </c>
      <c r="C31" s="4">
        <f t="shared" si="2"/>
        <v>2.19</v>
      </c>
      <c r="F31" s="4">
        <f t="shared" si="3"/>
        <v>0</v>
      </c>
      <c r="G31" s="13" t="str">
        <f t="shared" si="4"/>
        <v/>
      </c>
      <c r="H31" s="4" t="str">
        <f t="shared" si="5"/>
        <v/>
      </c>
      <c r="J31" s="2">
        <f t="shared" si="42"/>
        <v>-11.5</v>
      </c>
      <c r="K31" s="4">
        <f t="shared" si="6"/>
        <v>-34.5</v>
      </c>
      <c r="L31" s="4">
        <f t="shared" si="7"/>
        <v>2.25</v>
      </c>
      <c r="O31" s="4">
        <f t="shared" si="8"/>
        <v>0</v>
      </c>
      <c r="P31" s="13" t="str">
        <f t="shared" si="9"/>
        <v/>
      </c>
      <c r="Q31" s="4" t="str">
        <f t="shared" si="10"/>
        <v/>
      </c>
      <c r="S31" s="2">
        <f t="shared" si="43"/>
        <v>-11.5</v>
      </c>
      <c r="T31" s="4">
        <f t="shared" si="11"/>
        <v>-34.5</v>
      </c>
      <c r="U31" s="4">
        <f t="shared" si="12"/>
        <v>2.28</v>
      </c>
      <c r="X31" s="4">
        <f t="shared" si="13"/>
        <v>0</v>
      </c>
      <c r="Y31" s="13" t="str">
        <f t="shared" si="14"/>
        <v/>
      </c>
      <c r="Z31" s="4" t="str">
        <f t="shared" si="15"/>
        <v/>
      </c>
      <c r="AB31" s="2">
        <f t="shared" si="44"/>
        <v>-11.5</v>
      </c>
      <c r="AC31" s="4">
        <f t="shared" si="16"/>
        <v>-34.5</v>
      </c>
      <c r="AD31" s="4">
        <f t="shared" si="17"/>
        <v>2.19</v>
      </c>
      <c r="AG31" s="4">
        <f t="shared" si="18"/>
        <v>0</v>
      </c>
      <c r="AH31" s="13" t="str">
        <f t="shared" si="19"/>
        <v/>
      </c>
      <c r="AI31" s="4" t="str">
        <f t="shared" si="20"/>
        <v/>
      </c>
      <c r="AJ31" s="13"/>
      <c r="AK31" s="2">
        <f t="shared" si="45"/>
        <v>-11.5</v>
      </c>
      <c r="AL31" s="4">
        <f t="shared" si="21"/>
        <v>-34.5</v>
      </c>
      <c r="AM31" s="4">
        <f t="shared" si="22"/>
        <v>2.19</v>
      </c>
      <c r="AP31" s="4">
        <f t="shared" si="23"/>
        <v>0</v>
      </c>
      <c r="AQ31" s="13" t="str">
        <f t="shared" si="24"/>
        <v/>
      </c>
      <c r="AR31" s="4" t="str">
        <f t="shared" si="25"/>
        <v/>
      </c>
      <c r="AS31" s="13"/>
      <c r="AT31" s="2">
        <f t="shared" si="46"/>
        <v>-11.5</v>
      </c>
      <c r="AU31" s="4">
        <f t="shared" si="26"/>
        <v>-34.5</v>
      </c>
      <c r="AV31" s="4">
        <f t="shared" si="27"/>
        <v>2.19</v>
      </c>
      <c r="AY31" s="4">
        <f t="shared" si="28"/>
        <v>0</v>
      </c>
      <c r="AZ31" s="13" t="str">
        <f t="shared" si="29"/>
        <v/>
      </c>
      <c r="BA31" s="4" t="str">
        <f t="shared" si="30"/>
        <v/>
      </c>
      <c r="BB31" s="13"/>
      <c r="BC31" s="2">
        <f t="shared" si="47"/>
        <v>-11.5</v>
      </c>
      <c r="BD31" s="4">
        <f t="shared" si="31"/>
        <v>-34.5</v>
      </c>
      <c r="BE31" s="4">
        <f t="shared" si="32"/>
        <v>2.19</v>
      </c>
      <c r="BH31" s="4">
        <f t="shared" si="33"/>
        <v>0</v>
      </c>
      <c r="BI31" s="13" t="str">
        <f t="shared" si="34"/>
        <v/>
      </c>
      <c r="BJ31" s="4" t="str">
        <f t="shared" si="35"/>
        <v/>
      </c>
      <c r="BK31" s="13"/>
      <c r="BL31" s="2">
        <f t="shared" si="48"/>
        <v>-11.5</v>
      </c>
      <c r="BM31" s="4">
        <f t="shared" si="36"/>
        <v>-34.5</v>
      </c>
      <c r="BN31" s="4">
        <f t="shared" si="37"/>
        <v>2.19</v>
      </c>
      <c r="BQ31" s="4">
        <f t="shared" si="38"/>
        <v>0</v>
      </c>
      <c r="BR31" s="13" t="str">
        <f t="shared" si="39"/>
        <v/>
      </c>
      <c r="BS31" s="4" t="str">
        <f t="shared" si="40"/>
        <v/>
      </c>
      <c r="BT31" s="25"/>
    </row>
    <row r="32">
      <c r="A32" s="2">
        <f t="shared" si="41"/>
        <v>-11</v>
      </c>
      <c r="B32" s="4">
        <f t="shared" si="1"/>
        <v>-33</v>
      </c>
      <c r="C32" s="4">
        <f t="shared" si="2"/>
        <v>2.16</v>
      </c>
      <c r="F32" s="4">
        <f t="shared" si="3"/>
        <v>0</v>
      </c>
      <c r="G32" s="13" t="str">
        <f t="shared" si="4"/>
        <v/>
      </c>
      <c r="H32" s="4" t="str">
        <f t="shared" si="5"/>
        <v/>
      </c>
      <c r="J32" s="2">
        <f t="shared" si="42"/>
        <v>-11</v>
      </c>
      <c r="K32" s="4">
        <f t="shared" si="6"/>
        <v>-33</v>
      </c>
      <c r="L32" s="4">
        <f t="shared" si="7"/>
        <v>2.22</v>
      </c>
      <c r="O32" s="4">
        <f t="shared" si="8"/>
        <v>0</v>
      </c>
      <c r="P32" s="13" t="str">
        <f t="shared" si="9"/>
        <v/>
      </c>
      <c r="Q32" s="4" t="str">
        <f t="shared" si="10"/>
        <v/>
      </c>
      <c r="S32" s="2">
        <f t="shared" si="43"/>
        <v>-11</v>
      </c>
      <c r="T32" s="4">
        <f t="shared" si="11"/>
        <v>-33</v>
      </c>
      <c r="U32" s="4">
        <f t="shared" si="12"/>
        <v>2.25</v>
      </c>
      <c r="X32" s="4">
        <f t="shared" si="13"/>
        <v>0</v>
      </c>
      <c r="Y32" s="13" t="str">
        <f t="shared" si="14"/>
        <v/>
      </c>
      <c r="Z32" s="4" t="str">
        <f t="shared" si="15"/>
        <v/>
      </c>
      <c r="AB32" s="2">
        <f t="shared" si="44"/>
        <v>-11</v>
      </c>
      <c r="AC32" s="4">
        <f t="shared" si="16"/>
        <v>-33</v>
      </c>
      <c r="AD32" s="4">
        <f t="shared" si="17"/>
        <v>2.16</v>
      </c>
      <c r="AG32" s="4">
        <f t="shared" si="18"/>
        <v>0</v>
      </c>
      <c r="AH32" s="13" t="str">
        <f t="shared" si="19"/>
        <v/>
      </c>
      <c r="AI32" s="4" t="str">
        <f t="shared" si="20"/>
        <v/>
      </c>
      <c r="AJ32" s="13"/>
      <c r="AK32" s="2">
        <f t="shared" si="45"/>
        <v>-11</v>
      </c>
      <c r="AL32" s="4">
        <f t="shared" si="21"/>
        <v>-33</v>
      </c>
      <c r="AM32" s="4">
        <f t="shared" si="22"/>
        <v>2.16</v>
      </c>
      <c r="AP32" s="4">
        <f t="shared" si="23"/>
        <v>0</v>
      </c>
      <c r="AQ32" s="13" t="str">
        <f t="shared" si="24"/>
        <v/>
      </c>
      <c r="AR32" s="4" t="str">
        <f t="shared" si="25"/>
        <v/>
      </c>
      <c r="AS32" s="13"/>
      <c r="AT32" s="2">
        <f t="shared" si="46"/>
        <v>-11</v>
      </c>
      <c r="AU32" s="4">
        <f t="shared" si="26"/>
        <v>-33</v>
      </c>
      <c r="AV32" s="4">
        <f t="shared" si="27"/>
        <v>2.16</v>
      </c>
      <c r="AY32" s="4">
        <f t="shared" si="28"/>
        <v>0</v>
      </c>
      <c r="AZ32" s="13" t="str">
        <f t="shared" si="29"/>
        <v/>
      </c>
      <c r="BA32" s="4" t="str">
        <f t="shared" si="30"/>
        <v/>
      </c>
      <c r="BB32" s="13"/>
      <c r="BC32" s="2">
        <f t="shared" si="47"/>
        <v>-11</v>
      </c>
      <c r="BD32" s="4">
        <f t="shared" si="31"/>
        <v>-33</v>
      </c>
      <c r="BE32" s="4">
        <f t="shared" si="32"/>
        <v>2.16</v>
      </c>
      <c r="BH32" s="4">
        <f t="shared" si="33"/>
        <v>0</v>
      </c>
      <c r="BI32" s="13" t="str">
        <f t="shared" si="34"/>
        <v/>
      </c>
      <c r="BJ32" s="4" t="str">
        <f t="shared" si="35"/>
        <v/>
      </c>
      <c r="BK32" s="13"/>
      <c r="BL32" s="2">
        <f t="shared" si="48"/>
        <v>-11</v>
      </c>
      <c r="BM32" s="4">
        <f t="shared" si="36"/>
        <v>-33</v>
      </c>
      <c r="BN32" s="4">
        <f t="shared" si="37"/>
        <v>2.16</v>
      </c>
      <c r="BQ32" s="4">
        <f t="shared" si="38"/>
        <v>0</v>
      </c>
      <c r="BR32" s="13" t="str">
        <f t="shared" si="39"/>
        <v/>
      </c>
      <c r="BS32" s="4" t="str">
        <f t="shared" si="40"/>
        <v/>
      </c>
      <c r="BT32" s="25"/>
    </row>
    <row r="33">
      <c r="A33" s="2">
        <f t="shared" si="41"/>
        <v>-10.5</v>
      </c>
      <c r="B33" s="4">
        <f t="shared" si="1"/>
        <v>-31.5</v>
      </c>
      <c r="C33" s="4">
        <f t="shared" si="2"/>
        <v>2.13</v>
      </c>
      <c r="F33" s="4">
        <f t="shared" si="3"/>
        <v>0</v>
      </c>
      <c r="G33" s="13" t="str">
        <f t="shared" si="4"/>
        <v/>
      </c>
      <c r="H33" s="4" t="str">
        <f t="shared" si="5"/>
        <v/>
      </c>
      <c r="J33" s="2">
        <f t="shared" si="42"/>
        <v>-10.5</v>
      </c>
      <c r="K33" s="4">
        <f t="shared" si="6"/>
        <v>-31.5</v>
      </c>
      <c r="L33" s="4">
        <f t="shared" si="7"/>
        <v>2.19</v>
      </c>
      <c r="O33" s="4">
        <f t="shared" si="8"/>
        <v>0</v>
      </c>
      <c r="P33" s="13" t="str">
        <f t="shared" si="9"/>
        <v/>
      </c>
      <c r="Q33" s="4" t="str">
        <f t="shared" si="10"/>
        <v/>
      </c>
      <c r="S33" s="2">
        <f t="shared" si="43"/>
        <v>-10.5</v>
      </c>
      <c r="T33" s="4">
        <f t="shared" si="11"/>
        <v>-31.5</v>
      </c>
      <c r="U33" s="4">
        <f t="shared" si="12"/>
        <v>2.22</v>
      </c>
      <c r="X33" s="4">
        <f t="shared" si="13"/>
        <v>0</v>
      </c>
      <c r="Y33" s="13" t="str">
        <f t="shared" si="14"/>
        <v/>
      </c>
      <c r="Z33" s="4" t="str">
        <f t="shared" si="15"/>
        <v/>
      </c>
      <c r="AB33" s="2">
        <f t="shared" si="44"/>
        <v>-10.5</v>
      </c>
      <c r="AC33" s="4">
        <f t="shared" si="16"/>
        <v>-31.5</v>
      </c>
      <c r="AD33" s="4">
        <f t="shared" si="17"/>
        <v>2.13</v>
      </c>
      <c r="AG33" s="4">
        <f t="shared" si="18"/>
        <v>0</v>
      </c>
      <c r="AH33" s="13" t="str">
        <f t="shared" si="19"/>
        <v/>
      </c>
      <c r="AI33" s="4" t="str">
        <f t="shared" si="20"/>
        <v/>
      </c>
      <c r="AJ33" s="13"/>
      <c r="AK33" s="2">
        <f t="shared" si="45"/>
        <v>-10.5</v>
      </c>
      <c r="AL33" s="4">
        <f t="shared" si="21"/>
        <v>-31.5</v>
      </c>
      <c r="AM33" s="4">
        <f t="shared" si="22"/>
        <v>2.13</v>
      </c>
      <c r="AP33" s="4">
        <f t="shared" si="23"/>
        <v>0</v>
      </c>
      <c r="AQ33" s="13" t="str">
        <f t="shared" si="24"/>
        <v/>
      </c>
      <c r="AR33" s="4" t="str">
        <f t="shared" si="25"/>
        <v/>
      </c>
      <c r="AS33" s="13"/>
      <c r="AT33" s="2">
        <f t="shared" si="46"/>
        <v>-10.5</v>
      </c>
      <c r="AU33" s="4">
        <f t="shared" si="26"/>
        <v>-31.5</v>
      </c>
      <c r="AV33" s="4">
        <f t="shared" si="27"/>
        <v>2.13</v>
      </c>
      <c r="AY33" s="4">
        <f t="shared" si="28"/>
        <v>0</v>
      </c>
      <c r="AZ33" s="13" t="str">
        <f t="shared" si="29"/>
        <v/>
      </c>
      <c r="BA33" s="4" t="str">
        <f t="shared" si="30"/>
        <v/>
      </c>
      <c r="BB33" s="13"/>
      <c r="BC33" s="2">
        <f t="shared" si="47"/>
        <v>-10.5</v>
      </c>
      <c r="BD33" s="4">
        <f t="shared" si="31"/>
        <v>-31.5</v>
      </c>
      <c r="BE33" s="4">
        <f t="shared" si="32"/>
        <v>2.13</v>
      </c>
      <c r="BH33" s="4">
        <f t="shared" si="33"/>
        <v>0</v>
      </c>
      <c r="BI33" s="13" t="str">
        <f t="shared" si="34"/>
        <v/>
      </c>
      <c r="BJ33" s="4" t="str">
        <f t="shared" si="35"/>
        <v/>
      </c>
      <c r="BK33" s="13"/>
      <c r="BL33" s="2">
        <f t="shared" si="48"/>
        <v>-10.5</v>
      </c>
      <c r="BM33" s="4">
        <f t="shared" si="36"/>
        <v>-31.5</v>
      </c>
      <c r="BN33" s="4">
        <f t="shared" si="37"/>
        <v>2.13</v>
      </c>
      <c r="BQ33" s="4">
        <f t="shared" si="38"/>
        <v>0</v>
      </c>
      <c r="BR33" s="13" t="str">
        <f t="shared" si="39"/>
        <v/>
      </c>
      <c r="BS33" s="4" t="str">
        <f t="shared" si="40"/>
        <v/>
      </c>
      <c r="BT33" s="25"/>
    </row>
    <row r="34">
      <c r="A34" s="2">
        <f t="shared" si="41"/>
        <v>-10</v>
      </c>
      <c r="B34" s="4">
        <f t="shared" si="1"/>
        <v>-30</v>
      </c>
      <c r="C34" s="4">
        <f t="shared" si="2"/>
        <v>2.1</v>
      </c>
      <c r="F34" s="4">
        <f t="shared" si="3"/>
        <v>0</v>
      </c>
      <c r="G34" s="13" t="str">
        <f t="shared" si="4"/>
        <v/>
      </c>
      <c r="H34" s="4" t="str">
        <f t="shared" si="5"/>
        <v/>
      </c>
      <c r="J34" s="2">
        <f t="shared" si="42"/>
        <v>-10</v>
      </c>
      <c r="K34" s="4">
        <f t="shared" si="6"/>
        <v>-30</v>
      </c>
      <c r="L34" s="4">
        <f t="shared" si="7"/>
        <v>2.16</v>
      </c>
      <c r="O34" s="4">
        <f t="shared" si="8"/>
        <v>0</v>
      </c>
      <c r="P34" s="13" t="str">
        <f t="shared" si="9"/>
        <v/>
      </c>
      <c r="Q34" s="4" t="str">
        <f t="shared" si="10"/>
        <v/>
      </c>
      <c r="S34" s="2">
        <f t="shared" si="43"/>
        <v>-10</v>
      </c>
      <c r="T34" s="4">
        <f t="shared" si="11"/>
        <v>-30</v>
      </c>
      <c r="U34" s="4">
        <f t="shared" si="12"/>
        <v>2.19</v>
      </c>
      <c r="X34" s="4">
        <f t="shared" si="13"/>
        <v>0</v>
      </c>
      <c r="Y34" s="13" t="str">
        <f t="shared" si="14"/>
        <v/>
      </c>
      <c r="Z34" s="4" t="str">
        <f t="shared" si="15"/>
        <v/>
      </c>
      <c r="AB34" s="2">
        <f t="shared" si="44"/>
        <v>-10</v>
      </c>
      <c r="AC34" s="4">
        <f t="shared" si="16"/>
        <v>-30</v>
      </c>
      <c r="AD34" s="4">
        <f t="shared" si="17"/>
        <v>2.1</v>
      </c>
      <c r="AG34" s="4">
        <f t="shared" si="18"/>
        <v>0</v>
      </c>
      <c r="AH34" s="13" t="str">
        <f t="shared" si="19"/>
        <v/>
      </c>
      <c r="AI34" s="4" t="str">
        <f t="shared" si="20"/>
        <v/>
      </c>
      <c r="AJ34" s="13"/>
      <c r="AK34" s="2">
        <f t="shared" si="45"/>
        <v>-10</v>
      </c>
      <c r="AL34" s="4">
        <f t="shared" si="21"/>
        <v>-30</v>
      </c>
      <c r="AM34" s="4">
        <f t="shared" si="22"/>
        <v>2.1</v>
      </c>
      <c r="AP34" s="4">
        <f t="shared" si="23"/>
        <v>0</v>
      </c>
      <c r="AQ34" s="13" t="str">
        <f t="shared" si="24"/>
        <v/>
      </c>
      <c r="AR34" s="4" t="str">
        <f t="shared" si="25"/>
        <v/>
      </c>
      <c r="AS34" s="13"/>
      <c r="AT34" s="2">
        <f t="shared" si="46"/>
        <v>-10</v>
      </c>
      <c r="AU34" s="4">
        <f t="shared" si="26"/>
        <v>-30</v>
      </c>
      <c r="AV34" s="4">
        <f t="shared" si="27"/>
        <v>2.1</v>
      </c>
      <c r="AY34" s="4">
        <f t="shared" si="28"/>
        <v>0</v>
      </c>
      <c r="AZ34" s="13" t="str">
        <f t="shared" si="29"/>
        <v/>
      </c>
      <c r="BA34" s="4" t="str">
        <f t="shared" si="30"/>
        <v/>
      </c>
      <c r="BB34" s="13"/>
      <c r="BC34" s="2">
        <f t="shared" si="47"/>
        <v>-10</v>
      </c>
      <c r="BD34" s="4">
        <f t="shared" si="31"/>
        <v>-30</v>
      </c>
      <c r="BE34" s="4">
        <f t="shared" si="32"/>
        <v>2.1</v>
      </c>
      <c r="BH34" s="4">
        <f t="shared" si="33"/>
        <v>0</v>
      </c>
      <c r="BI34" s="13" t="str">
        <f t="shared" si="34"/>
        <v/>
      </c>
      <c r="BJ34" s="4" t="str">
        <f t="shared" si="35"/>
        <v/>
      </c>
      <c r="BK34" s="13"/>
      <c r="BL34" s="2">
        <f t="shared" si="48"/>
        <v>-10</v>
      </c>
      <c r="BM34" s="4">
        <f t="shared" si="36"/>
        <v>-30</v>
      </c>
      <c r="BN34" s="4">
        <f t="shared" si="37"/>
        <v>2.1</v>
      </c>
      <c r="BQ34" s="4">
        <f t="shared" si="38"/>
        <v>0</v>
      </c>
      <c r="BR34" s="13" t="str">
        <f t="shared" si="39"/>
        <v/>
      </c>
      <c r="BS34" s="4" t="str">
        <f t="shared" si="40"/>
        <v/>
      </c>
      <c r="BT34" s="25"/>
    </row>
    <row r="35">
      <c r="A35" s="2">
        <f t="shared" si="41"/>
        <v>-9.5</v>
      </c>
      <c r="B35" s="4">
        <f t="shared" si="1"/>
        <v>-28.5</v>
      </c>
      <c r="C35" s="4">
        <f t="shared" si="2"/>
        <v>2.07</v>
      </c>
      <c r="F35" s="4">
        <f t="shared" si="3"/>
        <v>0</v>
      </c>
      <c r="G35" s="13" t="str">
        <f t="shared" si="4"/>
        <v/>
      </c>
      <c r="H35" s="4" t="str">
        <f t="shared" si="5"/>
        <v/>
      </c>
      <c r="J35" s="2">
        <f t="shared" si="42"/>
        <v>-9.5</v>
      </c>
      <c r="K35" s="4">
        <f t="shared" si="6"/>
        <v>-28.5</v>
      </c>
      <c r="L35" s="4">
        <f t="shared" si="7"/>
        <v>2.13</v>
      </c>
      <c r="O35" s="4">
        <f t="shared" si="8"/>
        <v>0</v>
      </c>
      <c r="P35" s="13" t="str">
        <f t="shared" si="9"/>
        <v/>
      </c>
      <c r="Q35" s="4" t="str">
        <f t="shared" si="10"/>
        <v/>
      </c>
      <c r="S35" s="2">
        <f t="shared" si="43"/>
        <v>-9.5</v>
      </c>
      <c r="T35" s="4">
        <f t="shared" si="11"/>
        <v>-28.5</v>
      </c>
      <c r="U35" s="4">
        <f t="shared" si="12"/>
        <v>2.16</v>
      </c>
      <c r="X35" s="4">
        <f t="shared" si="13"/>
        <v>0</v>
      </c>
      <c r="Y35" s="13" t="str">
        <f t="shared" si="14"/>
        <v/>
      </c>
      <c r="Z35" s="4" t="str">
        <f t="shared" si="15"/>
        <v/>
      </c>
      <c r="AB35" s="2">
        <f t="shared" si="44"/>
        <v>-9.5</v>
      </c>
      <c r="AC35" s="4">
        <f t="shared" si="16"/>
        <v>-28.5</v>
      </c>
      <c r="AD35" s="4">
        <f t="shared" si="17"/>
        <v>2.07</v>
      </c>
      <c r="AG35" s="4">
        <f t="shared" si="18"/>
        <v>0</v>
      </c>
      <c r="AH35" s="13" t="str">
        <f t="shared" si="19"/>
        <v/>
      </c>
      <c r="AI35" s="4" t="str">
        <f t="shared" si="20"/>
        <v/>
      </c>
      <c r="AJ35" s="13"/>
      <c r="AK35" s="2">
        <f t="shared" si="45"/>
        <v>-9.5</v>
      </c>
      <c r="AL35" s="4">
        <f t="shared" si="21"/>
        <v>-28.5</v>
      </c>
      <c r="AM35" s="4">
        <f t="shared" si="22"/>
        <v>2.07</v>
      </c>
      <c r="AP35" s="4">
        <f t="shared" si="23"/>
        <v>0</v>
      </c>
      <c r="AQ35" s="13" t="str">
        <f t="shared" si="24"/>
        <v/>
      </c>
      <c r="AR35" s="4" t="str">
        <f t="shared" si="25"/>
        <v/>
      </c>
      <c r="AS35" s="13"/>
      <c r="AT35" s="2">
        <f t="shared" si="46"/>
        <v>-9.5</v>
      </c>
      <c r="AU35" s="4">
        <f t="shared" si="26"/>
        <v>-28.5</v>
      </c>
      <c r="AV35" s="4">
        <f t="shared" si="27"/>
        <v>2.07</v>
      </c>
      <c r="AY35" s="4">
        <f t="shared" si="28"/>
        <v>0</v>
      </c>
      <c r="AZ35" s="13" t="str">
        <f t="shared" si="29"/>
        <v/>
      </c>
      <c r="BA35" s="4" t="str">
        <f t="shared" si="30"/>
        <v/>
      </c>
      <c r="BB35" s="13"/>
      <c r="BC35" s="2">
        <f t="shared" si="47"/>
        <v>-9.5</v>
      </c>
      <c r="BD35" s="4">
        <f t="shared" si="31"/>
        <v>-28.5</v>
      </c>
      <c r="BE35" s="4">
        <f t="shared" si="32"/>
        <v>2.07</v>
      </c>
      <c r="BH35" s="4">
        <f t="shared" si="33"/>
        <v>0</v>
      </c>
      <c r="BI35" s="13" t="str">
        <f t="shared" si="34"/>
        <v/>
      </c>
      <c r="BJ35" s="4" t="str">
        <f t="shared" si="35"/>
        <v/>
      </c>
      <c r="BK35" s="13"/>
      <c r="BL35" s="2">
        <f t="shared" si="48"/>
        <v>-9.5</v>
      </c>
      <c r="BM35" s="4">
        <f t="shared" si="36"/>
        <v>-28.5</v>
      </c>
      <c r="BN35" s="4">
        <f t="shared" si="37"/>
        <v>2.07</v>
      </c>
      <c r="BQ35" s="4">
        <f t="shared" si="38"/>
        <v>0</v>
      </c>
      <c r="BR35" s="13" t="str">
        <f t="shared" si="39"/>
        <v/>
      </c>
      <c r="BS35" s="4" t="str">
        <f t="shared" si="40"/>
        <v/>
      </c>
      <c r="BT35" s="25"/>
    </row>
    <row r="36">
      <c r="A36" s="2">
        <f t="shared" si="41"/>
        <v>-9</v>
      </c>
      <c r="B36" s="4">
        <f t="shared" si="1"/>
        <v>-27</v>
      </c>
      <c r="C36" s="4">
        <f t="shared" si="2"/>
        <v>2.04</v>
      </c>
      <c r="F36" s="4">
        <f t="shared" si="3"/>
        <v>0</v>
      </c>
      <c r="G36" s="13" t="str">
        <f t="shared" si="4"/>
        <v/>
      </c>
      <c r="H36" s="4" t="str">
        <f t="shared" si="5"/>
        <v/>
      </c>
      <c r="J36" s="2">
        <f t="shared" si="42"/>
        <v>-9</v>
      </c>
      <c r="K36" s="4">
        <f t="shared" si="6"/>
        <v>-27</v>
      </c>
      <c r="L36" s="4">
        <f t="shared" si="7"/>
        <v>2.1</v>
      </c>
      <c r="O36" s="4">
        <f t="shared" si="8"/>
        <v>0</v>
      </c>
      <c r="P36" s="13" t="str">
        <f t="shared" si="9"/>
        <v/>
      </c>
      <c r="Q36" s="4" t="str">
        <f t="shared" si="10"/>
        <v/>
      </c>
      <c r="S36" s="2">
        <f t="shared" si="43"/>
        <v>-9</v>
      </c>
      <c r="T36" s="4">
        <f t="shared" si="11"/>
        <v>-27</v>
      </c>
      <c r="U36" s="4">
        <f t="shared" si="12"/>
        <v>2.13</v>
      </c>
      <c r="X36" s="4">
        <f t="shared" si="13"/>
        <v>0</v>
      </c>
      <c r="Y36" s="13" t="str">
        <f t="shared" si="14"/>
        <v/>
      </c>
      <c r="Z36" s="4" t="str">
        <f t="shared" si="15"/>
        <v/>
      </c>
      <c r="AB36" s="2">
        <f t="shared" si="44"/>
        <v>-9</v>
      </c>
      <c r="AC36" s="4">
        <f t="shared" si="16"/>
        <v>-27</v>
      </c>
      <c r="AD36" s="4">
        <f t="shared" si="17"/>
        <v>2.04</v>
      </c>
      <c r="AG36" s="4">
        <f t="shared" si="18"/>
        <v>0</v>
      </c>
      <c r="AH36" s="13" t="str">
        <f t="shared" si="19"/>
        <v/>
      </c>
      <c r="AI36" s="4" t="str">
        <f t="shared" si="20"/>
        <v/>
      </c>
      <c r="AJ36" s="13"/>
      <c r="AK36" s="2">
        <f t="shared" si="45"/>
        <v>-9</v>
      </c>
      <c r="AL36" s="4">
        <f t="shared" si="21"/>
        <v>-27</v>
      </c>
      <c r="AM36" s="4">
        <f t="shared" si="22"/>
        <v>2.04</v>
      </c>
      <c r="AP36" s="4">
        <f t="shared" si="23"/>
        <v>0</v>
      </c>
      <c r="AQ36" s="13" t="str">
        <f t="shared" si="24"/>
        <v/>
      </c>
      <c r="AR36" s="4" t="str">
        <f t="shared" si="25"/>
        <v/>
      </c>
      <c r="AS36" s="13"/>
      <c r="AT36" s="2">
        <f t="shared" si="46"/>
        <v>-9</v>
      </c>
      <c r="AU36" s="4">
        <f t="shared" si="26"/>
        <v>-27</v>
      </c>
      <c r="AV36" s="4">
        <f t="shared" si="27"/>
        <v>2.04</v>
      </c>
      <c r="AY36" s="4">
        <f t="shared" si="28"/>
        <v>0</v>
      </c>
      <c r="AZ36" s="13" t="str">
        <f t="shared" si="29"/>
        <v/>
      </c>
      <c r="BA36" s="4" t="str">
        <f t="shared" si="30"/>
        <v/>
      </c>
      <c r="BB36" s="13"/>
      <c r="BC36" s="2">
        <f t="shared" si="47"/>
        <v>-9</v>
      </c>
      <c r="BD36" s="4">
        <f t="shared" si="31"/>
        <v>-27</v>
      </c>
      <c r="BE36" s="4">
        <f t="shared" si="32"/>
        <v>2.04</v>
      </c>
      <c r="BH36" s="4">
        <f t="shared" si="33"/>
        <v>0</v>
      </c>
      <c r="BI36" s="13" t="str">
        <f t="shared" si="34"/>
        <v/>
      </c>
      <c r="BJ36" s="4" t="str">
        <f t="shared" si="35"/>
        <v/>
      </c>
      <c r="BK36" s="13"/>
      <c r="BL36" s="2">
        <f t="shared" si="48"/>
        <v>-9</v>
      </c>
      <c r="BM36" s="4">
        <f t="shared" si="36"/>
        <v>-27</v>
      </c>
      <c r="BN36" s="4">
        <f t="shared" si="37"/>
        <v>2.04</v>
      </c>
      <c r="BQ36" s="4">
        <f t="shared" si="38"/>
        <v>0</v>
      </c>
      <c r="BR36" s="13" t="str">
        <f t="shared" si="39"/>
        <v/>
      </c>
      <c r="BS36" s="4" t="str">
        <f t="shared" si="40"/>
        <v/>
      </c>
      <c r="BT36" s="25"/>
    </row>
    <row r="37">
      <c r="A37" s="2">
        <f t="shared" si="41"/>
        <v>-8.5</v>
      </c>
      <c r="B37" s="4">
        <f t="shared" si="1"/>
        <v>-25.5</v>
      </c>
      <c r="C37" s="4">
        <f t="shared" si="2"/>
        <v>2.01</v>
      </c>
      <c r="F37" s="4">
        <f t="shared" si="3"/>
        <v>0</v>
      </c>
      <c r="G37" s="13" t="str">
        <f t="shared" si="4"/>
        <v/>
      </c>
      <c r="H37" s="4" t="str">
        <f t="shared" si="5"/>
        <v/>
      </c>
      <c r="J37" s="2">
        <f t="shared" si="42"/>
        <v>-8.5</v>
      </c>
      <c r="K37" s="4">
        <f t="shared" si="6"/>
        <v>-25.5</v>
      </c>
      <c r="L37" s="4">
        <f t="shared" si="7"/>
        <v>2.07</v>
      </c>
      <c r="O37" s="4">
        <f t="shared" si="8"/>
        <v>0</v>
      </c>
      <c r="P37" s="13" t="str">
        <f t="shared" si="9"/>
        <v/>
      </c>
      <c r="Q37" s="4" t="str">
        <f t="shared" si="10"/>
        <v/>
      </c>
      <c r="S37" s="2">
        <f t="shared" si="43"/>
        <v>-8.5</v>
      </c>
      <c r="T37" s="4">
        <f t="shared" si="11"/>
        <v>-25.5</v>
      </c>
      <c r="U37" s="4">
        <f t="shared" si="12"/>
        <v>2.1</v>
      </c>
      <c r="X37" s="4">
        <f t="shared" si="13"/>
        <v>0</v>
      </c>
      <c r="Y37" s="13" t="str">
        <f t="shared" si="14"/>
        <v/>
      </c>
      <c r="Z37" s="4" t="str">
        <f t="shared" si="15"/>
        <v/>
      </c>
      <c r="AB37" s="2">
        <f t="shared" si="44"/>
        <v>-8.5</v>
      </c>
      <c r="AC37" s="4">
        <f t="shared" si="16"/>
        <v>-25.5</v>
      </c>
      <c r="AD37" s="4">
        <f t="shared" si="17"/>
        <v>2.01</v>
      </c>
      <c r="AG37" s="4">
        <f t="shared" si="18"/>
        <v>0</v>
      </c>
      <c r="AH37" s="13" t="str">
        <f t="shared" si="19"/>
        <v/>
      </c>
      <c r="AI37" s="4" t="str">
        <f t="shared" si="20"/>
        <v/>
      </c>
      <c r="AJ37" s="13"/>
      <c r="AK37" s="2">
        <f t="shared" si="45"/>
        <v>-8.5</v>
      </c>
      <c r="AL37" s="4">
        <f t="shared" si="21"/>
        <v>-25.5</v>
      </c>
      <c r="AM37" s="4">
        <f t="shared" si="22"/>
        <v>2.01</v>
      </c>
      <c r="AP37" s="4">
        <f t="shared" si="23"/>
        <v>0</v>
      </c>
      <c r="AQ37" s="13" t="str">
        <f t="shared" si="24"/>
        <v/>
      </c>
      <c r="AR37" s="4" t="str">
        <f t="shared" si="25"/>
        <v/>
      </c>
      <c r="AS37" s="13"/>
      <c r="AT37" s="2">
        <f t="shared" si="46"/>
        <v>-8.5</v>
      </c>
      <c r="AU37" s="4">
        <f t="shared" si="26"/>
        <v>-25.5</v>
      </c>
      <c r="AV37" s="4">
        <f t="shared" si="27"/>
        <v>2.01</v>
      </c>
      <c r="AY37" s="4">
        <f t="shared" si="28"/>
        <v>0</v>
      </c>
      <c r="AZ37" s="13" t="str">
        <f t="shared" si="29"/>
        <v/>
      </c>
      <c r="BA37" s="4" t="str">
        <f t="shared" si="30"/>
        <v/>
      </c>
      <c r="BB37" s="13"/>
      <c r="BC37" s="2">
        <f t="shared" si="47"/>
        <v>-8.5</v>
      </c>
      <c r="BD37" s="4">
        <f t="shared" si="31"/>
        <v>-25.5</v>
      </c>
      <c r="BE37" s="4">
        <f t="shared" si="32"/>
        <v>2.01</v>
      </c>
      <c r="BH37" s="4">
        <f t="shared" si="33"/>
        <v>0</v>
      </c>
      <c r="BI37" s="13" t="str">
        <f t="shared" si="34"/>
        <v/>
      </c>
      <c r="BJ37" s="4" t="str">
        <f t="shared" si="35"/>
        <v/>
      </c>
      <c r="BK37" s="13"/>
      <c r="BL37" s="2">
        <f t="shared" si="48"/>
        <v>-8.5</v>
      </c>
      <c r="BM37" s="4">
        <f t="shared" si="36"/>
        <v>-25.5</v>
      </c>
      <c r="BN37" s="4">
        <f t="shared" si="37"/>
        <v>2.01</v>
      </c>
      <c r="BQ37" s="4">
        <f t="shared" si="38"/>
        <v>0</v>
      </c>
      <c r="BR37" s="13" t="str">
        <f t="shared" si="39"/>
        <v/>
      </c>
      <c r="BS37" s="4" t="str">
        <f t="shared" si="40"/>
        <v/>
      </c>
      <c r="BT37" s="25"/>
    </row>
    <row r="38">
      <c r="A38" s="2">
        <f t="shared" si="41"/>
        <v>-8</v>
      </c>
      <c r="B38" s="4">
        <f t="shared" si="1"/>
        <v>-24</v>
      </c>
      <c r="C38" s="4">
        <f t="shared" si="2"/>
        <v>1.98</v>
      </c>
      <c r="F38" s="4">
        <f t="shared" si="3"/>
        <v>0</v>
      </c>
      <c r="G38" s="13" t="str">
        <f t="shared" si="4"/>
        <v/>
      </c>
      <c r="H38" s="4" t="str">
        <f t="shared" si="5"/>
        <v/>
      </c>
      <c r="J38" s="2">
        <f t="shared" si="42"/>
        <v>-8</v>
      </c>
      <c r="K38" s="4">
        <f t="shared" si="6"/>
        <v>-24</v>
      </c>
      <c r="L38" s="4">
        <f t="shared" si="7"/>
        <v>2.04</v>
      </c>
      <c r="O38" s="4">
        <f t="shared" si="8"/>
        <v>0</v>
      </c>
      <c r="P38" s="13" t="str">
        <f t="shared" si="9"/>
        <v/>
      </c>
      <c r="Q38" s="4" t="str">
        <f t="shared" si="10"/>
        <v/>
      </c>
      <c r="S38" s="2">
        <f t="shared" si="43"/>
        <v>-8</v>
      </c>
      <c r="T38" s="4">
        <f t="shared" si="11"/>
        <v>-24</v>
      </c>
      <c r="U38" s="4">
        <f t="shared" si="12"/>
        <v>2.07</v>
      </c>
      <c r="X38" s="4">
        <f t="shared" si="13"/>
        <v>0</v>
      </c>
      <c r="Y38" s="13" t="str">
        <f t="shared" si="14"/>
        <v/>
      </c>
      <c r="Z38" s="4" t="str">
        <f t="shared" si="15"/>
        <v/>
      </c>
      <c r="AB38" s="2">
        <f t="shared" si="44"/>
        <v>-8</v>
      </c>
      <c r="AC38" s="4">
        <f t="shared" si="16"/>
        <v>-24</v>
      </c>
      <c r="AD38" s="4">
        <f t="shared" si="17"/>
        <v>1.98</v>
      </c>
      <c r="AG38" s="4">
        <f t="shared" si="18"/>
        <v>0</v>
      </c>
      <c r="AH38" s="13" t="str">
        <f t="shared" si="19"/>
        <v/>
      </c>
      <c r="AI38" s="4" t="str">
        <f t="shared" si="20"/>
        <v/>
      </c>
      <c r="AJ38" s="13"/>
      <c r="AK38" s="2">
        <f t="shared" si="45"/>
        <v>-8</v>
      </c>
      <c r="AL38" s="4">
        <f t="shared" si="21"/>
        <v>-24</v>
      </c>
      <c r="AM38" s="4">
        <f t="shared" si="22"/>
        <v>1.98</v>
      </c>
      <c r="AP38" s="4">
        <f t="shared" si="23"/>
        <v>0</v>
      </c>
      <c r="AQ38" s="13" t="str">
        <f t="shared" si="24"/>
        <v/>
      </c>
      <c r="AR38" s="4" t="str">
        <f t="shared" si="25"/>
        <v/>
      </c>
      <c r="AS38" s="13"/>
      <c r="AT38" s="2">
        <f t="shared" si="46"/>
        <v>-8</v>
      </c>
      <c r="AU38" s="4">
        <f t="shared" si="26"/>
        <v>-24</v>
      </c>
      <c r="AV38" s="4">
        <f t="shared" si="27"/>
        <v>1.98</v>
      </c>
      <c r="AY38" s="4">
        <f t="shared" si="28"/>
        <v>0</v>
      </c>
      <c r="AZ38" s="13" t="str">
        <f t="shared" si="29"/>
        <v/>
      </c>
      <c r="BA38" s="4" t="str">
        <f t="shared" si="30"/>
        <v/>
      </c>
      <c r="BB38" s="13"/>
      <c r="BC38" s="2">
        <f t="shared" si="47"/>
        <v>-8</v>
      </c>
      <c r="BD38" s="4">
        <f t="shared" si="31"/>
        <v>-24</v>
      </c>
      <c r="BE38" s="4">
        <f t="shared" si="32"/>
        <v>1.98</v>
      </c>
      <c r="BH38" s="4">
        <f t="shared" si="33"/>
        <v>0</v>
      </c>
      <c r="BI38" s="13" t="str">
        <f t="shared" si="34"/>
        <v/>
      </c>
      <c r="BJ38" s="4" t="str">
        <f t="shared" si="35"/>
        <v/>
      </c>
      <c r="BK38" s="13"/>
      <c r="BL38" s="2">
        <f t="shared" si="48"/>
        <v>-8</v>
      </c>
      <c r="BM38" s="4">
        <f t="shared" si="36"/>
        <v>-24</v>
      </c>
      <c r="BN38" s="4">
        <f t="shared" si="37"/>
        <v>1.98</v>
      </c>
      <c r="BQ38" s="4">
        <f t="shared" si="38"/>
        <v>0</v>
      </c>
      <c r="BR38" s="13" t="str">
        <f t="shared" si="39"/>
        <v/>
      </c>
      <c r="BS38" s="4" t="str">
        <f t="shared" si="40"/>
        <v/>
      </c>
      <c r="BT38" s="25"/>
    </row>
    <row r="39">
      <c r="A39" s="2">
        <f t="shared" si="41"/>
        <v>-7.5</v>
      </c>
      <c r="B39" s="4">
        <f t="shared" si="1"/>
        <v>-22.5</v>
      </c>
      <c r="C39" s="4">
        <f t="shared" si="2"/>
        <v>1.95</v>
      </c>
      <c r="F39" s="4">
        <f t="shared" si="3"/>
        <v>0</v>
      </c>
      <c r="G39" s="13" t="str">
        <f t="shared" si="4"/>
        <v/>
      </c>
      <c r="H39" s="4" t="str">
        <f t="shared" si="5"/>
        <v/>
      </c>
      <c r="J39" s="2">
        <f t="shared" si="42"/>
        <v>-7.5</v>
      </c>
      <c r="K39" s="4">
        <f t="shared" si="6"/>
        <v>-22.5</v>
      </c>
      <c r="L39" s="4">
        <f t="shared" si="7"/>
        <v>2.01</v>
      </c>
      <c r="O39" s="4">
        <f t="shared" si="8"/>
        <v>0</v>
      </c>
      <c r="P39" s="13" t="str">
        <f t="shared" si="9"/>
        <v/>
      </c>
      <c r="Q39" s="4" t="str">
        <f t="shared" si="10"/>
        <v/>
      </c>
      <c r="S39" s="2">
        <f t="shared" si="43"/>
        <v>-7.5</v>
      </c>
      <c r="T39" s="4">
        <f t="shared" si="11"/>
        <v>-22.5</v>
      </c>
      <c r="U39" s="4">
        <f t="shared" si="12"/>
        <v>2.04</v>
      </c>
      <c r="X39" s="4">
        <f t="shared" si="13"/>
        <v>0</v>
      </c>
      <c r="Y39" s="13" t="str">
        <f t="shared" si="14"/>
        <v/>
      </c>
      <c r="Z39" s="4" t="str">
        <f t="shared" si="15"/>
        <v/>
      </c>
      <c r="AB39" s="2">
        <f t="shared" si="44"/>
        <v>-7.5</v>
      </c>
      <c r="AC39" s="4">
        <f t="shared" si="16"/>
        <v>-22.5</v>
      </c>
      <c r="AD39" s="4">
        <f t="shared" si="17"/>
        <v>1.95</v>
      </c>
      <c r="AG39" s="4">
        <f t="shared" si="18"/>
        <v>0</v>
      </c>
      <c r="AH39" s="13" t="str">
        <f t="shared" si="19"/>
        <v/>
      </c>
      <c r="AI39" s="4" t="str">
        <f t="shared" si="20"/>
        <v/>
      </c>
      <c r="AJ39" s="13"/>
      <c r="AK39" s="2">
        <f t="shared" si="45"/>
        <v>-7.5</v>
      </c>
      <c r="AL39" s="4">
        <f t="shared" si="21"/>
        <v>-22.5</v>
      </c>
      <c r="AM39" s="4">
        <f t="shared" si="22"/>
        <v>1.95</v>
      </c>
      <c r="AP39" s="4">
        <f t="shared" si="23"/>
        <v>0</v>
      </c>
      <c r="AQ39" s="13" t="str">
        <f t="shared" si="24"/>
        <v/>
      </c>
      <c r="AR39" s="4" t="str">
        <f t="shared" si="25"/>
        <v/>
      </c>
      <c r="AS39" s="13"/>
      <c r="AT39" s="2">
        <f t="shared" si="46"/>
        <v>-7.5</v>
      </c>
      <c r="AU39" s="4">
        <f t="shared" si="26"/>
        <v>-22.5</v>
      </c>
      <c r="AV39" s="4">
        <f t="shared" si="27"/>
        <v>1.95</v>
      </c>
      <c r="AY39" s="4">
        <f t="shared" si="28"/>
        <v>0</v>
      </c>
      <c r="AZ39" s="13" t="str">
        <f t="shared" si="29"/>
        <v/>
      </c>
      <c r="BA39" s="4" t="str">
        <f t="shared" si="30"/>
        <v/>
      </c>
      <c r="BB39" s="13"/>
      <c r="BC39" s="2">
        <f t="shared" si="47"/>
        <v>-7.5</v>
      </c>
      <c r="BD39" s="4">
        <f t="shared" si="31"/>
        <v>-22.5</v>
      </c>
      <c r="BE39" s="4">
        <f t="shared" si="32"/>
        <v>1.95</v>
      </c>
      <c r="BH39" s="4">
        <f t="shared" si="33"/>
        <v>0</v>
      </c>
      <c r="BI39" s="13" t="str">
        <f t="shared" si="34"/>
        <v/>
      </c>
      <c r="BJ39" s="4" t="str">
        <f t="shared" si="35"/>
        <v/>
      </c>
      <c r="BK39" s="13"/>
      <c r="BL39" s="2">
        <f t="shared" si="48"/>
        <v>-7.5</v>
      </c>
      <c r="BM39" s="4">
        <f t="shared" si="36"/>
        <v>-22.5</v>
      </c>
      <c r="BN39" s="4">
        <f t="shared" si="37"/>
        <v>1.95</v>
      </c>
      <c r="BQ39" s="4">
        <f t="shared" si="38"/>
        <v>0</v>
      </c>
      <c r="BR39" s="13" t="str">
        <f t="shared" si="39"/>
        <v/>
      </c>
      <c r="BS39" s="4" t="str">
        <f t="shared" si="40"/>
        <v/>
      </c>
      <c r="BT39" s="25"/>
    </row>
    <row r="40">
      <c r="A40" s="2">
        <f t="shared" si="41"/>
        <v>-7</v>
      </c>
      <c r="B40" s="4">
        <f t="shared" si="1"/>
        <v>-21</v>
      </c>
      <c r="C40" s="4">
        <f t="shared" si="2"/>
        <v>1.92</v>
      </c>
      <c r="F40" s="4">
        <f t="shared" si="3"/>
        <v>0</v>
      </c>
      <c r="G40" s="13" t="str">
        <f t="shared" si="4"/>
        <v/>
      </c>
      <c r="H40" s="4" t="str">
        <f t="shared" si="5"/>
        <v/>
      </c>
      <c r="J40" s="2">
        <f t="shared" si="42"/>
        <v>-7</v>
      </c>
      <c r="K40" s="4">
        <f t="shared" si="6"/>
        <v>-21</v>
      </c>
      <c r="L40" s="4">
        <f t="shared" si="7"/>
        <v>1.98</v>
      </c>
      <c r="O40" s="4">
        <f t="shared" si="8"/>
        <v>0</v>
      </c>
      <c r="P40" s="13" t="str">
        <f t="shared" si="9"/>
        <v/>
      </c>
      <c r="Q40" s="4" t="str">
        <f t="shared" si="10"/>
        <v/>
      </c>
      <c r="S40" s="2">
        <f t="shared" si="43"/>
        <v>-7</v>
      </c>
      <c r="T40" s="4">
        <f t="shared" si="11"/>
        <v>-21</v>
      </c>
      <c r="U40" s="4">
        <f t="shared" si="12"/>
        <v>2.01</v>
      </c>
      <c r="X40" s="4">
        <f t="shared" si="13"/>
        <v>0</v>
      </c>
      <c r="Y40" s="13" t="str">
        <f t="shared" si="14"/>
        <v/>
      </c>
      <c r="Z40" s="4" t="str">
        <f t="shared" si="15"/>
        <v/>
      </c>
      <c r="AB40" s="2">
        <f t="shared" si="44"/>
        <v>-7</v>
      </c>
      <c r="AC40" s="4">
        <f t="shared" si="16"/>
        <v>-21</v>
      </c>
      <c r="AD40" s="4">
        <f t="shared" si="17"/>
        <v>1.92</v>
      </c>
      <c r="AG40" s="4">
        <f t="shared" si="18"/>
        <v>0</v>
      </c>
      <c r="AH40" s="13" t="str">
        <f t="shared" si="19"/>
        <v/>
      </c>
      <c r="AI40" s="4" t="str">
        <f t="shared" si="20"/>
        <v/>
      </c>
      <c r="AJ40" s="13"/>
      <c r="AK40" s="2">
        <f t="shared" si="45"/>
        <v>-7</v>
      </c>
      <c r="AL40" s="4">
        <f t="shared" si="21"/>
        <v>-21</v>
      </c>
      <c r="AM40" s="4">
        <f t="shared" si="22"/>
        <v>1.92</v>
      </c>
      <c r="AP40" s="4">
        <f t="shared" si="23"/>
        <v>0</v>
      </c>
      <c r="AQ40" s="13" t="str">
        <f t="shared" si="24"/>
        <v/>
      </c>
      <c r="AR40" s="4" t="str">
        <f t="shared" si="25"/>
        <v/>
      </c>
      <c r="AS40" s="13"/>
      <c r="AT40" s="2">
        <f t="shared" si="46"/>
        <v>-7</v>
      </c>
      <c r="AU40" s="4">
        <f t="shared" si="26"/>
        <v>-21</v>
      </c>
      <c r="AV40" s="4">
        <f t="shared" si="27"/>
        <v>1.92</v>
      </c>
      <c r="AY40" s="4">
        <f t="shared" si="28"/>
        <v>0</v>
      </c>
      <c r="AZ40" s="13" t="str">
        <f t="shared" si="29"/>
        <v/>
      </c>
      <c r="BA40" s="4" t="str">
        <f t="shared" si="30"/>
        <v/>
      </c>
      <c r="BB40" s="13"/>
      <c r="BC40" s="2">
        <f t="shared" si="47"/>
        <v>-7</v>
      </c>
      <c r="BD40" s="4">
        <f t="shared" si="31"/>
        <v>-21</v>
      </c>
      <c r="BE40" s="4">
        <f t="shared" si="32"/>
        <v>1.92</v>
      </c>
      <c r="BH40" s="4">
        <f t="shared" si="33"/>
        <v>0</v>
      </c>
      <c r="BI40" s="13" t="str">
        <f t="shared" si="34"/>
        <v/>
      </c>
      <c r="BJ40" s="4" t="str">
        <f t="shared" si="35"/>
        <v/>
      </c>
      <c r="BK40" s="13"/>
      <c r="BL40" s="2">
        <f t="shared" si="48"/>
        <v>-7</v>
      </c>
      <c r="BM40" s="4">
        <f t="shared" si="36"/>
        <v>-21</v>
      </c>
      <c r="BN40" s="4">
        <f t="shared" si="37"/>
        <v>1.92</v>
      </c>
      <c r="BQ40" s="4">
        <f t="shared" si="38"/>
        <v>0</v>
      </c>
      <c r="BR40" s="13" t="str">
        <f t="shared" si="39"/>
        <v/>
      </c>
      <c r="BS40" s="4" t="str">
        <f t="shared" si="40"/>
        <v/>
      </c>
      <c r="BT40" s="25"/>
    </row>
    <row r="41">
      <c r="A41" s="2">
        <f t="shared" si="41"/>
        <v>-6.5</v>
      </c>
      <c r="B41" s="4">
        <f t="shared" si="1"/>
        <v>-19.5</v>
      </c>
      <c r="C41" s="4">
        <f t="shared" si="2"/>
        <v>1.89</v>
      </c>
      <c r="F41" s="4">
        <f t="shared" si="3"/>
        <v>0</v>
      </c>
      <c r="G41" s="13" t="str">
        <f t="shared" si="4"/>
        <v/>
      </c>
      <c r="H41" s="4" t="str">
        <f t="shared" si="5"/>
        <v/>
      </c>
      <c r="J41" s="2">
        <f t="shared" si="42"/>
        <v>-6.5</v>
      </c>
      <c r="K41" s="4">
        <f t="shared" si="6"/>
        <v>-19.5</v>
      </c>
      <c r="L41" s="4">
        <f t="shared" si="7"/>
        <v>1.95</v>
      </c>
      <c r="O41" s="4">
        <f t="shared" si="8"/>
        <v>0</v>
      </c>
      <c r="P41" s="13" t="str">
        <f t="shared" si="9"/>
        <v/>
      </c>
      <c r="Q41" s="4" t="str">
        <f t="shared" si="10"/>
        <v/>
      </c>
      <c r="S41" s="2">
        <f t="shared" si="43"/>
        <v>-6.5</v>
      </c>
      <c r="T41" s="4">
        <f t="shared" si="11"/>
        <v>-19.5</v>
      </c>
      <c r="U41" s="4">
        <f t="shared" si="12"/>
        <v>1.98</v>
      </c>
      <c r="X41" s="4">
        <f t="shared" si="13"/>
        <v>0</v>
      </c>
      <c r="Y41" s="13" t="str">
        <f t="shared" si="14"/>
        <v/>
      </c>
      <c r="Z41" s="4" t="str">
        <f t="shared" si="15"/>
        <v/>
      </c>
      <c r="AB41" s="2">
        <f t="shared" si="44"/>
        <v>-6.5</v>
      </c>
      <c r="AC41" s="4">
        <f t="shared" si="16"/>
        <v>-19.5</v>
      </c>
      <c r="AD41" s="4">
        <f t="shared" si="17"/>
        <v>1.89</v>
      </c>
      <c r="AG41" s="4">
        <f t="shared" si="18"/>
        <v>0</v>
      </c>
      <c r="AH41" s="13" t="str">
        <f t="shared" si="19"/>
        <v/>
      </c>
      <c r="AI41" s="4" t="str">
        <f t="shared" si="20"/>
        <v/>
      </c>
      <c r="AJ41" s="13"/>
      <c r="AK41" s="2">
        <f t="shared" si="45"/>
        <v>-6.5</v>
      </c>
      <c r="AL41" s="4">
        <f t="shared" si="21"/>
        <v>-19.5</v>
      </c>
      <c r="AM41" s="4">
        <f t="shared" si="22"/>
        <v>1.89</v>
      </c>
      <c r="AP41" s="4">
        <f t="shared" si="23"/>
        <v>0</v>
      </c>
      <c r="AQ41" s="13" t="str">
        <f t="shared" si="24"/>
        <v/>
      </c>
      <c r="AR41" s="4" t="str">
        <f t="shared" si="25"/>
        <v/>
      </c>
      <c r="AS41" s="13"/>
      <c r="AT41" s="2">
        <f t="shared" si="46"/>
        <v>-6.5</v>
      </c>
      <c r="AU41" s="4">
        <f t="shared" si="26"/>
        <v>-19.5</v>
      </c>
      <c r="AV41" s="4">
        <f t="shared" si="27"/>
        <v>1.89</v>
      </c>
      <c r="AY41" s="4">
        <f t="shared" si="28"/>
        <v>0</v>
      </c>
      <c r="AZ41" s="13" t="str">
        <f t="shared" si="29"/>
        <v/>
      </c>
      <c r="BA41" s="4" t="str">
        <f t="shared" si="30"/>
        <v/>
      </c>
      <c r="BB41" s="13"/>
      <c r="BC41" s="2">
        <f t="shared" si="47"/>
        <v>-6.5</v>
      </c>
      <c r="BD41" s="4">
        <f t="shared" si="31"/>
        <v>-19.5</v>
      </c>
      <c r="BE41" s="4">
        <f t="shared" si="32"/>
        <v>1.89</v>
      </c>
      <c r="BH41" s="4">
        <f t="shared" si="33"/>
        <v>0</v>
      </c>
      <c r="BI41" s="13" t="str">
        <f t="shared" si="34"/>
        <v/>
      </c>
      <c r="BJ41" s="4" t="str">
        <f t="shared" si="35"/>
        <v/>
      </c>
      <c r="BK41" s="13"/>
      <c r="BL41" s="2">
        <f t="shared" si="48"/>
        <v>-6.5</v>
      </c>
      <c r="BM41" s="4">
        <f t="shared" si="36"/>
        <v>-19.5</v>
      </c>
      <c r="BN41" s="4">
        <f t="shared" si="37"/>
        <v>1.89</v>
      </c>
      <c r="BQ41" s="4">
        <f t="shared" si="38"/>
        <v>0</v>
      </c>
      <c r="BR41" s="13" t="str">
        <f t="shared" si="39"/>
        <v/>
      </c>
      <c r="BS41" s="4" t="str">
        <f t="shared" si="40"/>
        <v/>
      </c>
      <c r="BT41" s="25"/>
    </row>
    <row r="42">
      <c r="A42" s="2">
        <f t="shared" si="41"/>
        <v>-6</v>
      </c>
      <c r="B42" s="4">
        <f t="shared" si="1"/>
        <v>-18</v>
      </c>
      <c r="C42" s="4">
        <f t="shared" si="2"/>
        <v>1.86</v>
      </c>
      <c r="F42" s="4">
        <f t="shared" si="3"/>
        <v>0</v>
      </c>
      <c r="G42" s="13" t="str">
        <f t="shared" si="4"/>
        <v/>
      </c>
      <c r="H42" s="4" t="str">
        <f t="shared" si="5"/>
        <v/>
      </c>
      <c r="J42" s="2">
        <f t="shared" si="42"/>
        <v>-6</v>
      </c>
      <c r="K42" s="4">
        <f t="shared" si="6"/>
        <v>-18</v>
      </c>
      <c r="L42" s="4">
        <f t="shared" si="7"/>
        <v>1.92</v>
      </c>
      <c r="O42" s="4">
        <f t="shared" si="8"/>
        <v>0</v>
      </c>
      <c r="P42" s="13" t="str">
        <f t="shared" si="9"/>
        <v/>
      </c>
      <c r="Q42" s="4" t="str">
        <f t="shared" si="10"/>
        <v/>
      </c>
      <c r="S42" s="2">
        <f t="shared" si="43"/>
        <v>-6</v>
      </c>
      <c r="T42" s="4">
        <f t="shared" si="11"/>
        <v>-18</v>
      </c>
      <c r="U42" s="4">
        <f t="shared" si="12"/>
        <v>1.95</v>
      </c>
      <c r="X42" s="4">
        <f t="shared" si="13"/>
        <v>0</v>
      </c>
      <c r="Y42" s="13" t="str">
        <f t="shared" si="14"/>
        <v/>
      </c>
      <c r="Z42" s="4" t="str">
        <f t="shared" si="15"/>
        <v/>
      </c>
      <c r="AB42" s="2">
        <f t="shared" si="44"/>
        <v>-6</v>
      </c>
      <c r="AC42" s="4">
        <f t="shared" si="16"/>
        <v>-18</v>
      </c>
      <c r="AD42" s="4">
        <f t="shared" si="17"/>
        <v>1.86</v>
      </c>
      <c r="AG42" s="4">
        <f t="shared" si="18"/>
        <v>0</v>
      </c>
      <c r="AH42" s="13" t="str">
        <f t="shared" si="19"/>
        <v/>
      </c>
      <c r="AI42" s="4" t="str">
        <f t="shared" si="20"/>
        <v/>
      </c>
      <c r="AJ42" s="13"/>
      <c r="AK42" s="2">
        <f t="shared" si="45"/>
        <v>-6</v>
      </c>
      <c r="AL42" s="4">
        <f t="shared" si="21"/>
        <v>-18</v>
      </c>
      <c r="AM42" s="4">
        <f t="shared" si="22"/>
        <v>1.86</v>
      </c>
      <c r="AP42" s="4">
        <f t="shared" si="23"/>
        <v>0</v>
      </c>
      <c r="AQ42" s="13" t="str">
        <f t="shared" si="24"/>
        <v/>
      </c>
      <c r="AR42" s="4" t="str">
        <f t="shared" si="25"/>
        <v/>
      </c>
      <c r="AS42" s="13"/>
      <c r="AT42" s="2">
        <f t="shared" si="46"/>
        <v>-6</v>
      </c>
      <c r="AU42" s="4">
        <f t="shared" si="26"/>
        <v>-18</v>
      </c>
      <c r="AV42" s="4">
        <f t="shared" si="27"/>
        <v>1.86</v>
      </c>
      <c r="AY42" s="4">
        <f t="shared" si="28"/>
        <v>0</v>
      </c>
      <c r="AZ42" s="13" t="str">
        <f t="shared" si="29"/>
        <v/>
      </c>
      <c r="BA42" s="4" t="str">
        <f t="shared" si="30"/>
        <v/>
      </c>
      <c r="BB42" s="13"/>
      <c r="BC42" s="2">
        <f t="shared" si="47"/>
        <v>-6</v>
      </c>
      <c r="BD42" s="4">
        <f t="shared" si="31"/>
        <v>-18</v>
      </c>
      <c r="BE42" s="4">
        <f t="shared" si="32"/>
        <v>1.86</v>
      </c>
      <c r="BH42" s="4">
        <f t="shared" si="33"/>
        <v>0</v>
      </c>
      <c r="BI42" s="13" t="str">
        <f t="shared" si="34"/>
        <v/>
      </c>
      <c r="BJ42" s="4" t="str">
        <f t="shared" si="35"/>
        <v/>
      </c>
      <c r="BK42" s="13"/>
      <c r="BL42" s="2">
        <f t="shared" si="48"/>
        <v>-6</v>
      </c>
      <c r="BM42" s="4">
        <f t="shared" si="36"/>
        <v>-18</v>
      </c>
      <c r="BN42" s="4">
        <f t="shared" si="37"/>
        <v>1.86</v>
      </c>
      <c r="BQ42" s="4">
        <f t="shared" si="38"/>
        <v>0</v>
      </c>
      <c r="BR42" s="13" t="str">
        <f t="shared" si="39"/>
        <v/>
      </c>
      <c r="BS42" s="4" t="str">
        <f t="shared" si="40"/>
        <v/>
      </c>
      <c r="BT42" s="25"/>
    </row>
    <row r="43">
      <c r="A43" s="2">
        <f t="shared" si="41"/>
        <v>-5.5</v>
      </c>
      <c r="B43" s="4">
        <f t="shared" si="1"/>
        <v>-16.5</v>
      </c>
      <c r="C43" s="4">
        <f t="shared" si="2"/>
        <v>1.83</v>
      </c>
      <c r="F43" s="4">
        <f t="shared" si="3"/>
        <v>0</v>
      </c>
      <c r="G43" s="13" t="str">
        <f t="shared" si="4"/>
        <v/>
      </c>
      <c r="H43" s="4" t="str">
        <f t="shared" si="5"/>
        <v/>
      </c>
      <c r="J43" s="2">
        <f t="shared" si="42"/>
        <v>-5.5</v>
      </c>
      <c r="K43" s="4">
        <f t="shared" si="6"/>
        <v>-16.5</v>
      </c>
      <c r="L43" s="4">
        <f t="shared" si="7"/>
        <v>1.89</v>
      </c>
      <c r="O43" s="4">
        <f t="shared" si="8"/>
        <v>0</v>
      </c>
      <c r="P43" s="13" t="str">
        <f t="shared" si="9"/>
        <v/>
      </c>
      <c r="Q43" s="4" t="str">
        <f t="shared" si="10"/>
        <v/>
      </c>
      <c r="S43" s="2">
        <f t="shared" si="43"/>
        <v>-5.5</v>
      </c>
      <c r="T43" s="4">
        <f t="shared" si="11"/>
        <v>-16.5</v>
      </c>
      <c r="U43" s="4">
        <f t="shared" si="12"/>
        <v>1.92</v>
      </c>
      <c r="X43" s="4">
        <f t="shared" si="13"/>
        <v>0</v>
      </c>
      <c r="Y43" s="13" t="str">
        <f t="shared" si="14"/>
        <v/>
      </c>
      <c r="Z43" s="4" t="str">
        <f t="shared" si="15"/>
        <v/>
      </c>
      <c r="AB43" s="2">
        <f t="shared" si="44"/>
        <v>-5.5</v>
      </c>
      <c r="AC43" s="4">
        <f t="shared" si="16"/>
        <v>-16.5</v>
      </c>
      <c r="AD43" s="4">
        <f t="shared" si="17"/>
        <v>1.83</v>
      </c>
      <c r="AG43" s="4">
        <f t="shared" si="18"/>
        <v>0</v>
      </c>
      <c r="AH43" s="13" t="str">
        <f t="shared" si="19"/>
        <v/>
      </c>
      <c r="AI43" s="4" t="str">
        <f t="shared" si="20"/>
        <v/>
      </c>
      <c r="AJ43" s="13"/>
      <c r="AK43" s="2">
        <f t="shared" si="45"/>
        <v>-5.5</v>
      </c>
      <c r="AL43" s="4">
        <f t="shared" si="21"/>
        <v>-16.5</v>
      </c>
      <c r="AM43" s="4">
        <f t="shared" si="22"/>
        <v>1.83</v>
      </c>
      <c r="AP43" s="4">
        <f t="shared" si="23"/>
        <v>0</v>
      </c>
      <c r="AQ43" s="13" t="str">
        <f t="shared" si="24"/>
        <v/>
      </c>
      <c r="AR43" s="4" t="str">
        <f t="shared" si="25"/>
        <v/>
      </c>
      <c r="AS43" s="13"/>
      <c r="AT43" s="2">
        <f t="shared" si="46"/>
        <v>-5.5</v>
      </c>
      <c r="AU43" s="4">
        <f t="shared" si="26"/>
        <v>-16.5</v>
      </c>
      <c r="AV43" s="4">
        <f t="shared" si="27"/>
        <v>1.83</v>
      </c>
      <c r="AY43" s="4">
        <f t="shared" si="28"/>
        <v>0</v>
      </c>
      <c r="AZ43" s="13" t="str">
        <f t="shared" si="29"/>
        <v/>
      </c>
      <c r="BA43" s="4" t="str">
        <f t="shared" si="30"/>
        <v/>
      </c>
      <c r="BB43" s="13"/>
      <c r="BC43" s="2">
        <f t="shared" si="47"/>
        <v>-5.5</v>
      </c>
      <c r="BD43" s="4">
        <f t="shared" si="31"/>
        <v>-16.5</v>
      </c>
      <c r="BE43" s="4">
        <f t="shared" si="32"/>
        <v>1.83</v>
      </c>
      <c r="BH43" s="4">
        <f t="shared" si="33"/>
        <v>0</v>
      </c>
      <c r="BI43" s="13" t="str">
        <f t="shared" si="34"/>
        <v/>
      </c>
      <c r="BJ43" s="4" t="str">
        <f t="shared" si="35"/>
        <v/>
      </c>
      <c r="BK43" s="13"/>
      <c r="BL43" s="2">
        <f t="shared" si="48"/>
        <v>-5.5</v>
      </c>
      <c r="BM43" s="4">
        <f t="shared" si="36"/>
        <v>-16.5</v>
      </c>
      <c r="BN43" s="4">
        <f t="shared" si="37"/>
        <v>1.83</v>
      </c>
      <c r="BQ43" s="4">
        <f t="shared" si="38"/>
        <v>0</v>
      </c>
      <c r="BR43" s="13" t="str">
        <f t="shared" si="39"/>
        <v/>
      </c>
      <c r="BS43" s="4" t="str">
        <f t="shared" si="40"/>
        <v/>
      </c>
      <c r="BT43" s="25"/>
    </row>
    <row r="44">
      <c r="A44" s="2">
        <f t="shared" si="41"/>
        <v>-5</v>
      </c>
      <c r="B44" s="4">
        <f t="shared" si="1"/>
        <v>-15</v>
      </c>
      <c r="C44" s="4">
        <f t="shared" si="2"/>
        <v>1.8</v>
      </c>
      <c r="F44" s="4">
        <f t="shared" si="3"/>
        <v>0</v>
      </c>
      <c r="G44" s="13" t="str">
        <f t="shared" si="4"/>
        <v/>
      </c>
      <c r="H44" s="4" t="str">
        <f t="shared" si="5"/>
        <v/>
      </c>
      <c r="J44" s="2">
        <f t="shared" si="42"/>
        <v>-5</v>
      </c>
      <c r="K44" s="4">
        <f t="shared" si="6"/>
        <v>-15</v>
      </c>
      <c r="L44" s="4">
        <f t="shared" si="7"/>
        <v>1.86</v>
      </c>
      <c r="O44" s="4">
        <f t="shared" si="8"/>
        <v>0</v>
      </c>
      <c r="P44" s="13" t="str">
        <f t="shared" si="9"/>
        <v/>
      </c>
      <c r="Q44" s="4" t="str">
        <f t="shared" si="10"/>
        <v/>
      </c>
      <c r="S44" s="2">
        <f t="shared" si="43"/>
        <v>-5</v>
      </c>
      <c r="T44" s="4">
        <f t="shared" si="11"/>
        <v>-15</v>
      </c>
      <c r="U44" s="4">
        <f t="shared" si="12"/>
        <v>1.89</v>
      </c>
      <c r="X44" s="4">
        <f t="shared" si="13"/>
        <v>0</v>
      </c>
      <c r="Y44" s="13" t="str">
        <f t="shared" si="14"/>
        <v/>
      </c>
      <c r="Z44" s="4" t="str">
        <f t="shared" si="15"/>
        <v/>
      </c>
      <c r="AB44" s="2">
        <f t="shared" si="44"/>
        <v>-5</v>
      </c>
      <c r="AC44" s="4">
        <f t="shared" si="16"/>
        <v>-15</v>
      </c>
      <c r="AD44" s="4">
        <f t="shared" si="17"/>
        <v>1.8</v>
      </c>
      <c r="AG44" s="4">
        <f t="shared" si="18"/>
        <v>0</v>
      </c>
      <c r="AH44" s="13" t="str">
        <f t="shared" si="19"/>
        <v/>
      </c>
      <c r="AI44" s="4" t="str">
        <f t="shared" si="20"/>
        <v/>
      </c>
      <c r="AJ44" s="13"/>
      <c r="AK44" s="2">
        <f t="shared" si="45"/>
        <v>-5</v>
      </c>
      <c r="AL44" s="4">
        <f t="shared" si="21"/>
        <v>-15</v>
      </c>
      <c r="AM44" s="4">
        <f t="shared" si="22"/>
        <v>1.8</v>
      </c>
      <c r="AP44" s="4">
        <f t="shared" si="23"/>
        <v>0</v>
      </c>
      <c r="AQ44" s="13" t="str">
        <f t="shared" si="24"/>
        <v/>
      </c>
      <c r="AR44" s="4" t="str">
        <f t="shared" si="25"/>
        <v/>
      </c>
      <c r="AS44" s="13"/>
      <c r="AT44" s="2">
        <f t="shared" si="46"/>
        <v>-5</v>
      </c>
      <c r="AU44" s="4">
        <f t="shared" si="26"/>
        <v>-15</v>
      </c>
      <c r="AV44" s="4">
        <f t="shared" si="27"/>
        <v>1.8</v>
      </c>
      <c r="AY44" s="4">
        <f t="shared" si="28"/>
        <v>0</v>
      </c>
      <c r="AZ44" s="13" t="str">
        <f t="shared" si="29"/>
        <v/>
      </c>
      <c r="BA44" s="4" t="str">
        <f t="shared" si="30"/>
        <v/>
      </c>
      <c r="BB44" s="13"/>
      <c r="BC44" s="2">
        <f t="shared" si="47"/>
        <v>-5</v>
      </c>
      <c r="BD44" s="4">
        <f t="shared" si="31"/>
        <v>-15</v>
      </c>
      <c r="BE44" s="4">
        <f t="shared" si="32"/>
        <v>1.8</v>
      </c>
      <c r="BH44" s="4">
        <f t="shared" si="33"/>
        <v>0</v>
      </c>
      <c r="BI44" s="13" t="str">
        <f t="shared" si="34"/>
        <v/>
      </c>
      <c r="BJ44" s="4" t="str">
        <f t="shared" si="35"/>
        <v/>
      </c>
      <c r="BK44" s="13"/>
      <c r="BL44" s="2">
        <f t="shared" si="48"/>
        <v>-5</v>
      </c>
      <c r="BM44" s="4">
        <f t="shared" si="36"/>
        <v>-15</v>
      </c>
      <c r="BN44" s="4">
        <f t="shared" si="37"/>
        <v>1.8</v>
      </c>
      <c r="BQ44" s="4">
        <f t="shared" si="38"/>
        <v>0</v>
      </c>
      <c r="BR44" s="13" t="str">
        <f t="shared" si="39"/>
        <v/>
      </c>
      <c r="BS44" s="4" t="str">
        <f t="shared" si="40"/>
        <v/>
      </c>
      <c r="BT44" s="25"/>
    </row>
    <row r="45">
      <c r="A45" s="2">
        <f t="shared" si="41"/>
        <v>-4.5</v>
      </c>
      <c r="B45" s="4">
        <f t="shared" si="1"/>
        <v>-13.5</v>
      </c>
      <c r="C45" s="4">
        <f t="shared" si="2"/>
        <v>1.77</v>
      </c>
      <c r="F45" s="4">
        <f t="shared" si="3"/>
        <v>0</v>
      </c>
      <c r="G45" s="13" t="str">
        <f t="shared" si="4"/>
        <v/>
      </c>
      <c r="H45" s="4" t="str">
        <f t="shared" si="5"/>
        <v/>
      </c>
      <c r="J45" s="2">
        <f t="shared" si="42"/>
        <v>-4.5</v>
      </c>
      <c r="K45" s="4">
        <f t="shared" si="6"/>
        <v>-13.5</v>
      </c>
      <c r="L45" s="4">
        <f t="shared" si="7"/>
        <v>1.83</v>
      </c>
      <c r="O45" s="4">
        <f t="shared" si="8"/>
        <v>0</v>
      </c>
      <c r="P45" s="13" t="str">
        <f t="shared" si="9"/>
        <v/>
      </c>
      <c r="Q45" s="4" t="str">
        <f t="shared" si="10"/>
        <v/>
      </c>
      <c r="S45" s="2">
        <f t="shared" si="43"/>
        <v>-4.5</v>
      </c>
      <c r="T45" s="4">
        <f t="shared" si="11"/>
        <v>-13.5</v>
      </c>
      <c r="U45" s="4">
        <f t="shared" si="12"/>
        <v>1.86</v>
      </c>
      <c r="X45" s="4">
        <f t="shared" si="13"/>
        <v>0</v>
      </c>
      <c r="Y45" s="13" t="str">
        <f t="shared" si="14"/>
        <v/>
      </c>
      <c r="Z45" s="4" t="str">
        <f t="shared" si="15"/>
        <v/>
      </c>
      <c r="AB45" s="2">
        <f t="shared" si="44"/>
        <v>-4.5</v>
      </c>
      <c r="AC45" s="4">
        <f t="shared" si="16"/>
        <v>-13.5</v>
      </c>
      <c r="AD45" s="4">
        <f t="shared" si="17"/>
        <v>1.77</v>
      </c>
      <c r="AG45" s="4">
        <f t="shared" si="18"/>
        <v>0</v>
      </c>
      <c r="AH45" s="13" t="str">
        <f t="shared" si="19"/>
        <v/>
      </c>
      <c r="AI45" s="4" t="str">
        <f t="shared" si="20"/>
        <v/>
      </c>
      <c r="AJ45" s="13"/>
      <c r="AK45" s="2">
        <f t="shared" si="45"/>
        <v>-4.5</v>
      </c>
      <c r="AL45" s="4">
        <f t="shared" si="21"/>
        <v>-13.5</v>
      </c>
      <c r="AM45" s="4">
        <f t="shared" si="22"/>
        <v>1.77</v>
      </c>
      <c r="AP45" s="4">
        <f t="shared" si="23"/>
        <v>0</v>
      </c>
      <c r="AQ45" s="13" t="str">
        <f t="shared" si="24"/>
        <v/>
      </c>
      <c r="AR45" s="4" t="str">
        <f t="shared" si="25"/>
        <v/>
      </c>
      <c r="AS45" s="13"/>
      <c r="AT45" s="2">
        <f t="shared" si="46"/>
        <v>-4.5</v>
      </c>
      <c r="AU45" s="4">
        <f t="shared" si="26"/>
        <v>-13.5</v>
      </c>
      <c r="AV45" s="4">
        <f t="shared" si="27"/>
        <v>1.77</v>
      </c>
      <c r="AY45" s="4">
        <f t="shared" si="28"/>
        <v>0</v>
      </c>
      <c r="AZ45" s="13" t="str">
        <f t="shared" si="29"/>
        <v/>
      </c>
      <c r="BA45" s="4" t="str">
        <f t="shared" si="30"/>
        <v/>
      </c>
      <c r="BB45" s="13"/>
      <c r="BC45" s="2">
        <f t="shared" si="47"/>
        <v>-4.5</v>
      </c>
      <c r="BD45" s="4">
        <f t="shared" si="31"/>
        <v>-13.5</v>
      </c>
      <c r="BE45" s="4">
        <f t="shared" si="32"/>
        <v>1.77</v>
      </c>
      <c r="BH45" s="4">
        <f t="shared" si="33"/>
        <v>0</v>
      </c>
      <c r="BI45" s="13" t="str">
        <f t="shared" si="34"/>
        <v/>
      </c>
      <c r="BJ45" s="4" t="str">
        <f t="shared" si="35"/>
        <v/>
      </c>
      <c r="BK45" s="13"/>
      <c r="BL45" s="2">
        <f t="shared" si="48"/>
        <v>-4.5</v>
      </c>
      <c r="BM45" s="4">
        <f t="shared" si="36"/>
        <v>-13.5</v>
      </c>
      <c r="BN45" s="4">
        <f t="shared" si="37"/>
        <v>1.77</v>
      </c>
      <c r="BQ45" s="4">
        <f t="shared" si="38"/>
        <v>0</v>
      </c>
      <c r="BR45" s="13" t="str">
        <f t="shared" si="39"/>
        <v/>
      </c>
      <c r="BS45" s="4" t="str">
        <f t="shared" si="40"/>
        <v/>
      </c>
      <c r="BT45" s="25"/>
    </row>
    <row r="46">
      <c r="A46" s="2">
        <f t="shared" si="41"/>
        <v>-4</v>
      </c>
      <c r="B46" s="4">
        <f t="shared" si="1"/>
        <v>-12</v>
      </c>
      <c r="C46" s="4">
        <f t="shared" si="2"/>
        <v>1.74</v>
      </c>
      <c r="F46" s="4">
        <f t="shared" si="3"/>
        <v>0</v>
      </c>
      <c r="G46" s="13" t="str">
        <f t="shared" si="4"/>
        <v/>
      </c>
      <c r="H46" s="4" t="str">
        <f t="shared" si="5"/>
        <v/>
      </c>
      <c r="J46" s="2">
        <f t="shared" si="42"/>
        <v>-4</v>
      </c>
      <c r="K46" s="4">
        <f t="shared" si="6"/>
        <v>-12</v>
      </c>
      <c r="L46" s="4">
        <f t="shared" si="7"/>
        <v>1.8</v>
      </c>
      <c r="O46" s="4">
        <f t="shared" si="8"/>
        <v>0</v>
      </c>
      <c r="P46" s="13" t="str">
        <f t="shared" si="9"/>
        <v/>
      </c>
      <c r="Q46" s="4" t="str">
        <f t="shared" si="10"/>
        <v/>
      </c>
      <c r="S46" s="2">
        <f t="shared" si="43"/>
        <v>-4</v>
      </c>
      <c r="T46" s="4">
        <f t="shared" si="11"/>
        <v>-12</v>
      </c>
      <c r="U46" s="4">
        <f t="shared" si="12"/>
        <v>1.83</v>
      </c>
      <c r="X46" s="4">
        <f t="shared" si="13"/>
        <v>0</v>
      </c>
      <c r="Y46" s="13" t="str">
        <f t="shared" si="14"/>
        <v/>
      </c>
      <c r="Z46" s="4" t="str">
        <f t="shared" si="15"/>
        <v/>
      </c>
      <c r="AB46" s="2">
        <f t="shared" si="44"/>
        <v>-4</v>
      </c>
      <c r="AC46" s="4">
        <f t="shared" si="16"/>
        <v>-12</v>
      </c>
      <c r="AD46" s="4">
        <f t="shared" si="17"/>
        <v>1.74</v>
      </c>
      <c r="AG46" s="4">
        <f t="shared" si="18"/>
        <v>0</v>
      </c>
      <c r="AH46" s="13" t="str">
        <f t="shared" si="19"/>
        <v/>
      </c>
      <c r="AI46" s="4" t="str">
        <f t="shared" si="20"/>
        <v/>
      </c>
      <c r="AJ46" s="13"/>
      <c r="AK46" s="2">
        <f t="shared" si="45"/>
        <v>-4</v>
      </c>
      <c r="AL46" s="4">
        <f t="shared" si="21"/>
        <v>-12</v>
      </c>
      <c r="AM46" s="4">
        <f t="shared" si="22"/>
        <v>1.74</v>
      </c>
      <c r="AP46" s="4">
        <f t="shared" si="23"/>
        <v>0</v>
      </c>
      <c r="AQ46" s="13" t="str">
        <f t="shared" si="24"/>
        <v/>
      </c>
      <c r="AR46" s="4" t="str">
        <f t="shared" si="25"/>
        <v/>
      </c>
      <c r="AS46" s="13"/>
      <c r="AT46" s="2">
        <f t="shared" si="46"/>
        <v>-4</v>
      </c>
      <c r="AU46" s="4">
        <f t="shared" si="26"/>
        <v>-12</v>
      </c>
      <c r="AV46" s="4">
        <f t="shared" si="27"/>
        <v>1.74</v>
      </c>
      <c r="AY46" s="4">
        <f t="shared" si="28"/>
        <v>0</v>
      </c>
      <c r="AZ46" s="13" t="str">
        <f t="shared" si="29"/>
        <v/>
      </c>
      <c r="BA46" s="4" t="str">
        <f t="shared" si="30"/>
        <v/>
      </c>
      <c r="BB46" s="13"/>
      <c r="BC46" s="2">
        <f t="shared" si="47"/>
        <v>-4</v>
      </c>
      <c r="BD46" s="4">
        <f t="shared" si="31"/>
        <v>-12</v>
      </c>
      <c r="BE46" s="4">
        <f t="shared" si="32"/>
        <v>1.74</v>
      </c>
      <c r="BH46" s="4">
        <f t="shared" si="33"/>
        <v>0</v>
      </c>
      <c r="BI46" s="13" t="str">
        <f t="shared" si="34"/>
        <v/>
      </c>
      <c r="BJ46" s="4" t="str">
        <f t="shared" si="35"/>
        <v/>
      </c>
      <c r="BK46" s="13"/>
      <c r="BL46" s="2">
        <f t="shared" si="48"/>
        <v>-4</v>
      </c>
      <c r="BM46" s="4">
        <f t="shared" si="36"/>
        <v>-12</v>
      </c>
      <c r="BN46" s="4">
        <f t="shared" si="37"/>
        <v>1.74</v>
      </c>
      <c r="BQ46" s="4">
        <f t="shared" si="38"/>
        <v>0</v>
      </c>
      <c r="BR46" s="13" t="str">
        <f t="shared" si="39"/>
        <v/>
      </c>
      <c r="BS46" s="4" t="str">
        <f t="shared" si="40"/>
        <v/>
      </c>
      <c r="BT46" s="25"/>
    </row>
    <row r="47">
      <c r="A47" s="2">
        <f t="shared" si="41"/>
        <v>-3.5</v>
      </c>
      <c r="B47" s="4">
        <f t="shared" si="1"/>
        <v>-10.5</v>
      </c>
      <c r="C47" s="4">
        <f t="shared" si="2"/>
        <v>1.71</v>
      </c>
      <c r="F47" s="4">
        <f t="shared" si="3"/>
        <v>0</v>
      </c>
      <c r="G47" s="13" t="str">
        <f t="shared" si="4"/>
        <v/>
      </c>
      <c r="H47" s="4" t="str">
        <f t="shared" si="5"/>
        <v/>
      </c>
      <c r="J47" s="2">
        <f t="shared" si="42"/>
        <v>-3.5</v>
      </c>
      <c r="K47" s="4">
        <f t="shared" si="6"/>
        <v>-10.5</v>
      </c>
      <c r="L47" s="4">
        <f t="shared" si="7"/>
        <v>1.77</v>
      </c>
      <c r="O47" s="4">
        <f t="shared" si="8"/>
        <v>0</v>
      </c>
      <c r="P47" s="13" t="str">
        <f t="shared" si="9"/>
        <v/>
      </c>
      <c r="Q47" s="4" t="str">
        <f t="shared" si="10"/>
        <v/>
      </c>
      <c r="S47" s="2">
        <f t="shared" si="43"/>
        <v>-3.5</v>
      </c>
      <c r="T47" s="4">
        <f t="shared" si="11"/>
        <v>-10.5</v>
      </c>
      <c r="U47" s="4">
        <f t="shared" si="12"/>
        <v>1.8</v>
      </c>
      <c r="X47" s="4">
        <f t="shared" si="13"/>
        <v>0</v>
      </c>
      <c r="Y47" s="13" t="str">
        <f t="shared" si="14"/>
        <v/>
      </c>
      <c r="Z47" s="4" t="str">
        <f t="shared" si="15"/>
        <v/>
      </c>
      <c r="AB47" s="2">
        <f t="shared" si="44"/>
        <v>-3.5</v>
      </c>
      <c r="AC47" s="4">
        <f t="shared" si="16"/>
        <v>-10.5</v>
      </c>
      <c r="AD47" s="4">
        <f t="shared" si="17"/>
        <v>1.71</v>
      </c>
      <c r="AG47" s="4">
        <f t="shared" si="18"/>
        <v>0</v>
      </c>
      <c r="AH47" s="13" t="str">
        <f t="shared" si="19"/>
        <v/>
      </c>
      <c r="AI47" s="4" t="str">
        <f t="shared" si="20"/>
        <v/>
      </c>
      <c r="AJ47" s="13"/>
      <c r="AK47" s="2">
        <f t="shared" si="45"/>
        <v>-3.5</v>
      </c>
      <c r="AL47" s="4">
        <f t="shared" si="21"/>
        <v>-10.5</v>
      </c>
      <c r="AM47" s="4">
        <f t="shared" si="22"/>
        <v>1.71</v>
      </c>
      <c r="AP47" s="4">
        <f t="shared" si="23"/>
        <v>0</v>
      </c>
      <c r="AQ47" s="13" t="str">
        <f t="shared" si="24"/>
        <v/>
      </c>
      <c r="AR47" s="4" t="str">
        <f t="shared" si="25"/>
        <v/>
      </c>
      <c r="AS47" s="13"/>
      <c r="AT47" s="2">
        <f t="shared" si="46"/>
        <v>-3.5</v>
      </c>
      <c r="AU47" s="4">
        <f t="shared" si="26"/>
        <v>-10.5</v>
      </c>
      <c r="AV47" s="4">
        <f t="shared" si="27"/>
        <v>1.71</v>
      </c>
      <c r="AY47" s="4">
        <f t="shared" si="28"/>
        <v>0</v>
      </c>
      <c r="AZ47" s="13" t="str">
        <f t="shared" si="29"/>
        <v/>
      </c>
      <c r="BA47" s="4" t="str">
        <f t="shared" si="30"/>
        <v/>
      </c>
      <c r="BB47" s="13"/>
      <c r="BC47" s="2">
        <f t="shared" si="47"/>
        <v>-3.5</v>
      </c>
      <c r="BD47" s="4">
        <f t="shared" si="31"/>
        <v>-10.5</v>
      </c>
      <c r="BE47" s="4">
        <f t="shared" si="32"/>
        <v>1.71</v>
      </c>
      <c r="BH47" s="4">
        <f t="shared" si="33"/>
        <v>0</v>
      </c>
      <c r="BI47" s="13" t="str">
        <f t="shared" si="34"/>
        <v/>
      </c>
      <c r="BJ47" s="4" t="str">
        <f t="shared" si="35"/>
        <v/>
      </c>
      <c r="BK47" s="13"/>
      <c r="BL47" s="2">
        <f t="shared" si="48"/>
        <v>-3.5</v>
      </c>
      <c r="BM47" s="4">
        <f t="shared" si="36"/>
        <v>-10.5</v>
      </c>
      <c r="BN47" s="4">
        <f t="shared" si="37"/>
        <v>1.71</v>
      </c>
      <c r="BQ47" s="4">
        <f t="shared" si="38"/>
        <v>0</v>
      </c>
      <c r="BR47" s="13" t="str">
        <f t="shared" si="39"/>
        <v/>
      </c>
      <c r="BS47" s="4" t="str">
        <f t="shared" si="40"/>
        <v/>
      </c>
      <c r="BT47" s="25"/>
    </row>
    <row r="48">
      <c r="A48" s="2">
        <f t="shared" si="41"/>
        <v>-3</v>
      </c>
      <c r="B48" s="4">
        <f t="shared" si="1"/>
        <v>-9</v>
      </c>
      <c r="C48" s="4">
        <f t="shared" si="2"/>
        <v>1.68</v>
      </c>
      <c r="F48" s="4">
        <f t="shared" si="3"/>
        <v>0</v>
      </c>
      <c r="G48" s="13" t="str">
        <f t="shared" si="4"/>
        <v/>
      </c>
      <c r="H48" s="4" t="str">
        <f t="shared" si="5"/>
        <v/>
      </c>
      <c r="J48" s="2">
        <f t="shared" si="42"/>
        <v>-3</v>
      </c>
      <c r="K48" s="4">
        <f t="shared" si="6"/>
        <v>-9</v>
      </c>
      <c r="L48" s="4">
        <f t="shared" si="7"/>
        <v>1.74</v>
      </c>
      <c r="O48" s="4">
        <f t="shared" si="8"/>
        <v>0</v>
      </c>
      <c r="P48" s="13" t="str">
        <f t="shared" si="9"/>
        <v/>
      </c>
      <c r="Q48" s="4" t="str">
        <f t="shared" si="10"/>
        <v/>
      </c>
      <c r="S48" s="2">
        <f t="shared" si="43"/>
        <v>-3</v>
      </c>
      <c r="T48" s="4">
        <f t="shared" si="11"/>
        <v>-9</v>
      </c>
      <c r="U48" s="4">
        <f t="shared" si="12"/>
        <v>1.77</v>
      </c>
      <c r="X48" s="4">
        <f t="shared" si="13"/>
        <v>0</v>
      </c>
      <c r="Y48" s="13" t="str">
        <f t="shared" si="14"/>
        <v/>
      </c>
      <c r="Z48" s="4" t="str">
        <f t="shared" si="15"/>
        <v/>
      </c>
      <c r="AB48" s="2">
        <f t="shared" si="44"/>
        <v>-3</v>
      </c>
      <c r="AC48" s="4">
        <f t="shared" si="16"/>
        <v>-9</v>
      </c>
      <c r="AD48" s="4">
        <f t="shared" si="17"/>
        <v>1.68</v>
      </c>
      <c r="AG48" s="4">
        <f t="shared" si="18"/>
        <v>0</v>
      </c>
      <c r="AH48" s="13" t="str">
        <f t="shared" si="19"/>
        <v/>
      </c>
      <c r="AI48" s="4" t="str">
        <f t="shared" si="20"/>
        <v/>
      </c>
      <c r="AJ48" s="13"/>
      <c r="AK48" s="2">
        <f t="shared" si="45"/>
        <v>-3</v>
      </c>
      <c r="AL48" s="4">
        <f t="shared" si="21"/>
        <v>-9</v>
      </c>
      <c r="AM48" s="4">
        <f t="shared" si="22"/>
        <v>1.68</v>
      </c>
      <c r="AP48" s="4">
        <f t="shared" si="23"/>
        <v>0</v>
      </c>
      <c r="AQ48" s="13" t="str">
        <f t="shared" si="24"/>
        <v/>
      </c>
      <c r="AR48" s="4" t="str">
        <f t="shared" si="25"/>
        <v/>
      </c>
      <c r="AS48" s="13"/>
      <c r="AT48" s="2">
        <f t="shared" si="46"/>
        <v>-3</v>
      </c>
      <c r="AU48" s="4">
        <f t="shared" si="26"/>
        <v>-9</v>
      </c>
      <c r="AV48" s="4">
        <f t="shared" si="27"/>
        <v>1.68</v>
      </c>
      <c r="AY48" s="4">
        <f t="shared" si="28"/>
        <v>0</v>
      </c>
      <c r="AZ48" s="13" t="str">
        <f t="shared" si="29"/>
        <v/>
      </c>
      <c r="BA48" s="4" t="str">
        <f t="shared" si="30"/>
        <v/>
      </c>
      <c r="BB48" s="13"/>
      <c r="BC48" s="2">
        <f t="shared" si="47"/>
        <v>-3</v>
      </c>
      <c r="BD48" s="4">
        <f t="shared" si="31"/>
        <v>-9</v>
      </c>
      <c r="BE48" s="4">
        <f t="shared" si="32"/>
        <v>1.68</v>
      </c>
      <c r="BH48" s="4">
        <f t="shared" si="33"/>
        <v>0</v>
      </c>
      <c r="BI48" s="13" t="str">
        <f t="shared" si="34"/>
        <v/>
      </c>
      <c r="BJ48" s="4" t="str">
        <f t="shared" si="35"/>
        <v/>
      </c>
      <c r="BK48" s="13"/>
      <c r="BL48" s="2">
        <f t="shared" si="48"/>
        <v>-3</v>
      </c>
      <c r="BM48" s="4">
        <f t="shared" si="36"/>
        <v>-9</v>
      </c>
      <c r="BN48" s="4">
        <f t="shared" si="37"/>
        <v>1.68</v>
      </c>
      <c r="BQ48" s="4">
        <f t="shared" si="38"/>
        <v>0</v>
      </c>
      <c r="BR48" s="13" t="str">
        <f t="shared" si="39"/>
        <v/>
      </c>
      <c r="BS48" s="4" t="str">
        <f t="shared" si="40"/>
        <v/>
      </c>
      <c r="BT48" s="25"/>
    </row>
    <row r="49">
      <c r="A49" s="2">
        <f t="shared" si="41"/>
        <v>-2.5</v>
      </c>
      <c r="B49" s="4">
        <f t="shared" si="1"/>
        <v>-7.5</v>
      </c>
      <c r="C49" s="4">
        <f t="shared" si="2"/>
        <v>1.65</v>
      </c>
      <c r="F49" s="4">
        <f t="shared" si="3"/>
        <v>0</v>
      </c>
      <c r="G49" s="13" t="str">
        <f t="shared" si="4"/>
        <v/>
      </c>
      <c r="H49" s="4" t="str">
        <f t="shared" si="5"/>
        <v/>
      </c>
      <c r="J49" s="2">
        <f t="shared" si="42"/>
        <v>-2.5</v>
      </c>
      <c r="K49" s="4">
        <f t="shared" si="6"/>
        <v>-7.5</v>
      </c>
      <c r="L49" s="4">
        <f t="shared" si="7"/>
        <v>1.71</v>
      </c>
      <c r="O49" s="4">
        <f t="shared" si="8"/>
        <v>0</v>
      </c>
      <c r="P49" s="13" t="str">
        <f t="shared" si="9"/>
        <v/>
      </c>
      <c r="Q49" s="4" t="str">
        <f t="shared" si="10"/>
        <v/>
      </c>
      <c r="S49" s="2">
        <f t="shared" si="43"/>
        <v>-2.5</v>
      </c>
      <c r="T49" s="4">
        <f t="shared" si="11"/>
        <v>-7.5</v>
      </c>
      <c r="U49" s="4">
        <f t="shared" si="12"/>
        <v>1.74</v>
      </c>
      <c r="X49" s="4">
        <f t="shared" si="13"/>
        <v>0</v>
      </c>
      <c r="Y49" s="13" t="str">
        <f t="shared" si="14"/>
        <v/>
      </c>
      <c r="Z49" s="4" t="str">
        <f t="shared" si="15"/>
        <v/>
      </c>
      <c r="AB49" s="2">
        <f t="shared" si="44"/>
        <v>-2.5</v>
      </c>
      <c r="AC49" s="4">
        <f t="shared" si="16"/>
        <v>-7.5</v>
      </c>
      <c r="AD49" s="4">
        <f t="shared" si="17"/>
        <v>1.65</v>
      </c>
      <c r="AG49" s="4">
        <f t="shared" si="18"/>
        <v>0</v>
      </c>
      <c r="AH49" s="13" t="str">
        <f t="shared" si="19"/>
        <v/>
      </c>
      <c r="AI49" s="4" t="str">
        <f t="shared" si="20"/>
        <v/>
      </c>
      <c r="AJ49" s="13"/>
      <c r="AK49" s="2">
        <f t="shared" si="45"/>
        <v>-2.5</v>
      </c>
      <c r="AL49" s="4">
        <f t="shared" si="21"/>
        <v>-7.5</v>
      </c>
      <c r="AM49" s="4">
        <f t="shared" si="22"/>
        <v>1.65</v>
      </c>
      <c r="AP49" s="4">
        <f t="shared" si="23"/>
        <v>0</v>
      </c>
      <c r="AQ49" s="13" t="str">
        <f t="shared" si="24"/>
        <v/>
      </c>
      <c r="AR49" s="4" t="str">
        <f t="shared" si="25"/>
        <v/>
      </c>
      <c r="AS49" s="13"/>
      <c r="AT49" s="2">
        <f t="shared" si="46"/>
        <v>-2.5</v>
      </c>
      <c r="AU49" s="4">
        <f t="shared" si="26"/>
        <v>-7.5</v>
      </c>
      <c r="AV49" s="4">
        <f t="shared" si="27"/>
        <v>1.65</v>
      </c>
      <c r="AY49" s="4">
        <f t="shared" si="28"/>
        <v>0</v>
      </c>
      <c r="AZ49" s="13" t="str">
        <f t="shared" si="29"/>
        <v/>
      </c>
      <c r="BA49" s="4" t="str">
        <f t="shared" si="30"/>
        <v/>
      </c>
      <c r="BB49" s="13"/>
      <c r="BC49" s="2">
        <f t="shared" si="47"/>
        <v>-2.5</v>
      </c>
      <c r="BD49" s="4">
        <f t="shared" si="31"/>
        <v>-7.5</v>
      </c>
      <c r="BE49" s="4">
        <f t="shared" si="32"/>
        <v>1.65</v>
      </c>
      <c r="BH49" s="4">
        <f t="shared" si="33"/>
        <v>0</v>
      </c>
      <c r="BI49" s="13" t="str">
        <f t="shared" si="34"/>
        <v/>
      </c>
      <c r="BJ49" s="4" t="str">
        <f t="shared" si="35"/>
        <v/>
      </c>
      <c r="BK49" s="13"/>
      <c r="BL49" s="2">
        <f t="shared" si="48"/>
        <v>-2.5</v>
      </c>
      <c r="BM49" s="4">
        <f t="shared" si="36"/>
        <v>-7.5</v>
      </c>
      <c r="BN49" s="4">
        <f t="shared" si="37"/>
        <v>1.65</v>
      </c>
      <c r="BQ49" s="4">
        <f t="shared" si="38"/>
        <v>0</v>
      </c>
      <c r="BR49" s="13" t="str">
        <f t="shared" si="39"/>
        <v/>
      </c>
      <c r="BS49" s="4" t="str">
        <f t="shared" si="40"/>
        <v/>
      </c>
      <c r="BT49" s="25"/>
    </row>
    <row r="50">
      <c r="A50" s="2">
        <f t="shared" si="41"/>
        <v>-2</v>
      </c>
      <c r="B50" s="4">
        <f t="shared" si="1"/>
        <v>-6</v>
      </c>
      <c r="C50" s="4">
        <f t="shared" si="2"/>
        <v>1.62</v>
      </c>
      <c r="F50" s="4">
        <f t="shared" si="3"/>
        <v>0</v>
      </c>
      <c r="G50" s="13" t="str">
        <f t="shared" si="4"/>
        <v/>
      </c>
      <c r="H50" s="4" t="str">
        <f t="shared" si="5"/>
        <v/>
      </c>
      <c r="J50" s="2">
        <f t="shared" si="42"/>
        <v>-2</v>
      </c>
      <c r="K50" s="4">
        <f t="shared" si="6"/>
        <v>-6</v>
      </c>
      <c r="L50" s="4">
        <f t="shared" si="7"/>
        <v>1.68</v>
      </c>
      <c r="O50" s="4">
        <f t="shared" si="8"/>
        <v>0</v>
      </c>
      <c r="P50" s="13" t="str">
        <f t="shared" si="9"/>
        <v/>
      </c>
      <c r="Q50" s="4" t="str">
        <f t="shared" si="10"/>
        <v/>
      </c>
      <c r="S50" s="2">
        <f t="shared" si="43"/>
        <v>-2</v>
      </c>
      <c r="T50" s="4">
        <f t="shared" si="11"/>
        <v>-6</v>
      </c>
      <c r="U50" s="4">
        <f t="shared" si="12"/>
        <v>1.71</v>
      </c>
      <c r="X50" s="4">
        <f t="shared" si="13"/>
        <v>0</v>
      </c>
      <c r="Y50" s="13" t="str">
        <f t="shared" si="14"/>
        <v/>
      </c>
      <c r="Z50" s="4" t="str">
        <f t="shared" si="15"/>
        <v/>
      </c>
      <c r="AB50" s="2">
        <f t="shared" si="44"/>
        <v>-2</v>
      </c>
      <c r="AC50" s="4">
        <f t="shared" si="16"/>
        <v>-6</v>
      </c>
      <c r="AD50" s="4">
        <f t="shared" si="17"/>
        <v>1.62</v>
      </c>
      <c r="AG50" s="4">
        <f t="shared" si="18"/>
        <v>0</v>
      </c>
      <c r="AH50" s="13" t="str">
        <f t="shared" si="19"/>
        <v/>
      </c>
      <c r="AI50" s="4" t="str">
        <f t="shared" si="20"/>
        <v/>
      </c>
      <c r="AJ50" s="13"/>
      <c r="AK50" s="2">
        <f t="shared" si="45"/>
        <v>-2</v>
      </c>
      <c r="AL50" s="4">
        <f t="shared" si="21"/>
        <v>-6</v>
      </c>
      <c r="AM50" s="4">
        <f t="shared" si="22"/>
        <v>1.62</v>
      </c>
      <c r="AP50" s="4">
        <f t="shared" si="23"/>
        <v>0</v>
      </c>
      <c r="AQ50" s="13" t="str">
        <f t="shared" si="24"/>
        <v/>
      </c>
      <c r="AR50" s="4" t="str">
        <f t="shared" si="25"/>
        <v/>
      </c>
      <c r="AS50" s="13"/>
      <c r="AT50" s="2">
        <f t="shared" si="46"/>
        <v>-2</v>
      </c>
      <c r="AU50" s="4">
        <f t="shared" si="26"/>
        <v>-6</v>
      </c>
      <c r="AV50" s="4">
        <f t="shared" si="27"/>
        <v>1.62</v>
      </c>
      <c r="AY50" s="4">
        <f t="shared" si="28"/>
        <v>0</v>
      </c>
      <c r="AZ50" s="13" t="str">
        <f t="shared" si="29"/>
        <v/>
      </c>
      <c r="BA50" s="4" t="str">
        <f t="shared" si="30"/>
        <v/>
      </c>
      <c r="BB50" s="13"/>
      <c r="BC50" s="2">
        <f t="shared" si="47"/>
        <v>-2</v>
      </c>
      <c r="BD50" s="4">
        <f t="shared" si="31"/>
        <v>-6</v>
      </c>
      <c r="BE50" s="4">
        <f t="shared" si="32"/>
        <v>1.62</v>
      </c>
      <c r="BH50" s="4">
        <f t="shared" si="33"/>
        <v>0</v>
      </c>
      <c r="BI50" s="13" t="str">
        <f t="shared" si="34"/>
        <v/>
      </c>
      <c r="BJ50" s="4" t="str">
        <f t="shared" si="35"/>
        <v/>
      </c>
      <c r="BK50" s="13"/>
      <c r="BL50" s="2">
        <f t="shared" si="48"/>
        <v>-2</v>
      </c>
      <c r="BM50" s="4">
        <f t="shared" si="36"/>
        <v>-6</v>
      </c>
      <c r="BN50" s="4">
        <f t="shared" si="37"/>
        <v>1.62</v>
      </c>
      <c r="BQ50" s="4">
        <f t="shared" si="38"/>
        <v>0</v>
      </c>
      <c r="BR50" s="13" t="str">
        <f t="shared" si="39"/>
        <v/>
      </c>
      <c r="BS50" s="4" t="str">
        <f t="shared" si="40"/>
        <v/>
      </c>
      <c r="BT50" s="25"/>
    </row>
    <row r="51">
      <c r="A51" s="2">
        <f t="shared" si="41"/>
        <v>-1.5</v>
      </c>
      <c r="B51" s="4">
        <f t="shared" si="1"/>
        <v>-4.5</v>
      </c>
      <c r="C51" s="4">
        <f t="shared" si="2"/>
        <v>1.59</v>
      </c>
      <c r="F51" s="4">
        <f t="shared" si="3"/>
        <v>0</v>
      </c>
      <c r="G51" s="13" t="str">
        <f t="shared" si="4"/>
        <v/>
      </c>
      <c r="H51" s="4" t="str">
        <f t="shared" si="5"/>
        <v/>
      </c>
      <c r="J51" s="2">
        <f t="shared" si="42"/>
        <v>-1.5</v>
      </c>
      <c r="K51" s="4">
        <f t="shared" si="6"/>
        <v>-4.5</v>
      </c>
      <c r="L51" s="4">
        <f t="shared" si="7"/>
        <v>1.65</v>
      </c>
      <c r="O51" s="4">
        <f t="shared" si="8"/>
        <v>0</v>
      </c>
      <c r="P51" s="13" t="str">
        <f t="shared" si="9"/>
        <v/>
      </c>
      <c r="Q51" s="4" t="str">
        <f t="shared" si="10"/>
        <v/>
      </c>
      <c r="S51" s="2">
        <f t="shared" si="43"/>
        <v>-1.5</v>
      </c>
      <c r="T51" s="4">
        <f t="shared" si="11"/>
        <v>-4.5</v>
      </c>
      <c r="U51" s="4">
        <f t="shared" si="12"/>
        <v>1.68</v>
      </c>
      <c r="X51" s="4">
        <f t="shared" si="13"/>
        <v>0</v>
      </c>
      <c r="Y51" s="13" t="str">
        <f t="shared" si="14"/>
        <v/>
      </c>
      <c r="Z51" s="4" t="str">
        <f t="shared" si="15"/>
        <v/>
      </c>
      <c r="AB51" s="2">
        <f t="shared" si="44"/>
        <v>-1.5</v>
      </c>
      <c r="AC51" s="4">
        <f t="shared" si="16"/>
        <v>-4.5</v>
      </c>
      <c r="AD51" s="4">
        <f t="shared" si="17"/>
        <v>1.59</v>
      </c>
      <c r="AG51" s="4">
        <f t="shared" si="18"/>
        <v>0</v>
      </c>
      <c r="AH51" s="13" t="str">
        <f t="shared" si="19"/>
        <v/>
      </c>
      <c r="AI51" s="4" t="str">
        <f t="shared" si="20"/>
        <v/>
      </c>
      <c r="AJ51" s="13"/>
      <c r="AK51" s="2">
        <f t="shared" si="45"/>
        <v>-1.5</v>
      </c>
      <c r="AL51" s="4">
        <f t="shared" si="21"/>
        <v>-4.5</v>
      </c>
      <c r="AM51" s="4">
        <f t="shared" si="22"/>
        <v>1.59</v>
      </c>
      <c r="AP51" s="4">
        <f t="shared" si="23"/>
        <v>0</v>
      </c>
      <c r="AQ51" s="13" t="str">
        <f t="shared" si="24"/>
        <v/>
      </c>
      <c r="AR51" s="4" t="str">
        <f t="shared" si="25"/>
        <v/>
      </c>
      <c r="AS51" s="13"/>
      <c r="AT51" s="2">
        <f t="shared" si="46"/>
        <v>-1.5</v>
      </c>
      <c r="AU51" s="4">
        <f t="shared" si="26"/>
        <v>-4.5</v>
      </c>
      <c r="AV51" s="4">
        <f t="shared" si="27"/>
        <v>1.59</v>
      </c>
      <c r="AY51" s="4">
        <f t="shared" si="28"/>
        <v>0</v>
      </c>
      <c r="AZ51" s="13" t="str">
        <f t="shared" si="29"/>
        <v/>
      </c>
      <c r="BA51" s="4" t="str">
        <f t="shared" si="30"/>
        <v/>
      </c>
      <c r="BB51" s="13"/>
      <c r="BC51" s="2">
        <f t="shared" si="47"/>
        <v>-1.5</v>
      </c>
      <c r="BD51" s="4">
        <f t="shared" si="31"/>
        <v>-4.5</v>
      </c>
      <c r="BE51" s="4">
        <f t="shared" si="32"/>
        <v>1.59</v>
      </c>
      <c r="BH51" s="4">
        <f t="shared" si="33"/>
        <v>0</v>
      </c>
      <c r="BI51" s="13" t="str">
        <f t="shared" si="34"/>
        <v/>
      </c>
      <c r="BJ51" s="4" t="str">
        <f t="shared" si="35"/>
        <v/>
      </c>
      <c r="BK51" s="13"/>
      <c r="BL51" s="2">
        <f t="shared" si="48"/>
        <v>-1.5</v>
      </c>
      <c r="BM51" s="4">
        <f t="shared" si="36"/>
        <v>-4.5</v>
      </c>
      <c r="BN51" s="4">
        <f t="shared" si="37"/>
        <v>1.59</v>
      </c>
      <c r="BQ51" s="4">
        <f t="shared" si="38"/>
        <v>0</v>
      </c>
      <c r="BR51" s="13" t="str">
        <f t="shared" si="39"/>
        <v/>
      </c>
      <c r="BS51" s="4" t="str">
        <f t="shared" si="40"/>
        <v/>
      </c>
      <c r="BT51" s="25"/>
    </row>
    <row r="52">
      <c r="A52" s="2">
        <f t="shared" si="41"/>
        <v>-1</v>
      </c>
      <c r="B52" s="4">
        <f t="shared" si="1"/>
        <v>-3</v>
      </c>
      <c r="C52" s="4">
        <f t="shared" si="2"/>
        <v>1.56</v>
      </c>
      <c r="F52" s="4">
        <f t="shared" si="3"/>
        <v>0</v>
      </c>
      <c r="G52" s="13" t="str">
        <f t="shared" si="4"/>
        <v/>
      </c>
      <c r="H52" s="4" t="str">
        <f t="shared" si="5"/>
        <v/>
      </c>
      <c r="J52" s="2">
        <f t="shared" si="42"/>
        <v>-1</v>
      </c>
      <c r="K52" s="4">
        <f t="shared" si="6"/>
        <v>-3</v>
      </c>
      <c r="L52" s="4">
        <f t="shared" si="7"/>
        <v>1.62</v>
      </c>
      <c r="O52" s="4">
        <f t="shared" si="8"/>
        <v>0</v>
      </c>
      <c r="P52" s="13" t="str">
        <f t="shared" si="9"/>
        <v/>
      </c>
      <c r="Q52" s="4" t="str">
        <f t="shared" si="10"/>
        <v/>
      </c>
      <c r="S52" s="2">
        <f t="shared" si="43"/>
        <v>-1</v>
      </c>
      <c r="T52" s="4">
        <f t="shared" si="11"/>
        <v>-3</v>
      </c>
      <c r="U52" s="4">
        <f t="shared" si="12"/>
        <v>1.65</v>
      </c>
      <c r="X52" s="4">
        <f t="shared" si="13"/>
        <v>0</v>
      </c>
      <c r="Y52" s="13" t="str">
        <f t="shared" si="14"/>
        <v/>
      </c>
      <c r="Z52" s="4" t="str">
        <f t="shared" si="15"/>
        <v/>
      </c>
      <c r="AB52" s="2">
        <f t="shared" si="44"/>
        <v>-1</v>
      </c>
      <c r="AC52" s="4">
        <f t="shared" si="16"/>
        <v>-3</v>
      </c>
      <c r="AD52" s="4">
        <f t="shared" si="17"/>
        <v>1.56</v>
      </c>
      <c r="AG52" s="4">
        <f t="shared" si="18"/>
        <v>0</v>
      </c>
      <c r="AH52" s="13" t="str">
        <f t="shared" si="19"/>
        <v/>
      </c>
      <c r="AI52" s="4" t="str">
        <f t="shared" si="20"/>
        <v/>
      </c>
      <c r="AJ52" s="13"/>
      <c r="AK52" s="2">
        <f t="shared" si="45"/>
        <v>-1</v>
      </c>
      <c r="AL52" s="4">
        <f t="shared" si="21"/>
        <v>-3</v>
      </c>
      <c r="AM52" s="4">
        <f t="shared" si="22"/>
        <v>1.56</v>
      </c>
      <c r="AP52" s="4">
        <f t="shared" si="23"/>
        <v>0</v>
      </c>
      <c r="AQ52" s="13" t="str">
        <f t="shared" si="24"/>
        <v/>
      </c>
      <c r="AR52" s="4" t="str">
        <f t="shared" si="25"/>
        <v/>
      </c>
      <c r="AS52" s="13"/>
      <c r="AT52" s="2">
        <f t="shared" si="46"/>
        <v>-1</v>
      </c>
      <c r="AU52" s="4">
        <f t="shared" si="26"/>
        <v>-3</v>
      </c>
      <c r="AV52" s="4">
        <f t="shared" si="27"/>
        <v>1.56</v>
      </c>
      <c r="AY52" s="4">
        <f t="shared" si="28"/>
        <v>0</v>
      </c>
      <c r="AZ52" s="13" t="str">
        <f t="shared" si="29"/>
        <v/>
      </c>
      <c r="BA52" s="4" t="str">
        <f t="shared" si="30"/>
        <v/>
      </c>
      <c r="BB52" s="13"/>
      <c r="BC52" s="2">
        <f t="shared" si="47"/>
        <v>-1</v>
      </c>
      <c r="BD52" s="4">
        <f t="shared" si="31"/>
        <v>-3</v>
      </c>
      <c r="BE52" s="4">
        <f t="shared" si="32"/>
        <v>1.56</v>
      </c>
      <c r="BH52" s="4">
        <f t="shared" si="33"/>
        <v>0</v>
      </c>
      <c r="BI52" s="13" t="str">
        <f t="shared" si="34"/>
        <v/>
      </c>
      <c r="BJ52" s="4" t="str">
        <f t="shared" si="35"/>
        <v/>
      </c>
      <c r="BK52" s="13"/>
      <c r="BL52" s="2">
        <f t="shared" si="48"/>
        <v>-1</v>
      </c>
      <c r="BM52" s="4">
        <f t="shared" si="36"/>
        <v>-3</v>
      </c>
      <c r="BN52" s="4">
        <f t="shared" si="37"/>
        <v>1.56</v>
      </c>
      <c r="BQ52" s="4">
        <f t="shared" si="38"/>
        <v>0</v>
      </c>
      <c r="BR52" s="13" t="str">
        <f t="shared" si="39"/>
        <v/>
      </c>
      <c r="BS52" s="4" t="str">
        <f t="shared" si="40"/>
        <v/>
      </c>
      <c r="BT52" s="25"/>
    </row>
    <row r="53">
      <c r="A53" s="2">
        <f t="shared" si="41"/>
        <v>-0.5</v>
      </c>
      <c r="B53" s="4">
        <f t="shared" si="1"/>
        <v>-1.5</v>
      </c>
      <c r="C53" s="4">
        <f t="shared" si="2"/>
        <v>1.53</v>
      </c>
      <c r="F53" s="4">
        <f t="shared" si="3"/>
        <v>0</v>
      </c>
      <c r="G53" s="13" t="str">
        <f t="shared" si="4"/>
        <v/>
      </c>
      <c r="H53" s="4" t="str">
        <f t="shared" si="5"/>
        <v/>
      </c>
      <c r="J53" s="2">
        <f t="shared" si="42"/>
        <v>-0.5</v>
      </c>
      <c r="K53" s="4">
        <f t="shared" si="6"/>
        <v>-1.5</v>
      </c>
      <c r="L53" s="4">
        <f t="shared" si="7"/>
        <v>1.59</v>
      </c>
      <c r="O53" s="4">
        <f t="shared" si="8"/>
        <v>0</v>
      </c>
      <c r="P53" s="13" t="str">
        <f t="shared" si="9"/>
        <v/>
      </c>
      <c r="Q53" s="4" t="str">
        <f t="shared" si="10"/>
        <v/>
      </c>
      <c r="S53" s="2">
        <f t="shared" si="43"/>
        <v>-0.5</v>
      </c>
      <c r="T53" s="4">
        <f t="shared" si="11"/>
        <v>-1.5</v>
      </c>
      <c r="U53" s="4">
        <f t="shared" si="12"/>
        <v>1.62</v>
      </c>
      <c r="X53" s="4">
        <f t="shared" si="13"/>
        <v>0</v>
      </c>
      <c r="Y53" s="13" t="str">
        <f t="shared" si="14"/>
        <v/>
      </c>
      <c r="Z53" s="4" t="str">
        <f t="shared" si="15"/>
        <v/>
      </c>
      <c r="AB53" s="2">
        <f t="shared" si="44"/>
        <v>-0.5</v>
      </c>
      <c r="AC53" s="4">
        <f t="shared" si="16"/>
        <v>-1.5</v>
      </c>
      <c r="AD53" s="4">
        <f t="shared" si="17"/>
        <v>1.53</v>
      </c>
      <c r="AG53" s="4">
        <f t="shared" si="18"/>
        <v>0</v>
      </c>
      <c r="AH53" s="13" t="str">
        <f t="shared" si="19"/>
        <v/>
      </c>
      <c r="AI53" s="4" t="str">
        <f t="shared" si="20"/>
        <v/>
      </c>
      <c r="AJ53" s="13"/>
      <c r="AK53" s="2">
        <f t="shared" si="45"/>
        <v>-0.5</v>
      </c>
      <c r="AL53" s="4">
        <f t="shared" si="21"/>
        <v>-1.5</v>
      </c>
      <c r="AM53" s="4">
        <f t="shared" si="22"/>
        <v>1.53</v>
      </c>
      <c r="AP53" s="4">
        <f t="shared" si="23"/>
        <v>0</v>
      </c>
      <c r="AQ53" s="13" t="str">
        <f t="shared" si="24"/>
        <v/>
      </c>
      <c r="AR53" s="4" t="str">
        <f t="shared" si="25"/>
        <v/>
      </c>
      <c r="AS53" s="13"/>
      <c r="AT53" s="2">
        <f t="shared" si="46"/>
        <v>-0.5</v>
      </c>
      <c r="AU53" s="4">
        <f t="shared" si="26"/>
        <v>-1.5</v>
      </c>
      <c r="AV53" s="4">
        <f t="shared" si="27"/>
        <v>1.53</v>
      </c>
      <c r="AY53" s="4">
        <f t="shared" si="28"/>
        <v>0</v>
      </c>
      <c r="AZ53" s="13" t="str">
        <f t="shared" si="29"/>
        <v/>
      </c>
      <c r="BA53" s="4" t="str">
        <f t="shared" si="30"/>
        <v/>
      </c>
      <c r="BB53" s="13"/>
      <c r="BC53" s="2">
        <f t="shared" si="47"/>
        <v>-0.5</v>
      </c>
      <c r="BD53" s="4">
        <f t="shared" si="31"/>
        <v>-1.5</v>
      </c>
      <c r="BE53" s="4">
        <f t="shared" si="32"/>
        <v>1.53</v>
      </c>
      <c r="BH53" s="4">
        <f t="shared" si="33"/>
        <v>0</v>
      </c>
      <c r="BI53" s="13" t="str">
        <f t="shared" si="34"/>
        <v/>
      </c>
      <c r="BJ53" s="4" t="str">
        <f t="shared" si="35"/>
        <v/>
      </c>
      <c r="BK53" s="13"/>
      <c r="BL53" s="2">
        <f t="shared" si="48"/>
        <v>-0.5</v>
      </c>
      <c r="BM53" s="4">
        <f t="shared" si="36"/>
        <v>-1.5</v>
      </c>
      <c r="BN53" s="4">
        <f t="shared" si="37"/>
        <v>1.53</v>
      </c>
      <c r="BQ53" s="4">
        <f t="shared" si="38"/>
        <v>0</v>
      </c>
      <c r="BR53" s="13" t="str">
        <f t="shared" si="39"/>
        <v/>
      </c>
      <c r="BS53" s="4" t="str">
        <f t="shared" si="40"/>
        <v/>
      </c>
      <c r="BT53" s="25"/>
    </row>
    <row r="54">
      <c r="A54" s="2">
        <f t="shared" si="41"/>
        <v>0</v>
      </c>
      <c r="B54" s="4">
        <f t="shared" si="1"/>
        <v>0</v>
      </c>
      <c r="C54" s="4">
        <f t="shared" si="2"/>
        <v>1.5</v>
      </c>
      <c r="D54" s="4">
        <f>150+13/16</f>
        <v>150.8125</v>
      </c>
      <c r="E54" s="4">
        <f>155+5/16</f>
        <v>155.3125</v>
      </c>
      <c r="F54" s="4">
        <f t="shared" si="3"/>
        <v>4.5</v>
      </c>
      <c r="G54" s="13">
        <f t="shared" si="4"/>
        <v>0.9931270663</v>
      </c>
      <c r="H54" s="4">
        <f t="shared" si="5"/>
        <v>0</v>
      </c>
      <c r="J54" s="2">
        <f t="shared" si="42"/>
        <v>0</v>
      </c>
      <c r="K54" s="4">
        <f t="shared" si="6"/>
        <v>0</v>
      </c>
      <c r="L54" s="4">
        <f t="shared" si="7"/>
        <v>1.56</v>
      </c>
      <c r="M54" s="4">
        <f>150+13/16</f>
        <v>150.8125</v>
      </c>
      <c r="N54" s="4">
        <f>155+5/16</f>
        <v>155.3125</v>
      </c>
      <c r="O54" s="4">
        <f t="shared" si="8"/>
        <v>4.5</v>
      </c>
      <c r="P54" s="13">
        <f t="shared" si="9"/>
        <v>1</v>
      </c>
      <c r="Q54" s="4">
        <f t="shared" si="10"/>
        <v>0</v>
      </c>
      <c r="S54" s="2">
        <f t="shared" si="43"/>
        <v>0</v>
      </c>
      <c r="T54" s="4">
        <f t="shared" si="11"/>
        <v>0</v>
      </c>
      <c r="U54" s="4">
        <f t="shared" si="12"/>
        <v>1.59</v>
      </c>
      <c r="V54" s="4">
        <f>150.875-1/32</f>
        <v>150.84375</v>
      </c>
      <c r="W54" s="4">
        <f>155+5/16</f>
        <v>155.3125</v>
      </c>
      <c r="X54" s="4">
        <f t="shared" si="13"/>
        <v>4.46875</v>
      </c>
      <c r="Y54" s="13">
        <f t="shared" si="14"/>
        <v>0.9965217286</v>
      </c>
      <c r="Z54" s="4">
        <f t="shared" si="15"/>
        <v>0</v>
      </c>
      <c r="AB54" s="2">
        <f t="shared" si="44"/>
        <v>0</v>
      </c>
      <c r="AC54" s="4">
        <f t="shared" si="16"/>
        <v>0</v>
      </c>
      <c r="AD54" s="4">
        <f t="shared" si="17"/>
        <v>1.5</v>
      </c>
      <c r="AG54" s="4">
        <f t="shared" si="18"/>
        <v>0</v>
      </c>
      <c r="AH54" s="13" t="str">
        <f t="shared" si="19"/>
        <v/>
      </c>
      <c r="AI54" s="4" t="str">
        <f t="shared" si="20"/>
        <v/>
      </c>
      <c r="AJ54" s="13"/>
      <c r="AK54" s="2">
        <f t="shared" si="45"/>
        <v>0</v>
      </c>
      <c r="AL54" s="4">
        <f t="shared" si="21"/>
        <v>0</v>
      </c>
      <c r="AM54" s="4">
        <f t="shared" si="22"/>
        <v>1.5</v>
      </c>
      <c r="AP54" s="4">
        <f t="shared" si="23"/>
        <v>0</v>
      </c>
      <c r="AQ54" s="13" t="str">
        <f t="shared" si="24"/>
        <v/>
      </c>
      <c r="AR54" s="4" t="str">
        <f t="shared" si="25"/>
        <v/>
      </c>
      <c r="AS54" s="13"/>
      <c r="AT54" s="2">
        <f t="shared" si="46"/>
        <v>0</v>
      </c>
      <c r="AU54" s="4">
        <f t="shared" si="26"/>
        <v>0</v>
      </c>
      <c r="AV54" s="4">
        <f t="shared" si="27"/>
        <v>1.5</v>
      </c>
      <c r="AY54" s="4">
        <f t="shared" si="28"/>
        <v>0</v>
      </c>
      <c r="AZ54" s="13" t="str">
        <f t="shared" si="29"/>
        <v/>
      </c>
      <c r="BA54" s="4" t="str">
        <f t="shared" si="30"/>
        <v/>
      </c>
      <c r="BB54" s="13"/>
      <c r="BC54" s="2">
        <f t="shared" si="47"/>
        <v>0</v>
      </c>
      <c r="BD54" s="4">
        <f t="shared" si="31"/>
        <v>0</v>
      </c>
      <c r="BE54" s="4">
        <f t="shared" si="32"/>
        <v>1.5</v>
      </c>
      <c r="BH54" s="4">
        <f t="shared" si="33"/>
        <v>0</v>
      </c>
      <c r="BI54" s="13" t="str">
        <f t="shared" si="34"/>
        <v/>
      </c>
      <c r="BJ54" s="4" t="str">
        <f t="shared" si="35"/>
        <v/>
      </c>
      <c r="BK54" s="13"/>
      <c r="BL54" s="2">
        <f t="shared" si="48"/>
        <v>0</v>
      </c>
      <c r="BM54" s="4">
        <f t="shared" si="36"/>
        <v>0</v>
      </c>
      <c r="BN54" s="4">
        <f t="shared" si="37"/>
        <v>1.5</v>
      </c>
      <c r="BQ54" s="4">
        <f t="shared" si="38"/>
        <v>0</v>
      </c>
      <c r="BR54" s="13" t="str">
        <f t="shared" si="39"/>
        <v/>
      </c>
      <c r="BS54" s="4" t="str">
        <f t="shared" si="40"/>
        <v/>
      </c>
      <c r="BT54" s="25"/>
    </row>
    <row r="55">
      <c r="A55" s="2">
        <f t="shared" si="41"/>
        <v>0.5</v>
      </c>
      <c r="B55" s="4">
        <f t="shared" si="1"/>
        <v>1.5</v>
      </c>
      <c r="C55" s="4">
        <f t="shared" si="2"/>
        <v>1.47</v>
      </c>
      <c r="F55" s="4">
        <f t="shared" si="3"/>
        <v>0</v>
      </c>
      <c r="G55" s="13" t="str">
        <f t="shared" si="4"/>
        <v/>
      </c>
      <c r="H55" s="4" t="str">
        <f t="shared" si="5"/>
        <v/>
      </c>
      <c r="J55" s="2">
        <f t="shared" si="42"/>
        <v>0.5</v>
      </c>
      <c r="K55" s="4">
        <f t="shared" si="6"/>
        <v>1.5</v>
      </c>
      <c r="L55" s="4">
        <f t="shared" si="7"/>
        <v>1.53</v>
      </c>
      <c r="O55" s="4">
        <f t="shared" si="8"/>
        <v>0</v>
      </c>
      <c r="P55" s="13" t="str">
        <f t="shared" si="9"/>
        <v/>
      </c>
      <c r="Q55" s="4" t="str">
        <f t="shared" si="10"/>
        <v/>
      </c>
      <c r="S55" s="2">
        <f t="shared" si="43"/>
        <v>0.5</v>
      </c>
      <c r="T55" s="4">
        <f t="shared" si="11"/>
        <v>1.5</v>
      </c>
      <c r="U55" s="4">
        <f t="shared" si="12"/>
        <v>1.56</v>
      </c>
      <c r="X55" s="4">
        <f t="shared" si="13"/>
        <v>0</v>
      </c>
      <c r="Y55" s="13" t="str">
        <f t="shared" si="14"/>
        <v/>
      </c>
      <c r="Z55" s="4" t="str">
        <f t="shared" si="15"/>
        <v/>
      </c>
      <c r="AB55" s="2">
        <f t="shared" si="44"/>
        <v>0.5</v>
      </c>
      <c r="AC55" s="4">
        <f t="shared" si="16"/>
        <v>1.5</v>
      </c>
      <c r="AD55" s="4">
        <f t="shared" si="17"/>
        <v>1.47</v>
      </c>
      <c r="AG55" s="4">
        <f t="shared" si="18"/>
        <v>0</v>
      </c>
      <c r="AH55" s="13" t="str">
        <f t="shared" si="19"/>
        <v/>
      </c>
      <c r="AI55" s="4" t="str">
        <f t="shared" si="20"/>
        <v/>
      </c>
      <c r="AJ55" s="13"/>
      <c r="AK55" s="2">
        <f t="shared" si="45"/>
        <v>0.5</v>
      </c>
      <c r="AL55" s="4">
        <f t="shared" si="21"/>
        <v>1.5</v>
      </c>
      <c r="AM55" s="4">
        <f t="shared" si="22"/>
        <v>1.47</v>
      </c>
      <c r="AP55" s="4">
        <f t="shared" si="23"/>
        <v>0</v>
      </c>
      <c r="AQ55" s="13" t="str">
        <f t="shared" si="24"/>
        <v/>
      </c>
      <c r="AR55" s="4" t="str">
        <f t="shared" si="25"/>
        <v/>
      </c>
      <c r="AS55" s="13"/>
      <c r="AT55" s="2">
        <f t="shared" si="46"/>
        <v>0.5</v>
      </c>
      <c r="AU55" s="4">
        <f t="shared" si="26"/>
        <v>1.5</v>
      </c>
      <c r="AV55" s="4">
        <f t="shared" si="27"/>
        <v>1.47</v>
      </c>
      <c r="AY55" s="4">
        <f t="shared" si="28"/>
        <v>0</v>
      </c>
      <c r="AZ55" s="13" t="str">
        <f t="shared" si="29"/>
        <v/>
      </c>
      <c r="BA55" s="4" t="str">
        <f t="shared" si="30"/>
        <v/>
      </c>
      <c r="BB55" s="13"/>
      <c r="BC55" s="2">
        <f t="shared" si="47"/>
        <v>0.5</v>
      </c>
      <c r="BD55" s="4">
        <f t="shared" si="31"/>
        <v>1.5</v>
      </c>
      <c r="BE55" s="4">
        <f t="shared" si="32"/>
        <v>1.47</v>
      </c>
      <c r="BH55" s="4">
        <f t="shared" si="33"/>
        <v>0</v>
      </c>
      <c r="BI55" s="13" t="str">
        <f t="shared" si="34"/>
        <v/>
      </c>
      <c r="BJ55" s="4" t="str">
        <f t="shared" si="35"/>
        <v/>
      </c>
      <c r="BK55" s="13"/>
      <c r="BL55" s="2">
        <f t="shared" si="48"/>
        <v>0.5</v>
      </c>
      <c r="BM55" s="4">
        <f t="shared" si="36"/>
        <v>1.5</v>
      </c>
      <c r="BN55" s="4">
        <f t="shared" si="37"/>
        <v>1.47</v>
      </c>
      <c r="BQ55" s="4">
        <f t="shared" si="38"/>
        <v>0</v>
      </c>
      <c r="BR55" s="13" t="str">
        <f t="shared" si="39"/>
        <v/>
      </c>
      <c r="BS55" s="4" t="str">
        <f t="shared" si="40"/>
        <v/>
      </c>
      <c r="BT55" s="25"/>
    </row>
    <row r="56">
      <c r="A56" s="2">
        <f t="shared" si="41"/>
        <v>1</v>
      </c>
      <c r="B56" s="4">
        <f t="shared" si="1"/>
        <v>3</v>
      </c>
      <c r="C56" s="4">
        <f t="shared" si="2"/>
        <v>1.44</v>
      </c>
      <c r="F56" s="4">
        <f t="shared" si="3"/>
        <v>0</v>
      </c>
      <c r="G56" s="13" t="str">
        <f t="shared" si="4"/>
        <v/>
      </c>
      <c r="H56" s="4" t="str">
        <f t="shared" si="5"/>
        <v/>
      </c>
      <c r="J56" s="2">
        <f t="shared" si="42"/>
        <v>1</v>
      </c>
      <c r="K56" s="4">
        <f t="shared" si="6"/>
        <v>3</v>
      </c>
      <c r="L56" s="4">
        <f t="shared" si="7"/>
        <v>1.5</v>
      </c>
      <c r="O56" s="4">
        <f t="shared" si="8"/>
        <v>0</v>
      </c>
      <c r="P56" s="13" t="str">
        <f t="shared" si="9"/>
        <v/>
      </c>
      <c r="Q56" s="4" t="str">
        <f t="shared" si="10"/>
        <v/>
      </c>
      <c r="S56" s="2">
        <f t="shared" si="43"/>
        <v>1</v>
      </c>
      <c r="T56" s="4">
        <f t="shared" si="11"/>
        <v>3</v>
      </c>
      <c r="U56" s="4">
        <f t="shared" si="12"/>
        <v>1.53</v>
      </c>
      <c r="X56" s="4">
        <f t="shared" si="13"/>
        <v>0</v>
      </c>
      <c r="Y56" s="13" t="str">
        <f t="shared" si="14"/>
        <v/>
      </c>
      <c r="Z56" s="4" t="str">
        <f t="shared" si="15"/>
        <v/>
      </c>
      <c r="AB56" s="2">
        <f t="shared" si="44"/>
        <v>1</v>
      </c>
      <c r="AC56" s="4">
        <f t="shared" si="16"/>
        <v>3</v>
      </c>
      <c r="AD56" s="4">
        <f t="shared" si="17"/>
        <v>1.44</v>
      </c>
      <c r="AG56" s="4">
        <f t="shared" si="18"/>
        <v>0</v>
      </c>
      <c r="AH56" s="13" t="str">
        <f t="shared" si="19"/>
        <v/>
      </c>
      <c r="AI56" s="4" t="str">
        <f t="shared" si="20"/>
        <v/>
      </c>
      <c r="AJ56" s="13"/>
      <c r="AK56" s="2">
        <f t="shared" si="45"/>
        <v>1</v>
      </c>
      <c r="AL56" s="4">
        <f t="shared" si="21"/>
        <v>3</v>
      </c>
      <c r="AM56" s="4">
        <f t="shared" si="22"/>
        <v>1.44</v>
      </c>
      <c r="AP56" s="4">
        <f t="shared" si="23"/>
        <v>0</v>
      </c>
      <c r="AQ56" s="13" t="str">
        <f t="shared" si="24"/>
        <v/>
      </c>
      <c r="AR56" s="4" t="str">
        <f t="shared" si="25"/>
        <v/>
      </c>
      <c r="AS56" s="13"/>
      <c r="AT56" s="2">
        <f t="shared" si="46"/>
        <v>1</v>
      </c>
      <c r="AU56" s="4">
        <f t="shared" si="26"/>
        <v>3</v>
      </c>
      <c r="AV56" s="4">
        <f t="shared" si="27"/>
        <v>1.44</v>
      </c>
      <c r="AY56" s="4">
        <f t="shared" si="28"/>
        <v>0</v>
      </c>
      <c r="AZ56" s="13" t="str">
        <f t="shared" si="29"/>
        <v/>
      </c>
      <c r="BA56" s="4" t="str">
        <f t="shared" si="30"/>
        <v/>
      </c>
      <c r="BB56" s="13"/>
      <c r="BC56" s="2">
        <f t="shared" si="47"/>
        <v>1</v>
      </c>
      <c r="BD56" s="4">
        <f t="shared" si="31"/>
        <v>3</v>
      </c>
      <c r="BE56" s="4">
        <f t="shared" si="32"/>
        <v>1.44</v>
      </c>
      <c r="BH56" s="4">
        <f t="shared" si="33"/>
        <v>0</v>
      </c>
      <c r="BI56" s="13" t="str">
        <f t="shared" si="34"/>
        <v/>
      </c>
      <c r="BJ56" s="4" t="str">
        <f t="shared" si="35"/>
        <v/>
      </c>
      <c r="BK56" s="13"/>
      <c r="BL56" s="2">
        <f t="shared" si="48"/>
        <v>1</v>
      </c>
      <c r="BM56" s="4">
        <f t="shared" si="36"/>
        <v>3</v>
      </c>
      <c r="BN56" s="4">
        <f t="shared" si="37"/>
        <v>1.44</v>
      </c>
      <c r="BQ56" s="4">
        <f t="shared" si="38"/>
        <v>0</v>
      </c>
      <c r="BR56" s="13" t="str">
        <f t="shared" si="39"/>
        <v/>
      </c>
      <c r="BS56" s="4" t="str">
        <f t="shared" si="40"/>
        <v/>
      </c>
      <c r="BT56" s="25"/>
    </row>
    <row r="57">
      <c r="A57" s="2">
        <f t="shared" si="41"/>
        <v>1.5</v>
      </c>
      <c r="B57" s="4">
        <f t="shared" si="1"/>
        <v>4.5</v>
      </c>
      <c r="C57" s="4">
        <f t="shared" si="2"/>
        <v>1.41</v>
      </c>
      <c r="F57" s="4">
        <f t="shared" si="3"/>
        <v>0</v>
      </c>
      <c r="G57" s="13" t="str">
        <f t="shared" si="4"/>
        <v/>
      </c>
      <c r="H57" s="4" t="str">
        <f t="shared" si="5"/>
        <v/>
      </c>
      <c r="J57" s="2">
        <f t="shared" si="42"/>
        <v>1.5</v>
      </c>
      <c r="K57" s="4">
        <f t="shared" si="6"/>
        <v>4.5</v>
      </c>
      <c r="L57" s="4">
        <f t="shared" si="7"/>
        <v>1.47</v>
      </c>
      <c r="O57" s="4">
        <f t="shared" si="8"/>
        <v>0</v>
      </c>
      <c r="P57" s="13" t="str">
        <f t="shared" si="9"/>
        <v/>
      </c>
      <c r="Q57" s="4" t="str">
        <f t="shared" si="10"/>
        <v/>
      </c>
      <c r="S57" s="2">
        <f t="shared" si="43"/>
        <v>1.5</v>
      </c>
      <c r="T57" s="4">
        <f t="shared" si="11"/>
        <v>4.5</v>
      </c>
      <c r="U57" s="4">
        <f t="shared" si="12"/>
        <v>1.5</v>
      </c>
      <c r="X57" s="4">
        <f t="shared" si="13"/>
        <v>0</v>
      </c>
      <c r="Y57" s="13" t="str">
        <f t="shared" si="14"/>
        <v/>
      </c>
      <c r="Z57" s="4" t="str">
        <f t="shared" si="15"/>
        <v/>
      </c>
      <c r="AB57" s="2">
        <f t="shared" si="44"/>
        <v>1.5</v>
      </c>
      <c r="AC57" s="4">
        <f t="shared" si="16"/>
        <v>4.5</v>
      </c>
      <c r="AD57" s="4">
        <f t="shared" si="17"/>
        <v>1.41</v>
      </c>
      <c r="AG57" s="4">
        <f t="shared" si="18"/>
        <v>0</v>
      </c>
      <c r="AH57" s="13" t="str">
        <f t="shared" si="19"/>
        <v/>
      </c>
      <c r="AI57" s="4" t="str">
        <f t="shared" si="20"/>
        <v/>
      </c>
      <c r="AJ57" s="13"/>
      <c r="AK57" s="2">
        <f t="shared" si="45"/>
        <v>1.5</v>
      </c>
      <c r="AL57" s="4">
        <f t="shared" si="21"/>
        <v>4.5</v>
      </c>
      <c r="AM57" s="4">
        <f t="shared" si="22"/>
        <v>1.41</v>
      </c>
      <c r="AP57" s="4">
        <f t="shared" si="23"/>
        <v>0</v>
      </c>
      <c r="AQ57" s="13" t="str">
        <f t="shared" si="24"/>
        <v/>
      </c>
      <c r="AR57" s="4" t="str">
        <f t="shared" si="25"/>
        <v/>
      </c>
      <c r="AS57" s="13"/>
      <c r="AT57" s="2">
        <f t="shared" si="46"/>
        <v>1.5</v>
      </c>
      <c r="AU57" s="4">
        <f t="shared" si="26"/>
        <v>4.5</v>
      </c>
      <c r="AV57" s="4">
        <f t="shared" si="27"/>
        <v>1.41</v>
      </c>
      <c r="AY57" s="4">
        <f t="shared" si="28"/>
        <v>0</v>
      </c>
      <c r="AZ57" s="13" t="str">
        <f t="shared" si="29"/>
        <v/>
      </c>
      <c r="BA57" s="4" t="str">
        <f t="shared" si="30"/>
        <v/>
      </c>
      <c r="BB57" s="13"/>
      <c r="BC57" s="2">
        <f t="shared" si="47"/>
        <v>1.5</v>
      </c>
      <c r="BD57" s="4">
        <f t="shared" si="31"/>
        <v>4.5</v>
      </c>
      <c r="BE57" s="4">
        <f t="shared" si="32"/>
        <v>1.41</v>
      </c>
      <c r="BH57" s="4">
        <f t="shared" si="33"/>
        <v>0</v>
      </c>
      <c r="BI57" s="13" t="str">
        <f t="shared" si="34"/>
        <v/>
      </c>
      <c r="BJ57" s="4" t="str">
        <f t="shared" si="35"/>
        <v/>
      </c>
      <c r="BK57" s="13"/>
      <c r="BL57" s="2">
        <f t="shared" si="48"/>
        <v>1.5</v>
      </c>
      <c r="BM57" s="4">
        <f t="shared" si="36"/>
        <v>4.5</v>
      </c>
      <c r="BN57" s="4">
        <f t="shared" si="37"/>
        <v>1.41</v>
      </c>
      <c r="BQ57" s="4">
        <f t="shared" si="38"/>
        <v>0</v>
      </c>
      <c r="BR57" s="13" t="str">
        <f t="shared" si="39"/>
        <v/>
      </c>
      <c r="BS57" s="4" t="str">
        <f t="shared" si="40"/>
        <v/>
      </c>
      <c r="BT57" s="25"/>
    </row>
    <row r="58">
      <c r="A58" s="2">
        <f t="shared" si="41"/>
        <v>2</v>
      </c>
      <c r="B58" s="4">
        <f t="shared" si="1"/>
        <v>6</v>
      </c>
      <c r="C58" s="4">
        <f t="shared" si="2"/>
        <v>1.38</v>
      </c>
      <c r="D58" s="4">
        <f>150+13/16</f>
        <v>150.8125</v>
      </c>
      <c r="E58" s="4">
        <f>155+5/16</f>
        <v>155.3125</v>
      </c>
      <c r="F58" s="4">
        <f t="shared" si="3"/>
        <v>4.5</v>
      </c>
      <c r="G58" s="13">
        <f t="shared" si="4"/>
        <v>0.9931270663</v>
      </c>
      <c r="H58" s="4">
        <f t="shared" si="5"/>
        <v>0</v>
      </c>
      <c r="J58" s="2">
        <f t="shared" si="42"/>
        <v>2</v>
      </c>
      <c r="K58" s="4">
        <f t="shared" si="6"/>
        <v>6</v>
      </c>
      <c r="L58" s="4">
        <f t="shared" si="7"/>
        <v>1.44</v>
      </c>
      <c r="M58" s="4">
        <f>150+13/16</f>
        <v>150.8125</v>
      </c>
      <c r="N58" s="4">
        <f>155+5/16</f>
        <v>155.3125</v>
      </c>
      <c r="O58" s="4">
        <f t="shared" si="8"/>
        <v>4.5</v>
      </c>
      <c r="P58" s="13">
        <f t="shared" si="9"/>
        <v>1</v>
      </c>
      <c r="Q58" s="4">
        <f t="shared" si="10"/>
        <v>0</v>
      </c>
      <c r="S58" s="2">
        <f t="shared" si="43"/>
        <v>2</v>
      </c>
      <c r="T58" s="4">
        <f t="shared" si="11"/>
        <v>6</v>
      </c>
      <c r="U58" s="4">
        <f t="shared" si="12"/>
        <v>1.47</v>
      </c>
      <c r="V58" s="4">
        <f>150.875-1/32</f>
        <v>150.84375</v>
      </c>
      <c r="W58" s="4">
        <f>155+5/16</f>
        <v>155.3125</v>
      </c>
      <c r="X58" s="4">
        <f t="shared" si="13"/>
        <v>4.46875</v>
      </c>
      <c r="Y58" s="13">
        <f t="shared" si="14"/>
        <v>0.9965217286</v>
      </c>
      <c r="Z58" s="4">
        <f t="shared" si="15"/>
        <v>0</v>
      </c>
      <c r="AB58" s="2">
        <f t="shared" si="44"/>
        <v>2</v>
      </c>
      <c r="AC58" s="4">
        <f t="shared" si="16"/>
        <v>6</v>
      </c>
      <c r="AD58" s="4">
        <f t="shared" si="17"/>
        <v>1.38</v>
      </c>
      <c r="AG58" s="4">
        <f t="shared" si="18"/>
        <v>0</v>
      </c>
      <c r="AH58" s="13" t="str">
        <f t="shared" si="19"/>
        <v/>
      </c>
      <c r="AI58" s="4" t="str">
        <f t="shared" si="20"/>
        <v/>
      </c>
      <c r="AJ58" s="13"/>
      <c r="AK58" s="2">
        <f t="shared" si="45"/>
        <v>2</v>
      </c>
      <c r="AL58" s="4">
        <f t="shared" si="21"/>
        <v>6</v>
      </c>
      <c r="AM58" s="4">
        <f t="shared" si="22"/>
        <v>1.38</v>
      </c>
      <c r="AP58" s="4">
        <f t="shared" si="23"/>
        <v>0</v>
      </c>
      <c r="AQ58" s="13" t="str">
        <f t="shared" si="24"/>
        <v/>
      </c>
      <c r="AR58" s="4" t="str">
        <f t="shared" si="25"/>
        <v/>
      </c>
      <c r="AS58" s="13"/>
      <c r="AT58" s="2">
        <f t="shared" si="46"/>
        <v>2</v>
      </c>
      <c r="AU58" s="4">
        <f t="shared" si="26"/>
        <v>6</v>
      </c>
      <c r="AV58" s="4">
        <f t="shared" si="27"/>
        <v>1.38</v>
      </c>
      <c r="AY58" s="4">
        <f t="shared" si="28"/>
        <v>0</v>
      </c>
      <c r="AZ58" s="13" t="str">
        <f t="shared" si="29"/>
        <v/>
      </c>
      <c r="BA58" s="4" t="str">
        <f t="shared" si="30"/>
        <v/>
      </c>
      <c r="BB58" s="13"/>
      <c r="BC58" s="2">
        <f t="shared" si="47"/>
        <v>2</v>
      </c>
      <c r="BD58" s="4">
        <f t="shared" si="31"/>
        <v>6</v>
      </c>
      <c r="BE58" s="4">
        <f t="shared" si="32"/>
        <v>1.38</v>
      </c>
      <c r="BH58" s="4">
        <f t="shared" si="33"/>
        <v>0</v>
      </c>
      <c r="BI58" s="13" t="str">
        <f t="shared" si="34"/>
        <v/>
      </c>
      <c r="BJ58" s="4" t="str">
        <f t="shared" si="35"/>
        <v/>
      </c>
      <c r="BK58" s="13"/>
      <c r="BL58" s="2">
        <f t="shared" si="48"/>
        <v>2</v>
      </c>
      <c r="BM58" s="4">
        <f t="shared" si="36"/>
        <v>6</v>
      </c>
      <c r="BN58" s="4">
        <f t="shared" si="37"/>
        <v>1.38</v>
      </c>
      <c r="BQ58" s="4">
        <f t="shared" si="38"/>
        <v>0</v>
      </c>
      <c r="BR58" s="13" t="str">
        <f t="shared" si="39"/>
        <v/>
      </c>
      <c r="BS58" s="4" t="str">
        <f t="shared" si="40"/>
        <v/>
      </c>
      <c r="BT58" s="25"/>
    </row>
    <row r="59">
      <c r="A59" s="2">
        <f t="shared" si="41"/>
        <v>2.5</v>
      </c>
      <c r="B59" s="4">
        <f t="shared" si="1"/>
        <v>7.5</v>
      </c>
      <c r="C59" s="4">
        <f t="shared" si="2"/>
        <v>1.35</v>
      </c>
      <c r="F59" s="4">
        <f t="shared" si="3"/>
        <v>0</v>
      </c>
      <c r="G59" s="13" t="str">
        <f t="shared" si="4"/>
        <v/>
      </c>
      <c r="H59" s="4" t="str">
        <f t="shared" si="5"/>
        <v/>
      </c>
      <c r="J59" s="2">
        <f t="shared" si="42"/>
        <v>2.5</v>
      </c>
      <c r="K59" s="4">
        <f t="shared" si="6"/>
        <v>7.5</v>
      </c>
      <c r="L59" s="4">
        <f t="shared" si="7"/>
        <v>1.41</v>
      </c>
      <c r="O59" s="4">
        <f t="shared" si="8"/>
        <v>0</v>
      </c>
      <c r="P59" s="13" t="str">
        <f t="shared" si="9"/>
        <v/>
      </c>
      <c r="Q59" s="4" t="str">
        <f t="shared" si="10"/>
        <v/>
      </c>
      <c r="S59" s="2">
        <f t="shared" si="43"/>
        <v>2.5</v>
      </c>
      <c r="T59" s="4">
        <f t="shared" si="11"/>
        <v>7.5</v>
      </c>
      <c r="U59" s="4">
        <f t="shared" si="12"/>
        <v>1.44</v>
      </c>
      <c r="X59" s="4">
        <f t="shared" si="13"/>
        <v>0</v>
      </c>
      <c r="Y59" s="13" t="str">
        <f t="shared" si="14"/>
        <v/>
      </c>
      <c r="Z59" s="4" t="str">
        <f t="shared" si="15"/>
        <v/>
      </c>
      <c r="AB59" s="2">
        <f t="shared" si="44"/>
        <v>2.5</v>
      </c>
      <c r="AC59" s="4">
        <f t="shared" si="16"/>
        <v>7.5</v>
      </c>
      <c r="AD59" s="4">
        <f t="shared" si="17"/>
        <v>1.35</v>
      </c>
      <c r="AG59" s="4">
        <f t="shared" si="18"/>
        <v>0</v>
      </c>
      <c r="AH59" s="13" t="str">
        <f t="shared" si="19"/>
        <v/>
      </c>
      <c r="AI59" s="4" t="str">
        <f t="shared" si="20"/>
        <v/>
      </c>
      <c r="AJ59" s="13"/>
      <c r="AK59" s="2">
        <f t="shared" si="45"/>
        <v>2.5</v>
      </c>
      <c r="AL59" s="4">
        <f t="shared" si="21"/>
        <v>7.5</v>
      </c>
      <c r="AM59" s="4">
        <f t="shared" si="22"/>
        <v>1.35</v>
      </c>
      <c r="AP59" s="4">
        <f t="shared" si="23"/>
        <v>0</v>
      </c>
      <c r="AQ59" s="13" t="str">
        <f t="shared" si="24"/>
        <v/>
      </c>
      <c r="AR59" s="4" t="str">
        <f t="shared" si="25"/>
        <v/>
      </c>
      <c r="AS59" s="13"/>
      <c r="AT59" s="2">
        <f t="shared" si="46"/>
        <v>2.5</v>
      </c>
      <c r="AU59" s="4">
        <f t="shared" si="26"/>
        <v>7.5</v>
      </c>
      <c r="AV59" s="4">
        <f t="shared" si="27"/>
        <v>1.35</v>
      </c>
      <c r="AY59" s="4">
        <f t="shared" si="28"/>
        <v>0</v>
      </c>
      <c r="AZ59" s="13" t="str">
        <f t="shared" si="29"/>
        <v/>
      </c>
      <c r="BA59" s="4" t="str">
        <f t="shared" si="30"/>
        <v/>
      </c>
      <c r="BB59" s="13"/>
      <c r="BC59" s="2">
        <f t="shared" si="47"/>
        <v>2.5</v>
      </c>
      <c r="BD59" s="4">
        <f t="shared" si="31"/>
        <v>7.5</v>
      </c>
      <c r="BE59" s="4">
        <f t="shared" si="32"/>
        <v>1.35</v>
      </c>
      <c r="BH59" s="4">
        <f t="shared" si="33"/>
        <v>0</v>
      </c>
      <c r="BI59" s="13" t="str">
        <f t="shared" si="34"/>
        <v/>
      </c>
      <c r="BJ59" s="4" t="str">
        <f t="shared" si="35"/>
        <v/>
      </c>
      <c r="BK59" s="13"/>
      <c r="BL59" s="2">
        <f t="shared" si="48"/>
        <v>2.5</v>
      </c>
      <c r="BM59" s="4">
        <f t="shared" si="36"/>
        <v>7.5</v>
      </c>
      <c r="BN59" s="4">
        <f t="shared" si="37"/>
        <v>1.35</v>
      </c>
      <c r="BQ59" s="4">
        <f t="shared" si="38"/>
        <v>0</v>
      </c>
      <c r="BR59" s="13" t="str">
        <f t="shared" si="39"/>
        <v/>
      </c>
      <c r="BS59" s="4" t="str">
        <f t="shared" si="40"/>
        <v/>
      </c>
      <c r="BT59" s="25"/>
    </row>
    <row r="60">
      <c r="A60" s="2">
        <f t="shared" si="41"/>
        <v>3</v>
      </c>
      <c r="B60" s="4">
        <f t="shared" si="1"/>
        <v>9</v>
      </c>
      <c r="C60" s="4">
        <f t="shared" si="2"/>
        <v>1.32</v>
      </c>
      <c r="F60" s="4">
        <f t="shared" si="3"/>
        <v>0</v>
      </c>
      <c r="G60" s="13" t="str">
        <f t="shared" si="4"/>
        <v/>
      </c>
      <c r="H60" s="4" t="str">
        <f t="shared" si="5"/>
        <v/>
      </c>
      <c r="J60" s="2">
        <f t="shared" si="42"/>
        <v>3</v>
      </c>
      <c r="K60" s="4">
        <f t="shared" si="6"/>
        <v>9</v>
      </c>
      <c r="L60" s="4">
        <f t="shared" si="7"/>
        <v>1.38</v>
      </c>
      <c r="O60" s="4">
        <f t="shared" si="8"/>
        <v>0</v>
      </c>
      <c r="P60" s="13" t="str">
        <f t="shared" si="9"/>
        <v/>
      </c>
      <c r="Q60" s="4" t="str">
        <f t="shared" si="10"/>
        <v/>
      </c>
      <c r="S60" s="2">
        <f t="shared" si="43"/>
        <v>3</v>
      </c>
      <c r="T60" s="4">
        <f t="shared" si="11"/>
        <v>9</v>
      </c>
      <c r="U60" s="4">
        <f t="shared" si="12"/>
        <v>1.41</v>
      </c>
      <c r="X60" s="4">
        <f t="shared" si="13"/>
        <v>0</v>
      </c>
      <c r="Y60" s="13" t="str">
        <f t="shared" si="14"/>
        <v/>
      </c>
      <c r="Z60" s="4" t="str">
        <f t="shared" si="15"/>
        <v/>
      </c>
      <c r="AB60" s="2">
        <f t="shared" si="44"/>
        <v>3</v>
      </c>
      <c r="AC60" s="4">
        <f t="shared" si="16"/>
        <v>9</v>
      </c>
      <c r="AD60" s="4">
        <f t="shared" si="17"/>
        <v>1.32</v>
      </c>
      <c r="AG60" s="4">
        <f t="shared" si="18"/>
        <v>0</v>
      </c>
      <c r="AH60" s="13" t="str">
        <f t="shared" si="19"/>
        <v/>
      </c>
      <c r="AI60" s="4" t="str">
        <f t="shared" si="20"/>
        <v/>
      </c>
      <c r="AJ60" s="13"/>
      <c r="AK60" s="2">
        <f t="shared" si="45"/>
        <v>3</v>
      </c>
      <c r="AL60" s="4">
        <f t="shared" si="21"/>
        <v>9</v>
      </c>
      <c r="AM60" s="4">
        <f t="shared" si="22"/>
        <v>1.32</v>
      </c>
      <c r="AP60" s="4">
        <f t="shared" si="23"/>
        <v>0</v>
      </c>
      <c r="AQ60" s="13" t="str">
        <f t="shared" si="24"/>
        <v/>
      </c>
      <c r="AR60" s="4" t="str">
        <f t="shared" si="25"/>
        <v/>
      </c>
      <c r="AS60" s="13"/>
      <c r="AT60" s="2">
        <f t="shared" si="46"/>
        <v>3</v>
      </c>
      <c r="AU60" s="4">
        <f t="shared" si="26"/>
        <v>9</v>
      </c>
      <c r="AV60" s="4">
        <f t="shared" si="27"/>
        <v>1.32</v>
      </c>
      <c r="AY60" s="4">
        <f t="shared" si="28"/>
        <v>0</v>
      </c>
      <c r="AZ60" s="13" t="str">
        <f t="shared" si="29"/>
        <v/>
      </c>
      <c r="BA60" s="4" t="str">
        <f t="shared" si="30"/>
        <v/>
      </c>
      <c r="BB60" s="13"/>
      <c r="BC60" s="2">
        <f t="shared" si="47"/>
        <v>3</v>
      </c>
      <c r="BD60" s="4">
        <f t="shared" si="31"/>
        <v>9</v>
      </c>
      <c r="BE60" s="4">
        <f t="shared" si="32"/>
        <v>1.32</v>
      </c>
      <c r="BH60" s="4">
        <f t="shared" si="33"/>
        <v>0</v>
      </c>
      <c r="BI60" s="13" t="str">
        <f t="shared" si="34"/>
        <v/>
      </c>
      <c r="BJ60" s="4" t="str">
        <f t="shared" si="35"/>
        <v/>
      </c>
      <c r="BK60" s="13"/>
      <c r="BL60" s="2">
        <f t="shared" si="48"/>
        <v>3</v>
      </c>
      <c r="BM60" s="4">
        <f t="shared" si="36"/>
        <v>9</v>
      </c>
      <c r="BN60" s="4">
        <f t="shared" si="37"/>
        <v>1.32</v>
      </c>
      <c r="BQ60" s="4">
        <f t="shared" si="38"/>
        <v>0</v>
      </c>
      <c r="BR60" s="13" t="str">
        <f t="shared" si="39"/>
        <v/>
      </c>
      <c r="BS60" s="4" t="str">
        <f t="shared" si="40"/>
        <v/>
      </c>
      <c r="BT60" s="25"/>
    </row>
    <row r="61">
      <c r="A61" s="2">
        <f t="shared" si="41"/>
        <v>3.5</v>
      </c>
      <c r="B61" s="4">
        <f t="shared" si="1"/>
        <v>10.5</v>
      </c>
      <c r="C61" s="4">
        <f t="shared" si="2"/>
        <v>1.29</v>
      </c>
      <c r="F61" s="4">
        <f t="shared" si="3"/>
        <v>0</v>
      </c>
      <c r="G61" s="13" t="str">
        <f t="shared" si="4"/>
        <v/>
      </c>
      <c r="H61" s="4" t="str">
        <f t="shared" si="5"/>
        <v/>
      </c>
      <c r="J61" s="2">
        <f t="shared" si="42"/>
        <v>3.5</v>
      </c>
      <c r="K61" s="4">
        <f t="shared" si="6"/>
        <v>10.5</v>
      </c>
      <c r="L61" s="4">
        <f t="shared" si="7"/>
        <v>1.35</v>
      </c>
      <c r="O61" s="4">
        <f t="shared" si="8"/>
        <v>0</v>
      </c>
      <c r="P61" s="13" t="str">
        <f t="shared" si="9"/>
        <v/>
      </c>
      <c r="Q61" s="4" t="str">
        <f t="shared" si="10"/>
        <v/>
      </c>
      <c r="S61" s="2">
        <f t="shared" si="43"/>
        <v>3.5</v>
      </c>
      <c r="T61" s="4">
        <f t="shared" si="11"/>
        <v>10.5</v>
      </c>
      <c r="U61" s="4">
        <f t="shared" si="12"/>
        <v>1.38</v>
      </c>
      <c r="X61" s="4">
        <f t="shared" si="13"/>
        <v>0</v>
      </c>
      <c r="Y61" s="13" t="str">
        <f t="shared" si="14"/>
        <v/>
      </c>
      <c r="Z61" s="4" t="str">
        <f t="shared" si="15"/>
        <v/>
      </c>
      <c r="AB61" s="2">
        <f t="shared" si="44"/>
        <v>3.5</v>
      </c>
      <c r="AC61" s="4">
        <f t="shared" si="16"/>
        <v>10.5</v>
      </c>
      <c r="AD61" s="4">
        <f t="shared" si="17"/>
        <v>1.29</v>
      </c>
      <c r="AG61" s="4">
        <f t="shared" si="18"/>
        <v>0</v>
      </c>
      <c r="AH61" s="13" t="str">
        <f t="shared" si="19"/>
        <v/>
      </c>
      <c r="AI61" s="4" t="str">
        <f t="shared" si="20"/>
        <v/>
      </c>
      <c r="AJ61" s="13"/>
      <c r="AK61" s="2">
        <f t="shared" si="45"/>
        <v>3.5</v>
      </c>
      <c r="AL61" s="4">
        <f t="shared" si="21"/>
        <v>10.5</v>
      </c>
      <c r="AM61" s="4">
        <f t="shared" si="22"/>
        <v>1.29</v>
      </c>
      <c r="AP61" s="4">
        <f t="shared" si="23"/>
        <v>0</v>
      </c>
      <c r="AQ61" s="13" t="str">
        <f t="shared" si="24"/>
        <v/>
      </c>
      <c r="AR61" s="4" t="str">
        <f t="shared" si="25"/>
        <v/>
      </c>
      <c r="AS61" s="13"/>
      <c r="AT61" s="2">
        <f t="shared" si="46"/>
        <v>3.5</v>
      </c>
      <c r="AU61" s="4">
        <f t="shared" si="26"/>
        <v>10.5</v>
      </c>
      <c r="AV61" s="4">
        <f t="shared" si="27"/>
        <v>1.29</v>
      </c>
      <c r="AY61" s="4">
        <f t="shared" si="28"/>
        <v>0</v>
      </c>
      <c r="AZ61" s="13" t="str">
        <f t="shared" si="29"/>
        <v/>
      </c>
      <c r="BA61" s="4" t="str">
        <f t="shared" si="30"/>
        <v/>
      </c>
      <c r="BB61" s="13"/>
      <c r="BC61" s="2">
        <f t="shared" si="47"/>
        <v>3.5</v>
      </c>
      <c r="BD61" s="4">
        <f t="shared" si="31"/>
        <v>10.5</v>
      </c>
      <c r="BE61" s="4">
        <f t="shared" si="32"/>
        <v>1.29</v>
      </c>
      <c r="BH61" s="4">
        <f t="shared" si="33"/>
        <v>0</v>
      </c>
      <c r="BI61" s="13" t="str">
        <f t="shared" si="34"/>
        <v/>
      </c>
      <c r="BJ61" s="4" t="str">
        <f t="shared" si="35"/>
        <v/>
      </c>
      <c r="BK61" s="13"/>
      <c r="BL61" s="2">
        <f t="shared" si="48"/>
        <v>3.5</v>
      </c>
      <c r="BM61" s="4">
        <f t="shared" si="36"/>
        <v>10.5</v>
      </c>
      <c r="BN61" s="4">
        <f t="shared" si="37"/>
        <v>1.29</v>
      </c>
      <c r="BQ61" s="4">
        <f t="shared" si="38"/>
        <v>0</v>
      </c>
      <c r="BR61" s="13" t="str">
        <f t="shared" si="39"/>
        <v/>
      </c>
      <c r="BS61" s="4" t="str">
        <f t="shared" si="40"/>
        <v/>
      </c>
      <c r="BT61" s="25"/>
    </row>
    <row r="62">
      <c r="A62" s="2">
        <f t="shared" si="41"/>
        <v>4</v>
      </c>
      <c r="B62" s="4">
        <f t="shared" si="1"/>
        <v>12</v>
      </c>
      <c r="C62" s="4">
        <f t="shared" si="2"/>
        <v>1.26</v>
      </c>
      <c r="D62" s="4">
        <f>150+13/16</f>
        <v>150.8125</v>
      </c>
      <c r="E62" s="4">
        <f>155+5/16</f>
        <v>155.3125</v>
      </c>
      <c r="F62" s="4">
        <f t="shared" si="3"/>
        <v>4.5</v>
      </c>
      <c r="G62" s="13">
        <f t="shared" si="4"/>
        <v>0.9931270663</v>
      </c>
      <c r="H62" s="4">
        <f t="shared" si="5"/>
        <v>0</v>
      </c>
      <c r="J62" s="2">
        <f t="shared" si="42"/>
        <v>4</v>
      </c>
      <c r="K62" s="4">
        <f t="shared" si="6"/>
        <v>12</v>
      </c>
      <c r="L62" s="4">
        <f t="shared" si="7"/>
        <v>1.32</v>
      </c>
      <c r="M62" s="4">
        <f>150+13/16</f>
        <v>150.8125</v>
      </c>
      <c r="N62" s="4">
        <f>155+5/16</f>
        <v>155.3125</v>
      </c>
      <c r="O62" s="4">
        <f t="shared" si="8"/>
        <v>4.5</v>
      </c>
      <c r="P62" s="13">
        <f t="shared" si="9"/>
        <v>1</v>
      </c>
      <c r="Q62" s="4">
        <f t="shared" si="10"/>
        <v>0</v>
      </c>
      <c r="S62" s="2">
        <f t="shared" si="43"/>
        <v>4</v>
      </c>
      <c r="T62" s="4">
        <f t="shared" si="11"/>
        <v>12</v>
      </c>
      <c r="U62" s="4">
        <f t="shared" si="12"/>
        <v>1.35</v>
      </c>
      <c r="V62" s="4">
        <f>150.875-1/32</f>
        <v>150.84375</v>
      </c>
      <c r="W62" s="4">
        <f>155+5/16</f>
        <v>155.3125</v>
      </c>
      <c r="X62" s="4">
        <f t="shared" si="13"/>
        <v>4.46875</v>
      </c>
      <c r="Y62" s="13">
        <f t="shared" si="14"/>
        <v>0.9965217286</v>
      </c>
      <c r="Z62" s="4">
        <f t="shared" si="15"/>
        <v>0</v>
      </c>
      <c r="AB62" s="2">
        <f t="shared" si="44"/>
        <v>4</v>
      </c>
      <c r="AC62" s="4">
        <f t="shared" si="16"/>
        <v>12</v>
      </c>
      <c r="AD62" s="4">
        <f t="shared" si="17"/>
        <v>1.26</v>
      </c>
      <c r="AG62" s="4">
        <f t="shared" si="18"/>
        <v>0</v>
      </c>
      <c r="AH62" s="13" t="str">
        <f t="shared" si="19"/>
        <v/>
      </c>
      <c r="AI62" s="4" t="str">
        <f t="shared" si="20"/>
        <v/>
      </c>
      <c r="AJ62" s="13"/>
      <c r="AK62" s="2">
        <f t="shared" si="45"/>
        <v>4</v>
      </c>
      <c r="AL62" s="4">
        <f t="shared" si="21"/>
        <v>12</v>
      </c>
      <c r="AM62" s="4">
        <f t="shared" si="22"/>
        <v>1.26</v>
      </c>
      <c r="AP62" s="4">
        <f t="shared" si="23"/>
        <v>0</v>
      </c>
      <c r="AQ62" s="13" t="str">
        <f t="shared" si="24"/>
        <v/>
      </c>
      <c r="AR62" s="4" t="str">
        <f t="shared" si="25"/>
        <v/>
      </c>
      <c r="AS62" s="13"/>
      <c r="AT62" s="2">
        <f t="shared" si="46"/>
        <v>4</v>
      </c>
      <c r="AU62" s="4">
        <f t="shared" si="26"/>
        <v>12</v>
      </c>
      <c r="AV62" s="4">
        <f t="shared" si="27"/>
        <v>1.26</v>
      </c>
      <c r="AY62" s="4">
        <f t="shared" si="28"/>
        <v>0</v>
      </c>
      <c r="AZ62" s="13" t="str">
        <f t="shared" si="29"/>
        <v/>
      </c>
      <c r="BA62" s="4" t="str">
        <f t="shared" si="30"/>
        <v/>
      </c>
      <c r="BB62" s="13"/>
      <c r="BC62" s="2">
        <f t="shared" si="47"/>
        <v>4</v>
      </c>
      <c r="BD62" s="4">
        <f t="shared" si="31"/>
        <v>12</v>
      </c>
      <c r="BE62" s="4">
        <f t="shared" si="32"/>
        <v>1.26</v>
      </c>
      <c r="BH62" s="4">
        <f t="shared" si="33"/>
        <v>0</v>
      </c>
      <c r="BI62" s="13" t="str">
        <f t="shared" si="34"/>
        <v/>
      </c>
      <c r="BJ62" s="4" t="str">
        <f t="shared" si="35"/>
        <v/>
      </c>
      <c r="BK62" s="13"/>
      <c r="BL62" s="2">
        <f t="shared" si="48"/>
        <v>4</v>
      </c>
      <c r="BM62" s="4">
        <f t="shared" si="36"/>
        <v>12</v>
      </c>
      <c r="BN62" s="4">
        <f t="shared" si="37"/>
        <v>1.26</v>
      </c>
      <c r="BQ62" s="4">
        <f t="shared" si="38"/>
        <v>0</v>
      </c>
      <c r="BR62" s="13" t="str">
        <f t="shared" si="39"/>
        <v/>
      </c>
      <c r="BS62" s="4" t="str">
        <f t="shared" si="40"/>
        <v/>
      </c>
      <c r="BT62" s="25"/>
    </row>
    <row r="63">
      <c r="A63" s="2">
        <f t="shared" si="41"/>
        <v>4.5</v>
      </c>
      <c r="B63" s="4">
        <f t="shared" si="1"/>
        <v>13.5</v>
      </c>
      <c r="C63" s="4">
        <f t="shared" si="2"/>
        <v>1.23</v>
      </c>
      <c r="F63" s="4">
        <f t="shared" si="3"/>
        <v>0</v>
      </c>
      <c r="G63" s="13" t="str">
        <f t="shared" si="4"/>
        <v/>
      </c>
      <c r="H63" s="4" t="str">
        <f t="shared" si="5"/>
        <v/>
      </c>
      <c r="J63" s="2">
        <f t="shared" si="42"/>
        <v>4.5</v>
      </c>
      <c r="K63" s="4">
        <f t="shared" si="6"/>
        <v>13.5</v>
      </c>
      <c r="L63" s="4">
        <f t="shared" si="7"/>
        <v>1.29</v>
      </c>
      <c r="O63" s="4">
        <f t="shared" si="8"/>
        <v>0</v>
      </c>
      <c r="P63" s="13" t="str">
        <f t="shared" si="9"/>
        <v/>
      </c>
      <c r="Q63" s="4" t="str">
        <f t="shared" si="10"/>
        <v/>
      </c>
      <c r="S63" s="2">
        <f t="shared" si="43"/>
        <v>4.5</v>
      </c>
      <c r="T63" s="4">
        <f t="shared" si="11"/>
        <v>13.5</v>
      </c>
      <c r="U63" s="4">
        <f t="shared" si="12"/>
        <v>1.32</v>
      </c>
      <c r="X63" s="4">
        <f t="shared" si="13"/>
        <v>0</v>
      </c>
      <c r="Y63" s="13" t="str">
        <f t="shared" si="14"/>
        <v/>
      </c>
      <c r="Z63" s="4" t="str">
        <f t="shared" si="15"/>
        <v/>
      </c>
      <c r="AB63" s="2">
        <f t="shared" si="44"/>
        <v>4.5</v>
      </c>
      <c r="AC63" s="4">
        <f t="shared" si="16"/>
        <v>13.5</v>
      </c>
      <c r="AD63" s="4">
        <f t="shared" si="17"/>
        <v>1.23</v>
      </c>
      <c r="AG63" s="4">
        <f t="shared" si="18"/>
        <v>0</v>
      </c>
      <c r="AH63" s="13" t="str">
        <f t="shared" si="19"/>
        <v/>
      </c>
      <c r="AI63" s="4" t="str">
        <f t="shared" si="20"/>
        <v/>
      </c>
      <c r="AJ63" s="13"/>
      <c r="AK63" s="2">
        <f t="shared" si="45"/>
        <v>4.5</v>
      </c>
      <c r="AL63" s="4">
        <f t="shared" si="21"/>
        <v>13.5</v>
      </c>
      <c r="AM63" s="4">
        <f t="shared" si="22"/>
        <v>1.23</v>
      </c>
      <c r="AP63" s="4">
        <f t="shared" si="23"/>
        <v>0</v>
      </c>
      <c r="AQ63" s="13" t="str">
        <f t="shared" si="24"/>
        <v/>
      </c>
      <c r="AR63" s="4" t="str">
        <f t="shared" si="25"/>
        <v/>
      </c>
      <c r="AS63" s="13"/>
      <c r="AT63" s="2">
        <f t="shared" si="46"/>
        <v>4.5</v>
      </c>
      <c r="AU63" s="4">
        <f t="shared" si="26"/>
        <v>13.5</v>
      </c>
      <c r="AV63" s="4">
        <f t="shared" si="27"/>
        <v>1.23</v>
      </c>
      <c r="AY63" s="4">
        <f t="shared" si="28"/>
        <v>0</v>
      </c>
      <c r="AZ63" s="13" t="str">
        <f t="shared" si="29"/>
        <v/>
      </c>
      <c r="BA63" s="4" t="str">
        <f t="shared" si="30"/>
        <v/>
      </c>
      <c r="BB63" s="13"/>
      <c r="BC63" s="2">
        <f t="shared" si="47"/>
        <v>4.5</v>
      </c>
      <c r="BD63" s="4">
        <f t="shared" si="31"/>
        <v>13.5</v>
      </c>
      <c r="BE63" s="4">
        <f t="shared" si="32"/>
        <v>1.23</v>
      </c>
      <c r="BH63" s="4">
        <f t="shared" si="33"/>
        <v>0</v>
      </c>
      <c r="BI63" s="13" t="str">
        <f t="shared" si="34"/>
        <v/>
      </c>
      <c r="BJ63" s="4" t="str">
        <f t="shared" si="35"/>
        <v/>
      </c>
      <c r="BK63" s="13"/>
      <c r="BL63" s="2">
        <f t="shared" si="48"/>
        <v>4.5</v>
      </c>
      <c r="BM63" s="4">
        <f t="shared" si="36"/>
        <v>13.5</v>
      </c>
      <c r="BN63" s="4">
        <f t="shared" si="37"/>
        <v>1.23</v>
      </c>
      <c r="BQ63" s="4">
        <f t="shared" si="38"/>
        <v>0</v>
      </c>
      <c r="BR63" s="13" t="str">
        <f t="shared" si="39"/>
        <v/>
      </c>
      <c r="BS63" s="4" t="str">
        <f t="shared" si="40"/>
        <v/>
      </c>
      <c r="BT63" s="25"/>
    </row>
    <row r="64">
      <c r="A64" s="2">
        <f t="shared" si="41"/>
        <v>5</v>
      </c>
      <c r="B64" s="4">
        <f t="shared" si="1"/>
        <v>15</v>
      </c>
      <c r="C64" s="4">
        <f t="shared" si="2"/>
        <v>1.2</v>
      </c>
      <c r="F64" s="4">
        <f t="shared" si="3"/>
        <v>0</v>
      </c>
      <c r="G64" s="13" t="str">
        <f t="shared" si="4"/>
        <v/>
      </c>
      <c r="H64" s="4" t="str">
        <f t="shared" si="5"/>
        <v/>
      </c>
      <c r="J64" s="2">
        <f t="shared" si="42"/>
        <v>5</v>
      </c>
      <c r="K64" s="4">
        <f t="shared" si="6"/>
        <v>15</v>
      </c>
      <c r="L64" s="4">
        <f t="shared" si="7"/>
        <v>1.26</v>
      </c>
      <c r="O64" s="4">
        <f t="shared" si="8"/>
        <v>0</v>
      </c>
      <c r="P64" s="13" t="str">
        <f t="shared" si="9"/>
        <v/>
      </c>
      <c r="Q64" s="4" t="str">
        <f t="shared" si="10"/>
        <v/>
      </c>
      <c r="S64" s="2">
        <f t="shared" si="43"/>
        <v>5</v>
      </c>
      <c r="T64" s="4">
        <f t="shared" si="11"/>
        <v>15</v>
      </c>
      <c r="U64" s="4">
        <f t="shared" si="12"/>
        <v>1.29</v>
      </c>
      <c r="X64" s="4">
        <f t="shared" si="13"/>
        <v>0</v>
      </c>
      <c r="Y64" s="13" t="str">
        <f t="shared" si="14"/>
        <v/>
      </c>
      <c r="Z64" s="4" t="str">
        <f t="shared" si="15"/>
        <v/>
      </c>
      <c r="AB64" s="2">
        <f t="shared" si="44"/>
        <v>5</v>
      </c>
      <c r="AC64" s="4">
        <f t="shared" si="16"/>
        <v>15</v>
      </c>
      <c r="AD64" s="4">
        <f t="shared" si="17"/>
        <v>1.2</v>
      </c>
      <c r="AG64" s="4">
        <f t="shared" si="18"/>
        <v>0</v>
      </c>
      <c r="AH64" s="13" t="str">
        <f t="shared" si="19"/>
        <v/>
      </c>
      <c r="AI64" s="4" t="str">
        <f t="shared" si="20"/>
        <v/>
      </c>
      <c r="AJ64" s="13"/>
      <c r="AK64" s="2">
        <f t="shared" si="45"/>
        <v>5</v>
      </c>
      <c r="AL64" s="4">
        <f t="shared" si="21"/>
        <v>15</v>
      </c>
      <c r="AM64" s="4">
        <f t="shared" si="22"/>
        <v>1.2</v>
      </c>
      <c r="AP64" s="4">
        <f t="shared" si="23"/>
        <v>0</v>
      </c>
      <c r="AQ64" s="13" t="str">
        <f t="shared" si="24"/>
        <v/>
      </c>
      <c r="AR64" s="4" t="str">
        <f t="shared" si="25"/>
        <v/>
      </c>
      <c r="AS64" s="13"/>
      <c r="AT64" s="2">
        <f t="shared" si="46"/>
        <v>5</v>
      </c>
      <c r="AU64" s="4">
        <f t="shared" si="26"/>
        <v>15</v>
      </c>
      <c r="AV64" s="4">
        <f t="shared" si="27"/>
        <v>1.2</v>
      </c>
      <c r="AY64" s="4">
        <f t="shared" si="28"/>
        <v>0</v>
      </c>
      <c r="AZ64" s="13" t="str">
        <f t="shared" si="29"/>
        <v/>
      </c>
      <c r="BA64" s="4" t="str">
        <f t="shared" si="30"/>
        <v/>
      </c>
      <c r="BB64" s="13"/>
      <c r="BC64" s="2">
        <f t="shared" si="47"/>
        <v>5</v>
      </c>
      <c r="BD64" s="4">
        <f t="shared" si="31"/>
        <v>15</v>
      </c>
      <c r="BE64" s="4">
        <f t="shared" si="32"/>
        <v>1.2</v>
      </c>
      <c r="BH64" s="4">
        <f t="shared" si="33"/>
        <v>0</v>
      </c>
      <c r="BI64" s="13" t="str">
        <f t="shared" si="34"/>
        <v/>
      </c>
      <c r="BJ64" s="4" t="str">
        <f t="shared" si="35"/>
        <v/>
      </c>
      <c r="BK64" s="13"/>
      <c r="BL64" s="2">
        <f t="shared" si="48"/>
        <v>5</v>
      </c>
      <c r="BM64" s="4">
        <f t="shared" si="36"/>
        <v>15</v>
      </c>
      <c r="BN64" s="4">
        <f t="shared" si="37"/>
        <v>1.2</v>
      </c>
      <c r="BQ64" s="4">
        <f t="shared" si="38"/>
        <v>0</v>
      </c>
      <c r="BR64" s="13" t="str">
        <f t="shared" si="39"/>
        <v/>
      </c>
      <c r="BS64" s="4" t="str">
        <f t="shared" si="40"/>
        <v/>
      </c>
      <c r="BT64" s="25"/>
    </row>
    <row r="65">
      <c r="A65" s="2">
        <f t="shared" si="41"/>
        <v>5.5</v>
      </c>
      <c r="B65" s="4">
        <f t="shared" si="1"/>
        <v>16.5</v>
      </c>
      <c r="C65" s="4">
        <f t="shared" si="2"/>
        <v>1.17</v>
      </c>
      <c r="F65" s="4">
        <f t="shared" si="3"/>
        <v>0</v>
      </c>
      <c r="G65" s="13" t="str">
        <f t="shared" si="4"/>
        <v/>
      </c>
      <c r="H65" s="4" t="str">
        <f t="shared" si="5"/>
        <v/>
      </c>
      <c r="J65" s="2">
        <f t="shared" si="42"/>
        <v>5.5</v>
      </c>
      <c r="K65" s="4">
        <f t="shared" si="6"/>
        <v>16.5</v>
      </c>
      <c r="L65" s="4">
        <f t="shared" si="7"/>
        <v>1.23</v>
      </c>
      <c r="O65" s="4">
        <f t="shared" si="8"/>
        <v>0</v>
      </c>
      <c r="P65" s="13" t="str">
        <f t="shared" si="9"/>
        <v/>
      </c>
      <c r="Q65" s="4" t="str">
        <f t="shared" si="10"/>
        <v/>
      </c>
      <c r="S65" s="2">
        <f t="shared" si="43"/>
        <v>5.5</v>
      </c>
      <c r="T65" s="4">
        <f t="shared" si="11"/>
        <v>16.5</v>
      </c>
      <c r="U65" s="4">
        <f t="shared" si="12"/>
        <v>1.26</v>
      </c>
      <c r="X65" s="4">
        <f t="shared" si="13"/>
        <v>0</v>
      </c>
      <c r="Y65" s="13" t="str">
        <f t="shared" si="14"/>
        <v/>
      </c>
      <c r="Z65" s="4" t="str">
        <f t="shared" si="15"/>
        <v/>
      </c>
      <c r="AB65" s="2">
        <f t="shared" si="44"/>
        <v>5.5</v>
      </c>
      <c r="AC65" s="4">
        <f t="shared" si="16"/>
        <v>16.5</v>
      </c>
      <c r="AD65" s="4">
        <f t="shared" si="17"/>
        <v>1.17</v>
      </c>
      <c r="AG65" s="4">
        <f t="shared" si="18"/>
        <v>0</v>
      </c>
      <c r="AH65" s="13" t="str">
        <f t="shared" si="19"/>
        <v/>
      </c>
      <c r="AI65" s="4" t="str">
        <f t="shared" si="20"/>
        <v/>
      </c>
      <c r="AJ65" s="13"/>
      <c r="AK65" s="2">
        <f t="shared" si="45"/>
        <v>5.5</v>
      </c>
      <c r="AL65" s="4">
        <f t="shared" si="21"/>
        <v>16.5</v>
      </c>
      <c r="AM65" s="4">
        <f t="shared" si="22"/>
        <v>1.17</v>
      </c>
      <c r="AP65" s="4">
        <f t="shared" si="23"/>
        <v>0</v>
      </c>
      <c r="AQ65" s="13" t="str">
        <f t="shared" si="24"/>
        <v/>
      </c>
      <c r="AR65" s="4" t="str">
        <f t="shared" si="25"/>
        <v/>
      </c>
      <c r="AS65" s="13"/>
      <c r="AT65" s="2">
        <f t="shared" si="46"/>
        <v>5.5</v>
      </c>
      <c r="AU65" s="4">
        <f t="shared" si="26"/>
        <v>16.5</v>
      </c>
      <c r="AV65" s="4">
        <f t="shared" si="27"/>
        <v>1.17</v>
      </c>
      <c r="AY65" s="4">
        <f t="shared" si="28"/>
        <v>0</v>
      </c>
      <c r="AZ65" s="13" t="str">
        <f t="shared" si="29"/>
        <v/>
      </c>
      <c r="BA65" s="4" t="str">
        <f t="shared" si="30"/>
        <v/>
      </c>
      <c r="BB65" s="13"/>
      <c r="BC65" s="2">
        <f t="shared" si="47"/>
        <v>5.5</v>
      </c>
      <c r="BD65" s="4">
        <f t="shared" si="31"/>
        <v>16.5</v>
      </c>
      <c r="BE65" s="4">
        <f t="shared" si="32"/>
        <v>1.17</v>
      </c>
      <c r="BH65" s="4">
        <f t="shared" si="33"/>
        <v>0</v>
      </c>
      <c r="BI65" s="13" t="str">
        <f t="shared" si="34"/>
        <v/>
      </c>
      <c r="BJ65" s="4" t="str">
        <f t="shared" si="35"/>
        <v/>
      </c>
      <c r="BK65" s="13"/>
      <c r="BL65" s="2">
        <f t="shared" si="48"/>
        <v>5.5</v>
      </c>
      <c r="BM65" s="4">
        <f t="shared" si="36"/>
        <v>16.5</v>
      </c>
      <c r="BN65" s="4">
        <f t="shared" si="37"/>
        <v>1.17</v>
      </c>
      <c r="BQ65" s="4">
        <f t="shared" si="38"/>
        <v>0</v>
      </c>
      <c r="BR65" s="13" t="str">
        <f t="shared" si="39"/>
        <v/>
      </c>
      <c r="BS65" s="4" t="str">
        <f t="shared" si="40"/>
        <v/>
      </c>
      <c r="BT65" s="25"/>
    </row>
    <row r="66">
      <c r="A66" s="2">
        <f t="shared" si="41"/>
        <v>6</v>
      </c>
      <c r="B66" s="4">
        <f t="shared" si="1"/>
        <v>18</v>
      </c>
      <c r="C66" s="4">
        <f t="shared" si="2"/>
        <v>1.14</v>
      </c>
      <c r="D66" s="4">
        <f>150+13/16</f>
        <v>150.8125</v>
      </c>
      <c r="E66" s="4">
        <f>155+5/16</f>
        <v>155.3125</v>
      </c>
      <c r="F66" s="4">
        <f t="shared" si="3"/>
        <v>4.5</v>
      </c>
      <c r="G66" s="13">
        <f t="shared" si="4"/>
        <v>0.9931270663</v>
      </c>
      <c r="H66" s="4">
        <f t="shared" si="5"/>
        <v>0</v>
      </c>
      <c r="J66" s="2">
        <f t="shared" si="42"/>
        <v>6</v>
      </c>
      <c r="K66" s="4">
        <f t="shared" si="6"/>
        <v>18</v>
      </c>
      <c r="L66" s="4">
        <f t="shared" si="7"/>
        <v>1.2</v>
      </c>
      <c r="M66" s="4">
        <f>150+13/16</f>
        <v>150.8125</v>
      </c>
      <c r="N66" s="4">
        <f>155+5/16</f>
        <v>155.3125</v>
      </c>
      <c r="O66" s="4">
        <f t="shared" si="8"/>
        <v>4.5</v>
      </c>
      <c r="P66" s="13">
        <f t="shared" si="9"/>
        <v>1</v>
      </c>
      <c r="Q66" s="4">
        <f t="shared" si="10"/>
        <v>0</v>
      </c>
      <c r="S66" s="2">
        <f t="shared" si="43"/>
        <v>6</v>
      </c>
      <c r="T66" s="4">
        <f t="shared" si="11"/>
        <v>18</v>
      </c>
      <c r="U66" s="4">
        <f t="shared" si="12"/>
        <v>1.23</v>
      </c>
      <c r="V66" s="4">
        <f>150.875-1/32</f>
        <v>150.84375</v>
      </c>
      <c r="W66" s="4">
        <f>155+5/16</f>
        <v>155.3125</v>
      </c>
      <c r="X66" s="4">
        <f t="shared" si="13"/>
        <v>4.46875</v>
      </c>
      <c r="Y66" s="13">
        <f t="shared" si="14"/>
        <v>0.9965217286</v>
      </c>
      <c r="Z66" s="4">
        <f t="shared" si="15"/>
        <v>0</v>
      </c>
      <c r="AB66" s="2">
        <f t="shared" si="44"/>
        <v>6</v>
      </c>
      <c r="AC66" s="4">
        <f t="shared" si="16"/>
        <v>18</v>
      </c>
      <c r="AD66" s="4">
        <f t="shared" si="17"/>
        <v>1.14</v>
      </c>
      <c r="AG66" s="4">
        <f t="shared" si="18"/>
        <v>0</v>
      </c>
      <c r="AH66" s="13" t="str">
        <f t="shared" si="19"/>
        <v/>
      </c>
      <c r="AI66" s="4" t="str">
        <f t="shared" si="20"/>
        <v/>
      </c>
      <c r="AJ66" s="13"/>
      <c r="AK66" s="2">
        <f t="shared" si="45"/>
        <v>6</v>
      </c>
      <c r="AL66" s="4">
        <f t="shared" si="21"/>
        <v>18</v>
      </c>
      <c r="AM66" s="4">
        <f t="shared" si="22"/>
        <v>1.14</v>
      </c>
      <c r="AP66" s="4">
        <f t="shared" si="23"/>
        <v>0</v>
      </c>
      <c r="AQ66" s="13" t="str">
        <f t="shared" si="24"/>
        <v/>
      </c>
      <c r="AR66" s="4" t="str">
        <f t="shared" si="25"/>
        <v/>
      </c>
      <c r="AS66" s="13"/>
      <c r="AT66" s="2">
        <f t="shared" si="46"/>
        <v>6</v>
      </c>
      <c r="AU66" s="4">
        <f t="shared" si="26"/>
        <v>18</v>
      </c>
      <c r="AV66" s="4">
        <f t="shared" si="27"/>
        <v>1.14</v>
      </c>
      <c r="AY66" s="4">
        <f t="shared" si="28"/>
        <v>0</v>
      </c>
      <c r="AZ66" s="13" t="str">
        <f t="shared" si="29"/>
        <v/>
      </c>
      <c r="BA66" s="4" t="str">
        <f t="shared" si="30"/>
        <v/>
      </c>
      <c r="BB66" s="13"/>
      <c r="BC66" s="2">
        <f t="shared" si="47"/>
        <v>6</v>
      </c>
      <c r="BD66" s="4">
        <f t="shared" si="31"/>
        <v>18</v>
      </c>
      <c r="BE66" s="4">
        <f t="shared" si="32"/>
        <v>1.14</v>
      </c>
      <c r="BH66" s="4">
        <f t="shared" si="33"/>
        <v>0</v>
      </c>
      <c r="BI66" s="13" t="str">
        <f t="shared" si="34"/>
        <v/>
      </c>
      <c r="BJ66" s="4" t="str">
        <f t="shared" si="35"/>
        <v/>
      </c>
      <c r="BK66" s="13"/>
      <c r="BL66" s="2">
        <f t="shared" si="48"/>
        <v>6</v>
      </c>
      <c r="BM66" s="4">
        <f t="shared" si="36"/>
        <v>18</v>
      </c>
      <c r="BN66" s="4">
        <f t="shared" si="37"/>
        <v>1.14</v>
      </c>
      <c r="BQ66" s="4">
        <f t="shared" si="38"/>
        <v>0</v>
      </c>
      <c r="BR66" s="13" t="str">
        <f t="shared" si="39"/>
        <v/>
      </c>
      <c r="BS66" s="4" t="str">
        <f t="shared" si="40"/>
        <v/>
      </c>
      <c r="BT66" s="25"/>
    </row>
    <row r="67">
      <c r="A67" s="2">
        <f t="shared" si="41"/>
        <v>6.5</v>
      </c>
      <c r="B67" s="4">
        <f t="shared" si="1"/>
        <v>19.5</v>
      </c>
      <c r="C67" s="4">
        <f t="shared" si="2"/>
        <v>1.11</v>
      </c>
      <c r="F67" s="4">
        <f t="shared" si="3"/>
        <v>0</v>
      </c>
      <c r="G67" s="13" t="str">
        <f t="shared" si="4"/>
        <v/>
      </c>
      <c r="H67" s="4" t="str">
        <f t="shared" si="5"/>
        <v/>
      </c>
      <c r="J67" s="2">
        <f t="shared" si="42"/>
        <v>6.5</v>
      </c>
      <c r="K67" s="4">
        <f t="shared" si="6"/>
        <v>19.5</v>
      </c>
      <c r="L67" s="4">
        <f t="shared" si="7"/>
        <v>1.17</v>
      </c>
      <c r="O67" s="4">
        <f t="shared" si="8"/>
        <v>0</v>
      </c>
      <c r="P67" s="13" t="str">
        <f t="shared" si="9"/>
        <v/>
      </c>
      <c r="Q67" s="4" t="str">
        <f t="shared" si="10"/>
        <v/>
      </c>
      <c r="S67" s="2">
        <f t="shared" si="43"/>
        <v>6.5</v>
      </c>
      <c r="T67" s="4">
        <f t="shared" si="11"/>
        <v>19.5</v>
      </c>
      <c r="U67" s="4">
        <f t="shared" si="12"/>
        <v>1.2</v>
      </c>
      <c r="X67" s="4">
        <f t="shared" si="13"/>
        <v>0</v>
      </c>
      <c r="Y67" s="13" t="str">
        <f t="shared" si="14"/>
        <v/>
      </c>
      <c r="Z67" s="4" t="str">
        <f t="shared" si="15"/>
        <v/>
      </c>
      <c r="AB67" s="2">
        <f t="shared" si="44"/>
        <v>6.5</v>
      </c>
      <c r="AC67" s="4">
        <f t="shared" si="16"/>
        <v>19.5</v>
      </c>
      <c r="AD67" s="4">
        <f t="shared" si="17"/>
        <v>1.11</v>
      </c>
      <c r="AG67" s="4">
        <f t="shared" si="18"/>
        <v>0</v>
      </c>
      <c r="AH67" s="13" t="str">
        <f t="shared" si="19"/>
        <v/>
      </c>
      <c r="AI67" s="4" t="str">
        <f t="shared" si="20"/>
        <v/>
      </c>
      <c r="AJ67" s="13"/>
      <c r="AK67" s="2">
        <f t="shared" si="45"/>
        <v>6.5</v>
      </c>
      <c r="AL67" s="4">
        <f t="shared" si="21"/>
        <v>19.5</v>
      </c>
      <c r="AM67" s="4">
        <f t="shared" si="22"/>
        <v>1.11</v>
      </c>
      <c r="AP67" s="4">
        <f t="shared" si="23"/>
        <v>0</v>
      </c>
      <c r="AQ67" s="13" t="str">
        <f t="shared" si="24"/>
        <v/>
      </c>
      <c r="AR67" s="4" t="str">
        <f t="shared" si="25"/>
        <v/>
      </c>
      <c r="AS67" s="13"/>
      <c r="AT67" s="2">
        <f t="shared" si="46"/>
        <v>6.5</v>
      </c>
      <c r="AU67" s="4">
        <f t="shared" si="26"/>
        <v>19.5</v>
      </c>
      <c r="AV67" s="4">
        <f t="shared" si="27"/>
        <v>1.11</v>
      </c>
      <c r="AY67" s="4">
        <f t="shared" si="28"/>
        <v>0</v>
      </c>
      <c r="AZ67" s="13" t="str">
        <f t="shared" si="29"/>
        <v/>
      </c>
      <c r="BA67" s="4" t="str">
        <f t="shared" si="30"/>
        <v/>
      </c>
      <c r="BB67" s="13"/>
      <c r="BC67" s="2">
        <f t="shared" si="47"/>
        <v>6.5</v>
      </c>
      <c r="BD67" s="4">
        <f t="shared" si="31"/>
        <v>19.5</v>
      </c>
      <c r="BE67" s="4">
        <f t="shared" si="32"/>
        <v>1.11</v>
      </c>
      <c r="BH67" s="4">
        <f t="shared" si="33"/>
        <v>0</v>
      </c>
      <c r="BI67" s="13" t="str">
        <f t="shared" si="34"/>
        <v/>
      </c>
      <c r="BJ67" s="4" t="str">
        <f t="shared" si="35"/>
        <v/>
      </c>
      <c r="BK67" s="13"/>
      <c r="BL67" s="2">
        <f t="shared" si="48"/>
        <v>6.5</v>
      </c>
      <c r="BM67" s="4">
        <f t="shared" si="36"/>
        <v>19.5</v>
      </c>
      <c r="BN67" s="4">
        <f t="shared" si="37"/>
        <v>1.11</v>
      </c>
      <c r="BQ67" s="4">
        <f t="shared" si="38"/>
        <v>0</v>
      </c>
      <c r="BR67" s="13" t="str">
        <f t="shared" si="39"/>
        <v/>
      </c>
      <c r="BS67" s="4" t="str">
        <f t="shared" si="40"/>
        <v/>
      </c>
      <c r="BT67" s="25"/>
    </row>
    <row r="68">
      <c r="A68" s="2">
        <f t="shared" si="41"/>
        <v>7</v>
      </c>
      <c r="B68" s="4">
        <f t="shared" si="1"/>
        <v>21</v>
      </c>
      <c r="C68" s="4">
        <f t="shared" si="2"/>
        <v>1.08</v>
      </c>
      <c r="F68" s="4">
        <f t="shared" si="3"/>
        <v>0</v>
      </c>
      <c r="G68" s="13" t="str">
        <f t="shared" si="4"/>
        <v/>
      </c>
      <c r="H68" s="4" t="str">
        <f t="shared" si="5"/>
        <v/>
      </c>
      <c r="J68" s="2">
        <f t="shared" si="42"/>
        <v>7</v>
      </c>
      <c r="K68" s="4">
        <f t="shared" si="6"/>
        <v>21</v>
      </c>
      <c r="L68" s="4">
        <f t="shared" si="7"/>
        <v>1.14</v>
      </c>
      <c r="O68" s="4">
        <f t="shared" si="8"/>
        <v>0</v>
      </c>
      <c r="P68" s="13" t="str">
        <f t="shared" si="9"/>
        <v/>
      </c>
      <c r="Q68" s="4" t="str">
        <f t="shared" si="10"/>
        <v/>
      </c>
      <c r="S68" s="2">
        <f t="shared" si="43"/>
        <v>7</v>
      </c>
      <c r="T68" s="4">
        <f t="shared" si="11"/>
        <v>21</v>
      </c>
      <c r="U68" s="4">
        <f t="shared" si="12"/>
        <v>1.17</v>
      </c>
      <c r="X68" s="4">
        <f t="shared" si="13"/>
        <v>0</v>
      </c>
      <c r="Y68" s="13" t="str">
        <f t="shared" si="14"/>
        <v/>
      </c>
      <c r="Z68" s="4" t="str">
        <f t="shared" si="15"/>
        <v/>
      </c>
      <c r="AB68" s="2">
        <f t="shared" si="44"/>
        <v>7</v>
      </c>
      <c r="AC68" s="4">
        <f t="shared" si="16"/>
        <v>21</v>
      </c>
      <c r="AD68" s="4">
        <f t="shared" si="17"/>
        <v>1.08</v>
      </c>
      <c r="AG68" s="4">
        <f t="shared" si="18"/>
        <v>0</v>
      </c>
      <c r="AH68" s="13" t="str">
        <f t="shared" si="19"/>
        <v/>
      </c>
      <c r="AI68" s="4" t="str">
        <f t="shared" si="20"/>
        <v/>
      </c>
      <c r="AJ68" s="13"/>
      <c r="AK68" s="2">
        <f t="shared" si="45"/>
        <v>7</v>
      </c>
      <c r="AL68" s="4">
        <f t="shared" si="21"/>
        <v>21</v>
      </c>
      <c r="AM68" s="4">
        <f t="shared" si="22"/>
        <v>1.08</v>
      </c>
      <c r="AP68" s="4">
        <f t="shared" si="23"/>
        <v>0</v>
      </c>
      <c r="AQ68" s="13" t="str">
        <f t="shared" si="24"/>
        <v/>
      </c>
      <c r="AR68" s="4" t="str">
        <f t="shared" si="25"/>
        <v/>
      </c>
      <c r="AS68" s="13"/>
      <c r="AT68" s="2">
        <f t="shared" si="46"/>
        <v>7</v>
      </c>
      <c r="AU68" s="4">
        <f t="shared" si="26"/>
        <v>21</v>
      </c>
      <c r="AV68" s="4">
        <f t="shared" si="27"/>
        <v>1.08</v>
      </c>
      <c r="AY68" s="4">
        <f t="shared" si="28"/>
        <v>0</v>
      </c>
      <c r="AZ68" s="13" t="str">
        <f t="shared" si="29"/>
        <v/>
      </c>
      <c r="BA68" s="4" t="str">
        <f t="shared" si="30"/>
        <v/>
      </c>
      <c r="BB68" s="13"/>
      <c r="BC68" s="2">
        <f t="shared" si="47"/>
        <v>7</v>
      </c>
      <c r="BD68" s="4">
        <f t="shared" si="31"/>
        <v>21</v>
      </c>
      <c r="BE68" s="4">
        <f t="shared" si="32"/>
        <v>1.08</v>
      </c>
      <c r="BH68" s="4">
        <f t="shared" si="33"/>
        <v>0</v>
      </c>
      <c r="BI68" s="13" t="str">
        <f t="shared" si="34"/>
        <v/>
      </c>
      <c r="BJ68" s="4" t="str">
        <f t="shared" si="35"/>
        <v/>
      </c>
      <c r="BK68" s="13"/>
      <c r="BL68" s="2">
        <f t="shared" si="48"/>
        <v>7</v>
      </c>
      <c r="BM68" s="4">
        <f t="shared" si="36"/>
        <v>21</v>
      </c>
      <c r="BN68" s="4">
        <f t="shared" si="37"/>
        <v>1.08</v>
      </c>
      <c r="BQ68" s="4">
        <f t="shared" si="38"/>
        <v>0</v>
      </c>
      <c r="BR68" s="13" t="str">
        <f t="shared" si="39"/>
        <v/>
      </c>
      <c r="BS68" s="4" t="str">
        <f t="shared" si="40"/>
        <v/>
      </c>
      <c r="BT68" s="25"/>
    </row>
    <row r="69">
      <c r="A69" s="2">
        <f t="shared" si="41"/>
        <v>7.5</v>
      </c>
      <c r="B69" s="4">
        <f t="shared" si="1"/>
        <v>22.5</v>
      </c>
      <c r="C69" s="4">
        <f t="shared" si="2"/>
        <v>1.05</v>
      </c>
      <c r="F69" s="4">
        <f t="shared" si="3"/>
        <v>0</v>
      </c>
      <c r="G69" s="13" t="str">
        <f t="shared" si="4"/>
        <v/>
      </c>
      <c r="H69" s="4" t="str">
        <f t="shared" si="5"/>
        <v/>
      </c>
      <c r="J69" s="2">
        <f t="shared" si="42"/>
        <v>7.5</v>
      </c>
      <c r="K69" s="4">
        <f t="shared" si="6"/>
        <v>22.5</v>
      </c>
      <c r="L69" s="4">
        <f t="shared" si="7"/>
        <v>1.11</v>
      </c>
      <c r="O69" s="4">
        <f t="shared" si="8"/>
        <v>0</v>
      </c>
      <c r="P69" s="13" t="str">
        <f t="shared" si="9"/>
        <v/>
      </c>
      <c r="Q69" s="4" t="str">
        <f t="shared" si="10"/>
        <v/>
      </c>
      <c r="S69" s="2">
        <f t="shared" si="43"/>
        <v>7.5</v>
      </c>
      <c r="T69" s="4">
        <f t="shared" si="11"/>
        <v>22.5</v>
      </c>
      <c r="U69" s="4">
        <f t="shared" si="12"/>
        <v>1.14</v>
      </c>
      <c r="X69" s="4">
        <f t="shared" si="13"/>
        <v>0</v>
      </c>
      <c r="Y69" s="13" t="str">
        <f t="shared" si="14"/>
        <v/>
      </c>
      <c r="Z69" s="4" t="str">
        <f t="shared" si="15"/>
        <v/>
      </c>
      <c r="AB69" s="2">
        <f t="shared" si="44"/>
        <v>7.5</v>
      </c>
      <c r="AC69" s="4">
        <f t="shared" si="16"/>
        <v>22.5</v>
      </c>
      <c r="AD69" s="4">
        <f t="shared" si="17"/>
        <v>1.05</v>
      </c>
      <c r="AG69" s="4">
        <f t="shared" si="18"/>
        <v>0</v>
      </c>
      <c r="AH69" s="13" t="str">
        <f t="shared" si="19"/>
        <v/>
      </c>
      <c r="AI69" s="4" t="str">
        <f t="shared" si="20"/>
        <v/>
      </c>
      <c r="AJ69" s="13"/>
      <c r="AK69" s="2">
        <f t="shared" si="45"/>
        <v>7.5</v>
      </c>
      <c r="AL69" s="4">
        <f t="shared" si="21"/>
        <v>22.5</v>
      </c>
      <c r="AM69" s="4">
        <f t="shared" si="22"/>
        <v>1.05</v>
      </c>
      <c r="AP69" s="4">
        <f t="shared" si="23"/>
        <v>0</v>
      </c>
      <c r="AQ69" s="13" t="str">
        <f t="shared" si="24"/>
        <v/>
      </c>
      <c r="AR69" s="4" t="str">
        <f t="shared" si="25"/>
        <v/>
      </c>
      <c r="AS69" s="13"/>
      <c r="AT69" s="2">
        <f t="shared" si="46"/>
        <v>7.5</v>
      </c>
      <c r="AU69" s="4">
        <f t="shared" si="26"/>
        <v>22.5</v>
      </c>
      <c r="AV69" s="4">
        <f t="shared" si="27"/>
        <v>1.05</v>
      </c>
      <c r="AY69" s="4">
        <f t="shared" si="28"/>
        <v>0</v>
      </c>
      <c r="AZ69" s="13" t="str">
        <f t="shared" si="29"/>
        <v/>
      </c>
      <c r="BA69" s="4" t="str">
        <f t="shared" si="30"/>
        <v/>
      </c>
      <c r="BB69" s="13"/>
      <c r="BC69" s="2">
        <f t="shared" si="47"/>
        <v>7.5</v>
      </c>
      <c r="BD69" s="4">
        <f t="shared" si="31"/>
        <v>22.5</v>
      </c>
      <c r="BE69" s="4">
        <f t="shared" si="32"/>
        <v>1.05</v>
      </c>
      <c r="BH69" s="4">
        <f t="shared" si="33"/>
        <v>0</v>
      </c>
      <c r="BI69" s="13" t="str">
        <f t="shared" si="34"/>
        <v/>
      </c>
      <c r="BJ69" s="4" t="str">
        <f t="shared" si="35"/>
        <v/>
      </c>
      <c r="BK69" s="13"/>
      <c r="BL69" s="2">
        <f t="shared" si="48"/>
        <v>7.5</v>
      </c>
      <c r="BM69" s="4">
        <f t="shared" si="36"/>
        <v>22.5</v>
      </c>
      <c r="BN69" s="4">
        <f t="shared" si="37"/>
        <v>1.05</v>
      </c>
      <c r="BQ69" s="4">
        <f t="shared" si="38"/>
        <v>0</v>
      </c>
      <c r="BR69" s="13" t="str">
        <f t="shared" si="39"/>
        <v/>
      </c>
      <c r="BS69" s="4" t="str">
        <f t="shared" si="40"/>
        <v/>
      </c>
      <c r="BT69" s="25"/>
    </row>
    <row r="70">
      <c r="A70" s="2">
        <f t="shared" si="41"/>
        <v>8</v>
      </c>
      <c r="B70" s="4">
        <f t="shared" si="1"/>
        <v>24</v>
      </c>
      <c r="C70" s="4">
        <f t="shared" si="2"/>
        <v>1.02</v>
      </c>
      <c r="D70" s="4">
        <f>150+13/16</f>
        <v>150.8125</v>
      </c>
      <c r="E70" s="4">
        <f>155+5/16</f>
        <v>155.3125</v>
      </c>
      <c r="F70" s="4">
        <f t="shared" si="3"/>
        <v>4.5</v>
      </c>
      <c r="G70" s="13">
        <f t="shared" si="4"/>
        <v>0.9931270663</v>
      </c>
      <c r="H70" s="4">
        <f t="shared" si="5"/>
        <v>0</v>
      </c>
      <c r="J70" s="2">
        <f t="shared" si="42"/>
        <v>8</v>
      </c>
      <c r="K70" s="4">
        <f t="shared" si="6"/>
        <v>24</v>
      </c>
      <c r="L70" s="4">
        <f t="shared" si="7"/>
        <v>1.08</v>
      </c>
      <c r="M70" s="4">
        <f>150.875-1/32</f>
        <v>150.84375</v>
      </c>
      <c r="N70" s="4">
        <f>155+5/16</f>
        <v>155.3125</v>
      </c>
      <c r="O70" s="4">
        <f t="shared" si="8"/>
        <v>4.46875</v>
      </c>
      <c r="P70" s="13">
        <f t="shared" si="9"/>
        <v>0.9965217286</v>
      </c>
      <c r="Q70" s="4">
        <f t="shared" si="10"/>
        <v>0</v>
      </c>
      <c r="S70" s="2">
        <f t="shared" si="43"/>
        <v>8</v>
      </c>
      <c r="T70" s="4">
        <f t="shared" si="11"/>
        <v>24</v>
      </c>
      <c r="U70" s="4">
        <f t="shared" si="12"/>
        <v>1.11</v>
      </c>
      <c r="V70" s="4">
        <f>150.875-1/32</f>
        <v>150.84375</v>
      </c>
      <c r="W70" s="4">
        <f>155+5/16</f>
        <v>155.3125</v>
      </c>
      <c r="X70" s="4">
        <f t="shared" si="13"/>
        <v>4.46875</v>
      </c>
      <c r="Y70" s="13">
        <f t="shared" si="14"/>
        <v>0.9965217286</v>
      </c>
      <c r="Z70" s="4">
        <f t="shared" si="15"/>
        <v>0</v>
      </c>
      <c r="AB70" s="2">
        <f t="shared" si="44"/>
        <v>8</v>
      </c>
      <c r="AC70" s="4">
        <f t="shared" si="16"/>
        <v>24</v>
      </c>
      <c r="AD70" s="4">
        <f t="shared" si="17"/>
        <v>1.02</v>
      </c>
      <c r="AG70" s="4">
        <f t="shared" si="18"/>
        <v>0</v>
      </c>
      <c r="AH70" s="13" t="str">
        <f t="shared" si="19"/>
        <v/>
      </c>
      <c r="AI70" s="4" t="str">
        <f t="shared" si="20"/>
        <v/>
      </c>
      <c r="AJ70" s="13"/>
      <c r="AK70" s="2">
        <f t="shared" si="45"/>
        <v>8</v>
      </c>
      <c r="AL70" s="4">
        <f t="shared" si="21"/>
        <v>24</v>
      </c>
      <c r="AM70" s="4">
        <f t="shared" si="22"/>
        <v>1.02</v>
      </c>
      <c r="AP70" s="4">
        <f t="shared" si="23"/>
        <v>0</v>
      </c>
      <c r="AQ70" s="13" t="str">
        <f t="shared" si="24"/>
        <v/>
      </c>
      <c r="AR70" s="4" t="str">
        <f t="shared" si="25"/>
        <v/>
      </c>
      <c r="AS70" s="13"/>
      <c r="AT70" s="2">
        <f t="shared" si="46"/>
        <v>8</v>
      </c>
      <c r="AU70" s="4">
        <f t="shared" si="26"/>
        <v>24</v>
      </c>
      <c r="AV70" s="4">
        <f t="shared" si="27"/>
        <v>1.02</v>
      </c>
      <c r="AY70" s="4">
        <f t="shared" si="28"/>
        <v>0</v>
      </c>
      <c r="AZ70" s="13" t="str">
        <f t="shared" si="29"/>
        <v/>
      </c>
      <c r="BA70" s="4" t="str">
        <f t="shared" si="30"/>
        <v/>
      </c>
      <c r="BB70" s="13"/>
      <c r="BC70" s="2">
        <f t="shared" si="47"/>
        <v>8</v>
      </c>
      <c r="BD70" s="4">
        <f t="shared" si="31"/>
        <v>24</v>
      </c>
      <c r="BE70" s="4">
        <f t="shared" si="32"/>
        <v>1.02</v>
      </c>
      <c r="BH70" s="4">
        <f t="shared" si="33"/>
        <v>0</v>
      </c>
      <c r="BI70" s="13" t="str">
        <f t="shared" si="34"/>
        <v/>
      </c>
      <c r="BJ70" s="4" t="str">
        <f t="shared" si="35"/>
        <v/>
      </c>
      <c r="BK70" s="13"/>
      <c r="BL70" s="2">
        <f t="shared" si="48"/>
        <v>8</v>
      </c>
      <c r="BM70" s="4">
        <f t="shared" si="36"/>
        <v>24</v>
      </c>
      <c r="BN70" s="4">
        <f t="shared" si="37"/>
        <v>1.02</v>
      </c>
      <c r="BQ70" s="4">
        <f t="shared" si="38"/>
        <v>0</v>
      </c>
      <c r="BR70" s="13" t="str">
        <f t="shared" si="39"/>
        <v/>
      </c>
      <c r="BS70" s="4" t="str">
        <f t="shared" si="40"/>
        <v/>
      </c>
      <c r="BT70" s="25"/>
    </row>
    <row r="71">
      <c r="A71" s="2">
        <f t="shared" si="41"/>
        <v>8.5</v>
      </c>
      <c r="B71" s="4">
        <f t="shared" si="1"/>
        <v>25.5</v>
      </c>
      <c r="C71" s="4">
        <f t="shared" si="2"/>
        <v>0.99</v>
      </c>
      <c r="F71" s="4">
        <f t="shared" si="3"/>
        <v>0</v>
      </c>
      <c r="G71" s="26"/>
      <c r="H71" s="4" t="str">
        <f t="shared" si="5"/>
        <v/>
      </c>
      <c r="J71" s="2">
        <f t="shared" si="42"/>
        <v>8.5</v>
      </c>
      <c r="K71" s="4">
        <f t="shared" si="6"/>
        <v>25.5</v>
      </c>
      <c r="L71" s="4">
        <f t="shared" si="7"/>
        <v>1.05</v>
      </c>
      <c r="O71" s="4">
        <f t="shared" si="8"/>
        <v>0</v>
      </c>
      <c r="P71" s="26"/>
      <c r="Q71" s="4" t="str">
        <f t="shared" si="10"/>
        <v/>
      </c>
      <c r="S71" s="2">
        <f t="shared" si="43"/>
        <v>8.5</v>
      </c>
      <c r="T71" s="4">
        <f t="shared" si="11"/>
        <v>25.5</v>
      </c>
      <c r="U71" s="4">
        <f t="shared" si="12"/>
        <v>1.08</v>
      </c>
      <c r="X71" s="4">
        <f t="shared" si="13"/>
        <v>0</v>
      </c>
      <c r="Y71" s="26"/>
      <c r="Z71" s="4" t="str">
        <f t="shared" si="15"/>
        <v/>
      </c>
      <c r="AB71" s="2">
        <f t="shared" si="44"/>
        <v>8.5</v>
      </c>
      <c r="AC71" s="4">
        <f t="shared" si="16"/>
        <v>25.5</v>
      </c>
      <c r="AD71" s="4">
        <f t="shared" si="17"/>
        <v>0.99</v>
      </c>
      <c r="AG71" s="4">
        <f t="shared" si="18"/>
        <v>0</v>
      </c>
      <c r="AH71" s="26"/>
      <c r="AI71" s="4" t="str">
        <f t="shared" si="20"/>
        <v/>
      </c>
      <c r="AJ71" s="13"/>
      <c r="AK71" s="2">
        <f t="shared" si="45"/>
        <v>8.5</v>
      </c>
      <c r="AL71" s="4">
        <f t="shared" si="21"/>
        <v>25.5</v>
      </c>
      <c r="AM71" s="4">
        <f t="shared" si="22"/>
        <v>0.99</v>
      </c>
      <c r="AP71" s="4">
        <f t="shared" si="23"/>
        <v>0</v>
      </c>
      <c r="AQ71" s="26"/>
      <c r="AR71" s="4" t="str">
        <f t="shared" si="25"/>
        <v/>
      </c>
      <c r="AS71" s="13"/>
      <c r="AT71" s="2">
        <f t="shared" si="46"/>
        <v>8.5</v>
      </c>
      <c r="AU71" s="4">
        <f t="shared" si="26"/>
        <v>25.5</v>
      </c>
      <c r="AV71" s="4">
        <f t="shared" si="27"/>
        <v>0.99</v>
      </c>
      <c r="AY71" s="4">
        <f t="shared" si="28"/>
        <v>0</v>
      </c>
      <c r="AZ71" s="26"/>
      <c r="BA71" s="4" t="str">
        <f t="shared" si="30"/>
        <v/>
      </c>
      <c r="BB71" s="13"/>
      <c r="BC71" s="2">
        <f t="shared" si="47"/>
        <v>8.5</v>
      </c>
      <c r="BD71" s="4">
        <f t="shared" si="31"/>
        <v>25.5</v>
      </c>
      <c r="BE71" s="4">
        <f t="shared" si="32"/>
        <v>0.99</v>
      </c>
      <c r="BH71" s="4">
        <f t="shared" si="33"/>
        <v>0</v>
      </c>
      <c r="BI71" s="26"/>
      <c r="BJ71" s="4" t="str">
        <f t="shared" si="35"/>
        <v/>
      </c>
      <c r="BK71" s="13"/>
      <c r="BL71" s="2">
        <f t="shared" si="48"/>
        <v>8.5</v>
      </c>
      <c r="BM71" s="4">
        <f t="shared" si="36"/>
        <v>25.5</v>
      </c>
      <c r="BN71" s="4">
        <f t="shared" si="37"/>
        <v>0.99</v>
      </c>
      <c r="BQ71" s="4">
        <f t="shared" si="38"/>
        <v>0</v>
      </c>
      <c r="BR71" s="26"/>
      <c r="BS71" s="4" t="str">
        <f t="shared" si="40"/>
        <v/>
      </c>
      <c r="BT71" s="25"/>
    </row>
    <row r="72">
      <c r="A72" s="2">
        <f t="shared" si="41"/>
        <v>9</v>
      </c>
      <c r="B72" s="4">
        <f t="shared" si="1"/>
        <v>27</v>
      </c>
      <c r="C72" s="4">
        <f t="shared" si="2"/>
        <v>0.96</v>
      </c>
      <c r="F72" s="4">
        <f t="shared" si="3"/>
        <v>0</v>
      </c>
      <c r="G72" s="13" t="str">
        <f t="shared" ref="G72:G174" si="49">if(ISBLANK(E72), , if(E72&lt;D72,-sqrt(-F72/B$18), sqrt(F72/B$18)))</f>
        <v/>
      </c>
      <c r="H72" s="4" t="str">
        <f t="shared" si="5"/>
        <v/>
      </c>
      <c r="J72" s="2">
        <f t="shared" si="42"/>
        <v>9</v>
      </c>
      <c r="K72" s="4">
        <f t="shared" si="6"/>
        <v>27</v>
      </c>
      <c r="L72" s="4">
        <f t="shared" si="7"/>
        <v>1.02</v>
      </c>
      <c r="O72" s="4">
        <f t="shared" si="8"/>
        <v>0</v>
      </c>
      <c r="P72" s="13" t="str">
        <f t="shared" ref="P72:P174" si="50">if(ISBLANK(N72), , if(N72&lt;M72,-sqrt(-O72/K$18), sqrt(O72/K$18)))</f>
        <v/>
      </c>
      <c r="Q72" s="4" t="str">
        <f t="shared" si="10"/>
        <v/>
      </c>
      <c r="S72" s="2">
        <f t="shared" si="43"/>
        <v>9</v>
      </c>
      <c r="T72" s="4">
        <f t="shared" si="11"/>
        <v>27</v>
      </c>
      <c r="U72" s="4">
        <f t="shared" si="12"/>
        <v>1.05</v>
      </c>
      <c r="X72" s="4">
        <f t="shared" si="13"/>
        <v>0</v>
      </c>
      <c r="Y72" s="13" t="str">
        <f t="shared" ref="Y72:Y174" si="51">if(ISBLANK(W72), , if(W72&lt;V72,-sqrt(-X72/T$18), sqrt(X72/T$18)))</f>
        <v/>
      </c>
      <c r="Z72" s="4" t="str">
        <f t="shared" si="15"/>
        <v/>
      </c>
      <c r="AB72" s="2">
        <f t="shared" si="44"/>
        <v>9</v>
      </c>
      <c r="AC72" s="4">
        <f t="shared" si="16"/>
        <v>27</v>
      </c>
      <c r="AD72" s="4">
        <f t="shared" si="17"/>
        <v>0.96</v>
      </c>
      <c r="AG72" s="4">
        <f t="shared" si="18"/>
        <v>0</v>
      </c>
      <c r="AH72" s="13" t="str">
        <f t="shared" ref="AH72:AH174" si="52">if(ISBLANK(AF72), , if(AF72&lt;AE72,-sqrt(-AG72/AC$18), sqrt(AG72/AC$18)))</f>
        <v/>
      </c>
      <c r="AI72" s="4" t="str">
        <f t="shared" si="20"/>
        <v/>
      </c>
      <c r="AJ72" s="13"/>
      <c r="AK72" s="2">
        <f t="shared" si="45"/>
        <v>9</v>
      </c>
      <c r="AL72" s="4">
        <f t="shared" si="21"/>
        <v>27</v>
      </c>
      <c r="AM72" s="4">
        <f t="shared" si="22"/>
        <v>0.96</v>
      </c>
      <c r="AP72" s="4">
        <f t="shared" si="23"/>
        <v>0</v>
      </c>
      <c r="AQ72" s="13" t="str">
        <f t="shared" ref="AQ72:AQ174" si="53">if(ISBLANK(AO72), , if(AO72&lt;AN72,-sqrt(-AP72/AL$18), sqrt(AP72/AL$18)))</f>
        <v/>
      </c>
      <c r="AR72" s="4" t="str">
        <f t="shared" si="25"/>
        <v/>
      </c>
      <c r="AS72" s="13"/>
      <c r="AT72" s="2">
        <f t="shared" si="46"/>
        <v>9</v>
      </c>
      <c r="AU72" s="4">
        <f t="shared" si="26"/>
        <v>27</v>
      </c>
      <c r="AV72" s="4">
        <f t="shared" si="27"/>
        <v>0.96</v>
      </c>
      <c r="AY72" s="4">
        <f t="shared" si="28"/>
        <v>0</v>
      </c>
      <c r="AZ72" s="13" t="str">
        <f t="shared" ref="AZ72:AZ174" si="54">if(ISBLANK(AX72), , if(AX72&lt;AW72,-sqrt(-AY72/AU$18), sqrt(AY72/AU$18)))</f>
        <v/>
      </c>
      <c r="BA72" s="4" t="str">
        <f t="shared" si="30"/>
        <v/>
      </c>
      <c r="BB72" s="13"/>
      <c r="BC72" s="2">
        <f t="shared" si="47"/>
        <v>9</v>
      </c>
      <c r="BD72" s="4">
        <f t="shared" si="31"/>
        <v>27</v>
      </c>
      <c r="BE72" s="4">
        <f t="shared" si="32"/>
        <v>0.96</v>
      </c>
      <c r="BH72" s="4">
        <f t="shared" si="33"/>
        <v>0</v>
      </c>
      <c r="BI72" s="13" t="str">
        <f t="shared" ref="BI72:BI174" si="55">if(ISBLANK(BG72), , if(BG72&lt;BF72,-sqrt(-BH72/BD$18), sqrt(BH72/BD$18)))</f>
        <v/>
      </c>
      <c r="BJ72" s="4" t="str">
        <f t="shared" si="35"/>
        <v/>
      </c>
      <c r="BK72" s="13"/>
      <c r="BL72" s="2">
        <f t="shared" si="48"/>
        <v>9</v>
      </c>
      <c r="BM72" s="4">
        <f t="shared" si="36"/>
        <v>27</v>
      </c>
      <c r="BN72" s="4">
        <f t="shared" si="37"/>
        <v>0.96</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0.93</v>
      </c>
      <c r="F73" s="4">
        <f t="shared" si="3"/>
        <v>0</v>
      </c>
      <c r="G73" s="13" t="str">
        <f t="shared" si="49"/>
        <v/>
      </c>
      <c r="H73" s="4" t="str">
        <f t="shared" si="5"/>
        <v/>
      </c>
      <c r="J73" s="2">
        <f t="shared" si="42"/>
        <v>9.5</v>
      </c>
      <c r="K73" s="4">
        <f t="shared" si="6"/>
        <v>28.5</v>
      </c>
      <c r="L73" s="4">
        <f t="shared" si="7"/>
        <v>0.99</v>
      </c>
      <c r="O73" s="4">
        <f t="shared" si="8"/>
        <v>0</v>
      </c>
      <c r="P73" s="13" t="str">
        <f t="shared" si="50"/>
        <v/>
      </c>
      <c r="Q73" s="4" t="str">
        <f t="shared" si="10"/>
        <v/>
      </c>
      <c r="S73" s="2">
        <f t="shared" si="43"/>
        <v>9.5</v>
      </c>
      <c r="T73" s="4">
        <f t="shared" si="11"/>
        <v>28.5</v>
      </c>
      <c r="U73" s="4">
        <f t="shared" si="12"/>
        <v>1.02</v>
      </c>
      <c r="X73" s="4">
        <f t="shared" si="13"/>
        <v>0</v>
      </c>
      <c r="Y73" s="13" t="str">
        <f t="shared" si="51"/>
        <v/>
      </c>
      <c r="Z73" s="4" t="str">
        <f t="shared" si="15"/>
        <v/>
      </c>
      <c r="AB73" s="2">
        <f t="shared" si="44"/>
        <v>9.5</v>
      </c>
      <c r="AC73" s="4">
        <f t="shared" si="16"/>
        <v>28.5</v>
      </c>
      <c r="AD73" s="4">
        <f t="shared" si="17"/>
        <v>0.93</v>
      </c>
      <c r="AG73" s="4">
        <f t="shared" si="18"/>
        <v>0</v>
      </c>
      <c r="AH73" s="13" t="str">
        <f t="shared" si="52"/>
        <v/>
      </c>
      <c r="AI73" s="4" t="str">
        <f t="shared" si="20"/>
        <v/>
      </c>
      <c r="AJ73" s="13"/>
      <c r="AK73" s="2">
        <f t="shared" si="45"/>
        <v>9.5</v>
      </c>
      <c r="AL73" s="4">
        <f t="shared" si="21"/>
        <v>28.5</v>
      </c>
      <c r="AM73" s="4">
        <f t="shared" si="22"/>
        <v>0.93</v>
      </c>
      <c r="AP73" s="4">
        <f t="shared" si="23"/>
        <v>0</v>
      </c>
      <c r="AQ73" s="13" t="str">
        <f t="shared" si="53"/>
        <v/>
      </c>
      <c r="AR73" s="4" t="str">
        <f t="shared" si="25"/>
        <v/>
      </c>
      <c r="AS73" s="13"/>
      <c r="AT73" s="2">
        <f t="shared" si="46"/>
        <v>9.5</v>
      </c>
      <c r="AU73" s="4">
        <f t="shared" si="26"/>
        <v>28.5</v>
      </c>
      <c r="AV73" s="4">
        <f t="shared" si="27"/>
        <v>0.93</v>
      </c>
      <c r="AY73" s="4">
        <f t="shared" si="28"/>
        <v>0</v>
      </c>
      <c r="AZ73" s="13" t="str">
        <f t="shared" si="54"/>
        <v/>
      </c>
      <c r="BA73" s="4" t="str">
        <f t="shared" si="30"/>
        <v/>
      </c>
      <c r="BB73" s="13"/>
      <c r="BC73" s="2">
        <f t="shared" si="47"/>
        <v>9.5</v>
      </c>
      <c r="BD73" s="4">
        <f t="shared" si="31"/>
        <v>28.5</v>
      </c>
      <c r="BE73" s="4">
        <f t="shared" si="32"/>
        <v>0.93</v>
      </c>
      <c r="BH73" s="4">
        <f t="shared" si="33"/>
        <v>0</v>
      </c>
      <c r="BI73" s="13" t="str">
        <f t="shared" si="55"/>
        <v/>
      </c>
      <c r="BJ73" s="4" t="str">
        <f t="shared" si="35"/>
        <v/>
      </c>
      <c r="BK73" s="13"/>
      <c r="BL73" s="2">
        <f t="shared" si="48"/>
        <v>9.5</v>
      </c>
      <c r="BM73" s="4">
        <f t="shared" si="36"/>
        <v>28.5</v>
      </c>
      <c r="BN73" s="4">
        <f t="shared" si="37"/>
        <v>0.93</v>
      </c>
      <c r="BQ73" s="4">
        <f t="shared" si="38"/>
        <v>0</v>
      </c>
      <c r="BR73" s="13" t="str">
        <f t="shared" si="56"/>
        <v/>
      </c>
      <c r="BS73" s="4" t="str">
        <f t="shared" si="40"/>
        <v/>
      </c>
      <c r="BT73" s="25"/>
    </row>
    <row r="74">
      <c r="A74" s="2">
        <f t="shared" si="41"/>
        <v>10</v>
      </c>
      <c r="B74" s="4">
        <f t="shared" si="1"/>
        <v>30</v>
      </c>
      <c r="C74" s="4">
        <f t="shared" si="2"/>
        <v>0.9</v>
      </c>
      <c r="D74" s="4">
        <f>150+13/16</f>
        <v>150.8125</v>
      </c>
      <c r="E74" s="4">
        <f>155+5/16</f>
        <v>155.3125</v>
      </c>
      <c r="F74" s="4">
        <f t="shared" si="3"/>
        <v>4.5</v>
      </c>
      <c r="G74" s="13">
        <f t="shared" si="49"/>
        <v>0.9931270663</v>
      </c>
      <c r="H74" s="4">
        <f t="shared" si="5"/>
        <v>0</v>
      </c>
      <c r="J74" s="2">
        <f t="shared" si="42"/>
        <v>10</v>
      </c>
      <c r="K74" s="4">
        <f t="shared" si="6"/>
        <v>30</v>
      </c>
      <c r="L74" s="4">
        <f t="shared" si="7"/>
        <v>0.96</v>
      </c>
      <c r="M74" s="4">
        <f>150.875-1/32</f>
        <v>150.84375</v>
      </c>
      <c r="N74" s="4">
        <f>155.25+1/32</f>
        <v>155.28125</v>
      </c>
      <c r="O74" s="4">
        <f t="shared" si="8"/>
        <v>4.4375</v>
      </c>
      <c r="P74" s="13">
        <f t="shared" si="50"/>
        <v>0.993031274</v>
      </c>
      <c r="Q74" s="4">
        <f t="shared" si="10"/>
        <v>0</v>
      </c>
      <c r="S74" s="2">
        <f t="shared" si="43"/>
        <v>10</v>
      </c>
      <c r="T74" s="4">
        <f t="shared" si="11"/>
        <v>30</v>
      </c>
      <c r="U74" s="4">
        <f t="shared" si="12"/>
        <v>0.99</v>
      </c>
      <c r="V74" s="4">
        <f>150.875-1/32</f>
        <v>150.84375</v>
      </c>
      <c r="W74" s="4">
        <f>155.25+1/32</f>
        <v>155.28125</v>
      </c>
      <c r="X74" s="4">
        <f t="shared" si="13"/>
        <v>4.4375</v>
      </c>
      <c r="Y74" s="13">
        <f t="shared" si="51"/>
        <v>0.993031274</v>
      </c>
      <c r="Z74" s="4">
        <f t="shared" si="15"/>
        <v>0</v>
      </c>
      <c r="AB74" s="2">
        <f t="shared" si="44"/>
        <v>10</v>
      </c>
      <c r="AC74" s="4">
        <f t="shared" si="16"/>
        <v>30</v>
      </c>
      <c r="AD74" s="4">
        <f t="shared" si="17"/>
        <v>0.9</v>
      </c>
      <c r="AG74" s="4">
        <f t="shared" si="18"/>
        <v>0</v>
      </c>
      <c r="AH74" s="13" t="str">
        <f t="shared" si="52"/>
        <v/>
      </c>
      <c r="AI74" s="4" t="str">
        <f t="shared" si="20"/>
        <v/>
      </c>
      <c r="AJ74" s="13"/>
      <c r="AK74" s="2">
        <f t="shared" si="45"/>
        <v>10</v>
      </c>
      <c r="AL74" s="4">
        <f t="shared" si="21"/>
        <v>30</v>
      </c>
      <c r="AM74" s="4">
        <f t="shared" si="22"/>
        <v>0.9</v>
      </c>
      <c r="AP74" s="4">
        <f t="shared" si="23"/>
        <v>0</v>
      </c>
      <c r="AQ74" s="13" t="str">
        <f t="shared" si="53"/>
        <v/>
      </c>
      <c r="AR74" s="4" t="str">
        <f t="shared" si="25"/>
        <v/>
      </c>
      <c r="AS74" s="13"/>
      <c r="AT74" s="2">
        <f t="shared" si="46"/>
        <v>10</v>
      </c>
      <c r="AU74" s="4">
        <f t="shared" si="26"/>
        <v>30</v>
      </c>
      <c r="AV74" s="4">
        <f t="shared" si="27"/>
        <v>0.9</v>
      </c>
      <c r="AY74" s="4">
        <f t="shared" si="28"/>
        <v>0</v>
      </c>
      <c r="AZ74" s="13" t="str">
        <f t="shared" si="54"/>
        <v/>
      </c>
      <c r="BA74" s="4" t="str">
        <f t="shared" si="30"/>
        <v/>
      </c>
      <c r="BB74" s="13"/>
      <c r="BC74" s="2">
        <f t="shared" si="47"/>
        <v>10</v>
      </c>
      <c r="BD74" s="4">
        <f t="shared" si="31"/>
        <v>30</v>
      </c>
      <c r="BE74" s="4">
        <f t="shared" si="32"/>
        <v>0.9</v>
      </c>
      <c r="BH74" s="4">
        <f t="shared" si="33"/>
        <v>0</v>
      </c>
      <c r="BI74" s="13" t="str">
        <f t="shared" si="55"/>
        <v/>
      </c>
      <c r="BJ74" s="4" t="str">
        <f t="shared" si="35"/>
        <v/>
      </c>
      <c r="BK74" s="13"/>
      <c r="BL74" s="2">
        <f t="shared" si="48"/>
        <v>10</v>
      </c>
      <c r="BM74" s="4">
        <f t="shared" si="36"/>
        <v>30</v>
      </c>
      <c r="BN74" s="4">
        <f t="shared" si="37"/>
        <v>0.9</v>
      </c>
      <c r="BQ74" s="4">
        <f t="shared" si="38"/>
        <v>0</v>
      </c>
      <c r="BR74" s="13" t="str">
        <f t="shared" si="56"/>
        <v/>
      </c>
      <c r="BS74" s="4" t="str">
        <f t="shared" si="40"/>
        <v/>
      </c>
      <c r="BT74" s="25"/>
    </row>
    <row r="75">
      <c r="A75" s="2">
        <f t="shared" si="41"/>
        <v>10.5</v>
      </c>
      <c r="B75" s="4">
        <f t="shared" si="1"/>
        <v>31.5</v>
      </c>
      <c r="C75" s="4">
        <f t="shared" si="2"/>
        <v>0.87</v>
      </c>
      <c r="F75" s="4">
        <f t="shared" si="3"/>
        <v>0</v>
      </c>
      <c r="G75" s="13" t="str">
        <f t="shared" si="49"/>
        <v/>
      </c>
      <c r="H75" s="4" t="str">
        <f t="shared" si="5"/>
        <v/>
      </c>
      <c r="J75" s="2">
        <f t="shared" si="42"/>
        <v>10.5</v>
      </c>
      <c r="K75" s="4">
        <f t="shared" si="6"/>
        <v>31.5</v>
      </c>
      <c r="L75" s="4">
        <f t="shared" si="7"/>
        <v>0.93</v>
      </c>
      <c r="O75" s="4">
        <f t="shared" si="8"/>
        <v>0</v>
      </c>
      <c r="P75" s="13" t="str">
        <f t="shared" si="50"/>
        <v/>
      </c>
      <c r="Q75" s="4" t="str">
        <f t="shared" si="10"/>
        <v/>
      </c>
      <c r="S75" s="2">
        <f t="shared" si="43"/>
        <v>10.5</v>
      </c>
      <c r="T75" s="4">
        <f t="shared" si="11"/>
        <v>31.5</v>
      </c>
      <c r="U75" s="4">
        <f t="shared" si="12"/>
        <v>0.96</v>
      </c>
      <c r="X75" s="4">
        <f t="shared" si="13"/>
        <v>0</v>
      </c>
      <c r="Y75" s="13" t="str">
        <f t="shared" si="51"/>
        <v/>
      </c>
      <c r="Z75" s="4" t="str">
        <f t="shared" si="15"/>
        <v/>
      </c>
      <c r="AB75" s="2">
        <f t="shared" si="44"/>
        <v>10.5</v>
      </c>
      <c r="AC75" s="4">
        <f t="shared" si="16"/>
        <v>31.5</v>
      </c>
      <c r="AD75" s="4">
        <f t="shared" si="17"/>
        <v>0.87</v>
      </c>
      <c r="AG75" s="4">
        <f t="shared" si="18"/>
        <v>0</v>
      </c>
      <c r="AH75" s="13" t="str">
        <f t="shared" si="52"/>
        <v/>
      </c>
      <c r="AI75" s="4" t="str">
        <f t="shared" si="20"/>
        <v/>
      </c>
      <c r="AJ75" s="13"/>
      <c r="AK75" s="2">
        <f t="shared" si="45"/>
        <v>10.5</v>
      </c>
      <c r="AL75" s="4">
        <f t="shared" si="21"/>
        <v>31.5</v>
      </c>
      <c r="AM75" s="4">
        <f t="shared" si="22"/>
        <v>0.87</v>
      </c>
      <c r="AP75" s="4">
        <f t="shared" si="23"/>
        <v>0</v>
      </c>
      <c r="AQ75" s="13" t="str">
        <f t="shared" si="53"/>
        <v/>
      </c>
      <c r="AR75" s="4" t="str">
        <f t="shared" si="25"/>
        <v/>
      </c>
      <c r="AS75" s="13"/>
      <c r="AT75" s="2">
        <f t="shared" si="46"/>
        <v>10.5</v>
      </c>
      <c r="AU75" s="4">
        <f t="shared" si="26"/>
        <v>31.5</v>
      </c>
      <c r="AV75" s="4">
        <f t="shared" si="27"/>
        <v>0.87</v>
      </c>
      <c r="AY75" s="4">
        <f t="shared" si="28"/>
        <v>0</v>
      </c>
      <c r="AZ75" s="13" t="str">
        <f t="shared" si="54"/>
        <v/>
      </c>
      <c r="BA75" s="4" t="str">
        <f t="shared" si="30"/>
        <v/>
      </c>
      <c r="BB75" s="13"/>
      <c r="BC75" s="2">
        <f t="shared" si="47"/>
        <v>10.5</v>
      </c>
      <c r="BD75" s="4">
        <f t="shared" si="31"/>
        <v>31.5</v>
      </c>
      <c r="BE75" s="4">
        <f t="shared" si="32"/>
        <v>0.87</v>
      </c>
      <c r="BH75" s="4">
        <f t="shared" si="33"/>
        <v>0</v>
      </c>
      <c r="BI75" s="13" t="str">
        <f t="shared" si="55"/>
        <v/>
      </c>
      <c r="BJ75" s="4" t="str">
        <f t="shared" si="35"/>
        <v/>
      </c>
      <c r="BK75" s="13"/>
      <c r="BL75" s="2">
        <f t="shared" si="48"/>
        <v>10.5</v>
      </c>
      <c r="BM75" s="4">
        <f t="shared" si="36"/>
        <v>31.5</v>
      </c>
      <c r="BN75" s="4">
        <f t="shared" si="37"/>
        <v>0.87</v>
      </c>
      <c r="BQ75" s="4">
        <f t="shared" si="38"/>
        <v>0</v>
      </c>
      <c r="BR75" s="13" t="str">
        <f t="shared" si="56"/>
        <v/>
      </c>
      <c r="BS75" s="4" t="str">
        <f t="shared" si="40"/>
        <v/>
      </c>
      <c r="BT75" s="25"/>
    </row>
    <row r="76">
      <c r="A76" s="2">
        <f t="shared" si="41"/>
        <v>11</v>
      </c>
      <c r="B76" s="4">
        <f t="shared" si="1"/>
        <v>33</v>
      </c>
      <c r="C76" s="4">
        <f t="shared" si="2"/>
        <v>0.84</v>
      </c>
      <c r="F76" s="4">
        <f t="shared" si="3"/>
        <v>0</v>
      </c>
      <c r="G76" s="13" t="str">
        <f t="shared" si="49"/>
        <v/>
      </c>
      <c r="H76" s="4" t="str">
        <f t="shared" si="5"/>
        <v/>
      </c>
      <c r="J76" s="2">
        <f t="shared" si="42"/>
        <v>11</v>
      </c>
      <c r="K76" s="4">
        <f t="shared" si="6"/>
        <v>33</v>
      </c>
      <c r="L76" s="4">
        <f t="shared" si="7"/>
        <v>0.9</v>
      </c>
      <c r="O76" s="4">
        <f t="shared" si="8"/>
        <v>0</v>
      </c>
      <c r="P76" s="13" t="str">
        <f t="shared" si="50"/>
        <v/>
      </c>
      <c r="Q76" s="4" t="str">
        <f t="shared" si="10"/>
        <v/>
      </c>
      <c r="S76" s="2">
        <f t="shared" si="43"/>
        <v>11</v>
      </c>
      <c r="T76" s="4">
        <f t="shared" si="11"/>
        <v>33</v>
      </c>
      <c r="U76" s="4">
        <f t="shared" si="12"/>
        <v>0.93</v>
      </c>
      <c r="X76" s="4">
        <f t="shared" si="13"/>
        <v>0</v>
      </c>
      <c r="Y76" s="13" t="str">
        <f t="shared" si="51"/>
        <v/>
      </c>
      <c r="Z76" s="4" t="str">
        <f t="shared" si="15"/>
        <v/>
      </c>
      <c r="AB76" s="2">
        <f t="shared" si="44"/>
        <v>11</v>
      </c>
      <c r="AC76" s="4">
        <f t="shared" si="16"/>
        <v>33</v>
      </c>
      <c r="AD76" s="4">
        <f t="shared" si="17"/>
        <v>0.84</v>
      </c>
      <c r="AG76" s="4">
        <f t="shared" si="18"/>
        <v>0</v>
      </c>
      <c r="AH76" s="13" t="str">
        <f t="shared" si="52"/>
        <v/>
      </c>
      <c r="AI76" s="4" t="str">
        <f t="shared" si="20"/>
        <v/>
      </c>
      <c r="AJ76" s="13"/>
      <c r="AK76" s="2">
        <f t="shared" si="45"/>
        <v>11</v>
      </c>
      <c r="AL76" s="4">
        <f t="shared" si="21"/>
        <v>33</v>
      </c>
      <c r="AM76" s="4">
        <f t="shared" si="22"/>
        <v>0.84</v>
      </c>
      <c r="AP76" s="4">
        <f t="shared" si="23"/>
        <v>0</v>
      </c>
      <c r="AQ76" s="13" t="str">
        <f t="shared" si="53"/>
        <v/>
      </c>
      <c r="AR76" s="4" t="str">
        <f t="shared" si="25"/>
        <v/>
      </c>
      <c r="AS76" s="13"/>
      <c r="AT76" s="2">
        <f t="shared" si="46"/>
        <v>11</v>
      </c>
      <c r="AU76" s="4">
        <f t="shared" si="26"/>
        <v>33</v>
      </c>
      <c r="AV76" s="4">
        <f t="shared" si="27"/>
        <v>0.84</v>
      </c>
      <c r="AY76" s="4">
        <f t="shared" si="28"/>
        <v>0</v>
      </c>
      <c r="AZ76" s="13" t="str">
        <f t="shared" si="54"/>
        <v/>
      </c>
      <c r="BA76" s="4" t="str">
        <f t="shared" si="30"/>
        <v/>
      </c>
      <c r="BB76" s="13"/>
      <c r="BC76" s="2">
        <f t="shared" si="47"/>
        <v>11</v>
      </c>
      <c r="BD76" s="4">
        <f t="shared" si="31"/>
        <v>33</v>
      </c>
      <c r="BE76" s="4">
        <f t="shared" si="32"/>
        <v>0.84</v>
      </c>
      <c r="BH76" s="4">
        <f t="shared" si="33"/>
        <v>0</v>
      </c>
      <c r="BI76" s="13" t="str">
        <f t="shared" si="55"/>
        <v/>
      </c>
      <c r="BJ76" s="4" t="str">
        <f t="shared" si="35"/>
        <v/>
      </c>
      <c r="BK76" s="13"/>
      <c r="BL76" s="2">
        <f t="shared" si="48"/>
        <v>11</v>
      </c>
      <c r="BM76" s="4">
        <f t="shared" si="36"/>
        <v>33</v>
      </c>
      <c r="BN76" s="4">
        <f t="shared" si="37"/>
        <v>0.84</v>
      </c>
      <c r="BQ76" s="4">
        <f t="shared" si="38"/>
        <v>0</v>
      </c>
      <c r="BR76" s="13" t="str">
        <f t="shared" si="56"/>
        <v/>
      </c>
      <c r="BS76" s="4" t="str">
        <f t="shared" si="40"/>
        <v/>
      </c>
      <c r="BT76" s="25"/>
    </row>
    <row r="77">
      <c r="A77" s="2">
        <f t="shared" si="41"/>
        <v>11.5</v>
      </c>
      <c r="B77" s="4">
        <f t="shared" si="1"/>
        <v>34.5</v>
      </c>
      <c r="C77" s="4">
        <f t="shared" si="2"/>
        <v>0.81</v>
      </c>
      <c r="F77" s="4">
        <f t="shared" si="3"/>
        <v>0</v>
      </c>
      <c r="G77" s="13" t="str">
        <f t="shared" si="49"/>
        <v/>
      </c>
      <c r="H77" s="4" t="str">
        <f t="shared" si="5"/>
        <v/>
      </c>
      <c r="J77" s="2">
        <f t="shared" si="42"/>
        <v>11.5</v>
      </c>
      <c r="K77" s="4">
        <f t="shared" si="6"/>
        <v>34.5</v>
      </c>
      <c r="L77" s="4">
        <f t="shared" si="7"/>
        <v>0.87</v>
      </c>
      <c r="O77" s="4">
        <f t="shared" si="8"/>
        <v>0</v>
      </c>
      <c r="P77" s="13" t="str">
        <f t="shared" si="50"/>
        <v/>
      </c>
      <c r="Q77" s="4" t="str">
        <f t="shared" si="10"/>
        <v/>
      </c>
      <c r="S77" s="2">
        <f t="shared" si="43"/>
        <v>11.5</v>
      </c>
      <c r="T77" s="4">
        <f t="shared" si="11"/>
        <v>34.5</v>
      </c>
      <c r="U77" s="4">
        <f t="shared" si="12"/>
        <v>0.9</v>
      </c>
      <c r="X77" s="4">
        <f t="shared" si="13"/>
        <v>0</v>
      </c>
      <c r="Y77" s="13" t="str">
        <f t="shared" si="51"/>
        <v/>
      </c>
      <c r="Z77" s="4" t="str">
        <f t="shared" si="15"/>
        <v/>
      </c>
      <c r="AB77" s="2">
        <f t="shared" si="44"/>
        <v>11.5</v>
      </c>
      <c r="AC77" s="4">
        <f t="shared" si="16"/>
        <v>34.5</v>
      </c>
      <c r="AD77" s="4">
        <f t="shared" si="17"/>
        <v>0.81</v>
      </c>
      <c r="AG77" s="4">
        <f t="shared" si="18"/>
        <v>0</v>
      </c>
      <c r="AH77" s="13" t="str">
        <f t="shared" si="52"/>
        <v/>
      </c>
      <c r="AI77" s="4" t="str">
        <f t="shared" si="20"/>
        <v/>
      </c>
      <c r="AJ77" s="13"/>
      <c r="AK77" s="2">
        <f t="shared" si="45"/>
        <v>11.5</v>
      </c>
      <c r="AL77" s="4">
        <f t="shared" si="21"/>
        <v>34.5</v>
      </c>
      <c r="AM77" s="4">
        <f t="shared" si="22"/>
        <v>0.81</v>
      </c>
      <c r="AP77" s="4">
        <f t="shared" si="23"/>
        <v>0</v>
      </c>
      <c r="AQ77" s="13" t="str">
        <f t="shared" si="53"/>
        <v/>
      </c>
      <c r="AR77" s="4" t="str">
        <f t="shared" si="25"/>
        <v/>
      </c>
      <c r="AS77" s="13"/>
      <c r="AT77" s="2">
        <f t="shared" si="46"/>
        <v>11.5</v>
      </c>
      <c r="AU77" s="4">
        <f t="shared" si="26"/>
        <v>34.5</v>
      </c>
      <c r="AV77" s="4">
        <f t="shared" si="27"/>
        <v>0.81</v>
      </c>
      <c r="AY77" s="4">
        <f t="shared" si="28"/>
        <v>0</v>
      </c>
      <c r="AZ77" s="13" t="str">
        <f t="shared" si="54"/>
        <v/>
      </c>
      <c r="BA77" s="4" t="str">
        <f t="shared" si="30"/>
        <v/>
      </c>
      <c r="BB77" s="13"/>
      <c r="BC77" s="2">
        <f t="shared" si="47"/>
        <v>11.5</v>
      </c>
      <c r="BD77" s="4">
        <f t="shared" si="31"/>
        <v>34.5</v>
      </c>
      <c r="BE77" s="4">
        <f t="shared" si="32"/>
        <v>0.81</v>
      </c>
      <c r="BH77" s="4">
        <f t="shared" si="33"/>
        <v>0</v>
      </c>
      <c r="BI77" s="13" t="str">
        <f t="shared" si="55"/>
        <v/>
      </c>
      <c r="BJ77" s="4" t="str">
        <f t="shared" si="35"/>
        <v/>
      </c>
      <c r="BK77" s="13"/>
      <c r="BL77" s="2">
        <f t="shared" si="48"/>
        <v>11.5</v>
      </c>
      <c r="BM77" s="4">
        <f t="shared" si="36"/>
        <v>34.5</v>
      </c>
      <c r="BN77" s="4">
        <f t="shared" si="37"/>
        <v>0.81</v>
      </c>
      <c r="BQ77" s="4">
        <f t="shared" si="38"/>
        <v>0</v>
      </c>
      <c r="BR77" s="13" t="str">
        <f t="shared" si="56"/>
        <v/>
      </c>
      <c r="BS77" s="4" t="str">
        <f t="shared" si="40"/>
        <v/>
      </c>
      <c r="BT77" s="25"/>
    </row>
    <row r="78">
      <c r="A78" s="2">
        <f t="shared" si="41"/>
        <v>12</v>
      </c>
      <c r="B78" s="4">
        <f t="shared" si="1"/>
        <v>36</v>
      </c>
      <c r="C78" s="4">
        <f t="shared" si="2"/>
        <v>0.78</v>
      </c>
      <c r="D78" s="4">
        <f>150+13/16</f>
        <v>150.8125</v>
      </c>
      <c r="E78" s="4">
        <f>155+5/16</f>
        <v>155.3125</v>
      </c>
      <c r="F78" s="4">
        <f t="shared" si="3"/>
        <v>4.5</v>
      </c>
      <c r="G78" s="13">
        <f t="shared" si="49"/>
        <v>0.9931270663</v>
      </c>
      <c r="H78" s="4">
        <f t="shared" si="5"/>
        <v>0</v>
      </c>
      <c r="J78" s="2">
        <f t="shared" si="42"/>
        <v>12</v>
      </c>
      <c r="K78" s="4">
        <f t="shared" si="6"/>
        <v>36</v>
      </c>
      <c r="L78" s="4">
        <f t="shared" si="7"/>
        <v>0.84</v>
      </c>
      <c r="M78" s="4">
        <f>150.875-1/32</f>
        <v>150.84375</v>
      </c>
      <c r="N78" s="4">
        <f>155.25+1/32</f>
        <v>155.28125</v>
      </c>
      <c r="O78" s="4">
        <f t="shared" si="8"/>
        <v>4.4375</v>
      </c>
      <c r="P78" s="13">
        <f t="shared" si="50"/>
        <v>0.993031274</v>
      </c>
      <c r="Q78" s="4">
        <f t="shared" si="10"/>
        <v>0</v>
      </c>
      <c r="S78" s="2">
        <f t="shared" si="43"/>
        <v>12</v>
      </c>
      <c r="T78" s="4">
        <f t="shared" si="11"/>
        <v>36</v>
      </c>
      <c r="U78" s="4">
        <f t="shared" si="12"/>
        <v>0.87</v>
      </c>
      <c r="V78" s="4">
        <f>150.875-1/32</f>
        <v>150.84375</v>
      </c>
      <c r="W78" s="4">
        <f>155.25+1/32</f>
        <v>155.28125</v>
      </c>
      <c r="X78" s="4">
        <f t="shared" si="13"/>
        <v>4.4375</v>
      </c>
      <c r="Y78" s="13">
        <f t="shared" si="51"/>
        <v>0.993031274</v>
      </c>
      <c r="Z78" s="4">
        <f t="shared" si="15"/>
        <v>0</v>
      </c>
      <c r="AB78" s="2">
        <f t="shared" si="44"/>
        <v>12</v>
      </c>
      <c r="AC78" s="4">
        <f t="shared" si="16"/>
        <v>36</v>
      </c>
      <c r="AD78" s="4">
        <f t="shared" si="17"/>
        <v>0.78</v>
      </c>
      <c r="AG78" s="4">
        <f t="shared" si="18"/>
        <v>0</v>
      </c>
      <c r="AH78" s="13" t="str">
        <f t="shared" si="52"/>
        <v/>
      </c>
      <c r="AI78" s="4" t="str">
        <f t="shared" si="20"/>
        <v/>
      </c>
      <c r="AJ78" s="13"/>
      <c r="AK78" s="2">
        <f t="shared" si="45"/>
        <v>12</v>
      </c>
      <c r="AL78" s="4">
        <f t="shared" si="21"/>
        <v>36</v>
      </c>
      <c r="AM78" s="4">
        <f t="shared" si="22"/>
        <v>0.78</v>
      </c>
      <c r="AP78" s="4">
        <f t="shared" si="23"/>
        <v>0</v>
      </c>
      <c r="AQ78" s="13" t="str">
        <f t="shared" si="53"/>
        <v/>
      </c>
      <c r="AR78" s="4" t="str">
        <f t="shared" si="25"/>
        <v/>
      </c>
      <c r="AS78" s="13"/>
      <c r="AT78" s="2">
        <f t="shared" si="46"/>
        <v>12</v>
      </c>
      <c r="AU78" s="4">
        <f t="shared" si="26"/>
        <v>36</v>
      </c>
      <c r="AV78" s="4">
        <f t="shared" si="27"/>
        <v>0.78</v>
      </c>
      <c r="AY78" s="4">
        <f t="shared" si="28"/>
        <v>0</v>
      </c>
      <c r="AZ78" s="13" t="str">
        <f t="shared" si="54"/>
        <v/>
      </c>
      <c r="BA78" s="4" t="str">
        <f t="shared" si="30"/>
        <v/>
      </c>
      <c r="BB78" s="13"/>
      <c r="BC78" s="2">
        <f t="shared" si="47"/>
        <v>12</v>
      </c>
      <c r="BD78" s="4">
        <f t="shared" si="31"/>
        <v>36</v>
      </c>
      <c r="BE78" s="4">
        <f t="shared" si="32"/>
        <v>0.78</v>
      </c>
      <c r="BH78" s="4">
        <f t="shared" si="33"/>
        <v>0</v>
      </c>
      <c r="BI78" s="13" t="str">
        <f t="shared" si="55"/>
        <v/>
      </c>
      <c r="BJ78" s="4" t="str">
        <f t="shared" si="35"/>
        <v/>
      </c>
      <c r="BK78" s="13"/>
      <c r="BL78" s="2">
        <f t="shared" si="48"/>
        <v>12</v>
      </c>
      <c r="BM78" s="4">
        <f t="shared" si="36"/>
        <v>36</v>
      </c>
      <c r="BN78" s="4">
        <f t="shared" si="37"/>
        <v>0.78</v>
      </c>
      <c r="BQ78" s="4">
        <f t="shared" si="38"/>
        <v>0</v>
      </c>
      <c r="BR78" s="13" t="str">
        <f t="shared" si="56"/>
        <v/>
      </c>
      <c r="BS78" s="4" t="str">
        <f t="shared" si="40"/>
        <v/>
      </c>
      <c r="BT78" s="25"/>
    </row>
    <row r="79">
      <c r="A79" s="2">
        <f t="shared" si="41"/>
        <v>12.5</v>
      </c>
      <c r="B79" s="4">
        <f t="shared" si="1"/>
        <v>37.5</v>
      </c>
      <c r="C79" s="4">
        <f t="shared" si="2"/>
        <v>0.75</v>
      </c>
      <c r="F79" s="4">
        <f t="shared" si="3"/>
        <v>0</v>
      </c>
      <c r="G79" s="13" t="str">
        <f t="shared" si="49"/>
        <v/>
      </c>
      <c r="H79" s="4" t="str">
        <f t="shared" si="5"/>
        <v/>
      </c>
      <c r="J79" s="2">
        <f t="shared" si="42"/>
        <v>12.5</v>
      </c>
      <c r="K79" s="4">
        <f t="shared" si="6"/>
        <v>37.5</v>
      </c>
      <c r="L79" s="4">
        <f t="shared" si="7"/>
        <v>0.81</v>
      </c>
      <c r="O79" s="4">
        <f t="shared" si="8"/>
        <v>0</v>
      </c>
      <c r="P79" s="13" t="str">
        <f t="shared" si="50"/>
        <v/>
      </c>
      <c r="Q79" s="4" t="str">
        <f t="shared" si="10"/>
        <v/>
      </c>
      <c r="S79" s="2">
        <f t="shared" si="43"/>
        <v>12.5</v>
      </c>
      <c r="T79" s="4">
        <f t="shared" si="11"/>
        <v>37.5</v>
      </c>
      <c r="U79" s="4">
        <f t="shared" si="12"/>
        <v>0.84</v>
      </c>
      <c r="X79" s="4">
        <f t="shared" si="13"/>
        <v>0</v>
      </c>
      <c r="Y79" s="13" t="str">
        <f t="shared" si="51"/>
        <v/>
      </c>
      <c r="Z79" s="4" t="str">
        <f t="shared" si="15"/>
        <v/>
      </c>
      <c r="AB79" s="2">
        <f t="shared" si="44"/>
        <v>12.5</v>
      </c>
      <c r="AC79" s="4">
        <f t="shared" si="16"/>
        <v>37.5</v>
      </c>
      <c r="AD79" s="4">
        <f t="shared" si="17"/>
        <v>0.75</v>
      </c>
      <c r="AG79" s="4">
        <f t="shared" si="18"/>
        <v>0</v>
      </c>
      <c r="AH79" s="13" t="str">
        <f t="shared" si="52"/>
        <v/>
      </c>
      <c r="AI79" s="4" t="str">
        <f t="shared" si="20"/>
        <v/>
      </c>
      <c r="AJ79" s="13"/>
      <c r="AK79" s="2">
        <f t="shared" si="45"/>
        <v>12.5</v>
      </c>
      <c r="AL79" s="4">
        <f t="shared" si="21"/>
        <v>37.5</v>
      </c>
      <c r="AM79" s="4">
        <f t="shared" si="22"/>
        <v>0.75</v>
      </c>
      <c r="AP79" s="4">
        <f t="shared" si="23"/>
        <v>0</v>
      </c>
      <c r="AQ79" s="13" t="str">
        <f t="shared" si="53"/>
        <v/>
      </c>
      <c r="AR79" s="4" t="str">
        <f t="shared" si="25"/>
        <v/>
      </c>
      <c r="AS79" s="13"/>
      <c r="AT79" s="2">
        <f t="shared" si="46"/>
        <v>12.5</v>
      </c>
      <c r="AU79" s="4">
        <f t="shared" si="26"/>
        <v>37.5</v>
      </c>
      <c r="AV79" s="4">
        <f t="shared" si="27"/>
        <v>0.75</v>
      </c>
      <c r="AY79" s="4">
        <f t="shared" si="28"/>
        <v>0</v>
      </c>
      <c r="AZ79" s="13" t="str">
        <f t="shared" si="54"/>
        <v/>
      </c>
      <c r="BA79" s="4" t="str">
        <f t="shared" si="30"/>
        <v/>
      </c>
      <c r="BB79" s="13"/>
      <c r="BC79" s="2">
        <f t="shared" si="47"/>
        <v>12.5</v>
      </c>
      <c r="BD79" s="4">
        <f t="shared" si="31"/>
        <v>37.5</v>
      </c>
      <c r="BE79" s="4">
        <f t="shared" si="32"/>
        <v>0.75</v>
      </c>
      <c r="BH79" s="4">
        <f t="shared" si="33"/>
        <v>0</v>
      </c>
      <c r="BI79" s="13" t="str">
        <f t="shared" si="55"/>
        <v/>
      </c>
      <c r="BJ79" s="4" t="str">
        <f t="shared" si="35"/>
        <v/>
      </c>
      <c r="BK79" s="13"/>
      <c r="BL79" s="2">
        <f t="shared" si="48"/>
        <v>12.5</v>
      </c>
      <c r="BM79" s="4">
        <f t="shared" si="36"/>
        <v>37.5</v>
      </c>
      <c r="BN79" s="4">
        <f t="shared" si="37"/>
        <v>0.75</v>
      </c>
      <c r="BQ79" s="4">
        <f t="shared" si="38"/>
        <v>0</v>
      </c>
      <c r="BR79" s="13" t="str">
        <f t="shared" si="56"/>
        <v/>
      </c>
      <c r="BS79" s="4" t="str">
        <f t="shared" si="40"/>
        <v/>
      </c>
      <c r="BT79" s="25"/>
    </row>
    <row r="80">
      <c r="A80" s="2">
        <f t="shared" si="41"/>
        <v>13</v>
      </c>
      <c r="B80" s="4">
        <f t="shared" si="1"/>
        <v>39</v>
      </c>
      <c r="C80" s="4">
        <f t="shared" si="2"/>
        <v>0.72</v>
      </c>
      <c r="F80" s="4">
        <f t="shared" si="3"/>
        <v>0</v>
      </c>
      <c r="G80" s="13" t="str">
        <f t="shared" si="49"/>
        <v/>
      </c>
      <c r="H80" s="4" t="str">
        <f t="shared" si="5"/>
        <v/>
      </c>
      <c r="J80" s="2">
        <f t="shared" si="42"/>
        <v>13</v>
      </c>
      <c r="K80" s="4">
        <f t="shared" si="6"/>
        <v>39</v>
      </c>
      <c r="L80" s="4">
        <f t="shared" si="7"/>
        <v>0.78</v>
      </c>
      <c r="O80" s="4">
        <f t="shared" si="8"/>
        <v>0</v>
      </c>
      <c r="P80" s="13" t="str">
        <f t="shared" si="50"/>
        <v/>
      </c>
      <c r="Q80" s="4" t="str">
        <f t="shared" si="10"/>
        <v/>
      </c>
      <c r="S80" s="2">
        <f t="shared" si="43"/>
        <v>13</v>
      </c>
      <c r="T80" s="4">
        <f t="shared" si="11"/>
        <v>39</v>
      </c>
      <c r="U80" s="4">
        <f t="shared" si="12"/>
        <v>0.81</v>
      </c>
      <c r="X80" s="4">
        <f t="shared" si="13"/>
        <v>0</v>
      </c>
      <c r="Y80" s="13" t="str">
        <f t="shared" si="51"/>
        <v/>
      </c>
      <c r="Z80" s="4" t="str">
        <f t="shared" si="15"/>
        <v/>
      </c>
      <c r="AB80" s="2">
        <f t="shared" si="44"/>
        <v>13</v>
      </c>
      <c r="AC80" s="4">
        <f t="shared" si="16"/>
        <v>39</v>
      </c>
      <c r="AD80" s="4">
        <f t="shared" si="17"/>
        <v>0.72</v>
      </c>
      <c r="AG80" s="4">
        <f t="shared" si="18"/>
        <v>0</v>
      </c>
      <c r="AH80" s="13" t="str">
        <f t="shared" si="52"/>
        <v/>
      </c>
      <c r="AI80" s="4" t="str">
        <f t="shared" si="20"/>
        <v/>
      </c>
      <c r="AJ80" s="13"/>
      <c r="AK80" s="2">
        <f t="shared" si="45"/>
        <v>13</v>
      </c>
      <c r="AL80" s="4">
        <f t="shared" si="21"/>
        <v>39</v>
      </c>
      <c r="AM80" s="4">
        <f t="shared" si="22"/>
        <v>0.72</v>
      </c>
      <c r="AP80" s="4">
        <f t="shared" si="23"/>
        <v>0</v>
      </c>
      <c r="AQ80" s="13" t="str">
        <f t="shared" si="53"/>
        <v/>
      </c>
      <c r="AR80" s="4" t="str">
        <f t="shared" si="25"/>
        <v/>
      </c>
      <c r="AS80" s="13"/>
      <c r="AT80" s="2">
        <f t="shared" si="46"/>
        <v>13</v>
      </c>
      <c r="AU80" s="4">
        <f t="shared" si="26"/>
        <v>39</v>
      </c>
      <c r="AV80" s="4">
        <f t="shared" si="27"/>
        <v>0.72</v>
      </c>
      <c r="AY80" s="4">
        <f t="shared" si="28"/>
        <v>0</v>
      </c>
      <c r="AZ80" s="13" t="str">
        <f t="shared" si="54"/>
        <v/>
      </c>
      <c r="BA80" s="4" t="str">
        <f t="shared" si="30"/>
        <v/>
      </c>
      <c r="BB80" s="13"/>
      <c r="BC80" s="2">
        <f t="shared" si="47"/>
        <v>13</v>
      </c>
      <c r="BD80" s="4">
        <f t="shared" si="31"/>
        <v>39</v>
      </c>
      <c r="BE80" s="4">
        <f t="shared" si="32"/>
        <v>0.72</v>
      </c>
      <c r="BH80" s="4">
        <f t="shared" si="33"/>
        <v>0</v>
      </c>
      <c r="BI80" s="13" t="str">
        <f t="shared" si="55"/>
        <v/>
      </c>
      <c r="BJ80" s="4" t="str">
        <f t="shared" si="35"/>
        <v/>
      </c>
      <c r="BK80" s="13"/>
      <c r="BL80" s="2">
        <f t="shared" si="48"/>
        <v>13</v>
      </c>
      <c r="BM80" s="4">
        <f t="shared" si="36"/>
        <v>39</v>
      </c>
      <c r="BN80" s="4">
        <f t="shared" si="37"/>
        <v>0.72</v>
      </c>
      <c r="BQ80" s="4">
        <f t="shared" si="38"/>
        <v>0</v>
      </c>
      <c r="BR80" s="13" t="str">
        <f t="shared" si="56"/>
        <v/>
      </c>
      <c r="BS80" s="4" t="str">
        <f t="shared" si="40"/>
        <v/>
      </c>
      <c r="BT80" s="25"/>
    </row>
    <row r="81">
      <c r="A81" s="2">
        <f t="shared" si="41"/>
        <v>13.5</v>
      </c>
      <c r="B81" s="4">
        <f t="shared" si="1"/>
        <v>40.5</v>
      </c>
      <c r="C81" s="4">
        <f t="shared" si="2"/>
        <v>0.69</v>
      </c>
      <c r="F81" s="4">
        <f t="shared" si="3"/>
        <v>0</v>
      </c>
      <c r="G81" s="13" t="str">
        <f t="shared" si="49"/>
        <v/>
      </c>
      <c r="H81" s="4" t="str">
        <f t="shared" si="5"/>
        <v/>
      </c>
      <c r="J81" s="2">
        <f t="shared" si="42"/>
        <v>13.5</v>
      </c>
      <c r="K81" s="4">
        <f t="shared" si="6"/>
        <v>40.5</v>
      </c>
      <c r="L81" s="4">
        <f t="shared" si="7"/>
        <v>0.75</v>
      </c>
      <c r="O81" s="4">
        <f t="shared" si="8"/>
        <v>0</v>
      </c>
      <c r="P81" s="13" t="str">
        <f t="shared" si="50"/>
        <v/>
      </c>
      <c r="Q81" s="4" t="str">
        <f t="shared" si="10"/>
        <v/>
      </c>
      <c r="S81" s="2">
        <f t="shared" si="43"/>
        <v>13.5</v>
      </c>
      <c r="T81" s="4">
        <f t="shared" si="11"/>
        <v>40.5</v>
      </c>
      <c r="U81" s="4">
        <f t="shared" si="12"/>
        <v>0.78</v>
      </c>
      <c r="X81" s="4">
        <f t="shared" si="13"/>
        <v>0</v>
      </c>
      <c r="Y81" s="13" t="str">
        <f t="shared" si="51"/>
        <v/>
      </c>
      <c r="Z81" s="4" t="str">
        <f t="shared" si="15"/>
        <v/>
      </c>
      <c r="AB81" s="2">
        <f t="shared" si="44"/>
        <v>13.5</v>
      </c>
      <c r="AC81" s="4">
        <f t="shared" si="16"/>
        <v>40.5</v>
      </c>
      <c r="AD81" s="4">
        <f t="shared" si="17"/>
        <v>0.69</v>
      </c>
      <c r="AG81" s="4">
        <f t="shared" si="18"/>
        <v>0</v>
      </c>
      <c r="AH81" s="13" t="str">
        <f t="shared" si="52"/>
        <v/>
      </c>
      <c r="AI81" s="4" t="str">
        <f t="shared" si="20"/>
        <v/>
      </c>
      <c r="AJ81" s="13"/>
      <c r="AK81" s="2">
        <f t="shared" si="45"/>
        <v>13.5</v>
      </c>
      <c r="AL81" s="4">
        <f t="shared" si="21"/>
        <v>40.5</v>
      </c>
      <c r="AM81" s="4">
        <f t="shared" si="22"/>
        <v>0.69</v>
      </c>
      <c r="AP81" s="4">
        <f t="shared" si="23"/>
        <v>0</v>
      </c>
      <c r="AQ81" s="13" t="str">
        <f t="shared" si="53"/>
        <v/>
      </c>
      <c r="AR81" s="4" t="str">
        <f t="shared" si="25"/>
        <v/>
      </c>
      <c r="AS81" s="13"/>
      <c r="AT81" s="2">
        <f t="shared" si="46"/>
        <v>13.5</v>
      </c>
      <c r="AU81" s="4">
        <f t="shared" si="26"/>
        <v>40.5</v>
      </c>
      <c r="AV81" s="4">
        <f t="shared" si="27"/>
        <v>0.69</v>
      </c>
      <c r="AY81" s="4">
        <f t="shared" si="28"/>
        <v>0</v>
      </c>
      <c r="AZ81" s="13" t="str">
        <f t="shared" si="54"/>
        <v/>
      </c>
      <c r="BA81" s="4" t="str">
        <f t="shared" si="30"/>
        <v/>
      </c>
      <c r="BB81" s="13"/>
      <c r="BC81" s="2">
        <f t="shared" si="47"/>
        <v>13.5</v>
      </c>
      <c r="BD81" s="4">
        <f t="shared" si="31"/>
        <v>40.5</v>
      </c>
      <c r="BE81" s="4">
        <f t="shared" si="32"/>
        <v>0.69</v>
      </c>
      <c r="BH81" s="4">
        <f t="shared" si="33"/>
        <v>0</v>
      </c>
      <c r="BI81" s="13" t="str">
        <f t="shared" si="55"/>
        <v/>
      </c>
      <c r="BJ81" s="4" t="str">
        <f t="shared" si="35"/>
        <v/>
      </c>
      <c r="BK81" s="13"/>
      <c r="BL81" s="2">
        <f t="shared" si="48"/>
        <v>13.5</v>
      </c>
      <c r="BM81" s="4">
        <f t="shared" si="36"/>
        <v>40.5</v>
      </c>
      <c r="BN81" s="4">
        <f t="shared" si="37"/>
        <v>0.69</v>
      </c>
      <c r="BQ81" s="4">
        <f t="shared" si="38"/>
        <v>0</v>
      </c>
      <c r="BR81" s="13" t="str">
        <f t="shared" si="56"/>
        <v/>
      </c>
      <c r="BS81" s="4" t="str">
        <f t="shared" si="40"/>
        <v/>
      </c>
      <c r="BT81" s="25"/>
    </row>
    <row r="82">
      <c r="A82" s="2">
        <f t="shared" si="41"/>
        <v>14</v>
      </c>
      <c r="B82" s="4">
        <f t="shared" si="1"/>
        <v>42</v>
      </c>
      <c r="C82" s="4">
        <f t="shared" si="2"/>
        <v>0.66</v>
      </c>
      <c r="D82" s="4">
        <f>150+13/16</f>
        <v>150.8125</v>
      </c>
      <c r="E82" s="4">
        <f>155+5/16</f>
        <v>155.3125</v>
      </c>
      <c r="F82" s="4">
        <f t="shared" si="3"/>
        <v>4.5</v>
      </c>
      <c r="G82" s="13">
        <f t="shared" si="49"/>
        <v>0.9931270663</v>
      </c>
      <c r="H82" s="4">
        <f t="shared" si="5"/>
        <v>0</v>
      </c>
      <c r="J82" s="2">
        <f t="shared" si="42"/>
        <v>14</v>
      </c>
      <c r="K82" s="4">
        <f t="shared" si="6"/>
        <v>42</v>
      </c>
      <c r="L82" s="4">
        <f t="shared" si="7"/>
        <v>0.72</v>
      </c>
      <c r="M82" s="4">
        <f>150.875-1/32</f>
        <v>150.84375</v>
      </c>
      <c r="N82" s="4">
        <f>155.25+1/32</f>
        <v>155.28125</v>
      </c>
      <c r="O82" s="4">
        <f t="shared" si="8"/>
        <v>4.4375</v>
      </c>
      <c r="P82" s="13">
        <f t="shared" si="50"/>
        <v>0.993031274</v>
      </c>
      <c r="Q82" s="4">
        <f t="shared" si="10"/>
        <v>0</v>
      </c>
      <c r="S82" s="2">
        <f t="shared" si="43"/>
        <v>14</v>
      </c>
      <c r="T82" s="4">
        <f t="shared" si="11"/>
        <v>42</v>
      </c>
      <c r="U82" s="4">
        <f t="shared" si="12"/>
        <v>0.75</v>
      </c>
      <c r="V82" s="4">
        <f>150.875-1/32</f>
        <v>150.84375</v>
      </c>
      <c r="W82" s="4">
        <f>155.25+1/32</f>
        <v>155.28125</v>
      </c>
      <c r="X82" s="4">
        <f t="shared" si="13"/>
        <v>4.4375</v>
      </c>
      <c r="Y82" s="13">
        <f t="shared" si="51"/>
        <v>0.993031274</v>
      </c>
      <c r="Z82" s="4">
        <f t="shared" si="15"/>
        <v>0</v>
      </c>
      <c r="AB82" s="2">
        <f t="shared" si="44"/>
        <v>14</v>
      </c>
      <c r="AC82" s="4">
        <f t="shared" si="16"/>
        <v>42</v>
      </c>
      <c r="AD82" s="4">
        <f t="shared" si="17"/>
        <v>0.66</v>
      </c>
      <c r="AG82" s="4">
        <f t="shared" si="18"/>
        <v>0</v>
      </c>
      <c r="AH82" s="13" t="str">
        <f t="shared" si="52"/>
        <v/>
      </c>
      <c r="AI82" s="4" t="str">
        <f t="shared" si="20"/>
        <v/>
      </c>
      <c r="AJ82" s="13"/>
      <c r="AK82" s="2">
        <f t="shared" si="45"/>
        <v>14</v>
      </c>
      <c r="AL82" s="4">
        <f t="shared" si="21"/>
        <v>42</v>
      </c>
      <c r="AM82" s="4">
        <f t="shared" si="22"/>
        <v>0.66</v>
      </c>
      <c r="AP82" s="4">
        <f t="shared" si="23"/>
        <v>0</v>
      </c>
      <c r="AQ82" s="13" t="str">
        <f t="shared" si="53"/>
        <v/>
      </c>
      <c r="AR82" s="4" t="str">
        <f t="shared" si="25"/>
        <v/>
      </c>
      <c r="AS82" s="13"/>
      <c r="AT82" s="2">
        <f t="shared" si="46"/>
        <v>14</v>
      </c>
      <c r="AU82" s="4">
        <f t="shared" si="26"/>
        <v>42</v>
      </c>
      <c r="AV82" s="4">
        <f t="shared" si="27"/>
        <v>0.66</v>
      </c>
      <c r="AY82" s="4">
        <f t="shared" si="28"/>
        <v>0</v>
      </c>
      <c r="AZ82" s="13" t="str">
        <f t="shared" si="54"/>
        <v/>
      </c>
      <c r="BA82" s="4" t="str">
        <f t="shared" si="30"/>
        <v/>
      </c>
      <c r="BB82" s="13"/>
      <c r="BC82" s="2">
        <f t="shared" si="47"/>
        <v>14</v>
      </c>
      <c r="BD82" s="4">
        <f t="shared" si="31"/>
        <v>42</v>
      </c>
      <c r="BE82" s="4">
        <f t="shared" si="32"/>
        <v>0.66</v>
      </c>
      <c r="BH82" s="4">
        <f t="shared" si="33"/>
        <v>0</v>
      </c>
      <c r="BI82" s="13" t="str">
        <f t="shared" si="55"/>
        <v/>
      </c>
      <c r="BJ82" s="4" t="str">
        <f t="shared" si="35"/>
        <v/>
      </c>
      <c r="BK82" s="13"/>
      <c r="BL82" s="2">
        <f t="shared" si="48"/>
        <v>14</v>
      </c>
      <c r="BM82" s="4">
        <f t="shared" si="36"/>
        <v>42</v>
      </c>
      <c r="BN82" s="4">
        <f t="shared" si="37"/>
        <v>0.66</v>
      </c>
      <c r="BQ82" s="4">
        <f t="shared" si="38"/>
        <v>0</v>
      </c>
      <c r="BR82" s="13" t="str">
        <f t="shared" si="56"/>
        <v/>
      </c>
      <c r="BS82" s="4" t="str">
        <f t="shared" si="40"/>
        <v/>
      </c>
      <c r="BT82" s="25"/>
    </row>
    <row r="83">
      <c r="A83" s="2">
        <f t="shared" si="41"/>
        <v>14.5</v>
      </c>
      <c r="B83" s="4">
        <f t="shared" si="1"/>
        <v>43.5</v>
      </c>
      <c r="C83" s="4">
        <f t="shared" si="2"/>
        <v>0.63</v>
      </c>
      <c r="F83" s="4">
        <f t="shared" si="3"/>
        <v>0</v>
      </c>
      <c r="G83" s="13" t="str">
        <f t="shared" si="49"/>
        <v/>
      </c>
      <c r="H83" s="4" t="str">
        <f t="shared" si="5"/>
        <v/>
      </c>
      <c r="J83" s="2">
        <f t="shared" si="42"/>
        <v>14.5</v>
      </c>
      <c r="K83" s="4">
        <f t="shared" si="6"/>
        <v>43.5</v>
      </c>
      <c r="L83" s="4">
        <f t="shared" si="7"/>
        <v>0.69</v>
      </c>
      <c r="O83" s="4">
        <f t="shared" si="8"/>
        <v>0</v>
      </c>
      <c r="P83" s="13" t="str">
        <f t="shared" si="50"/>
        <v/>
      </c>
      <c r="Q83" s="4" t="str">
        <f t="shared" si="10"/>
        <v/>
      </c>
      <c r="S83" s="2">
        <f t="shared" si="43"/>
        <v>14.5</v>
      </c>
      <c r="T83" s="4">
        <f t="shared" si="11"/>
        <v>43.5</v>
      </c>
      <c r="U83" s="4">
        <f t="shared" si="12"/>
        <v>0.72</v>
      </c>
      <c r="X83" s="4">
        <f t="shared" si="13"/>
        <v>0</v>
      </c>
      <c r="Y83" s="13" t="str">
        <f t="shared" si="51"/>
        <v/>
      </c>
      <c r="Z83" s="4" t="str">
        <f t="shared" si="15"/>
        <v/>
      </c>
      <c r="AB83" s="2">
        <f t="shared" si="44"/>
        <v>14.5</v>
      </c>
      <c r="AC83" s="4">
        <f t="shared" si="16"/>
        <v>43.5</v>
      </c>
      <c r="AD83" s="4">
        <f t="shared" si="17"/>
        <v>0.63</v>
      </c>
      <c r="AG83" s="4">
        <f t="shared" si="18"/>
        <v>0</v>
      </c>
      <c r="AH83" s="13" t="str">
        <f t="shared" si="52"/>
        <v/>
      </c>
      <c r="AI83" s="4" t="str">
        <f t="shared" si="20"/>
        <v/>
      </c>
      <c r="AJ83" s="13"/>
      <c r="AK83" s="2">
        <f t="shared" si="45"/>
        <v>14.5</v>
      </c>
      <c r="AL83" s="4">
        <f t="shared" si="21"/>
        <v>43.5</v>
      </c>
      <c r="AM83" s="4">
        <f t="shared" si="22"/>
        <v>0.63</v>
      </c>
      <c r="AP83" s="4">
        <f t="shared" si="23"/>
        <v>0</v>
      </c>
      <c r="AQ83" s="13" t="str">
        <f t="shared" si="53"/>
        <v/>
      </c>
      <c r="AR83" s="4" t="str">
        <f t="shared" si="25"/>
        <v/>
      </c>
      <c r="AS83" s="13"/>
      <c r="AT83" s="2">
        <f t="shared" si="46"/>
        <v>14.5</v>
      </c>
      <c r="AU83" s="4">
        <f t="shared" si="26"/>
        <v>43.5</v>
      </c>
      <c r="AV83" s="4">
        <f t="shared" si="27"/>
        <v>0.63</v>
      </c>
      <c r="AY83" s="4">
        <f t="shared" si="28"/>
        <v>0</v>
      </c>
      <c r="AZ83" s="13" t="str">
        <f t="shared" si="54"/>
        <v/>
      </c>
      <c r="BA83" s="4" t="str">
        <f t="shared" si="30"/>
        <v/>
      </c>
      <c r="BB83" s="13"/>
      <c r="BC83" s="2">
        <f t="shared" si="47"/>
        <v>14.5</v>
      </c>
      <c r="BD83" s="4">
        <f t="shared" si="31"/>
        <v>43.5</v>
      </c>
      <c r="BE83" s="4">
        <f t="shared" si="32"/>
        <v>0.63</v>
      </c>
      <c r="BH83" s="4">
        <f t="shared" si="33"/>
        <v>0</v>
      </c>
      <c r="BI83" s="13" t="str">
        <f t="shared" si="55"/>
        <v/>
      </c>
      <c r="BJ83" s="4" t="str">
        <f t="shared" si="35"/>
        <v/>
      </c>
      <c r="BK83" s="13"/>
      <c r="BL83" s="2">
        <f t="shared" si="48"/>
        <v>14.5</v>
      </c>
      <c r="BM83" s="4">
        <f t="shared" si="36"/>
        <v>43.5</v>
      </c>
      <c r="BN83" s="4">
        <f t="shared" si="37"/>
        <v>0.63</v>
      </c>
      <c r="BQ83" s="4">
        <f t="shared" si="38"/>
        <v>0</v>
      </c>
      <c r="BR83" s="13" t="str">
        <f t="shared" si="56"/>
        <v/>
      </c>
      <c r="BS83" s="4" t="str">
        <f t="shared" si="40"/>
        <v/>
      </c>
      <c r="BT83" s="25"/>
    </row>
    <row r="84">
      <c r="A84" s="2">
        <f t="shared" si="41"/>
        <v>15</v>
      </c>
      <c r="B84" s="4">
        <f t="shared" si="1"/>
        <v>45</v>
      </c>
      <c r="C84" s="4">
        <f t="shared" si="2"/>
        <v>0.6</v>
      </c>
      <c r="D84" s="4">
        <f>150+13/16</f>
        <v>150.8125</v>
      </c>
      <c r="E84" s="4">
        <f>155.25+1/32</f>
        <v>155.28125</v>
      </c>
      <c r="F84" s="4">
        <f t="shared" si="3"/>
        <v>4.46875</v>
      </c>
      <c r="G84" s="13">
        <f t="shared" si="49"/>
        <v>0.9896727008</v>
      </c>
      <c r="H84" s="4">
        <f t="shared" si="5"/>
        <v>0</v>
      </c>
      <c r="J84" s="2">
        <f t="shared" si="42"/>
        <v>15</v>
      </c>
      <c r="K84" s="4">
        <f t="shared" si="6"/>
        <v>45</v>
      </c>
      <c r="L84" s="4">
        <f t="shared" si="7"/>
        <v>0.66</v>
      </c>
      <c r="M84" s="4">
        <f>150.875</f>
        <v>150.875</v>
      </c>
      <c r="N84" s="4">
        <f>155.25-1/32</f>
        <v>155.21875</v>
      </c>
      <c r="O84" s="4">
        <f t="shared" si="8"/>
        <v>4.34375</v>
      </c>
      <c r="P84" s="13">
        <f t="shared" si="50"/>
        <v>0.9824855102</v>
      </c>
      <c r="Q84" s="4">
        <f t="shared" si="10"/>
        <v>0</v>
      </c>
      <c r="S84" s="2">
        <f t="shared" si="43"/>
        <v>15</v>
      </c>
      <c r="T84" s="4">
        <f t="shared" si="11"/>
        <v>45</v>
      </c>
      <c r="U84" s="4">
        <f t="shared" si="12"/>
        <v>0.69</v>
      </c>
      <c r="V84" s="4">
        <f>150.875+1/32</f>
        <v>150.90625</v>
      </c>
      <c r="W84" s="2">
        <v>155.25</v>
      </c>
      <c r="X84" s="4">
        <f t="shared" si="13"/>
        <v>4.34375</v>
      </c>
      <c r="Y84" s="13">
        <f t="shared" si="51"/>
        <v>0.9824855102</v>
      </c>
      <c r="Z84" s="4">
        <f t="shared" si="15"/>
        <v>0</v>
      </c>
      <c r="AB84" s="2">
        <f t="shared" si="44"/>
        <v>15</v>
      </c>
      <c r="AC84" s="4">
        <f t="shared" si="16"/>
        <v>45</v>
      </c>
      <c r="AD84" s="4">
        <f t="shared" si="17"/>
        <v>0.6</v>
      </c>
      <c r="AG84" s="4">
        <f t="shared" si="18"/>
        <v>0</v>
      </c>
      <c r="AH84" s="13" t="str">
        <f t="shared" si="52"/>
        <v/>
      </c>
      <c r="AI84" s="4" t="str">
        <f t="shared" si="20"/>
        <v/>
      </c>
      <c r="AJ84" s="13"/>
      <c r="AK84" s="2">
        <f t="shared" si="45"/>
        <v>15</v>
      </c>
      <c r="AL84" s="4">
        <f t="shared" si="21"/>
        <v>45</v>
      </c>
      <c r="AM84" s="4">
        <f t="shared" si="22"/>
        <v>0.6</v>
      </c>
      <c r="AP84" s="4">
        <f t="shared" si="23"/>
        <v>0</v>
      </c>
      <c r="AQ84" s="13" t="str">
        <f t="shared" si="53"/>
        <v/>
      </c>
      <c r="AR84" s="4" t="str">
        <f t="shared" si="25"/>
        <v/>
      </c>
      <c r="AS84" s="13"/>
      <c r="AT84" s="2">
        <f t="shared" si="46"/>
        <v>15</v>
      </c>
      <c r="AU84" s="4">
        <f t="shared" si="26"/>
        <v>45</v>
      </c>
      <c r="AV84" s="4">
        <f t="shared" si="27"/>
        <v>0.6</v>
      </c>
      <c r="AY84" s="4">
        <f t="shared" si="28"/>
        <v>0</v>
      </c>
      <c r="AZ84" s="13" t="str">
        <f t="shared" si="54"/>
        <v/>
      </c>
      <c r="BA84" s="4" t="str">
        <f t="shared" si="30"/>
        <v/>
      </c>
      <c r="BB84" s="13"/>
      <c r="BC84" s="2">
        <f t="shared" si="47"/>
        <v>15</v>
      </c>
      <c r="BD84" s="4">
        <f t="shared" si="31"/>
        <v>45</v>
      </c>
      <c r="BE84" s="4">
        <f t="shared" si="32"/>
        <v>0.6</v>
      </c>
      <c r="BH84" s="4">
        <f t="shared" si="33"/>
        <v>0</v>
      </c>
      <c r="BI84" s="13" t="str">
        <f t="shared" si="55"/>
        <v/>
      </c>
      <c r="BJ84" s="4" t="str">
        <f t="shared" si="35"/>
        <v/>
      </c>
      <c r="BK84" s="13"/>
      <c r="BL84" s="2">
        <f t="shared" si="48"/>
        <v>15</v>
      </c>
      <c r="BM84" s="4">
        <f t="shared" si="36"/>
        <v>45</v>
      </c>
      <c r="BN84" s="4">
        <f t="shared" si="37"/>
        <v>0.6</v>
      </c>
      <c r="BQ84" s="4">
        <f t="shared" si="38"/>
        <v>0</v>
      </c>
      <c r="BR84" s="13" t="str">
        <f t="shared" si="56"/>
        <v/>
      </c>
      <c r="BS84" s="4" t="str">
        <f t="shared" si="40"/>
        <v/>
      </c>
      <c r="BT84" s="25"/>
    </row>
    <row r="85">
      <c r="A85" s="2">
        <f t="shared" si="41"/>
        <v>15.5</v>
      </c>
      <c r="B85" s="4">
        <f t="shared" si="1"/>
        <v>46.5</v>
      </c>
      <c r="C85" s="4">
        <f t="shared" si="2"/>
        <v>0.57</v>
      </c>
      <c r="F85" s="4">
        <f t="shared" si="3"/>
        <v>0</v>
      </c>
      <c r="G85" s="13" t="str">
        <f t="shared" si="49"/>
        <v/>
      </c>
      <c r="H85" s="4" t="str">
        <f t="shared" si="5"/>
        <v/>
      </c>
      <c r="J85" s="2">
        <f t="shared" si="42"/>
        <v>15.5</v>
      </c>
      <c r="K85" s="4">
        <f t="shared" si="6"/>
        <v>46.5</v>
      </c>
      <c r="L85" s="4">
        <f t="shared" si="7"/>
        <v>0.63</v>
      </c>
      <c r="M85" s="2">
        <v>151.0</v>
      </c>
      <c r="N85" s="2">
        <v>155.125</v>
      </c>
      <c r="O85" s="4">
        <f t="shared" si="8"/>
        <v>4.125</v>
      </c>
      <c r="P85" s="13">
        <f t="shared" si="50"/>
        <v>0.9574271078</v>
      </c>
      <c r="Q85" s="4">
        <f t="shared" si="10"/>
        <v>0.007271351516</v>
      </c>
      <c r="S85" s="2">
        <f t="shared" si="43"/>
        <v>15.5</v>
      </c>
      <c r="T85" s="4">
        <f t="shared" si="11"/>
        <v>46.5</v>
      </c>
      <c r="U85" s="4">
        <f t="shared" si="12"/>
        <v>0.66</v>
      </c>
      <c r="V85" s="4">
        <f>151-1/32</f>
        <v>150.96875</v>
      </c>
      <c r="W85" s="4">
        <f>155+3/16</f>
        <v>155.1875</v>
      </c>
      <c r="X85" s="4">
        <f t="shared" si="13"/>
        <v>4.21875</v>
      </c>
      <c r="Y85" s="13">
        <f t="shared" si="51"/>
        <v>0.9682458366</v>
      </c>
      <c r="Z85" s="4">
        <f t="shared" si="15"/>
        <v>0.005881769269</v>
      </c>
      <c r="AB85" s="2">
        <f t="shared" si="44"/>
        <v>15.5</v>
      </c>
      <c r="AC85" s="4">
        <f t="shared" si="16"/>
        <v>46.5</v>
      </c>
      <c r="AD85" s="4">
        <f t="shared" si="17"/>
        <v>0.57</v>
      </c>
      <c r="AG85" s="4">
        <f t="shared" si="18"/>
        <v>0</v>
      </c>
      <c r="AH85" s="13" t="str">
        <f t="shared" si="52"/>
        <v/>
      </c>
      <c r="AI85" s="4" t="str">
        <f t="shared" si="20"/>
        <v/>
      </c>
      <c r="AJ85" s="13"/>
      <c r="AK85" s="2">
        <f t="shared" si="45"/>
        <v>15.5</v>
      </c>
      <c r="AL85" s="4">
        <f t="shared" si="21"/>
        <v>46.5</v>
      </c>
      <c r="AM85" s="4">
        <f t="shared" si="22"/>
        <v>0.57</v>
      </c>
      <c r="AP85" s="4">
        <f t="shared" si="23"/>
        <v>0</v>
      </c>
      <c r="AQ85" s="13" t="str">
        <f t="shared" si="53"/>
        <v/>
      </c>
      <c r="AR85" s="4" t="str">
        <f t="shared" si="25"/>
        <v/>
      </c>
      <c r="AS85" s="13"/>
      <c r="AT85" s="2">
        <f t="shared" si="46"/>
        <v>15.5</v>
      </c>
      <c r="AU85" s="4">
        <f t="shared" si="26"/>
        <v>46.5</v>
      </c>
      <c r="AV85" s="4">
        <f t="shared" si="27"/>
        <v>0.57</v>
      </c>
      <c r="AY85" s="4">
        <f t="shared" si="28"/>
        <v>0</v>
      </c>
      <c r="AZ85" s="13" t="str">
        <f t="shared" si="54"/>
        <v/>
      </c>
      <c r="BA85" s="4" t="str">
        <f t="shared" si="30"/>
        <v/>
      </c>
      <c r="BB85" s="13"/>
      <c r="BC85" s="2">
        <f t="shared" si="47"/>
        <v>15.5</v>
      </c>
      <c r="BD85" s="4">
        <f t="shared" si="31"/>
        <v>46.5</v>
      </c>
      <c r="BE85" s="4">
        <f t="shared" si="32"/>
        <v>0.57</v>
      </c>
      <c r="BH85" s="4">
        <f t="shared" si="33"/>
        <v>0</v>
      </c>
      <c r="BI85" s="13" t="str">
        <f t="shared" si="55"/>
        <v/>
      </c>
      <c r="BJ85" s="4" t="str">
        <f t="shared" si="35"/>
        <v/>
      </c>
      <c r="BK85" s="13"/>
      <c r="BL85" s="2">
        <f t="shared" si="48"/>
        <v>15.5</v>
      </c>
      <c r="BM85" s="4">
        <f t="shared" si="36"/>
        <v>46.5</v>
      </c>
      <c r="BN85" s="4">
        <f t="shared" si="37"/>
        <v>0.57</v>
      </c>
      <c r="BQ85" s="4">
        <f t="shared" si="38"/>
        <v>0</v>
      </c>
      <c r="BR85" s="13" t="str">
        <f t="shared" si="56"/>
        <v/>
      </c>
      <c r="BS85" s="4" t="str">
        <f t="shared" si="40"/>
        <v/>
      </c>
      <c r="BT85" s="25"/>
    </row>
    <row r="86">
      <c r="A86" s="2">
        <f t="shared" si="41"/>
        <v>16</v>
      </c>
      <c r="B86" s="4">
        <f t="shared" si="1"/>
        <v>48</v>
      </c>
      <c r="C86" s="4">
        <f t="shared" si="2"/>
        <v>0.54</v>
      </c>
      <c r="D86" s="4">
        <f>150+13/16</f>
        <v>150.8125</v>
      </c>
      <c r="E86" s="4">
        <f>155.25+1/32</f>
        <v>155.28125</v>
      </c>
      <c r="F86" s="4">
        <f t="shared" si="3"/>
        <v>4.46875</v>
      </c>
      <c r="G86" s="13">
        <f t="shared" si="49"/>
        <v>0.9896727008</v>
      </c>
      <c r="H86" s="4">
        <f t="shared" si="5"/>
        <v>0</v>
      </c>
      <c r="J86" s="2">
        <f t="shared" si="42"/>
        <v>16</v>
      </c>
      <c r="K86" s="4">
        <f t="shared" si="6"/>
        <v>48</v>
      </c>
      <c r="L86" s="4">
        <f t="shared" si="7"/>
        <v>0.6</v>
      </c>
      <c r="M86" s="4">
        <f>151.25-1/32</f>
        <v>151.21875</v>
      </c>
      <c r="N86" s="4">
        <f>154.875+1/32</f>
        <v>154.90625</v>
      </c>
      <c r="O86" s="4">
        <f t="shared" si="8"/>
        <v>3.6875</v>
      </c>
      <c r="P86" s="13">
        <f t="shared" si="50"/>
        <v>0.9052317076</v>
      </c>
      <c r="Q86" s="4">
        <f t="shared" si="10"/>
        <v>0.01155265902</v>
      </c>
      <c r="S86" s="2">
        <f t="shared" si="43"/>
        <v>16</v>
      </c>
      <c r="T86" s="4">
        <f t="shared" si="11"/>
        <v>48</v>
      </c>
      <c r="U86" s="4">
        <f t="shared" si="12"/>
        <v>0.63</v>
      </c>
      <c r="V86" s="4">
        <f>151.125</f>
        <v>151.125</v>
      </c>
      <c r="W86" s="2">
        <v>155.0</v>
      </c>
      <c r="X86" s="4">
        <f t="shared" si="13"/>
        <v>3.875</v>
      </c>
      <c r="Y86" s="13">
        <f t="shared" si="51"/>
        <v>0.9279607271</v>
      </c>
      <c r="Z86" s="4">
        <f t="shared" si="15"/>
        <v>0.009858209705</v>
      </c>
      <c r="AB86" s="2">
        <f t="shared" si="44"/>
        <v>16</v>
      </c>
      <c r="AC86" s="4">
        <f t="shared" si="16"/>
        <v>48</v>
      </c>
      <c r="AD86" s="4">
        <f t="shared" si="17"/>
        <v>0.54</v>
      </c>
      <c r="AG86" s="4">
        <f t="shared" si="18"/>
        <v>0</v>
      </c>
      <c r="AH86" s="13" t="str">
        <f t="shared" si="52"/>
        <v/>
      </c>
      <c r="AI86" s="4" t="str">
        <f t="shared" si="20"/>
        <v/>
      </c>
      <c r="AJ86" s="13"/>
      <c r="AK86" s="2">
        <f t="shared" si="45"/>
        <v>16</v>
      </c>
      <c r="AL86" s="4">
        <f t="shared" si="21"/>
        <v>48</v>
      </c>
      <c r="AM86" s="4">
        <f t="shared" si="22"/>
        <v>0.54</v>
      </c>
      <c r="AP86" s="4">
        <f t="shared" si="23"/>
        <v>0</v>
      </c>
      <c r="AQ86" s="13" t="str">
        <f t="shared" si="53"/>
        <v/>
      </c>
      <c r="AR86" s="4" t="str">
        <f t="shared" si="25"/>
        <v/>
      </c>
      <c r="AS86" s="13"/>
      <c r="AT86" s="2">
        <f t="shared" si="46"/>
        <v>16</v>
      </c>
      <c r="AU86" s="4">
        <f t="shared" si="26"/>
        <v>48</v>
      </c>
      <c r="AV86" s="4">
        <f t="shared" si="27"/>
        <v>0.54</v>
      </c>
      <c r="AY86" s="4">
        <f t="shared" si="28"/>
        <v>0</v>
      </c>
      <c r="AZ86" s="13" t="str">
        <f t="shared" si="54"/>
        <v/>
      </c>
      <c r="BA86" s="4" t="str">
        <f t="shared" si="30"/>
        <v/>
      </c>
      <c r="BB86" s="13"/>
      <c r="BC86" s="2">
        <f t="shared" si="47"/>
        <v>16</v>
      </c>
      <c r="BD86" s="4">
        <f t="shared" si="31"/>
        <v>48</v>
      </c>
      <c r="BE86" s="4">
        <f t="shared" si="32"/>
        <v>0.54</v>
      </c>
      <c r="BH86" s="4">
        <f t="shared" si="33"/>
        <v>0</v>
      </c>
      <c r="BI86" s="13" t="str">
        <f t="shared" si="55"/>
        <v/>
      </c>
      <c r="BJ86" s="4" t="str">
        <f t="shared" si="35"/>
        <v/>
      </c>
      <c r="BK86" s="13"/>
      <c r="BL86" s="2">
        <f t="shared" si="48"/>
        <v>16</v>
      </c>
      <c r="BM86" s="4">
        <f t="shared" si="36"/>
        <v>48</v>
      </c>
      <c r="BN86" s="4">
        <f t="shared" si="37"/>
        <v>0.54</v>
      </c>
      <c r="BQ86" s="4">
        <f t="shared" si="38"/>
        <v>0</v>
      </c>
      <c r="BR86" s="13" t="str">
        <f t="shared" si="56"/>
        <v/>
      </c>
      <c r="BS86" s="4" t="str">
        <f t="shared" si="40"/>
        <v/>
      </c>
      <c r="BT86" s="25"/>
    </row>
    <row r="87">
      <c r="A87" s="2">
        <f t="shared" si="41"/>
        <v>16.5</v>
      </c>
      <c r="B87" s="4">
        <f t="shared" si="1"/>
        <v>49.5</v>
      </c>
      <c r="C87" s="4">
        <f t="shared" si="2"/>
        <v>0.51</v>
      </c>
      <c r="F87" s="4">
        <f t="shared" si="3"/>
        <v>0</v>
      </c>
      <c r="G87" s="13" t="str">
        <f t="shared" si="49"/>
        <v/>
      </c>
      <c r="H87" s="4" t="str">
        <f t="shared" si="5"/>
        <v/>
      </c>
      <c r="J87" s="2">
        <f t="shared" si="42"/>
        <v>16.5</v>
      </c>
      <c r="K87" s="4">
        <f t="shared" si="6"/>
        <v>49.5</v>
      </c>
      <c r="L87" s="4">
        <f t="shared" si="7"/>
        <v>0.57</v>
      </c>
      <c r="M87" s="4">
        <f>151.375+1/32</f>
        <v>151.40625</v>
      </c>
      <c r="N87" s="4">
        <f>154+11/16</f>
        <v>154.6875</v>
      </c>
      <c r="O87" s="4">
        <f t="shared" si="8"/>
        <v>3.28125</v>
      </c>
      <c r="P87" s="13">
        <f t="shared" si="50"/>
        <v>0.8539125638</v>
      </c>
      <c r="Q87" s="4">
        <f t="shared" si="10"/>
        <v>0.01538525068</v>
      </c>
      <c r="S87" s="2">
        <f t="shared" si="43"/>
        <v>16.5</v>
      </c>
      <c r="T87" s="4">
        <f t="shared" si="11"/>
        <v>49.5</v>
      </c>
      <c r="U87" s="4">
        <f t="shared" si="12"/>
        <v>0.6</v>
      </c>
      <c r="V87" s="4">
        <f>151+5/16</f>
        <v>151.3125</v>
      </c>
      <c r="W87" s="4">
        <f>154+13/16</f>
        <v>154.8125</v>
      </c>
      <c r="X87" s="4">
        <f t="shared" si="13"/>
        <v>3.5</v>
      </c>
      <c r="Y87" s="13">
        <f t="shared" si="51"/>
        <v>0.8819171037</v>
      </c>
      <c r="Z87" s="4">
        <f t="shared" si="15"/>
        <v>0.01393798808</v>
      </c>
      <c r="AB87" s="2">
        <f t="shared" si="44"/>
        <v>16.5</v>
      </c>
      <c r="AC87" s="4">
        <f t="shared" si="16"/>
        <v>49.5</v>
      </c>
      <c r="AD87" s="4">
        <f t="shared" si="17"/>
        <v>0.51</v>
      </c>
      <c r="AG87" s="4">
        <f t="shared" si="18"/>
        <v>0</v>
      </c>
      <c r="AH87" s="13" t="str">
        <f t="shared" si="52"/>
        <v/>
      </c>
      <c r="AI87" s="4" t="str">
        <f t="shared" si="20"/>
        <v/>
      </c>
      <c r="AJ87" s="13"/>
      <c r="AK87" s="2">
        <f t="shared" si="45"/>
        <v>16.5</v>
      </c>
      <c r="AL87" s="4">
        <f t="shared" si="21"/>
        <v>49.5</v>
      </c>
      <c r="AM87" s="4">
        <f t="shared" si="22"/>
        <v>0.51</v>
      </c>
      <c r="AP87" s="4">
        <f t="shared" si="23"/>
        <v>0</v>
      </c>
      <c r="AQ87" s="13" t="str">
        <f t="shared" si="53"/>
        <v/>
      </c>
      <c r="AR87" s="4" t="str">
        <f t="shared" si="25"/>
        <v/>
      </c>
      <c r="AS87" s="13"/>
      <c r="AT87" s="2">
        <f t="shared" si="46"/>
        <v>16.5</v>
      </c>
      <c r="AU87" s="4">
        <f t="shared" si="26"/>
        <v>49.5</v>
      </c>
      <c r="AV87" s="4">
        <f t="shared" si="27"/>
        <v>0.51</v>
      </c>
      <c r="AY87" s="4">
        <f t="shared" si="28"/>
        <v>0</v>
      </c>
      <c r="AZ87" s="13" t="str">
        <f t="shared" si="54"/>
        <v/>
      </c>
      <c r="BA87" s="4" t="str">
        <f t="shared" si="30"/>
        <v/>
      </c>
      <c r="BB87" s="13"/>
      <c r="BC87" s="2">
        <f t="shared" si="47"/>
        <v>16.5</v>
      </c>
      <c r="BD87" s="4">
        <f t="shared" si="31"/>
        <v>49.5</v>
      </c>
      <c r="BE87" s="4">
        <f t="shared" si="32"/>
        <v>0.51</v>
      </c>
      <c r="BH87" s="4">
        <f t="shared" si="33"/>
        <v>0</v>
      </c>
      <c r="BI87" s="13" t="str">
        <f t="shared" si="55"/>
        <v/>
      </c>
      <c r="BJ87" s="4" t="str">
        <f t="shared" si="35"/>
        <v/>
      </c>
      <c r="BK87" s="13"/>
      <c r="BL87" s="2">
        <f t="shared" si="48"/>
        <v>16.5</v>
      </c>
      <c r="BM87" s="4">
        <f t="shared" si="36"/>
        <v>49.5</v>
      </c>
      <c r="BN87" s="4">
        <f t="shared" si="37"/>
        <v>0.51</v>
      </c>
      <c r="BQ87" s="4">
        <f t="shared" si="38"/>
        <v>0</v>
      </c>
      <c r="BR87" s="13" t="str">
        <f t="shared" si="56"/>
        <v/>
      </c>
      <c r="BS87" s="4" t="str">
        <f t="shared" si="40"/>
        <v/>
      </c>
      <c r="BT87" s="25"/>
    </row>
    <row r="88">
      <c r="A88" s="2">
        <f t="shared" si="41"/>
        <v>17</v>
      </c>
      <c r="B88" s="4">
        <f t="shared" si="1"/>
        <v>51</v>
      </c>
      <c r="C88" s="4">
        <f t="shared" si="2"/>
        <v>0.48</v>
      </c>
      <c r="D88" s="4">
        <f>150.875-1/32</f>
        <v>150.84375</v>
      </c>
      <c r="E88" s="4">
        <f>155.25+1/32</f>
        <v>155.28125</v>
      </c>
      <c r="F88" s="4">
        <f t="shared" si="3"/>
        <v>4.4375</v>
      </c>
      <c r="G88" s="13">
        <f t="shared" si="49"/>
        <v>0.9862062359</v>
      </c>
      <c r="H88" s="4">
        <f t="shared" si="5"/>
        <v>0</v>
      </c>
      <c r="J88" s="2">
        <f t="shared" si="42"/>
        <v>17</v>
      </c>
      <c r="K88" s="4">
        <f t="shared" si="6"/>
        <v>51</v>
      </c>
      <c r="L88" s="4">
        <f t="shared" si="7"/>
        <v>0.54</v>
      </c>
      <c r="M88" s="4">
        <f>151+11/16</f>
        <v>151.6875</v>
      </c>
      <c r="N88" s="4">
        <f>154+7/16</f>
        <v>154.4375</v>
      </c>
      <c r="O88" s="4">
        <f t="shared" si="8"/>
        <v>2.75</v>
      </c>
      <c r="P88" s="13">
        <f t="shared" si="50"/>
        <v>0.78173596</v>
      </c>
      <c r="Q88" s="4">
        <f t="shared" si="10"/>
        <v>0.01833809348</v>
      </c>
      <c r="S88" s="2">
        <f t="shared" si="43"/>
        <v>17</v>
      </c>
      <c r="T88" s="4">
        <f t="shared" si="11"/>
        <v>51</v>
      </c>
      <c r="U88" s="4">
        <f t="shared" si="12"/>
        <v>0.57</v>
      </c>
      <c r="V88" s="4">
        <f>151+9/16</f>
        <v>151.5625</v>
      </c>
      <c r="W88" s="4">
        <f>154+9/16</f>
        <v>154.5625</v>
      </c>
      <c r="X88" s="4">
        <f t="shared" si="13"/>
        <v>3</v>
      </c>
      <c r="Y88" s="13">
        <f t="shared" si="51"/>
        <v>0.8164965809</v>
      </c>
      <c r="Z88" s="4">
        <f t="shared" si="15"/>
        <v>0.01723177994</v>
      </c>
      <c r="AB88" s="2">
        <f t="shared" si="44"/>
        <v>17</v>
      </c>
      <c r="AC88" s="4">
        <f t="shared" si="16"/>
        <v>51</v>
      </c>
      <c r="AD88" s="4">
        <f t="shared" si="17"/>
        <v>0.48</v>
      </c>
      <c r="AG88" s="4">
        <f t="shared" si="18"/>
        <v>0</v>
      </c>
      <c r="AH88" s="13" t="str">
        <f t="shared" si="52"/>
        <v/>
      </c>
      <c r="AI88" s="4" t="str">
        <f t="shared" si="20"/>
        <v/>
      </c>
      <c r="AJ88" s="13"/>
      <c r="AK88" s="2">
        <f t="shared" si="45"/>
        <v>17</v>
      </c>
      <c r="AL88" s="4">
        <f t="shared" si="21"/>
        <v>51</v>
      </c>
      <c r="AM88" s="4">
        <f t="shared" si="22"/>
        <v>0.48</v>
      </c>
      <c r="AP88" s="4">
        <f t="shared" si="23"/>
        <v>0</v>
      </c>
      <c r="AQ88" s="13" t="str">
        <f t="shared" si="53"/>
        <v/>
      </c>
      <c r="AR88" s="4" t="str">
        <f t="shared" si="25"/>
        <v/>
      </c>
      <c r="AS88" s="13"/>
      <c r="AT88" s="2">
        <f t="shared" si="46"/>
        <v>17</v>
      </c>
      <c r="AU88" s="4">
        <f t="shared" si="26"/>
        <v>51</v>
      </c>
      <c r="AV88" s="4">
        <f t="shared" si="27"/>
        <v>0.48</v>
      </c>
      <c r="AY88" s="4">
        <f t="shared" si="28"/>
        <v>0</v>
      </c>
      <c r="AZ88" s="13" t="str">
        <f t="shared" si="54"/>
        <v/>
      </c>
      <c r="BA88" s="4" t="str">
        <f t="shared" si="30"/>
        <v/>
      </c>
      <c r="BB88" s="13"/>
      <c r="BC88" s="2">
        <f t="shared" si="47"/>
        <v>17</v>
      </c>
      <c r="BD88" s="4">
        <f t="shared" si="31"/>
        <v>51</v>
      </c>
      <c r="BE88" s="4">
        <f t="shared" si="32"/>
        <v>0.48</v>
      </c>
      <c r="BH88" s="4">
        <f t="shared" si="33"/>
        <v>0</v>
      </c>
      <c r="BI88" s="13" t="str">
        <f t="shared" si="55"/>
        <v/>
      </c>
      <c r="BJ88" s="4" t="str">
        <f t="shared" si="35"/>
        <v/>
      </c>
      <c r="BK88" s="13"/>
      <c r="BL88" s="2">
        <f t="shared" si="48"/>
        <v>17</v>
      </c>
      <c r="BM88" s="4">
        <f t="shared" si="36"/>
        <v>51</v>
      </c>
      <c r="BN88" s="4">
        <f t="shared" si="37"/>
        <v>0.48</v>
      </c>
      <c r="BQ88" s="4">
        <f t="shared" si="38"/>
        <v>0</v>
      </c>
      <c r="BR88" s="13" t="str">
        <f t="shared" si="56"/>
        <v/>
      </c>
      <c r="BS88" s="4" t="str">
        <f t="shared" si="40"/>
        <v/>
      </c>
      <c r="BT88" s="25"/>
    </row>
    <row r="89">
      <c r="A89" s="2">
        <f t="shared" si="41"/>
        <v>17.5</v>
      </c>
      <c r="B89" s="4">
        <f t="shared" si="1"/>
        <v>52.5</v>
      </c>
      <c r="C89" s="4">
        <f t="shared" si="2"/>
        <v>0.45</v>
      </c>
      <c r="D89" s="4">
        <f>151-1/16</f>
        <v>150.9375</v>
      </c>
      <c r="E89" s="4">
        <f>155.25-1/32</f>
        <v>155.21875</v>
      </c>
      <c r="F89" s="4">
        <f t="shared" si="3"/>
        <v>4.28125</v>
      </c>
      <c r="G89" s="13">
        <f t="shared" si="49"/>
        <v>0.968687857</v>
      </c>
      <c r="H89" s="4">
        <f t="shared" si="5"/>
        <v>0.004638352631</v>
      </c>
      <c r="J89" s="2">
        <f t="shared" si="42"/>
        <v>17.5</v>
      </c>
      <c r="K89" s="4">
        <f t="shared" si="6"/>
        <v>52.5</v>
      </c>
      <c r="L89" s="4">
        <f t="shared" si="7"/>
        <v>0.51</v>
      </c>
      <c r="M89" s="4">
        <f>151.875</f>
        <v>151.875</v>
      </c>
      <c r="N89" s="4">
        <f>154.25-1/32</f>
        <v>154.21875</v>
      </c>
      <c r="O89" s="4">
        <f t="shared" si="8"/>
        <v>2.34375</v>
      </c>
      <c r="P89" s="13">
        <f t="shared" si="50"/>
        <v>0.7216878365</v>
      </c>
      <c r="Q89" s="4">
        <f t="shared" si="10"/>
        <v>0.01962798979</v>
      </c>
      <c r="S89" s="2">
        <f t="shared" si="43"/>
        <v>17.5</v>
      </c>
      <c r="T89" s="4">
        <f t="shared" si="11"/>
        <v>52.5</v>
      </c>
      <c r="U89" s="4">
        <f t="shared" si="12"/>
        <v>0.54</v>
      </c>
      <c r="V89" s="2">
        <v>151.75</v>
      </c>
      <c r="W89" s="2">
        <v>154.375</v>
      </c>
      <c r="X89" s="4">
        <f t="shared" si="13"/>
        <v>2.625</v>
      </c>
      <c r="Y89" s="13">
        <f t="shared" si="51"/>
        <v>0.7637626158</v>
      </c>
      <c r="Z89" s="4">
        <f t="shared" si="15"/>
        <v>0.01913760267</v>
      </c>
      <c r="AB89" s="2">
        <f t="shared" si="44"/>
        <v>17.5</v>
      </c>
      <c r="AC89" s="4">
        <f t="shared" si="16"/>
        <v>52.5</v>
      </c>
      <c r="AD89" s="4">
        <f t="shared" si="17"/>
        <v>0.45</v>
      </c>
      <c r="AG89" s="4">
        <f t="shared" si="18"/>
        <v>0</v>
      </c>
      <c r="AH89" s="13" t="str">
        <f t="shared" si="52"/>
        <v/>
      </c>
      <c r="AI89" s="4" t="str">
        <f t="shared" si="20"/>
        <v/>
      </c>
      <c r="AJ89" s="13"/>
      <c r="AK89" s="2">
        <f t="shared" si="45"/>
        <v>17.5</v>
      </c>
      <c r="AL89" s="4">
        <f t="shared" si="21"/>
        <v>52.5</v>
      </c>
      <c r="AM89" s="4">
        <f t="shared" si="22"/>
        <v>0.45</v>
      </c>
      <c r="AP89" s="4">
        <f t="shared" si="23"/>
        <v>0</v>
      </c>
      <c r="AQ89" s="13" t="str">
        <f t="shared" si="53"/>
        <v/>
      </c>
      <c r="AR89" s="4" t="str">
        <f t="shared" si="25"/>
        <v/>
      </c>
      <c r="AS89" s="13"/>
      <c r="AT89" s="2">
        <f t="shared" si="46"/>
        <v>17.5</v>
      </c>
      <c r="AU89" s="4">
        <f t="shared" si="26"/>
        <v>52.5</v>
      </c>
      <c r="AV89" s="4">
        <f t="shared" si="27"/>
        <v>0.45</v>
      </c>
      <c r="AY89" s="4">
        <f t="shared" si="28"/>
        <v>0</v>
      </c>
      <c r="AZ89" s="13" t="str">
        <f t="shared" si="54"/>
        <v/>
      </c>
      <c r="BA89" s="4" t="str">
        <f t="shared" si="30"/>
        <v/>
      </c>
      <c r="BB89" s="13"/>
      <c r="BC89" s="2">
        <f t="shared" si="47"/>
        <v>17.5</v>
      </c>
      <c r="BD89" s="4">
        <f t="shared" si="31"/>
        <v>52.5</v>
      </c>
      <c r="BE89" s="4">
        <f t="shared" si="32"/>
        <v>0.45</v>
      </c>
      <c r="BH89" s="4">
        <f t="shared" si="33"/>
        <v>0</v>
      </c>
      <c r="BI89" s="13" t="str">
        <f t="shared" si="55"/>
        <v/>
      </c>
      <c r="BJ89" s="4" t="str">
        <f t="shared" si="35"/>
        <v/>
      </c>
      <c r="BK89" s="13"/>
      <c r="BL89" s="2">
        <f t="shared" si="48"/>
        <v>17.5</v>
      </c>
      <c r="BM89" s="4">
        <f t="shared" si="36"/>
        <v>52.5</v>
      </c>
      <c r="BN89" s="4">
        <f t="shared" si="37"/>
        <v>0.45</v>
      </c>
      <c r="BQ89" s="4">
        <f t="shared" si="38"/>
        <v>0</v>
      </c>
      <c r="BR89" s="13" t="str">
        <f t="shared" si="56"/>
        <v/>
      </c>
      <c r="BS89" s="4" t="str">
        <f t="shared" si="40"/>
        <v/>
      </c>
      <c r="BT89" s="25"/>
    </row>
    <row r="90">
      <c r="A90" s="2">
        <f t="shared" si="41"/>
        <v>18</v>
      </c>
      <c r="B90" s="4">
        <f t="shared" si="1"/>
        <v>54</v>
      </c>
      <c r="C90" s="4">
        <f t="shared" si="2"/>
        <v>0.42</v>
      </c>
      <c r="D90" s="4">
        <f>151+3/16</f>
        <v>151.1875</v>
      </c>
      <c r="E90" s="4">
        <f>155-1/16</f>
        <v>154.9375</v>
      </c>
      <c r="F90" s="4">
        <f t="shared" si="3"/>
        <v>3.75</v>
      </c>
      <c r="G90" s="13">
        <f t="shared" si="49"/>
        <v>0.9065968278</v>
      </c>
      <c r="H90" s="4">
        <f t="shared" si="5"/>
        <v>0.007880558598</v>
      </c>
      <c r="J90" s="2">
        <f t="shared" si="42"/>
        <v>18</v>
      </c>
      <c r="K90" s="4">
        <f t="shared" si="6"/>
        <v>54</v>
      </c>
      <c r="L90" s="4">
        <f t="shared" si="7"/>
        <v>0.48</v>
      </c>
      <c r="M90" s="4">
        <f>152+1/32</f>
        <v>152.03125</v>
      </c>
      <c r="N90" s="4">
        <f t="shared" ref="N90:N94" si="57">154+1/16</f>
        <v>154.0625</v>
      </c>
      <c r="O90" s="4">
        <f t="shared" si="8"/>
        <v>2.03125</v>
      </c>
      <c r="P90" s="13">
        <f t="shared" si="50"/>
        <v>0.6718548124</v>
      </c>
      <c r="Q90" s="4">
        <f t="shared" si="10"/>
        <v>0.01939842137</v>
      </c>
      <c r="S90" s="2">
        <f t="shared" si="43"/>
        <v>18</v>
      </c>
      <c r="T90" s="4">
        <f t="shared" si="11"/>
        <v>54</v>
      </c>
      <c r="U90" s="4">
        <f t="shared" si="12"/>
        <v>0.51</v>
      </c>
      <c r="V90" s="4">
        <f>152-1/16</f>
        <v>151.9375</v>
      </c>
      <c r="W90" s="4">
        <f>154+3/16</f>
        <v>154.1875</v>
      </c>
      <c r="X90" s="4">
        <f t="shared" si="13"/>
        <v>2.25</v>
      </c>
      <c r="Y90" s="13">
        <f t="shared" si="51"/>
        <v>0.7071067812</v>
      </c>
      <c r="Z90" s="4">
        <f t="shared" si="15"/>
        <v>0.01976425286</v>
      </c>
      <c r="AB90" s="2">
        <f t="shared" si="44"/>
        <v>18</v>
      </c>
      <c r="AC90" s="4">
        <f t="shared" si="16"/>
        <v>54</v>
      </c>
      <c r="AD90" s="4">
        <f t="shared" si="17"/>
        <v>0.42</v>
      </c>
      <c r="AG90" s="4">
        <f t="shared" si="18"/>
        <v>0</v>
      </c>
      <c r="AH90" s="13" t="str">
        <f t="shared" si="52"/>
        <v/>
      </c>
      <c r="AI90" s="4" t="str">
        <f t="shared" si="20"/>
        <v/>
      </c>
      <c r="AJ90" s="13"/>
      <c r="AK90" s="2">
        <f t="shared" si="45"/>
        <v>18</v>
      </c>
      <c r="AL90" s="4">
        <f t="shared" si="21"/>
        <v>54</v>
      </c>
      <c r="AM90" s="4">
        <f t="shared" si="22"/>
        <v>0.42</v>
      </c>
      <c r="AP90" s="4">
        <f t="shared" si="23"/>
        <v>0</v>
      </c>
      <c r="AQ90" s="13" t="str">
        <f t="shared" si="53"/>
        <v/>
      </c>
      <c r="AR90" s="4" t="str">
        <f t="shared" si="25"/>
        <v/>
      </c>
      <c r="AS90" s="13"/>
      <c r="AT90" s="2">
        <f t="shared" si="46"/>
        <v>18</v>
      </c>
      <c r="AU90" s="4">
        <f t="shared" si="26"/>
        <v>54</v>
      </c>
      <c r="AV90" s="4">
        <f t="shared" si="27"/>
        <v>0.42</v>
      </c>
      <c r="AY90" s="4">
        <f t="shared" si="28"/>
        <v>0</v>
      </c>
      <c r="AZ90" s="13" t="str">
        <f t="shared" si="54"/>
        <v/>
      </c>
      <c r="BA90" s="4" t="str">
        <f t="shared" si="30"/>
        <v/>
      </c>
      <c r="BB90" s="13"/>
      <c r="BC90" s="2">
        <f t="shared" si="47"/>
        <v>18</v>
      </c>
      <c r="BD90" s="4">
        <f t="shared" si="31"/>
        <v>54</v>
      </c>
      <c r="BE90" s="4">
        <f t="shared" si="32"/>
        <v>0.42</v>
      </c>
      <c r="BH90" s="4">
        <f t="shared" si="33"/>
        <v>0</v>
      </c>
      <c r="BI90" s="13" t="str">
        <f t="shared" si="55"/>
        <v/>
      </c>
      <c r="BJ90" s="4" t="str">
        <f t="shared" si="35"/>
        <v/>
      </c>
      <c r="BK90" s="13"/>
      <c r="BL90" s="2">
        <f t="shared" si="48"/>
        <v>18</v>
      </c>
      <c r="BM90" s="4">
        <f t="shared" si="36"/>
        <v>54</v>
      </c>
      <c r="BN90" s="4">
        <f t="shared" si="37"/>
        <v>0.42</v>
      </c>
      <c r="BQ90" s="4">
        <f t="shared" si="38"/>
        <v>0</v>
      </c>
      <c r="BR90" s="13" t="str">
        <f t="shared" si="56"/>
        <v/>
      </c>
      <c r="BS90" s="4" t="str">
        <f t="shared" si="40"/>
        <v/>
      </c>
      <c r="BT90" s="25"/>
    </row>
    <row r="91">
      <c r="A91" s="2">
        <f t="shared" si="41"/>
        <v>18.5</v>
      </c>
      <c r="B91" s="4">
        <f t="shared" si="1"/>
        <v>55.5</v>
      </c>
      <c r="C91" s="4">
        <f t="shared" si="2"/>
        <v>0.39</v>
      </c>
      <c r="D91" s="4">
        <f>151.5</f>
        <v>151.5</v>
      </c>
      <c r="E91" s="4">
        <f>154.875-1/32</f>
        <v>154.84375</v>
      </c>
      <c r="F91" s="4">
        <f t="shared" si="3"/>
        <v>3.34375</v>
      </c>
      <c r="G91" s="13">
        <f t="shared" si="49"/>
        <v>0.8560821878</v>
      </c>
      <c r="H91" s="4">
        <f t="shared" si="5"/>
        <v>0.0114869612</v>
      </c>
      <c r="J91" s="2">
        <f t="shared" si="42"/>
        <v>18.5</v>
      </c>
      <c r="K91" s="4">
        <f t="shared" si="6"/>
        <v>55.5</v>
      </c>
      <c r="L91" s="4">
        <f t="shared" si="7"/>
        <v>0.45</v>
      </c>
      <c r="M91" s="4">
        <f t="shared" ref="M91:M96" si="58">152+1/16</f>
        <v>152.0625</v>
      </c>
      <c r="N91" s="4">
        <f t="shared" si="57"/>
        <v>154.0625</v>
      </c>
      <c r="O91" s="4">
        <f t="shared" si="8"/>
        <v>2</v>
      </c>
      <c r="P91" s="13">
        <f t="shared" si="50"/>
        <v>0.6666666667</v>
      </c>
      <c r="Q91" s="4">
        <f t="shared" si="10"/>
        <v>0.01822123739</v>
      </c>
      <c r="S91" s="2">
        <f t="shared" si="43"/>
        <v>18.5</v>
      </c>
      <c r="T91" s="4">
        <f t="shared" si="11"/>
        <v>55.5</v>
      </c>
      <c r="U91" s="4">
        <f t="shared" si="12"/>
        <v>0.48</v>
      </c>
      <c r="V91" s="2">
        <v>152.0</v>
      </c>
      <c r="W91" s="4">
        <f>154.125-1/32</f>
        <v>154.09375</v>
      </c>
      <c r="X91" s="4">
        <f t="shared" si="13"/>
        <v>2.09375</v>
      </c>
      <c r="Y91" s="13">
        <f t="shared" si="51"/>
        <v>0.682112731</v>
      </c>
      <c r="Z91" s="4">
        <f t="shared" si="15"/>
        <v>0.01930692155</v>
      </c>
      <c r="AB91" s="2">
        <f t="shared" si="44"/>
        <v>18.5</v>
      </c>
      <c r="AC91" s="4">
        <f t="shared" si="16"/>
        <v>55.5</v>
      </c>
      <c r="AD91" s="4">
        <f t="shared" si="17"/>
        <v>0.39</v>
      </c>
      <c r="AG91" s="4">
        <f t="shared" si="18"/>
        <v>0</v>
      </c>
      <c r="AH91" s="13" t="str">
        <f t="shared" si="52"/>
        <v/>
      </c>
      <c r="AI91" s="4" t="str">
        <f t="shared" si="20"/>
        <v/>
      </c>
      <c r="AJ91" s="13"/>
      <c r="AK91" s="2">
        <f t="shared" si="45"/>
        <v>18.5</v>
      </c>
      <c r="AL91" s="4">
        <f t="shared" si="21"/>
        <v>55.5</v>
      </c>
      <c r="AM91" s="4">
        <f t="shared" si="22"/>
        <v>0.39</v>
      </c>
      <c r="AP91" s="4">
        <f t="shared" si="23"/>
        <v>0</v>
      </c>
      <c r="AQ91" s="13" t="str">
        <f t="shared" si="53"/>
        <v/>
      </c>
      <c r="AR91" s="4" t="str">
        <f t="shared" si="25"/>
        <v/>
      </c>
      <c r="AS91" s="13"/>
      <c r="AT91" s="2">
        <f t="shared" si="46"/>
        <v>18.5</v>
      </c>
      <c r="AU91" s="4">
        <f t="shared" si="26"/>
        <v>55.5</v>
      </c>
      <c r="AV91" s="4">
        <f t="shared" si="27"/>
        <v>0.39</v>
      </c>
      <c r="AY91" s="4">
        <f t="shared" si="28"/>
        <v>0</v>
      </c>
      <c r="AZ91" s="13" t="str">
        <f t="shared" si="54"/>
        <v/>
      </c>
      <c r="BA91" s="4" t="str">
        <f t="shared" si="30"/>
        <v/>
      </c>
      <c r="BB91" s="13"/>
      <c r="BC91" s="2">
        <f t="shared" si="47"/>
        <v>18.5</v>
      </c>
      <c r="BD91" s="4">
        <f t="shared" si="31"/>
        <v>55.5</v>
      </c>
      <c r="BE91" s="4">
        <f t="shared" si="32"/>
        <v>0.39</v>
      </c>
      <c r="BH91" s="4">
        <f t="shared" si="33"/>
        <v>0</v>
      </c>
      <c r="BI91" s="13" t="str">
        <f t="shared" si="55"/>
        <v/>
      </c>
      <c r="BJ91" s="4" t="str">
        <f t="shared" si="35"/>
        <v/>
      </c>
      <c r="BK91" s="13"/>
      <c r="BL91" s="2">
        <f t="shared" si="48"/>
        <v>18.5</v>
      </c>
      <c r="BM91" s="4">
        <f t="shared" si="36"/>
        <v>55.5</v>
      </c>
      <c r="BN91" s="4">
        <f t="shared" si="37"/>
        <v>0.39</v>
      </c>
      <c r="BQ91" s="4">
        <f t="shared" si="38"/>
        <v>0</v>
      </c>
      <c r="BR91" s="13" t="str">
        <f t="shared" si="56"/>
        <v/>
      </c>
      <c r="BS91" s="4" t="str">
        <f t="shared" si="40"/>
        <v/>
      </c>
      <c r="BT91" s="25"/>
    </row>
    <row r="92">
      <c r="A92" s="2">
        <f t="shared" si="41"/>
        <v>19</v>
      </c>
      <c r="B92" s="4">
        <f t="shared" si="1"/>
        <v>57</v>
      </c>
      <c r="C92" s="4">
        <f t="shared" si="2"/>
        <v>0.36</v>
      </c>
      <c r="D92" s="4">
        <f>151.875</f>
        <v>151.875</v>
      </c>
      <c r="E92" s="4">
        <f>154+3/16</f>
        <v>154.1875</v>
      </c>
      <c r="F92" s="4">
        <f t="shared" si="3"/>
        <v>2.3125</v>
      </c>
      <c r="G92" s="13">
        <f t="shared" si="49"/>
        <v>0.7119335047</v>
      </c>
      <c r="H92" s="4">
        <f t="shared" si="5"/>
        <v>0.01386392148</v>
      </c>
      <c r="J92" s="2">
        <f t="shared" si="42"/>
        <v>19</v>
      </c>
      <c r="K92" s="4">
        <f t="shared" si="6"/>
        <v>57</v>
      </c>
      <c r="L92" s="4">
        <f t="shared" si="7"/>
        <v>0.42</v>
      </c>
      <c r="M92" s="4">
        <f t="shared" si="58"/>
        <v>152.0625</v>
      </c>
      <c r="N92" s="4">
        <f t="shared" si="57"/>
        <v>154.0625</v>
      </c>
      <c r="O92" s="4">
        <f t="shared" si="8"/>
        <v>2</v>
      </c>
      <c r="P92" s="13">
        <f t="shared" si="50"/>
        <v>0.6666666667</v>
      </c>
      <c r="Q92" s="4">
        <f t="shared" si="10"/>
        <v>0.01696460033</v>
      </c>
      <c r="S92" s="2">
        <f t="shared" si="43"/>
        <v>19</v>
      </c>
      <c r="T92" s="4">
        <f t="shared" si="11"/>
        <v>57</v>
      </c>
      <c r="U92" s="4">
        <f t="shared" si="12"/>
        <v>0.45</v>
      </c>
      <c r="V92" s="4">
        <f t="shared" ref="V92:V94" si="59">152+1/16</f>
        <v>152.0625</v>
      </c>
      <c r="W92" s="4">
        <f t="shared" ref="W92:W95" si="60">154+1/32</f>
        <v>154.03125</v>
      </c>
      <c r="X92" s="4">
        <f t="shared" si="13"/>
        <v>1.96875</v>
      </c>
      <c r="Y92" s="13">
        <f t="shared" si="51"/>
        <v>0.6614378278</v>
      </c>
      <c r="Z92" s="4">
        <f t="shared" si="15"/>
        <v>0.01836190944</v>
      </c>
      <c r="AB92" s="2">
        <f t="shared" si="44"/>
        <v>19</v>
      </c>
      <c r="AC92" s="4">
        <f t="shared" si="16"/>
        <v>57</v>
      </c>
      <c r="AD92" s="4">
        <f t="shared" si="17"/>
        <v>0.36</v>
      </c>
      <c r="AG92" s="4">
        <f t="shared" si="18"/>
        <v>0</v>
      </c>
      <c r="AH92" s="13" t="str">
        <f t="shared" si="52"/>
        <v/>
      </c>
      <c r="AI92" s="4" t="str">
        <f t="shared" si="20"/>
        <v/>
      </c>
      <c r="AJ92" s="13"/>
      <c r="AK92" s="2">
        <f t="shared" si="45"/>
        <v>19</v>
      </c>
      <c r="AL92" s="4">
        <f t="shared" si="21"/>
        <v>57</v>
      </c>
      <c r="AM92" s="4">
        <f t="shared" si="22"/>
        <v>0.36</v>
      </c>
      <c r="AP92" s="4">
        <f t="shared" si="23"/>
        <v>0</v>
      </c>
      <c r="AQ92" s="13" t="str">
        <f t="shared" si="53"/>
        <v/>
      </c>
      <c r="AR92" s="4" t="str">
        <f t="shared" si="25"/>
        <v/>
      </c>
      <c r="AS92" s="13"/>
      <c r="AT92" s="2">
        <f t="shared" si="46"/>
        <v>19</v>
      </c>
      <c r="AU92" s="4">
        <f t="shared" si="26"/>
        <v>57</v>
      </c>
      <c r="AV92" s="4">
        <f t="shared" si="27"/>
        <v>0.36</v>
      </c>
      <c r="AY92" s="4">
        <f t="shared" si="28"/>
        <v>0</v>
      </c>
      <c r="AZ92" s="13" t="str">
        <f t="shared" si="54"/>
        <v/>
      </c>
      <c r="BA92" s="4" t="str">
        <f t="shared" si="30"/>
        <v/>
      </c>
      <c r="BB92" s="13"/>
      <c r="BC92" s="2">
        <f t="shared" si="47"/>
        <v>19</v>
      </c>
      <c r="BD92" s="4">
        <f t="shared" si="31"/>
        <v>57</v>
      </c>
      <c r="BE92" s="4">
        <f t="shared" si="32"/>
        <v>0.36</v>
      </c>
      <c r="BH92" s="4">
        <f t="shared" si="33"/>
        <v>0</v>
      </c>
      <c r="BI92" s="13" t="str">
        <f t="shared" si="55"/>
        <v/>
      </c>
      <c r="BJ92" s="4" t="str">
        <f t="shared" si="35"/>
        <v/>
      </c>
      <c r="BK92" s="13"/>
      <c r="BL92" s="2">
        <f t="shared" si="48"/>
        <v>19</v>
      </c>
      <c r="BM92" s="4">
        <f t="shared" si="36"/>
        <v>57</v>
      </c>
      <c r="BN92" s="4">
        <f t="shared" si="37"/>
        <v>0.36</v>
      </c>
      <c r="BQ92" s="4">
        <f t="shared" si="38"/>
        <v>0</v>
      </c>
      <c r="BR92" s="13" t="str">
        <f t="shared" si="56"/>
        <v/>
      </c>
      <c r="BS92" s="4" t="str">
        <f t="shared" si="40"/>
        <v/>
      </c>
      <c r="BT92" s="25"/>
    </row>
    <row r="93">
      <c r="A93" s="2">
        <f t="shared" si="41"/>
        <v>19.5</v>
      </c>
      <c r="B93" s="4">
        <f t="shared" si="1"/>
        <v>58.5</v>
      </c>
      <c r="C93" s="4">
        <f t="shared" si="2"/>
        <v>0.33</v>
      </c>
      <c r="D93" s="4">
        <f>152+1/32</f>
        <v>152.03125</v>
      </c>
      <c r="E93" s="4">
        <f>154+1/16</f>
        <v>154.0625</v>
      </c>
      <c r="F93" s="4">
        <f t="shared" si="3"/>
        <v>2.03125</v>
      </c>
      <c r="G93" s="13">
        <f t="shared" si="49"/>
        <v>0.6672371988</v>
      </c>
      <c r="H93" s="4">
        <f t="shared" si="5"/>
        <v>0.01336831809</v>
      </c>
      <c r="J93" s="2">
        <f t="shared" si="42"/>
        <v>19.5</v>
      </c>
      <c r="K93" s="4">
        <f t="shared" si="6"/>
        <v>58.5</v>
      </c>
      <c r="L93" s="4">
        <f t="shared" si="7"/>
        <v>0.39</v>
      </c>
      <c r="M93" s="4">
        <f t="shared" si="58"/>
        <v>152.0625</v>
      </c>
      <c r="N93" s="4">
        <f t="shared" si="57"/>
        <v>154.0625</v>
      </c>
      <c r="O93" s="4">
        <f t="shared" si="8"/>
        <v>2</v>
      </c>
      <c r="P93" s="13">
        <f t="shared" si="50"/>
        <v>0.6666666667</v>
      </c>
      <c r="Q93" s="4">
        <f t="shared" si="10"/>
        <v>0.01570796327</v>
      </c>
      <c r="S93" s="2">
        <f t="shared" si="43"/>
        <v>19.5</v>
      </c>
      <c r="T93" s="4">
        <f t="shared" si="11"/>
        <v>58.5</v>
      </c>
      <c r="U93" s="4">
        <f t="shared" si="12"/>
        <v>0.42</v>
      </c>
      <c r="V93" s="4">
        <f t="shared" si="59"/>
        <v>152.0625</v>
      </c>
      <c r="W93" s="4">
        <f t="shared" si="60"/>
        <v>154.03125</v>
      </c>
      <c r="X93" s="4">
        <f t="shared" si="13"/>
        <v>1.96875</v>
      </c>
      <c r="Y93" s="13">
        <f t="shared" si="51"/>
        <v>0.6614378278</v>
      </c>
      <c r="Z93" s="4">
        <f t="shared" si="15"/>
        <v>0.01709557086</v>
      </c>
      <c r="AB93" s="2">
        <f t="shared" si="44"/>
        <v>19.5</v>
      </c>
      <c r="AC93" s="4">
        <f t="shared" si="16"/>
        <v>58.5</v>
      </c>
      <c r="AD93" s="4">
        <f t="shared" si="17"/>
        <v>0.33</v>
      </c>
      <c r="AG93" s="4">
        <f t="shared" si="18"/>
        <v>0</v>
      </c>
      <c r="AH93" s="13" t="str">
        <f t="shared" si="52"/>
        <v/>
      </c>
      <c r="AI93" s="4" t="str">
        <f t="shared" si="20"/>
        <v/>
      </c>
      <c r="AJ93" s="13"/>
      <c r="AK93" s="2">
        <f t="shared" si="45"/>
        <v>19.5</v>
      </c>
      <c r="AL93" s="4">
        <f t="shared" si="21"/>
        <v>58.5</v>
      </c>
      <c r="AM93" s="4">
        <f t="shared" si="22"/>
        <v>0.33</v>
      </c>
      <c r="AP93" s="4">
        <f t="shared" si="23"/>
        <v>0</v>
      </c>
      <c r="AQ93" s="13" t="str">
        <f t="shared" si="53"/>
        <v/>
      </c>
      <c r="AR93" s="4" t="str">
        <f t="shared" si="25"/>
        <v/>
      </c>
      <c r="AS93" s="13"/>
      <c r="AT93" s="2">
        <f t="shared" si="46"/>
        <v>19.5</v>
      </c>
      <c r="AU93" s="4">
        <f t="shared" si="26"/>
        <v>58.5</v>
      </c>
      <c r="AV93" s="4">
        <f t="shared" si="27"/>
        <v>0.33</v>
      </c>
      <c r="AY93" s="4">
        <f t="shared" si="28"/>
        <v>0</v>
      </c>
      <c r="AZ93" s="13" t="str">
        <f t="shared" si="54"/>
        <v/>
      </c>
      <c r="BA93" s="4" t="str">
        <f t="shared" si="30"/>
        <v/>
      </c>
      <c r="BB93" s="13"/>
      <c r="BC93" s="2">
        <f t="shared" si="47"/>
        <v>19.5</v>
      </c>
      <c r="BD93" s="4">
        <f t="shared" si="31"/>
        <v>58.5</v>
      </c>
      <c r="BE93" s="4">
        <f t="shared" si="32"/>
        <v>0.33</v>
      </c>
      <c r="BH93" s="4">
        <f t="shared" si="33"/>
        <v>0</v>
      </c>
      <c r="BI93" s="13" t="str">
        <f t="shared" si="55"/>
        <v/>
      </c>
      <c r="BJ93" s="4" t="str">
        <f t="shared" si="35"/>
        <v/>
      </c>
      <c r="BK93" s="13"/>
      <c r="BL93" s="2">
        <f t="shared" si="48"/>
        <v>19.5</v>
      </c>
      <c r="BM93" s="4">
        <f t="shared" si="36"/>
        <v>58.5</v>
      </c>
      <c r="BN93" s="4">
        <f t="shared" si="37"/>
        <v>0.33</v>
      </c>
      <c r="BQ93" s="4">
        <f t="shared" si="38"/>
        <v>0</v>
      </c>
      <c r="BR93" s="13" t="str">
        <f t="shared" si="56"/>
        <v/>
      </c>
      <c r="BS93" s="4" t="str">
        <f t="shared" si="40"/>
        <v/>
      </c>
      <c r="BT93" s="25"/>
    </row>
    <row r="94">
      <c r="A94" s="2">
        <f t="shared" si="41"/>
        <v>20</v>
      </c>
      <c r="B94" s="4">
        <f t="shared" si="1"/>
        <v>60</v>
      </c>
      <c r="C94" s="4">
        <f t="shared" si="2"/>
        <v>0.3</v>
      </c>
      <c r="D94" s="4">
        <f>152.125-1/32</f>
        <v>152.09375</v>
      </c>
      <c r="E94" s="2">
        <v>154.0</v>
      </c>
      <c r="F94" s="4">
        <f t="shared" si="3"/>
        <v>1.90625</v>
      </c>
      <c r="G94" s="13">
        <f t="shared" si="49"/>
        <v>0.6463808623</v>
      </c>
      <c r="H94" s="4">
        <f t="shared" si="5"/>
        <v>0.0121127583</v>
      </c>
      <c r="J94" s="2">
        <f t="shared" si="42"/>
        <v>20</v>
      </c>
      <c r="K94" s="4">
        <f t="shared" si="6"/>
        <v>60</v>
      </c>
      <c r="L94" s="4">
        <f t="shared" si="7"/>
        <v>0.36</v>
      </c>
      <c r="M94" s="4">
        <f t="shared" si="58"/>
        <v>152.0625</v>
      </c>
      <c r="N94" s="4">
        <f t="shared" si="57"/>
        <v>154.0625</v>
      </c>
      <c r="O94" s="4">
        <f t="shared" si="8"/>
        <v>2</v>
      </c>
      <c r="P94" s="13">
        <f t="shared" si="50"/>
        <v>0.6666666667</v>
      </c>
      <c r="Q94" s="4">
        <f t="shared" si="10"/>
        <v>0.01450468457</v>
      </c>
      <c r="S94" s="2">
        <f t="shared" si="43"/>
        <v>20</v>
      </c>
      <c r="T94" s="4">
        <f t="shared" si="11"/>
        <v>60</v>
      </c>
      <c r="U94" s="4">
        <f t="shared" si="12"/>
        <v>0.39</v>
      </c>
      <c r="V94" s="4">
        <f t="shared" si="59"/>
        <v>152.0625</v>
      </c>
      <c r="W94" s="4">
        <f t="shared" si="60"/>
        <v>154.03125</v>
      </c>
      <c r="X94" s="4">
        <f t="shared" si="13"/>
        <v>1.96875</v>
      </c>
      <c r="Y94" s="13">
        <f t="shared" si="51"/>
        <v>0.6614378278</v>
      </c>
      <c r="Z94" s="4">
        <f t="shared" si="15"/>
        <v>0.01588602771</v>
      </c>
      <c r="AB94" s="2">
        <f t="shared" si="44"/>
        <v>20</v>
      </c>
      <c r="AC94" s="4">
        <f t="shared" si="16"/>
        <v>60</v>
      </c>
      <c r="AD94" s="4">
        <f t="shared" si="17"/>
        <v>0.3</v>
      </c>
      <c r="AG94" s="4">
        <f t="shared" si="18"/>
        <v>0</v>
      </c>
      <c r="AH94" s="13" t="str">
        <f t="shared" si="52"/>
        <v/>
      </c>
      <c r="AI94" s="4" t="str">
        <f t="shared" si="20"/>
        <v/>
      </c>
      <c r="AJ94" s="13"/>
      <c r="AK94" s="2">
        <f t="shared" si="45"/>
        <v>20</v>
      </c>
      <c r="AL94" s="4">
        <f t="shared" si="21"/>
        <v>60</v>
      </c>
      <c r="AM94" s="4">
        <f t="shared" si="22"/>
        <v>0.3</v>
      </c>
      <c r="AP94" s="4">
        <f t="shared" si="23"/>
        <v>0</v>
      </c>
      <c r="AQ94" s="13" t="str">
        <f t="shared" si="53"/>
        <v/>
      </c>
      <c r="AR94" s="4" t="str">
        <f t="shared" si="25"/>
        <v/>
      </c>
      <c r="AS94" s="13"/>
      <c r="AT94" s="2">
        <f t="shared" si="46"/>
        <v>20</v>
      </c>
      <c r="AU94" s="4">
        <f t="shared" si="26"/>
        <v>60</v>
      </c>
      <c r="AV94" s="4">
        <f t="shared" si="27"/>
        <v>0.3</v>
      </c>
      <c r="AY94" s="4">
        <f t="shared" si="28"/>
        <v>0</v>
      </c>
      <c r="AZ94" s="13" t="str">
        <f t="shared" si="54"/>
        <v/>
      </c>
      <c r="BA94" s="4" t="str">
        <f t="shared" si="30"/>
        <v/>
      </c>
      <c r="BB94" s="13"/>
      <c r="BC94" s="2">
        <f t="shared" si="47"/>
        <v>20</v>
      </c>
      <c r="BD94" s="4">
        <f t="shared" si="31"/>
        <v>60</v>
      </c>
      <c r="BE94" s="4">
        <f t="shared" si="32"/>
        <v>0.3</v>
      </c>
      <c r="BH94" s="4">
        <f t="shared" si="33"/>
        <v>0</v>
      </c>
      <c r="BI94" s="13" t="str">
        <f t="shared" si="55"/>
        <v/>
      </c>
      <c r="BJ94" s="4" t="str">
        <f t="shared" si="35"/>
        <v/>
      </c>
      <c r="BK94" s="13"/>
      <c r="BL94" s="2">
        <f t="shared" si="48"/>
        <v>20</v>
      </c>
      <c r="BM94" s="4">
        <f t="shared" si="36"/>
        <v>60</v>
      </c>
      <c r="BN94" s="4">
        <f t="shared" si="37"/>
        <v>0.3</v>
      </c>
      <c r="BQ94" s="4">
        <f t="shared" si="38"/>
        <v>0</v>
      </c>
      <c r="BR94" s="13" t="str">
        <f t="shared" si="56"/>
        <v/>
      </c>
      <c r="BS94" s="4" t="str">
        <f t="shared" si="40"/>
        <v/>
      </c>
      <c r="BT94" s="25"/>
    </row>
    <row r="95">
      <c r="A95" s="2">
        <f t="shared" si="41"/>
        <v>20.5</v>
      </c>
      <c r="B95" s="4">
        <f t="shared" si="1"/>
        <v>61.5</v>
      </c>
      <c r="C95" s="4">
        <f t="shared" si="2"/>
        <v>0.27</v>
      </c>
      <c r="D95" s="4">
        <f>152+1/32</f>
        <v>152.03125</v>
      </c>
      <c r="E95" s="4">
        <f>154+1/16</f>
        <v>154.0625</v>
      </c>
      <c r="F95" s="4">
        <f t="shared" si="3"/>
        <v>2.03125</v>
      </c>
      <c r="G95" s="13">
        <f t="shared" si="49"/>
        <v>0.6672371988</v>
      </c>
      <c r="H95" s="4">
        <f t="shared" si="5"/>
        <v>0.01059283646</v>
      </c>
      <c r="J95" s="2">
        <f t="shared" si="42"/>
        <v>20.5</v>
      </c>
      <c r="K95" s="4">
        <f t="shared" si="6"/>
        <v>61.5</v>
      </c>
      <c r="L95" s="4">
        <f t="shared" si="7"/>
        <v>0.33</v>
      </c>
      <c r="M95" s="4">
        <f t="shared" si="58"/>
        <v>152.0625</v>
      </c>
      <c r="N95" s="4">
        <f>154+1/32</f>
        <v>154.03125</v>
      </c>
      <c r="O95" s="4">
        <f t="shared" si="8"/>
        <v>1.96875</v>
      </c>
      <c r="P95" s="13">
        <f t="shared" si="50"/>
        <v>0.6614378278</v>
      </c>
      <c r="Q95" s="4">
        <f t="shared" si="10"/>
        <v>0.01324804751</v>
      </c>
      <c r="S95" s="2">
        <f t="shared" si="43"/>
        <v>20.5</v>
      </c>
      <c r="T95" s="4">
        <f t="shared" si="11"/>
        <v>61.5</v>
      </c>
      <c r="U95" s="4">
        <f t="shared" si="12"/>
        <v>0.36</v>
      </c>
      <c r="V95" s="4">
        <f>152.125-1/32</f>
        <v>152.09375</v>
      </c>
      <c r="W95" s="4">
        <f t="shared" si="60"/>
        <v>154.03125</v>
      </c>
      <c r="X95" s="4">
        <f t="shared" si="13"/>
        <v>1.9375</v>
      </c>
      <c r="Y95" s="13">
        <f t="shared" si="51"/>
        <v>0.6561673228</v>
      </c>
      <c r="Z95" s="4">
        <f t="shared" si="15"/>
        <v>0.01477186167</v>
      </c>
      <c r="AB95" s="2">
        <f t="shared" si="44"/>
        <v>20.5</v>
      </c>
      <c r="AC95" s="4">
        <f t="shared" si="16"/>
        <v>61.5</v>
      </c>
      <c r="AD95" s="4">
        <f t="shared" si="17"/>
        <v>0.27</v>
      </c>
      <c r="AG95" s="4">
        <f t="shared" si="18"/>
        <v>0</v>
      </c>
      <c r="AH95" s="13" t="str">
        <f t="shared" si="52"/>
        <v/>
      </c>
      <c r="AI95" s="4" t="str">
        <f t="shared" si="20"/>
        <v/>
      </c>
      <c r="AJ95" s="13"/>
      <c r="AK95" s="2">
        <f t="shared" si="45"/>
        <v>20.5</v>
      </c>
      <c r="AL95" s="4">
        <f t="shared" si="21"/>
        <v>61.5</v>
      </c>
      <c r="AM95" s="4">
        <f t="shared" si="22"/>
        <v>0.27</v>
      </c>
      <c r="AP95" s="4">
        <f t="shared" si="23"/>
        <v>0</v>
      </c>
      <c r="AQ95" s="13" t="str">
        <f t="shared" si="53"/>
        <v/>
      </c>
      <c r="AR95" s="4" t="str">
        <f t="shared" si="25"/>
        <v/>
      </c>
      <c r="AS95" s="13"/>
      <c r="AT95" s="2">
        <f t="shared" si="46"/>
        <v>20.5</v>
      </c>
      <c r="AU95" s="4">
        <f t="shared" si="26"/>
        <v>61.5</v>
      </c>
      <c r="AV95" s="4">
        <f t="shared" si="27"/>
        <v>0.27</v>
      </c>
      <c r="AY95" s="4">
        <f t="shared" si="28"/>
        <v>0</v>
      </c>
      <c r="AZ95" s="13" t="str">
        <f t="shared" si="54"/>
        <v/>
      </c>
      <c r="BA95" s="4" t="str">
        <f t="shared" si="30"/>
        <v/>
      </c>
      <c r="BB95" s="13"/>
      <c r="BC95" s="2">
        <f t="shared" si="47"/>
        <v>20.5</v>
      </c>
      <c r="BD95" s="4">
        <f t="shared" si="31"/>
        <v>61.5</v>
      </c>
      <c r="BE95" s="4">
        <f t="shared" si="32"/>
        <v>0.27</v>
      </c>
      <c r="BH95" s="4">
        <f t="shared" si="33"/>
        <v>0</v>
      </c>
      <c r="BI95" s="13" t="str">
        <f t="shared" si="55"/>
        <v/>
      </c>
      <c r="BJ95" s="4" t="str">
        <f t="shared" si="35"/>
        <v/>
      </c>
      <c r="BK95" s="13"/>
      <c r="BL95" s="2">
        <f t="shared" si="48"/>
        <v>20.5</v>
      </c>
      <c r="BM95" s="4">
        <f t="shared" si="36"/>
        <v>61.5</v>
      </c>
      <c r="BN95" s="4">
        <f t="shared" si="37"/>
        <v>0.27</v>
      </c>
      <c r="BQ95" s="4">
        <f t="shared" si="38"/>
        <v>0</v>
      </c>
      <c r="BR95" s="13" t="str">
        <f t="shared" si="56"/>
        <v/>
      </c>
      <c r="BS95" s="4" t="str">
        <f t="shared" si="40"/>
        <v/>
      </c>
      <c r="BT95" s="25"/>
    </row>
    <row r="96">
      <c r="A96" s="2">
        <f t="shared" si="41"/>
        <v>21</v>
      </c>
      <c r="B96" s="4">
        <f t="shared" si="1"/>
        <v>63</v>
      </c>
      <c r="C96" s="4">
        <f t="shared" si="2"/>
        <v>0.24</v>
      </c>
      <c r="D96" s="2">
        <v>152.0</v>
      </c>
      <c r="E96" s="4">
        <f>154.125-1/32</f>
        <v>154.09375</v>
      </c>
      <c r="F96" s="4">
        <f t="shared" si="3"/>
        <v>2.09375</v>
      </c>
      <c r="G96" s="13">
        <f t="shared" si="49"/>
        <v>0.6774246154</v>
      </c>
      <c r="H96" s="4">
        <f t="shared" si="5"/>
        <v>0.009195300955</v>
      </c>
      <c r="J96" s="2">
        <f t="shared" si="42"/>
        <v>21</v>
      </c>
      <c r="K96" s="4">
        <f t="shared" si="6"/>
        <v>63</v>
      </c>
      <c r="L96" s="4">
        <f t="shared" si="7"/>
        <v>0.3</v>
      </c>
      <c r="M96" s="4">
        <f t="shared" si="58"/>
        <v>152.0625</v>
      </c>
      <c r="N96" s="4">
        <f>154+1/16</f>
        <v>154.0625</v>
      </c>
      <c r="O96" s="4">
        <f t="shared" si="8"/>
        <v>2</v>
      </c>
      <c r="P96" s="13">
        <f t="shared" si="50"/>
        <v>0.6666666667</v>
      </c>
      <c r="Q96" s="4">
        <f t="shared" si="10"/>
        <v>0.01180096279</v>
      </c>
      <c r="S96" s="2">
        <f t="shared" si="43"/>
        <v>21</v>
      </c>
      <c r="T96" s="4">
        <f t="shared" si="11"/>
        <v>63</v>
      </c>
      <c r="U96" s="4">
        <f t="shared" si="12"/>
        <v>0.33</v>
      </c>
      <c r="V96" s="2">
        <v>152.125</v>
      </c>
      <c r="W96" s="2">
        <v>154.0</v>
      </c>
      <c r="X96" s="4">
        <f t="shared" si="13"/>
        <v>1.875</v>
      </c>
      <c r="Y96" s="13">
        <f t="shared" si="51"/>
        <v>0.6454972244</v>
      </c>
      <c r="Z96" s="4">
        <f t="shared" si="15"/>
        <v>0.01358706634</v>
      </c>
      <c r="AB96" s="2">
        <f t="shared" si="44"/>
        <v>21</v>
      </c>
      <c r="AC96" s="4">
        <f t="shared" si="16"/>
        <v>63</v>
      </c>
      <c r="AD96" s="4">
        <f t="shared" si="17"/>
        <v>0.24</v>
      </c>
      <c r="AG96" s="4">
        <f t="shared" si="18"/>
        <v>0</v>
      </c>
      <c r="AH96" s="13" t="str">
        <f t="shared" si="52"/>
        <v/>
      </c>
      <c r="AI96" s="4" t="str">
        <f t="shared" si="20"/>
        <v/>
      </c>
      <c r="AJ96" s="13"/>
      <c r="AK96" s="2">
        <f t="shared" si="45"/>
        <v>21</v>
      </c>
      <c r="AL96" s="4">
        <f t="shared" si="21"/>
        <v>63</v>
      </c>
      <c r="AM96" s="4">
        <f t="shared" si="22"/>
        <v>0.24</v>
      </c>
      <c r="AP96" s="4">
        <f t="shared" si="23"/>
        <v>0</v>
      </c>
      <c r="AQ96" s="13" t="str">
        <f t="shared" si="53"/>
        <v/>
      </c>
      <c r="AR96" s="4" t="str">
        <f t="shared" si="25"/>
        <v/>
      </c>
      <c r="AS96" s="13"/>
      <c r="AT96" s="2">
        <f t="shared" si="46"/>
        <v>21</v>
      </c>
      <c r="AU96" s="4">
        <f t="shared" si="26"/>
        <v>63</v>
      </c>
      <c r="AV96" s="4">
        <f t="shared" si="27"/>
        <v>0.24</v>
      </c>
      <c r="AY96" s="4">
        <f t="shared" si="28"/>
        <v>0</v>
      </c>
      <c r="AZ96" s="13" t="str">
        <f t="shared" si="54"/>
        <v/>
      </c>
      <c r="BA96" s="4" t="str">
        <f t="shared" si="30"/>
        <v/>
      </c>
      <c r="BB96" s="13"/>
      <c r="BC96" s="2">
        <f t="shared" si="47"/>
        <v>21</v>
      </c>
      <c r="BD96" s="4">
        <f t="shared" si="31"/>
        <v>63</v>
      </c>
      <c r="BE96" s="4">
        <f t="shared" si="32"/>
        <v>0.24</v>
      </c>
      <c r="BH96" s="4">
        <f t="shared" si="33"/>
        <v>0</v>
      </c>
      <c r="BI96" s="13" t="str">
        <f t="shared" si="55"/>
        <v/>
      </c>
      <c r="BJ96" s="4" t="str">
        <f t="shared" si="35"/>
        <v/>
      </c>
      <c r="BK96" s="13"/>
      <c r="BL96" s="2">
        <f t="shared" si="48"/>
        <v>21</v>
      </c>
      <c r="BM96" s="4">
        <f t="shared" si="36"/>
        <v>63</v>
      </c>
      <c r="BN96" s="4">
        <f t="shared" si="37"/>
        <v>0.24</v>
      </c>
      <c r="BQ96" s="4">
        <f t="shared" si="38"/>
        <v>0</v>
      </c>
      <c r="BR96" s="13" t="str">
        <f t="shared" si="56"/>
        <v/>
      </c>
      <c r="BS96" s="4" t="str">
        <f t="shared" si="40"/>
        <v/>
      </c>
      <c r="BT96" s="25"/>
    </row>
    <row r="97">
      <c r="A97" s="2">
        <f t="shared" si="41"/>
        <v>21.5</v>
      </c>
      <c r="B97" s="4">
        <f t="shared" si="1"/>
        <v>64.5</v>
      </c>
      <c r="C97" s="4">
        <f t="shared" si="2"/>
        <v>0.21</v>
      </c>
      <c r="D97" s="4">
        <f>152-1/32</f>
        <v>151.96875</v>
      </c>
      <c r="E97" s="2">
        <v>154.125</v>
      </c>
      <c r="F97" s="4">
        <f t="shared" si="3"/>
        <v>2.15625</v>
      </c>
      <c r="G97" s="13">
        <f t="shared" si="49"/>
        <v>0.6874610823</v>
      </c>
      <c r="H97" s="4">
        <f t="shared" si="5"/>
        <v>0.00751457271</v>
      </c>
      <c r="J97" s="2">
        <f t="shared" si="42"/>
        <v>21.5</v>
      </c>
      <c r="K97" s="4">
        <f t="shared" si="6"/>
        <v>64.5</v>
      </c>
      <c r="L97" s="4">
        <f t="shared" si="7"/>
        <v>0.27</v>
      </c>
      <c r="M97" s="2">
        <v>152.0</v>
      </c>
      <c r="N97" s="4">
        <f>154.125-1/32</f>
        <v>154.09375</v>
      </c>
      <c r="O97" s="4">
        <f t="shared" si="8"/>
        <v>2.09375</v>
      </c>
      <c r="P97" s="13">
        <f t="shared" si="50"/>
        <v>0.682112731</v>
      </c>
      <c r="Q97" s="4">
        <f t="shared" si="10"/>
        <v>0.01010888578</v>
      </c>
      <c r="S97" s="2">
        <f t="shared" si="43"/>
        <v>21.5</v>
      </c>
      <c r="T97" s="4">
        <f t="shared" si="11"/>
        <v>64.5</v>
      </c>
      <c r="U97" s="4">
        <f t="shared" si="12"/>
        <v>0.3</v>
      </c>
      <c r="V97" s="2">
        <v>152.125</v>
      </c>
      <c r="W97" s="2">
        <v>154.0</v>
      </c>
      <c r="X97" s="4">
        <f t="shared" si="13"/>
        <v>1.875</v>
      </c>
      <c r="Y97" s="13">
        <f t="shared" si="51"/>
        <v>0.6454972244</v>
      </c>
      <c r="Z97" s="4">
        <f t="shared" si="15"/>
        <v>0.01229306002</v>
      </c>
      <c r="AB97" s="2">
        <f t="shared" si="44"/>
        <v>21.5</v>
      </c>
      <c r="AC97" s="4">
        <f t="shared" si="16"/>
        <v>64.5</v>
      </c>
      <c r="AD97" s="4">
        <f t="shared" si="17"/>
        <v>0.21</v>
      </c>
      <c r="AG97" s="4">
        <f t="shared" si="18"/>
        <v>0</v>
      </c>
      <c r="AH97" s="13" t="str">
        <f t="shared" si="52"/>
        <v/>
      </c>
      <c r="AI97" s="4" t="str">
        <f t="shared" si="20"/>
        <v/>
      </c>
      <c r="AJ97" s="13"/>
      <c r="AK97" s="2">
        <f t="shared" si="45"/>
        <v>21.5</v>
      </c>
      <c r="AL97" s="4">
        <f t="shared" si="21"/>
        <v>64.5</v>
      </c>
      <c r="AM97" s="4">
        <f t="shared" si="22"/>
        <v>0.21</v>
      </c>
      <c r="AP97" s="4">
        <f t="shared" si="23"/>
        <v>0</v>
      </c>
      <c r="AQ97" s="13" t="str">
        <f t="shared" si="53"/>
        <v/>
      </c>
      <c r="AR97" s="4" t="str">
        <f t="shared" si="25"/>
        <v/>
      </c>
      <c r="AS97" s="13"/>
      <c r="AT97" s="2">
        <f t="shared" si="46"/>
        <v>21.5</v>
      </c>
      <c r="AU97" s="4">
        <f t="shared" si="26"/>
        <v>64.5</v>
      </c>
      <c r="AV97" s="4">
        <f t="shared" si="27"/>
        <v>0.21</v>
      </c>
      <c r="AY97" s="4">
        <f t="shared" si="28"/>
        <v>0</v>
      </c>
      <c r="AZ97" s="13" t="str">
        <f t="shared" si="54"/>
        <v/>
      </c>
      <c r="BA97" s="4" t="str">
        <f t="shared" si="30"/>
        <v/>
      </c>
      <c r="BB97" s="13"/>
      <c r="BC97" s="2">
        <f t="shared" si="47"/>
        <v>21.5</v>
      </c>
      <c r="BD97" s="4">
        <f t="shared" si="31"/>
        <v>64.5</v>
      </c>
      <c r="BE97" s="4">
        <f t="shared" si="32"/>
        <v>0.21</v>
      </c>
      <c r="BH97" s="4">
        <f t="shared" si="33"/>
        <v>0</v>
      </c>
      <c r="BI97" s="13" t="str">
        <f t="shared" si="55"/>
        <v/>
      </c>
      <c r="BJ97" s="4" t="str">
        <f t="shared" si="35"/>
        <v/>
      </c>
      <c r="BK97" s="13"/>
      <c r="BL97" s="2">
        <f t="shared" si="48"/>
        <v>21.5</v>
      </c>
      <c r="BM97" s="4">
        <f t="shared" si="36"/>
        <v>64.5</v>
      </c>
      <c r="BN97" s="4">
        <f t="shared" si="37"/>
        <v>0.21</v>
      </c>
      <c r="BQ97" s="4">
        <f t="shared" si="38"/>
        <v>0</v>
      </c>
      <c r="BR97" s="13" t="str">
        <f t="shared" si="56"/>
        <v/>
      </c>
      <c r="BS97" s="4" t="str">
        <f t="shared" si="40"/>
        <v/>
      </c>
      <c r="BT97" s="25"/>
    </row>
    <row r="98">
      <c r="A98" s="2">
        <f t="shared" si="41"/>
        <v>22</v>
      </c>
      <c r="B98" s="4">
        <f t="shared" si="1"/>
        <v>66</v>
      </c>
      <c r="C98" s="4">
        <f t="shared" si="2"/>
        <v>0.18</v>
      </c>
      <c r="D98" s="4">
        <f>151+13/16</f>
        <v>151.8125</v>
      </c>
      <c r="E98" s="4">
        <f>154+5/16</f>
        <v>154.3125</v>
      </c>
      <c r="F98" s="4">
        <f t="shared" si="3"/>
        <v>2.5</v>
      </c>
      <c r="G98" s="13">
        <f t="shared" si="49"/>
        <v>0.7402332102</v>
      </c>
      <c r="H98" s="4">
        <f t="shared" si="5"/>
        <v>0.005317283613</v>
      </c>
      <c r="J98" s="2">
        <f t="shared" si="42"/>
        <v>22</v>
      </c>
      <c r="K98" s="4">
        <f t="shared" si="6"/>
        <v>66</v>
      </c>
      <c r="L98" s="4">
        <f t="shared" si="7"/>
        <v>0.24</v>
      </c>
      <c r="M98" s="4">
        <f>151.875+1/32</f>
        <v>151.90625</v>
      </c>
      <c r="N98" s="4">
        <f>154.25-1/32</f>
        <v>154.21875</v>
      </c>
      <c r="O98" s="4">
        <f t="shared" si="8"/>
        <v>2.3125</v>
      </c>
      <c r="P98" s="13">
        <f t="shared" si="50"/>
        <v>0.7168604389</v>
      </c>
      <c r="Q98" s="4">
        <f t="shared" si="10"/>
        <v>0.008162170742</v>
      </c>
      <c r="S98" s="2">
        <f t="shared" si="43"/>
        <v>22</v>
      </c>
      <c r="T98" s="4">
        <f t="shared" si="11"/>
        <v>66</v>
      </c>
      <c r="U98" s="4">
        <f t="shared" si="12"/>
        <v>0.27</v>
      </c>
      <c r="V98" s="2">
        <v>152.125</v>
      </c>
      <c r="W98" s="2">
        <v>154.0</v>
      </c>
      <c r="X98" s="4">
        <f t="shared" si="13"/>
        <v>1.875</v>
      </c>
      <c r="Y98" s="13">
        <f t="shared" si="51"/>
        <v>0.6454972244</v>
      </c>
      <c r="Z98" s="4">
        <f t="shared" si="15"/>
        <v>0.01068535542</v>
      </c>
      <c r="AB98" s="2">
        <f t="shared" si="44"/>
        <v>22</v>
      </c>
      <c r="AC98" s="4">
        <f t="shared" si="16"/>
        <v>66</v>
      </c>
      <c r="AD98" s="4">
        <f t="shared" si="17"/>
        <v>0.18</v>
      </c>
      <c r="AG98" s="4">
        <f t="shared" si="18"/>
        <v>0</v>
      </c>
      <c r="AH98" s="13" t="str">
        <f t="shared" si="52"/>
        <v/>
      </c>
      <c r="AI98" s="4" t="str">
        <f t="shared" si="20"/>
        <v/>
      </c>
      <c r="AJ98" s="13"/>
      <c r="AK98" s="2">
        <f t="shared" si="45"/>
        <v>22</v>
      </c>
      <c r="AL98" s="4">
        <f t="shared" si="21"/>
        <v>66</v>
      </c>
      <c r="AM98" s="4">
        <f t="shared" si="22"/>
        <v>0.18</v>
      </c>
      <c r="AP98" s="4">
        <f t="shared" si="23"/>
        <v>0</v>
      </c>
      <c r="AQ98" s="13" t="str">
        <f t="shared" si="53"/>
        <v/>
      </c>
      <c r="AR98" s="4" t="str">
        <f t="shared" si="25"/>
        <v/>
      </c>
      <c r="AS98" s="13"/>
      <c r="AT98" s="2">
        <f t="shared" si="46"/>
        <v>22</v>
      </c>
      <c r="AU98" s="4">
        <f t="shared" si="26"/>
        <v>66</v>
      </c>
      <c r="AV98" s="4">
        <f t="shared" si="27"/>
        <v>0.18</v>
      </c>
      <c r="AY98" s="4">
        <f t="shared" si="28"/>
        <v>0</v>
      </c>
      <c r="AZ98" s="13" t="str">
        <f t="shared" si="54"/>
        <v/>
      </c>
      <c r="BA98" s="4" t="str">
        <f t="shared" si="30"/>
        <v/>
      </c>
      <c r="BB98" s="13"/>
      <c r="BC98" s="2">
        <f t="shared" si="47"/>
        <v>22</v>
      </c>
      <c r="BD98" s="4">
        <f t="shared" si="31"/>
        <v>66</v>
      </c>
      <c r="BE98" s="4">
        <f t="shared" si="32"/>
        <v>0.18</v>
      </c>
      <c r="BH98" s="4">
        <f t="shared" si="33"/>
        <v>0</v>
      </c>
      <c r="BI98" s="13" t="str">
        <f t="shared" si="55"/>
        <v/>
      </c>
      <c r="BJ98" s="4" t="str">
        <f t="shared" si="35"/>
        <v/>
      </c>
      <c r="BK98" s="13"/>
      <c r="BL98" s="2">
        <f t="shared" si="48"/>
        <v>22</v>
      </c>
      <c r="BM98" s="4">
        <f t="shared" si="36"/>
        <v>66</v>
      </c>
      <c r="BN98" s="4">
        <f t="shared" si="37"/>
        <v>0.18</v>
      </c>
      <c r="BQ98" s="4">
        <f t="shared" si="38"/>
        <v>0</v>
      </c>
      <c r="BR98" s="13" t="str">
        <f t="shared" si="56"/>
        <v/>
      </c>
      <c r="BS98" s="4" t="str">
        <f t="shared" si="40"/>
        <v/>
      </c>
      <c r="BT98" s="25"/>
    </row>
    <row r="99">
      <c r="A99" s="2">
        <f t="shared" si="41"/>
        <v>22.5</v>
      </c>
      <c r="B99" s="4">
        <f t="shared" si="1"/>
        <v>67.5</v>
      </c>
      <c r="C99" s="4">
        <f t="shared" si="2"/>
        <v>0.15</v>
      </c>
      <c r="D99" s="4">
        <f>151.5</f>
        <v>151.5</v>
      </c>
      <c r="E99" s="4">
        <f>154.625-1/32</f>
        <v>154.59375</v>
      </c>
      <c r="F99" s="4">
        <f t="shared" si="3"/>
        <v>3.09375</v>
      </c>
      <c r="G99" s="13">
        <f t="shared" si="49"/>
        <v>0.823457462</v>
      </c>
      <c r="H99" s="4">
        <f t="shared" si="5"/>
        <v>0.002978061419</v>
      </c>
      <c r="J99" s="2">
        <f t="shared" si="42"/>
        <v>22.5</v>
      </c>
      <c r="K99" s="4">
        <f t="shared" si="6"/>
        <v>67.5</v>
      </c>
      <c r="L99" s="4">
        <f t="shared" si="7"/>
        <v>0.21</v>
      </c>
      <c r="M99" s="4">
        <f>151.75</f>
        <v>151.75</v>
      </c>
      <c r="N99" s="4">
        <f>154.375</f>
        <v>154.375</v>
      </c>
      <c r="O99" s="4">
        <f t="shared" si="8"/>
        <v>2.625</v>
      </c>
      <c r="P99" s="13">
        <f t="shared" si="50"/>
        <v>0.7637626158</v>
      </c>
      <c r="Q99" s="4">
        <f t="shared" si="10"/>
        <v>0.005974203219</v>
      </c>
      <c r="S99" s="2">
        <f t="shared" si="43"/>
        <v>22.5</v>
      </c>
      <c r="T99" s="4">
        <f t="shared" si="11"/>
        <v>67.5</v>
      </c>
      <c r="U99" s="4">
        <f t="shared" si="12"/>
        <v>0.24</v>
      </c>
      <c r="V99" s="2">
        <v>152.0</v>
      </c>
      <c r="W99" s="2">
        <v>154.125</v>
      </c>
      <c r="X99" s="4">
        <f t="shared" si="13"/>
        <v>2.125</v>
      </c>
      <c r="Y99" s="13">
        <f t="shared" si="51"/>
        <v>0.6871842709</v>
      </c>
      <c r="Z99" s="4">
        <f t="shared" si="15"/>
        <v>0.00879511056</v>
      </c>
      <c r="AB99" s="2">
        <f t="shared" si="44"/>
        <v>22.5</v>
      </c>
      <c r="AC99" s="4">
        <f t="shared" si="16"/>
        <v>67.5</v>
      </c>
      <c r="AD99" s="4">
        <f t="shared" si="17"/>
        <v>0.15</v>
      </c>
      <c r="AG99" s="4">
        <f t="shared" si="18"/>
        <v>0</v>
      </c>
      <c r="AH99" s="13" t="str">
        <f t="shared" si="52"/>
        <v/>
      </c>
      <c r="AI99" s="4" t="str">
        <f t="shared" si="20"/>
        <v/>
      </c>
      <c r="AJ99" s="13"/>
      <c r="AK99" s="2">
        <f t="shared" si="45"/>
        <v>22.5</v>
      </c>
      <c r="AL99" s="4">
        <f t="shared" si="21"/>
        <v>67.5</v>
      </c>
      <c r="AM99" s="4">
        <f t="shared" si="22"/>
        <v>0.15</v>
      </c>
      <c r="AP99" s="4">
        <f t="shared" si="23"/>
        <v>0</v>
      </c>
      <c r="AQ99" s="13" t="str">
        <f t="shared" si="53"/>
        <v/>
      </c>
      <c r="AR99" s="4" t="str">
        <f t="shared" si="25"/>
        <v/>
      </c>
      <c r="AS99" s="13"/>
      <c r="AT99" s="2">
        <f t="shared" si="46"/>
        <v>22.5</v>
      </c>
      <c r="AU99" s="4">
        <f t="shared" si="26"/>
        <v>67.5</v>
      </c>
      <c r="AV99" s="4">
        <f t="shared" si="27"/>
        <v>0.15</v>
      </c>
      <c r="AY99" s="4">
        <f t="shared" si="28"/>
        <v>0</v>
      </c>
      <c r="AZ99" s="13" t="str">
        <f t="shared" si="54"/>
        <v/>
      </c>
      <c r="BA99" s="4" t="str">
        <f t="shared" si="30"/>
        <v/>
      </c>
      <c r="BB99" s="13"/>
      <c r="BC99" s="2">
        <f t="shared" si="47"/>
        <v>22.5</v>
      </c>
      <c r="BD99" s="4">
        <f t="shared" si="31"/>
        <v>67.5</v>
      </c>
      <c r="BE99" s="4">
        <f t="shared" si="32"/>
        <v>0.15</v>
      </c>
      <c r="BH99" s="4">
        <f t="shared" si="33"/>
        <v>0</v>
      </c>
      <c r="BI99" s="13" t="str">
        <f t="shared" si="55"/>
        <v/>
      </c>
      <c r="BJ99" s="4" t="str">
        <f t="shared" si="35"/>
        <v/>
      </c>
      <c r="BK99" s="13"/>
      <c r="BL99" s="2">
        <f t="shared" si="48"/>
        <v>22.5</v>
      </c>
      <c r="BM99" s="4">
        <f t="shared" si="36"/>
        <v>67.5</v>
      </c>
      <c r="BN99" s="4">
        <f t="shared" si="37"/>
        <v>0.15</v>
      </c>
      <c r="BQ99" s="4">
        <f t="shared" si="38"/>
        <v>0</v>
      </c>
      <c r="BR99" s="13" t="str">
        <f t="shared" si="56"/>
        <v/>
      </c>
      <c r="BS99" s="4" t="str">
        <f t="shared" si="40"/>
        <v/>
      </c>
      <c r="BT99" s="25"/>
    </row>
    <row r="100">
      <c r="A100" s="2">
        <f t="shared" si="41"/>
        <v>23</v>
      </c>
      <c r="B100" s="4">
        <f t="shared" si="1"/>
        <v>69</v>
      </c>
      <c r="C100" s="4">
        <f t="shared" si="2"/>
        <v>0.12</v>
      </c>
      <c r="D100" s="4">
        <f>151.125+1/32</f>
        <v>151.15625</v>
      </c>
      <c r="E100" s="4">
        <f>155-1/16</f>
        <v>154.9375</v>
      </c>
      <c r="F100" s="4">
        <f t="shared" si="3"/>
        <v>3.78125</v>
      </c>
      <c r="G100" s="13">
        <f t="shared" si="49"/>
        <v>0.9103664775</v>
      </c>
      <c r="H100" s="4">
        <f t="shared" si="5"/>
        <v>0.001236148944</v>
      </c>
      <c r="J100" s="2">
        <f t="shared" si="42"/>
        <v>23</v>
      </c>
      <c r="K100" s="4">
        <f t="shared" si="6"/>
        <v>69</v>
      </c>
      <c r="L100" s="4">
        <f t="shared" si="7"/>
        <v>0.18</v>
      </c>
      <c r="M100" s="2">
        <v>151.5</v>
      </c>
      <c r="N100" s="4">
        <f>154.625-1/32</f>
        <v>154.59375</v>
      </c>
      <c r="O100" s="4">
        <f t="shared" si="8"/>
        <v>3.09375</v>
      </c>
      <c r="P100" s="13">
        <f t="shared" si="50"/>
        <v>0.8291561976</v>
      </c>
      <c r="Q100" s="4">
        <f t="shared" si="10"/>
        <v>0.003875375812</v>
      </c>
      <c r="S100" s="2">
        <f t="shared" si="43"/>
        <v>23</v>
      </c>
      <c r="T100" s="4">
        <f t="shared" si="11"/>
        <v>69</v>
      </c>
      <c r="U100" s="4">
        <f t="shared" si="12"/>
        <v>0.21</v>
      </c>
      <c r="V100" s="4">
        <f>151.875</f>
        <v>151.875</v>
      </c>
      <c r="W100" s="2">
        <v>154.25</v>
      </c>
      <c r="X100" s="4">
        <f t="shared" si="13"/>
        <v>2.375</v>
      </c>
      <c r="Y100" s="13">
        <f t="shared" si="51"/>
        <v>0.7264831573</v>
      </c>
      <c r="Z100" s="4">
        <f t="shared" si="15"/>
        <v>0.006911416545</v>
      </c>
      <c r="AB100" s="2">
        <f t="shared" si="44"/>
        <v>23</v>
      </c>
      <c r="AC100" s="4">
        <f t="shared" si="16"/>
        <v>69</v>
      </c>
      <c r="AD100" s="4">
        <f t="shared" si="17"/>
        <v>0.12</v>
      </c>
      <c r="AG100" s="4">
        <f t="shared" si="18"/>
        <v>0</v>
      </c>
      <c r="AH100" s="13" t="str">
        <f t="shared" si="52"/>
        <v/>
      </c>
      <c r="AI100" s="4" t="str">
        <f t="shared" si="20"/>
        <v/>
      </c>
      <c r="AJ100" s="13"/>
      <c r="AK100" s="2">
        <f t="shared" si="45"/>
        <v>23</v>
      </c>
      <c r="AL100" s="4">
        <f t="shared" si="21"/>
        <v>69</v>
      </c>
      <c r="AM100" s="4">
        <f t="shared" si="22"/>
        <v>0.12</v>
      </c>
      <c r="AP100" s="4">
        <f t="shared" si="23"/>
        <v>0</v>
      </c>
      <c r="AQ100" s="13" t="str">
        <f t="shared" si="53"/>
        <v/>
      </c>
      <c r="AR100" s="4" t="str">
        <f t="shared" si="25"/>
        <v/>
      </c>
      <c r="AS100" s="13"/>
      <c r="AT100" s="2">
        <f t="shared" si="46"/>
        <v>23</v>
      </c>
      <c r="AU100" s="4">
        <f t="shared" si="26"/>
        <v>69</v>
      </c>
      <c r="AV100" s="4">
        <f t="shared" si="27"/>
        <v>0.12</v>
      </c>
      <c r="AY100" s="4">
        <f t="shared" si="28"/>
        <v>0</v>
      </c>
      <c r="AZ100" s="13" t="str">
        <f t="shared" si="54"/>
        <v/>
      </c>
      <c r="BA100" s="4" t="str">
        <f t="shared" si="30"/>
        <v/>
      </c>
      <c r="BB100" s="13"/>
      <c r="BC100" s="2">
        <f t="shared" si="47"/>
        <v>23</v>
      </c>
      <c r="BD100" s="4">
        <f t="shared" si="31"/>
        <v>69</v>
      </c>
      <c r="BE100" s="4">
        <f t="shared" si="32"/>
        <v>0.12</v>
      </c>
      <c r="BH100" s="4">
        <f t="shared" si="33"/>
        <v>0</v>
      </c>
      <c r="BI100" s="13" t="str">
        <f t="shared" si="55"/>
        <v/>
      </c>
      <c r="BJ100" s="4" t="str">
        <f t="shared" si="35"/>
        <v/>
      </c>
      <c r="BK100" s="13"/>
      <c r="BL100" s="2">
        <f t="shared" si="48"/>
        <v>23</v>
      </c>
      <c r="BM100" s="4">
        <f t="shared" si="36"/>
        <v>69</v>
      </c>
      <c r="BN100" s="4">
        <f t="shared" si="37"/>
        <v>0.12</v>
      </c>
      <c r="BQ100" s="4">
        <f t="shared" si="38"/>
        <v>0</v>
      </c>
      <c r="BR100" s="13" t="str">
        <f t="shared" si="56"/>
        <v/>
      </c>
      <c r="BS100" s="4" t="str">
        <f t="shared" si="40"/>
        <v/>
      </c>
      <c r="BT100" s="25"/>
    </row>
    <row r="101">
      <c r="A101" s="2">
        <f t="shared" si="41"/>
        <v>23.5</v>
      </c>
      <c r="B101" s="4">
        <f t="shared" si="1"/>
        <v>70.5</v>
      </c>
      <c r="C101" s="4">
        <f t="shared" si="2"/>
        <v>0.09</v>
      </c>
      <c r="D101" s="4">
        <f>151-1/16</f>
        <v>150.9375</v>
      </c>
      <c r="E101" s="4">
        <f>155.125+1/32</f>
        <v>155.15625</v>
      </c>
      <c r="F101" s="4">
        <f t="shared" si="3"/>
        <v>4.21875</v>
      </c>
      <c r="G101" s="13">
        <f t="shared" si="49"/>
        <v>0.9615911471</v>
      </c>
      <c r="H101" s="4">
        <f t="shared" si="5"/>
        <v>0.0004092683711</v>
      </c>
      <c r="J101" s="2">
        <f t="shared" si="42"/>
        <v>23.5</v>
      </c>
      <c r="K101" s="4">
        <f t="shared" si="6"/>
        <v>70.5</v>
      </c>
      <c r="L101" s="4">
        <f t="shared" si="7"/>
        <v>0.15</v>
      </c>
      <c r="M101" s="4">
        <f>151+5/16</f>
        <v>151.3125</v>
      </c>
      <c r="N101" s="4">
        <f>154+13/16</f>
        <v>154.8125</v>
      </c>
      <c r="O101" s="4">
        <f t="shared" si="8"/>
        <v>3.5</v>
      </c>
      <c r="P101" s="13">
        <f t="shared" si="50"/>
        <v>0.8819171037</v>
      </c>
      <c r="Q101" s="4">
        <f t="shared" si="10"/>
        <v>0.002155505199</v>
      </c>
      <c r="S101" s="2">
        <f t="shared" si="43"/>
        <v>23.5</v>
      </c>
      <c r="T101" s="4">
        <f t="shared" si="11"/>
        <v>70.5</v>
      </c>
      <c r="U101" s="4">
        <f t="shared" si="12"/>
        <v>0.18</v>
      </c>
      <c r="V101" s="4">
        <f>151.75-1/32</f>
        <v>151.71875</v>
      </c>
      <c r="W101" s="4">
        <f>154.375+1/32</f>
        <v>154.40625</v>
      </c>
      <c r="X101" s="4">
        <f t="shared" si="13"/>
        <v>2.6875</v>
      </c>
      <c r="Y101" s="13">
        <f t="shared" si="51"/>
        <v>0.7728015413</v>
      </c>
      <c r="Z101" s="4">
        <f t="shared" si="15"/>
        <v>0.005020073185</v>
      </c>
      <c r="AB101" s="2">
        <f t="shared" si="44"/>
        <v>23.5</v>
      </c>
      <c r="AC101" s="4">
        <f t="shared" si="16"/>
        <v>70.5</v>
      </c>
      <c r="AD101" s="4">
        <f t="shared" si="17"/>
        <v>0.09</v>
      </c>
      <c r="AG101" s="4">
        <f t="shared" si="18"/>
        <v>0</v>
      </c>
      <c r="AH101" s="13" t="str">
        <f t="shared" si="52"/>
        <v/>
      </c>
      <c r="AI101" s="4" t="str">
        <f t="shared" si="20"/>
        <v/>
      </c>
      <c r="AJ101" s="13"/>
      <c r="AK101" s="2">
        <f t="shared" si="45"/>
        <v>23.5</v>
      </c>
      <c r="AL101" s="4">
        <f t="shared" si="21"/>
        <v>70.5</v>
      </c>
      <c r="AM101" s="4">
        <f t="shared" si="22"/>
        <v>0.09</v>
      </c>
      <c r="AP101" s="4">
        <f t="shared" si="23"/>
        <v>0</v>
      </c>
      <c r="AQ101" s="13" t="str">
        <f t="shared" si="53"/>
        <v/>
      </c>
      <c r="AR101" s="4" t="str">
        <f t="shared" si="25"/>
        <v/>
      </c>
      <c r="AS101" s="13"/>
      <c r="AT101" s="2">
        <f t="shared" si="46"/>
        <v>23.5</v>
      </c>
      <c r="AU101" s="4">
        <f t="shared" si="26"/>
        <v>70.5</v>
      </c>
      <c r="AV101" s="4">
        <f t="shared" si="27"/>
        <v>0.09</v>
      </c>
      <c r="AY101" s="4">
        <f t="shared" si="28"/>
        <v>0</v>
      </c>
      <c r="AZ101" s="13" t="str">
        <f t="shared" si="54"/>
        <v/>
      </c>
      <c r="BA101" s="4" t="str">
        <f t="shared" si="30"/>
        <v/>
      </c>
      <c r="BB101" s="13"/>
      <c r="BC101" s="2">
        <f t="shared" si="47"/>
        <v>23.5</v>
      </c>
      <c r="BD101" s="4">
        <f t="shared" si="31"/>
        <v>70.5</v>
      </c>
      <c r="BE101" s="4">
        <f t="shared" si="32"/>
        <v>0.09</v>
      </c>
      <c r="BH101" s="4">
        <f t="shared" si="33"/>
        <v>0</v>
      </c>
      <c r="BI101" s="13" t="str">
        <f t="shared" si="55"/>
        <v/>
      </c>
      <c r="BJ101" s="4" t="str">
        <f t="shared" si="35"/>
        <v/>
      </c>
      <c r="BK101" s="13"/>
      <c r="BL101" s="2">
        <f t="shared" si="48"/>
        <v>23.5</v>
      </c>
      <c r="BM101" s="4">
        <f t="shared" si="36"/>
        <v>70.5</v>
      </c>
      <c r="BN101" s="4">
        <f t="shared" si="37"/>
        <v>0.09</v>
      </c>
      <c r="BQ101" s="4">
        <f t="shared" si="38"/>
        <v>0</v>
      </c>
      <c r="BR101" s="13" t="str">
        <f t="shared" si="56"/>
        <v/>
      </c>
      <c r="BS101" s="4" t="str">
        <f t="shared" si="40"/>
        <v/>
      </c>
      <c r="BT101" s="25"/>
    </row>
    <row r="102">
      <c r="A102" s="2">
        <f t="shared" si="41"/>
        <v>24</v>
      </c>
      <c r="B102" s="4">
        <f t="shared" si="1"/>
        <v>72</v>
      </c>
      <c r="C102" s="4">
        <f t="shared" si="2"/>
        <v>0.06</v>
      </c>
      <c r="D102" s="4">
        <f>150.875-1/32</f>
        <v>150.84375</v>
      </c>
      <c r="E102" s="4">
        <f>155.25</f>
        <v>155.25</v>
      </c>
      <c r="F102" s="4">
        <f t="shared" si="3"/>
        <v>4.40625</v>
      </c>
      <c r="G102" s="13">
        <f t="shared" si="49"/>
        <v>0.9827275435</v>
      </c>
      <c r="H102" s="4">
        <f t="shared" si="5"/>
        <v>0</v>
      </c>
      <c r="J102" s="2">
        <f t="shared" si="42"/>
        <v>24</v>
      </c>
      <c r="K102" s="4">
        <f t="shared" si="6"/>
        <v>72</v>
      </c>
      <c r="L102" s="4">
        <f t="shared" si="7"/>
        <v>0.12</v>
      </c>
      <c r="M102" s="4">
        <f>151.125-1/32</f>
        <v>151.09375</v>
      </c>
      <c r="N102" s="4">
        <f>155+1/32</f>
        <v>155.03125</v>
      </c>
      <c r="O102" s="4">
        <f t="shared" si="8"/>
        <v>3.9375</v>
      </c>
      <c r="P102" s="13">
        <f t="shared" si="50"/>
        <v>0.9354143467</v>
      </c>
      <c r="Q102" s="4">
        <f t="shared" si="10"/>
        <v>0.0009724955606</v>
      </c>
      <c r="S102" s="2">
        <f t="shared" si="43"/>
        <v>24</v>
      </c>
      <c r="T102" s="4">
        <f t="shared" si="11"/>
        <v>72</v>
      </c>
      <c r="U102" s="4">
        <f t="shared" si="12"/>
        <v>0.15</v>
      </c>
      <c r="V102" s="4">
        <f>151.5+1/32</f>
        <v>151.53125</v>
      </c>
      <c r="W102" s="4">
        <f>154.625-1/32</f>
        <v>154.59375</v>
      </c>
      <c r="X102" s="4">
        <f t="shared" si="13"/>
        <v>3.0625</v>
      </c>
      <c r="Y102" s="13">
        <f t="shared" si="51"/>
        <v>0.8249579114</v>
      </c>
      <c r="Z102" s="4">
        <f t="shared" si="15"/>
        <v>0.003353656613</v>
      </c>
      <c r="AB102" s="2">
        <f t="shared" si="44"/>
        <v>24</v>
      </c>
      <c r="AC102" s="4">
        <f t="shared" si="16"/>
        <v>72</v>
      </c>
      <c r="AD102" s="4">
        <f t="shared" si="17"/>
        <v>0.06</v>
      </c>
      <c r="AG102" s="4">
        <f t="shared" si="18"/>
        <v>0</v>
      </c>
      <c r="AH102" s="13" t="str">
        <f t="shared" si="52"/>
        <v/>
      </c>
      <c r="AI102" s="4" t="str">
        <f t="shared" si="20"/>
        <v/>
      </c>
      <c r="AJ102" s="13"/>
      <c r="AK102" s="2">
        <f t="shared" si="45"/>
        <v>24</v>
      </c>
      <c r="AL102" s="4">
        <f t="shared" si="21"/>
        <v>72</v>
      </c>
      <c r="AM102" s="4">
        <f t="shared" si="22"/>
        <v>0.06</v>
      </c>
      <c r="AP102" s="4">
        <f t="shared" si="23"/>
        <v>0</v>
      </c>
      <c r="AQ102" s="13" t="str">
        <f t="shared" si="53"/>
        <v/>
      </c>
      <c r="AR102" s="4" t="str">
        <f t="shared" si="25"/>
        <v/>
      </c>
      <c r="AS102" s="13"/>
      <c r="AT102" s="2">
        <f t="shared" si="46"/>
        <v>24</v>
      </c>
      <c r="AU102" s="4">
        <f t="shared" si="26"/>
        <v>72</v>
      </c>
      <c r="AV102" s="4">
        <f t="shared" si="27"/>
        <v>0.06</v>
      </c>
      <c r="AY102" s="4">
        <f t="shared" si="28"/>
        <v>0</v>
      </c>
      <c r="AZ102" s="13" t="str">
        <f t="shared" si="54"/>
        <v/>
      </c>
      <c r="BA102" s="4" t="str">
        <f t="shared" si="30"/>
        <v/>
      </c>
      <c r="BB102" s="13"/>
      <c r="BC102" s="2">
        <f t="shared" si="47"/>
        <v>24</v>
      </c>
      <c r="BD102" s="4">
        <f t="shared" si="31"/>
        <v>72</v>
      </c>
      <c r="BE102" s="4">
        <f t="shared" si="32"/>
        <v>0.06</v>
      </c>
      <c r="BH102" s="4">
        <f t="shared" si="33"/>
        <v>0</v>
      </c>
      <c r="BI102" s="13" t="str">
        <f t="shared" si="55"/>
        <v/>
      </c>
      <c r="BJ102" s="4" t="str">
        <f t="shared" si="35"/>
        <v/>
      </c>
      <c r="BK102" s="13"/>
      <c r="BL102" s="2">
        <f t="shared" si="48"/>
        <v>24</v>
      </c>
      <c r="BM102" s="4">
        <f t="shared" si="36"/>
        <v>72</v>
      </c>
      <c r="BN102" s="4">
        <f t="shared" si="37"/>
        <v>0.06</v>
      </c>
      <c r="BQ102" s="4">
        <f t="shared" si="38"/>
        <v>0</v>
      </c>
      <c r="BR102" s="13" t="str">
        <f t="shared" si="56"/>
        <v/>
      </c>
      <c r="BS102" s="4" t="str">
        <f t="shared" si="40"/>
        <v/>
      </c>
      <c r="BT102" s="25"/>
    </row>
    <row r="103">
      <c r="A103" s="2">
        <f t="shared" si="41"/>
        <v>24.5</v>
      </c>
      <c r="B103" s="4">
        <f t="shared" si="1"/>
        <v>73.5</v>
      </c>
      <c r="C103" s="4">
        <f t="shared" si="2"/>
        <v>0.03</v>
      </c>
      <c r="F103" s="4">
        <f t="shared" si="3"/>
        <v>0</v>
      </c>
      <c r="G103" s="13" t="str">
        <f t="shared" si="49"/>
        <v/>
      </c>
      <c r="H103" s="4" t="str">
        <f t="shared" si="5"/>
        <v/>
      </c>
      <c r="J103" s="2">
        <f t="shared" si="42"/>
        <v>24.5</v>
      </c>
      <c r="K103" s="4">
        <f t="shared" si="6"/>
        <v>73.5</v>
      </c>
      <c r="L103" s="4">
        <f t="shared" si="7"/>
        <v>0.09</v>
      </c>
      <c r="M103" s="4">
        <f>151-1/32</f>
        <v>150.96875</v>
      </c>
      <c r="N103" s="4">
        <f>155.125+1/32</f>
        <v>155.15625</v>
      </c>
      <c r="O103" s="4">
        <f t="shared" si="8"/>
        <v>4.1875</v>
      </c>
      <c r="P103" s="13">
        <f t="shared" si="50"/>
        <v>0.9646530752</v>
      </c>
      <c r="Q103" s="4">
        <f t="shared" si="10"/>
        <v>0.0003672120884</v>
      </c>
      <c r="S103" s="2">
        <f t="shared" si="43"/>
        <v>24.5</v>
      </c>
      <c r="T103" s="4">
        <f t="shared" si="11"/>
        <v>73.5</v>
      </c>
      <c r="U103" s="4">
        <f t="shared" si="12"/>
        <v>0.12</v>
      </c>
      <c r="V103" s="4">
        <f>151.375</f>
        <v>151.375</v>
      </c>
      <c r="W103" s="2">
        <v>154.75</v>
      </c>
      <c r="X103" s="4">
        <f t="shared" si="13"/>
        <v>3.375</v>
      </c>
      <c r="Y103" s="13">
        <f t="shared" si="51"/>
        <v>0.8660254038</v>
      </c>
      <c r="Z103" s="4">
        <f t="shared" si="15"/>
        <v>0.001933328838</v>
      </c>
      <c r="AB103" s="2">
        <f t="shared" si="44"/>
        <v>24.5</v>
      </c>
      <c r="AC103" s="4">
        <f t="shared" si="16"/>
        <v>73.5</v>
      </c>
      <c r="AD103" s="4">
        <f t="shared" si="17"/>
        <v>0.03</v>
      </c>
      <c r="AG103" s="4">
        <f t="shared" si="18"/>
        <v>0</v>
      </c>
      <c r="AH103" s="13" t="str">
        <f t="shared" si="52"/>
        <v/>
      </c>
      <c r="AI103" s="4" t="str">
        <f t="shared" si="20"/>
        <v/>
      </c>
      <c r="AJ103" s="13"/>
      <c r="AK103" s="2">
        <f t="shared" si="45"/>
        <v>24.5</v>
      </c>
      <c r="AL103" s="4">
        <f t="shared" si="21"/>
        <v>73.5</v>
      </c>
      <c r="AM103" s="4">
        <f t="shared" si="22"/>
        <v>0.03</v>
      </c>
      <c r="AP103" s="4">
        <f t="shared" si="23"/>
        <v>0</v>
      </c>
      <c r="AQ103" s="13" t="str">
        <f t="shared" si="53"/>
        <v/>
      </c>
      <c r="AR103" s="4" t="str">
        <f t="shared" si="25"/>
        <v/>
      </c>
      <c r="AS103" s="13"/>
      <c r="AT103" s="2">
        <f t="shared" si="46"/>
        <v>24.5</v>
      </c>
      <c r="AU103" s="4">
        <f t="shared" si="26"/>
        <v>73.5</v>
      </c>
      <c r="AV103" s="4">
        <f t="shared" si="27"/>
        <v>0.03</v>
      </c>
      <c r="AY103" s="4">
        <f t="shared" si="28"/>
        <v>0</v>
      </c>
      <c r="AZ103" s="13" t="str">
        <f t="shared" si="54"/>
        <v/>
      </c>
      <c r="BA103" s="4" t="str">
        <f t="shared" si="30"/>
        <v/>
      </c>
      <c r="BB103" s="13"/>
      <c r="BC103" s="2">
        <f t="shared" si="47"/>
        <v>24.5</v>
      </c>
      <c r="BD103" s="4">
        <f t="shared" si="31"/>
        <v>73.5</v>
      </c>
      <c r="BE103" s="4">
        <f t="shared" si="32"/>
        <v>0.03</v>
      </c>
      <c r="BH103" s="4">
        <f t="shared" si="33"/>
        <v>0</v>
      </c>
      <c r="BI103" s="13" t="str">
        <f t="shared" si="55"/>
        <v/>
      </c>
      <c r="BJ103" s="4" t="str">
        <f t="shared" si="35"/>
        <v/>
      </c>
      <c r="BK103" s="13"/>
      <c r="BL103" s="2">
        <f t="shared" si="48"/>
        <v>24.5</v>
      </c>
      <c r="BM103" s="4">
        <f t="shared" si="36"/>
        <v>73.5</v>
      </c>
      <c r="BN103" s="4">
        <f t="shared" si="37"/>
        <v>0.03</v>
      </c>
      <c r="BQ103" s="4">
        <f t="shared" si="38"/>
        <v>0</v>
      </c>
      <c r="BR103" s="13" t="str">
        <f t="shared" si="56"/>
        <v/>
      </c>
      <c r="BS103" s="4" t="str">
        <f t="shared" si="40"/>
        <v/>
      </c>
      <c r="BT103" s="25"/>
    </row>
    <row r="104">
      <c r="A104" s="2">
        <f t="shared" si="41"/>
        <v>25</v>
      </c>
      <c r="B104" s="4">
        <f t="shared" si="1"/>
        <v>75</v>
      </c>
      <c r="C104" s="4">
        <f t="shared" si="2"/>
        <v>0</v>
      </c>
      <c r="D104" s="4">
        <f>150+13/16</f>
        <v>150.8125</v>
      </c>
      <c r="E104" s="4">
        <f>155.25+1/32</f>
        <v>155.28125</v>
      </c>
      <c r="F104" s="4">
        <f t="shared" si="3"/>
        <v>4.46875</v>
      </c>
      <c r="G104" s="13">
        <f t="shared" si="49"/>
        <v>0.9896727008</v>
      </c>
      <c r="H104" s="4">
        <f t="shared" si="5"/>
        <v>0</v>
      </c>
      <c r="J104" s="2">
        <f t="shared" si="42"/>
        <v>25</v>
      </c>
      <c r="K104" s="4">
        <f t="shared" si="6"/>
        <v>75</v>
      </c>
      <c r="L104" s="4">
        <f t="shared" si="7"/>
        <v>0.06</v>
      </c>
      <c r="M104" s="4">
        <f>150.875</f>
        <v>150.875</v>
      </c>
      <c r="N104" s="2">
        <v>155.25</v>
      </c>
      <c r="O104" s="4">
        <f t="shared" si="8"/>
        <v>4.375</v>
      </c>
      <c r="P104" s="13">
        <f t="shared" si="50"/>
        <v>0.9860132972</v>
      </c>
      <c r="Q104" s="4">
        <f t="shared" si="10"/>
        <v>0</v>
      </c>
      <c r="S104" s="2">
        <f t="shared" si="43"/>
        <v>25</v>
      </c>
      <c r="T104" s="4">
        <f t="shared" si="11"/>
        <v>75</v>
      </c>
      <c r="U104" s="4">
        <f t="shared" si="12"/>
        <v>0.09</v>
      </c>
      <c r="V104" s="4">
        <f>151.125+1/32</f>
        <v>151.15625</v>
      </c>
      <c r="W104" s="4">
        <f>155-1/32</f>
        <v>154.96875</v>
      </c>
      <c r="X104" s="4">
        <f t="shared" si="13"/>
        <v>3.8125</v>
      </c>
      <c r="Y104" s="13">
        <f t="shared" si="51"/>
        <v>0.9204467514</v>
      </c>
      <c r="Z104" s="4">
        <f t="shared" si="15"/>
        <v>0.0008516073003</v>
      </c>
      <c r="AB104" s="2">
        <f t="shared" si="44"/>
        <v>25</v>
      </c>
      <c r="AC104" s="4">
        <f t="shared" si="16"/>
        <v>75</v>
      </c>
      <c r="AD104" s="4">
        <f t="shared" si="17"/>
        <v>0</v>
      </c>
      <c r="AG104" s="4">
        <f t="shared" si="18"/>
        <v>0</v>
      </c>
      <c r="AH104" s="13" t="str">
        <f t="shared" si="52"/>
        <v/>
      </c>
      <c r="AI104" s="4">
        <f t="shared" si="20"/>
        <v>0</v>
      </c>
      <c r="AJ104" s="13"/>
      <c r="AK104" s="2">
        <f t="shared" si="45"/>
        <v>25</v>
      </c>
      <c r="AL104" s="4">
        <f t="shared" si="21"/>
        <v>75</v>
      </c>
      <c r="AM104" s="4">
        <f t="shared" si="22"/>
        <v>0</v>
      </c>
      <c r="AP104" s="4">
        <f t="shared" si="23"/>
        <v>0</v>
      </c>
      <c r="AQ104" s="13" t="str">
        <f t="shared" si="53"/>
        <v/>
      </c>
      <c r="AR104" s="4">
        <f t="shared" si="25"/>
        <v>0</v>
      </c>
      <c r="AS104" s="13"/>
      <c r="AT104" s="2">
        <f t="shared" si="46"/>
        <v>25</v>
      </c>
      <c r="AU104" s="4">
        <f t="shared" si="26"/>
        <v>75</v>
      </c>
      <c r="AV104" s="4">
        <f t="shared" si="27"/>
        <v>0</v>
      </c>
      <c r="AY104" s="4">
        <f t="shared" si="28"/>
        <v>0</v>
      </c>
      <c r="AZ104" s="13" t="str">
        <f t="shared" si="54"/>
        <v/>
      </c>
      <c r="BA104" s="4">
        <f t="shared" si="30"/>
        <v>0</v>
      </c>
      <c r="BB104" s="13"/>
      <c r="BC104" s="2">
        <f t="shared" si="47"/>
        <v>25</v>
      </c>
      <c r="BD104" s="4">
        <f t="shared" si="31"/>
        <v>75</v>
      </c>
      <c r="BE104" s="4">
        <f t="shared" si="32"/>
        <v>0</v>
      </c>
      <c r="BH104" s="4">
        <f t="shared" si="33"/>
        <v>0</v>
      </c>
      <c r="BI104" s="13" t="str">
        <f t="shared" si="55"/>
        <v/>
      </c>
      <c r="BJ104" s="4">
        <f t="shared" si="35"/>
        <v>0</v>
      </c>
      <c r="BK104" s="13"/>
      <c r="BL104" s="2">
        <f t="shared" si="48"/>
        <v>25</v>
      </c>
      <c r="BM104" s="4">
        <f t="shared" si="36"/>
        <v>75</v>
      </c>
      <c r="BN104" s="4">
        <f t="shared" si="37"/>
        <v>0</v>
      </c>
      <c r="BQ104" s="4">
        <f t="shared" si="38"/>
        <v>0</v>
      </c>
      <c r="BR104" s="13" t="str">
        <f t="shared" si="56"/>
        <v/>
      </c>
      <c r="BS104" s="4">
        <f t="shared" si="40"/>
        <v>0</v>
      </c>
      <c r="BT104" s="25"/>
    </row>
    <row r="105">
      <c r="A105" s="2">
        <f t="shared" si="41"/>
        <v>25.5</v>
      </c>
      <c r="B105" s="4">
        <f t="shared" si="1"/>
        <v>76.5</v>
      </c>
      <c r="C105" s="4">
        <f t="shared" si="2"/>
        <v>-0.03</v>
      </c>
      <c r="F105" s="4">
        <f t="shared" si="3"/>
        <v>0</v>
      </c>
      <c r="G105" s="13" t="str">
        <f t="shared" si="49"/>
        <v/>
      </c>
      <c r="H105" s="4" t="str">
        <f t="shared" si="5"/>
        <v/>
      </c>
      <c r="J105" s="2">
        <f t="shared" si="42"/>
        <v>25.5</v>
      </c>
      <c r="K105" s="4">
        <f t="shared" si="6"/>
        <v>76.5</v>
      </c>
      <c r="L105" s="4">
        <f t="shared" si="7"/>
        <v>0.03</v>
      </c>
      <c r="O105" s="4">
        <f t="shared" si="8"/>
        <v>0</v>
      </c>
      <c r="P105" s="13" t="str">
        <f t="shared" si="50"/>
        <v/>
      </c>
      <c r="Q105" s="4" t="str">
        <f t="shared" si="10"/>
        <v/>
      </c>
      <c r="S105" s="2">
        <f t="shared" si="43"/>
        <v>25.5</v>
      </c>
      <c r="T105" s="4">
        <f t="shared" si="11"/>
        <v>76.5</v>
      </c>
      <c r="U105" s="4">
        <f t="shared" si="12"/>
        <v>0.06</v>
      </c>
      <c r="V105" s="2">
        <v>151.0</v>
      </c>
      <c r="W105" s="2">
        <v>155.125</v>
      </c>
      <c r="X105" s="4">
        <f t="shared" si="13"/>
        <v>4.125</v>
      </c>
      <c r="Y105" s="13">
        <f t="shared" si="51"/>
        <v>0.9574271078</v>
      </c>
      <c r="Z105" s="4">
        <f t="shared" si="15"/>
        <v>0.0002791485813</v>
      </c>
      <c r="AB105" s="2">
        <f t="shared" si="44"/>
        <v>25.5</v>
      </c>
      <c r="AC105" s="4">
        <f t="shared" si="16"/>
        <v>76.5</v>
      </c>
      <c r="AD105" s="4">
        <f t="shared" si="17"/>
        <v>-0.03</v>
      </c>
      <c r="AG105" s="4">
        <f t="shared" si="18"/>
        <v>0</v>
      </c>
      <c r="AH105" s="13" t="str">
        <f t="shared" si="52"/>
        <v/>
      </c>
      <c r="AI105" s="4" t="str">
        <f t="shared" si="20"/>
        <v/>
      </c>
      <c r="AJ105" s="13"/>
      <c r="AK105" s="2">
        <f t="shared" si="45"/>
        <v>25.5</v>
      </c>
      <c r="AL105" s="4">
        <f t="shared" si="21"/>
        <v>76.5</v>
      </c>
      <c r="AM105" s="4">
        <f t="shared" si="22"/>
        <v>-0.03</v>
      </c>
      <c r="AP105" s="4">
        <f t="shared" si="23"/>
        <v>0</v>
      </c>
      <c r="AQ105" s="13" t="str">
        <f t="shared" si="53"/>
        <v/>
      </c>
      <c r="AR105" s="4" t="str">
        <f t="shared" si="25"/>
        <v/>
      </c>
      <c r="AS105" s="13"/>
      <c r="AT105" s="2">
        <f t="shared" si="46"/>
        <v>25.5</v>
      </c>
      <c r="AU105" s="4">
        <f t="shared" si="26"/>
        <v>76.5</v>
      </c>
      <c r="AV105" s="4">
        <f t="shared" si="27"/>
        <v>-0.03</v>
      </c>
      <c r="AY105" s="4">
        <f t="shared" si="28"/>
        <v>0</v>
      </c>
      <c r="AZ105" s="13" t="str">
        <f t="shared" si="54"/>
        <v/>
      </c>
      <c r="BA105" s="4" t="str">
        <f t="shared" si="30"/>
        <v/>
      </c>
      <c r="BB105" s="13"/>
      <c r="BC105" s="2">
        <f t="shared" si="47"/>
        <v>25.5</v>
      </c>
      <c r="BD105" s="4">
        <f t="shared" si="31"/>
        <v>76.5</v>
      </c>
      <c r="BE105" s="4">
        <f t="shared" si="32"/>
        <v>-0.03</v>
      </c>
      <c r="BH105" s="4">
        <f t="shared" si="33"/>
        <v>0</v>
      </c>
      <c r="BI105" s="13" t="str">
        <f t="shared" si="55"/>
        <v/>
      </c>
      <c r="BJ105" s="4" t="str">
        <f t="shared" si="35"/>
        <v/>
      </c>
      <c r="BK105" s="13"/>
      <c r="BL105" s="2">
        <f t="shared" si="48"/>
        <v>25.5</v>
      </c>
      <c r="BM105" s="4">
        <f t="shared" si="36"/>
        <v>76.5</v>
      </c>
      <c r="BN105" s="4">
        <f t="shared" si="37"/>
        <v>-0.03</v>
      </c>
      <c r="BQ105" s="4">
        <f t="shared" si="38"/>
        <v>0</v>
      </c>
      <c r="BR105" s="13" t="str">
        <f t="shared" si="56"/>
        <v/>
      </c>
      <c r="BS105" s="4" t="str">
        <f t="shared" si="40"/>
        <v/>
      </c>
      <c r="BT105" s="25"/>
    </row>
    <row r="106">
      <c r="A106" s="2">
        <f t="shared" si="41"/>
        <v>26</v>
      </c>
      <c r="B106" s="4">
        <f t="shared" si="1"/>
        <v>78</v>
      </c>
      <c r="C106" s="4">
        <f t="shared" si="2"/>
        <v>-0.06</v>
      </c>
      <c r="D106" s="4">
        <f>150+13/16</f>
        <v>150.8125</v>
      </c>
      <c r="E106" s="4">
        <f>155.25+1/32</f>
        <v>155.28125</v>
      </c>
      <c r="F106" s="4">
        <f t="shared" si="3"/>
        <v>4.46875</v>
      </c>
      <c r="G106" s="13">
        <f t="shared" si="49"/>
        <v>0.9896727008</v>
      </c>
      <c r="H106" s="4">
        <f t="shared" si="5"/>
        <v>0</v>
      </c>
      <c r="J106" s="2">
        <f t="shared" si="42"/>
        <v>26</v>
      </c>
      <c r="K106" s="4">
        <f t="shared" si="6"/>
        <v>78</v>
      </c>
      <c r="L106" s="4">
        <f t="shared" si="7"/>
        <v>0</v>
      </c>
      <c r="M106" s="4">
        <f>150.875-1/32</f>
        <v>150.84375</v>
      </c>
      <c r="N106" s="4">
        <f>155.25+1/32</f>
        <v>155.28125</v>
      </c>
      <c r="O106" s="4">
        <f t="shared" si="8"/>
        <v>4.4375</v>
      </c>
      <c r="P106" s="13">
        <f t="shared" si="50"/>
        <v>0.993031274</v>
      </c>
      <c r="Q106" s="4">
        <f t="shared" si="10"/>
        <v>0</v>
      </c>
      <c r="S106" s="2">
        <f t="shared" si="43"/>
        <v>26</v>
      </c>
      <c r="T106" s="4">
        <f t="shared" si="11"/>
        <v>78</v>
      </c>
      <c r="U106" s="4">
        <f t="shared" si="12"/>
        <v>0.03</v>
      </c>
      <c r="V106" s="4">
        <f>150.875+1/32</f>
        <v>150.90625</v>
      </c>
      <c r="W106" s="2">
        <v>155.25</v>
      </c>
      <c r="X106" s="4">
        <f t="shared" si="13"/>
        <v>4.34375</v>
      </c>
      <c r="Y106" s="13">
        <f t="shared" si="51"/>
        <v>0.9824855102</v>
      </c>
      <c r="Z106" s="4">
        <f t="shared" si="15"/>
        <v>0</v>
      </c>
      <c r="AB106" s="2">
        <f t="shared" si="44"/>
        <v>26</v>
      </c>
      <c r="AC106" s="4">
        <f t="shared" si="16"/>
        <v>78</v>
      </c>
      <c r="AD106" s="4">
        <f t="shared" si="17"/>
        <v>-0.06</v>
      </c>
      <c r="AG106" s="4">
        <f t="shared" si="18"/>
        <v>0</v>
      </c>
      <c r="AH106" s="13" t="str">
        <f t="shared" si="52"/>
        <v/>
      </c>
      <c r="AI106" s="4" t="str">
        <f t="shared" si="20"/>
        <v/>
      </c>
      <c r="AJ106" s="13"/>
      <c r="AK106" s="2">
        <f t="shared" si="45"/>
        <v>26</v>
      </c>
      <c r="AL106" s="4">
        <f t="shared" si="21"/>
        <v>78</v>
      </c>
      <c r="AM106" s="4">
        <f t="shared" si="22"/>
        <v>-0.06</v>
      </c>
      <c r="AP106" s="4">
        <f t="shared" si="23"/>
        <v>0</v>
      </c>
      <c r="AQ106" s="13" t="str">
        <f t="shared" si="53"/>
        <v/>
      </c>
      <c r="AR106" s="4" t="str">
        <f t="shared" si="25"/>
        <v/>
      </c>
      <c r="AS106" s="13"/>
      <c r="AT106" s="2">
        <f t="shared" si="46"/>
        <v>26</v>
      </c>
      <c r="AU106" s="4">
        <f t="shared" si="26"/>
        <v>78</v>
      </c>
      <c r="AV106" s="4">
        <f t="shared" si="27"/>
        <v>-0.06</v>
      </c>
      <c r="AY106" s="4">
        <f t="shared" si="28"/>
        <v>0</v>
      </c>
      <c r="AZ106" s="13" t="str">
        <f t="shared" si="54"/>
        <v/>
      </c>
      <c r="BA106" s="4" t="str">
        <f t="shared" si="30"/>
        <v/>
      </c>
      <c r="BB106" s="13"/>
      <c r="BC106" s="2">
        <f t="shared" si="47"/>
        <v>26</v>
      </c>
      <c r="BD106" s="4">
        <f t="shared" si="31"/>
        <v>78</v>
      </c>
      <c r="BE106" s="4">
        <f t="shared" si="32"/>
        <v>-0.06</v>
      </c>
      <c r="BH106" s="4">
        <f t="shared" si="33"/>
        <v>0</v>
      </c>
      <c r="BI106" s="13" t="str">
        <f t="shared" si="55"/>
        <v/>
      </c>
      <c r="BJ106" s="4" t="str">
        <f t="shared" si="35"/>
        <v/>
      </c>
      <c r="BK106" s="13"/>
      <c r="BL106" s="2">
        <f t="shared" si="48"/>
        <v>26</v>
      </c>
      <c r="BM106" s="4">
        <f t="shared" si="36"/>
        <v>78</v>
      </c>
      <c r="BN106" s="4">
        <f t="shared" si="37"/>
        <v>-0.06</v>
      </c>
      <c r="BQ106" s="4">
        <f t="shared" si="38"/>
        <v>0</v>
      </c>
      <c r="BR106" s="13" t="str">
        <f t="shared" si="56"/>
        <v/>
      </c>
      <c r="BS106" s="4" t="str">
        <f t="shared" si="40"/>
        <v/>
      </c>
      <c r="BT106" s="25"/>
    </row>
    <row r="107">
      <c r="A107" s="2">
        <f t="shared" si="41"/>
        <v>26.5</v>
      </c>
      <c r="B107" s="4">
        <f t="shared" si="1"/>
        <v>79.5</v>
      </c>
      <c r="C107" s="4">
        <f t="shared" si="2"/>
        <v>-0.09</v>
      </c>
      <c r="F107" s="4">
        <f t="shared" si="3"/>
        <v>0</v>
      </c>
      <c r="G107" s="13" t="str">
        <f t="shared" si="49"/>
        <v/>
      </c>
      <c r="H107" s="4" t="str">
        <f t="shared" si="5"/>
        <v/>
      </c>
      <c r="J107" s="2">
        <f t="shared" si="42"/>
        <v>26.5</v>
      </c>
      <c r="K107" s="4">
        <f t="shared" si="6"/>
        <v>79.5</v>
      </c>
      <c r="L107" s="4">
        <f t="shared" si="7"/>
        <v>-0.03</v>
      </c>
      <c r="O107" s="4">
        <f t="shared" si="8"/>
        <v>0</v>
      </c>
      <c r="P107" s="13" t="str">
        <f t="shared" si="50"/>
        <v/>
      </c>
      <c r="Q107" s="4" t="str">
        <f t="shared" si="10"/>
        <v/>
      </c>
      <c r="S107" s="2">
        <f t="shared" si="43"/>
        <v>26.5</v>
      </c>
      <c r="T107" s="4">
        <f t="shared" si="11"/>
        <v>79.5</v>
      </c>
      <c r="U107" s="4">
        <f t="shared" si="12"/>
        <v>0</v>
      </c>
      <c r="V107" s="4">
        <f t="shared" ref="V107:V108" si="61">150.875</f>
        <v>150.875</v>
      </c>
      <c r="W107" s="2">
        <v>155.25</v>
      </c>
      <c r="X107" s="4">
        <f t="shared" si="13"/>
        <v>4.375</v>
      </c>
      <c r="Y107" s="13">
        <f t="shared" si="51"/>
        <v>0.9860132972</v>
      </c>
      <c r="Z107" s="4">
        <f t="shared" si="15"/>
        <v>0</v>
      </c>
      <c r="AB107" s="2">
        <f t="shared" si="44"/>
        <v>26.5</v>
      </c>
      <c r="AC107" s="4">
        <f t="shared" si="16"/>
        <v>79.5</v>
      </c>
      <c r="AD107" s="4">
        <f t="shared" si="17"/>
        <v>-0.09</v>
      </c>
      <c r="AG107" s="4">
        <f t="shared" si="18"/>
        <v>0</v>
      </c>
      <c r="AH107" s="13" t="str">
        <f t="shared" si="52"/>
        <v/>
      </c>
      <c r="AI107" s="4" t="str">
        <f t="shared" si="20"/>
        <v/>
      </c>
      <c r="AJ107" s="13"/>
      <c r="AK107" s="2">
        <f t="shared" si="45"/>
        <v>26.5</v>
      </c>
      <c r="AL107" s="4">
        <f t="shared" si="21"/>
        <v>79.5</v>
      </c>
      <c r="AM107" s="4">
        <f t="shared" si="22"/>
        <v>-0.09</v>
      </c>
      <c r="AP107" s="4">
        <f t="shared" si="23"/>
        <v>0</v>
      </c>
      <c r="AQ107" s="13" t="str">
        <f t="shared" si="53"/>
        <v/>
      </c>
      <c r="AR107" s="4" t="str">
        <f t="shared" si="25"/>
        <v/>
      </c>
      <c r="AS107" s="13"/>
      <c r="AT107" s="2">
        <f t="shared" si="46"/>
        <v>26.5</v>
      </c>
      <c r="AU107" s="4">
        <f t="shared" si="26"/>
        <v>79.5</v>
      </c>
      <c r="AV107" s="4">
        <f t="shared" si="27"/>
        <v>-0.09</v>
      </c>
      <c r="AY107" s="4">
        <f t="shared" si="28"/>
        <v>0</v>
      </c>
      <c r="AZ107" s="13" t="str">
        <f t="shared" si="54"/>
        <v/>
      </c>
      <c r="BA107" s="4" t="str">
        <f t="shared" si="30"/>
        <v/>
      </c>
      <c r="BB107" s="13"/>
      <c r="BC107" s="2">
        <f t="shared" si="47"/>
        <v>26.5</v>
      </c>
      <c r="BD107" s="4">
        <f t="shared" si="31"/>
        <v>79.5</v>
      </c>
      <c r="BE107" s="4">
        <f t="shared" si="32"/>
        <v>-0.09</v>
      </c>
      <c r="BH107" s="4">
        <f t="shared" si="33"/>
        <v>0</v>
      </c>
      <c r="BI107" s="13" t="str">
        <f t="shared" si="55"/>
        <v/>
      </c>
      <c r="BJ107" s="4" t="str">
        <f t="shared" si="35"/>
        <v/>
      </c>
      <c r="BK107" s="13"/>
      <c r="BL107" s="2">
        <f t="shared" si="48"/>
        <v>26.5</v>
      </c>
      <c r="BM107" s="4">
        <f t="shared" si="36"/>
        <v>79.5</v>
      </c>
      <c r="BN107" s="4">
        <f t="shared" si="37"/>
        <v>-0.09</v>
      </c>
      <c r="BQ107" s="4">
        <f t="shared" si="38"/>
        <v>0</v>
      </c>
      <c r="BR107" s="13" t="str">
        <f t="shared" si="56"/>
        <v/>
      </c>
      <c r="BS107" s="4" t="str">
        <f t="shared" si="40"/>
        <v/>
      </c>
      <c r="BT107" s="25"/>
    </row>
    <row r="108">
      <c r="A108" s="2">
        <f t="shared" si="41"/>
        <v>27</v>
      </c>
      <c r="B108" s="4">
        <f t="shared" si="1"/>
        <v>81</v>
      </c>
      <c r="C108" s="4">
        <f t="shared" si="2"/>
        <v>-0.12</v>
      </c>
      <c r="D108" s="4">
        <f>150+13/16</f>
        <v>150.8125</v>
      </c>
      <c r="E108" s="4">
        <f>155+5/16</f>
        <v>155.3125</v>
      </c>
      <c r="F108" s="4">
        <f t="shared" si="3"/>
        <v>4.5</v>
      </c>
      <c r="G108" s="13">
        <f t="shared" si="49"/>
        <v>0.9931270663</v>
      </c>
      <c r="H108" s="4">
        <f t="shared" si="5"/>
        <v>0</v>
      </c>
      <c r="J108" s="2">
        <f t="shared" si="42"/>
        <v>27</v>
      </c>
      <c r="K108" s="4">
        <f t="shared" si="6"/>
        <v>81</v>
      </c>
      <c r="L108" s="4">
        <f t="shared" si="7"/>
        <v>-0.06</v>
      </c>
      <c r="M108" s="4">
        <f>150.875-1/32</f>
        <v>150.84375</v>
      </c>
      <c r="N108" s="4">
        <f>155.25+1/32</f>
        <v>155.28125</v>
      </c>
      <c r="O108" s="4">
        <f t="shared" si="8"/>
        <v>4.4375</v>
      </c>
      <c r="P108" s="13">
        <f t="shared" si="50"/>
        <v>0.993031274</v>
      </c>
      <c r="Q108" s="4">
        <f t="shared" si="10"/>
        <v>0</v>
      </c>
      <c r="S108" s="2">
        <f t="shared" si="43"/>
        <v>27</v>
      </c>
      <c r="T108" s="4">
        <f t="shared" si="11"/>
        <v>81</v>
      </c>
      <c r="U108" s="4">
        <f t="shared" si="12"/>
        <v>-0.03</v>
      </c>
      <c r="V108" s="4">
        <f t="shared" si="61"/>
        <v>150.875</v>
      </c>
      <c r="W108" s="2">
        <v>155.25</v>
      </c>
      <c r="X108" s="4">
        <f t="shared" si="13"/>
        <v>4.375</v>
      </c>
      <c r="Y108" s="13">
        <f t="shared" si="51"/>
        <v>0.9860132972</v>
      </c>
      <c r="Z108" s="4">
        <f t="shared" si="15"/>
        <v>0</v>
      </c>
      <c r="AB108" s="2">
        <f t="shared" si="44"/>
        <v>27</v>
      </c>
      <c r="AC108" s="4">
        <f t="shared" si="16"/>
        <v>81</v>
      </c>
      <c r="AD108" s="4">
        <f t="shared" si="17"/>
        <v>-0.12</v>
      </c>
      <c r="AG108" s="4">
        <f t="shared" si="18"/>
        <v>0</v>
      </c>
      <c r="AH108" s="13" t="str">
        <f t="shared" si="52"/>
        <v/>
      </c>
      <c r="AI108" s="4" t="str">
        <f t="shared" si="20"/>
        <v/>
      </c>
      <c r="AJ108" s="13"/>
      <c r="AK108" s="2">
        <f t="shared" si="45"/>
        <v>27</v>
      </c>
      <c r="AL108" s="4">
        <f t="shared" si="21"/>
        <v>81</v>
      </c>
      <c r="AM108" s="4">
        <f t="shared" si="22"/>
        <v>-0.12</v>
      </c>
      <c r="AP108" s="4">
        <f t="shared" si="23"/>
        <v>0</v>
      </c>
      <c r="AQ108" s="13" t="str">
        <f t="shared" si="53"/>
        <v/>
      </c>
      <c r="AR108" s="4" t="str">
        <f t="shared" si="25"/>
        <v/>
      </c>
      <c r="AS108" s="13"/>
      <c r="AT108" s="2">
        <f t="shared" si="46"/>
        <v>27</v>
      </c>
      <c r="AU108" s="4">
        <f t="shared" si="26"/>
        <v>81</v>
      </c>
      <c r="AV108" s="4">
        <f t="shared" si="27"/>
        <v>-0.12</v>
      </c>
      <c r="AY108" s="4">
        <f t="shared" si="28"/>
        <v>0</v>
      </c>
      <c r="AZ108" s="13" t="str">
        <f t="shared" si="54"/>
        <v/>
      </c>
      <c r="BA108" s="4" t="str">
        <f t="shared" si="30"/>
        <v/>
      </c>
      <c r="BB108" s="13"/>
      <c r="BC108" s="2">
        <f t="shared" si="47"/>
        <v>27</v>
      </c>
      <c r="BD108" s="4">
        <f t="shared" si="31"/>
        <v>81</v>
      </c>
      <c r="BE108" s="4">
        <f t="shared" si="32"/>
        <v>-0.12</v>
      </c>
      <c r="BH108" s="4">
        <f t="shared" si="33"/>
        <v>0</v>
      </c>
      <c r="BI108" s="13" t="str">
        <f t="shared" si="55"/>
        <v/>
      </c>
      <c r="BJ108" s="4" t="str">
        <f t="shared" si="35"/>
        <v/>
      </c>
      <c r="BK108" s="13"/>
      <c r="BL108" s="2">
        <f t="shared" si="48"/>
        <v>27</v>
      </c>
      <c r="BM108" s="4">
        <f t="shared" si="36"/>
        <v>81</v>
      </c>
      <c r="BN108" s="4">
        <f t="shared" si="37"/>
        <v>-0.12</v>
      </c>
      <c r="BQ108" s="4">
        <f t="shared" si="38"/>
        <v>0</v>
      </c>
      <c r="BR108" s="13" t="str">
        <f t="shared" si="56"/>
        <v/>
      </c>
      <c r="BS108" s="4" t="str">
        <f t="shared" si="40"/>
        <v/>
      </c>
      <c r="BT108" s="25"/>
    </row>
    <row r="109">
      <c r="A109" s="2">
        <f t="shared" si="41"/>
        <v>27.5</v>
      </c>
      <c r="B109" s="4">
        <f t="shared" si="1"/>
        <v>82.5</v>
      </c>
      <c r="C109" s="4">
        <f t="shared" si="2"/>
        <v>-0.15</v>
      </c>
      <c r="D109" s="4">
        <f>150.875+1/32</f>
        <v>150.90625</v>
      </c>
      <c r="E109" s="4">
        <f>155+3/16</f>
        <v>155.1875</v>
      </c>
      <c r="F109" s="4">
        <f t="shared" si="3"/>
        <v>4.28125</v>
      </c>
      <c r="G109" s="13">
        <f t="shared" si="49"/>
        <v>0.968687857</v>
      </c>
      <c r="H109" s="4">
        <f t="shared" si="5"/>
        <v>0.000506001011</v>
      </c>
      <c r="J109" s="2">
        <f t="shared" si="42"/>
        <v>27.5</v>
      </c>
      <c r="K109" s="4">
        <f t="shared" si="6"/>
        <v>82.5</v>
      </c>
      <c r="L109" s="4">
        <f t="shared" si="7"/>
        <v>-0.09</v>
      </c>
      <c r="M109" s="4">
        <f>151-1/16</f>
        <v>150.9375</v>
      </c>
      <c r="N109" s="4">
        <f>155+3/16</f>
        <v>155.1875</v>
      </c>
      <c r="O109" s="4">
        <f t="shared" si="8"/>
        <v>4.25</v>
      </c>
      <c r="P109" s="13">
        <f t="shared" si="50"/>
        <v>0.9718253158</v>
      </c>
      <c r="Q109" s="4">
        <f t="shared" si="10"/>
        <v>0.0002713853688</v>
      </c>
      <c r="S109" s="2">
        <f t="shared" si="43"/>
        <v>27.5</v>
      </c>
      <c r="T109" s="4">
        <f t="shared" si="11"/>
        <v>82.5</v>
      </c>
      <c r="U109" s="4">
        <f t="shared" si="12"/>
        <v>-0.06</v>
      </c>
      <c r="V109" s="4">
        <f>151-1/16</f>
        <v>150.9375</v>
      </c>
      <c r="W109" s="4">
        <f>155.25-1/32</f>
        <v>155.21875</v>
      </c>
      <c r="X109" s="4">
        <f t="shared" si="13"/>
        <v>4.28125</v>
      </c>
      <c r="Y109" s="13">
        <f t="shared" si="51"/>
        <v>0.9753916592</v>
      </c>
      <c r="Z109" s="4">
        <f t="shared" si="15"/>
        <v>0.0001747258143</v>
      </c>
      <c r="AB109" s="2">
        <f t="shared" si="44"/>
        <v>27.5</v>
      </c>
      <c r="AC109" s="4">
        <f t="shared" si="16"/>
        <v>82.5</v>
      </c>
      <c r="AD109" s="4">
        <f t="shared" si="17"/>
        <v>-0.15</v>
      </c>
      <c r="AG109" s="4">
        <f t="shared" si="18"/>
        <v>0</v>
      </c>
      <c r="AH109" s="13" t="str">
        <f t="shared" si="52"/>
        <v/>
      </c>
      <c r="AI109" s="4" t="str">
        <f t="shared" si="20"/>
        <v/>
      </c>
      <c r="AJ109" s="13"/>
      <c r="AK109" s="2">
        <f t="shared" si="45"/>
        <v>27.5</v>
      </c>
      <c r="AL109" s="4">
        <f t="shared" si="21"/>
        <v>82.5</v>
      </c>
      <c r="AM109" s="4">
        <f t="shared" si="22"/>
        <v>-0.15</v>
      </c>
      <c r="AP109" s="4">
        <f t="shared" si="23"/>
        <v>0</v>
      </c>
      <c r="AQ109" s="13" t="str">
        <f t="shared" si="53"/>
        <v/>
      </c>
      <c r="AR109" s="4" t="str">
        <f t="shared" si="25"/>
        <v/>
      </c>
      <c r="AS109" s="13"/>
      <c r="AT109" s="2">
        <f t="shared" si="46"/>
        <v>27.5</v>
      </c>
      <c r="AU109" s="4">
        <f t="shared" si="26"/>
        <v>82.5</v>
      </c>
      <c r="AV109" s="4">
        <f t="shared" si="27"/>
        <v>-0.15</v>
      </c>
      <c r="AY109" s="4">
        <f t="shared" si="28"/>
        <v>0</v>
      </c>
      <c r="AZ109" s="13" t="str">
        <f t="shared" si="54"/>
        <v/>
      </c>
      <c r="BA109" s="4" t="str">
        <f t="shared" si="30"/>
        <v/>
      </c>
      <c r="BB109" s="13"/>
      <c r="BC109" s="2">
        <f t="shared" si="47"/>
        <v>27.5</v>
      </c>
      <c r="BD109" s="4">
        <f t="shared" si="31"/>
        <v>82.5</v>
      </c>
      <c r="BE109" s="4">
        <f t="shared" si="32"/>
        <v>-0.15</v>
      </c>
      <c r="BH109" s="4">
        <f t="shared" si="33"/>
        <v>0</v>
      </c>
      <c r="BI109" s="13" t="str">
        <f t="shared" si="55"/>
        <v/>
      </c>
      <c r="BJ109" s="4" t="str">
        <f t="shared" si="35"/>
        <v/>
      </c>
      <c r="BK109" s="13"/>
      <c r="BL109" s="2">
        <f t="shared" si="48"/>
        <v>27.5</v>
      </c>
      <c r="BM109" s="4">
        <f t="shared" si="36"/>
        <v>82.5</v>
      </c>
      <c r="BN109" s="4">
        <f t="shared" si="37"/>
        <v>-0.15</v>
      </c>
      <c r="BQ109" s="4">
        <f t="shared" si="38"/>
        <v>0</v>
      </c>
      <c r="BR109" s="13" t="str">
        <f t="shared" si="56"/>
        <v/>
      </c>
      <c r="BS109" s="4" t="str">
        <f t="shared" si="40"/>
        <v/>
      </c>
      <c r="BT109" s="25"/>
    </row>
    <row r="110">
      <c r="A110" s="2">
        <f t="shared" si="41"/>
        <v>28</v>
      </c>
      <c r="B110" s="4">
        <f t="shared" si="1"/>
        <v>84</v>
      </c>
      <c r="C110" s="4">
        <f t="shared" si="2"/>
        <v>-0.18</v>
      </c>
      <c r="D110" s="4">
        <f>151.375</f>
        <v>151.375</v>
      </c>
      <c r="E110" s="4">
        <f>154.75-1/32</f>
        <v>154.71875</v>
      </c>
      <c r="F110" s="4">
        <f t="shared" si="3"/>
        <v>3.34375</v>
      </c>
      <c r="G110" s="13">
        <f t="shared" si="49"/>
        <v>0.8560821878</v>
      </c>
      <c r="H110" s="4">
        <f t="shared" si="5"/>
        <v>0.002518935853</v>
      </c>
      <c r="J110" s="2">
        <f t="shared" si="42"/>
        <v>28</v>
      </c>
      <c r="K110" s="4">
        <f t="shared" si="6"/>
        <v>84</v>
      </c>
      <c r="L110" s="4">
        <f t="shared" si="7"/>
        <v>-0.12</v>
      </c>
      <c r="M110" s="4">
        <f>151.25-1/32</f>
        <v>151.21875</v>
      </c>
      <c r="N110" s="4">
        <f>154.875+1/32</f>
        <v>154.90625</v>
      </c>
      <c r="O110" s="4">
        <f t="shared" si="8"/>
        <v>3.6875</v>
      </c>
      <c r="P110" s="13">
        <f t="shared" si="50"/>
        <v>0.9052317076</v>
      </c>
      <c r="Q110" s="4">
        <f t="shared" si="10"/>
        <v>0.001202483858</v>
      </c>
      <c r="S110" s="2">
        <f t="shared" si="43"/>
        <v>28</v>
      </c>
      <c r="T110" s="4">
        <f t="shared" si="11"/>
        <v>84</v>
      </c>
      <c r="U110" s="4">
        <f t="shared" si="12"/>
        <v>-0.09</v>
      </c>
      <c r="V110" s="2">
        <v>151.125</v>
      </c>
      <c r="W110" s="2">
        <v>155.0</v>
      </c>
      <c r="X110" s="4">
        <f t="shared" si="13"/>
        <v>3.875</v>
      </c>
      <c r="Y110" s="13">
        <f t="shared" si="51"/>
        <v>0.9279607271</v>
      </c>
      <c r="Z110" s="4">
        <f t="shared" si="15"/>
        <v>0.0007027709776</v>
      </c>
      <c r="AB110" s="2">
        <f t="shared" si="44"/>
        <v>28</v>
      </c>
      <c r="AC110" s="4">
        <f t="shared" si="16"/>
        <v>84</v>
      </c>
      <c r="AD110" s="4">
        <f t="shared" si="17"/>
        <v>-0.18</v>
      </c>
      <c r="AG110" s="4">
        <f t="shared" si="18"/>
        <v>0</v>
      </c>
      <c r="AH110" s="13" t="str">
        <f t="shared" si="52"/>
        <v/>
      </c>
      <c r="AI110" s="4" t="str">
        <f t="shared" si="20"/>
        <v/>
      </c>
      <c r="AJ110" s="13"/>
      <c r="AK110" s="2">
        <f t="shared" si="45"/>
        <v>28</v>
      </c>
      <c r="AL110" s="4">
        <f t="shared" si="21"/>
        <v>84</v>
      </c>
      <c r="AM110" s="4">
        <f t="shared" si="22"/>
        <v>-0.18</v>
      </c>
      <c r="AP110" s="4">
        <f t="shared" si="23"/>
        <v>0</v>
      </c>
      <c r="AQ110" s="13" t="str">
        <f t="shared" si="53"/>
        <v/>
      </c>
      <c r="AR110" s="4" t="str">
        <f t="shared" si="25"/>
        <v/>
      </c>
      <c r="AS110" s="13"/>
      <c r="AT110" s="2">
        <f t="shared" si="46"/>
        <v>28</v>
      </c>
      <c r="AU110" s="4">
        <f t="shared" si="26"/>
        <v>84</v>
      </c>
      <c r="AV110" s="4">
        <f t="shared" si="27"/>
        <v>-0.18</v>
      </c>
      <c r="AY110" s="4">
        <f t="shared" si="28"/>
        <v>0</v>
      </c>
      <c r="AZ110" s="13" t="str">
        <f t="shared" si="54"/>
        <v/>
      </c>
      <c r="BA110" s="4" t="str">
        <f t="shared" si="30"/>
        <v/>
      </c>
      <c r="BB110" s="13"/>
      <c r="BC110" s="2">
        <f t="shared" si="47"/>
        <v>28</v>
      </c>
      <c r="BD110" s="4">
        <f t="shared" si="31"/>
        <v>84</v>
      </c>
      <c r="BE110" s="4">
        <f t="shared" si="32"/>
        <v>-0.18</v>
      </c>
      <c r="BH110" s="4">
        <f t="shared" si="33"/>
        <v>0</v>
      </c>
      <c r="BI110" s="13" t="str">
        <f t="shared" si="55"/>
        <v/>
      </c>
      <c r="BJ110" s="4" t="str">
        <f t="shared" si="35"/>
        <v/>
      </c>
      <c r="BK110" s="13"/>
      <c r="BL110" s="2">
        <f t="shared" si="48"/>
        <v>28</v>
      </c>
      <c r="BM110" s="4">
        <f t="shared" si="36"/>
        <v>84</v>
      </c>
      <c r="BN110" s="4">
        <f t="shared" si="37"/>
        <v>-0.18</v>
      </c>
      <c r="BQ110" s="4">
        <f t="shared" si="38"/>
        <v>0</v>
      </c>
      <c r="BR110" s="13" t="str">
        <f t="shared" si="56"/>
        <v/>
      </c>
      <c r="BS110" s="4" t="str">
        <f t="shared" si="40"/>
        <v/>
      </c>
      <c r="BT110" s="25"/>
    </row>
    <row r="111">
      <c r="A111" s="2">
        <f t="shared" si="41"/>
        <v>28.5</v>
      </c>
      <c r="B111" s="4">
        <f t="shared" si="1"/>
        <v>85.5</v>
      </c>
      <c r="C111" s="4">
        <f t="shared" si="2"/>
        <v>-0.21</v>
      </c>
      <c r="D111" s="4">
        <f>151.75-1/32</f>
        <v>151.71875</v>
      </c>
      <c r="E111" s="4">
        <f>154.375</f>
        <v>154.375</v>
      </c>
      <c r="F111" s="4">
        <f t="shared" si="3"/>
        <v>2.65625</v>
      </c>
      <c r="G111" s="13">
        <f t="shared" si="49"/>
        <v>0.7630149283</v>
      </c>
      <c r="H111" s="4">
        <f t="shared" si="5"/>
        <v>0.005668989482</v>
      </c>
      <c r="J111" s="2">
        <f t="shared" si="42"/>
        <v>28.5</v>
      </c>
      <c r="K111" s="4">
        <f t="shared" si="6"/>
        <v>85.5</v>
      </c>
      <c r="L111" s="4">
        <f t="shared" si="7"/>
        <v>-0.15</v>
      </c>
      <c r="M111" s="4">
        <f>151.5+1/32</f>
        <v>151.53125</v>
      </c>
      <c r="N111" s="4">
        <f>154.625-1/32</f>
        <v>154.59375</v>
      </c>
      <c r="O111" s="4">
        <f t="shared" si="8"/>
        <v>3.0625</v>
      </c>
      <c r="P111" s="13">
        <f t="shared" si="50"/>
        <v>0.8249579114</v>
      </c>
      <c r="Q111" s="4">
        <f t="shared" si="10"/>
        <v>0.0030116713</v>
      </c>
      <c r="S111" s="2">
        <f t="shared" si="43"/>
        <v>28.5</v>
      </c>
      <c r="T111" s="4">
        <f t="shared" si="11"/>
        <v>85.5</v>
      </c>
      <c r="U111" s="4">
        <f t="shared" si="12"/>
        <v>-0.12</v>
      </c>
      <c r="V111" s="4">
        <f>151.375</f>
        <v>151.375</v>
      </c>
      <c r="W111" s="2">
        <v>154.75</v>
      </c>
      <c r="X111" s="4">
        <f t="shared" si="13"/>
        <v>3.375</v>
      </c>
      <c r="Y111" s="13">
        <f t="shared" si="51"/>
        <v>0.8660254038</v>
      </c>
      <c r="Z111" s="4">
        <f t="shared" si="15"/>
        <v>0.001879254911</v>
      </c>
      <c r="AB111" s="2">
        <f t="shared" si="44"/>
        <v>28.5</v>
      </c>
      <c r="AC111" s="4">
        <f t="shared" si="16"/>
        <v>85.5</v>
      </c>
      <c r="AD111" s="4">
        <f t="shared" si="17"/>
        <v>-0.21</v>
      </c>
      <c r="AG111" s="4">
        <f t="shared" si="18"/>
        <v>0</v>
      </c>
      <c r="AH111" s="13" t="str">
        <f t="shared" si="52"/>
        <v/>
      </c>
      <c r="AI111" s="4" t="str">
        <f t="shared" si="20"/>
        <v/>
      </c>
      <c r="AJ111" s="13"/>
      <c r="AK111" s="2">
        <f t="shared" si="45"/>
        <v>28.5</v>
      </c>
      <c r="AL111" s="4">
        <f t="shared" si="21"/>
        <v>85.5</v>
      </c>
      <c r="AM111" s="4">
        <f t="shared" si="22"/>
        <v>-0.21</v>
      </c>
      <c r="AP111" s="4">
        <f t="shared" si="23"/>
        <v>0</v>
      </c>
      <c r="AQ111" s="13" t="str">
        <f t="shared" si="53"/>
        <v/>
      </c>
      <c r="AR111" s="4" t="str">
        <f t="shared" si="25"/>
        <v/>
      </c>
      <c r="AS111" s="13"/>
      <c r="AT111" s="2">
        <f t="shared" si="46"/>
        <v>28.5</v>
      </c>
      <c r="AU111" s="4">
        <f t="shared" si="26"/>
        <v>85.5</v>
      </c>
      <c r="AV111" s="4">
        <f t="shared" si="27"/>
        <v>-0.21</v>
      </c>
      <c r="AY111" s="4">
        <f t="shared" si="28"/>
        <v>0</v>
      </c>
      <c r="AZ111" s="13" t="str">
        <f t="shared" si="54"/>
        <v/>
      </c>
      <c r="BA111" s="4" t="str">
        <f t="shared" si="30"/>
        <v/>
      </c>
      <c r="BB111" s="13"/>
      <c r="BC111" s="2">
        <f t="shared" si="47"/>
        <v>28.5</v>
      </c>
      <c r="BD111" s="4">
        <f t="shared" si="31"/>
        <v>85.5</v>
      </c>
      <c r="BE111" s="4">
        <f t="shared" si="32"/>
        <v>-0.21</v>
      </c>
      <c r="BH111" s="4">
        <f t="shared" si="33"/>
        <v>0</v>
      </c>
      <c r="BI111" s="13" t="str">
        <f t="shared" si="55"/>
        <v/>
      </c>
      <c r="BJ111" s="4" t="str">
        <f t="shared" si="35"/>
        <v/>
      </c>
      <c r="BK111" s="13"/>
      <c r="BL111" s="2">
        <f t="shared" si="48"/>
        <v>28.5</v>
      </c>
      <c r="BM111" s="4">
        <f t="shared" si="36"/>
        <v>85.5</v>
      </c>
      <c r="BN111" s="4">
        <f t="shared" si="37"/>
        <v>-0.21</v>
      </c>
      <c r="BQ111" s="4">
        <f t="shared" si="38"/>
        <v>0</v>
      </c>
      <c r="BR111" s="13" t="str">
        <f t="shared" si="56"/>
        <v/>
      </c>
      <c r="BS111" s="4" t="str">
        <f t="shared" si="40"/>
        <v/>
      </c>
      <c r="BT111" s="25"/>
    </row>
    <row r="112">
      <c r="A112" s="2">
        <f t="shared" si="41"/>
        <v>29</v>
      </c>
      <c r="B112" s="4">
        <f t="shared" si="1"/>
        <v>87</v>
      </c>
      <c r="C112" s="4">
        <f t="shared" si="2"/>
        <v>-0.24</v>
      </c>
      <c r="D112" s="4">
        <f>152-1/16</f>
        <v>151.9375</v>
      </c>
      <c r="E112" s="4">
        <f>154.125</f>
        <v>154.125</v>
      </c>
      <c r="F112" s="4">
        <f t="shared" si="3"/>
        <v>2.1875</v>
      </c>
      <c r="G112" s="13">
        <f t="shared" si="49"/>
        <v>0.6924247647</v>
      </c>
      <c r="H112" s="4">
        <f t="shared" si="5"/>
        <v>0.008396187039</v>
      </c>
      <c r="J112" s="2">
        <f t="shared" si="42"/>
        <v>29</v>
      </c>
      <c r="K112" s="4">
        <f t="shared" si="6"/>
        <v>87</v>
      </c>
      <c r="L112" s="4">
        <f t="shared" si="7"/>
        <v>-0.18</v>
      </c>
      <c r="M112" s="4">
        <f>151.875-1/32</f>
        <v>151.84375</v>
      </c>
      <c r="N112" s="4">
        <f>154.25+1/32</f>
        <v>154.28125</v>
      </c>
      <c r="O112" s="4">
        <f t="shared" si="8"/>
        <v>2.4375</v>
      </c>
      <c r="P112" s="13">
        <f t="shared" si="50"/>
        <v>0.7359800722</v>
      </c>
      <c r="Q112" s="4">
        <f t="shared" si="10"/>
        <v>0.005337889474</v>
      </c>
      <c r="S112" s="2">
        <f t="shared" si="43"/>
        <v>29</v>
      </c>
      <c r="T112" s="4">
        <f t="shared" si="11"/>
        <v>87</v>
      </c>
      <c r="U112" s="4">
        <f t="shared" si="12"/>
        <v>-0.15</v>
      </c>
      <c r="V112" s="4">
        <f>151+11/16</f>
        <v>151.6875</v>
      </c>
      <c r="W112" s="4">
        <f>154+7/16</f>
        <v>154.4375</v>
      </c>
      <c r="X112" s="4">
        <f t="shared" si="13"/>
        <v>2.75</v>
      </c>
      <c r="Y112" s="13">
        <f t="shared" si="51"/>
        <v>0.78173596</v>
      </c>
      <c r="Z112" s="4">
        <f t="shared" si="15"/>
        <v>0.003724368375</v>
      </c>
      <c r="AB112" s="2">
        <f t="shared" si="44"/>
        <v>29</v>
      </c>
      <c r="AC112" s="4">
        <f t="shared" si="16"/>
        <v>87</v>
      </c>
      <c r="AD112" s="4">
        <f t="shared" si="17"/>
        <v>-0.24</v>
      </c>
      <c r="AG112" s="4">
        <f t="shared" si="18"/>
        <v>0</v>
      </c>
      <c r="AH112" s="13" t="str">
        <f t="shared" si="52"/>
        <v/>
      </c>
      <c r="AI112" s="4" t="str">
        <f t="shared" si="20"/>
        <v/>
      </c>
      <c r="AJ112" s="13"/>
      <c r="AK112" s="2">
        <f t="shared" si="45"/>
        <v>29</v>
      </c>
      <c r="AL112" s="4">
        <f t="shared" si="21"/>
        <v>87</v>
      </c>
      <c r="AM112" s="4">
        <f t="shared" si="22"/>
        <v>-0.24</v>
      </c>
      <c r="AP112" s="4">
        <f t="shared" si="23"/>
        <v>0</v>
      </c>
      <c r="AQ112" s="13" t="str">
        <f t="shared" si="53"/>
        <v/>
      </c>
      <c r="AR112" s="4" t="str">
        <f t="shared" si="25"/>
        <v/>
      </c>
      <c r="AS112" s="13"/>
      <c r="AT112" s="2">
        <f t="shared" si="46"/>
        <v>29</v>
      </c>
      <c r="AU112" s="4">
        <f t="shared" si="26"/>
        <v>87</v>
      </c>
      <c r="AV112" s="4">
        <f t="shared" si="27"/>
        <v>-0.24</v>
      </c>
      <c r="AY112" s="4">
        <f t="shared" si="28"/>
        <v>0</v>
      </c>
      <c r="AZ112" s="13" t="str">
        <f t="shared" si="54"/>
        <v/>
      </c>
      <c r="BA112" s="4" t="str">
        <f t="shared" si="30"/>
        <v/>
      </c>
      <c r="BB112" s="13"/>
      <c r="BC112" s="2">
        <f t="shared" si="47"/>
        <v>29</v>
      </c>
      <c r="BD112" s="4">
        <f t="shared" si="31"/>
        <v>87</v>
      </c>
      <c r="BE112" s="4">
        <f t="shared" si="32"/>
        <v>-0.24</v>
      </c>
      <c r="BH112" s="4">
        <f t="shared" si="33"/>
        <v>0</v>
      </c>
      <c r="BI112" s="13" t="str">
        <f t="shared" si="55"/>
        <v/>
      </c>
      <c r="BJ112" s="4" t="str">
        <f t="shared" si="35"/>
        <v/>
      </c>
      <c r="BK112" s="13"/>
      <c r="BL112" s="2">
        <f t="shared" si="48"/>
        <v>29</v>
      </c>
      <c r="BM112" s="4">
        <f t="shared" si="36"/>
        <v>87</v>
      </c>
      <c r="BN112" s="4">
        <f t="shared" si="37"/>
        <v>-0.24</v>
      </c>
      <c r="BQ112" s="4">
        <f t="shared" si="38"/>
        <v>0</v>
      </c>
      <c r="BR112" s="13" t="str">
        <f t="shared" si="56"/>
        <v/>
      </c>
      <c r="BS112" s="4" t="str">
        <f t="shared" si="40"/>
        <v/>
      </c>
      <c r="BT112" s="25"/>
    </row>
    <row r="113">
      <c r="A113" s="2">
        <f t="shared" si="41"/>
        <v>29.5</v>
      </c>
      <c r="B113" s="4">
        <f t="shared" si="1"/>
        <v>88.5</v>
      </c>
      <c r="C113" s="4">
        <f t="shared" si="2"/>
        <v>-0.27</v>
      </c>
      <c r="D113" s="2">
        <v>152.0</v>
      </c>
      <c r="E113" s="2">
        <f>154+1/16</f>
        <v>154.0625</v>
      </c>
      <c r="F113" s="4">
        <f t="shared" si="3"/>
        <v>2.0625</v>
      </c>
      <c r="G113" s="13">
        <f t="shared" si="49"/>
        <v>0.6723502023</v>
      </c>
      <c r="H113" s="4">
        <f t="shared" si="5"/>
        <v>0.01042316453</v>
      </c>
      <c r="J113" s="2">
        <f t="shared" si="42"/>
        <v>29.5</v>
      </c>
      <c r="K113" s="4">
        <f t="shared" si="6"/>
        <v>88.5</v>
      </c>
      <c r="L113" s="4">
        <f t="shared" si="7"/>
        <v>-0.21</v>
      </c>
      <c r="M113" s="2">
        <v>152.0</v>
      </c>
      <c r="N113" s="2">
        <v>154.125</v>
      </c>
      <c r="O113" s="4">
        <f t="shared" si="8"/>
        <v>2.125</v>
      </c>
      <c r="P113" s="13">
        <f t="shared" si="50"/>
        <v>0.6871842709</v>
      </c>
      <c r="Q113" s="4">
        <f t="shared" si="10"/>
        <v>0.00755098538</v>
      </c>
      <c r="S113" s="2">
        <f t="shared" si="43"/>
        <v>29.5</v>
      </c>
      <c r="T113" s="4">
        <f t="shared" si="11"/>
        <v>88.5</v>
      </c>
      <c r="U113" s="4">
        <f t="shared" si="12"/>
        <v>-0.18</v>
      </c>
      <c r="V113" s="4">
        <f>151.875</f>
        <v>151.875</v>
      </c>
      <c r="W113" s="4">
        <f>154.25-1/32</f>
        <v>154.21875</v>
      </c>
      <c r="X113" s="4">
        <f t="shared" si="13"/>
        <v>2.34375</v>
      </c>
      <c r="Y113" s="13">
        <f t="shared" si="51"/>
        <v>0.7216878365</v>
      </c>
      <c r="Z113" s="4">
        <f t="shared" si="15"/>
        <v>0.005819568343</v>
      </c>
      <c r="AB113" s="2">
        <f t="shared" si="44"/>
        <v>29.5</v>
      </c>
      <c r="AC113" s="4">
        <f t="shared" si="16"/>
        <v>88.5</v>
      </c>
      <c r="AD113" s="4">
        <f t="shared" si="17"/>
        <v>-0.27</v>
      </c>
      <c r="AG113" s="4">
        <f t="shared" si="18"/>
        <v>0</v>
      </c>
      <c r="AH113" s="13" t="str">
        <f t="shared" si="52"/>
        <v/>
      </c>
      <c r="AI113" s="4" t="str">
        <f t="shared" si="20"/>
        <v/>
      </c>
      <c r="AJ113" s="13"/>
      <c r="AK113" s="2">
        <f t="shared" si="45"/>
        <v>29.5</v>
      </c>
      <c r="AL113" s="4">
        <f t="shared" si="21"/>
        <v>88.5</v>
      </c>
      <c r="AM113" s="4">
        <f t="shared" si="22"/>
        <v>-0.27</v>
      </c>
      <c r="AP113" s="4">
        <f t="shared" si="23"/>
        <v>0</v>
      </c>
      <c r="AQ113" s="13" t="str">
        <f t="shared" si="53"/>
        <v/>
      </c>
      <c r="AR113" s="4" t="str">
        <f t="shared" si="25"/>
        <v/>
      </c>
      <c r="AS113" s="13"/>
      <c r="AT113" s="2">
        <f t="shared" si="46"/>
        <v>29.5</v>
      </c>
      <c r="AU113" s="4">
        <f t="shared" si="26"/>
        <v>88.5</v>
      </c>
      <c r="AV113" s="4">
        <f t="shared" si="27"/>
        <v>-0.27</v>
      </c>
      <c r="AY113" s="4">
        <f t="shared" si="28"/>
        <v>0</v>
      </c>
      <c r="AZ113" s="13" t="str">
        <f t="shared" si="54"/>
        <v/>
      </c>
      <c r="BA113" s="4" t="str">
        <f t="shared" si="30"/>
        <v/>
      </c>
      <c r="BB113" s="13"/>
      <c r="BC113" s="2">
        <f t="shared" si="47"/>
        <v>29.5</v>
      </c>
      <c r="BD113" s="4">
        <f t="shared" si="31"/>
        <v>88.5</v>
      </c>
      <c r="BE113" s="4">
        <f t="shared" si="32"/>
        <v>-0.27</v>
      </c>
      <c r="BH113" s="4">
        <f t="shared" si="33"/>
        <v>0</v>
      </c>
      <c r="BI113" s="13" t="str">
        <f t="shared" si="55"/>
        <v/>
      </c>
      <c r="BJ113" s="4" t="str">
        <f t="shared" si="35"/>
        <v/>
      </c>
      <c r="BK113" s="13"/>
      <c r="BL113" s="2">
        <f t="shared" si="48"/>
        <v>29.5</v>
      </c>
      <c r="BM113" s="4">
        <f t="shared" si="36"/>
        <v>88.5</v>
      </c>
      <c r="BN113" s="4">
        <f t="shared" si="37"/>
        <v>-0.27</v>
      </c>
      <c r="BQ113" s="4">
        <f t="shared" si="38"/>
        <v>0</v>
      </c>
      <c r="BR113" s="13" t="str">
        <f t="shared" si="56"/>
        <v/>
      </c>
      <c r="BS113" s="4" t="str">
        <f t="shared" si="40"/>
        <v/>
      </c>
      <c r="BT113" s="25"/>
    </row>
    <row r="114">
      <c r="A114" s="2">
        <f t="shared" si="41"/>
        <v>30</v>
      </c>
      <c r="B114" s="4">
        <f t="shared" si="1"/>
        <v>90</v>
      </c>
      <c r="C114" s="4">
        <f t="shared" si="2"/>
        <v>-0.3</v>
      </c>
      <c r="D114" s="4">
        <f>152+1/32</f>
        <v>152.03125</v>
      </c>
      <c r="E114" s="4">
        <f>154+1/32</f>
        <v>154.03125</v>
      </c>
      <c r="F114" s="4">
        <f t="shared" si="3"/>
        <v>2</v>
      </c>
      <c r="G114" s="13">
        <f t="shared" si="49"/>
        <v>0.6620847109</v>
      </c>
      <c r="H114" s="4">
        <f t="shared" si="5"/>
        <v>0.01193161094</v>
      </c>
      <c r="J114" s="2">
        <f t="shared" si="42"/>
        <v>30</v>
      </c>
      <c r="K114" s="4">
        <f t="shared" si="6"/>
        <v>90</v>
      </c>
      <c r="L114" s="4">
        <f t="shared" si="7"/>
        <v>-0.24</v>
      </c>
      <c r="M114" s="4">
        <f>152+1/16</f>
        <v>152.0625</v>
      </c>
      <c r="N114" s="4">
        <f>154+1/32</f>
        <v>154.03125</v>
      </c>
      <c r="O114" s="4">
        <f t="shared" si="8"/>
        <v>1.96875</v>
      </c>
      <c r="P114" s="13">
        <f t="shared" si="50"/>
        <v>0.6614378278</v>
      </c>
      <c r="Q114" s="4">
        <f t="shared" si="10"/>
        <v>0.009319890445</v>
      </c>
      <c r="S114" s="2">
        <f t="shared" si="43"/>
        <v>30</v>
      </c>
      <c r="T114" s="4">
        <f t="shared" si="11"/>
        <v>90</v>
      </c>
      <c r="U114" s="4">
        <f t="shared" si="12"/>
        <v>-0.21</v>
      </c>
      <c r="V114" s="4">
        <f>152+1/32</f>
        <v>152.03125</v>
      </c>
      <c r="W114" s="4">
        <f>154+1/16</f>
        <v>154.0625</v>
      </c>
      <c r="X114" s="4">
        <f t="shared" si="13"/>
        <v>2.03125</v>
      </c>
      <c r="Y114" s="13">
        <f t="shared" si="51"/>
        <v>0.6718548124</v>
      </c>
      <c r="Z114" s="4">
        <f t="shared" si="15"/>
        <v>0.007770885361</v>
      </c>
      <c r="AB114" s="2">
        <f t="shared" si="44"/>
        <v>30</v>
      </c>
      <c r="AC114" s="4">
        <f t="shared" si="16"/>
        <v>90</v>
      </c>
      <c r="AD114" s="4">
        <f t="shared" si="17"/>
        <v>-0.3</v>
      </c>
      <c r="AG114" s="4">
        <f t="shared" si="18"/>
        <v>0</v>
      </c>
      <c r="AH114" s="13" t="str">
        <f t="shared" si="52"/>
        <v/>
      </c>
      <c r="AI114" s="4" t="str">
        <f t="shared" si="20"/>
        <v/>
      </c>
      <c r="AJ114" s="13"/>
      <c r="AK114" s="2">
        <f t="shared" si="45"/>
        <v>30</v>
      </c>
      <c r="AL114" s="4">
        <f t="shared" si="21"/>
        <v>90</v>
      </c>
      <c r="AM114" s="4">
        <f t="shared" si="22"/>
        <v>-0.3</v>
      </c>
      <c r="AP114" s="4">
        <f t="shared" si="23"/>
        <v>0</v>
      </c>
      <c r="AQ114" s="13" t="str">
        <f t="shared" si="53"/>
        <v/>
      </c>
      <c r="AR114" s="4" t="str">
        <f t="shared" si="25"/>
        <v/>
      </c>
      <c r="AS114" s="13"/>
      <c r="AT114" s="2">
        <f t="shared" si="46"/>
        <v>30</v>
      </c>
      <c r="AU114" s="4">
        <f t="shared" si="26"/>
        <v>90</v>
      </c>
      <c r="AV114" s="4">
        <f t="shared" si="27"/>
        <v>-0.3</v>
      </c>
      <c r="AY114" s="4">
        <f t="shared" si="28"/>
        <v>0</v>
      </c>
      <c r="AZ114" s="13" t="str">
        <f t="shared" si="54"/>
        <v/>
      </c>
      <c r="BA114" s="4" t="str">
        <f t="shared" si="30"/>
        <v/>
      </c>
      <c r="BB114" s="13"/>
      <c r="BC114" s="2">
        <f t="shared" si="47"/>
        <v>30</v>
      </c>
      <c r="BD114" s="4">
        <f t="shared" si="31"/>
        <v>90</v>
      </c>
      <c r="BE114" s="4">
        <f t="shared" si="32"/>
        <v>-0.3</v>
      </c>
      <c r="BH114" s="4">
        <f t="shared" si="33"/>
        <v>0</v>
      </c>
      <c r="BI114" s="13" t="str">
        <f t="shared" si="55"/>
        <v/>
      </c>
      <c r="BJ114" s="4" t="str">
        <f t="shared" si="35"/>
        <v/>
      </c>
      <c r="BK114" s="13"/>
      <c r="BL114" s="2">
        <f t="shared" si="48"/>
        <v>30</v>
      </c>
      <c r="BM114" s="4">
        <f t="shared" si="36"/>
        <v>90</v>
      </c>
      <c r="BN114" s="4">
        <f t="shared" si="37"/>
        <v>-0.3</v>
      </c>
      <c r="BQ114" s="4">
        <f t="shared" si="38"/>
        <v>0</v>
      </c>
      <c r="BR114" s="13" t="str">
        <f t="shared" si="56"/>
        <v/>
      </c>
      <c r="BS114" s="4" t="str">
        <f t="shared" si="40"/>
        <v/>
      </c>
      <c r="BT114" s="27"/>
    </row>
    <row r="115">
      <c r="A115" s="2">
        <f t="shared" si="41"/>
        <v>30.5</v>
      </c>
      <c r="B115" s="4">
        <f t="shared" si="1"/>
        <v>91.5</v>
      </c>
      <c r="C115" s="4">
        <f t="shared" si="2"/>
        <v>-0.33</v>
      </c>
      <c r="D115" s="4">
        <f>152.125</f>
        <v>152.125</v>
      </c>
      <c r="E115" s="4">
        <f>154-1/16</f>
        <v>153.9375</v>
      </c>
      <c r="F115" s="4">
        <f t="shared" si="3"/>
        <v>1.8125</v>
      </c>
      <c r="G115" s="13">
        <f t="shared" si="49"/>
        <v>0.6302858669</v>
      </c>
      <c r="H115" s="4">
        <f t="shared" si="5"/>
        <v>0.01357328338</v>
      </c>
      <c r="J115" s="2">
        <f t="shared" si="42"/>
        <v>30.5</v>
      </c>
      <c r="K115" s="4">
        <f t="shared" si="6"/>
        <v>91.5</v>
      </c>
      <c r="L115" s="4">
        <f t="shared" si="7"/>
        <v>-0.27</v>
      </c>
      <c r="M115" s="4">
        <f t="shared" ref="M115:M116" si="62">152.125-1/32</f>
        <v>152.09375</v>
      </c>
      <c r="N115" s="2">
        <v>154.0</v>
      </c>
      <c r="O115" s="4">
        <f t="shared" si="8"/>
        <v>1.90625</v>
      </c>
      <c r="P115" s="13">
        <f t="shared" si="50"/>
        <v>0.6508541397</v>
      </c>
      <c r="Q115" s="4">
        <f t="shared" si="10"/>
        <v>0.01084798506</v>
      </c>
      <c r="S115" s="2">
        <f t="shared" si="43"/>
        <v>30.5</v>
      </c>
      <c r="T115" s="4">
        <f t="shared" si="11"/>
        <v>91.5</v>
      </c>
      <c r="U115" s="4">
        <f t="shared" si="12"/>
        <v>-0.24</v>
      </c>
      <c r="V115" s="4">
        <f>152+1/16</f>
        <v>152.0625</v>
      </c>
      <c r="W115" s="4">
        <f>154+1/32</f>
        <v>154.03125</v>
      </c>
      <c r="X115" s="4">
        <f t="shared" si="13"/>
        <v>1.96875</v>
      </c>
      <c r="Y115" s="13">
        <f t="shared" si="51"/>
        <v>0.6614378278</v>
      </c>
      <c r="Z115" s="4">
        <f t="shared" si="15"/>
        <v>0.00942882332</v>
      </c>
      <c r="AB115" s="2">
        <f t="shared" si="44"/>
        <v>30.5</v>
      </c>
      <c r="AC115" s="4">
        <f t="shared" si="16"/>
        <v>91.5</v>
      </c>
      <c r="AD115" s="4">
        <f t="shared" si="17"/>
        <v>-0.33</v>
      </c>
      <c r="AG115" s="4">
        <f t="shared" si="18"/>
        <v>0</v>
      </c>
      <c r="AH115" s="13" t="str">
        <f t="shared" si="52"/>
        <v/>
      </c>
      <c r="AI115" s="4" t="str">
        <f t="shared" si="20"/>
        <v/>
      </c>
      <c r="AJ115" s="13"/>
      <c r="AK115" s="2">
        <f t="shared" si="45"/>
        <v>30.5</v>
      </c>
      <c r="AL115" s="4">
        <f t="shared" si="21"/>
        <v>91.5</v>
      </c>
      <c r="AM115" s="4">
        <f t="shared" si="22"/>
        <v>-0.33</v>
      </c>
      <c r="AP115" s="4">
        <f t="shared" si="23"/>
        <v>0</v>
      </c>
      <c r="AQ115" s="13" t="str">
        <f t="shared" si="53"/>
        <v/>
      </c>
      <c r="AR115" s="4" t="str">
        <f t="shared" si="25"/>
        <v/>
      </c>
      <c r="AS115" s="13"/>
      <c r="AT115" s="2">
        <f t="shared" si="46"/>
        <v>30.5</v>
      </c>
      <c r="AU115" s="4">
        <f t="shared" si="26"/>
        <v>91.5</v>
      </c>
      <c r="AV115" s="4">
        <f t="shared" si="27"/>
        <v>-0.33</v>
      </c>
      <c r="AY115" s="4">
        <f t="shared" si="28"/>
        <v>0</v>
      </c>
      <c r="AZ115" s="13" t="str">
        <f t="shared" si="54"/>
        <v/>
      </c>
      <c r="BA115" s="4" t="str">
        <f t="shared" si="30"/>
        <v/>
      </c>
      <c r="BB115" s="13"/>
      <c r="BC115" s="2">
        <f t="shared" si="47"/>
        <v>30.5</v>
      </c>
      <c r="BD115" s="4">
        <f t="shared" si="31"/>
        <v>91.5</v>
      </c>
      <c r="BE115" s="4">
        <f t="shared" si="32"/>
        <v>-0.33</v>
      </c>
      <c r="BH115" s="4">
        <f t="shared" si="33"/>
        <v>0</v>
      </c>
      <c r="BI115" s="13" t="str">
        <f t="shared" si="55"/>
        <v/>
      </c>
      <c r="BJ115" s="4" t="str">
        <f t="shared" si="35"/>
        <v/>
      </c>
      <c r="BK115" s="13"/>
      <c r="BL115" s="2">
        <f t="shared" si="48"/>
        <v>30.5</v>
      </c>
      <c r="BM115" s="4">
        <f t="shared" si="36"/>
        <v>91.5</v>
      </c>
      <c r="BN115" s="4">
        <f t="shared" si="37"/>
        <v>-0.33</v>
      </c>
      <c r="BQ115" s="4">
        <f t="shared" si="38"/>
        <v>0</v>
      </c>
      <c r="BR115" s="13" t="str">
        <f t="shared" si="56"/>
        <v/>
      </c>
      <c r="BS115" s="4" t="str">
        <f t="shared" si="40"/>
        <v/>
      </c>
      <c r="BT115" s="25"/>
    </row>
    <row r="116">
      <c r="A116" s="2">
        <f t="shared" si="41"/>
        <v>31</v>
      </c>
      <c r="B116" s="4">
        <f t="shared" si="1"/>
        <v>93</v>
      </c>
      <c r="C116" s="4">
        <f t="shared" si="2"/>
        <v>-0.36</v>
      </c>
      <c r="D116" s="4">
        <f>152.25-1/32</f>
        <v>152.21875</v>
      </c>
      <c r="E116" s="4">
        <f>153.875-1/32</f>
        <v>153.84375</v>
      </c>
      <c r="F116" s="4">
        <f t="shared" si="3"/>
        <v>1.625</v>
      </c>
      <c r="G116" s="13">
        <f t="shared" si="49"/>
        <v>0.5967950934</v>
      </c>
      <c r="H116" s="4">
        <f t="shared" si="5"/>
        <v>0.0154119154</v>
      </c>
      <c r="J116" s="2">
        <f t="shared" si="42"/>
        <v>31</v>
      </c>
      <c r="K116" s="4">
        <f t="shared" si="6"/>
        <v>93</v>
      </c>
      <c r="L116" s="4">
        <f t="shared" si="7"/>
        <v>-0.3</v>
      </c>
      <c r="M116" s="4">
        <f t="shared" si="62"/>
        <v>152.09375</v>
      </c>
      <c r="N116" s="2">
        <v>154.0</v>
      </c>
      <c r="O116" s="4">
        <f t="shared" si="8"/>
        <v>1.90625</v>
      </c>
      <c r="P116" s="13">
        <f t="shared" si="50"/>
        <v>0.6508541397</v>
      </c>
      <c r="Q116" s="4">
        <f t="shared" si="10"/>
        <v>0.012207776</v>
      </c>
      <c r="S116" s="2">
        <f t="shared" si="43"/>
        <v>31</v>
      </c>
      <c r="T116" s="4">
        <f t="shared" si="11"/>
        <v>93</v>
      </c>
      <c r="U116" s="4">
        <f t="shared" si="12"/>
        <v>-0.27</v>
      </c>
      <c r="V116" s="2">
        <v>152.0</v>
      </c>
      <c r="W116" s="2">
        <v>154.125</v>
      </c>
      <c r="X116" s="4">
        <f t="shared" si="13"/>
        <v>2.125</v>
      </c>
      <c r="Y116" s="13">
        <f t="shared" si="51"/>
        <v>0.6871842709</v>
      </c>
      <c r="Z116" s="4">
        <f t="shared" si="15"/>
        <v>0.01053547219</v>
      </c>
      <c r="AB116" s="2">
        <f t="shared" si="44"/>
        <v>31</v>
      </c>
      <c r="AC116" s="4">
        <f t="shared" si="16"/>
        <v>93</v>
      </c>
      <c r="AD116" s="4">
        <f t="shared" si="17"/>
        <v>-0.36</v>
      </c>
      <c r="AG116" s="4">
        <f t="shared" si="18"/>
        <v>0</v>
      </c>
      <c r="AH116" s="13" t="str">
        <f t="shared" si="52"/>
        <v/>
      </c>
      <c r="AI116" s="4" t="str">
        <f t="shared" si="20"/>
        <v/>
      </c>
      <c r="AJ116" s="13"/>
      <c r="AK116" s="2">
        <f t="shared" si="45"/>
        <v>31</v>
      </c>
      <c r="AL116" s="4">
        <f t="shared" si="21"/>
        <v>93</v>
      </c>
      <c r="AM116" s="4">
        <f t="shared" si="22"/>
        <v>-0.36</v>
      </c>
      <c r="AP116" s="4">
        <f t="shared" si="23"/>
        <v>0</v>
      </c>
      <c r="AQ116" s="13" t="str">
        <f t="shared" si="53"/>
        <v/>
      </c>
      <c r="AR116" s="4" t="str">
        <f t="shared" si="25"/>
        <v/>
      </c>
      <c r="AS116" s="13"/>
      <c r="AT116" s="2">
        <f t="shared" si="46"/>
        <v>31</v>
      </c>
      <c r="AU116" s="4">
        <f t="shared" si="26"/>
        <v>93</v>
      </c>
      <c r="AV116" s="4">
        <f t="shared" si="27"/>
        <v>-0.36</v>
      </c>
      <c r="AY116" s="4">
        <f t="shared" si="28"/>
        <v>0</v>
      </c>
      <c r="AZ116" s="13" t="str">
        <f t="shared" si="54"/>
        <v/>
      </c>
      <c r="BA116" s="4" t="str">
        <f t="shared" si="30"/>
        <v/>
      </c>
      <c r="BB116" s="13"/>
      <c r="BC116" s="2">
        <f t="shared" si="47"/>
        <v>31</v>
      </c>
      <c r="BD116" s="4">
        <f t="shared" si="31"/>
        <v>93</v>
      </c>
      <c r="BE116" s="4">
        <f t="shared" si="32"/>
        <v>-0.36</v>
      </c>
      <c r="BH116" s="4">
        <f t="shared" si="33"/>
        <v>0</v>
      </c>
      <c r="BI116" s="13" t="str">
        <f t="shared" si="55"/>
        <v/>
      </c>
      <c r="BJ116" s="4" t="str">
        <f t="shared" si="35"/>
        <v/>
      </c>
      <c r="BK116" s="13"/>
      <c r="BL116" s="2">
        <f t="shared" si="48"/>
        <v>31</v>
      </c>
      <c r="BM116" s="4">
        <f t="shared" si="36"/>
        <v>93</v>
      </c>
      <c r="BN116" s="4">
        <f t="shared" si="37"/>
        <v>-0.36</v>
      </c>
      <c r="BQ116" s="4">
        <f t="shared" si="38"/>
        <v>0</v>
      </c>
      <c r="BR116" s="13" t="str">
        <f t="shared" si="56"/>
        <v/>
      </c>
      <c r="BS116" s="4" t="str">
        <f t="shared" si="40"/>
        <v/>
      </c>
      <c r="BT116" s="25"/>
    </row>
    <row r="117">
      <c r="A117" s="2">
        <f t="shared" si="41"/>
        <v>31.5</v>
      </c>
      <c r="B117" s="4">
        <f t="shared" si="1"/>
        <v>94.5</v>
      </c>
      <c r="C117" s="4">
        <f t="shared" si="2"/>
        <v>-0.39</v>
      </c>
      <c r="D117" s="4">
        <f>152+3/16</f>
        <v>152.1875</v>
      </c>
      <c r="E117" s="4">
        <f>153.875</f>
        <v>153.875</v>
      </c>
      <c r="F117" s="4">
        <f t="shared" si="3"/>
        <v>1.6875</v>
      </c>
      <c r="G117" s="13">
        <f t="shared" si="49"/>
        <v>0.6081636406</v>
      </c>
      <c r="H117" s="4">
        <f t="shared" si="5"/>
        <v>0.01692353658</v>
      </c>
      <c r="J117" s="2">
        <f t="shared" si="42"/>
        <v>31.5</v>
      </c>
      <c r="K117" s="4">
        <f t="shared" si="6"/>
        <v>94.5</v>
      </c>
      <c r="L117" s="4">
        <f t="shared" si="7"/>
        <v>-0.33</v>
      </c>
      <c r="M117" s="2">
        <v>152.0</v>
      </c>
      <c r="N117" s="2">
        <v>154.125</v>
      </c>
      <c r="O117" s="4">
        <f t="shared" si="8"/>
        <v>2.125</v>
      </c>
      <c r="P117" s="13">
        <f t="shared" si="50"/>
        <v>0.6871842709</v>
      </c>
      <c r="Q117" s="4">
        <f t="shared" si="10"/>
        <v>0.01311084487</v>
      </c>
      <c r="S117" s="2">
        <f t="shared" si="43"/>
        <v>31.5</v>
      </c>
      <c r="T117" s="4">
        <f t="shared" si="11"/>
        <v>94.5</v>
      </c>
      <c r="U117" s="4">
        <f t="shared" si="12"/>
        <v>-0.3</v>
      </c>
      <c r="V117" s="4">
        <f>151.875</f>
        <v>151.875</v>
      </c>
      <c r="W117" s="2">
        <v>154.25</v>
      </c>
      <c r="X117" s="4">
        <f t="shared" si="13"/>
        <v>2.375</v>
      </c>
      <c r="Y117" s="13">
        <f t="shared" si="51"/>
        <v>0.7264831573</v>
      </c>
      <c r="Z117" s="4">
        <f t="shared" si="15"/>
        <v>0.01108838011</v>
      </c>
      <c r="AB117" s="2">
        <f t="shared" si="44"/>
        <v>31.5</v>
      </c>
      <c r="AC117" s="4">
        <f t="shared" si="16"/>
        <v>94.5</v>
      </c>
      <c r="AD117" s="4">
        <f t="shared" si="17"/>
        <v>-0.39</v>
      </c>
      <c r="AG117" s="4">
        <f t="shared" si="18"/>
        <v>0</v>
      </c>
      <c r="AH117" s="13" t="str">
        <f t="shared" si="52"/>
        <v/>
      </c>
      <c r="AI117" s="4" t="str">
        <f t="shared" si="20"/>
        <v/>
      </c>
      <c r="AJ117" s="13"/>
      <c r="AK117" s="2">
        <f t="shared" si="45"/>
        <v>31.5</v>
      </c>
      <c r="AL117" s="4">
        <f t="shared" si="21"/>
        <v>94.5</v>
      </c>
      <c r="AM117" s="4">
        <f t="shared" si="22"/>
        <v>-0.39</v>
      </c>
      <c r="AP117" s="4">
        <f t="shared" si="23"/>
        <v>0</v>
      </c>
      <c r="AQ117" s="13" t="str">
        <f t="shared" si="53"/>
        <v/>
      </c>
      <c r="AR117" s="4" t="str">
        <f t="shared" si="25"/>
        <v/>
      </c>
      <c r="AS117" s="13"/>
      <c r="AT117" s="2">
        <f t="shared" si="46"/>
        <v>31.5</v>
      </c>
      <c r="AU117" s="4">
        <f t="shared" si="26"/>
        <v>94.5</v>
      </c>
      <c r="AV117" s="4">
        <f t="shared" si="27"/>
        <v>-0.39</v>
      </c>
      <c r="AY117" s="4">
        <f t="shared" si="28"/>
        <v>0</v>
      </c>
      <c r="AZ117" s="13" t="str">
        <f t="shared" si="54"/>
        <v/>
      </c>
      <c r="BA117" s="4" t="str">
        <f t="shared" si="30"/>
        <v/>
      </c>
      <c r="BB117" s="13"/>
      <c r="BC117" s="2">
        <f t="shared" si="47"/>
        <v>31.5</v>
      </c>
      <c r="BD117" s="4">
        <f t="shared" si="31"/>
        <v>94.5</v>
      </c>
      <c r="BE117" s="4">
        <f t="shared" si="32"/>
        <v>-0.39</v>
      </c>
      <c r="BH117" s="4">
        <f t="shared" si="33"/>
        <v>0</v>
      </c>
      <c r="BI117" s="13" t="str">
        <f t="shared" si="55"/>
        <v/>
      </c>
      <c r="BJ117" s="4" t="str">
        <f t="shared" si="35"/>
        <v/>
      </c>
      <c r="BK117" s="13"/>
      <c r="BL117" s="2">
        <f t="shared" si="48"/>
        <v>31.5</v>
      </c>
      <c r="BM117" s="4">
        <f t="shared" si="36"/>
        <v>94.5</v>
      </c>
      <c r="BN117" s="4">
        <f t="shared" si="37"/>
        <v>-0.39</v>
      </c>
      <c r="BQ117" s="4">
        <f t="shared" si="38"/>
        <v>0</v>
      </c>
      <c r="BR117" s="13" t="str">
        <f t="shared" si="56"/>
        <v/>
      </c>
      <c r="BS117" s="4" t="str">
        <f t="shared" si="40"/>
        <v/>
      </c>
      <c r="BT117" s="25"/>
    </row>
    <row r="118">
      <c r="A118" s="2">
        <f t="shared" si="41"/>
        <v>32</v>
      </c>
      <c r="B118" s="4">
        <f t="shared" si="1"/>
        <v>96</v>
      </c>
      <c r="C118" s="4">
        <f t="shared" si="2"/>
        <v>-0.42</v>
      </c>
      <c r="D118" s="2">
        <v>152.0</v>
      </c>
      <c r="E118" s="4">
        <f>154+1/16</f>
        <v>154.0625</v>
      </c>
      <c r="F118" s="4">
        <f t="shared" si="3"/>
        <v>2.0625</v>
      </c>
      <c r="G118" s="13">
        <f t="shared" si="49"/>
        <v>0.6723502023</v>
      </c>
      <c r="H118" s="4">
        <f t="shared" si="5"/>
        <v>0.01747931721</v>
      </c>
      <c r="J118" s="2">
        <f t="shared" si="42"/>
        <v>32</v>
      </c>
      <c r="K118" s="4">
        <f t="shared" si="6"/>
        <v>96</v>
      </c>
      <c r="L118" s="4">
        <f t="shared" si="7"/>
        <v>-0.36</v>
      </c>
      <c r="M118" s="4">
        <f>151.75+1/32</f>
        <v>151.78125</v>
      </c>
      <c r="N118" s="4">
        <f>154+5/16</f>
        <v>154.3125</v>
      </c>
      <c r="O118" s="4">
        <f t="shared" si="8"/>
        <v>2.53125</v>
      </c>
      <c r="P118" s="13">
        <f t="shared" si="50"/>
        <v>0.75</v>
      </c>
      <c r="Q118" s="4">
        <f t="shared" si="10"/>
        <v>0.01304742473</v>
      </c>
      <c r="S118" s="2">
        <f t="shared" si="43"/>
        <v>32</v>
      </c>
      <c r="T118" s="4">
        <f t="shared" si="11"/>
        <v>96</v>
      </c>
      <c r="U118" s="4">
        <f t="shared" si="12"/>
        <v>-0.33</v>
      </c>
      <c r="V118" s="4">
        <f>151.75-1/32</f>
        <v>151.71875</v>
      </c>
      <c r="W118" s="4">
        <f>154.375+1/32</f>
        <v>154.40625</v>
      </c>
      <c r="X118" s="4">
        <f t="shared" si="13"/>
        <v>2.6875</v>
      </c>
      <c r="Y118" s="13">
        <f t="shared" si="51"/>
        <v>0.7728015413</v>
      </c>
      <c r="Z118" s="4">
        <f t="shared" si="15"/>
        <v>0.01107908936</v>
      </c>
      <c r="AB118" s="2">
        <f t="shared" si="44"/>
        <v>32</v>
      </c>
      <c r="AC118" s="4">
        <f t="shared" si="16"/>
        <v>96</v>
      </c>
      <c r="AD118" s="4">
        <f t="shared" si="17"/>
        <v>-0.42</v>
      </c>
      <c r="AG118" s="4">
        <f t="shared" si="18"/>
        <v>0</v>
      </c>
      <c r="AH118" s="13" t="str">
        <f t="shared" si="52"/>
        <v/>
      </c>
      <c r="AI118" s="4" t="str">
        <f t="shared" si="20"/>
        <v/>
      </c>
      <c r="AJ118" s="13"/>
      <c r="AK118" s="2">
        <f t="shared" si="45"/>
        <v>32</v>
      </c>
      <c r="AL118" s="4">
        <f t="shared" si="21"/>
        <v>96</v>
      </c>
      <c r="AM118" s="4">
        <f t="shared" si="22"/>
        <v>-0.42</v>
      </c>
      <c r="AP118" s="4">
        <f t="shared" si="23"/>
        <v>0</v>
      </c>
      <c r="AQ118" s="13" t="str">
        <f t="shared" si="53"/>
        <v/>
      </c>
      <c r="AR118" s="4" t="str">
        <f t="shared" si="25"/>
        <v/>
      </c>
      <c r="AS118" s="13"/>
      <c r="AT118" s="2">
        <f t="shared" si="46"/>
        <v>32</v>
      </c>
      <c r="AU118" s="4">
        <f t="shared" si="26"/>
        <v>96</v>
      </c>
      <c r="AV118" s="4">
        <f t="shared" si="27"/>
        <v>-0.42</v>
      </c>
      <c r="AY118" s="4">
        <f t="shared" si="28"/>
        <v>0</v>
      </c>
      <c r="AZ118" s="13" t="str">
        <f t="shared" si="54"/>
        <v/>
      </c>
      <c r="BA118" s="4" t="str">
        <f t="shared" si="30"/>
        <v/>
      </c>
      <c r="BB118" s="13"/>
      <c r="BC118" s="2">
        <f t="shared" si="47"/>
        <v>32</v>
      </c>
      <c r="BD118" s="4">
        <f t="shared" si="31"/>
        <v>96</v>
      </c>
      <c r="BE118" s="4">
        <f t="shared" si="32"/>
        <v>-0.42</v>
      </c>
      <c r="BH118" s="4">
        <f t="shared" si="33"/>
        <v>0</v>
      </c>
      <c r="BI118" s="13" t="str">
        <f t="shared" si="55"/>
        <v/>
      </c>
      <c r="BJ118" s="4" t="str">
        <f t="shared" si="35"/>
        <v/>
      </c>
      <c r="BK118" s="13"/>
      <c r="BL118" s="2">
        <f t="shared" si="48"/>
        <v>32</v>
      </c>
      <c r="BM118" s="4">
        <f t="shared" si="36"/>
        <v>96</v>
      </c>
      <c r="BN118" s="4">
        <f t="shared" si="37"/>
        <v>-0.42</v>
      </c>
      <c r="BQ118" s="4">
        <f t="shared" si="38"/>
        <v>0</v>
      </c>
      <c r="BR118" s="13" t="str">
        <f t="shared" si="56"/>
        <v/>
      </c>
      <c r="BS118" s="4" t="str">
        <f t="shared" si="40"/>
        <v/>
      </c>
      <c r="BT118" s="25"/>
    </row>
    <row r="119">
      <c r="A119" s="2">
        <f t="shared" si="41"/>
        <v>32.5</v>
      </c>
      <c r="B119" s="4">
        <f t="shared" si="1"/>
        <v>97.5</v>
      </c>
      <c r="C119" s="4">
        <f t="shared" si="2"/>
        <v>-0.45</v>
      </c>
      <c r="D119" s="4">
        <f>151.75</f>
        <v>151.75</v>
      </c>
      <c r="E119" s="4">
        <f>154.375-1/32</f>
        <v>154.34375</v>
      </c>
      <c r="F119" s="4">
        <f t="shared" si="3"/>
        <v>2.59375</v>
      </c>
      <c r="G119" s="13">
        <f t="shared" si="49"/>
        <v>0.7539848478</v>
      </c>
      <c r="H119" s="4">
        <f t="shared" si="5"/>
        <v>0.01658716954</v>
      </c>
      <c r="J119" s="2">
        <f t="shared" si="42"/>
        <v>32.5</v>
      </c>
      <c r="K119" s="4">
        <f t="shared" si="6"/>
        <v>97.5</v>
      </c>
      <c r="L119" s="4">
        <f t="shared" si="7"/>
        <v>-0.39</v>
      </c>
      <c r="M119" s="4">
        <f>151.625-1/32</f>
        <v>151.59375</v>
      </c>
      <c r="N119" s="2">
        <v>154.5</v>
      </c>
      <c r="O119" s="4">
        <f t="shared" si="8"/>
        <v>2.90625</v>
      </c>
      <c r="P119" s="13">
        <f t="shared" si="50"/>
        <v>0.8036375634</v>
      </c>
      <c r="Q119" s="4">
        <f t="shared" si="10"/>
        <v>0.01216207746</v>
      </c>
      <c r="S119" s="2">
        <f t="shared" si="43"/>
        <v>32.5</v>
      </c>
      <c r="T119" s="4">
        <f t="shared" si="11"/>
        <v>97.5</v>
      </c>
      <c r="U119" s="4">
        <f t="shared" si="12"/>
        <v>-0.36</v>
      </c>
      <c r="V119" s="4">
        <f>151+9/16</f>
        <v>151.5625</v>
      </c>
      <c r="W119" s="4">
        <f>154+9/16</f>
        <v>154.5625</v>
      </c>
      <c r="X119" s="4">
        <f t="shared" si="13"/>
        <v>3</v>
      </c>
      <c r="Y119" s="13">
        <f t="shared" si="51"/>
        <v>0.8164965809</v>
      </c>
      <c r="Z119" s="4">
        <f t="shared" si="15"/>
        <v>0.01054443634</v>
      </c>
      <c r="AB119" s="2">
        <f t="shared" si="44"/>
        <v>32.5</v>
      </c>
      <c r="AC119" s="4">
        <f t="shared" si="16"/>
        <v>97.5</v>
      </c>
      <c r="AD119" s="4">
        <f t="shared" si="17"/>
        <v>-0.45</v>
      </c>
      <c r="AG119" s="4">
        <f t="shared" si="18"/>
        <v>0</v>
      </c>
      <c r="AH119" s="13" t="str">
        <f t="shared" si="52"/>
        <v/>
      </c>
      <c r="AI119" s="4" t="str">
        <f t="shared" si="20"/>
        <v/>
      </c>
      <c r="AJ119" s="13"/>
      <c r="AK119" s="2">
        <f t="shared" si="45"/>
        <v>32.5</v>
      </c>
      <c r="AL119" s="4">
        <f t="shared" si="21"/>
        <v>97.5</v>
      </c>
      <c r="AM119" s="4">
        <f t="shared" si="22"/>
        <v>-0.45</v>
      </c>
      <c r="AP119" s="4">
        <f t="shared" si="23"/>
        <v>0</v>
      </c>
      <c r="AQ119" s="13" t="str">
        <f t="shared" si="53"/>
        <v/>
      </c>
      <c r="AR119" s="4" t="str">
        <f t="shared" si="25"/>
        <v/>
      </c>
      <c r="AS119" s="13"/>
      <c r="AT119" s="2">
        <f t="shared" si="46"/>
        <v>32.5</v>
      </c>
      <c r="AU119" s="4">
        <f t="shared" si="26"/>
        <v>97.5</v>
      </c>
      <c r="AV119" s="4">
        <f t="shared" si="27"/>
        <v>-0.45</v>
      </c>
      <c r="AY119" s="4">
        <f t="shared" si="28"/>
        <v>0</v>
      </c>
      <c r="AZ119" s="13" t="str">
        <f t="shared" si="54"/>
        <v/>
      </c>
      <c r="BA119" s="4" t="str">
        <f t="shared" si="30"/>
        <v/>
      </c>
      <c r="BB119" s="13"/>
      <c r="BC119" s="2">
        <f t="shared" si="47"/>
        <v>32.5</v>
      </c>
      <c r="BD119" s="4">
        <f t="shared" si="31"/>
        <v>97.5</v>
      </c>
      <c r="BE119" s="4">
        <f t="shared" si="32"/>
        <v>-0.45</v>
      </c>
      <c r="BH119" s="4">
        <f t="shared" si="33"/>
        <v>0</v>
      </c>
      <c r="BI119" s="13" t="str">
        <f t="shared" si="55"/>
        <v/>
      </c>
      <c r="BJ119" s="4" t="str">
        <f t="shared" si="35"/>
        <v/>
      </c>
      <c r="BK119" s="13"/>
      <c r="BL119" s="2">
        <f t="shared" si="48"/>
        <v>32.5</v>
      </c>
      <c r="BM119" s="4">
        <f t="shared" si="36"/>
        <v>97.5</v>
      </c>
      <c r="BN119" s="4">
        <f t="shared" si="37"/>
        <v>-0.45</v>
      </c>
      <c r="BQ119" s="4">
        <f t="shared" si="38"/>
        <v>0</v>
      </c>
      <c r="BR119" s="13" t="str">
        <f t="shared" si="56"/>
        <v/>
      </c>
      <c r="BS119" s="4" t="str">
        <f t="shared" si="40"/>
        <v/>
      </c>
      <c r="BT119" s="25"/>
    </row>
    <row r="120">
      <c r="A120" s="2">
        <f t="shared" si="41"/>
        <v>33</v>
      </c>
      <c r="B120" s="4">
        <f t="shared" si="1"/>
        <v>99</v>
      </c>
      <c r="C120" s="4">
        <f t="shared" si="2"/>
        <v>-0.48</v>
      </c>
      <c r="D120" s="4">
        <f>151.375</f>
        <v>151.375</v>
      </c>
      <c r="E120" s="4">
        <f>154.75-1/32</f>
        <v>154.71875</v>
      </c>
      <c r="F120" s="4">
        <f t="shared" si="3"/>
        <v>3.34375</v>
      </c>
      <c r="G120" s="13">
        <f t="shared" si="49"/>
        <v>0.8560821878</v>
      </c>
      <c r="H120" s="4">
        <f t="shared" si="5"/>
        <v>0.01344066567</v>
      </c>
      <c r="J120" s="2">
        <f t="shared" si="42"/>
        <v>33</v>
      </c>
      <c r="K120" s="4">
        <f t="shared" si="6"/>
        <v>99</v>
      </c>
      <c r="L120" s="4">
        <f t="shared" si="7"/>
        <v>-0.42</v>
      </c>
      <c r="M120" s="4">
        <f>151.375-1/32</f>
        <v>151.34375</v>
      </c>
      <c r="N120" s="2">
        <v>154.75</v>
      </c>
      <c r="O120" s="4">
        <f t="shared" si="8"/>
        <v>3.40625</v>
      </c>
      <c r="P120" s="13">
        <f t="shared" si="50"/>
        <v>0.8700255424</v>
      </c>
      <c r="Q120" s="4">
        <f t="shared" si="10"/>
        <v>0.01027656214</v>
      </c>
      <c r="S120" s="2">
        <f t="shared" si="43"/>
        <v>33</v>
      </c>
      <c r="T120" s="4">
        <f t="shared" si="11"/>
        <v>99</v>
      </c>
      <c r="U120" s="4">
        <f t="shared" si="12"/>
        <v>-0.39</v>
      </c>
      <c r="V120" s="4">
        <f>151.375+1/32</f>
        <v>151.40625</v>
      </c>
      <c r="W120" s="4">
        <f>154+11/16</f>
        <v>154.6875</v>
      </c>
      <c r="X120" s="4">
        <f t="shared" si="13"/>
        <v>3.28125</v>
      </c>
      <c r="Y120" s="13">
        <f t="shared" si="51"/>
        <v>0.8539125638</v>
      </c>
      <c r="Z120" s="4">
        <f t="shared" si="15"/>
        <v>0.009668848517</v>
      </c>
      <c r="AB120" s="2">
        <f t="shared" si="44"/>
        <v>33</v>
      </c>
      <c r="AC120" s="4">
        <f t="shared" si="16"/>
        <v>99</v>
      </c>
      <c r="AD120" s="4">
        <f t="shared" si="17"/>
        <v>-0.48</v>
      </c>
      <c r="AG120" s="4">
        <f t="shared" si="18"/>
        <v>0</v>
      </c>
      <c r="AH120" s="13" t="str">
        <f t="shared" si="52"/>
        <v/>
      </c>
      <c r="AI120" s="4" t="str">
        <f t="shared" si="20"/>
        <v/>
      </c>
      <c r="AJ120" s="13"/>
      <c r="AK120" s="2">
        <f t="shared" si="45"/>
        <v>33</v>
      </c>
      <c r="AL120" s="4">
        <f t="shared" si="21"/>
        <v>99</v>
      </c>
      <c r="AM120" s="4">
        <f t="shared" si="22"/>
        <v>-0.48</v>
      </c>
      <c r="AP120" s="4">
        <f t="shared" si="23"/>
        <v>0</v>
      </c>
      <c r="AQ120" s="13" t="str">
        <f t="shared" si="53"/>
        <v/>
      </c>
      <c r="AR120" s="4" t="str">
        <f t="shared" si="25"/>
        <v/>
      </c>
      <c r="AS120" s="13"/>
      <c r="AT120" s="2">
        <f t="shared" si="46"/>
        <v>33</v>
      </c>
      <c r="AU120" s="4">
        <f t="shared" si="26"/>
        <v>99</v>
      </c>
      <c r="AV120" s="4">
        <f t="shared" si="27"/>
        <v>-0.48</v>
      </c>
      <c r="AY120" s="4">
        <f t="shared" si="28"/>
        <v>0</v>
      </c>
      <c r="AZ120" s="13" t="str">
        <f t="shared" si="54"/>
        <v/>
      </c>
      <c r="BA120" s="4" t="str">
        <f t="shared" si="30"/>
        <v/>
      </c>
      <c r="BB120" s="13"/>
      <c r="BC120" s="2">
        <f t="shared" si="47"/>
        <v>33</v>
      </c>
      <c r="BD120" s="4">
        <f t="shared" si="31"/>
        <v>99</v>
      </c>
      <c r="BE120" s="4">
        <f t="shared" si="32"/>
        <v>-0.48</v>
      </c>
      <c r="BH120" s="4">
        <f t="shared" si="33"/>
        <v>0</v>
      </c>
      <c r="BI120" s="13" t="str">
        <f t="shared" si="55"/>
        <v/>
      </c>
      <c r="BJ120" s="4" t="str">
        <f t="shared" si="35"/>
        <v/>
      </c>
      <c r="BK120" s="13"/>
      <c r="BL120" s="2">
        <f t="shared" si="48"/>
        <v>33</v>
      </c>
      <c r="BM120" s="4">
        <f t="shared" si="36"/>
        <v>99</v>
      </c>
      <c r="BN120" s="4">
        <f t="shared" si="37"/>
        <v>-0.48</v>
      </c>
      <c r="BQ120" s="4">
        <f t="shared" si="38"/>
        <v>0</v>
      </c>
      <c r="BR120" s="13" t="str">
        <f t="shared" si="56"/>
        <v/>
      </c>
      <c r="BS120" s="4" t="str">
        <f t="shared" si="40"/>
        <v/>
      </c>
      <c r="BT120" s="25"/>
    </row>
    <row r="121">
      <c r="A121" s="2">
        <f t="shared" si="41"/>
        <v>33.5</v>
      </c>
      <c r="B121" s="4">
        <f t="shared" si="1"/>
        <v>100.5</v>
      </c>
      <c r="C121" s="4">
        <f t="shared" si="2"/>
        <v>-0.51</v>
      </c>
      <c r="D121" s="4">
        <f>151.125-1/32</f>
        <v>151.09375</v>
      </c>
      <c r="E121" s="4">
        <f>155-1/32</f>
        <v>154.96875</v>
      </c>
      <c r="F121" s="4">
        <f t="shared" si="3"/>
        <v>3.875</v>
      </c>
      <c r="G121" s="13">
        <f t="shared" si="49"/>
        <v>0.9215829146</v>
      </c>
      <c r="H121" s="4">
        <f t="shared" si="5"/>
        <v>0.009047337258</v>
      </c>
      <c r="J121" s="2">
        <f t="shared" si="42"/>
        <v>33.5</v>
      </c>
      <c r="K121" s="4">
        <f t="shared" si="6"/>
        <v>100.5</v>
      </c>
      <c r="L121" s="4">
        <f t="shared" si="7"/>
        <v>-0.45</v>
      </c>
      <c r="M121" s="4">
        <f>151+3/16</f>
        <v>151.1875</v>
      </c>
      <c r="N121" s="4">
        <f>155-1/16</f>
        <v>154.9375</v>
      </c>
      <c r="O121" s="4">
        <f t="shared" si="8"/>
        <v>3.75</v>
      </c>
      <c r="P121" s="13">
        <f t="shared" si="50"/>
        <v>0.9128709292</v>
      </c>
      <c r="Q121" s="4">
        <f t="shared" si="10"/>
        <v>0.007849518619</v>
      </c>
      <c r="S121" s="2">
        <f t="shared" si="43"/>
        <v>33.5</v>
      </c>
      <c r="T121" s="4">
        <f t="shared" si="11"/>
        <v>100.5</v>
      </c>
      <c r="U121" s="4">
        <f t="shared" si="12"/>
        <v>-0.42</v>
      </c>
      <c r="V121" s="2">
        <v>151.25</v>
      </c>
      <c r="W121" s="2">
        <v>154.875</v>
      </c>
      <c r="X121" s="4">
        <f t="shared" si="13"/>
        <v>3.625</v>
      </c>
      <c r="Y121" s="13">
        <f t="shared" si="51"/>
        <v>0.8975274679</v>
      </c>
      <c r="Z121" s="4">
        <f t="shared" si="15"/>
        <v>0.00822586167</v>
      </c>
      <c r="AB121" s="2">
        <f t="shared" si="44"/>
        <v>33.5</v>
      </c>
      <c r="AC121" s="4">
        <f t="shared" si="16"/>
        <v>100.5</v>
      </c>
      <c r="AD121" s="4">
        <f t="shared" si="17"/>
        <v>-0.51</v>
      </c>
      <c r="AG121" s="4">
        <f t="shared" si="18"/>
        <v>0</v>
      </c>
      <c r="AH121" s="13" t="str">
        <f t="shared" si="52"/>
        <v/>
      </c>
      <c r="AI121" s="4" t="str">
        <f t="shared" si="20"/>
        <v/>
      </c>
      <c r="AJ121" s="13"/>
      <c r="AK121" s="2">
        <f t="shared" si="45"/>
        <v>33.5</v>
      </c>
      <c r="AL121" s="4">
        <f t="shared" si="21"/>
        <v>100.5</v>
      </c>
      <c r="AM121" s="4">
        <f t="shared" si="22"/>
        <v>-0.51</v>
      </c>
      <c r="AP121" s="4">
        <f t="shared" si="23"/>
        <v>0</v>
      </c>
      <c r="AQ121" s="13" t="str">
        <f t="shared" si="53"/>
        <v/>
      </c>
      <c r="AR121" s="4" t="str">
        <f t="shared" si="25"/>
        <v/>
      </c>
      <c r="AS121" s="13"/>
      <c r="AT121" s="2">
        <f t="shared" si="46"/>
        <v>33.5</v>
      </c>
      <c r="AU121" s="4">
        <f t="shared" si="26"/>
        <v>100.5</v>
      </c>
      <c r="AV121" s="4">
        <f t="shared" si="27"/>
        <v>-0.51</v>
      </c>
      <c r="AY121" s="4">
        <f t="shared" si="28"/>
        <v>0</v>
      </c>
      <c r="AZ121" s="13" t="str">
        <f t="shared" si="54"/>
        <v/>
      </c>
      <c r="BA121" s="4" t="str">
        <f t="shared" si="30"/>
        <v/>
      </c>
      <c r="BB121" s="13"/>
      <c r="BC121" s="2">
        <f t="shared" si="47"/>
        <v>33.5</v>
      </c>
      <c r="BD121" s="4">
        <f t="shared" si="31"/>
        <v>100.5</v>
      </c>
      <c r="BE121" s="4">
        <f t="shared" si="32"/>
        <v>-0.51</v>
      </c>
      <c r="BH121" s="4">
        <f t="shared" si="33"/>
        <v>0</v>
      </c>
      <c r="BI121" s="13" t="str">
        <f t="shared" si="55"/>
        <v/>
      </c>
      <c r="BJ121" s="4" t="str">
        <f t="shared" si="35"/>
        <v/>
      </c>
      <c r="BK121" s="13"/>
      <c r="BL121" s="2">
        <f t="shared" si="48"/>
        <v>33.5</v>
      </c>
      <c r="BM121" s="4">
        <f t="shared" si="36"/>
        <v>100.5</v>
      </c>
      <c r="BN121" s="4">
        <f t="shared" si="37"/>
        <v>-0.51</v>
      </c>
      <c r="BQ121" s="4">
        <f t="shared" si="38"/>
        <v>0</v>
      </c>
      <c r="BR121" s="13" t="str">
        <f t="shared" si="56"/>
        <v/>
      </c>
      <c r="BS121" s="4" t="str">
        <f t="shared" si="40"/>
        <v/>
      </c>
      <c r="BT121" s="25"/>
    </row>
    <row r="122">
      <c r="A122" s="2">
        <f t="shared" si="41"/>
        <v>34</v>
      </c>
      <c r="B122" s="4">
        <f t="shared" si="1"/>
        <v>102</v>
      </c>
      <c r="C122" s="4">
        <f t="shared" si="2"/>
        <v>-0.54</v>
      </c>
      <c r="D122" s="4">
        <f>150.875</f>
        <v>150.875</v>
      </c>
      <c r="E122" s="4">
        <f>155+3/16</f>
        <v>155.1875</v>
      </c>
      <c r="F122" s="4">
        <f t="shared" si="3"/>
        <v>4.3125</v>
      </c>
      <c r="G122" s="13">
        <f t="shared" si="49"/>
        <v>0.9722167862</v>
      </c>
      <c r="H122" s="4">
        <f t="shared" si="5"/>
        <v>0.004848360929</v>
      </c>
      <c r="J122" s="2">
        <f t="shared" si="42"/>
        <v>34</v>
      </c>
      <c r="K122" s="4">
        <f t="shared" si="6"/>
        <v>102</v>
      </c>
      <c r="L122" s="4">
        <f t="shared" si="7"/>
        <v>-0.48</v>
      </c>
      <c r="M122" s="2">
        <v>151.0</v>
      </c>
      <c r="N122" s="2">
        <v>155.125</v>
      </c>
      <c r="O122" s="4">
        <f t="shared" si="8"/>
        <v>4.125</v>
      </c>
      <c r="P122" s="13">
        <f t="shared" si="50"/>
        <v>0.9574271078</v>
      </c>
      <c r="Q122" s="4">
        <f t="shared" si="10"/>
        <v>0.005217267724</v>
      </c>
      <c r="S122" s="2">
        <f t="shared" si="43"/>
        <v>34</v>
      </c>
      <c r="T122" s="4">
        <f t="shared" si="11"/>
        <v>102</v>
      </c>
      <c r="U122" s="4">
        <f t="shared" si="12"/>
        <v>-0.45</v>
      </c>
      <c r="V122" s="4">
        <f>151.125</f>
        <v>151.125</v>
      </c>
      <c r="W122" s="2">
        <v>155.0</v>
      </c>
      <c r="X122" s="4">
        <f t="shared" si="13"/>
        <v>3.875</v>
      </c>
      <c r="Y122" s="13">
        <f t="shared" si="51"/>
        <v>0.9279607271</v>
      </c>
      <c r="Z122" s="4">
        <f t="shared" si="15"/>
        <v>0.006475814924</v>
      </c>
      <c r="AB122" s="2">
        <f t="shared" si="44"/>
        <v>34</v>
      </c>
      <c r="AC122" s="4">
        <f t="shared" si="16"/>
        <v>102</v>
      </c>
      <c r="AD122" s="4">
        <f t="shared" si="17"/>
        <v>-0.54</v>
      </c>
      <c r="AG122" s="4">
        <f t="shared" si="18"/>
        <v>0</v>
      </c>
      <c r="AH122" s="13" t="str">
        <f t="shared" si="52"/>
        <v/>
      </c>
      <c r="AI122" s="4" t="str">
        <f t="shared" si="20"/>
        <v/>
      </c>
      <c r="AJ122" s="13"/>
      <c r="AK122" s="2">
        <f t="shared" si="45"/>
        <v>34</v>
      </c>
      <c r="AL122" s="4">
        <f t="shared" si="21"/>
        <v>102</v>
      </c>
      <c r="AM122" s="4">
        <f t="shared" si="22"/>
        <v>-0.54</v>
      </c>
      <c r="AP122" s="4">
        <f t="shared" si="23"/>
        <v>0</v>
      </c>
      <c r="AQ122" s="13" t="str">
        <f t="shared" si="53"/>
        <v/>
      </c>
      <c r="AR122" s="4" t="str">
        <f t="shared" si="25"/>
        <v/>
      </c>
      <c r="AS122" s="13"/>
      <c r="AT122" s="2">
        <f t="shared" si="46"/>
        <v>34</v>
      </c>
      <c r="AU122" s="4">
        <f t="shared" si="26"/>
        <v>102</v>
      </c>
      <c r="AV122" s="4">
        <f t="shared" si="27"/>
        <v>-0.54</v>
      </c>
      <c r="AY122" s="4">
        <f t="shared" si="28"/>
        <v>0</v>
      </c>
      <c r="AZ122" s="13" t="str">
        <f t="shared" si="54"/>
        <v/>
      </c>
      <c r="BA122" s="4" t="str">
        <f t="shared" si="30"/>
        <v/>
      </c>
      <c r="BB122" s="13"/>
      <c r="BC122" s="2">
        <f t="shared" si="47"/>
        <v>34</v>
      </c>
      <c r="BD122" s="4">
        <f t="shared" si="31"/>
        <v>102</v>
      </c>
      <c r="BE122" s="4">
        <f t="shared" si="32"/>
        <v>-0.54</v>
      </c>
      <c r="BH122" s="4">
        <f t="shared" si="33"/>
        <v>0</v>
      </c>
      <c r="BI122" s="13" t="str">
        <f t="shared" si="55"/>
        <v/>
      </c>
      <c r="BJ122" s="4" t="str">
        <f t="shared" si="35"/>
        <v/>
      </c>
      <c r="BK122" s="13"/>
      <c r="BL122" s="2">
        <f t="shared" si="48"/>
        <v>34</v>
      </c>
      <c r="BM122" s="4">
        <f t="shared" si="36"/>
        <v>102</v>
      </c>
      <c r="BN122" s="4">
        <f t="shared" si="37"/>
        <v>-0.54</v>
      </c>
      <c r="BQ122" s="4">
        <f t="shared" si="38"/>
        <v>0</v>
      </c>
      <c r="BR122" s="13" t="str">
        <f t="shared" si="56"/>
        <v/>
      </c>
      <c r="BS122" s="4" t="str">
        <f t="shared" si="40"/>
        <v/>
      </c>
      <c r="BT122" s="25"/>
    </row>
    <row r="123">
      <c r="A123" s="2">
        <f t="shared" si="41"/>
        <v>34.5</v>
      </c>
      <c r="B123" s="4">
        <f t="shared" si="1"/>
        <v>103.5</v>
      </c>
      <c r="C123" s="4">
        <f t="shared" si="2"/>
        <v>-0.57</v>
      </c>
      <c r="F123" s="4">
        <f t="shared" si="3"/>
        <v>0</v>
      </c>
      <c r="G123" s="13" t="str">
        <f t="shared" si="49"/>
        <v/>
      </c>
      <c r="H123" s="4" t="str">
        <f t="shared" si="5"/>
        <v/>
      </c>
      <c r="J123" s="2">
        <f t="shared" si="42"/>
        <v>34.5</v>
      </c>
      <c r="K123" s="4">
        <f t="shared" si="6"/>
        <v>103.5</v>
      </c>
      <c r="L123" s="4">
        <f t="shared" si="7"/>
        <v>-0.51</v>
      </c>
      <c r="O123" s="4">
        <f t="shared" si="8"/>
        <v>0</v>
      </c>
      <c r="P123" s="13" t="str">
        <f t="shared" si="50"/>
        <v/>
      </c>
      <c r="Q123" s="4" t="str">
        <f t="shared" si="10"/>
        <v/>
      </c>
      <c r="S123" s="2">
        <f t="shared" si="43"/>
        <v>34.5</v>
      </c>
      <c r="T123" s="4">
        <f t="shared" si="11"/>
        <v>103.5</v>
      </c>
      <c r="U123" s="4">
        <f t="shared" si="12"/>
        <v>-0.48</v>
      </c>
      <c r="V123" s="2">
        <v>151.0</v>
      </c>
      <c r="W123" s="2">
        <v>155.125</v>
      </c>
      <c r="X123" s="4">
        <f t="shared" si="13"/>
        <v>4.125</v>
      </c>
      <c r="Y123" s="13">
        <f t="shared" si="51"/>
        <v>0.9574271078</v>
      </c>
      <c r="Z123" s="4">
        <f t="shared" si="15"/>
        <v>0.004679151458</v>
      </c>
      <c r="AB123" s="2">
        <f t="shared" si="44"/>
        <v>34.5</v>
      </c>
      <c r="AC123" s="4">
        <f t="shared" si="16"/>
        <v>103.5</v>
      </c>
      <c r="AD123" s="4">
        <f t="shared" si="17"/>
        <v>-0.57</v>
      </c>
      <c r="AG123" s="4">
        <f t="shared" si="18"/>
        <v>0</v>
      </c>
      <c r="AH123" s="13" t="str">
        <f t="shared" si="52"/>
        <v/>
      </c>
      <c r="AI123" s="4" t="str">
        <f t="shared" si="20"/>
        <v/>
      </c>
      <c r="AJ123" s="13"/>
      <c r="AK123" s="2">
        <f t="shared" si="45"/>
        <v>34.5</v>
      </c>
      <c r="AL123" s="4">
        <f t="shared" si="21"/>
        <v>103.5</v>
      </c>
      <c r="AM123" s="4">
        <f t="shared" si="22"/>
        <v>-0.57</v>
      </c>
      <c r="AP123" s="4">
        <f t="shared" si="23"/>
        <v>0</v>
      </c>
      <c r="AQ123" s="13" t="str">
        <f t="shared" si="53"/>
        <v/>
      </c>
      <c r="AR123" s="4" t="str">
        <f t="shared" si="25"/>
        <v/>
      </c>
      <c r="AS123" s="13"/>
      <c r="AT123" s="2">
        <f t="shared" si="46"/>
        <v>34.5</v>
      </c>
      <c r="AU123" s="4">
        <f t="shared" si="26"/>
        <v>103.5</v>
      </c>
      <c r="AV123" s="4">
        <f t="shared" si="27"/>
        <v>-0.57</v>
      </c>
      <c r="AY123" s="4">
        <f t="shared" si="28"/>
        <v>0</v>
      </c>
      <c r="AZ123" s="13" t="str">
        <f t="shared" si="54"/>
        <v/>
      </c>
      <c r="BA123" s="4" t="str">
        <f t="shared" si="30"/>
        <v/>
      </c>
      <c r="BB123" s="13"/>
      <c r="BC123" s="2">
        <f t="shared" si="47"/>
        <v>34.5</v>
      </c>
      <c r="BD123" s="4">
        <f t="shared" si="31"/>
        <v>103.5</v>
      </c>
      <c r="BE123" s="4">
        <f t="shared" si="32"/>
        <v>-0.57</v>
      </c>
      <c r="BH123" s="4">
        <f t="shared" si="33"/>
        <v>0</v>
      </c>
      <c r="BI123" s="13" t="str">
        <f t="shared" si="55"/>
        <v/>
      </c>
      <c r="BJ123" s="4" t="str">
        <f t="shared" si="35"/>
        <v/>
      </c>
      <c r="BK123" s="13"/>
      <c r="BL123" s="2">
        <f t="shared" si="48"/>
        <v>34.5</v>
      </c>
      <c r="BM123" s="4">
        <f t="shared" si="36"/>
        <v>103.5</v>
      </c>
      <c r="BN123" s="4">
        <f t="shared" si="37"/>
        <v>-0.57</v>
      </c>
      <c r="BQ123" s="4">
        <f t="shared" si="38"/>
        <v>0</v>
      </c>
      <c r="BR123" s="13" t="str">
        <f t="shared" si="56"/>
        <v/>
      </c>
      <c r="BS123" s="4" t="str">
        <f t="shared" si="40"/>
        <v/>
      </c>
      <c r="BT123" s="25"/>
    </row>
    <row r="124">
      <c r="A124" s="2">
        <f t="shared" si="41"/>
        <v>35</v>
      </c>
      <c r="B124" s="4">
        <f t="shared" si="1"/>
        <v>105</v>
      </c>
      <c r="C124" s="4">
        <f t="shared" si="2"/>
        <v>-0.6</v>
      </c>
      <c r="D124" s="4">
        <f>150+13/16</f>
        <v>150.8125</v>
      </c>
      <c r="E124" s="4">
        <f>155.25+1/32</f>
        <v>155.28125</v>
      </c>
      <c r="F124" s="4">
        <f t="shared" si="3"/>
        <v>4.46875</v>
      </c>
      <c r="G124" s="13">
        <f t="shared" si="49"/>
        <v>0.9896727008</v>
      </c>
      <c r="H124" s="4">
        <f t="shared" si="5"/>
        <v>0</v>
      </c>
      <c r="J124" s="2">
        <f t="shared" si="42"/>
        <v>35</v>
      </c>
      <c r="K124" s="4">
        <f t="shared" si="6"/>
        <v>105</v>
      </c>
      <c r="L124" s="4">
        <f t="shared" si="7"/>
        <v>-0.54</v>
      </c>
      <c r="M124" s="4">
        <f>150.875-1/32</f>
        <v>150.84375</v>
      </c>
      <c r="N124" s="2">
        <v>155.25</v>
      </c>
      <c r="O124" s="4">
        <f t="shared" si="8"/>
        <v>4.40625</v>
      </c>
      <c r="P124" s="13">
        <f t="shared" si="50"/>
        <v>0.9895285073</v>
      </c>
      <c r="Q124" s="4">
        <f t="shared" si="10"/>
        <v>0</v>
      </c>
      <c r="S124" s="2">
        <f t="shared" si="43"/>
        <v>35</v>
      </c>
      <c r="T124" s="4">
        <f t="shared" si="11"/>
        <v>105</v>
      </c>
      <c r="U124" s="4">
        <f t="shared" si="12"/>
        <v>-0.51</v>
      </c>
      <c r="V124" s="4">
        <f>150.875+1/32</f>
        <v>150.90625</v>
      </c>
      <c r="W124" s="4">
        <f>155.25-1/32</f>
        <v>155.21875</v>
      </c>
      <c r="X124" s="4">
        <f t="shared" si="13"/>
        <v>4.3125</v>
      </c>
      <c r="Y124" s="13">
        <f t="shared" si="51"/>
        <v>0.9789450104</v>
      </c>
      <c r="Z124" s="4">
        <f t="shared" si="15"/>
        <v>0.002834687358</v>
      </c>
      <c r="AB124" s="2">
        <f t="shared" si="44"/>
        <v>35</v>
      </c>
      <c r="AC124" s="4">
        <f t="shared" si="16"/>
        <v>105</v>
      </c>
      <c r="AD124" s="4">
        <f t="shared" si="17"/>
        <v>-0.6</v>
      </c>
      <c r="AG124" s="4">
        <f t="shared" si="18"/>
        <v>0</v>
      </c>
      <c r="AH124" s="13" t="str">
        <f t="shared" si="52"/>
        <v/>
      </c>
      <c r="AI124" s="4" t="str">
        <f t="shared" si="20"/>
        <v/>
      </c>
      <c r="AJ124" s="13"/>
      <c r="AK124" s="2">
        <f t="shared" si="45"/>
        <v>35</v>
      </c>
      <c r="AL124" s="4">
        <f t="shared" si="21"/>
        <v>105</v>
      </c>
      <c r="AM124" s="4">
        <f t="shared" si="22"/>
        <v>-0.6</v>
      </c>
      <c r="AP124" s="4">
        <f t="shared" si="23"/>
        <v>0</v>
      </c>
      <c r="AQ124" s="13" t="str">
        <f t="shared" si="53"/>
        <v/>
      </c>
      <c r="AR124" s="4" t="str">
        <f t="shared" si="25"/>
        <v/>
      </c>
      <c r="AS124" s="13"/>
      <c r="AT124" s="2">
        <f t="shared" si="46"/>
        <v>35</v>
      </c>
      <c r="AU124" s="4">
        <f t="shared" si="26"/>
        <v>105</v>
      </c>
      <c r="AV124" s="4">
        <f t="shared" si="27"/>
        <v>-0.6</v>
      </c>
      <c r="AY124" s="4">
        <f t="shared" si="28"/>
        <v>0</v>
      </c>
      <c r="AZ124" s="13" t="str">
        <f t="shared" si="54"/>
        <v/>
      </c>
      <c r="BA124" s="4" t="str">
        <f t="shared" si="30"/>
        <v/>
      </c>
      <c r="BB124" s="13"/>
      <c r="BC124" s="2">
        <f t="shared" si="47"/>
        <v>35</v>
      </c>
      <c r="BD124" s="4">
        <f t="shared" si="31"/>
        <v>105</v>
      </c>
      <c r="BE124" s="4">
        <f t="shared" si="32"/>
        <v>-0.6</v>
      </c>
      <c r="BH124" s="4">
        <f t="shared" si="33"/>
        <v>0</v>
      </c>
      <c r="BI124" s="13" t="str">
        <f t="shared" si="55"/>
        <v/>
      </c>
      <c r="BJ124" s="4" t="str">
        <f t="shared" si="35"/>
        <v/>
      </c>
      <c r="BK124" s="13"/>
      <c r="BL124" s="2">
        <f t="shared" si="48"/>
        <v>35</v>
      </c>
      <c r="BM124" s="4">
        <f t="shared" si="36"/>
        <v>105</v>
      </c>
      <c r="BN124" s="4">
        <f t="shared" si="37"/>
        <v>-0.6</v>
      </c>
      <c r="BQ124" s="4">
        <f t="shared" si="38"/>
        <v>0</v>
      </c>
      <c r="BR124" s="13" t="str">
        <f t="shared" si="56"/>
        <v/>
      </c>
      <c r="BS124" s="4" t="str">
        <f t="shared" si="40"/>
        <v/>
      </c>
      <c r="BT124" s="25"/>
    </row>
    <row r="125">
      <c r="A125" s="2">
        <f t="shared" si="41"/>
        <v>35.5</v>
      </c>
      <c r="B125" s="4">
        <f t="shared" si="1"/>
        <v>106.5</v>
      </c>
      <c r="C125" s="4">
        <f t="shared" si="2"/>
        <v>-0.63</v>
      </c>
      <c r="F125" s="4">
        <f t="shared" si="3"/>
        <v>0</v>
      </c>
      <c r="G125" s="13" t="str">
        <f t="shared" si="49"/>
        <v/>
      </c>
      <c r="H125" s="4" t="str">
        <f t="shared" si="5"/>
        <v/>
      </c>
      <c r="J125" s="2">
        <f t="shared" si="42"/>
        <v>35.5</v>
      </c>
      <c r="K125" s="4">
        <f t="shared" si="6"/>
        <v>106.5</v>
      </c>
      <c r="L125" s="4">
        <f t="shared" si="7"/>
        <v>-0.57</v>
      </c>
      <c r="O125" s="4">
        <f t="shared" si="8"/>
        <v>0</v>
      </c>
      <c r="P125" s="13" t="str">
        <f t="shared" si="50"/>
        <v/>
      </c>
      <c r="Q125" s="4" t="str">
        <f t="shared" si="10"/>
        <v/>
      </c>
      <c r="S125" s="2">
        <f t="shared" si="43"/>
        <v>35.5</v>
      </c>
      <c r="T125" s="4">
        <f t="shared" si="11"/>
        <v>106.5</v>
      </c>
      <c r="U125" s="4">
        <f t="shared" si="12"/>
        <v>-0.54</v>
      </c>
      <c r="X125" s="4">
        <f t="shared" si="13"/>
        <v>0</v>
      </c>
      <c r="Y125" s="13" t="str">
        <f t="shared" si="51"/>
        <v/>
      </c>
      <c r="Z125" s="4" t="str">
        <f t="shared" si="15"/>
        <v/>
      </c>
      <c r="AB125" s="2">
        <f t="shared" si="44"/>
        <v>35.5</v>
      </c>
      <c r="AC125" s="4">
        <f t="shared" si="16"/>
        <v>106.5</v>
      </c>
      <c r="AD125" s="4">
        <f t="shared" si="17"/>
        <v>-0.63</v>
      </c>
      <c r="AG125" s="4">
        <f t="shared" si="18"/>
        <v>0</v>
      </c>
      <c r="AH125" s="13" t="str">
        <f t="shared" si="52"/>
        <v/>
      </c>
      <c r="AI125" s="4" t="str">
        <f t="shared" si="20"/>
        <v/>
      </c>
      <c r="AJ125" s="13"/>
      <c r="AK125" s="2">
        <f t="shared" si="45"/>
        <v>35.5</v>
      </c>
      <c r="AL125" s="4">
        <f t="shared" si="21"/>
        <v>106.5</v>
      </c>
      <c r="AM125" s="4">
        <f t="shared" si="22"/>
        <v>-0.63</v>
      </c>
      <c r="AP125" s="4">
        <f t="shared" si="23"/>
        <v>0</v>
      </c>
      <c r="AQ125" s="13" t="str">
        <f t="shared" si="53"/>
        <v/>
      </c>
      <c r="AR125" s="4" t="str">
        <f t="shared" si="25"/>
        <v/>
      </c>
      <c r="AS125" s="13"/>
      <c r="AT125" s="2">
        <f t="shared" si="46"/>
        <v>35.5</v>
      </c>
      <c r="AU125" s="4">
        <f t="shared" si="26"/>
        <v>106.5</v>
      </c>
      <c r="AV125" s="4">
        <f t="shared" si="27"/>
        <v>-0.63</v>
      </c>
      <c r="AY125" s="4">
        <f t="shared" si="28"/>
        <v>0</v>
      </c>
      <c r="AZ125" s="13" t="str">
        <f t="shared" si="54"/>
        <v/>
      </c>
      <c r="BA125" s="4" t="str">
        <f t="shared" si="30"/>
        <v/>
      </c>
      <c r="BB125" s="13"/>
      <c r="BC125" s="2">
        <f t="shared" si="47"/>
        <v>35.5</v>
      </c>
      <c r="BD125" s="4">
        <f t="shared" si="31"/>
        <v>106.5</v>
      </c>
      <c r="BE125" s="4">
        <f t="shared" si="32"/>
        <v>-0.63</v>
      </c>
      <c r="BH125" s="4">
        <f t="shared" si="33"/>
        <v>0</v>
      </c>
      <c r="BI125" s="13" t="str">
        <f t="shared" si="55"/>
        <v/>
      </c>
      <c r="BJ125" s="4" t="str">
        <f t="shared" si="35"/>
        <v/>
      </c>
      <c r="BK125" s="13"/>
      <c r="BL125" s="2">
        <f t="shared" si="48"/>
        <v>35.5</v>
      </c>
      <c r="BM125" s="4">
        <f t="shared" si="36"/>
        <v>106.5</v>
      </c>
      <c r="BN125" s="4">
        <f t="shared" si="37"/>
        <v>-0.63</v>
      </c>
      <c r="BQ125" s="4">
        <f t="shared" si="38"/>
        <v>0</v>
      </c>
      <c r="BR125" s="13" t="str">
        <f t="shared" si="56"/>
        <v/>
      </c>
      <c r="BS125" s="4" t="str">
        <f t="shared" si="40"/>
        <v/>
      </c>
      <c r="BT125" s="25"/>
    </row>
    <row r="126">
      <c r="A126" s="2">
        <f t="shared" si="41"/>
        <v>36</v>
      </c>
      <c r="B126" s="4">
        <f t="shared" si="1"/>
        <v>108</v>
      </c>
      <c r="C126" s="4">
        <f t="shared" si="2"/>
        <v>-0.66</v>
      </c>
      <c r="D126" s="4">
        <f>150+13/16</f>
        <v>150.8125</v>
      </c>
      <c r="E126" s="4">
        <f>155.25+1/32</f>
        <v>155.28125</v>
      </c>
      <c r="F126" s="4">
        <f t="shared" si="3"/>
        <v>4.46875</v>
      </c>
      <c r="G126" s="13">
        <f t="shared" si="49"/>
        <v>0.9896727008</v>
      </c>
      <c r="H126" s="4">
        <f t="shared" si="5"/>
        <v>0</v>
      </c>
      <c r="J126" s="2">
        <f t="shared" si="42"/>
        <v>36</v>
      </c>
      <c r="K126" s="4">
        <f t="shared" si="6"/>
        <v>108</v>
      </c>
      <c r="L126" s="4">
        <f t="shared" si="7"/>
        <v>-0.6</v>
      </c>
      <c r="M126" s="4">
        <f>150.875-1/32</f>
        <v>150.84375</v>
      </c>
      <c r="N126" s="4">
        <f>155.25+1/32</f>
        <v>155.28125</v>
      </c>
      <c r="O126" s="4">
        <f t="shared" si="8"/>
        <v>4.4375</v>
      </c>
      <c r="P126" s="13">
        <f t="shared" si="50"/>
        <v>0.993031274</v>
      </c>
      <c r="Q126" s="4">
        <f t="shared" si="10"/>
        <v>0</v>
      </c>
      <c r="S126" s="2">
        <f t="shared" si="43"/>
        <v>36</v>
      </c>
      <c r="T126" s="4">
        <f t="shared" si="11"/>
        <v>108</v>
      </c>
      <c r="U126" s="4">
        <f t="shared" si="12"/>
        <v>-0.57</v>
      </c>
      <c r="V126" s="4">
        <f>150.875</f>
        <v>150.875</v>
      </c>
      <c r="W126" s="2">
        <v>155.25</v>
      </c>
      <c r="X126" s="4">
        <f t="shared" si="13"/>
        <v>4.375</v>
      </c>
      <c r="Y126" s="13">
        <f t="shared" si="51"/>
        <v>0.9860132972</v>
      </c>
      <c r="Z126" s="4">
        <f t="shared" si="15"/>
        <v>0</v>
      </c>
      <c r="AB126" s="2">
        <f t="shared" si="44"/>
        <v>36</v>
      </c>
      <c r="AC126" s="4">
        <f t="shared" si="16"/>
        <v>108</v>
      </c>
      <c r="AD126" s="4">
        <f t="shared" si="17"/>
        <v>-0.66</v>
      </c>
      <c r="AG126" s="4">
        <f t="shared" si="18"/>
        <v>0</v>
      </c>
      <c r="AH126" s="13" t="str">
        <f t="shared" si="52"/>
        <v/>
      </c>
      <c r="AI126" s="4" t="str">
        <f t="shared" si="20"/>
        <v/>
      </c>
      <c r="AJ126" s="13"/>
      <c r="AK126" s="2">
        <f t="shared" si="45"/>
        <v>36</v>
      </c>
      <c r="AL126" s="4">
        <f t="shared" si="21"/>
        <v>108</v>
      </c>
      <c r="AM126" s="4">
        <f t="shared" si="22"/>
        <v>-0.66</v>
      </c>
      <c r="AP126" s="4">
        <f t="shared" si="23"/>
        <v>0</v>
      </c>
      <c r="AQ126" s="13" t="str">
        <f t="shared" si="53"/>
        <v/>
      </c>
      <c r="AR126" s="4" t="str">
        <f t="shared" si="25"/>
        <v/>
      </c>
      <c r="AS126" s="13"/>
      <c r="AT126" s="2">
        <f t="shared" si="46"/>
        <v>36</v>
      </c>
      <c r="AU126" s="4">
        <f t="shared" si="26"/>
        <v>108</v>
      </c>
      <c r="AV126" s="4">
        <f t="shared" si="27"/>
        <v>-0.66</v>
      </c>
      <c r="AY126" s="4">
        <f t="shared" si="28"/>
        <v>0</v>
      </c>
      <c r="AZ126" s="13" t="str">
        <f t="shared" si="54"/>
        <v/>
      </c>
      <c r="BA126" s="4" t="str">
        <f t="shared" si="30"/>
        <v/>
      </c>
      <c r="BB126" s="13"/>
      <c r="BC126" s="2">
        <f t="shared" si="47"/>
        <v>36</v>
      </c>
      <c r="BD126" s="4">
        <f t="shared" si="31"/>
        <v>108</v>
      </c>
      <c r="BE126" s="4">
        <f t="shared" si="32"/>
        <v>-0.66</v>
      </c>
      <c r="BH126" s="4">
        <f t="shared" si="33"/>
        <v>0</v>
      </c>
      <c r="BI126" s="13" t="str">
        <f t="shared" si="55"/>
        <v/>
      </c>
      <c r="BJ126" s="4" t="str">
        <f t="shared" si="35"/>
        <v/>
      </c>
      <c r="BK126" s="13"/>
      <c r="BL126" s="2">
        <f t="shared" si="48"/>
        <v>36</v>
      </c>
      <c r="BM126" s="4">
        <f t="shared" si="36"/>
        <v>108</v>
      </c>
      <c r="BN126" s="4">
        <f t="shared" si="37"/>
        <v>-0.66</v>
      </c>
      <c r="BQ126" s="4">
        <f t="shared" si="38"/>
        <v>0</v>
      </c>
      <c r="BR126" s="13" t="str">
        <f t="shared" si="56"/>
        <v/>
      </c>
      <c r="BS126" s="4" t="str">
        <f t="shared" si="40"/>
        <v/>
      </c>
      <c r="BT126" s="25"/>
    </row>
    <row r="127">
      <c r="A127" s="2">
        <f t="shared" si="41"/>
        <v>36.5</v>
      </c>
      <c r="B127" s="4">
        <f t="shared" si="1"/>
        <v>109.5</v>
      </c>
      <c r="C127" s="4">
        <f t="shared" si="2"/>
        <v>-0.69</v>
      </c>
      <c r="F127" s="4">
        <f t="shared" si="3"/>
        <v>0</v>
      </c>
      <c r="G127" s="13" t="str">
        <f t="shared" si="49"/>
        <v/>
      </c>
      <c r="H127" s="4" t="str">
        <f t="shared" si="5"/>
        <v/>
      </c>
      <c r="J127" s="2">
        <f t="shared" si="42"/>
        <v>36.5</v>
      </c>
      <c r="K127" s="4">
        <f t="shared" si="6"/>
        <v>109.5</v>
      </c>
      <c r="L127" s="4">
        <f t="shared" si="7"/>
        <v>-0.63</v>
      </c>
      <c r="O127" s="4">
        <f t="shared" si="8"/>
        <v>0</v>
      </c>
      <c r="P127" s="13" t="str">
        <f t="shared" si="50"/>
        <v/>
      </c>
      <c r="Q127" s="4" t="str">
        <f t="shared" si="10"/>
        <v/>
      </c>
      <c r="S127" s="2">
        <f t="shared" si="43"/>
        <v>36.5</v>
      </c>
      <c r="T127" s="4">
        <f t="shared" si="11"/>
        <v>109.5</v>
      </c>
      <c r="U127" s="4">
        <f t="shared" si="12"/>
        <v>-0.6</v>
      </c>
      <c r="X127" s="4">
        <f t="shared" si="13"/>
        <v>0</v>
      </c>
      <c r="Y127" s="13" t="str">
        <f t="shared" si="51"/>
        <v/>
      </c>
      <c r="Z127" s="4" t="str">
        <f t="shared" si="15"/>
        <v/>
      </c>
      <c r="AB127" s="2">
        <f t="shared" si="44"/>
        <v>36.5</v>
      </c>
      <c r="AC127" s="4">
        <f t="shared" si="16"/>
        <v>109.5</v>
      </c>
      <c r="AD127" s="4">
        <f t="shared" si="17"/>
        <v>-0.69</v>
      </c>
      <c r="AG127" s="4">
        <f t="shared" si="18"/>
        <v>0</v>
      </c>
      <c r="AH127" s="13" t="str">
        <f t="shared" si="52"/>
        <v/>
      </c>
      <c r="AI127" s="4" t="str">
        <f t="shared" si="20"/>
        <v/>
      </c>
      <c r="AJ127" s="13"/>
      <c r="AK127" s="2">
        <f t="shared" si="45"/>
        <v>36.5</v>
      </c>
      <c r="AL127" s="4">
        <f t="shared" si="21"/>
        <v>109.5</v>
      </c>
      <c r="AM127" s="4">
        <f t="shared" si="22"/>
        <v>-0.69</v>
      </c>
      <c r="AP127" s="4">
        <f t="shared" si="23"/>
        <v>0</v>
      </c>
      <c r="AQ127" s="13" t="str">
        <f t="shared" si="53"/>
        <v/>
      </c>
      <c r="AR127" s="4" t="str">
        <f t="shared" si="25"/>
        <v/>
      </c>
      <c r="AS127" s="13"/>
      <c r="AT127" s="2">
        <f t="shared" si="46"/>
        <v>36.5</v>
      </c>
      <c r="AU127" s="4">
        <f t="shared" si="26"/>
        <v>109.5</v>
      </c>
      <c r="AV127" s="4">
        <f t="shared" si="27"/>
        <v>-0.69</v>
      </c>
      <c r="AY127" s="4">
        <f t="shared" si="28"/>
        <v>0</v>
      </c>
      <c r="AZ127" s="13" t="str">
        <f t="shared" si="54"/>
        <v/>
      </c>
      <c r="BA127" s="4" t="str">
        <f t="shared" si="30"/>
        <v/>
      </c>
      <c r="BB127" s="13"/>
      <c r="BC127" s="2">
        <f t="shared" si="47"/>
        <v>36.5</v>
      </c>
      <c r="BD127" s="4">
        <f t="shared" si="31"/>
        <v>109.5</v>
      </c>
      <c r="BE127" s="4">
        <f t="shared" si="32"/>
        <v>-0.69</v>
      </c>
      <c r="BH127" s="4">
        <f t="shared" si="33"/>
        <v>0</v>
      </c>
      <c r="BI127" s="13" t="str">
        <f t="shared" si="55"/>
        <v/>
      </c>
      <c r="BJ127" s="4" t="str">
        <f t="shared" si="35"/>
        <v/>
      </c>
      <c r="BK127" s="13"/>
      <c r="BL127" s="2">
        <f t="shared" si="48"/>
        <v>36.5</v>
      </c>
      <c r="BM127" s="4">
        <f t="shared" si="36"/>
        <v>109.5</v>
      </c>
      <c r="BN127" s="4">
        <f t="shared" si="37"/>
        <v>-0.69</v>
      </c>
      <c r="BQ127" s="4">
        <f t="shared" si="38"/>
        <v>0</v>
      </c>
      <c r="BR127" s="13" t="str">
        <f t="shared" si="56"/>
        <v/>
      </c>
      <c r="BS127" s="4" t="str">
        <f t="shared" si="40"/>
        <v/>
      </c>
      <c r="BT127" s="25"/>
    </row>
    <row r="128">
      <c r="A128" s="2">
        <f t="shared" si="41"/>
        <v>37</v>
      </c>
      <c r="B128" s="4">
        <f t="shared" si="1"/>
        <v>111</v>
      </c>
      <c r="C128" s="4">
        <f t="shared" si="2"/>
        <v>-0.72</v>
      </c>
      <c r="D128" s="4">
        <f>150+13/16</f>
        <v>150.8125</v>
      </c>
      <c r="E128" s="4">
        <f>155.25+1/32</f>
        <v>155.28125</v>
      </c>
      <c r="F128" s="4">
        <f t="shared" si="3"/>
        <v>4.46875</v>
      </c>
      <c r="G128" s="13">
        <f t="shared" si="49"/>
        <v>0.9896727008</v>
      </c>
      <c r="H128" s="4">
        <f t="shared" si="5"/>
        <v>0</v>
      </c>
      <c r="I128" s="2"/>
      <c r="J128" s="2">
        <f t="shared" si="42"/>
        <v>37</v>
      </c>
      <c r="K128" s="4">
        <f t="shared" si="6"/>
        <v>111</v>
      </c>
      <c r="L128" s="4">
        <f t="shared" si="7"/>
        <v>-0.66</v>
      </c>
      <c r="M128" s="4">
        <f>150.875-1/32</f>
        <v>150.84375</v>
      </c>
      <c r="N128" s="4">
        <f>155.25+1/32</f>
        <v>155.28125</v>
      </c>
      <c r="O128" s="4">
        <f t="shared" si="8"/>
        <v>4.4375</v>
      </c>
      <c r="P128" s="13">
        <f t="shared" si="50"/>
        <v>0.993031274</v>
      </c>
      <c r="Q128" s="4">
        <f t="shared" si="10"/>
        <v>0</v>
      </c>
      <c r="S128" s="2">
        <f t="shared" si="43"/>
        <v>37</v>
      </c>
      <c r="T128" s="4">
        <f t="shared" si="11"/>
        <v>111</v>
      </c>
      <c r="U128" s="4">
        <f t="shared" si="12"/>
        <v>-0.63</v>
      </c>
      <c r="V128" s="4">
        <f>150.875-1/32</f>
        <v>150.84375</v>
      </c>
      <c r="W128" s="2">
        <v>155.25</v>
      </c>
      <c r="X128" s="4">
        <f t="shared" si="13"/>
        <v>4.40625</v>
      </c>
      <c r="Y128" s="13">
        <f t="shared" si="51"/>
        <v>0.9895285073</v>
      </c>
      <c r="Z128" s="4">
        <f t="shared" si="15"/>
        <v>0</v>
      </c>
      <c r="AB128" s="2">
        <f t="shared" si="44"/>
        <v>37</v>
      </c>
      <c r="AC128" s="4">
        <f t="shared" si="16"/>
        <v>111</v>
      </c>
      <c r="AD128" s="4">
        <f t="shared" si="17"/>
        <v>-0.72</v>
      </c>
      <c r="AG128" s="4">
        <f t="shared" si="18"/>
        <v>0</v>
      </c>
      <c r="AH128" s="13" t="str">
        <f t="shared" si="52"/>
        <v/>
      </c>
      <c r="AI128" s="4" t="str">
        <f t="shared" si="20"/>
        <v/>
      </c>
      <c r="AJ128" s="13"/>
      <c r="AK128" s="2">
        <f t="shared" si="45"/>
        <v>37</v>
      </c>
      <c r="AL128" s="4">
        <f t="shared" si="21"/>
        <v>111</v>
      </c>
      <c r="AM128" s="4">
        <f t="shared" si="22"/>
        <v>-0.72</v>
      </c>
      <c r="AP128" s="4">
        <f t="shared" si="23"/>
        <v>0</v>
      </c>
      <c r="AQ128" s="13" t="str">
        <f t="shared" si="53"/>
        <v/>
      </c>
      <c r="AR128" s="4" t="str">
        <f t="shared" si="25"/>
        <v/>
      </c>
      <c r="AS128" s="13"/>
      <c r="AT128" s="2">
        <f t="shared" si="46"/>
        <v>37</v>
      </c>
      <c r="AU128" s="4">
        <f t="shared" si="26"/>
        <v>111</v>
      </c>
      <c r="AV128" s="4">
        <f t="shared" si="27"/>
        <v>-0.72</v>
      </c>
      <c r="AY128" s="4">
        <f t="shared" si="28"/>
        <v>0</v>
      </c>
      <c r="AZ128" s="13" t="str">
        <f t="shared" si="54"/>
        <v/>
      </c>
      <c r="BA128" s="4" t="str">
        <f t="shared" si="30"/>
        <v/>
      </c>
      <c r="BB128" s="13"/>
      <c r="BC128" s="2">
        <f t="shared" si="47"/>
        <v>37</v>
      </c>
      <c r="BD128" s="4">
        <f t="shared" si="31"/>
        <v>111</v>
      </c>
      <c r="BE128" s="4">
        <f t="shared" si="32"/>
        <v>-0.72</v>
      </c>
      <c r="BH128" s="4">
        <f t="shared" si="33"/>
        <v>0</v>
      </c>
      <c r="BI128" s="13" t="str">
        <f t="shared" si="55"/>
        <v/>
      </c>
      <c r="BJ128" s="4" t="str">
        <f t="shared" si="35"/>
        <v/>
      </c>
      <c r="BK128" s="13"/>
      <c r="BL128" s="2">
        <f t="shared" si="48"/>
        <v>37</v>
      </c>
      <c r="BM128" s="4">
        <f t="shared" si="36"/>
        <v>111</v>
      </c>
      <c r="BN128" s="4">
        <f t="shared" si="37"/>
        <v>-0.72</v>
      </c>
      <c r="BQ128" s="4">
        <f t="shared" si="38"/>
        <v>0</v>
      </c>
      <c r="BR128" s="13" t="str">
        <f t="shared" si="56"/>
        <v/>
      </c>
      <c r="BS128" s="4" t="str">
        <f t="shared" si="40"/>
        <v/>
      </c>
      <c r="BT128" s="25"/>
    </row>
    <row r="129">
      <c r="A129" s="2">
        <f t="shared" si="41"/>
        <v>37.5</v>
      </c>
      <c r="B129" s="4">
        <f t="shared" si="1"/>
        <v>112.5</v>
      </c>
      <c r="C129" s="4">
        <f t="shared" si="2"/>
        <v>-0.75</v>
      </c>
      <c r="F129" s="4">
        <f t="shared" si="3"/>
        <v>0</v>
      </c>
      <c r="G129" s="13" t="str">
        <f t="shared" si="49"/>
        <v/>
      </c>
      <c r="H129" s="4" t="str">
        <f t="shared" si="5"/>
        <v/>
      </c>
      <c r="J129" s="2">
        <f t="shared" si="42"/>
        <v>37.5</v>
      </c>
      <c r="K129" s="4">
        <f t="shared" si="6"/>
        <v>112.5</v>
      </c>
      <c r="L129" s="4">
        <f t="shared" si="7"/>
        <v>-0.69</v>
      </c>
      <c r="O129" s="4">
        <f t="shared" si="8"/>
        <v>0</v>
      </c>
      <c r="P129" s="13" t="str">
        <f t="shared" si="50"/>
        <v/>
      </c>
      <c r="Q129" s="4" t="str">
        <f t="shared" si="10"/>
        <v/>
      </c>
      <c r="S129" s="2">
        <f t="shared" si="43"/>
        <v>37.5</v>
      </c>
      <c r="T129" s="4">
        <f t="shared" si="11"/>
        <v>112.5</v>
      </c>
      <c r="U129" s="4">
        <f t="shared" si="12"/>
        <v>-0.66</v>
      </c>
      <c r="X129" s="4">
        <f t="shared" si="13"/>
        <v>0</v>
      </c>
      <c r="Y129" s="13" t="str">
        <f t="shared" si="51"/>
        <v/>
      </c>
      <c r="Z129" s="4" t="str">
        <f t="shared" si="15"/>
        <v/>
      </c>
      <c r="AB129" s="2">
        <f t="shared" si="44"/>
        <v>37.5</v>
      </c>
      <c r="AC129" s="4">
        <f t="shared" si="16"/>
        <v>112.5</v>
      </c>
      <c r="AD129" s="4">
        <f t="shared" si="17"/>
        <v>-0.75</v>
      </c>
      <c r="AG129" s="4">
        <f t="shared" si="18"/>
        <v>0</v>
      </c>
      <c r="AH129" s="13" t="str">
        <f t="shared" si="52"/>
        <v/>
      </c>
      <c r="AI129" s="4" t="str">
        <f t="shared" si="20"/>
        <v/>
      </c>
      <c r="AJ129" s="13"/>
      <c r="AK129" s="2">
        <f t="shared" si="45"/>
        <v>37.5</v>
      </c>
      <c r="AL129" s="4">
        <f t="shared" si="21"/>
        <v>112.5</v>
      </c>
      <c r="AM129" s="4">
        <f t="shared" si="22"/>
        <v>-0.75</v>
      </c>
      <c r="AP129" s="4">
        <f t="shared" si="23"/>
        <v>0</v>
      </c>
      <c r="AQ129" s="13" t="str">
        <f t="shared" si="53"/>
        <v/>
      </c>
      <c r="AR129" s="4" t="str">
        <f t="shared" si="25"/>
        <v/>
      </c>
      <c r="AS129" s="13"/>
      <c r="AT129" s="2">
        <f t="shared" si="46"/>
        <v>37.5</v>
      </c>
      <c r="AU129" s="4">
        <f t="shared" si="26"/>
        <v>112.5</v>
      </c>
      <c r="AV129" s="4">
        <f t="shared" si="27"/>
        <v>-0.75</v>
      </c>
      <c r="AY129" s="4">
        <f t="shared" si="28"/>
        <v>0</v>
      </c>
      <c r="AZ129" s="13" t="str">
        <f t="shared" si="54"/>
        <v/>
      </c>
      <c r="BA129" s="4" t="str">
        <f t="shared" si="30"/>
        <v/>
      </c>
      <c r="BB129" s="13"/>
      <c r="BC129" s="2">
        <f t="shared" si="47"/>
        <v>37.5</v>
      </c>
      <c r="BD129" s="4">
        <f t="shared" si="31"/>
        <v>112.5</v>
      </c>
      <c r="BE129" s="4">
        <f t="shared" si="32"/>
        <v>-0.75</v>
      </c>
      <c r="BH129" s="4">
        <f t="shared" si="33"/>
        <v>0</v>
      </c>
      <c r="BI129" s="13" t="str">
        <f t="shared" si="55"/>
        <v/>
      </c>
      <c r="BJ129" s="4" t="str">
        <f t="shared" si="35"/>
        <v/>
      </c>
      <c r="BK129" s="13"/>
      <c r="BL129" s="2">
        <f t="shared" si="48"/>
        <v>37.5</v>
      </c>
      <c r="BM129" s="4">
        <f t="shared" si="36"/>
        <v>112.5</v>
      </c>
      <c r="BN129" s="4">
        <f t="shared" si="37"/>
        <v>-0.75</v>
      </c>
      <c r="BQ129" s="4">
        <f t="shared" si="38"/>
        <v>0</v>
      </c>
      <c r="BR129" s="13" t="str">
        <f t="shared" si="56"/>
        <v/>
      </c>
      <c r="BS129" s="4" t="str">
        <f t="shared" si="40"/>
        <v/>
      </c>
      <c r="BT129" s="25"/>
    </row>
    <row r="130">
      <c r="A130" s="2">
        <f t="shared" si="41"/>
        <v>38</v>
      </c>
      <c r="B130" s="4">
        <f t="shared" si="1"/>
        <v>114</v>
      </c>
      <c r="C130" s="4">
        <f t="shared" si="2"/>
        <v>-0.78</v>
      </c>
      <c r="D130" s="4">
        <f>150+13/16</f>
        <v>150.8125</v>
      </c>
      <c r="E130" s="4">
        <f>155.25+1/32</f>
        <v>155.28125</v>
      </c>
      <c r="F130" s="4">
        <f t="shared" si="3"/>
        <v>4.46875</v>
      </c>
      <c r="G130" s="13">
        <f t="shared" si="49"/>
        <v>0.9896727008</v>
      </c>
      <c r="H130" s="4">
        <f t="shared" si="5"/>
        <v>0</v>
      </c>
      <c r="J130" s="2">
        <f t="shared" si="42"/>
        <v>38</v>
      </c>
      <c r="K130" s="4">
        <f t="shared" si="6"/>
        <v>114</v>
      </c>
      <c r="L130" s="4">
        <f t="shared" si="7"/>
        <v>-0.72</v>
      </c>
      <c r="M130" s="4">
        <f>150.875-1/32</f>
        <v>150.84375</v>
      </c>
      <c r="N130" s="4">
        <f>155.25+1/32</f>
        <v>155.28125</v>
      </c>
      <c r="O130" s="4">
        <f t="shared" si="8"/>
        <v>4.4375</v>
      </c>
      <c r="P130" s="13">
        <f t="shared" si="50"/>
        <v>0.993031274</v>
      </c>
      <c r="Q130" s="4">
        <f t="shared" si="10"/>
        <v>0</v>
      </c>
      <c r="S130" s="2">
        <f t="shared" si="43"/>
        <v>38</v>
      </c>
      <c r="T130" s="4">
        <f t="shared" si="11"/>
        <v>114</v>
      </c>
      <c r="U130" s="4">
        <f t="shared" si="12"/>
        <v>-0.69</v>
      </c>
      <c r="V130" s="4">
        <f>150.875-1/32</f>
        <v>150.84375</v>
      </c>
      <c r="W130" s="2">
        <v>155.25</v>
      </c>
      <c r="X130" s="4">
        <f t="shared" si="13"/>
        <v>4.40625</v>
      </c>
      <c r="Y130" s="13">
        <f t="shared" si="51"/>
        <v>0.9895285073</v>
      </c>
      <c r="Z130" s="4">
        <f t="shared" si="15"/>
        <v>0</v>
      </c>
      <c r="AB130" s="2">
        <f t="shared" si="44"/>
        <v>38</v>
      </c>
      <c r="AC130" s="4">
        <f t="shared" si="16"/>
        <v>114</v>
      </c>
      <c r="AD130" s="4">
        <f t="shared" si="17"/>
        <v>-0.78</v>
      </c>
      <c r="AG130" s="4">
        <f t="shared" si="18"/>
        <v>0</v>
      </c>
      <c r="AH130" s="13" t="str">
        <f t="shared" si="52"/>
        <v/>
      </c>
      <c r="AI130" s="4" t="str">
        <f t="shared" si="20"/>
        <v/>
      </c>
      <c r="AJ130" s="13"/>
      <c r="AK130" s="2">
        <f t="shared" si="45"/>
        <v>38</v>
      </c>
      <c r="AL130" s="4">
        <f t="shared" si="21"/>
        <v>114</v>
      </c>
      <c r="AM130" s="4">
        <f t="shared" si="22"/>
        <v>-0.78</v>
      </c>
      <c r="AP130" s="4">
        <f t="shared" si="23"/>
        <v>0</v>
      </c>
      <c r="AQ130" s="13" t="str">
        <f t="shared" si="53"/>
        <v/>
      </c>
      <c r="AR130" s="4" t="str">
        <f t="shared" si="25"/>
        <v/>
      </c>
      <c r="AS130" s="13"/>
      <c r="AT130" s="2">
        <f t="shared" si="46"/>
        <v>38</v>
      </c>
      <c r="AU130" s="4">
        <f t="shared" si="26"/>
        <v>114</v>
      </c>
      <c r="AV130" s="4">
        <f t="shared" si="27"/>
        <v>-0.78</v>
      </c>
      <c r="AY130" s="4">
        <f t="shared" si="28"/>
        <v>0</v>
      </c>
      <c r="AZ130" s="13" t="str">
        <f t="shared" si="54"/>
        <v/>
      </c>
      <c r="BA130" s="4" t="str">
        <f t="shared" si="30"/>
        <v/>
      </c>
      <c r="BB130" s="13"/>
      <c r="BC130" s="2">
        <f t="shared" si="47"/>
        <v>38</v>
      </c>
      <c r="BD130" s="4">
        <f t="shared" si="31"/>
        <v>114</v>
      </c>
      <c r="BE130" s="4">
        <f t="shared" si="32"/>
        <v>-0.78</v>
      </c>
      <c r="BH130" s="4">
        <f t="shared" si="33"/>
        <v>0</v>
      </c>
      <c r="BI130" s="13" t="str">
        <f t="shared" si="55"/>
        <v/>
      </c>
      <c r="BJ130" s="4" t="str">
        <f t="shared" si="35"/>
        <v/>
      </c>
      <c r="BK130" s="13"/>
      <c r="BL130" s="2">
        <f t="shared" si="48"/>
        <v>38</v>
      </c>
      <c r="BM130" s="4">
        <f t="shared" si="36"/>
        <v>114</v>
      </c>
      <c r="BN130" s="4">
        <f t="shared" si="37"/>
        <v>-0.78</v>
      </c>
      <c r="BQ130" s="4">
        <f t="shared" si="38"/>
        <v>0</v>
      </c>
      <c r="BR130" s="13" t="str">
        <f t="shared" si="56"/>
        <v/>
      </c>
      <c r="BS130" s="4" t="str">
        <f t="shared" si="40"/>
        <v/>
      </c>
      <c r="BT130" s="25"/>
    </row>
    <row r="131">
      <c r="A131" s="2">
        <f t="shared" si="41"/>
        <v>38.5</v>
      </c>
      <c r="B131" s="4">
        <f t="shared" si="1"/>
        <v>115.5</v>
      </c>
      <c r="C131" s="4">
        <f t="shared" si="2"/>
        <v>-0.81</v>
      </c>
      <c r="F131" s="4">
        <f t="shared" si="3"/>
        <v>0</v>
      </c>
      <c r="G131" s="13" t="str">
        <f t="shared" si="49"/>
        <v/>
      </c>
      <c r="H131" s="4" t="str">
        <f t="shared" si="5"/>
        <v/>
      </c>
      <c r="J131" s="2">
        <f t="shared" si="42"/>
        <v>38.5</v>
      </c>
      <c r="K131" s="4">
        <f t="shared" si="6"/>
        <v>115.5</v>
      </c>
      <c r="L131" s="4">
        <f t="shared" si="7"/>
        <v>-0.75</v>
      </c>
      <c r="O131" s="4">
        <f t="shared" si="8"/>
        <v>0</v>
      </c>
      <c r="P131" s="13" t="str">
        <f t="shared" si="50"/>
        <v/>
      </c>
      <c r="Q131" s="4" t="str">
        <f t="shared" si="10"/>
        <v/>
      </c>
      <c r="S131" s="2">
        <f t="shared" si="43"/>
        <v>38.5</v>
      </c>
      <c r="T131" s="4">
        <f t="shared" si="11"/>
        <v>115.5</v>
      </c>
      <c r="U131" s="4">
        <f t="shared" si="12"/>
        <v>-0.72</v>
      </c>
      <c r="X131" s="4">
        <f t="shared" si="13"/>
        <v>0</v>
      </c>
      <c r="Y131" s="13" t="str">
        <f t="shared" si="51"/>
        <v/>
      </c>
      <c r="Z131" s="4" t="str">
        <f t="shared" si="15"/>
        <v/>
      </c>
      <c r="AB131" s="2">
        <f t="shared" si="44"/>
        <v>38.5</v>
      </c>
      <c r="AC131" s="4">
        <f t="shared" si="16"/>
        <v>115.5</v>
      </c>
      <c r="AD131" s="4">
        <f t="shared" si="17"/>
        <v>-0.81</v>
      </c>
      <c r="AG131" s="4">
        <f t="shared" si="18"/>
        <v>0</v>
      </c>
      <c r="AH131" s="13" t="str">
        <f t="shared" si="52"/>
        <v/>
      </c>
      <c r="AI131" s="4" t="str">
        <f t="shared" si="20"/>
        <v/>
      </c>
      <c r="AJ131" s="13"/>
      <c r="AK131" s="2">
        <f t="shared" si="45"/>
        <v>38.5</v>
      </c>
      <c r="AL131" s="4">
        <f t="shared" si="21"/>
        <v>115.5</v>
      </c>
      <c r="AM131" s="4">
        <f t="shared" si="22"/>
        <v>-0.81</v>
      </c>
      <c r="AP131" s="4">
        <f t="shared" si="23"/>
        <v>0</v>
      </c>
      <c r="AQ131" s="13" t="str">
        <f t="shared" si="53"/>
        <v/>
      </c>
      <c r="AR131" s="4" t="str">
        <f t="shared" si="25"/>
        <v/>
      </c>
      <c r="AS131" s="13"/>
      <c r="AT131" s="2">
        <f t="shared" si="46"/>
        <v>38.5</v>
      </c>
      <c r="AU131" s="4">
        <f t="shared" si="26"/>
        <v>115.5</v>
      </c>
      <c r="AV131" s="4">
        <f t="shared" si="27"/>
        <v>-0.81</v>
      </c>
      <c r="AY131" s="4">
        <f t="shared" si="28"/>
        <v>0</v>
      </c>
      <c r="AZ131" s="13" t="str">
        <f t="shared" si="54"/>
        <v/>
      </c>
      <c r="BA131" s="4" t="str">
        <f t="shared" si="30"/>
        <v/>
      </c>
      <c r="BB131" s="13"/>
      <c r="BC131" s="2">
        <f t="shared" si="47"/>
        <v>38.5</v>
      </c>
      <c r="BD131" s="4">
        <f t="shared" si="31"/>
        <v>115.5</v>
      </c>
      <c r="BE131" s="4">
        <f t="shared" si="32"/>
        <v>-0.81</v>
      </c>
      <c r="BH131" s="4">
        <f t="shared" si="33"/>
        <v>0</v>
      </c>
      <c r="BI131" s="13" t="str">
        <f t="shared" si="55"/>
        <v/>
      </c>
      <c r="BJ131" s="4" t="str">
        <f t="shared" si="35"/>
        <v/>
      </c>
      <c r="BK131" s="13"/>
      <c r="BL131" s="2">
        <f t="shared" si="48"/>
        <v>38.5</v>
      </c>
      <c r="BM131" s="4">
        <f t="shared" si="36"/>
        <v>115.5</v>
      </c>
      <c r="BN131" s="4">
        <f t="shared" si="37"/>
        <v>-0.81</v>
      </c>
      <c r="BQ131" s="4">
        <f t="shared" si="38"/>
        <v>0</v>
      </c>
      <c r="BR131" s="13" t="str">
        <f t="shared" si="56"/>
        <v/>
      </c>
      <c r="BS131" s="4" t="str">
        <f t="shared" si="40"/>
        <v/>
      </c>
      <c r="BT131" s="25"/>
    </row>
    <row r="132">
      <c r="A132" s="2">
        <f t="shared" si="41"/>
        <v>39</v>
      </c>
      <c r="B132" s="4">
        <f t="shared" si="1"/>
        <v>117</v>
      </c>
      <c r="C132" s="4">
        <f t="shared" si="2"/>
        <v>-0.84</v>
      </c>
      <c r="D132" s="4">
        <f>150+13/16</f>
        <v>150.8125</v>
      </c>
      <c r="E132" s="4">
        <f>155.25+1/32</f>
        <v>155.28125</v>
      </c>
      <c r="F132" s="4">
        <f t="shared" si="3"/>
        <v>4.46875</v>
      </c>
      <c r="G132" s="13">
        <f t="shared" si="49"/>
        <v>0.9896727008</v>
      </c>
      <c r="H132" s="4">
        <f t="shared" si="5"/>
        <v>0</v>
      </c>
      <c r="J132" s="2">
        <f t="shared" si="42"/>
        <v>39</v>
      </c>
      <c r="K132" s="4">
        <f t="shared" si="6"/>
        <v>117</v>
      </c>
      <c r="L132" s="4">
        <f t="shared" si="7"/>
        <v>-0.78</v>
      </c>
      <c r="O132" s="4">
        <f t="shared" si="8"/>
        <v>0</v>
      </c>
      <c r="P132" s="13" t="str">
        <f t="shared" si="50"/>
        <v/>
      </c>
      <c r="Q132" s="4" t="str">
        <f t="shared" si="10"/>
        <v/>
      </c>
      <c r="S132" s="2">
        <f t="shared" si="43"/>
        <v>39</v>
      </c>
      <c r="T132" s="4">
        <f t="shared" si="11"/>
        <v>117</v>
      </c>
      <c r="U132" s="4">
        <f t="shared" si="12"/>
        <v>-0.75</v>
      </c>
      <c r="V132" s="4">
        <f>150.875-1/32</f>
        <v>150.84375</v>
      </c>
      <c r="W132" s="4">
        <f>155.25+1/32</f>
        <v>155.28125</v>
      </c>
      <c r="X132" s="4">
        <f t="shared" si="13"/>
        <v>4.4375</v>
      </c>
      <c r="Y132" s="13">
        <f t="shared" si="51"/>
        <v>0.993031274</v>
      </c>
      <c r="Z132" s="4">
        <f t="shared" si="15"/>
        <v>0</v>
      </c>
      <c r="AB132" s="2">
        <f t="shared" si="44"/>
        <v>39</v>
      </c>
      <c r="AC132" s="4">
        <f t="shared" si="16"/>
        <v>117</v>
      </c>
      <c r="AD132" s="4">
        <f t="shared" si="17"/>
        <v>-0.84</v>
      </c>
      <c r="AG132" s="4">
        <f t="shared" si="18"/>
        <v>0</v>
      </c>
      <c r="AH132" s="13" t="str">
        <f t="shared" si="52"/>
        <v/>
      </c>
      <c r="AI132" s="4" t="str">
        <f t="shared" si="20"/>
        <v/>
      </c>
      <c r="AJ132" s="13"/>
      <c r="AK132" s="2">
        <f t="shared" si="45"/>
        <v>39</v>
      </c>
      <c r="AL132" s="4">
        <f t="shared" si="21"/>
        <v>117</v>
      </c>
      <c r="AM132" s="4">
        <f t="shared" si="22"/>
        <v>-0.84</v>
      </c>
      <c r="AP132" s="4">
        <f t="shared" si="23"/>
        <v>0</v>
      </c>
      <c r="AQ132" s="13" t="str">
        <f t="shared" si="53"/>
        <v/>
      </c>
      <c r="AR132" s="4" t="str">
        <f t="shared" si="25"/>
        <v/>
      </c>
      <c r="AS132" s="13"/>
      <c r="AT132" s="2">
        <f t="shared" si="46"/>
        <v>39</v>
      </c>
      <c r="AU132" s="4">
        <f t="shared" si="26"/>
        <v>117</v>
      </c>
      <c r="AV132" s="4">
        <f t="shared" si="27"/>
        <v>-0.84</v>
      </c>
      <c r="AY132" s="4">
        <f t="shared" si="28"/>
        <v>0</v>
      </c>
      <c r="AZ132" s="13" t="str">
        <f t="shared" si="54"/>
        <v/>
      </c>
      <c r="BA132" s="4" t="str">
        <f t="shared" si="30"/>
        <v/>
      </c>
      <c r="BB132" s="13"/>
      <c r="BC132" s="2">
        <f t="shared" si="47"/>
        <v>39</v>
      </c>
      <c r="BD132" s="4">
        <f t="shared" si="31"/>
        <v>117</v>
      </c>
      <c r="BE132" s="4">
        <f t="shared" si="32"/>
        <v>-0.84</v>
      </c>
      <c r="BH132" s="4">
        <f t="shared" si="33"/>
        <v>0</v>
      </c>
      <c r="BI132" s="13" t="str">
        <f t="shared" si="55"/>
        <v/>
      </c>
      <c r="BJ132" s="4" t="str">
        <f t="shared" si="35"/>
        <v/>
      </c>
      <c r="BK132" s="13"/>
      <c r="BL132" s="2">
        <f t="shared" si="48"/>
        <v>39</v>
      </c>
      <c r="BM132" s="4">
        <f t="shared" si="36"/>
        <v>117</v>
      </c>
      <c r="BN132" s="4">
        <f t="shared" si="37"/>
        <v>-0.84</v>
      </c>
      <c r="BQ132" s="4">
        <f t="shared" si="38"/>
        <v>0</v>
      </c>
      <c r="BR132" s="13" t="str">
        <f t="shared" si="56"/>
        <v/>
      </c>
      <c r="BS132" s="4" t="str">
        <f t="shared" si="40"/>
        <v/>
      </c>
      <c r="BT132" s="25"/>
    </row>
    <row r="133">
      <c r="A133" s="2">
        <f t="shared" si="41"/>
        <v>39.5</v>
      </c>
      <c r="B133" s="4">
        <f t="shared" si="1"/>
        <v>118.5</v>
      </c>
      <c r="C133" s="4">
        <f t="shared" si="2"/>
        <v>-0.87</v>
      </c>
      <c r="F133" s="4">
        <f t="shared" si="3"/>
        <v>0</v>
      </c>
      <c r="G133" s="13" t="str">
        <f t="shared" si="49"/>
        <v/>
      </c>
      <c r="H133" s="4" t="str">
        <f t="shared" si="5"/>
        <v/>
      </c>
      <c r="J133" s="2">
        <f t="shared" si="42"/>
        <v>39.5</v>
      </c>
      <c r="K133" s="4">
        <f t="shared" si="6"/>
        <v>118.5</v>
      </c>
      <c r="L133" s="4">
        <f t="shared" si="7"/>
        <v>-0.81</v>
      </c>
      <c r="O133" s="4">
        <f t="shared" si="8"/>
        <v>0</v>
      </c>
      <c r="P133" s="13" t="str">
        <f t="shared" si="50"/>
        <v/>
      </c>
      <c r="Q133" s="4" t="str">
        <f t="shared" si="10"/>
        <v/>
      </c>
      <c r="S133" s="2">
        <f t="shared" si="43"/>
        <v>39.5</v>
      </c>
      <c r="T133" s="4">
        <f t="shared" si="11"/>
        <v>118.5</v>
      </c>
      <c r="U133" s="4">
        <f t="shared" si="12"/>
        <v>-0.78</v>
      </c>
      <c r="X133" s="4">
        <f t="shared" si="13"/>
        <v>0</v>
      </c>
      <c r="Y133" s="13" t="str">
        <f t="shared" si="51"/>
        <v/>
      </c>
      <c r="Z133" s="4" t="str">
        <f t="shared" si="15"/>
        <v/>
      </c>
      <c r="AB133" s="2">
        <f t="shared" si="44"/>
        <v>39.5</v>
      </c>
      <c r="AC133" s="4">
        <f t="shared" si="16"/>
        <v>118.5</v>
      </c>
      <c r="AD133" s="4">
        <f t="shared" si="17"/>
        <v>-0.87</v>
      </c>
      <c r="AG133" s="4">
        <f t="shared" si="18"/>
        <v>0</v>
      </c>
      <c r="AH133" s="13" t="str">
        <f t="shared" si="52"/>
        <v/>
      </c>
      <c r="AI133" s="4" t="str">
        <f t="shared" si="20"/>
        <v/>
      </c>
      <c r="AJ133" s="13"/>
      <c r="AK133" s="2">
        <f t="shared" si="45"/>
        <v>39.5</v>
      </c>
      <c r="AL133" s="4">
        <f t="shared" si="21"/>
        <v>118.5</v>
      </c>
      <c r="AM133" s="4">
        <f t="shared" si="22"/>
        <v>-0.87</v>
      </c>
      <c r="AP133" s="4">
        <f t="shared" si="23"/>
        <v>0</v>
      </c>
      <c r="AQ133" s="13" t="str">
        <f t="shared" si="53"/>
        <v/>
      </c>
      <c r="AR133" s="4" t="str">
        <f t="shared" si="25"/>
        <v/>
      </c>
      <c r="AS133" s="13"/>
      <c r="AT133" s="2">
        <f t="shared" si="46"/>
        <v>39.5</v>
      </c>
      <c r="AU133" s="4">
        <f t="shared" si="26"/>
        <v>118.5</v>
      </c>
      <c r="AV133" s="4">
        <f t="shared" si="27"/>
        <v>-0.87</v>
      </c>
      <c r="AY133" s="4">
        <f t="shared" si="28"/>
        <v>0</v>
      </c>
      <c r="AZ133" s="13" t="str">
        <f t="shared" si="54"/>
        <v/>
      </c>
      <c r="BA133" s="4" t="str">
        <f t="shared" si="30"/>
        <v/>
      </c>
      <c r="BB133" s="13"/>
      <c r="BC133" s="2">
        <f t="shared" si="47"/>
        <v>39.5</v>
      </c>
      <c r="BD133" s="4">
        <f t="shared" si="31"/>
        <v>118.5</v>
      </c>
      <c r="BE133" s="4">
        <f t="shared" si="32"/>
        <v>-0.87</v>
      </c>
      <c r="BH133" s="4">
        <f t="shared" si="33"/>
        <v>0</v>
      </c>
      <c r="BI133" s="13" t="str">
        <f t="shared" si="55"/>
        <v/>
      </c>
      <c r="BJ133" s="4" t="str">
        <f t="shared" si="35"/>
        <v/>
      </c>
      <c r="BK133" s="13"/>
      <c r="BL133" s="2">
        <f t="shared" si="48"/>
        <v>39.5</v>
      </c>
      <c r="BM133" s="4">
        <f t="shared" si="36"/>
        <v>118.5</v>
      </c>
      <c r="BN133" s="4">
        <f t="shared" si="37"/>
        <v>-0.87</v>
      </c>
      <c r="BQ133" s="4">
        <f t="shared" si="38"/>
        <v>0</v>
      </c>
      <c r="BR133" s="13" t="str">
        <f t="shared" si="56"/>
        <v/>
      </c>
      <c r="BS133" s="4" t="str">
        <f t="shared" si="40"/>
        <v/>
      </c>
      <c r="BT133" s="25"/>
    </row>
    <row r="134">
      <c r="A134" s="2">
        <f t="shared" si="41"/>
        <v>40</v>
      </c>
      <c r="B134" s="4">
        <f t="shared" si="1"/>
        <v>120</v>
      </c>
      <c r="C134" s="4">
        <f t="shared" si="2"/>
        <v>-0.9</v>
      </c>
      <c r="D134" s="4">
        <f>150+13/16</f>
        <v>150.8125</v>
      </c>
      <c r="E134" s="4">
        <f>155.25+1/32</f>
        <v>155.28125</v>
      </c>
      <c r="F134" s="4">
        <f t="shared" si="3"/>
        <v>4.46875</v>
      </c>
      <c r="G134" s="13">
        <f t="shared" si="49"/>
        <v>0.9896727008</v>
      </c>
      <c r="H134" s="4">
        <f t="shared" si="5"/>
        <v>0</v>
      </c>
      <c r="J134" s="2">
        <f t="shared" si="42"/>
        <v>40</v>
      </c>
      <c r="K134" s="4">
        <f t="shared" si="6"/>
        <v>120</v>
      </c>
      <c r="L134" s="4">
        <f t="shared" si="7"/>
        <v>-0.84</v>
      </c>
      <c r="M134" s="4">
        <f>150.875-1/32</f>
        <v>150.84375</v>
      </c>
      <c r="N134" s="4">
        <f>155.25+1/32</f>
        <v>155.28125</v>
      </c>
      <c r="O134" s="4">
        <f t="shared" si="8"/>
        <v>4.4375</v>
      </c>
      <c r="P134" s="13">
        <f t="shared" si="50"/>
        <v>0.993031274</v>
      </c>
      <c r="Q134" s="4">
        <f t="shared" si="10"/>
        <v>0</v>
      </c>
      <c r="S134" s="2">
        <f t="shared" si="43"/>
        <v>40</v>
      </c>
      <c r="T134" s="4">
        <f t="shared" si="11"/>
        <v>120</v>
      </c>
      <c r="U134" s="4">
        <f t="shared" si="12"/>
        <v>-0.81</v>
      </c>
      <c r="V134" s="4">
        <f>150.875-1/32</f>
        <v>150.84375</v>
      </c>
      <c r="W134" s="4">
        <f>155.25+1/32</f>
        <v>155.28125</v>
      </c>
      <c r="X134" s="4">
        <f t="shared" si="13"/>
        <v>4.4375</v>
      </c>
      <c r="Y134" s="13">
        <f t="shared" si="51"/>
        <v>0.993031274</v>
      </c>
      <c r="Z134" s="4">
        <f t="shared" si="15"/>
        <v>0</v>
      </c>
      <c r="AB134" s="2">
        <f t="shared" si="44"/>
        <v>40</v>
      </c>
      <c r="AC134" s="4">
        <f t="shared" si="16"/>
        <v>120</v>
      </c>
      <c r="AD134" s="4">
        <f t="shared" si="17"/>
        <v>-0.9</v>
      </c>
      <c r="AG134" s="4">
        <f t="shared" si="18"/>
        <v>0</v>
      </c>
      <c r="AH134" s="13" t="str">
        <f t="shared" si="52"/>
        <v/>
      </c>
      <c r="AI134" s="4" t="str">
        <f t="shared" si="20"/>
        <v/>
      </c>
      <c r="AJ134" s="13"/>
      <c r="AK134" s="2">
        <f t="shared" si="45"/>
        <v>40</v>
      </c>
      <c r="AL134" s="4">
        <f t="shared" si="21"/>
        <v>120</v>
      </c>
      <c r="AM134" s="4">
        <f t="shared" si="22"/>
        <v>-0.9</v>
      </c>
      <c r="AP134" s="4">
        <f t="shared" si="23"/>
        <v>0</v>
      </c>
      <c r="AQ134" s="13" t="str">
        <f t="shared" si="53"/>
        <v/>
      </c>
      <c r="AR134" s="4" t="str">
        <f t="shared" si="25"/>
        <v/>
      </c>
      <c r="AS134" s="13"/>
      <c r="AT134" s="2">
        <f t="shared" si="46"/>
        <v>40</v>
      </c>
      <c r="AU134" s="4">
        <f t="shared" si="26"/>
        <v>120</v>
      </c>
      <c r="AV134" s="4">
        <f t="shared" si="27"/>
        <v>-0.9</v>
      </c>
      <c r="AY134" s="4">
        <f t="shared" si="28"/>
        <v>0</v>
      </c>
      <c r="AZ134" s="13" t="str">
        <f t="shared" si="54"/>
        <v/>
      </c>
      <c r="BA134" s="4" t="str">
        <f t="shared" si="30"/>
        <v/>
      </c>
      <c r="BB134" s="13"/>
      <c r="BC134" s="2">
        <f t="shared" si="47"/>
        <v>40</v>
      </c>
      <c r="BD134" s="4">
        <f t="shared" si="31"/>
        <v>120</v>
      </c>
      <c r="BE134" s="4">
        <f t="shared" si="32"/>
        <v>-0.9</v>
      </c>
      <c r="BH134" s="4">
        <f t="shared" si="33"/>
        <v>0</v>
      </c>
      <c r="BI134" s="13" t="str">
        <f t="shared" si="55"/>
        <v/>
      </c>
      <c r="BJ134" s="4" t="str">
        <f t="shared" si="35"/>
        <v/>
      </c>
      <c r="BK134" s="13"/>
      <c r="BL134" s="2">
        <f t="shared" si="48"/>
        <v>40</v>
      </c>
      <c r="BM134" s="4">
        <f t="shared" si="36"/>
        <v>120</v>
      </c>
      <c r="BN134" s="4">
        <f t="shared" si="37"/>
        <v>-0.9</v>
      </c>
      <c r="BQ134" s="4">
        <f t="shared" si="38"/>
        <v>0</v>
      </c>
      <c r="BR134" s="13" t="str">
        <f t="shared" si="56"/>
        <v/>
      </c>
      <c r="BS134" s="4" t="str">
        <f t="shared" si="40"/>
        <v/>
      </c>
      <c r="BT134" s="25"/>
    </row>
    <row r="135">
      <c r="A135" s="2">
        <f t="shared" si="41"/>
        <v>40.5</v>
      </c>
      <c r="B135" s="4">
        <f t="shared" si="1"/>
        <v>121.5</v>
      </c>
      <c r="C135" s="4">
        <f t="shared" si="2"/>
        <v>-0.93</v>
      </c>
      <c r="F135" s="4">
        <f t="shared" si="3"/>
        <v>0</v>
      </c>
      <c r="G135" s="13" t="str">
        <f t="shared" si="49"/>
        <v/>
      </c>
      <c r="H135" s="4" t="str">
        <f t="shared" si="5"/>
        <v/>
      </c>
      <c r="J135" s="2">
        <f t="shared" si="42"/>
        <v>40.5</v>
      </c>
      <c r="K135" s="4">
        <f t="shared" si="6"/>
        <v>121.5</v>
      </c>
      <c r="L135" s="4">
        <f t="shared" si="7"/>
        <v>-0.87</v>
      </c>
      <c r="O135" s="4">
        <f t="shared" si="8"/>
        <v>0</v>
      </c>
      <c r="P135" s="13" t="str">
        <f t="shared" si="50"/>
        <v/>
      </c>
      <c r="Q135" s="4" t="str">
        <f t="shared" si="10"/>
        <v/>
      </c>
      <c r="S135" s="2">
        <f t="shared" si="43"/>
        <v>40.5</v>
      </c>
      <c r="T135" s="4">
        <f t="shared" si="11"/>
        <v>121.5</v>
      </c>
      <c r="U135" s="4">
        <f t="shared" si="12"/>
        <v>-0.84</v>
      </c>
      <c r="X135" s="4">
        <f t="shared" si="13"/>
        <v>0</v>
      </c>
      <c r="Y135" s="13" t="str">
        <f t="shared" si="51"/>
        <v/>
      </c>
      <c r="Z135" s="4" t="str">
        <f t="shared" si="15"/>
        <v/>
      </c>
      <c r="AB135" s="2">
        <f t="shared" si="44"/>
        <v>40.5</v>
      </c>
      <c r="AC135" s="4">
        <f t="shared" si="16"/>
        <v>121.5</v>
      </c>
      <c r="AD135" s="4">
        <f t="shared" si="17"/>
        <v>-0.93</v>
      </c>
      <c r="AG135" s="4">
        <f t="shared" si="18"/>
        <v>0</v>
      </c>
      <c r="AH135" s="13" t="str">
        <f t="shared" si="52"/>
        <v/>
      </c>
      <c r="AI135" s="4" t="str">
        <f t="shared" si="20"/>
        <v/>
      </c>
      <c r="AJ135" s="13"/>
      <c r="AK135" s="2">
        <f t="shared" si="45"/>
        <v>40.5</v>
      </c>
      <c r="AL135" s="4">
        <f t="shared" si="21"/>
        <v>121.5</v>
      </c>
      <c r="AM135" s="4">
        <f t="shared" si="22"/>
        <v>-0.93</v>
      </c>
      <c r="AP135" s="4">
        <f t="shared" si="23"/>
        <v>0</v>
      </c>
      <c r="AQ135" s="13" t="str">
        <f t="shared" si="53"/>
        <v/>
      </c>
      <c r="AR135" s="4" t="str">
        <f t="shared" si="25"/>
        <v/>
      </c>
      <c r="AS135" s="13"/>
      <c r="AT135" s="2">
        <f t="shared" si="46"/>
        <v>40.5</v>
      </c>
      <c r="AU135" s="4">
        <f t="shared" si="26"/>
        <v>121.5</v>
      </c>
      <c r="AV135" s="4">
        <f t="shared" si="27"/>
        <v>-0.93</v>
      </c>
      <c r="AY135" s="4">
        <f t="shared" si="28"/>
        <v>0</v>
      </c>
      <c r="AZ135" s="13" t="str">
        <f t="shared" si="54"/>
        <v/>
      </c>
      <c r="BA135" s="4" t="str">
        <f t="shared" si="30"/>
        <v/>
      </c>
      <c r="BB135" s="13"/>
      <c r="BC135" s="2">
        <f t="shared" si="47"/>
        <v>40.5</v>
      </c>
      <c r="BD135" s="4">
        <f t="shared" si="31"/>
        <v>121.5</v>
      </c>
      <c r="BE135" s="4">
        <f t="shared" si="32"/>
        <v>-0.93</v>
      </c>
      <c r="BH135" s="4">
        <f t="shared" si="33"/>
        <v>0</v>
      </c>
      <c r="BI135" s="13" t="str">
        <f t="shared" si="55"/>
        <v/>
      </c>
      <c r="BJ135" s="4" t="str">
        <f t="shared" si="35"/>
        <v/>
      </c>
      <c r="BK135" s="13"/>
      <c r="BL135" s="2">
        <f t="shared" si="48"/>
        <v>40.5</v>
      </c>
      <c r="BM135" s="4">
        <f t="shared" si="36"/>
        <v>121.5</v>
      </c>
      <c r="BN135" s="4">
        <f t="shared" si="37"/>
        <v>-0.93</v>
      </c>
      <c r="BQ135" s="4">
        <f t="shared" si="38"/>
        <v>0</v>
      </c>
      <c r="BR135" s="13" t="str">
        <f t="shared" si="56"/>
        <v/>
      </c>
      <c r="BS135" s="4" t="str">
        <f t="shared" si="40"/>
        <v/>
      </c>
      <c r="BT135" s="25"/>
    </row>
    <row r="136">
      <c r="A136" s="2">
        <f t="shared" si="41"/>
        <v>41</v>
      </c>
      <c r="B136" s="4">
        <f t="shared" si="1"/>
        <v>123</v>
      </c>
      <c r="C136" s="4">
        <f t="shared" si="2"/>
        <v>-0.96</v>
      </c>
      <c r="D136" s="4">
        <f>150.75+1/32</f>
        <v>150.78125</v>
      </c>
      <c r="E136" s="4">
        <f>155.25+1/32</f>
        <v>155.28125</v>
      </c>
      <c r="F136" s="4">
        <f t="shared" si="3"/>
        <v>4.5</v>
      </c>
      <c r="G136" s="13">
        <f t="shared" si="49"/>
        <v>0.9931270663</v>
      </c>
      <c r="H136" s="4">
        <f t="shared" si="5"/>
        <v>0</v>
      </c>
      <c r="J136" s="2">
        <f t="shared" si="42"/>
        <v>41</v>
      </c>
      <c r="K136" s="4">
        <f t="shared" si="6"/>
        <v>123</v>
      </c>
      <c r="L136" s="4">
        <f t="shared" si="7"/>
        <v>-0.9</v>
      </c>
      <c r="O136" s="4">
        <f t="shared" si="8"/>
        <v>0</v>
      </c>
      <c r="P136" s="13" t="str">
        <f t="shared" si="50"/>
        <v/>
      </c>
      <c r="Q136" s="4" t="str">
        <f t="shared" si="10"/>
        <v/>
      </c>
      <c r="S136" s="2">
        <f t="shared" si="43"/>
        <v>41</v>
      </c>
      <c r="T136" s="4">
        <f t="shared" si="11"/>
        <v>123</v>
      </c>
      <c r="U136" s="4">
        <f t="shared" si="12"/>
        <v>-0.87</v>
      </c>
      <c r="X136" s="4">
        <f t="shared" si="13"/>
        <v>0</v>
      </c>
      <c r="Y136" s="13" t="str">
        <f t="shared" si="51"/>
        <v/>
      </c>
      <c r="Z136" s="4" t="str">
        <f t="shared" si="15"/>
        <v/>
      </c>
      <c r="AB136" s="2">
        <f t="shared" si="44"/>
        <v>41</v>
      </c>
      <c r="AC136" s="4">
        <f t="shared" si="16"/>
        <v>123</v>
      </c>
      <c r="AD136" s="4">
        <f t="shared" si="17"/>
        <v>-0.96</v>
      </c>
      <c r="AG136" s="4">
        <f t="shared" si="18"/>
        <v>0</v>
      </c>
      <c r="AH136" s="13" t="str">
        <f t="shared" si="52"/>
        <v/>
      </c>
      <c r="AI136" s="4" t="str">
        <f t="shared" si="20"/>
        <v/>
      </c>
      <c r="AJ136" s="13"/>
      <c r="AK136" s="2">
        <f t="shared" si="45"/>
        <v>41</v>
      </c>
      <c r="AL136" s="4">
        <f t="shared" si="21"/>
        <v>123</v>
      </c>
      <c r="AM136" s="4">
        <f t="shared" si="22"/>
        <v>-0.96</v>
      </c>
      <c r="AP136" s="4">
        <f t="shared" si="23"/>
        <v>0</v>
      </c>
      <c r="AQ136" s="13" t="str">
        <f t="shared" si="53"/>
        <v/>
      </c>
      <c r="AR136" s="4" t="str">
        <f t="shared" si="25"/>
        <v/>
      </c>
      <c r="AS136" s="13"/>
      <c r="AT136" s="2">
        <f t="shared" si="46"/>
        <v>41</v>
      </c>
      <c r="AU136" s="4">
        <f t="shared" si="26"/>
        <v>123</v>
      </c>
      <c r="AV136" s="4">
        <f t="shared" si="27"/>
        <v>-0.96</v>
      </c>
      <c r="AY136" s="4">
        <f t="shared" si="28"/>
        <v>0</v>
      </c>
      <c r="AZ136" s="13" t="str">
        <f t="shared" si="54"/>
        <v/>
      </c>
      <c r="BA136" s="4" t="str">
        <f t="shared" si="30"/>
        <v/>
      </c>
      <c r="BB136" s="13"/>
      <c r="BC136" s="2">
        <f t="shared" si="47"/>
        <v>41</v>
      </c>
      <c r="BD136" s="4">
        <f t="shared" si="31"/>
        <v>123</v>
      </c>
      <c r="BE136" s="4">
        <f t="shared" si="32"/>
        <v>-0.96</v>
      </c>
      <c r="BH136" s="4">
        <f t="shared" si="33"/>
        <v>0</v>
      </c>
      <c r="BI136" s="13" t="str">
        <f t="shared" si="55"/>
        <v/>
      </c>
      <c r="BJ136" s="4" t="str">
        <f t="shared" si="35"/>
        <v/>
      </c>
      <c r="BK136" s="13"/>
      <c r="BL136" s="2">
        <f t="shared" si="48"/>
        <v>41</v>
      </c>
      <c r="BM136" s="4">
        <f t="shared" si="36"/>
        <v>123</v>
      </c>
      <c r="BN136" s="4">
        <f t="shared" si="37"/>
        <v>-0.96</v>
      </c>
      <c r="BQ136" s="4">
        <f t="shared" si="38"/>
        <v>0</v>
      </c>
      <c r="BR136" s="13" t="str">
        <f t="shared" si="56"/>
        <v/>
      </c>
      <c r="BS136" s="4" t="str">
        <f t="shared" si="40"/>
        <v/>
      </c>
      <c r="BT136" s="25"/>
    </row>
    <row r="137">
      <c r="A137" s="2">
        <f t="shared" si="41"/>
        <v>41.5</v>
      </c>
      <c r="B137" s="4">
        <f t="shared" si="1"/>
        <v>124.5</v>
      </c>
      <c r="C137" s="4">
        <f t="shared" si="2"/>
        <v>-0.99</v>
      </c>
      <c r="F137" s="4">
        <f t="shared" si="3"/>
        <v>0</v>
      </c>
      <c r="G137" s="13" t="str">
        <f t="shared" si="49"/>
        <v/>
      </c>
      <c r="H137" s="4" t="str">
        <f t="shared" si="5"/>
        <v/>
      </c>
      <c r="J137" s="2">
        <f t="shared" si="42"/>
        <v>41.5</v>
      </c>
      <c r="K137" s="4">
        <f t="shared" si="6"/>
        <v>124.5</v>
      </c>
      <c r="L137" s="4">
        <f t="shared" si="7"/>
        <v>-0.93</v>
      </c>
      <c r="O137" s="4">
        <f t="shared" si="8"/>
        <v>0</v>
      </c>
      <c r="P137" s="13" t="str">
        <f t="shared" si="50"/>
        <v/>
      </c>
      <c r="Q137" s="4" t="str">
        <f t="shared" si="10"/>
        <v/>
      </c>
      <c r="S137" s="2">
        <f t="shared" si="43"/>
        <v>41.5</v>
      </c>
      <c r="T137" s="4">
        <f t="shared" si="11"/>
        <v>124.5</v>
      </c>
      <c r="U137" s="4">
        <f t="shared" si="12"/>
        <v>-0.9</v>
      </c>
      <c r="X137" s="4">
        <f t="shared" si="13"/>
        <v>0</v>
      </c>
      <c r="Y137" s="13" t="str">
        <f t="shared" si="51"/>
        <v/>
      </c>
      <c r="Z137" s="4" t="str">
        <f t="shared" si="15"/>
        <v/>
      </c>
      <c r="AB137" s="2">
        <f t="shared" si="44"/>
        <v>41.5</v>
      </c>
      <c r="AC137" s="4">
        <f t="shared" si="16"/>
        <v>124.5</v>
      </c>
      <c r="AD137" s="4">
        <f t="shared" si="17"/>
        <v>-0.99</v>
      </c>
      <c r="AG137" s="4">
        <f t="shared" si="18"/>
        <v>0</v>
      </c>
      <c r="AH137" s="13" t="str">
        <f t="shared" si="52"/>
        <v/>
      </c>
      <c r="AI137" s="4" t="str">
        <f t="shared" si="20"/>
        <v/>
      </c>
      <c r="AJ137" s="13"/>
      <c r="AK137" s="2">
        <f t="shared" si="45"/>
        <v>41.5</v>
      </c>
      <c r="AL137" s="4">
        <f t="shared" si="21"/>
        <v>124.5</v>
      </c>
      <c r="AM137" s="4">
        <f t="shared" si="22"/>
        <v>-0.99</v>
      </c>
      <c r="AP137" s="4">
        <f t="shared" si="23"/>
        <v>0</v>
      </c>
      <c r="AQ137" s="13" t="str">
        <f t="shared" si="53"/>
        <v/>
      </c>
      <c r="AR137" s="4" t="str">
        <f t="shared" si="25"/>
        <v/>
      </c>
      <c r="AS137" s="13"/>
      <c r="AT137" s="2">
        <f t="shared" si="46"/>
        <v>41.5</v>
      </c>
      <c r="AU137" s="4">
        <f t="shared" si="26"/>
        <v>124.5</v>
      </c>
      <c r="AV137" s="4">
        <f t="shared" si="27"/>
        <v>-0.99</v>
      </c>
      <c r="AY137" s="4">
        <f t="shared" si="28"/>
        <v>0</v>
      </c>
      <c r="AZ137" s="13" t="str">
        <f t="shared" si="54"/>
        <v/>
      </c>
      <c r="BA137" s="4" t="str">
        <f t="shared" si="30"/>
        <v/>
      </c>
      <c r="BB137" s="13"/>
      <c r="BC137" s="2">
        <f t="shared" si="47"/>
        <v>41.5</v>
      </c>
      <c r="BD137" s="4">
        <f t="shared" si="31"/>
        <v>124.5</v>
      </c>
      <c r="BE137" s="4">
        <f t="shared" si="32"/>
        <v>-0.99</v>
      </c>
      <c r="BH137" s="4">
        <f t="shared" si="33"/>
        <v>0</v>
      </c>
      <c r="BI137" s="13" t="str">
        <f t="shared" si="55"/>
        <v/>
      </c>
      <c r="BJ137" s="4" t="str">
        <f t="shared" si="35"/>
        <v/>
      </c>
      <c r="BK137" s="13"/>
      <c r="BL137" s="2">
        <f t="shared" si="48"/>
        <v>41.5</v>
      </c>
      <c r="BM137" s="4">
        <f t="shared" si="36"/>
        <v>124.5</v>
      </c>
      <c r="BN137" s="4">
        <f t="shared" si="37"/>
        <v>-0.99</v>
      </c>
      <c r="BQ137" s="4">
        <f t="shared" si="38"/>
        <v>0</v>
      </c>
      <c r="BR137" s="13" t="str">
        <f t="shared" si="56"/>
        <v/>
      </c>
      <c r="BS137" s="4" t="str">
        <f t="shared" si="40"/>
        <v/>
      </c>
      <c r="BT137" s="25"/>
    </row>
    <row r="138">
      <c r="A138" s="2">
        <f t="shared" si="41"/>
        <v>42</v>
      </c>
      <c r="B138" s="4">
        <f t="shared" si="1"/>
        <v>126</v>
      </c>
      <c r="C138" s="4">
        <f t="shared" si="2"/>
        <v>-1.02</v>
      </c>
      <c r="D138" s="4">
        <f>150.75+1/32</f>
        <v>150.78125</v>
      </c>
      <c r="E138" s="4">
        <f>155.25+1/32</f>
        <v>155.28125</v>
      </c>
      <c r="F138" s="4">
        <f t="shared" si="3"/>
        <v>4.5</v>
      </c>
      <c r="G138" s="13">
        <f t="shared" si="49"/>
        <v>0.9931270663</v>
      </c>
      <c r="H138" s="4">
        <f t="shared" si="5"/>
        <v>0</v>
      </c>
      <c r="J138" s="2">
        <f t="shared" si="42"/>
        <v>42</v>
      </c>
      <c r="K138" s="4">
        <f t="shared" si="6"/>
        <v>126</v>
      </c>
      <c r="L138" s="4">
        <f t="shared" si="7"/>
        <v>-0.96</v>
      </c>
      <c r="M138" s="4">
        <f>150+13/16</f>
        <v>150.8125</v>
      </c>
      <c r="N138" s="4">
        <f>155.25+1/32</f>
        <v>155.28125</v>
      </c>
      <c r="O138" s="4">
        <f t="shared" si="8"/>
        <v>4.46875</v>
      </c>
      <c r="P138" s="13">
        <f t="shared" si="50"/>
        <v>0.9965217286</v>
      </c>
      <c r="Q138" s="4">
        <f t="shared" si="10"/>
        <v>0</v>
      </c>
      <c r="S138" s="2">
        <f t="shared" si="43"/>
        <v>42</v>
      </c>
      <c r="T138" s="4">
        <f t="shared" si="11"/>
        <v>126</v>
      </c>
      <c r="U138" s="4">
        <f t="shared" si="12"/>
        <v>-0.93</v>
      </c>
      <c r="V138" s="4">
        <f>150.875-1/32</f>
        <v>150.84375</v>
      </c>
      <c r="W138" s="4">
        <f>155.25+1/32</f>
        <v>155.28125</v>
      </c>
      <c r="X138" s="4">
        <f t="shared" si="13"/>
        <v>4.4375</v>
      </c>
      <c r="Y138" s="13">
        <f t="shared" si="51"/>
        <v>0.993031274</v>
      </c>
      <c r="Z138" s="4">
        <f t="shared" si="15"/>
        <v>0</v>
      </c>
      <c r="AB138" s="2">
        <f t="shared" si="44"/>
        <v>42</v>
      </c>
      <c r="AC138" s="4">
        <f t="shared" si="16"/>
        <v>126</v>
      </c>
      <c r="AD138" s="4">
        <f t="shared" si="17"/>
        <v>-1.02</v>
      </c>
      <c r="AG138" s="4">
        <f t="shared" si="18"/>
        <v>0</v>
      </c>
      <c r="AH138" s="13" t="str">
        <f t="shared" si="52"/>
        <v/>
      </c>
      <c r="AI138" s="4" t="str">
        <f t="shared" si="20"/>
        <v/>
      </c>
      <c r="AJ138" s="13"/>
      <c r="AK138" s="2">
        <f t="shared" si="45"/>
        <v>42</v>
      </c>
      <c r="AL138" s="4">
        <f t="shared" si="21"/>
        <v>126</v>
      </c>
      <c r="AM138" s="4">
        <f t="shared" si="22"/>
        <v>-1.02</v>
      </c>
      <c r="AP138" s="4">
        <f t="shared" si="23"/>
        <v>0</v>
      </c>
      <c r="AQ138" s="13" t="str">
        <f t="shared" si="53"/>
        <v/>
      </c>
      <c r="AR138" s="4" t="str">
        <f t="shared" si="25"/>
        <v/>
      </c>
      <c r="AS138" s="13"/>
      <c r="AT138" s="2">
        <f t="shared" si="46"/>
        <v>42</v>
      </c>
      <c r="AU138" s="4">
        <f t="shared" si="26"/>
        <v>126</v>
      </c>
      <c r="AV138" s="4">
        <f t="shared" si="27"/>
        <v>-1.02</v>
      </c>
      <c r="AY138" s="4">
        <f t="shared" si="28"/>
        <v>0</v>
      </c>
      <c r="AZ138" s="13" t="str">
        <f t="shared" si="54"/>
        <v/>
      </c>
      <c r="BA138" s="4" t="str">
        <f t="shared" si="30"/>
        <v/>
      </c>
      <c r="BB138" s="13"/>
      <c r="BC138" s="2">
        <f t="shared" si="47"/>
        <v>42</v>
      </c>
      <c r="BD138" s="4">
        <f t="shared" si="31"/>
        <v>126</v>
      </c>
      <c r="BE138" s="4">
        <f t="shared" si="32"/>
        <v>-1.02</v>
      </c>
      <c r="BH138" s="4">
        <f t="shared" si="33"/>
        <v>0</v>
      </c>
      <c r="BI138" s="13" t="str">
        <f t="shared" si="55"/>
        <v/>
      </c>
      <c r="BJ138" s="4" t="str">
        <f t="shared" si="35"/>
        <v/>
      </c>
      <c r="BK138" s="13"/>
      <c r="BL138" s="2">
        <f t="shared" si="48"/>
        <v>42</v>
      </c>
      <c r="BM138" s="4">
        <f t="shared" si="36"/>
        <v>126</v>
      </c>
      <c r="BN138" s="4">
        <f t="shared" si="37"/>
        <v>-1.02</v>
      </c>
      <c r="BQ138" s="4">
        <f t="shared" si="38"/>
        <v>0</v>
      </c>
      <c r="BR138" s="13" t="str">
        <f t="shared" si="56"/>
        <v/>
      </c>
      <c r="BS138" s="4" t="str">
        <f t="shared" si="40"/>
        <v/>
      </c>
      <c r="BT138" s="25"/>
    </row>
    <row r="139">
      <c r="A139" s="2">
        <f t="shared" si="41"/>
        <v>42.5</v>
      </c>
      <c r="B139" s="4">
        <f t="shared" si="1"/>
        <v>127.5</v>
      </c>
      <c r="C139" s="4">
        <f t="shared" si="2"/>
        <v>-1.05</v>
      </c>
      <c r="F139" s="4">
        <f t="shared" si="3"/>
        <v>0</v>
      </c>
      <c r="G139" s="13" t="str">
        <f t="shared" si="49"/>
        <v/>
      </c>
      <c r="H139" s="4" t="str">
        <f t="shared" si="5"/>
        <v/>
      </c>
      <c r="J139" s="2">
        <f t="shared" si="42"/>
        <v>42.5</v>
      </c>
      <c r="K139" s="4">
        <f t="shared" si="6"/>
        <v>127.5</v>
      </c>
      <c r="L139" s="4">
        <f t="shared" si="7"/>
        <v>-0.99</v>
      </c>
      <c r="O139" s="4">
        <f t="shared" si="8"/>
        <v>0</v>
      </c>
      <c r="P139" s="13" t="str">
        <f t="shared" si="50"/>
        <v/>
      </c>
      <c r="Q139" s="4" t="str">
        <f t="shared" si="10"/>
        <v/>
      </c>
      <c r="S139" s="2">
        <f t="shared" si="43"/>
        <v>42.5</v>
      </c>
      <c r="T139" s="4">
        <f t="shared" si="11"/>
        <v>127.5</v>
      </c>
      <c r="U139" s="4">
        <f t="shared" si="12"/>
        <v>-0.96</v>
      </c>
      <c r="X139" s="4">
        <f t="shared" si="13"/>
        <v>0</v>
      </c>
      <c r="Y139" s="13" t="str">
        <f t="shared" si="51"/>
        <v/>
      </c>
      <c r="Z139" s="4" t="str">
        <f t="shared" si="15"/>
        <v/>
      </c>
      <c r="AB139" s="2">
        <f t="shared" si="44"/>
        <v>42.5</v>
      </c>
      <c r="AC139" s="4">
        <f t="shared" si="16"/>
        <v>127.5</v>
      </c>
      <c r="AD139" s="4">
        <f t="shared" si="17"/>
        <v>-1.05</v>
      </c>
      <c r="AG139" s="4">
        <f t="shared" si="18"/>
        <v>0</v>
      </c>
      <c r="AH139" s="13" t="str">
        <f t="shared" si="52"/>
        <v/>
      </c>
      <c r="AI139" s="4" t="str">
        <f t="shared" si="20"/>
        <v/>
      </c>
      <c r="AJ139" s="13"/>
      <c r="AK139" s="2">
        <f t="shared" si="45"/>
        <v>42.5</v>
      </c>
      <c r="AL139" s="4">
        <f t="shared" si="21"/>
        <v>127.5</v>
      </c>
      <c r="AM139" s="4">
        <f t="shared" si="22"/>
        <v>-1.05</v>
      </c>
      <c r="AP139" s="4">
        <f t="shared" si="23"/>
        <v>0</v>
      </c>
      <c r="AQ139" s="13" t="str">
        <f t="shared" si="53"/>
        <v/>
      </c>
      <c r="AR139" s="4" t="str">
        <f t="shared" si="25"/>
        <v/>
      </c>
      <c r="AS139" s="13"/>
      <c r="AT139" s="2">
        <f t="shared" si="46"/>
        <v>42.5</v>
      </c>
      <c r="AU139" s="4">
        <f t="shared" si="26"/>
        <v>127.5</v>
      </c>
      <c r="AV139" s="4">
        <f t="shared" si="27"/>
        <v>-1.05</v>
      </c>
      <c r="AY139" s="4">
        <f t="shared" si="28"/>
        <v>0</v>
      </c>
      <c r="AZ139" s="13" t="str">
        <f t="shared" si="54"/>
        <v/>
      </c>
      <c r="BA139" s="4" t="str">
        <f t="shared" si="30"/>
        <v/>
      </c>
      <c r="BB139" s="13"/>
      <c r="BC139" s="2">
        <f t="shared" si="47"/>
        <v>42.5</v>
      </c>
      <c r="BD139" s="4">
        <f t="shared" si="31"/>
        <v>127.5</v>
      </c>
      <c r="BE139" s="4">
        <f t="shared" si="32"/>
        <v>-1.05</v>
      </c>
      <c r="BH139" s="4">
        <f t="shared" si="33"/>
        <v>0</v>
      </c>
      <c r="BI139" s="13" t="str">
        <f t="shared" si="55"/>
        <v/>
      </c>
      <c r="BJ139" s="4" t="str">
        <f t="shared" si="35"/>
        <v/>
      </c>
      <c r="BK139" s="13"/>
      <c r="BL139" s="2">
        <f t="shared" si="48"/>
        <v>42.5</v>
      </c>
      <c r="BM139" s="4">
        <f t="shared" si="36"/>
        <v>127.5</v>
      </c>
      <c r="BN139" s="4">
        <f t="shared" si="37"/>
        <v>-1.05</v>
      </c>
      <c r="BQ139" s="4">
        <f t="shared" si="38"/>
        <v>0</v>
      </c>
      <c r="BR139" s="13" t="str">
        <f t="shared" si="56"/>
        <v/>
      </c>
      <c r="BS139" s="4" t="str">
        <f t="shared" si="40"/>
        <v/>
      </c>
      <c r="BT139" s="25"/>
    </row>
    <row r="140">
      <c r="A140" s="2">
        <f t="shared" si="41"/>
        <v>43</v>
      </c>
      <c r="B140" s="4">
        <f t="shared" si="1"/>
        <v>129</v>
      </c>
      <c r="C140" s="4">
        <f t="shared" si="2"/>
        <v>-1.08</v>
      </c>
      <c r="F140" s="4">
        <f t="shared" si="3"/>
        <v>0</v>
      </c>
      <c r="G140" s="13" t="str">
        <f t="shared" si="49"/>
        <v/>
      </c>
      <c r="H140" s="4" t="str">
        <f t="shared" si="5"/>
        <v/>
      </c>
      <c r="J140" s="2">
        <f t="shared" si="42"/>
        <v>43</v>
      </c>
      <c r="K140" s="4">
        <f t="shared" si="6"/>
        <v>129</v>
      </c>
      <c r="L140" s="4">
        <f t="shared" si="7"/>
        <v>-1.02</v>
      </c>
      <c r="O140" s="4">
        <f t="shared" si="8"/>
        <v>0</v>
      </c>
      <c r="P140" s="13" t="str">
        <f t="shared" si="50"/>
        <v/>
      </c>
      <c r="Q140" s="4" t="str">
        <f t="shared" si="10"/>
        <v/>
      </c>
      <c r="S140" s="2">
        <f t="shared" si="43"/>
        <v>43</v>
      </c>
      <c r="T140" s="4">
        <f t="shared" si="11"/>
        <v>129</v>
      </c>
      <c r="U140" s="4">
        <f t="shared" si="12"/>
        <v>-0.99</v>
      </c>
      <c r="X140" s="4">
        <f t="shared" si="13"/>
        <v>0</v>
      </c>
      <c r="Y140" s="13" t="str">
        <f t="shared" si="51"/>
        <v/>
      </c>
      <c r="Z140" s="4" t="str">
        <f t="shared" si="15"/>
        <v/>
      </c>
      <c r="AB140" s="2">
        <f t="shared" si="44"/>
        <v>43</v>
      </c>
      <c r="AC140" s="4">
        <f t="shared" si="16"/>
        <v>129</v>
      </c>
      <c r="AD140" s="4">
        <f t="shared" si="17"/>
        <v>-1.08</v>
      </c>
      <c r="AG140" s="4">
        <f t="shared" si="18"/>
        <v>0</v>
      </c>
      <c r="AH140" s="13" t="str">
        <f t="shared" si="52"/>
        <v/>
      </c>
      <c r="AI140" s="4" t="str">
        <f t="shared" si="20"/>
        <v/>
      </c>
      <c r="AJ140" s="13"/>
      <c r="AK140" s="2">
        <f t="shared" si="45"/>
        <v>43</v>
      </c>
      <c r="AL140" s="4">
        <f t="shared" si="21"/>
        <v>129</v>
      </c>
      <c r="AM140" s="4">
        <f t="shared" si="22"/>
        <v>-1.08</v>
      </c>
      <c r="AP140" s="4">
        <f t="shared" si="23"/>
        <v>0</v>
      </c>
      <c r="AQ140" s="13" t="str">
        <f t="shared" si="53"/>
        <v/>
      </c>
      <c r="AR140" s="4" t="str">
        <f t="shared" si="25"/>
        <v/>
      </c>
      <c r="AS140" s="13"/>
      <c r="AT140" s="2">
        <f t="shared" si="46"/>
        <v>43</v>
      </c>
      <c r="AU140" s="4">
        <f t="shared" si="26"/>
        <v>129</v>
      </c>
      <c r="AV140" s="4">
        <f t="shared" si="27"/>
        <v>-1.08</v>
      </c>
      <c r="AY140" s="4">
        <f t="shared" si="28"/>
        <v>0</v>
      </c>
      <c r="AZ140" s="13" t="str">
        <f t="shared" si="54"/>
        <v/>
      </c>
      <c r="BA140" s="4" t="str">
        <f t="shared" si="30"/>
        <v/>
      </c>
      <c r="BB140" s="13"/>
      <c r="BC140" s="2">
        <f t="shared" si="47"/>
        <v>43</v>
      </c>
      <c r="BD140" s="4">
        <f t="shared" si="31"/>
        <v>129</v>
      </c>
      <c r="BE140" s="4">
        <f t="shared" si="32"/>
        <v>-1.08</v>
      </c>
      <c r="BH140" s="4">
        <f t="shared" si="33"/>
        <v>0</v>
      </c>
      <c r="BI140" s="13" t="str">
        <f t="shared" si="55"/>
        <v/>
      </c>
      <c r="BJ140" s="4" t="str">
        <f t="shared" si="35"/>
        <v/>
      </c>
      <c r="BK140" s="13"/>
      <c r="BL140" s="2">
        <f t="shared" si="48"/>
        <v>43</v>
      </c>
      <c r="BM140" s="4">
        <f t="shared" si="36"/>
        <v>129</v>
      </c>
      <c r="BN140" s="4">
        <f t="shared" si="37"/>
        <v>-1.08</v>
      </c>
      <c r="BQ140" s="4">
        <f t="shared" si="38"/>
        <v>0</v>
      </c>
      <c r="BR140" s="13" t="str">
        <f t="shared" si="56"/>
        <v/>
      </c>
      <c r="BS140" s="4" t="str">
        <f t="shared" si="40"/>
        <v/>
      </c>
      <c r="BT140" s="25"/>
    </row>
    <row r="141">
      <c r="A141" s="2">
        <f t="shared" si="41"/>
        <v>43.5</v>
      </c>
      <c r="B141" s="4">
        <f t="shared" si="1"/>
        <v>130.5</v>
      </c>
      <c r="C141" s="4">
        <f t="shared" si="2"/>
        <v>-1.11</v>
      </c>
      <c r="F141" s="4">
        <f t="shared" si="3"/>
        <v>0</v>
      </c>
      <c r="G141" s="13" t="str">
        <f t="shared" si="49"/>
        <v/>
      </c>
      <c r="H141" s="4" t="str">
        <f t="shared" si="5"/>
        <v/>
      </c>
      <c r="J141" s="2">
        <f t="shared" si="42"/>
        <v>43.5</v>
      </c>
      <c r="K141" s="4">
        <f t="shared" si="6"/>
        <v>130.5</v>
      </c>
      <c r="L141" s="4">
        <f t="shared" si="7"/>
        <v>-1.05</v>
      </c>
      <c r="O141" s="4">
        <f t="shared" si="8"/>
        <v>0</v>
      </c>
      <c r="P141" s="13" t="str">
        <f t="shared" si="50"/>
        <v/>
      </c>
      <c r="Q141" s="4" t="str">
        <f t="shared" si="10"/>
        <v/>
      </c>
      <c r="S141" s="2">
        <f t="shared" si="43"/>
        <v>43.5</v>
      </c>
      <c r="T141" s="4">
        <f t="shared" si="11"/>
        <v>130.5</v>
      </c>
      <c r="U141" s="4">
        <f t="shared" si="12"/>
        <v>-1.02</v>
      </c>
      <c r="X141" s="4">
        <f t="shared" si="13"/>
        <v>0</v>
      </c>
      <c r="Y141" s="13" t="str">
        <f t="shared" si="51"/>
        <v/>
      </c>
      <c r="Z141" s="4" t="str">
        <f t="shared" si="15"/>
        <v/>
      </c>
      <c r="AB141" s="2">
        <f t="shared" si="44"/>
        <v>43.5</v>
      </c>
      <c r="AC141" s="4">
        <f t="shared" si="16"/>
        <v>130.5</v>
      </c>
      <c r="AD141" s="4">
        <f t="shared" si="17"/>
        <v>-1.11</v>
      </c>
      <c r="AG141" s="4">
        <f t="shared" si="18"/>
        <v>0</v>
      </c>
      <c r="AH141" s="13" t="str">
        <f t="shared" si="52"/>
        <v/>
      </c>
      <c r="AI141" s="4" t="str">
        <f t="shared" si="20"/>
        <v/>
      </c>
      <c r="AJ141" s="13"/>
      <c r="AK141" s="2">
        <f t="shared" si="45"/>
        <v>43.5</v>
      </c>
      <c r="AL141" s="4">
        <f t="shared" si="21"/>
        <v>130.5</v>
      </c>
      <c r="AM141" s="4">
        <f t="shared" si="22"/>
        <v>-1.11</v>
      </c>
      <c r="AP141" s="4">
        <f t="shared" si="23"/>
        <v>0</v>
      </c>
      <c r="AQ141" s="13" t="str">
        <f t="shared" si="53"/>
        <v/>
      </c>
      <c r="AR141" s="4" t="str">
        <f t="shared" si="25"/>
        <v/>
      </c>
      <c r="AS141" s="13"/>
      <c r="AT141" s="2">
        <f t="shared" si="46"/>
        <v>43.5</v>
      </c>
      <c r="AU141" s="4">
        <f t="shared" si="26"/>
        <v>130.5</v>
      </c>
      <c r="AV141" s="4">
        <f t="shared" si="27"/>
        <v>-1.11</v>
      </c>
      <c r="AY141" s="4">
        <f t="shared" si="28"/>
        <v>0</v>
      </c>
      <c r="AZ141" s="13" t="str">
        <f t="shared" si="54"/>
        <v/>
      </c>
      <c r="BA141" s="4" t="str">
        <f t="shared" si="30"/>
        <v/>
      </c>
      <c r="BB141" s="13"/>
      <c r="BC141" s="2">
        <f t="shared" si="47"/>
        <v>43.5</v>
      </c>
      <c r="BD141" s="4">
        <f t="shared" si="31"/>
        <v>130.5</v>
      </c>
      <c r="BE141" s="4">
        <f t="shared" si="32"/>
        <v>-1.11</v>
      </c>
      <c r="BH141" s="4">
        <f t="shared" si="33"/>
        <v>0</v>
      </c>
      <c r="BI141" s="13" t="str">
        <f t="shared" si="55"/>
        <v/>
      </c>
      <c r="BJ141" s="4" t="str">
        <f t="shared" si="35"/>
        <v/>
      </c>
      <c r="BK141" s="13"/>
      <c r="BL141" s="2">
        <f t="shared" si="48"/>
        <v>43.5</v>
      </c>
      <c r="BM141" s="4">
        <f t="shared" si="36"/>
        <v>130.5</v>
      </c>
      <c r="BN141" s="4">
        <f t="shared" si="37"/>
        <v>-1.11</v>
      </c>
      <c r="BQ141" s="4">
        <f t="shared" si="38"/>
        <v>0</v>
      </c>
      <c r="BR141" s="13" t="str">
        <f t="shared" si="56"/>
        <v/>
      </c>
      <c r="BS141" s="4" t="str">
        <f t="shared" si="40"/>
        <v/>
      </c>
      <c r="BT141" s="25"/>
    </row>
    <row r="142">
      <c r="A142" s="2">
        <f t="shared" si="41"/>
        <v>44</v>
      </c>
      <c r="B142" s="4">
        <f t="shared" si="1"/>
        <v>132</v>
      </c>
      <c r="C142" s="4">
        <f t="shared" si="2"/>
        <v>-1.14</v>
      </c>
      <c r="D142" s="4">
        <f>150.75+1/32</f>
        <v>150.78125</v>
      </c>
      <c r="E142" s="4">
        <f>155+5/16</f>
        <v>155.3125</v>
      </c>
      <c r="F142" s="4">
        <f t="shared" si="3"/>
        <v>4.53125</v>
      </c>
      <c r="G142" s="13">
        <f t="shared" si="49"/>
        <v>0.9965694582</v>
      </c>
      <c r="H142" s="4">
        <f t="shared" si="5"/>
        <v>0</v>
      </c>
      <c r="J142" s="2">
        <f t="shared" si="42"/>
        <v>44</v>
      </c>
      <c r="K142" s="4">
        <f t="shared" si="6"/>
        <v>132</v>
      </c>
      <c r="L142" s="4">
        <f t="shared" si="7"/>
        <v>-1.08</v>
      </c>
      <c r="M142" s="4">
        <f>150+13/16</f>
        <v>150.8125</v>
      </c>
      <c r="N142" s="4">
        <f>155.25+1/32</f>
        <v>155.28125</v>
      </c>
      <c r="O142" s="4">
        <f t="shared" si="8"/>
        <v>4.46875</v>
      </c>
      <c r="P142" s="13">
        <f t="shared" si="50"/>
        <v>0.9965217286</v>
      </c>
      <c r="Q142" s="4">
        <f t="shared" si="10"/>
        <v>0</v>
      </c>
      <c r="S142" s="2">
        <f t="shared" si="43"/>
        <v>44</v>
      </c>
      <c r="T142" s="4">
        <f t="shared" si="11"/>
        <v>132</v>
      </c>
      <c r="U142" s="4">
        <f t="shared" si="12"/>
        <v>-1.05</v>
      </c>
      <c r="V142" s="4">
        <f>150.875-1/32</f>
        <v>150.84375</v>
      </c>
      <c r="W142" s="4">
        <f>155.25+1/32</f>
        <v>155.28125</v>
      </c>
      <c r="X142" s="4">
        <f t="shared" si="13"/>
        <v>4.4375</v>
      </c>
      <c r="Y142" s="13">
        <f t="shared" si="51"/>
        <v>0.993031274</v>
      </c>
      <c r="Z142" s="4">
        <f t="shared" si="15"/>
        <v>0</v>
      </c>
      <c r="AB142" s="2">
        <f t="shared" si="44"/>
        <v>44</v>
      </c>
      <c r="AC142" s="4">
        <f t="shared" si="16"/>
        <v>132</v>
      </c>
      <c r="AD142" s="4">
        <f t="shared" si="17"/>
        <v>-1.14</v>
      </c>
      <c r="AG142" s="4">
        <f t="shared" si="18"/>
        <v>0</v>
      </c>
      <c r="AH142" s="13" t="str">
        <f t="shared" si="52"/>
        <v/>
      </c>
      <c r="AI142" s="4" t="str">
        <f t="shared" si="20"/>
        <v/>
      </c>
      <c r="AJ142" s="13"/>
      <c r="AK142" s="2">
        <f t="shared" si="45"/>
        <v>44</v>
      </c>
      <c r="AL142" s="4">
        <f t="shared" si="21"/>
        <v>132</v>
      </c>
      <c r="AM142" s="4">
        <f t="shared" si="22"/>
        <v>-1.14</v>
      </c>
      <c r="AP142" s="4">
        <f t="shared" si="23"/>
        <v>0</v>
      </c>
      <c r="AQ142" s="13" t="str">
        <f t="shared" si="53"/>
        <v/>
      </c>
      <c r="AR142" s="4" t="str">
        <f t="shared" si="25"/>
        <v/>
      </c>
      <c r="AS142" s="13"/>
      <c r="AT142" s="2">
        <f t="shared" si="46"/>
        <v>44</v>
      </c>
      <c r="AU142" s="4">
        <f t="shared" si="26"/>
        <v>132</v>
      </c>
      <c r="AV142" s="4">
        <f t="shared" si="27"/>
        <v>-1.14</v>
      </c>
      <c r="AY142" s="4">
        <f t="shared" si="28"/>
        <v>0</v>
      </c>
      <c r="AZ142" s="13" t="str">
        <f t="shared" si="54"/>
        <v/>
      </c>
      <c r="BA142" s="4" t="str">
        <f t="shared" si="30"/>
        <v/>
      </c>
      <c r="BB142" s="13"/>
      <c r="BC142" s="2">
        <f t="shared" si="47"/>
        <v>44</v>
      </c>
      <c r="BD142" s="4">
        <f t="shared" si="31"/>
        <v>132</v>
      </c>
      <c r="BE142" s="4">
        <f t="shared" si="32"/>
        <v>-1.14</v>
      </c>
      <c r="BH142" s="4">
        <f t="shared" si="33"/>
        <v>0</v>
      </c>
      <c r="BI142" s="13" t="str">
        <f t="shared" si="55"/>
        <v/>
      </c>
      <c r="BJ142" s="4" t="str">
        <f t="shared" si="35"/>
        <v/>
      </c>
      <c r="BK142" s="13"/>
      <c r="BL142" s="2">
        <f t="shared" si="48"/>
        <v>44</v>
      </c>
      <c r="BM142" s="4">
        <f t="shared" si="36"/>
        <v>132</v>
      </c>
      <c r="BN142" s="4">
        <f t="shared" si="37"/>
        <v>-1.14</v>
      </c>
      <c r="BQ142" s="4">
        <f t="shared" si="38"/>
        <v>0</v>
      </c>
      <c r="BR142" s="13" t="str">
        <f t="shared" si="56"/>
        <v/>
      </c>
      <c r="BS142" s="4" t="str">
        <f t="shared" si="40"/>
        <v/>
      </c>
      <c r="BT142" s="25"/>
    </row>
    <row r="143">
      <c r="A143" s="2">
        <f t="shared" si="41"/>
        <v>44.5</v>
      </c>
      <c r="B143" s="4">
        <f t="shared" si="1"/>
        <v>133.5</v>
      </c>
      <c r="C143" s="4">
        <f t="shared" si="2"/>
        <v>-1.17</v>
      </c>
      <c r="F143" s="4">
        <f t="shared" si="3"/>
        <v>0</v>
      </c>
      <c r="G143" s="13" t="str">
        <f t="shared" si="49"/>
        <v/>
      </c>
      <c r="H143" s="4" t="str">
        <f t="shared" si="5"/>
        <v/>
      </c>
      <c r="J143" s="2">
        <f t="shared" si="42"/>
        <v>44.5</v>
      </c>
      <c r="K143" s="4">
        <f t="shared" si="6"/>
        <v>133.5</v>
      </c>
      <c r="L143" s="4">
        <f t="shared" si="7"/>
        <v>-1.11</v>
      </c>
      <c r="O143" s="4">
        <f t="shared" si="8"/>
        <v>0</v>
      </c>
      <c r="P143" s="13" t="str">
        <f t="shared" si="50"/>
        <v/>
      </c>
      <c r="Q143" s="4" t="str">
        <f t="shared" si="10"/>
        <v/>
      </c>
      <c r="S143" s="2">
        <f t="shared" si="43"/>
        <v>44.5</v>
      </c>
      <c r="T143" s="4">
        <f t="shared" si="11"/>
        <v>133.5</v>
      </c>
      <c r="U143" s="4">
        <f t="shared" si="12"/>
        <v>-1.08</v>
      </c>
      <c r="X143" s="4">
        <f t="shared" si="13"/>
        <v>0</v>
      </c>
      <c r="Y143" s="13" t="str">
        <f t="shared" si="51"/>
        <v/>
      </c>
      <c r="Z143" s="4" t="str">
        <f t="shared" si="15"/>
        <v/>
      </c>
      <c r="AB143" s="2">
        <f t="shared" si="44"/>
        <v>44.5</v>
      </c>
      <c r="AC143" s="4">
        <f t="shared" si="16"/>
        <v>133.5</v>
      </c>
      <c r="AD143" s="4">
        <f t="shared" si="17"/>
        <v>-1.17</v>
      </c>
      <c r="AG143" s="4">
        <f t="shared" si="18"/>
        <v>0</v>
      </c>
      <c r="AH143" s="13" t="str">
        <f t="shared" si="52"/>
        <v/>
      </c>
      <c r="AI143" s="4" t="str">
        <f t="shared" si="20"/>
        <v/>
      </c>
      <c r="AJ143" s="13"/>
      <c r="AK143" s="2">
        <f t="shared" si="45"/>
        <v>44.5</v>
      </c>
      <c r="AL143" s="4">
        <f t="shared" si="21"/>
        <v>133.5</v>
      </c>
      <c r="AM143" s="4">
        <f t="shared" si="22"/>
        <v>-1.17</v>
      </c>
      <c r="AP143" s="4">
        <f t="shared" si="23"/>
        <v>0</v>
      </c>
      <c r="AQ143" s="13" t="str">
        <f t="shared" si="53"/>
        <v/>
      </c>
      <c r="AR143" s="4" t="str">
        <f t="shared" si="25"/>
        <v/>
      </c>
      <c r="AS143" s="13"/>
      <c r="AT143" s="2">
        <f t="shared" si="46"/>
        <v>44.5</v>
      </c>
      <c r="AU143" s="4">
        <f t="shared" si="26"/>
        <v>133.5</v>
      </c>
      <c r="AV143" s="4">
        <f t="shared" si="27"/>
        <v>-1.17</v>
      </c>
      <c r="AY143" s="4">
        <f t="shared" si="28"/>
        <v>0</v>
      </c>
      <c r="AZ143" s="13" t="str">
        <f t="shared" si="54"/>
        <v/>
      </c>
      <c r="BA143" s="4" t="str">
        <f t="shared" si="30"/>
        <v/>
      </c>
      <c r="BB143" s="13"/>
      <c r="BC143" s="2">
        <f t="shared" si="47"/>
        <v>44.5</v>
      </c>
      <c r="BD143" s="4">
        <f t="shared" si="31"/>
        <v>133.5</v>
      </c>
      <c r="BE143" s="4">
        <f t="shared" si="32"/>
        <v>-1.17</v>
      </c>
      <c r="BH143" s="4">
        <f t="shared" si="33"/>
        <v>0</v>
      </c>
      <c r="BI143" s="13" t="str">
        <f t="shared" si="55"/>
        <v/>
      </c>
      <c r="BJ143" s="4" t="str">
        <f t="shared" si="35"/>
        <v/>
      </c>
      <c r="BK143" s="13"/>
      <c r="BL143" s="2">
        <f t="shared" si="48"/>
        <v>44.5</v>
      </c>
      <c r="BM143" s="4">
        <f t="shared" si="36"/>
        <v>133.5</v>
      </c>
      <c r="BN143" s="4">
        <f t="shared" si="37"/>
        <v>-1.17</v>
      </c>
      <c r="BQ143" s="4">
        <f t="shared" si="38"/>
        <v>0</v>
      </c>
      <c r="BR143" s="13" t="str">
        <f t="shared" si="56"/>
        <v/>
      </c>
      <c r="BS143" s="4" t="str">
        <f t="shared" si="40"/>
        <v/>
      </c>
      <c r="BT143" s="25"/>
    </row>
    <row r="144">
      <c r="A144" s="2">
        <f t="shared" si="41"/>
        <v>45</v>
      </c>
      <c r="B144" s="4">
        <f t="shared" si="1"/>
        <v>135</v>
      </c>
      <c r="C144" s="4">
        <f t="shared" si="2"/>
        <v>-1.2</v>
      </c>
      <c r="F144" s="4">
        <f t="shared" si="3"/>
        <v>0</v>
      </c>
      <c r="G144" s="13" t="str">
        <f t="shared" si="49"/>
        <v/>
      </c>
      <c r="H144" s="4" t="str">
        <f t="shared" si="5"/>
        <v/>
      </c>
      <c r="J144" s="2">
        <f t="shared" si="42"/>
        <v>45</v>
      </c>
      <c r="K144" s="4">
        <f t="shared" si="6"/>
        <v>135</v>
      </c>
      <c r="L144" s="4">
        <f t="shared" si="7"/>
        <v>-1.14</v>
      </c>
      <c r="O144" s="4">
        <f t="shared" si="8"/>
        <v>0</v>
      </c>
      <c r="P144" s="13" t="str">
        <f t="shared" si="50"/>
        <v/>
      </c>
      <c r="Q144" s="4" t="str">
        <f t="shared" si="10"/>
        <v/>
      </c>
      <c r="S144" s="2">
        <f t="shared" si="43"/>
        <v>45</v>
      </c>
      <c r="T144" s="4">
        <f t="shared" si="11"/>
        <v>135</v>
      </c>
      <c r="U144" s="4">
        <f t="shared" si="12"/>
        <v>-1.11</v>
      </c>
      <c r="X144" s="4">
        <f t="shared" si="13"/>
        <v>0</v>
      </c>
      <c r="Y144" s="13" t="str">
        <f t="shared" si="51"/>
        <v/>
      </c>
      <c r="Z144" s="4" t="str">
        <f t="shared" si="15"/>
        <v/>
      </c>
      <c r="AB144" s="2">
        <f t="shared" si="44"/>
        <v>45</v>
      </c>
      <c r="AC144" s="4">
        <f t="shared" si="16"/>
        <v>135</v>
      </c>
      <c r="AD144" s="4">
        <f t="shared" si="17"/>
        <v>-1.2</v>
      </c>
      <c r="AG144" s="4">
        <f t="shared" si="18"/>
        <v>0</v>
      </c>
      <c r="AH144" s="13" t="str">
        <f t="shared" si="52"/>
        <v/>
      </c>
      <c r="AI144" s="4" t="str">
        <f t="shared" si="20"/>
        <v/>
      </c>
      <c r="AJ144" s="13"/>
      <c r="AK144" s="2">
        <f t="shared" si="45"/>
        <v>45</v>
      </c>
      <c r="AL144" s="4">
        <f t="shared" si="21"/>
        <v>135</v>
      </c>
      <c r="AM144" s="4">
        <f t="shared" si="22"/>
        <v>-1.2</v>
      </c>
      <c r="AP144" s="4">
        <f t="shared" si="23"/>
        <v>0</v>
      </c>
      <c r="AQ144" s="13" t="str">
        <f t="shared" si="53"/>
        <v/>
      </c>
      <c r="AR144" s="4" t="str">
        <f t="shared" si="25"/>
        <v/>
      </c>
      <c r="AS144" s="13"/>
      <c r="AT144" s="2">
        <f t="shared" si="46"/>
        <v>45</v>
      </c>
      <c r="AU144" s="4">
        <f t="shared" si="26"/>
        <v>135</v>
      </c>
      <c r="AV144" s="4">
        <f t="shared" si="27"/>
        <v>-1.2</v>
      </c>
      <c r="AY144" s="4">
        <f t="shared" si="28"/>
        <v>0</v>
      </c>
      <c r="AZ144" s="13" t="str">
        <f t="shared" si="54"/>
        <v/>
      </c>
      <c r="BA144" s="4" t="str">
        <f t="shared" si="30"/>
        <v/>
      </c>
      <c r="BB144" s="13"/>
      <c r="BC144" s="2">
        <f t="shared" si="47"/>
        <v>45</v>
      </c>
      <c r="BD144" s="4">
        <f t="shared" si="31"/>
        <v>135</v>
      </c>
      <c r="BE144" s="4">
        <f t="shared" si="32"/>
        <v>-1.2</v>
      </c>
      <c r="BH144" s="4">
        <f t="shared" si="33"/>
        <v>0</v>
      </c>
      <c r="BI144" s="13" t="str">
        <f t="shared" si="55"/>
        <v/>
      </c>
      <c r="BJ144" s="4" t="str">
        <f t="shared" si="35"/>
        <v/>
      </c>
      <c r="BK144" s="13"/>
      <c r="BL144" s="2">
        <f t="shared" si="48"/>
        <v>45</v>
      </c>
      <c r="BM144" s="4">
        <f t="shared" si="36"/>
        <v>135</v>
      </c>
      <c r="BN144" s="4">
        <f t="shared" si="37"/>
        <v>-1.2</v>
      </c>
      <c r="BQ144" s="4">
        <f t="shared" si="38"/>
        <v>0</v>
      </c>
      <c r="BR144" s="13" t="str">
        <f t="shared" si="56"/>
        <v/>
      </c>
      <c r="BS144" s="4" t="str">
        <f t="shared" si="40"/>
        <v/>
      </c>
      <c r="BT144" s="25"/>
    </row>
    <row r="145">
      <c r="A145" s="2">
        <f t="shared" si="41"/>
        <v>45.5</v>
      </c>
      <c r="B145" s="4">
        <f t="shared" si="1"/>
        <v>136.5</v>
      </c>
      <c r="C145" s="4">
        <f t="shared" si="2"/>
        <v>-1.23</v>
      </c>
      <c r="F145" s="4">
        <f t="shared" si="3"/>
        <v>0</v>
      </c>
      <c r="G145" s="13" t="str">
        <f t="shared" si="49"/>
        <v/>
      </c>
      <c r="H145" s="4" t="str">
        <f t="shared" si="5"/>
        <v/>
      </c>
      <c r="J145" s="2">
        <f t="shared" si="42"/>
        <v>45.5</v>
      </c>
      <c r="K145" s="4">
        <f t="shared" si="6"/>
        <v>136.5</v>
      </c>
      <c r="L145" s="4">
        <f t="shared" si="7"/>
        <v>-1.17</v>
      </c>
      <c r="O145" s="4">
        <f t="shared" si="8"/>
        <v>0</v>
      </c>
      <c r="P145" s="13" t="str">
        <f t="shared" si="50"/>
        <v/>
      </c>
      <c r="Q145" s="4" t="str">
        <f t="shared" si="10"/>
        <v/>
      </c>
      <c r="S145" s="2">
        <f t="shared" si="43"/>
        <v>45.5</v>
      </c>
      <c r="T145" s="4">
        <f t="shared" si="11"/>
        <v>136.5</v>
      </c>
      <c r="U145" s="4">
        <f t="shared" si="12"/>
        <v>-1.14</v>
      </c>
      <c r="X145" s="4">
        <f t="shared" si="13"/>
        <v>0</v>
      </c>
      <c r="Y145" s="13" t="str">
        <f t="shared" si="51"/>
        <v/>
      </c>
      <c r="Z145" s="4" t="str">
        <f t="shared" si="15"/>
        <v/>
      </c>
      <c r="AB145" s="2">
        <f t="shared" si="44"/>
        <v>45.5</v>
      </c>
      <c r="AC145" s="4">
        <f t="shared" si="16"/>
        <v>136.5</v>
      </c>
      <c r="AD145" s="4">
        <f t="shared" si="17"/>
        <v>-1.23</v>
      </c>
      <c r="AG145" s="4">
        <f t="shared" si="18"/>
        <v>0</v>
      </c>
      <c r="AH145" s="13" t="str">
        <f t="shared" si="52"/>
        <v/>
      </c>
      <c r="AI145" s="4" t="str">
        <f t="shared" si="20"/>
        <v/>
      </c>
      <c r="AK145" s="2">
        <f t="shared" si="45"/>
        <v>45.5</v>
      </c>
      <c r="AL145" s="4">
        <f t="shared" si="21"/>
        <v>136.5</v>
      </c>
      <c r="AM145" s="4">
        <f t="shared" si="22"/>
        <v>-1.23</v>
      </c>
      <c r="AP145" s="4">
        <f t="shared" si="23"/>
        <v>0</v>
      </c>
      <c r="AQ145" s="13" t="str">
        <f t="shared" si="53"/>
        <v/>
      </c>
      <c r="AR145" s="4" t="str">
        <f t="shared" si="25"/>
        <v/>
      </c>
      <c r="AT145" s="2">
        <f t="shared" si="46"/>
        <v>45.5</v>
      </c>
      <c r="AU145" s="4">
        <f t="shared" si="26"/>
        <v>136.5</v>
      </c>
      <c r="AV145" s="4">
        <f t="shared" si="27"/>
        <v>-1.23</v>
      </c>
      <c r="AY145" s="4">
        <f t="shared" si="28"/>
        <v>0</v>
      </c>
      <c r="AZ145" s="13" t="str">
        <f t="shared" si="54"/>
        <v/>
      </c>
      <c r="BA145" s="4" t="str">
        <f t="shared" si="30"/>
        <v/>
      </c>
      <c r="BC145" s="2">
        <f t="shared" si="47"/>
        <v>45.5</v>
      </c>
      <c r="BD145" s="4">
        <f t="shared" si="31"/>
        <v>136.5</v>
      </c>
      <c r="BE145" s="4">
        <f t="shared" si="32"/>
        <v>-1.23</v>
      </c>
      <c r="BH145" s="4">
        <f t="shared" si="33"/>
        <v>0</v>
      </c>
      <c r="BI145" s="13" t="str">
        <f t="shared" si="55"/>
        <v/>
      </c>
      <c r="BJ145" s="4" t="str">
        <f t="shared" si="35"/>
        <v/>
      </c>
      <c r="BL145" s="2">
        <f t="shared" si="48"/>
        <v>45.5</v>
      </c>
      <c r="BM145" s="4">
        <f t="shared" si="36"/>
        <v>136.5</v>
      </c>
      <c r="BN145" s="4">
        <f t="shared" si="37"/>
        <v>-1.23</v>
      </c>
      <c r="BQ145" s="4">
        <f t="shared" si="38"/>
        <v>0</v>
      </c>
      <c r="BR145" s="13" t="str">
        <f t="shared" si="56"/>
        <v/>
      </c>
      <c r="BS145" s="4" t="str">
        <f t="shared" si="40"/>
        <v/>
      </c>
    </row>
    <row r="146">
      <c r="A146" s="2">
        <f t="shared" si="41"/>
        <v>46</v>
      </c>
      <c r="B146" s="4">
        <f t="shared" si="1"/>
        <v>138</v>
      </c>
      <c r="C146" s="4">
        <f t="shared" si="2"/>
        <v>-1.26</v>
      </c>
      <c r="D146" s="4">
        <f>150.75+1/32</f>
        <v>150.78125</v>
      </c>
      <c r="E146" s="4">
        <f>155+5/16</f>
        <v>155.3125</v>
      </c>
      <c r="F146" s="4">
        <f t="shared" si="3"/>
        <v>4.53125</v>
      </c>
      <c r="G146" s="13">
        <f t="shared" si="49"/>
        <v>0.9965694582</v>
      </c>
      <c r="H146" s="4">
        <f t="shared" si="5"/>
        <v>0</v>
      </c>
      <c r="J146" s="2">
        <f t="shared" si="42"/>
        <v>46</v>
      </c>
      <c r="K146" s="4">
        <f t="shared" si="6"/>
        <v>138</v>
      </c>
      <c r="L146" s="4">
        <f t="shared" si="7"/>
        <v>-1.2</v>
      </c>
      <c r="M146" s="4">
        <f>150+13/16</f>
        <v>150.8125</v>
      </c>
      <c r="N146" s="4">
        <f>155.25+1/32</f>
        <v>155.28125</v>
      </c>
      <c r="O146" s="4">
        <f t="shared" si="8"/>
        <v>4.46875</v>
      </c>
      <c r="P146" s="13">
        <f t="shared" si="50"/>
        <v>0.9965217286</v>
      </c>
      <c r="Q146" s="4">
        <f t="shared" si="10"/>
        <v>0</v>
      </c>
      <c r="S146" s="2">
        <f t="shared" si="43"/>
        <v>46</v>
      </c>
      <c r="T146" s="4">
        <f t="shared" si="11"/>
        <v>138</v>
      </c>
      <c r="U146" s="4">
        <f t="shared" si="12"/>
        <v>-1.17</v>
      </c>
      <c r="V146" s="4">
        <f>150.875-1/32</f>
        <v>150.84375</v>
      </c>
      <c r="W146" s="4">
        <f>155.25+1/32</f>
        <v>155.28125</v>
      </c>
      <c r="X146" s="4">
        <f t="shared" si="13"/>
        <v>4.4375</v>
      </c>
      <c r="Y146" s="13">
        <f t="shared" si="51"/>
        <v>0.993031274</v>
      </c>
      <c r="Z146" s="4">
        <f t="shared" si="15"/>
        <v>0</v>
      </c>
      <c r="AB146" s="2">
        <f t="shared" si="44"/>
        <v>46</v>
      </c>
      <c r="AC146" s="4">
        <f t="shared" si="16"/>
        <v>138</v>
      </c>
      <c r="AD146" s="4">
        <f t="shared" si="17"/>
        <v>-1.26</v>
      </c>
      <c r="AG146" s="4">
        <f t="shared" si="18"/>
        <v>0</v>
      </c>
      <c r="AH146" s="13" t="str">
        <f t="shared" si="52"/>
        <v/>
      </c>
      <c r="AI146" s="4" t="str">
        <f t="shared" si="20"/>
        <v/>
      </c>
      <c r="AK146" s="2">
        <f t="shared" si="45"/>
        <v>46</v>
      </c>
      <c r="AL146" s="4">
        <f t="shared" si="21"/>
        <v>138</v>
      </c>
      <c r="AM146" s="4">
        <f t="shared" si="22"/>
        <v>-1.26</v>
      </c>
      <c r="AP146" s="4">
        <f t="shared" si="23"/>
        <v>0</v>
      </c>
      <c r="AQ146" s="13" t="str">
        <f t="shared" si="53"/>
        <v/>
      </c>
      <c r="AR146" s="4" t="str">
        <f t="shared" si="25"/>
        <v/>
      </c>
      <c r="AT146" s="2">
        <f t="shared" si="46"/>
        <v>46</v>
      </c>
      <c r="AU146" s="4">
        <f t="shared" si="26"/>
        <v>138</v>
      </c>
      <c r="AV146" s="4">
        <f t="shared" si="27"/>
        <v>-1.26</v>
      </c>
      <c r="AY146" s="4">
        <f t="shared" si="28"/>
        <v>0</v>
      </c>
      <c r="AZ146" s="13" t="str">
        <f t="shared" si="54"/>
        <v/>
      </c>
      <c r="BA146" s="4" t="str">
        <f t="shared" si="30"/>
        <v/>
      </c>
      <c r="BC146" s="2">
        <f t="shared" si="47"/>
        <v>46</v>
      </c>
      <c r="BD146" s="4">
        <f t="shared" si="31"/>
        <v>138</v>
      </c>
      <c r="BE146" s="4">
        <f t="shared" si="32"/>
        <v>-1.26</v>
      </c>
      <c r="BH146" s="4">
        <f t="shared" si="33"/>
        <v>0</v>
      </c>
      <c r="BI146" s="13" t="str">
        <f t="shared" si="55"/>
        <v/>
      </c>
      <c r="BJ146" s="4" t="str">
        <f t="shared" si="35"/>
        <v/>
      </c>
      <c r="BL146" s="2">
        <f t="shared" si="48"/>
        <v>46</v>
      </c>
      <c r="BM146" s="4">
        <f t="shared" si="36"/>
        <v>138</v>
      </c>
      <c r="BN146" s="4">
        <f t="shared" si="37"/>
        <v>-1.26</v>
      </c>
      <c r="BQ146" s="4">
        <f t="shared" si="38"/>
        <v>0</v>
      </c>
      <c r="BR146" s="13" t="str">
        <f t="shared" si="56"/>
        <v/>
      </c>
      <c r="BS146" s="4" t="str">
        <f t="shared" si="40"/>
        <v/>
      </c>
    </row>
    <row r="147">
      <c r="A147" s="2">
        <f t="shared" si="41"/>
        <v>46.5</v>
      </c>
      <c r="B147" s="4">
        <f t="shared" si="1"/>
        <v>139.5</v>
      </c>
      <c r="C147" s="4">
        <f t="shared" si="2"/>
        <v>-1.29</v>
      </c>
      <c r="F147" s="4">
        <f t="shared" si="3"/>
        <v>0</v>
      </c>
      <c r="G147" s="13" t="str">
        <f t="shared" si="49"/>
        <v/>
      </c>
      <c r="H147" s="4" t="str">
        <f t="shared" si="5"/>
        <v/>
      </c>
      <c r="J147" s="2">
        <f t="shared" si="42"/>
        <v>46.5</v>
      </c>
      <c r="K147" s="4">
        <f t="shared" si="6"/>
        <v>139.5</v>
      </c>
      <c r="L147" s="4">
        <f t="shared" si="7"/>
        <v>-1.23</v>
      </c>
      <c r="O147" s="4">
        <f t="shared" si="8"/>
        <v>0</v>
      </c>
      <c r="P147" s="13" t="str">
        <f t="shared" si="50"/>
        <v/>
      </c>
      <c r="Q147" s="4" t="str">
        <f t="shared" si="10"/>
        <v/>
      </c>
      <c r="S147" s="2">
        <f t="shared" si="43"/>
        <v>46.5</v>
      </c>
      <c r="T147" s="4">
        <f t="shared" si="11"/>
        <v>139.5</v>
      </c>
      <c r="U147" s="4">
        <f t="shared" si="12"/>
        <v>-1.2</v>
      </c>
      <c r="X147" s="4">
        <f t="shared" si="13"/>
        <v>0</v>
      </c>
      <c r="Y147" s="13" t="str">
        <f t="shared" si="51"/>
        <v/>
      </c>
      <c r="Z147" s="4" t="str">
        <f t="shared" si="15"/>
        <v/>
      </c>
      <c r="AB147" s="2">
        <f t="shared" si="44"/>
        <v>46.5</v>
      </c>
      <c r="AC147" s="4">
        <f t="shared" si="16"/>
        <v>139.5</v>
      </c>
      <c r="AD147" s="4">
        <f t="shared" si="17"/>
        <v>-1.29</v>
      </c>
      <c r="AG147" s="4">
        <f t="shared" si="18"/>
        <v>0</v>
      </c>
      <c r="AH147" s="13" t="str">
        <f t="shared" si="52"/>
        <v/>
      </c>
      <c r="AI147" s="4" t="str">
        <f t="shared" si="20"/>
        <v/>
      </c>
      <c r="AK147" s="2">
        <f t="shared" si="45"/>
        <v>46.5</v>
      </c>
      <c r="AL147" s="4">
        <f t="shared" si="21"/>
        <v>139.5</v>
      </c>
      <c r="AM147" s="4">
        <f t="shared" si="22"/>
        <v>-1.29</v>
      </c>
      <c r="AP147" s="4">
        <f t="shared" si="23"/>
        <v>0</v>
      </c>
      <c r="AQ147" s="13" t="str">
        <f t="shared" si="53"/>
        <v/>
      </c>
      <c r="AR147" s="4" t="str">
        <f t="shared" si="25"/>
        <v/>
      </c>
      <c r="AT147" s="2">
        <f t="shared" si="46"/>
        <v>46.5</v>
      </c>
      <c r="AU147" s="4">
        <f t="shared" si="26"/>
        <v>139.5</v>
      </c>
      <c r="AV147" s="4">
        <f t="shared" si="27"/>
        <v>-1.29</v>
      </c>
      <c r="AY147" s="4">
        <f t="shared" si="28"/>
        <v>0</v>
      </c>
      <c r="AZ147" s="13" t="str">
        <f t="shared" si="54"/>
        <v/>
      </c>
      <c r="BA147" s="4" t="str">
        <f t="shared" si="30"/>
        <v/>
      </c>
      <c r="BC147" s="2">
        <f t="shared" si="47"/>
        <v>46.5</v>
      </c>
      <c r="BD147" s="4">
        <f t="shared" si="31"/>
        <v>139.5</v>
      </c>
      <c r="BE147" s="4">
        <f t="shared" si="32"/>
        <v>-1.29</v>
      </c>
      <c r="BH147" s="4">
        <f t="shared" si="33"/>
        <v>0</v>
      </c>
      <c r="BI147" s="13" t="str">
        <f t="shared" si="55"/>
        <v/>
      </c>
      <c r="BJ147" s="4" t="str">
        <f t="shared" si="35"/>
        <v/>
      </c>
      <c r="BL147" s="2">
        <f t="shared" si="48"/>
        <v>46.5</v>
      </c>
      <c r="BM147" s="4">
        <f t="shared" si="36"/>
        <v>139.5</v>
      </c>
      <c r="BN147" s="4">
        <f t="shared" si="37"/>
        <v>-1.29</v>
      </c>
      <c r="BQ147" s="4">
        <f t="shared" si="38"/>
        <v>0</v>
      </c>
      <c r="BR147" s="13" t="str">
        <f t="shared" si="56"/>
        <v/>
      </c>
      <c r="BS147" s="4" t="str">
        <f t="shared" si="40"/>
        <v/>
      </c>
    </row>
    <row r="148">
      <c r="A148" s="2">
        <f t="shared" si="41"/>
        <v>47</v>
      </c>
      <c r="B148" s="4">
        <f t="shared" si="1"/>
        <v>141</v>
      </c>
      <c r="C148" s="4">
        <f t="shared" si="2"/>
        <v>-1.32</v>
      </c>
      <c r="F148" s="4">
        <f t="shared" si="3"/>
        <v>0</v>
      </c>
      <c r="G148" s="13" t="str">
        <f t="shared" si="49"/>
        <v/>
      </c>
      <c r="H148" s="4" t="str">
        <f t="shared" si="5"/>
        <v/>
      </c>
      <c r="J148" s="2">
        <f t="shared" si="42"/>
        <v>47</v>
      </c>
      <c r="K148" s="4">
        <f t="shared" si="6"/>
        <v>141</v>
      </c>
      <c r="L148" s="4">
        <f t="shared" si="7"/>
        <v>-1.26</v>
      </c>
      <c r="O148" s="4">
        <f t="shared" si="8"/>
        <v>0</v>
      </c>
      <c r="P148" s="13" t="str">
        <f t="shared" si="50"/>
        <v/>
      </c>
      <c r="Q148" s="4" t="str">
        <f t="shared" si="10"/>
        <v/>
      </c>
      <c r="S148" s="2">
        <f t="shared" si="43"/>
        <v>47</v>
      </c>
      <c r="T148" s="4">
        <f t="shared" si="11"/>
        <v>141</v>
      </c>
      <c r="U148" s="4">
        <f t="shared" si="12"/>
        <v>-1.23</v>
      </c>
      <c r="X148" s="4">
        <f t="shared" si="13"/>
        <v>0</v>
      </c>
      <c r="Y148" s="13" t="str">
        <f t="shared" si="51"/>
        <v/>
      </c>
      <c r="Z148" s="4" t="str">
        <f t="shared" si="15"/>
        <v/>
      </c>
      <c r="AB148" s="2">
        <f t="shared" si="44"/>
        <v>47</v>
      </c>
      <c r="AC148" s="4">
        <f t="shared" si="16"/>
        <v>141</v>
      </c>
      <c r="AD148" s="4">
        <f t="shared" si="17"/>
        <v>-1.32</v>
      </c>
      <c r="AG148" s="4">
        <f t="shared" si="18"/>
        <v>0</v>
      </c>
      <c r="AH148" s="13" t="str">
        <f t="shared" si="52"/>
        <v/>
      </c>
      <c r="AI148" s="4" t="str">
        <f t="shared" si="20"/>
        <v/>
      </c>
      <c r="AK148" s="2">
        <f t="shared" si="45"/>
        <v>47</v>
      </c>
      <c r="AL148" s="4">
        <f t="shared" si="21"/>
        <v>141</v>
      </c>
      <c r="AM148" s="4">
        <f t="shared" si="22"/>
        <v>-1.32</v>
      </c>
      <c r="AP148" s="4">
        <f t="shared" si="23"/>
        <v>0</v>
      </c>
      <c r="AQ148" s="13" t="str">
        <f t="shared" si="53"/>
        <v/>
      </c>
      <c r="AR148" s="4" t="str">
        <f t="shared" si="25"/>
        <v/>
      </c>
      <c r="AT148" s="2">
        <f t="shared" si="46"/>
        <v>47</v>
      </c>
      <c r="AU148" s="4">
        <f t="shared" si="26"/>
        <v>141</v>
      </c>
      <c r="AV148" s="4">
        <f t="shared" si="27"/>
        <v>-1.32</v>
      </c>
      <c r="AY148" s="4">
        <f t="shared" si="28"/>
        <v>0</v>
      </c>
      <c r="AZ148" s="13" t="str">
        <f t="shared" si="54"/>
        <v/>
      </c>
      <c r="BA148" s="4" t="str">
        <f t="shared" si="30"/>
        <v/>
      </c>
      <c r="BC148" s="2">
        <f t="shared" si="47"/>
        <v>47</v>
      </c>
      <c r="BD148" s="4">
        <f t="shared" si="31"/>
        <v>141</v>
      </c>
      <c r="BE148" s="4">
        <f t="shared" si="32"/>
        <v>-1.32</v>
      </c>
      <c r="BH148" s="4">
        <f t="shared" si="33"/>
        <v>0</v>
      </c>
      <c r="BI148" s="13" t="str">
        <f t="shared" si="55"/>
        <v/>
      </c>
      <c r="BJ148" s="4" t="str">
        <f t="shared" si="35"/>
        <v/>
      </c>
      <c r="BL148" s="2">
        <f t="shared" si="48"/>
        <v>47</v>
      </c>
      <c r="BM148" s="4">
        <f t="shared" si="36"/>
        <v>141</v>
      </c>
      <c r="BN148" s="4">
        <f t="shared" si="37"/>
        <v>-1.32</v>
      </c>
      <c r="BQ148" s="4">
        <f t="shared" si="38"/>
        <v>0</v>
      </c>
      <c r="BR148" s="13" t="str">
        <f t="shared" si="56"/>
        <v/>
      </c>
      <c r="BS148" s="4" t="str">
        <f t="shared" si="40"/>
        <v/>
      </c>
    </row>
    <row r="149">
      <c r="A149" s="2">
        <f t="shared" si="41"/>
        <v>47.5</v>
      </c>
      <c r="B149" s="4">
        <f t="shared" si="1"/>
        <v>142.5</v>
      </c>
      <c r="C149" s="4">
        <f t="shared" si="2"/>
        <v>-1.35</v>
      </c>
      <c r="F149" s="4">
        <f t="shared" si="3"/>
        <v>0</v>
      </c>
      <c r="G149" s="13" t="str">
        <f t="shared" si="49"/>
        <v/>
      </c>
      <c r="H149" s="4" t="str">
        <f t="shared" si="5"/>
        <v/>
      </c>
      <c r="J149" s="2">
        <f t="shared" si="42"/>
        <v>47.5</v>
      </c>
      <c r="K149" s="4">
        <f t="shared" si="6"/>
        <v>142.5</v>
      </c>
      <c r="L149" s="4">
        <f t="shared" si="7"/>
        <v>-1.29</v>
      </c>
      <c r="O149" s="4">
        <f t="shared" si="8"/>
        <v>0</v>
      </c>
      <c r="P149" s="13" t="str">
        <f t="shared" si="50"/>
        <v/>
      </c>
      <c r="Q149" s="4" t="str">
        <f t="shared" si="10"/>
        <v/>
      </c>
      <c r="S149" s="2">
        <f t="shared" si="43"/>
        <v>47.5</v>
      </c>
      <c r="T149" s="4">
        <f t="shared" si="11"/>
        <v>142.5</v>
      </c>
      <c r="U149" s="4">
        <f t="shared" si="12"/>
        <v>-1.26</v>
      </c>
      <c r="X149" s="4">
        <f t="shared" si="13"/>
        <v>0</v>
      </c>
      <c r="Y149" s="13" t="str">
        <f t="shared" si="51"/>
        <v/>
      </c>
      <c r="Z149" s="4" t="str">
        <f t="shared" si="15"/>
        <v/>
      </c>
      <c r="AB149" s="2">
        <f t="shared" si="44"/>
        <v>47.5</v>
      </c>
      <c r="AC149" s="4">
        <f t="shared" si="16"/>
        <v>142.5</v>
      </c>
      <c r="AD149" s="4">
        <f t="shared" si="17"/>
        <v>-1.35</v>
      </c>
      <c r="AG149" s="4">
        <f t="shared" si="18"/>
        <v>0</v>
      </c>
      <c r="AH149" s="13" t="str">
        <f t="shared" si="52"/>
        <v/>
      </c>
      <c r="AI149" s="4" t="str">
        <f t="shared" si="20"/>
        <v/>
      </c>
      <c r="AK149" s="2">
        <f t="shared" si="45"/>
        <v>47.5</v>
      </c>
      <c r="AL149" s="4">
        <f t="shared" si="21"/>
        <v>142.5</v>
      </c>
      <c r="AM149" s="4">
        <f t="shared" si="22"/>
        <v>-1.35</v>
      </c>
      <c r="AP149" s="4">
        <f t="shared" si="23"/>
        <v>0</v>
      </c>
      <c r="AQ149" s="13" t="str">
        <f t="shared" si="53"/>
        <v/>
      </c>
      <c r="AR149" s="4" t="str">
        <f t="shared" si="25"/>
        <v/>
      </c>
      <c r="AT149" s="2">
        <f t="shared" si="46"/>
        <v>47.5</v>
      </c>
      <c r="AU149" s="4">
        <f t="shared" si="26"/>
        <v>142.5</v>
      </c>
      <c r="AV149" s="4">
        <f t="shared" si="27"/>
        <v>-1.35</v>
      </c>
      <c r="AY149" s="4">
        <f t="shared" si="28"/>
        <v>0</v>
      </c>
      <c r="AZ149" s="13" t="str">
        <f t="shared" si="54"/>
        <v/>
      </c>
      <c r="BA149" s="4" t="str">
        <f t="shared" si="30"/>
        <v/>
      </c>
      <c r="BC149" s="2">
        <f t="shared" si="47"/>
        <v>47.5</v>
      </c>
      <c r="BD149" s="4">
        <f t="shared" si="31"/>
        <v>142.5</v>
      </c>
      <c r="BE149" s="4">
        <f t="shared" si="32"/>
        <v>-1.35</v>
      </c>
      <c r="BH149" s="4">
        <f t="shared" si="33"/>
        <v>0</v>
      </c>
      <c r="BI149" s="13" t="str">
        <f t="shared" si="55"/>
        <v/>
      </c>
      <c r="BJ149" s="4" t="str">
        <f t="shared" si="35"/>
        <v/>
      </c>
      <c r="BL149" s="2">
        <f t="shared" si="48"/>
        <v>47.5</v>
      </c>
      <c r="BM149" s="4">
        <f t="shared" si="36"/>
        <v>142.5</v>
      </c>
      <c r="BN149" s="4">
        <f t="shared" si="37"/>
        <v>-1.35</v>
      </c>
      <c r="BQ149" s="4">
        <f t="shared" si="38"/>
        <v>0</v>
      </c>
      <c r="BR149" s="13" t="str">
        <f t="shared" si="56"/>
        <v/>
      </c>
      <c r="BS149" s="4" t="str">
        <f t="shared" si="40"/>
        <v/>
      </c>
    </row>
    <row r="150">
      <c r="A150" s="2">
        <f t="shared" si="41"/>
        <v>48</v>
      </c>
      <c r="B150" s="4">
        <f t="shared" si="1"/>
        <v>144</v>
      </c>
      <c r="C150" s="4">
        <f t="shared" si="2"/>
        <v>-1.38</v>
      </c>
      <c r="D150" s="4">
        <f>150.75+1/32</f>
        <v>150.78125</v>
      </c>
      <c r="E150" s="4">
        <f>155+5/16</f>
        <v>155.3125</v>
      </c>
      <c r="F150" s="4">
        <f t="shared" si="3"/>
        <v>4.53125</v>
      </c>
      <c r="G150" s="13">
        <f t="shared" si="49"/>
        <v>0.9965694582</v>
      </c>
      <c r="H150" s="4">
        <f t="shared" si="5"/>
        <v>0</v>
      </c>
      <c r="J150" s="2">
        <f t="shared" si="42"/>
        <v>48</v>
      </c>
      <c r="K150" s="4">
        <f t="shared" si="6"/>
        <v>144</v>
      </c>
      <c r="L150" s="4">
        <f t="shared" si="7"/>
        <v>-1.32</v>
      </c>
      <c r="M150" s="4">
        <f>150+13/16</f>
        <v>150.8125</v>
      </c>
      <c r="N150" s="4">
        <f>155.25+1/32</f>
        <v>155.28125</v>
      </c>
      <c r="O150" s="4">
        <f t="shared" si="8"/>
        <v>4.46875</v>
      </c>
      <c r="P150" s="13">
        <f t="shared" si="50"/>
        <v>0.9965217286</v>
      </c>
      <c r="Q150" s="4">
        <f t="shared" si="10"/>
        <v>0</v>
      </c>
      <c r="S150" s="2">
        <f t="shared" si="43"/>
        <v>48</v>
      </c>
      <c r="T150" s="4">
        <f t="shared" si="11"/>
        <v>144</v>
      </c>
      <c r="U150" s="4">
        <f t="shared" si="12"/>
        <v>-1.29</v>
      </c>
      <c r="V150" s="4">
        <f>150.875-1/32</f>
        <v>150.84375</v>
      </c>
      <c r="W150" s="4">
        <f>155.25+1/32</f>
        <v>155.28125</v>
      </c>
      <c r="X150" s="4">
        <f t="shared" si="13"/>
        <v>4.4375</v>
      </c>
      <c r="Y150" s="13">
        <f t="shared" si="51"/>
        <v>0.993031274</v>
      </c>
      <c r="Z150" s="4">
        <f t="shared" si="15"/>
        <v>0</v>
      </c>
      <c r="AB150" s="2">
        <f t="shared" si="44"/>
        <v>48</v>
      </c>
      <c r="AC150" s="4">
        <f t="shared" si="16"/>
        <v>144</v>
      </c>
      <c r="AD150" s="4">
        <f t="shared" si="17"/>
        <v>-1.38</v>
      </c>
      <c r="AG150" s="4">
        <f t="shared" si="18"/>
        <v>0</v>
      </c>
      <c r="AH150" s="13" t="str">
        <f t="shared" si="52"/>
        <v/>
      </c>
      <c r="AI150" s="4" t="str">
        <f t="shared" si="20"/>
        <v/>
      </c>
      <c r="AK150" s="2">
        <f t="shared" si="45"/>
        <v>48</v>
      </c>
      <c r="AL150" s="4">
        <f t="shared" si="21"/>
        <v>144</v>
      </c>
      <c r="AM150" s="4">
        <f t="shared" si="22"/>
        <v>-1.38</v>
      </c>
      <c r="AP150" s="4">
        <f t="shared" si="23"/>
        <v>0</v>
      </c>
      <c r="AQ150" s="13" t="str">
        <f t="shared" si="53"/>
        <v/>
      </c>
      <c r="AR150" s="4" t="str">
        <f t="shared" si="25"/>
        <v/>
      </c>
      <c r="AT150" s="2">
        <f t="shared" si="46"/>
        <v>48</v>
      </c>
      <c r="AU150" s="4">
        <f t="shared" si="26"/>
        <v>144</v>
      </c>
      <c r="AV150" s="4">
        <f t="shared" si="27"/>
        <v>-1.38</v>
      </c>
      <c r="AY150" s="4">
        <f t="shared" si="28"/>
        <v>0</v>
      </c>
      <c r="AZ150" s="13" t="str">
        <f t="shared" si="54"/>
        <v/>
      </c>
      <c r="BA150" s="4" t="str">
        <f t="shared" si="30"/>
        <v/>
      </c>
      <c r="BC150" s="2">
        <f t="shared" si="47"/>
        <v>48</v>
      </c>
      <c r="BD150" s="4">
        <f t="shared" si="31"/>
        <v>144</v>
      </c>
      <c r="BE150" s="4">
        <f t="shared" si="32"/>
        <v>-1.38</v>
      </c>
      <c r="BH150" s="4">
        <f t="shared" si="33"/>
        <v>0</v>
      </c>
      <c r="BI150" s="13" t="str">
        <f t="shared" si="55"/>
        <v/>
      </c>
      <c r="BJ150" s="4" t="str">
        <f t="shared" si="35"/>
        <v/>
      </c>
      <c r="BL150" s="2">
        <f t="shared" si="48"/>
        <v>48</v>
      </c>
      <c r="BM150" s="4">
        <f t="shared" si="36"/>
        <v>144</v>
      </c>
      <c r="BN150" s="4">
        <f t="shared" si="37"/>
        <v>-1.38</v>
      </c>
      <c r="BQ150" s="4">
        <f t="shared" si="38"/>
        <v>0</v>
      </c>
      <c r="BR150" s="13" t="str">
        <f t="shared" si="56"/>
        <v/>
      </c>
      <c r="BS150" s="4" t="str">
        <f t="shared" si="40"/>
        <v/>
      </c>
    </row>
    <row r="151">
      <c r="A151" s="2">
        <f t="shared" si="41"/>
        <v>48.5</v>
      </c>
      <c r="B151" s="4">
        <f t="shared" si="1"/>
        <v>145.5</v>
      </c>
      <c r="C151" s="4">
        <f t="shared" si="2"/>
        <v>-1.41</v>
      </c>
      <c r="F151" s="4">
        <f t="shared" si="3"/>
        <v>0</v>
      </c>
      <c r="G151" s="13" t="str">
        <f t="shared" si="49"/>
        <v/>
      </c>
      <c r="H151" s="4" t="str">
        <f t="shared" si="5"/>
        <v/>
      </c>
      <c r="J151" s="2">
        <f t="shared" si="42"/>
        <v>48.5</v>
      </c>
      <c r="K151" s="4">
        <f t="shared" si="6"/>
        <v>145.5</v>
      </c>
      <c r="L151" s="4">
        <f t="shared" si="7"/>
        <v>-1.35</v>
      </c>
      <c r="O151" s="4">
        <f t="shared" si="8"/>
        <v>0</v>
      </c>
      <c r="P151" s="13" t="str">
        <f t="shared" si="50"/>
        <v/>
      </c>
      <c r="Q151" s="4" t="str">
        <f t="shared" si="10"/>
        <v/>
      </c>
      <c r="S151" s="2">
        <f t="shared" si="43"/>
        <v>48.5</v>
      </c>
      <c r="T151" s="4">
        <f t="shared" si="11"/>
        <v>145.5</v>
      </c>
      <c r="U151" s="4">
        <f t="shared" si="12"/>
        <v>-1.32</v>
      </c>
      <c r="X151" s="4">
        <f t="shared" si="13"/>
        <v>0</v>
      </c>
      <c r="Y151" s="13" t="str">
        <f t="shared" si="51"/>
        <v/>
      </c>
      <c r="Z151" s="4" t="str">
        <f t="shared" si="15"/>
        <v/>
      </c>
      <c r="AB151" s="2">
        <f t="shared" si="44"/>
        <v>48.5</v>
      </c>
      <c r="AC151" s="4">
        <f t="shared" si="16"/>
        <v>145.5</v>
      </c>
      <c r="AD151" s="4">
        <f t="shared" si="17"/>
        <v>-1.41</v>
      </c>
      <c r="AG151" s="4">
        <f t="shared" si="18"/>
        <v>0</v>
      </c>
      <c r="AH151" s="13" t="str">
        <f t="shared" si="52"/>
        <v/>
      </c>
      <c r="AI151" s="4" t="str">
        <f t="shared" si="20"/>
        <v/>
      </c>
      <c r="AK151" s="2">
        <f t="shared" si="45"/>
        <v>48.5</v>
      </c>
      <c r="AL151" s="4">
        <f t="shared" si="21"/>
        <v>145.5</v>
      </c>
      <c r="AM151" s="4">
        <f t="shared" si="22"/>
        <v>-1.41</v>
      </c>
      <c r="AP151" s="4">
        <f t="shared" si="23"/>
        <v>0</v>
      </c>
      <c r="AQ151" s="13" t="str">
        <f t="shared" si="53"/>
        <v/>
      </c>
      <c r="AR151" s="4" t="str">
        <f t="shared" si="25"/>
        <v/>
      </c>
      <c r="AT151" s="2">
        <f t="shared" si="46"/>
        <v>48.5</v>
      </c>
      <c r="AU151" s="4">
        <f t="shared" si="26"/>
        <v>145.5</v>
      </c>
      <c r="AV151" s="4">
        <f t="shared" si="27"/>
        <v>-1.41</v>
      </c>
      <c r="AY151" s="4">
        <f t="shared" si="28"/>
        <v>0</v>
      </c>
      <c r="AZ151" s="13" t="str">
        <f t="shared" si="54"/>
        <v/>
      </c>
      <c r="BA151" s="4" t="str">
        <f t="shared" si="30"/>
        <v/>
      </c>
      <c r="BC151" s="2">
        <f t="shared" si="47"/>
        <v>48.5</v>
      </c>
      <c r="BD151" s="4">
        <f t="shared" si="31"/>
        <v>145.5</v>
      </c>
      <c r="BE151" s="4">
        <f t="shared" si="32"/>
        <v>-1.41</v>
      </c>
      <c r="BH151" s="4">
        <f t="shared" si="33"/>
        <v>0</v>
      </c>
      <c r="BI151" s="13" t="str">
        <f t="shared" si="55"/>
        <v/>
      </c>
      <c r="BJ151" s="4" t="str">
        <f t="shared" si="35"/>
        <v/>
      </c>
      <c r="BL151" s="2">
        <f t="shared" si="48"/>
        <v>48.5</v>
      </c>
      <c r="BM151" s="4">
        <f t="shared" si="36"/>
        <v>145.5</v>
      </c>
      <c r="BN151" s="4">
        <f t="shared" si="37"/>
        <v>-1.41</v>
      </c>
      <c r="BQ151" s="4">
        <f t="shared" si="38"/>
        <v>0</v>
      </c>
      <c r="BR151" s="13" t="str">
        <f t="shared" si="56"/>
        <v/>
      </c>
      <c r="BS151" s="4" t="str">
        <f t="shared" si="40"/>
        <v/>
      </c>
    </row>
    <row r="152">
      <c r="A152" s="2">
        <f t="shared" si="41"/>
        <v>49</v>
      </c>
      <c r="B152" s="4">
        <f t="shared" si="1"/>
        <v>147</v>
      </c>
      <c r="C152" s="4">
        <f t="shared" si="2"/>
        <v>-1.44</v>
      </c>
      <c r="F152" s="4">
        <f t="shared" si="3"/>
        <v>0</v>
      </c>
      <c r="G152" s="13" t="str">
        <f t="shared" si="49"/>
        <v/>
      </c>
      <c r="H152" s="4" t="str">
        <f t="shared" si="5"/>
        <v/>
      </c>
      <c r="J152" s="2">
        <f t="shared" si="42"/>
        <v>49</v>
      </c>
      <c r="K152" s="4">
        <f t="shared" si="6"/>
        <v>147</v>
      </c>
      <c r="L152" s="4">
        <f t="shared" si="7"/>
        <v>-1.38</v>
      </c>
      <c r="O152" s="4">
        <f t="shared" si="8"/>
        <v>0</v>
      </c>
      <c r="P152" s="13" t="str">
        <f t="shared" si="50"/>
        <v/>
      </c>
      <c r="Q152" s="4" t="str">
        <f t="shared" si="10"/>
        <v/>
      </c>
      <c r="S152" s="2">
        <f t="shared" si="43"/>
        <v>49</v>
      </c>
      <c r="T152" s="4">
        <f t="shared" si="11"/>
        <v>147</v>
      </c>
      <c r="U152" s="4">
        <f t="shared" si="12"/>
        <v>-1.35</v>
      </c>
      <c r="X152" s="4">
        <f t="shared" si="13"/>
        <v>0</v>
      </c>
      <c r="Y152" s="13" t="str">
        <f t="shared" si="51"/>
        <v/>
      </c>
      <c r="Z152" s="4" t="str">
        <f t="shared" si="15"/>
        <v/>
      </c>
      <c r="AB152" s="2">
        <f t="shared" si="44"/>
        <v>49</v>
      </c>
      <c r="AC152" s="4">
        <f t="shared" si="16"/>
        <v>147</v>
      </c>
      <c r="AD152" s="4">
        <f t="shared" si="17"/>
        <v>-1.44</v>
      </c>
      <c r="AG152" s="4">
        <f t="shared" si="18"/>
        <v>0</v>
      </c>
      <c r="AH152" s="13" t="str">
        <f t="shared" si="52"/>
        <v/>
      </c>
      <c r="AI152" s="4" t="str">
        <f t="shared" si="20"/>
        <v/>
      </c>
      <c r="AK152" s="2">
        <f t="shared" si="45"/>
        <v>49</v>
      </c>
      <c r="AL152" s="4">
        <f t="shared" si="21"/>
        <v>147</v>
      </c>
      <c r="AM152" s="4">
        <f t="shared" si="22"/>
        <v>-1.44</v>
      </c>
      <c r="AP152" s="4">
        <f t="shared" si="23"/>
        <v>0</v>
      </c>
      <c r="AQ152" s="13" t="str">
        <f t="shared" si="53"/>
        <v/>
      </c>
      <c r="AR152" s="4" t="str">
        <f t="shared" si="25"/>
        <v/>
      </c>
      <c r="AT152" s="2">
        <f t="shared" si="46"/>
        <v>49</v>
      </c>
      <c r="AU152" s="4">
        <f t="shared" si="26"/>
        <v>147</v>
      </c>
      <c r="AV152" s="4">
        <f t="shared" si="27"/>
        <v>-1.44</v>
      </c>
      <c r="AY152" s="4">
        <f t="shared" si="28"/>
        <v>0</v>
      </c>
      <c r="AZ152" s="13" t="str">
        <f t="shared" si="54"/>
        <v/>
      </c>
      <c r="BA152" s="4" t="str">
        <f t="shared" si="30"/>
        <v/>
      </c>
      <c r="BC152" s="2">
        <f t="shared" si="47"/>
        <v>49</v>
      </c>
      <c r="BD152" s="4">
        <f t="shared" si="31"/>
        <v>147</v>
      </c>
      <c r="BE152" s="4">
        <f t="shared" si="32"/>
        <v>-1.44</v>
      </c>
      <c r="BH152" s="4">
        <f t="shared" si="33"/>
        <v>0</v>
      </c>
      <c r="BI152" s="13" t="str">
        <f t="shared" si="55"/>
        <v/>
      </c>
      <c r="BJ152" s="4" t="str">
        <f t="shared" si="35"/>
        <v/>
      </c>
      <c r="BL152" s="2">
        <f t="shared" si="48"/>
        <v>49</v>
      </c>
      <c r="BM152" s="4">
        <f t="shared" si="36"/>
        <v>147</v>
      </c>
      <c r="BN152" s="4">
        <f t="shared" si="37"/>
        <v>-1.44</v>
      </c>
      <c r="BQ152" s="4">
        <f t="shared" si="38"/>
        <v>0</v>
      </c>
      <c r="BR152" s="13" t="str">
        <f t="shared" si="56"/>
        <v/>
      </c>
      <c r="BS152" s="4" t="str">
        <f t="shared" si="40"/>
        <v/>
      </c>
    </row>
    <row r="153">
      <c r="A153" s="2">
        <f t="shared" si="41"/>
        <v>49.5</v>
      </c>
      <c r="B153" s="4">
        <f t="shared" si="1"/>
        <v>148.5</v>
      </c>
      <c r="C153" s="4">
        <f t="shared" si="2"/>
        <v>-1.47</v>
      </c>
      <c r="F153" s="4">
        <f t="shared" si="3"/>
        <v>0</v>
      </c>
      <c r="G153" s="13" t="str">
        <f t="shared" si="49"/>
        <v/>
      </c>
      <c r="H153" s="4" t="str">
        <f t="shared" si="5"/>
        <v/>
      </c>
      <c r="J153" s="2">
        <f t="shared" si="42"/>
        <v>49.5</v>
      </c>
      <c r="K153" s="4">
        <f t="shared" si="6"/>
        <v>148.5</v>
      </c>
      <c r="L153" s="4">
        <f t="shared" si="7"/>
        <v>-1.41</v>
      </c>
      <c r="O153" s="4">
        <f t="shared" si="8"/>
        <v>0</v>
      </c>
      <c r="P153" s="13" t="str">
        <f t="shared" si="50"/>
        <v/>
      </c>
      <c r="Q153" s="4" t="str">
        <f t="shared" si="10"/>
        <v/>
      </c>
      <c r="S153" s="2">
        <f t="shared" si="43"/>
        <v>49.5</v>
      </c>
      <c r="T153" s="4">
        <f t="shared" si="11"/>
        <v>148.5</v>
      </c>
      <c r="U153" s="4">
        <f t="shared" si="12"/>
        <v>-1.38</v>
      </c>
      <c r="X153" s="4">
        <f t="shared" si="13"/>
        <v>0</v>
      </c>
      <c r="Y153" s="13" t="str">
        <f t="shared" si="51"/>
        <v/>
      </c>
      <c r="Z153" s="4" t="str">
        <f t="shared" si="15"/>
        <v/>
      </c>
      <c r="AB153" s="2">
        <f t="shared" si="44"/>
        <v>49.5</v>
      </c>
      <c r="AC153" s="4">
        <f t="shared" si="16"/>
        <v>148.5</v>
      </c>
      <c r="AD153" s="4">
        <f t="shared" si="17"/>
        <v>-1.47</v>
      </c>
      <c r="AG153" s="4">
        <f t="shared" si="18"/>
        <v>0</v>
      </c>
      <c r="AH153" s="13" t="str">
        <f t="shared" si="52"/>
        <v/>
      </c>
      <c r="AI153" s="4" t="str">
        <f t="shared" si="20"/>
        <v/>
      </c>
      <c r="AK153" s="2">
        <f t="shared" si="45"/>
        <v>49.5</v>
      </c>
      <c r="AL153" s="4">
        <f t="shared" si="21"/>
        <v>148.5</v>
      </c>
      <c r="AM153" s="4">
        <f t="shared" si="22"/>
        <v>-1.47</v>
      </c>
      <c r="AP153" s="4">
        <f t="shared" si="23"/>
        <v>0</v>
      </c>
      <c r="AQ153" s="13" t="str">
        <f t="shared" si="53"/>
        <v/>
      </c>
      <c r="AR153" s="4" t="str">
        <f t="shared" si="25"/>
        <v/>
      </c>
      <c r="AT153" s="2">
        <f t="shared" si="46"/>
        <v>49.5</v>
      </c>
      <c r="AU153" s="4">
        <f t="shared" si="26"/>
        <v>148.5</v>
      </c>
      <c r="AV153" s="4">
        <f t="shared" si="27"/>
        <v>-1.47</v>
      </c>
      <c r="AY153" s="4">
        <f t="shared" si="28"/>
        <v>0</v>
      </c>
      <c r="AZ153" s="13" t="str">
        <f t="shared" si="54"/>
        <v/>
      </c>
      <c r="BA153" s="4" t="str">
        <f t="shared" si="30"/>
        <v/>
      </c>
      <c r="BC153" s="2">
        <f t="shared" si="47"/>
        <v>49.5</v>
      </c>
      <c r="BD153" s="4">
        <f t="shared" si="31"/>
        <v>148.5</v>
      </c>
      <c r="BE153" s="4">
        <f t="shared" si="32"/>
        <v>-1.47</v>
      </c>
      <c r="BH153" s="4">
        <f t="shared" si="33"/>
        <v>0</v>
      </c>
      <c r="BI153" s="13" t="str">
        <f t="shared" si="55"/>
        <v/>
      </c>
      <c r="BJ153" s="4" t="str">
        <f t="shared" si="35"/>
        <v/>
      </c>
      <c r="BL153" s="2">
        <f t="shared" si="48"/>
        <v>49.5</v>
      </c>
      <c r="BM153" s="4">
        <f t="shared" si="36"/>
        <v>148.5</v>
      </c>
      <c r="BN153" s="4">
        <f t="shared" si="37"/>
        <v>-1.47</v>
      </c>
      <c r="BQ153" s="4">
        <f t="shared" si="38"/>
        <v>0</v>
      </c>
      <c r="BR153" s="13" t="str">
        <f t="shared" si="56"/>
        <v/>
      </c>
      <c r="BS153" s="4" t="str">
        <f t="shared" si="40"/>
        <v/>
      </c>
    </row>
    <row r="154">
      <c r="A154" s="2">
        <f t="shared" si="41"/>
        <v>50</v>
      </c>
      <c r="B154" s="4">
        <f t="shared" si="1"/>
        <v>150</v>
      </c>
      <c r="C154" s="4">
        <f t="shared" si="2"/>
        <v>-1.5</v>
      </c>
      <c r="D154" s="4">
        <f>150.75+1/32</f>
        <v>150.78125</v>
      </c>
      <c r="E154" s="4">
        <f>155+5/16</f>
        <v>155.3125</v>
      </c>
      <c r="F154" s="4">
        <f t="shared" si="3"/>
        <v>4.53125</v>
      </c>
      <c r="G154" s="13">
        <f t="shared" si="49"/>
        <v>0.9965694582</v>
      </c>
      <c r="H154" s="4">
        <f t="shared" si="5"/>
        <v>0</v>
      </c>
      <c r="J154" s="2">
        <f t="shared" si="42"/>
        <v>50</v>
      </c>
      <c r="K154" s="4">
        <f t="shared" si="6"/>
        <v>150</v>
      </c>
      <c r="L154" s="4">
        <f t="shared" si="7"/>
        <v>-1.44</v>
      </c>
      <c r="M154" s="4">
        <f>150+13/16</f>
        <v>150.8125</v>
      </c>
      <c r="N154" s="4">
        <f>155.25+1/32</f>
        <v>155.28125</v>
      </c>
      <c r="O154" s="4">
        <f t="shared" si="8"/>
        <v>4.46875</v>
      </c>
      <c r="P154" s="13">
        <f t="shared" si="50"/>
        <v>0.9965217286</v>
      </c>
      <c r="Q154" s="4">
        <f t="shared" si="10"/>
        <v>0</v>
      </c>
      <c r="S154" s="2">
        <f t="shared" si="43"/>
        <v>50</v>
      </c>
      <c r="T154" s="4">
        <f t="shared" si="11"/>
        <v>150</v>
      </c>
      <c r="U154" s="4">
        <f t="shared" si="12"/>
        <v>-1.41</v>
      </c>
      <c r="V154" s="4">
        <f>150.875-1/32</f>
        <v>150.84375</v>
      </c>
      <c r="W154" s="4">
        <f>155.25+1/32</f>
        <v>155.28125</v>
      </c>
      <c r="X154" s="4">
        <f t="shared" si="13"/>
        <v>4.4375</v>
      </c>
      <c r="Y154" s="13">
        <f t="shared" si="51"/>
        <v>0.993031274</v>
      </c>
      <c r="Z154" s="4">
        <f t="shared" si="15"/>
        <v>0</v>
      </c>
      <c r="AB154" s="2">
        <f t="shared" si="44"/>
        <v>50</v>
      </c>
      <c r="AC154" s="4">
        <f t="shared" si="16"/>
        <v>150</v>
      </c>
      <c r="AD154" s="4">
        <f t="shared" si="17"/>
        <v>-1.5</v>
      </c>
      <c r="AG154" s="4">
        <f t="shared" si="18"/>
        <v>0</v>
      </c>
      <c r="AH154" s="13" t="str">
        <f t="shared" si="52"/>
        <v/>
      </c>
      <c r="AI154" s="4" t="str">
        <f t="shared" si="20"/>
        <v/>
      </c>
      <c r="AK154" s="2">
        <f t="shared" si="45"/>
        <v>50</v>
      </c>
      <c r="AL154" s="4">
        <f t="shared" si="21"/>
        <v>150</v>
      </c>
      <c r="AM154" s="4">
        <f t="shared" si="22"/>
        <v>-1.5</v>
      </c>
      <c r="AP154" s="4">
        <f t="shared" si="23"/>
        <v>0</v>
      </c>
      <c r="AQ154" s="13" t="str">
        <f t="shared" si="53"/>
        <v/>
      </c>
      <c r="AR154" s="4" t="str">
        <f t="shared" si="25"/>
        <v/>
      </c>
      <c r="AT154" s="2">
        <f t="shared" si="46"/>
        <v>50</v>
      </c>
      <c r="AU154" s="4">
        <f t="shared" si="26"/>
        <v>150</v>
      </c>
      <c r="AV154" s="4">
        <f t="shared" si="27"/>
        <v>-1.5</v>
      </c>
      <c r="AY154" s="4">
        <f t="shared" si="28"/>
        <v>0</v>
      </c>
      <c r="AZ154" s="13" t="str">
        <f t="shared" si="54"/>
        <v/>
      </c>
      <c r="BA154" s="4" t="str">
        <f t="shared" si="30"/>
        <v/>
      </c>
      <c r="BC154" s="2">
        <f t="shared" si="47"/>
        <v>50</v>
      </c>
      <c r="BD154" s="4">
        <f t="shared" si="31"/>
        <v>150</v>
      </c>
      <c r="BE154" s="4">
        <f t="shared" si="32"/>
        <v>-1.5</v>
      </c>
      <c r="BH154" s="4">
        <f t="shared" si="33"/>
        <v>0</v>
      </c>
      <c r="BI154" s="13" t="str">
        <f t="shared" si="55"/>
        <v/>
      </c>
      <c r="BJ154" s="4" t="str">
        <f t="shared" si="35"/>
        <v/>
      </c>
      <c r="BL154" s="2">
        <f t="shared" si="48"/>
        <v>50</v>
      </c>
      <c r="BM154" s="4">
        <f t="shared" si="36"/>
        <v>150</v>
      </c>
      <c r="BN154" s="4">
        <f t="shared" si="37"/>
        <v>-1.5</v>
      </c>
      <c r="BQ154" s="4">
        <f t="shared" si="38"/>
        <v>0</v>
      </c>
      <c r="BR154" s="13" t="str">
        <f t="shared" si="56"/>
        <v/>
      </c>
      <c r="BS154" s="4" t="str">
        <f t="shared" si="40"/>
        <v/>
      </c>
    </row>
    <row r="155">
      <c r="A155" s="2">
        <f t="shared" si="41"/>
        <v>50.5</v>
      </c>
      <c r="B155" s="4">
        <f t="shared" si="1"/>
        <v>151.5</v>
      </c>
      <c r="C155" s="4">
        <f t="shared" si="2"/>
        <v>-1.53</v>
      </c>
      <c r="F155" s="4">
        <f t="shared" si="3"/>
        <v>0</v>
      </c>
      <c r="G155" s="13" t="str">
        <f t="shared" si="49"/>
        <v/>
      </c>
      <c r="H155" s="4" t="str">
        <f t="shared" si="5"/>
        <v/>
      </c>
      <c r="J155" s="2">
        <f t="shared" si="42"/>
        <v>50.5</v>
      </c>
      <c r="K155" s="4">
        <f t="shared" si="6"/>
        <v>151.5</v>
      </c>
      <c r="L155" s="4">
        <f t="shared" si="7"/>
        <v>-1.47</v>
      </c>
      <c r="O155" s="4">
        <f t="shared" si="8"/>
        <v>0</v>
      </c>
      <c r="P155" s="13" t="str">
        <f t="shared" si="50"/>
        <v/>
      </c>
      <c r="Q155" s="4" t="str">
        <f t="shared" si="10"/>
        <v/>
      </c>
      <c r="S155" s="2">
        <f t="shared" si="43"/>
        <v>50.5</v>
      </c>
      <c r="T155" s="4">
        <f t="shared" si="11"/>
        <v>151.5</v>
      </c>
      <c r="U155" s="4">
        <f t="shared" si="12"/>
        <v>-1.44</v>
      </c>
      <c r="X155" s="4">
        <f t="shared" si="13"/>
        <v>0</v>
      </c>
      <c r="Y155" s="13" t="str">
        <f t="shared" si="51"/>
        <v/>
      </c>
      <c r="Z155" s="4" t="str">
        <f t="shared" si="15"/>
        <v/>
      </c>
      <c r="AB155" s="2">
        <f t="shared" si="44"/>
        <v>50.5</v>
      </c>
      <c r="AC155" s="4">
        <f t="shared" si="16"/>
        <v>151.5</v>
      </c>
      <c r="AD155" s="4">
        <f t="shared" si="17"/>
        <v>-1.53</v>
      </c>
      <c r="AG155" s="4">
        <f t="shared" si="18"/>
        <v>0</v>
      </c>
      <c r="AH155" s="13" t="str">
        <f t="shared" si="52"/>
        <v/>
      </c>
      <c r="AI155" s="4" t="str">
        <f t="shared" si="20"/>
        <v/>
      </c>
      <c r="AK155" s="2">
        <f t="shared" si="45"/>
        <v>50.5</v>
      </c>
      <c r="AL155" s="4">
        <f t="shared" si="21"/>
        <v>151.5</v>
      </c>
      <c r="AM155" s="4">
        <f t="shared" si="22"/>
        <v>-1.53</v>
      </c>
      <c r="AP155" s="4">
        <f t="shared" si="23"/>
        <v>0</v>
      </c>
      <c r="AQ155" s="13" t="str">
        <f t="shared" si="53"/>
        <v/>
      </c>
      <c r="AR155" s="4" t="str">
        <f t="shared" si="25"/>
        <v/>
      </c>
      <c r="AT155" s="2">
        <f t="shared" si="46"/>
        <v>50.5</v>
      </c>
      <c r="AU155" s="4">
        <f t="shared" si="26"/>
        <v>151.5</v>
      </c>
      <c r="AV155" s="4">
        <f t="shared" si="27"/>
        <v>-1.53</v>
      </c>
      <c r="AY155" s="4">
        <f t="shared" si="28"/>
        <v>0</v>
      </c>
      <c r="AZ155" s="13" t="str">
        <f t="shared" si="54"/>
        <v/>
      </c>
      <c r="BA155" s="4" t="str">
        <f t="shared" si="30"/>
        <v/>
      </c>
      <c r="BC155" s="2">
        <f t="shared" si="47"/>
        <v>50.5</v>
      </c>
      <c r="BD155" s="4">
        <f t="shared" si="31"/>
        <v>151.5</v>
      </c>
      <c r="BE155" s="4">
        <f t="shared" si="32"/>
        <v>-1.53</v>
      </c>
      <c r="BH155" s="4">
        <f t="shared" si="33"/>
        <v>0</v>
      </c>
      <c r="BI155" s="13" t="str">
        <f t="shared" si="55"/>
        <v/>
      </c>
      <c r="BJ155" s="4" t="str">
        <f t="shared" si="35"/>
        <v/>
      </c>
      <c r="BL155" s="2">
        <f t="shared" si="48"/>
        <v>50.5</v>
      </c>
      <c r="BM155" s="4">
        <f t="shared" si="36"/>
        <v>151.5</v>
      </c>
      <c r="BN155" s="4">
        <f t="shared" si="37"/>
        <v>-1.53</v>
      </c>
      <c r="BQ155" s="4">
        <f t="shared" si="38"/>
        <v>0</v>
      </c>
      <c r="BR155" s="13" t="str">
        <f t="shared" si="56"/>
        <v/>
      </c>
      <c r="BS155" s="4" t="str">
        <f t="shared" si="40"/>
        <v/>
      </c>
    </row>
    <row r="156">
      <c r="A156" s="2">
        <f t="shared" si="41"/>
        <v>51</v>
      </c>
      <c r="B156" s="4">
        <f t="shared" si="1"/>
        <v>153</v>
      </c>
      <c r="C156" s="4">
        <f t="shared" si="2"/>
        <v>-1.56</v>
      </c>
      <c r="F156" s="4">
        <f t="shared" si="3"/>
        <v>0</v>
      </c>
      <c r="G156" s="13" t="str">
        <f t="shared" si="49"/>
        <v/>
      </c>
      <c r="H156" s="4" t="str">
        <f t="shared" si="5"/>
        <v/>
      </c>
      <c r="J156" s="2">
        <f t="shared" si="42"/>
        <v>51</v>
      </c>
      <c r="K156" s="4">
        <f t="shared" si="6"/>
        <v>153</v>
      </c>
      <c r="L156" s="4">
        <f t="shared" si="7"/>
        <v>-1.5</v>
      </c>
      <c r="O156" s="4">
        <f t="shared" si="8"/>
        <v>0</v>
      </c>
      <c r="P156" s="13" t="str">
        <f t="shared" si="50"/>
        <v/>
      </c>
      <c r="Q156" s="4" t="str">
        <f t="shared" si="10"/>
        <v/>
      </c>
      <c r="S156" s="2">
        <f t="shared" si="43"/>
        <v>51</v>
      </c>
      <c r="T156" s="4">
        <f t="shared" si="11"/>
        <v>153</v>
      </c>
      <c r="U156" s="4">
        <f t="shared" si="12"/>
        <v>-1.47</v>
      </c>
      <c r="X156" s="4">
        <f t="shared" si="13"/>
        <v>0</v>
      </c>
      <c r="Y156" s="13" t="str">
        <f t="shared" si="51"/>
        <v/>
      </c>
      <c r="Z156" s="4" t="str">
        <f t="shared" si="15"/>
        <v/>
      </c>
      <c r="AB156" s="2">
        <f t="shared" si="44"/>
        <v>51</v>
      </c>
      <c r="AC156" s="4">
        <f t="shared" si="16"/>
        <v>153</v>
      </c>
      <c r="AD156" s="4">
        <f t="shared" si="17"/>
        <v>-1.56</v>
      </c>
      <c r="AG156" s="4">
        <f t="shared" si="18"/>
        <v>0</v>
      </c>
      <c r="AH156" s="13" t="str">
        <f t="shared" si="52"/>
        <v/>
      </c>
      <c r="AI156" s="4" t="str">
        <f t="shared" si="20"/>
        <v/>
      </c>
      <c r="AK156" s="2">
        <f t="shared" si="45"/>
        <v>51</v>
      </c>
      <c r="AL156" s="4">
        <f t="shared" si="21"/>
        <v>153</v>
      </c>
      <c r="AM156" s="4">
        <f t="shared" si="22"/>
        <v>-1.56</v>
      </c>
      <c r="AP156" s="4">
        <f t="shared" si="23"/>
        <v>0</v>
      </c>
      <c r="AQ156" s="13" t="str">
        <f t="shared" si="53"/>
        <v/>
      </c>
      <c r="AR156" s="4" t="str">
        <f t="shared" si="25"/>
        <v/>
      </c>
      <c r="AT156" s="2">
        <f t="shared" si="46"/>
        <v>51</v>
      </c>
      <c r="AU156" s="4">
        <f t="shared" si="26"/>
        <v>153</v>
      </c>
      <c r="AV156" s="4">
        <f t="shared" si="27"/>
        <v>-1.56</v>
      </c>
      <c r="AY156" s="4">
        <f t="shared" si="28"/>
        <v>0</v>
      </c>
      <c r="AZ156" s="13" t="str">
        <f t="shared" si="54"/>
        <v/>
      </c>
      <c r="BA156" s="4" t="str">
        <f t="shared" si="30"/>
        <v/>
      </c>
      <c r="BC156" s="2">
        <f t="shared" si="47"/>
        <v>51</v>
      </c>
      <c r="BD156" s="4">
        <f t="shared" si="31"/>
        <v>153</v>
      </c>
      <c r="BE156" s="4">
        <f t="shared" si="32"/>
        <v>-1.56</v>
      </c>
      <c r="BH156" s="4">
        <f t="shared" si="33"/>
        <v>0</v>
      </c>
      <c r="BI156" s="13" t="str">
        <f t="shared" si="55"/>
        <v/>
      </c>
      <c r="BJ156" s="4" t="str">
        <f t="shared" si="35"/>
        <v/>
      </c>
      <c r="BL156" s="2">
        <f t="shared" si="48"/>
        <v>51</v>
      </c>
      <c r="BM156" s="4">
        <f t="shared" si="36"/>
        <v>153</v>
      </c>
      <c r="BN156" s="4">
        <f t="shared" si="37"/>
        <v>-1.56</v>
      </c>
      <c r="BQ156" s="4">
        <f t="shared" si="38"/>
        <v>0</v>
      </c>
      <c r="BR156" s="13" t="str">
        <f t="shared" si="56"/>
        <v/>
      </c>
      <c r="BS156" s="4" t="str">
        <f t="shared" si="40"/>
        <v/>
      </c>
    </row>
    <row r="157">
      <c r="A157" s="2">
        <f t="shared" si="41"/>
        <v>51.5</v>
      </c>
      <c r="B157" s="4">
        <f t="shared" si="1"/>
        <v>154.5</v>
      </c>
      <c r="C157" s="4">
        <f t="shared" si="2"/>
        <v>-1.59</v>
      </c>
      <c r="F157" s="4">
        <f t="shared" si="3"/>
        <v>0</v>
      </c>
      <c r="G157" s="13" t="str">
        <f t="shared" si="49"/>
        <v/>
      </c>
      <c r="H157" s="4" t="str">
        <f t="shared" si="5"/>
        <v/>
      </c>
      <c r="J157" s="2">
        <f t="shared" si="42"/>
        <v>51.5</v>
      </c>
      <c r="K157" s="4">
        <f t="shared" si="6"/>
        <v>154.5</v>
      </c>
      <c r="L157" s="4">
        <f t="shared" si="7"/>
        <v>-1.53</v>
      </c>
      <c r="O157" s="4">
        <f t="shared" si="8"/>
        <v>0</v>
      </c>
      <c r="P157" s="13" t="str">
        <f t="shared" si="50"/>
        <v/>
      </c>
      <c r="Q157" s="4" t="str">
        <f t="shared" si="10"/>
        <v/>
      </c>
      <c r="S157" s="2">
        <f t="shared" si="43"/>
        <v>51.5</v>
      </c>
      <c r="T157" s="4">
        <f t="shared" si="11"/>
        <v>154.5</v>
      </c>
      <c r="U157" s="4">
        <f t="shared" si="12"/>
        <v>-1.5</v>
      </c>
      <c r="X157" s="4">
        <f t="shared" si="13"/>
        <v>0</v>
      </c>
      <c r="Y157" s="13" t="str">
        <f t="shared" si="51"/>
        <v/>
      </c>
      <c r="Z157" s="4" t="str">
        <f t="shared" si="15"/>
        <v/>
      </c>
      <c r="AB157" s="2">
        <f t="shared" si="44"/>
        <v>51.5</v>
      </c>
      <c r="AC157" s="4">
        <f t="shared" si="16"/>
        <v>154.5</v>
      </c>
      <c r="AD157" s="4">
        <f t="shared" si="17"/>
        <v>-1.59</v>
      </c>
      <c r="AG157" s="4">
        <f t="shared" si="18"/>
        <v>0</v>
      </c>
      <c r="AH157" s="13" t="str">
        <f t="shared" si="52"/>
        <v/>
      </c>
      <c r="AI157" s="4" t="str">
        <f t="shared" si="20"/>
        <v/>
      </c>
      <c r="AK157" s="2">
        <f t="shared" si="45"/>
        <v>51.5</v>
      </c>
      <c r="AL157" s="4">
        <f t="shared" si="21"/>
        <v>154.5</v>
      </c>
      <c r="AM157" s="4">
        <f t="shared" si="22"/>
        <v>-1.59</v>
      </c>
      <c r="AP157" s="4">
        <f t="shared" si="23"/>
        <v>0</v>
      </c>
      <c r="AQ157" s="13" t="str">
        <f t="shared" si="53"/>
        <v/>
      </c>
      <c r="AR157" s="4" t="str">
        <f t="shared" si="25"/>
        <v/>
      </c>
      <c r="AT157" s="2">
        <f t="shared" si="46"/>
        <v>51.5</v>
      </c>
      <c r="AU157" s="4">
        <f t="shared" si="26"/>
        <v>154.5</v>
      </c>
      <c r="AV157" s="4">
        <f t="shared" si="27"/>
        <v>-1.59</v>
      </c>
      <c r="AY157" s="4">
        <f t="shared" si="28"/>
        <v>0</v>
      </c>
      <c r="AZ157" s="13" t="str">
        <f t="shared" si="54"/>
        <v/>
      </c>
      <c r="BA157" s="4" t="str">
        <f t="shared" si="30"/>
        <v/>
      </c>
      <c r="BC157" s="2">
        <f t="shared" si="47"/>
        <v>51.5</v>
      </c>
      <c r="BD157" s="4">
        <f t="shared" si="31"/>
        <v>154.5</v>
      </c>
      <c r="BE157" s="4">
        <f t="shared" si="32"/>
        <v>-1.59</v>
      </c>
      <c r="BH157" s="4">
        <f t="shared" si="33"/>
        <v>0</v>
      </c>
      <c r="BI157" s="13" t="str">
        <f t="shared" si="55"/>
        <v/>
      </c>
      <c r="BJ157" s="4" t="str">
        <f t="shared" si="35"/>
        <v/>
      </c>
      <c r="BL157" s="2">
        <f t="shared" si="48"/>
        <v>51.5</v>
      </c>
      <c r="BM157" s="4">
        <f t="shared" si="36"/>
        <v>154.5</v>
      </c>
      <c r="BN157" s="4">
        <f t="shared" si="37"/>
        <v>-1.59</v>
      </c>
      <c r="BQ157" s="4">
        <f t="shared" si="38"/>
        <v>0</v>
      </c>
      <c r="BR157" s="13" t="str">
        <f t="shared" si="56"/>
        <v/>
      </c>
      <c r="BS157" s="4" t="str">
        <f t="shared" si="40"/>
        <v/>
      </c>
    </row>
    <row r="158">
      <c r="A158" s="2">
        <f t="shared" si="41"/>
        <v>52</v>
      </c>
      <c r="B158" s="4">
        <f t="shared" si="1"/>
        <v>156</v>
      </c>
      <c r="C158" s="4">
        <f t="shared" si="2"/>
        <v>-1.62</v>
      </c>
      <c r="D158" s="4">
        <f>150.75</f>
        <v>150.75</v>
      </c>
      <c r="E158" s="2">
        <f>155+5/16</f>
        <v>155.3125</v>
      </c>
      <c r="F158" s="4">
        <f t="shared" si="3"/>
        <v>4.5625</v>
      </c>
      <c r="G158" s="13">
        <f t="shared" si="49"/>
        <v>1</v>
      </c>
      <c r="H158" s="4">
        <f t="shared" si="5"/>
        <v>0</v>
      </c>
      <c r="J158" s="2">
        <f t="shared" si="42"/>
        <v>52</v>
      </c>
      <c r="K158" s="4">
        <f t="shared" si="6"/>
        <v>156</v>
      </c>
      <c r="L158" s="4">
        <f t="shared" si="7"/>
        <v>-1.56</v>
      </c>
      <c r="M158" s="4">
        <f>150+13/16</f>
        <v>150.8125</v>
      </c>
      <c r="N158" s="4">
        <f>155+5/16</f>
        <v>155.3125</v>
      </c>
      <c r="O158" s="4">
        <f t="shared" si="8"/>
        <v>4.5</v>
      </c>
      <c r="P158" s="13">
        <f t="shared" si="50"/>
        <v>1</v>
      </c>
      <c r="Q158" s="4">
        <f t="shared" si="10"/>
        <v>0</v>
      </c>
      <c r="S158" s="2">
        <f t="shared" si="43"/>
        <v>52</v>
      </c>
      <c r="T158" s="4">
        <f t="shared" si="11"/>
        <v>156</v>
      </c>
      <c r="U158" s="4">
        <f t="shared" si="12"/>
        <v>-1.53</v>
      </c>
      <c r="V158" s="4">
        <f>150.875-1/32</f>
        <v>150.84375</v>
      </c>
      <c r="W158" s="4">
        <f>155.25+1/32</f>
        <v>155.28125</v>
      </c>
      <c r="X158" s="4">
        <f t="shared" si="13"/>
        <v>4.4375</v>
      </c>
      <c r="Y158" s="13">
        <f t="shared" si="51"/>
        <v>0.993031274</v>
      </c>
      <c r="Z158" s="4">
        <f t="shared" si="15"/>
        <v>0</v>
      </c>
      <c r="AB158" s="2">
        <f t="shared" si="44"/>
        <v>52</v>
      </c>
      <c r="AC158" s="4">
        <f t="shared" si="16"/>
        <v>156</v>
      </c>
      <c r="AD158" s="4">
        <f t="shared" si="17"/>
        <v>-1.62</v>
      </c>
      <c r="AG158" s="4">
        <f t="shared" si="18"/>
        <v>0</v>
      </c>
      <c r="AH158" s="13" t="str">
        <f t="shared" si="52"/>
        <v/>
      </c>
      <c r="AI158" s="4" t="str">
        <f t="shared" si="20"/>
        <v/>
      </c>
      <c r="AK158" s="2">
        <f t="shared" si="45"/>
        <v>52</v>
      </c>
      <c r="AL158" s="4">
        <f t="shared" si="21"/>
        <v>156</v>
      </c>
      <c r="AM158" s="4">
        <f t="shared" si="22"/>
        <v>-1.62</v>
      </c>
      <c r="AP158" s="4">
        <f t="shared" si="23"/>
        <v>0</v>
      </c>
      <c r="AQ158" s="13" t="str">
        <f t="shared" si="53"/>
        <v/>
      </c>
      <c r="AR158" s="4" t="str">
        <f t="shared" si="25"/>
        <v/>
      </c>
      <c r="AT158" s="2">
        <f t="shared" si="46"/>
        <v>52</v>
      </c>
      <c r="AU158" s="4">
        <f t="shared" si="26"/>
        <v>156</v>
      </c>
      <c r="AV158" s="4">
        <f t="shared" si="27"/>
        <v>-1.62</v>
      </c>
      <c r="AY158" s="4">
        <f t="shared" si="28"/>
        <v>0</v>
      </c>
      <c r="AZ158" s="13" t="str">
        <f t="shared" si="54"/>
        <v/>
      </c>
      <c r="BA158" s="4" t="str">
        <f t="shared" si="30"/>
        <v/>
      </c>
      <c r="BC158" s="2">
        <f t="shared" si="47"/>
        <v>52</v>
      </c>
      <c r="BD158" s="4">
        <f t="shared" si="31"/>
        <v>156</v>
      </c>
      <c r="BE158" s="4">
        <f t="shared" si="32"/>
        <v>-1.62</v>
      </c>
      <c r="BH158" s="4">
        <f t="shared" si="33"/>
        <v>0</v>
      </c>
      <c r="BI158" s="13" t="str">
        <f t="shared" si="55"/>
        <v/>
      </c>
      <c r="BJ158" s="4" t="str">
        <f t="shared" si="35"/>
        <v/>
      </c>
      <c r="BL158" s="2">
        <f t="shared" si="48"/>
        <v>52</v>
      </c>
      <c r="BM158" s="4">
        <f t="shared" si="36"/>
        <v>156</v>
      </c>
      <c r="BN158" s="4">
        <f t="shared" si="37"/>
        <v>-1.62</v>
      </c>
      <c r="BQ158" s="4">
        <f t="shared" si="38"/>
        <v>0</v>
      </c>
      <c r="BR158" s="13" t="str">
        <f t="shared" si="56"/>
        <v/>
      </c>
      <c r="BS158" s="4" t="str">
        <f t="shared" si="40"/>
        <v/>
      </c>
    </row>
    <row r="159">
      <c r="A159" s="2">
        <f t="shared" si="41"/>
        <v>52.5</v>
      </c>
      <c r="B159" s="4">
        <f t="shared" si="1"/>
        <v>157.5</v>
      </c>
      <c r="C159" s="4">
        <f t="shared" si="2"/>
        <v>-1.65</v>
      </c>
      <c r="F159" s="4">
        <f t="shared" si="3"/>
        <v>0</v>
      </c>
      <c r="G159" s="13" t="str">
        <f t="shared" si="49"/>
        <v/>
      </c>
      <c r="H159" s="4" t="str">
        <f t="shared" si="5"/>
        <v/>
      </c>
      <c r="J159" s="2">
        <f t="shared" si="42"/>
        <v>52.5</v>
      </c>
      <c r="K159" s="4">
        <f t="shared" si="6"/>
        <v>157.5</v>
      </c>
      <c r="L159" s="4">
        <f t="shared" si="7"/>
        <v>-1.59</v>
      </c>
      <c r="O159" s="4">
        <f t="shared" si="8"/>
        <v>0</v>
      </c>
      <c r="P159" s="13" t="str">
        <f t="shared" si="50"/>
        <v/>
      </c>
      <c r="Q159" s="4" t="str">
        <f t="shared" si="10"/>
        <v/>
      </c>
      <c r="S159" s="2">
        <f t="shared" si="43"/>
        <v>52.5</v>
      </c>
      <c r="T159" s="4">
        <f t="shared" si="11"/>
        <v>157.5</v>
      </c>
      <c r="U159" s="4">
        <f t="shared" si="12"/>
        <v>-1.56</v>
      </c>
      <c r="X159" s="4">
        <f t="shared" si="13"/>
        <v>0</v>
      </c>
      <c r="Y159" s="13" t="str">
        <f t="shared" si="51"/>
        <v/>
      </c>
      <c r="Z159" s="4" t="str">
        <f t="shared" si="15"/>
        <v/>
      </c>
      <c r="AB159" s="2">
        <f t="shared" si="44"/>
        <v>52.5</v>
      </c>
      <c r="AC159" s="4">
        <f t="shared" si="16"/>
        <v>157.5</v>
      </c>
      <c r="AD159" s="4">
        <f t="shared" si="17"/>
        <v>-1.65</v>
      </c>
      <c r="AG159" s="4">
        <f t="shared" si="18"/>
        <v>0</v>
      </c>
      <c r="AH159" s="13" t="str">
        <f t="shared" si="52"/>
        <v/>
      </c>
      <c r="AI159" s="4" t="str">
        <f t="shared" si="20"/>
        <v/>
      </c>
      <c r="AK159" s="2">
        <f t="shared" si="45"/>
        <v>52.5</v>
      </c>
      <c r="AL159" s="4">
        <f t="shared" si="21"/>
        <v>157.5</v>
      </c>
      <c r="AM159" s="4">
        <f t="shared" si="22"/>
        <v>-1.65</v>
      </c>
      <c r="AP159" s="4">
        <f t="shared" si="23"/>
        <v>0</v>
      </c>
      <c r="AQ159" s="13" t="str">
        <f t="shared" si="53"/>
        <v/>
      </c>
      <c r="AR159" s="4" t="str">
        <f t="shared" si="25"/>
        <v/>
      </c>
      <c r="AT159" s="2">
        <f t="shared" si="46"/>
        <v>52.5</v>
      </c>
      <c r="AU159" s="4">
        <f t="shared" si="26"/>
        <v>157.5</v>
      </c>
      <c r="AV159" s="4">
        <f t="shared" si="27"/>
        <v>-1.65</v>
      </c>
      <c r="AY159" s="4">
        <f t="shared" si="28"/>
        <v>0</v>
      </c>
      <c r="AZ159" s="13" t="str">
        <f t="shared" si="54"/>
        <v/>
      </c>
      <c r="BA159" s="4" t="str">
        <f t="shared" si="30"/>
        <v/>
      </c>
      <c r="BC159" s="2">
        <f t="shared" si="47"/>
        <v>52.5</v>
      </c>
      <c r="BD159" s="4">
        <f t="shared" si="31"/>
        <v>157.5</v>
      </c>
      <c r="BE159" s="4">
        <f t="shared" si="32"/>
        <v>-1.65</v>
      </c>
      <c r="BH159" s="4">
        <f t="shared" si="33"/>
        <v>0</v>
      </c>
      <c r="BI159" s="13" t="str">
        <f t="shared" si="55"/>
        <v/>
      </c>
      <c r="BJ159" s="4" t="str">
        <f t="shared" si="35"/>
        <v/>
      </c>
      <c r="BL159" s="2">
        <f t="shared" si="48"/>
        <v>52.5</v>
      </c>
      <c r="BM159" s="4">
        <f t="shared" si="36"/>
        <v>157.5</v>
      </c>
      <c r="BN159" s="4">
        <f t="shared" si="37"/>
        <v>-1.65</v>
      </c>
      <c r="BQ159" s="4">
        <f t="shared" si="38"/>
        <v>0</v>
      </c>
      <c r="BR159" s="13" t="str">
        <f t="shared" si="56"/>
        <v/>
      </c>
      <c r="BS159" s="4" t="str">
        <f t="shared" si="40"/>
        <v/>
      </c>
    </row>
    <row r="160">
      <c r="A160" s="2">
        <f t="shared" si="41"/>
        <v>53</v>
      </c>
      <c r="B160" s="4">
        <f t="shared" si="1"/>
        <v>159</v>
      </c>
      <c r="C160" s="4">
        <f t="shared" si="2"/>
        <v>-1.68</v>
      </c>
      <c r="F160" s="4">
        <f t="shared" si="3"/>
        <v>0</v>
      </c>
      <c r="G160" s="13" t="str">
        <f t="shared" si="49"/>
        <v/>
      </c>
      <c r="H160" s="4" t="str">
        <f t="shared" si="5"/>
        <v/>
      </c>
      <c r="J160" s="2">
        <f t="shared" si="42"/>
        <v>53</v>
      </c>
      <c r="K160" s="4">
        <f t="shared" si="6"/>
        <v>159</v>
      </c>
      <c r="L160" s="4">
        <f t="shared" si="7"/>
        <v>-1.62</v>
      </c>
      <c r="O160" s="4">
        <f t="shared" si="8"/>
        <v>0</v>
      </c>
      <c r="P160" s="13" t="str">
        <f t="shared" si="50"/>
        <v/>
      </c>
      <c r="Q160" s="4" t="str">
        <f t="shared" si="10"/>
        <v/>
      </c>
      <c r="S160" s="2">
        <f t="shared" si="43"/>
        <v>53</v>
      </c>
      <c r="T160" s="4">
        <f t="shared" si="11"/>
        <v>159</v>
      </c>
      <c r="U160" s="4">
        <f t="shared" si="12"/>
        <v>-1.59</v>
      </c>
      <c r="X160" s="4">
        <f t="shared" si="13"/>
        <v>0</v>
      </c>
      <c r="Y160" s="13" t="str">
        <f t="shared" si="51"/>
        <v/>
      </c>
      <c r="Z160" s="4" t="str">
        <f t="shared" si="15"/>
        <v/>
      </c>
      <c r="AB160" s="2">
        <f t="shared" si="44"/>
        <v>53</v>
      </c>
      <c r="AC160" s="4">
        <f t="shared" si="16"/>
        <v>159</v>
      </c>
      <c r="AD160" s="4">
        <f t="shared" si="17"/>
        <v>-1.68</v>
      </c>
      <c r="AG160" s="4">
        <f t="shared" si="18"/>
        <v>0</v>
      </c>
      <c r="AH160" s="13" t="str">
        <f t="shared" si="52"/>
        <v/>
      </c>
      <c r="AI160" s="4" t="str">
        <f t="shared" si="20"/>
        <v/>
      </c>
      <c r="AK160" s="2">
        <f t="shared" si="45"/>
        <v>53</v>
      </c>
      <c r="AL160" s="4">
        <f t="shared" si="21"/>
        <v>159</v>
      </c>
      <c r="AM160" s="4">
        <f t="shared" si="22"/>
        <v>-1.68</v>
      </c>
      <c r="AP160" s="4">
        <f t="shared" si="23"/>
        <v>0</v>
      </c>
      <c r="AQ160" s="13" t="str">
        <f t="shared" si="53"/>
        <v/>
      </c>
      <c r="AR160" s="4" t="str">
        <f t="shared" si="25"/>
        <v/>
      </c>
      <c r="AT160" s="2">
        <f t="shared" si="46"/>
        <v>53</v>
      </c>
      <c r="AU160" s="4">
        <f t="shared" si="26"/>
        <v>159</v>
      </c>
      <c r="AV160" s="4">
        <f t="shared" si="27"/>
        <v>-1.68</v>
      </c>
      <c r="AY160" s="4">
        <f t="shared" si="28"/>
        <v>0</v>
      </c>
      <c r="AZ160" s="13" t="str">
        <f t="shared" si="54"/>
        <v/>
      </c>
      <c r="BA160" s="4" t="str">
        <f t="shared" si="30"/>
        <v/>
      </c>
      <c r="BC160" s="2">
        <f t="shared" si="47"/>
        <v>53</v>
      </c>
      <c r="BD160" s="4">
        <f t="shared" si="31"/>
        <v>159</v>
      </c>
      <c r="BE160" s="4">
        <f t="shared" si="32"/>
        <v>-1.68</v>
      </c>
      <c r="BH160" s="4">
        <f t="shared" si="33"/>
        <v>0</v>
      </c>
      <c r="BI160" s="13" t="str">
        <f t="shared" si="55"/>
        <v/>
      </c>
      <c r="BJ160" s="4" t="str">
        <f t="shared" si="35"/>
        <v/>
      </c>
      <c r="BL160" s="2">
        <f t="shared" si="48"/>
        <v>53</v>
      </c>
      <c r="BM160" s="4">
        <f t="shared" si="36"/>
        <v>159</v>
      </c>
      <c r="BN160" s="4">
        <f t="shared" si="37"/>
        <v>-1.68</v>
      </c>
      <c r="BQ160" s="4">
        <f t="shared" si="38"/>
        <v>0</v>
      </c>
      <c r="BR160" s="13" t="str">
        <f t="shared" si="56"/>
        <v/>
      </c>
      <c r="BS160" s="4" t="str">
        <f t="shared" si="40"/>
        <v/>
      </c>
    </row>
    <row r="161">
      <c r="A161" s="2">
        <f t="shared" si="41"/>
        <v>53.5</v>
      </c>
      <c r="B161" s="4">
        <f t="shared" si="1"/>
        <v>160.5</v>
      </c>
      <c r="C161" s="4">
        <f t="shared" si="2"/>
        <v>-1.71</v>
      </c>
      <c r="F161" s="4">
        <f t="shared" si="3"/>
        <v>0</v>
      </c>
      <c r="G161" s="13" t="str">
        <f t="shared" si="49"/>
        <v/>
      </c>
      <c r="H161" s="4" t="str">
        <f t="shared" si="5"/>
        <v/>
      </c>
      <c r="J161" s="2">
        <f t="shared" si="42"/>
        <v>53.5</v>
      </c>
      <c r="K161" s="4">
        <f t="shared" si="6"/>
        <v>160.5</v>
      </c>
      <c r="L161" s="4">
        <f t="shared" si="7"/>
        <v>-1.65</v>
      </c>
      <c r="O161" s="4">
        <f t="shared" si="8"/>
        <v>0</v>
      </c>
      <c r="P161" s="13" t="str">
        <f t="shared" si="50"/>
        <v/>
      </c>
      <c r="Q161" s="4" t="str">
        <f t="shared" si="10"/>
        <v/>
      </c>
      <c r="S161" s="2">
        <f t="shared" si="43"/>
        <v>53.5</v>
      </c>
      <c r="T161" s="4">
        <f t="shared" si="11"/>
        <v>160.5</v>
      </c>
      <c r="U161" s="4">
        <f t="shared" si="12"/>
        <v>-1.62</v>
      </c>
      <c r="X161" s="4">
        <f t="shared" si="13"/>
        <v>0</v>
      </c>
      <c r="Y161" s="13" t="str">
        <f t="shared" si="51"/>
        <v/>
      </c>
      <c r="Z161" s="4" t="str">
        <f t="shared" si="15"/>
        <v/>
      </c>
      <c r="AB161" s="2">
        <f t="shared" si="44"/>
        <v>53.5</v>
      </c>
      <c r="AC161" s="4">
        <f t="shared" si="16"/>
        <v>160.5</v>
      </c>
      <c r="AD161" s="4">
        <f t="shared" si="17"/>
        <v>-1.71</v>
      </c>
      <c r="AG161" s="4">
        <f t="shared" si="18"/>
        <v>0</v>
      </c>
      <c r="AH161" s="13" t="str">
        <f t="shared" si="52"/>
        <v/>
      </c>
      <c r="AI161" s="4" t="str">
        <f t="shared" si="20"/>
        <v/>
      </c>
      <c r="AK161" s="2">
        <f t="shared" si="45"/>
        <v>53.5</v>
      </c>
      <c r="AL161" s="4">
        <f t="shared" si="21"/>
        <v>160.5</v>
      </c>
      <c r="AM161" s="4">
        <f t="shared" si="22"/>
        <v>-1.71</v>
      </c>
      <c r="AP161" s="4">
        <f t="shared" si="23"/>
        <v>0</v>
      </c>
      <c r="AQ161" s="13" t="str">
        <f t="shared" si="53"/>
        <v/>
      </c>
      <c r="AR161" s="4" t="str">
        <f t="shared" si="25"/>
        <v/>
      </c>
      <c r="AT161" s="2">
        <f t="shared" si="46"/>
        <v>53.5</v>
      </c>
      <c r="AU161" s="4">
        <f t="shared" si="26"/>
        <v>160.5</v>
      </c>
      <c r="AV161" s="4">
        <f t="shared" si="27"/>
        <v>-1.71</v>
      </c>
      <c r="AY161" s="4">
        <f t="shared" si="28"/>
        <v>0</v>
      </c>
      <c r="AZ161" s="13" t="str">
        <f t="shared" si="54"/>
        <v/>
      </c>
      <c r="BA161" s="4" t="str">
        <f t="shared" si="30"/>
        <v/>
      </c>
      <c r="BC161" s="2">
        <f t="shared" si="47"/>
        <v>53.5</v>
      </c>
      <c r="BD161" s="4">
        <f t="shared" si="31"/>
        <v>160.5</v>
      </c>
      <c r="BE161" s="4">
        <f t="shared" si="32"/>
        <v>-1.71</v>
      </c>
      <c r="BH161" s="4">
        <f t="shared" si="33"/>
        <v>0</v>
      </c>
      <c r="BI161" s="13" t="str">
        <f t="shared" si="55"/>
        <v/>
      </c>
      <c r="BJ161" s="4" t="str">
        <f t="shared" si="35"/>
        <v/>
      </c>
      <c r="BL161" s="2">
        <f t="shared" si="48"/>
        <v>53.5</v>
      </c>
      <c r="BM161" s="4">
        <f t="shared" si="36"/>
        <v>160.5</v>
      </c>
      <c r="BN161" s="4">
        <f t="shared" si="37"/>
        <v>-1.71</v>
      </c>
      <c r="BQ161" s="4">
        <f t="shared" si="38"/>
        <v>0</v>
      </c>
      <c r="BR161" s="13" t="str">
        <f t="shared" si="56"/>
        <v/>
      </c>
      <c r="BS161" s="4" t="str">
        <f t="shared" si="40"/>
        <v/>
      </c>
    </row>
    <row r="162">
      <c r="A162" s="2">
        <f t="shared" si="41"/>
        <v>54</v>
      </c>
      <c r="B162" s="4">
        <f t="shared" si="1"/>
        <v>162</v>
      </c>
      <c r="C162" s="4">
        <f t="shared" si="2"/>
        <v>-1.74</v>
      </c>
      <c r="D162" s="4">
        <f>150.75</f>
        <v>150.75</v>
      </c>
      <c r="E162" s="2">
        <f>155+5/16</f>
        <v>155.3125</v>
      </c>
      <c r="F162" s="4">
        <f t="shared" si="3"/>
        <v>4.5625</v>
      </c>
      <c r="G162" s="13">
        <f t="shared" si="49"/>
        <v>1</v>
      </c>
      <c r="H162" s="4">
        <f t="shared" si="5"/>
        <v>0</v>
      </c>
      <c r="J162" s="2">
        <f t="shared" si="42"/>
        <v>54</v>
      </c>
      <c r="K162" s="4">
        <f t="shared" si="6"/>
        <v>162</v>
      </c>
      <c r="L162" s="4">
        <f t="shared" si="7"/>
        <v>-1.68</v>
      </c>
      <c r="M162" s="4">
        <f>150+13/16</f>
        <v>150.8125</v>
      </c>
      <c r="N162" s="4">
        <f>155+5/16</f>
        <v>155.3125</v>
      </c>
      <c r="O162" s="4">
        <f t="shared" si="8"/>
        <v>4.5</v>
      </c>
      <c r="P162" s="13">
        <f t="shared" si="50"/>
        <v>1</v>
      </c>
      <c r="Q162" s="4">
        <f t="shared" si="10"/>
        <v>0</v>
      </c>
      <c r="S162" s="2">
        <f t="shared" si="43"/>
        <v>54</v>
      </c>
      <c r="T162" s="4">
        <f t="shared" si="11"/>
        <v>162</v>
      </c>
      <c r="U162" s="4">
        <f t="shared" si="12"/>
        <v>-1.65</v>
      </c>
      <c r="V162" s="4">
        <f>150+13/16</f>
        <v>150.8125</v>
      </c>
      <c r="W162" s="4">
        <f>155+5/16</f>
        <v>155.3125</v>
      </c>
      <c r="X162" s="4">
        <f t="shared" si="13"/>
        <v>4.5</v>
      </c>
      <c r="Y162" s="13">
        <f t="shared" si="51"/>
        <v>1</v>
      </c>
      <c r="Z162" s="4">
        <f t="shared" si="15"/>
        <v>0</v>
      </c>
      <c r="AB162" s="2">
        <f t="shared" si="44"/>
        <v>54</v>
      </c>
      <c r="AC162" s="4">
        <f t="shared" si="16"/>
        <v>162</v>
      </c>
      <c r="AD162" s="4">
        <f t="shared" si="17"/>
        <v>-1.74</v>
      </c>
      <c r="AG162" s="4">
        <f t="shared" si="18"/>
        <v>0</v>
      </c>
      <c r="AH162" s="13" t="str">
        <f t="shared" si="52"/>
        <v/>
      </c>
      <c r="AI162" s="4" t="str">
        <f t="shared" si="20"/>
        <v/>
      </c>
      <c r="AK162" s="2">
        <f t="shared" si="45"/>
        <v>54</v>
      </c>
      <c r="AL162" s="4">
        <f t="shared" si="21"/>
        <v>162</v>
      </c>
      <c r="AM162" s="4">
        <f t="shared" si="22"/>
        <v>-1.74</v>
      </c>
      <c r="AP162" s="4">
        <f t="shared" si="23"/>
        <v>0</v>
      </c>
      <c r="AQ162" s="13" t="str">
        <f t="shared" si="53"/>
        <v/>
      </c>
      <c r="AR162" s="4" t="str">
        <f t="shared" si="25"/>
        <v/>
      </c>
      <c r="AT162" s="2">
        <f t="shared" si="46"/>
        <v>54</v>
      </c>
      <c r="AU162" s="4">
        <f t="shared" si="26"/>
        <v>162</v>
      </c>
      <c r="AV162" s="4">
        <f t="shared" si="27"/>
        <v>-1.74</v>
      </c>
      <c r="AY162" s="4">
        <f t="shared" si="28"/>
        <v>0</v>
      </c>
      <c r="AZ162" s="13" t="str">
        <f t="shared" si="54"/>
        <v/>
      </c>
      <c r="BA162" s="4" t="str">
        <f t="shared" si="30"/>
        <v/>
      </c>
      <c r="BC162" s="2">
        <f t="shared" si="47"/>
        <v>54</v>
      </c>
      <c r="BD162" s="4">
        <f t="shared" si="31"/>
        <v>162</v>
      </c>
      <c r="BE162" s="4">
        <f t="shared" si="32"/>
        <v>-1.74</v>
      </c>
      <c r="BH162" s="4">
        <f t="shared" si="33"/>
        <v>0</v>
      </c>
      <c r="BI162" s="13" t="str">
        <f t="shared" si="55"/>
        <v/>
      </c>
      <c r="BJ162" s="4" t="str">
        <f t="shared" si="35"/>
        <v/>
      </c>
      <c r="BL162" s="2">
        <f t="shared" si="48"/>
        <v>54</v>
      </c>
      <c r="BM162" s="4">
        <f t="shared" si="36"/>
        <v>162</v>
      </c>
      <c r="BN162" s="4">
        <f t="shared" si="37"/>
        <v>-1.74</v>
      </c>
      <c r="BQ162" s="4">
        <f t="shared" si="38"/>
        <v>0</v>
      </c>
      <c r="BR162" s="13" t="str">
        <f t="shared" si="56"/>
        <v/>
      </c>
      <c r="BS162" s="4" t="str">
        <f t="shared" si="40"/>
        <v/>
      </c>
    </row>
    <row r="163">
      <c r="A163" s="2">
        <f t="shared" si="41"/>
        <v>54.5</v>
      </c>
      <c r="B163" s="4">
        <f t="shared" si="1"/>
        <v>163.5</v>
      </c>
      <c r="C163" s="4">
        <f t="shared" si="2"/>
        <v>-1.77</v>
      </c>
      <c r="F163" s="4">
        <f t="shared" si="3"/>
        <v>0</v>
      </c>
      <c r="G163" s="13" t="str">
        <f t="shared" si="49"/>
        <v/>
      </c>
      <c r="H163" s="4" t="str">
        <f t="shared" si="5"/>
        <v/>
      </c>
      <c r="J163" s="2">
        <f t="shared" si="42"/>
        <v>54.5</v>
      </c>
      <c r="K163" s="4">
        <f t="shared" si="6"/>
        <v>163.5</v>
      </c>
      <c r="L163" s="4">
        <f t="shared" si="7"/>
        <v>-1.71</v>
      </c>
      <c r="O163" s="4">
        <f t="shared" si="8"/>
        <v>0</v>
      </c>
      <c r="P163" s="13" t="str">
        <f t="shared" si="50"/>
        <v/>
      </c>
      <c r="Q163" s="4" t="str">
        <f t="shared" si="10"/>
        <v/>
      </c>
      <c r="S163" s="2">
        <f t="shared" si="43"/>
        <v>54.5</v>
      </c>
      <c r="T163" s="4">
        <f t="shared" si="11"/>
        <v>163.5</v>
      </c>
      <c r="U163" s="4">
        <f t="shared" si="12"/>
        <v>-1.68</v>
      </c>
      <c r="X163" s="4">
        <f t="shared" si="13"/>
        <v>0</v>
      </c>
      <c r="Y163" s="13" t="str">
        <f t="shared" si="51"/>
        <v/>
      </c>
      <c r="Z163" s="4" t="str">
        <f t="shared" si="15"/>
        <v/>
      </c>
      <c r="AB163" s="2">
        <f t="shared" si="44"/>
        <v>54.5</v>
      </c>
      <c r="AC163" s="4">
        <f t="shared" si="16"/>
        <v>163.5</v>
      </c>
      <c r="AD163" s="4">
        <f t="shared" si="17"/>
        <v>-1.77</v>
      </c>
      <c r="AG163" s="4">
        <f t="shared" si="18"/>
        <v>0</v>
      </c>
      <c r="AH163" s="13" t="str">
        <f t="shared" si="52"/>
        <v/>
      </c>
      <c r="AI163" s="4" t="str">
        <f t="shared" si="20"/>
        <v/>
      </c>
      <c r="AK163" s="2">
        <f t="shared" si="45"/>
        <v>54.5</v>
      </c>
      <c r="AL163" s="4">
        <f t="shared" si="21"/>
        <v>163.5</v>
      </c>
      <c r="AM163" s="4">
        <f t="shared" si="22"/>
        <v>-1.77</v>
      </c>
      <c r="AP163" s="4">
        <f t="shared" si="23"/>
        <v>0</v>
      </c>
      <c r="AQ163" s="13" t="str">
        <f t="shared" si="53"/>
        <v/>
      </c>
      <c r="AR163" s="4" t="str">
        <f t="shared" si="25"/>
        <v/>
      </c>
      <c r="AT163" s="2">
        <f t="shared" si="46"/>
        <v>54.5</v>
      </c>
      <c r="AU163" s="4">
        <f t="shared" si="26"/>
        <v>163.5</v>
      </c>
      <c r="AV163" s="4">
        <f t="shared" si="27"/>
        <v>-1.77</v>
      </c>
      <c r="AY163" s="4">
        <f t="shared" si="28"/>
        <v>0</v>
      </c>
      <c r="AZ163" s="13" t="str">
        <f t="shared" si="54"/>
        <v/>
      </c>
      <c r="BA163" s="4" t="str">
        <f t="shared" si="30"/>
        <v/>
      </c>
      <c r="BC163" s="2">
        <f t="shared" si="47"/>
        <v>54.5</v>
      </c>
      <c r="BD163" s="4">
        <f t="shared" si="31"/>
        <v>163.5</v>
      </c>
      <c r="BE163" s="4">
        <f t="shared" si="32"/>
        <v>-1.77</v>
      </c>
      <c r="BH163" s="4">
        <f t="shared" si="33"/>
        <v>0</v>
      </c>
      <c r="BI163" s="13" t="str">
        <f t="shared" si="55"/>
        <v/>
      </c>
      <c r="BJ163" s="4" t="str">
        <f t="shared" si="35"/>
        <v/>
      </c>
      <c r="BL163" s="2">
        <f t="shared" si="48"/>
        <v>54.5</v>
      </c>
      <c r="BM163" s="4">
        <f t="shared" si="36"/>
        <v>163.5</v>
      </c>
      <c r="BN163" s="4">
        <f t="shared" si="37"/>
        <v>-1.77</v>
      </c>
      <c r="BQ163" s="4">
        <f t="shared" si="38"/>
        <v>0</v>
      </c>
      <c r="BR163" s="13" t="str">
        <f t="shared" si="56"/>
        <v/>
      </c>
      <c r="BS163" s="4" t="str">
        <f t="shared" si="40"/>
        <v/>
      </c>
    </row>
    <row r="164">
      <c r="A164" s="2">
        <f t="shared" si="41"/>
        <v>55</v>
      </c>
      <c r="B164" s="4">
        <f t="shared" si="1"/>
        <v>165</v>
      </c>
      <c r="C164" s="4">
        <f t="shared" si="2"/>
        <v>-1.8</v>
      </c>
      <c r="F164" s="4">
        <f t="shared" si="3"/>
        <v>0</v>
      </c>
      <c r="G164" s="13" t="str">
        <f t="shared" si="49"/>
        <v/>
      </c>
      <c r="H164" s="4" t="str">
        <f t="shared" si="5"/>
        <v/>
      </c>
      <c r="J164" s="2">
        <f t="shared" si="42"/>
        <v>55</v>
      </c>
      <c r="K164" s="4">
        <f t="shared" si="6"/>
        <v>165</v>
      </c>
      <c r="L164" s="4">
        <f t="shared" si="7"/>
        <v>-1.74</v>
      </c>
      <c r="O164" s="4">
        <f t="shared" si="8"/>
        <v>0</v>
      </c>
      <c r="P164" s="13" t="str">
        <f t="shared" si="50"/>
        <v/>
      </c>
      <c r="Q164" s="4" t="str">
        <f t="shared" si="10"/>
        <v/>
      </c>
      <c r="S164" s="2">
        <f t="shared" si="43"/>
        <v>55</v>
      </c>
      <c r="T164" s="4">
        <f t="shared" si="11"/>
        <v>165</v>
      </c>
      <c r="U164" s="4">
        <f t="shared" si="12"/>
        <v>-1.71</v>
      </c>
      <c r="X164" s="4">
        <f t="shared" si="13"/>
        <v>0</v>
      </c>
      <c r="Y164" s="13" t="str">
        <f t="shared" si="51"/>
        <v/>
      </c>
      <c r="Z164" s="4" t="str">
        <f t="shared" si="15"/>
        <v/>
      </c>
      <c r="AB164" s="2">
        <f t="shared" si="44"/>
        <v>55</v>
      </c>
      <c r="AC164" s="4">
        <f t="shared" si="16"/>
        <v>165</v>
      </c>
      <c r="AD164" s="4">
        <f t="shared" si="17"/>
        <v>-1.8</v>
      </c>
      <c r="AG164" s="4">
        <f t="shared" si="18"/>
        <v>0</v>
      </c>
      <c r="AH164" s="13" t="str">
        <f t="shared" si="52"/>
        <v/>
      </c>
      <c r="AI164" s="4" t="str">
        <f t="shared" si="20"/>
        <v/>
      </c>
      <c r="AK164" s="2">
        <f t="shared" si="45"/>
        <v>55</v>
      </c>
      <c r="AL164" s="4">
        <f t="shared" si="21"/>
        <v>165</v>
      </c>
      <c r="AM164" s="4">
        <f t="shared" si="22"/>
        <v>-1.8</v>
      </c>
      <c r="AP164" s="4">
        <f t="shared" si="23"/>
        <v>0</v>
      </c>
      <c r="AQ164" s="13" t="str">
        <f t="shared" si="53"/>
        <v/>
      </c>
      <c r="AR164" s="4" t="str">
        <f t="shared" si="25"/>
        <v/>
      </c>
      <c r="AT164" s="2">
        <f t="shared" si="46"/>
        <v>55</v>
      </c>
      <c r="AU164" s="4">
        <f t="shared" si="26"/>
        <v>165</v>
      </c>
      <c r="AV164" s="4">
        <f t="shared" si="27"/>
        <v>-1.8</v>
      </c>
      <c r="AY164" s="4">
        <f t="shared" si="28"/>
        <v>0</v>
      </c>
      <c r="AZ164" s="13" t="str">
        <f t="shared" si="54"/>
        <v/>
      </c>
      <c r="BA164" s="4" t="str">
        <f t="shared" si="30"/>
        <v/>
      </c>
      <c r="BC164" s="2">
        <f t="shared" si="47"/>
        <v>55</v>
      </c>
      <c r="BD164" s="4">
        <f t="shared" si="31"/>
        <v>165</v>
      </c>
      <c r="BE164" s="4">
        <f t="shared" si="32"/>
        <v>-1.8</v>
      </c>
      <c r="BH164" s="4">
        <f t="shared" si="33"/>
        <v>0</v>
      </c>
      <c r="BI164" s="13" t="str">
        <f t="shared" si="55"/>
        <v/>
      </c>
      <c r="BJ164" s="4" t="str">
        <f t="shared" si="35"/>
        <v/>
      </c>
      <c r="BL164" s="2">
        <f t="shared" si="48"/>
        <v>55</v>
      </c>
      <c r="BM164" s="4">
        <f t="shared" si="36"/>
        <v>165</v>
      </c>
      <c r="BN164" s="4">
        <f t="shared" si="37"/>
        <v>-1.8</v>
      </c>
      <c r="BQ164" s="4">
        <f t="shared" si="38"/>
        <v>0</v>
      </c>
      <c r="BR164" s="13" t="str">
        <f t="shared" si="56"/>
        <v/>
      </c>
      <c r="BS164" s="4" t="str">
        <f t="shared" si="40"/>
        <v/>
      </c>
    </row>
    <row r="165">
      <c r="A165" s="2">
        <f t="shared" si="41"/>
        <v>55.5</v>
      </c>
      <c r="B165" s="4">
        <f t="shared" si="1"/>
        <v>166.5</v>
      </c>
      <c r="C165" s="4">
        <f t="shared" si="2"/>
        <v>-1.83</v>
      </c>
      <c r="F165" s="4">
        <f t="shared" si="3"/>
        <v>0</v>
      </c>
      <c r="G165" s="13" t="str">
        <f t="shared" si="49"/>
        <v/>
      </c>
      <c r="H165" s="4" t="str">
        <f t="shared" si="5"/>
        <v/>
      </c>
      <c r="J165" s="2">
        <f t="shared" si="42"/>
        <v>55.5</v>
      </c>
      <c r="K165" s="4">
        <f t="shared" si="6"/>
        <v>166.5</v>
      </c>
      <c r="L165" s="4">
        <f t="shared" si="7"/>
        <v>-1.77</v>
      </c>
      <c r="O165" s="4">
        <f t="shared" si="8"/>
        <v>0</v>
      </c>
      <c r="P165" s="13" t="str">
        <f t="shared" si="50"/>
        <v/>
      </c>
      <c r="Q165" s="4" t="str">
        <f t="shared" si="10"/>
        <v/>
      </c>
      <c r="S165" s="2">
        <f t="shared" si="43"/>
        <v>55.5</v>
      </c>
      <c r="T165" s="4">
        <f t="shared" si="11"/>
        <v>166.5</v>
      </c>
      <c r="U165" s="4">
        <f t="shared" si="12"/>
        <v>-1.74</v>
      </c>
      <c r="X165" s="4">
        <f t="shared" si="13"/>
        <v>0</v>
      </c>
      <c r="Y165" s="13" t="str">
        <f t="shared" si="51"/>
        <v/>
      </c>
      <c r="Z165" s="4" t="str">
        <f t="shared" si="15"/>
        <v/>
      </c>
      <c r="AB165" s="2">
        <f t="shared" si="44"/>
        <v>55.5</v>
      </c>
      <c r="AC165" s="4">
        <f t="shared" si="16"/>
        <v>166.5</v>
      </c>
      <c r="AD165" s="4">
        <f t="shared" si="17"/>
        <v>-1.83</v>
      </c>
      <c r="AG165" s="4">
        <f t="shared" si="18"/>
        <v>0</v>
      </c>
      <c r="AH165" s="13" t="str">
        <f t="shared" si="52"/>
        <v/>
      </c>
      <c r="AI165" s="4" t="str">
        <f t="shared" si="20"/>
        <v/>
      </c>
      <c r="AK165" s="2">
        <f t="shared" si="45"/>
        <v>55.5</v>
      </c>
      <c r="AL165" s="4">
        <f t="shared" si="21"/>
        <v>166.5</v>
      </c>
      <c r="AM165" s="4">
        <f t="shared" si="22"/>
        <v>-1.83</v>
      </c>
      <c r="AP165" s="4">
        <f t="shared" si="23"/>
        <v>0</v>
      </c>
      <c r="AQ165" s="13" t="str">
        <f t="shared" si="53"/>
        <v/>
      </c>
      <c r="AR165" s="4" t="str">
        <f t="shared" si="25"/>
        <v/>
      </c>
      <c r="AT165" s="2">
        <f t="shared" si="46"/>
        <v>55.5</v>
      </c>
      <c r="AU165" s="4">
        <f t="shared" si="26"/>
        <v>166.5</v>
      </c>
      <c r="AV165" s="4">
        <f t="shared" si="27"/>
        <v>-1.83</v>
      </c>
      <c r="AY165" s="4">
        <f t="shared" si="28"/>
        <v>0</v>
      </c>
      <c r="AZ165" s="13" t="str">
        <f t="shared" si="54"/>
        <v/>
      </c>
      <c r="BA165" s="4" t="str">
        <f t="shared" si="30"/>
        <v/>
      </c>
      <c r="BC165" s="2">
        <f t="shared" si="47"/>
        <v>55.5</v>
      </c>
      <c r="BD165" s="4">
        <f t="shared" si="31"/>
        <v>166.5</v>
      </c>
      <c r="BE165" s="4">
        <f t="shared" si="32"/>
        <v>-1.83</v>
      </c>
      <c r="BH165" s="4">
        <f t="shared" si="33"/>
        <v>0</v>
      </c>
      <c r="BI165" s="13" t="str">
        <f t="shared" si="55"/>
        <v/>
      </c>
      <c r="BJ165" s="4" t="str">
        <f t="shared" si="35"/>
        <v/>
      </c>
      <c r="BL165" s="2">
        <f t="shared" si="48"/>
        <v>55.5</v>
      </c>
      <c r="BM165" s="4">
        <f t="shared" si="36"/>
        <v>166.5</v>
      </c>
      <c r="BN165" s="4">
        <f t="shared" si="37"/>
        <v>-1.83</v>
      </c>
      <c r="BQ165" s="4">
        <f t="shared" si="38"/>
        <v>0</v>
      </c>
      <c r="BR165" s="13" t="str">
        <f t="shared" si="56"/>
        <v/>
      </c>
      <c r="BS165" s="4" t="str">
        <f t="shared" si="40"/>
        <v/>
      </c>
    </row>
    <row r="166">
      <c r="A166" s="2">
        <f t="shared" si="41"/>
        <v>56</v>
      </c>
      <c r="B166" s="4">
        <f t="shared" si="1"/>
        <v>168</v>
      </c>
      <c r="C166" s="4">
        <f t="shared" si="2"/>
        <v>-1.86</v>
      </c>
      <c r="D166" s="4">
        <f>150.75</f>
        <v>150.75</v>
      </c>
      <c r="E166" s="2">
        <f>155+5/16</f>
        <v>155.3125</v>
      </c>
      <c r="F166" s="4">
        <f t="shared" si="3"/>
        <v>4.5625</v>
      </c>
      <c r="G166" s="13">
        <f t="shared" si="49"/>
        <v>1</v>
      </c>
      <c r="H166" s="4">
        <f t="shared" si="5"/>
        <v>0</v>
      </c>
      <c r="J166" s="2">
        <f t="shared" si="42"/>
        <v>56</v>
      </c>
      <c r="K166" s="4">
        <f t="shared" si="6"/>
        <v>168</v>
      </c>
      <c r="L166" s="4">
        <f t="shared" si="7"/>
        <v>-1.8</v>
      </c>
      <c r="M166" s="4">
        <f>150+13/16</f>
        <v>150.8125</v>
      </c>
      <c r="N166" s="4">
        <f>155+5/16</f>
        <v>155.3125</v>
      </c>
      <c r="O166" s="4">
        <f t="shared" si="8"/>
        <v>4.5</v>
      </c>
      <c r="P166" s="13">
        <f t="shared" si="50"/>
        <v>1</v>
      </c>
      <c r="Q166" s="4">
        <f t="shared" si="10"/>
        <v>0</v>
      </c>
      <c r="S166" s="2">
        <f t="shared" si="43"/>
        <v>56</v>
      </c>
      <c r="T166" s="4">
        <f t="shared" si="11"/>
        <v>168</v>
      </c>
      <c r="U166" s="4">
        <f t="shared" si="12"/>
        <v>-1.77</v>
      </c>
      <c r="V166" s="4">
        <f>150+13/16</f>
        <v>150.8125</v>
      </c>
      <c r="W166" s="4">
        <f>155+5/16</f>
        <v>155.3125</v>
      </c>
      <c r="X166" s="4">
        <f t="shared" si="13"/>
        <v>4.5</v>
      </c>
      <c r="Y166" s="13">
        <f t="shared" si="51"/>
        <v>1</v>
      </c>
      <c r="Z166" s="4">
        <f t="shared" si="15"/>
        <v>0</v>
      </c>
      <c r="AB166" s="2">
        <f t="shared" si="44"/>
        <v>56</v>
      </c>
      <c r="AC166" s="4">
        <f t="shared" si="16"/>
        <v>168</v>
      </c>
      <c r="AD166" s="4">
        <f t="shared" si="17"/>
        <v>-1.86</v>
      </c>
      <c r="AG166" s="4">
        <f t="shared" si="18"/>
        <v>0</v>
      </c>
      <c r="AH166" s="13" t="str">
        <f t="shared" si="52"/>
        <v/>
      </c>
      <c r="AI166" s="4" t="str">
        <f t="shared" si="20"/>
        <v/>
      </c>
      <c r="AK166" s="2">
        <f t="shared" si="45"/>
        <v>56</v>
      </c>
      <c r="AL166" s="4">
        <f t="shared" si="21"/>
        <v>168</v>
      </c>
      <c r="AM166" s="4">
        <f t="shared" si="22"/>
        <v>-1.86</v>
      </c>
      <c r="AP166" s="4">
        <f t="shared" si="23"/>
        <v>0</v>
      </c>
      <c r="AQ166" s="13" t="str">
        <f t="shared" si="53"/>
        <v/>
      </c>
      <c r="AR166" s="4" t="str">
        <f t="shared" si="25"/>
        <v/>
      </c>
      <c r="AT166" s="2">
        <f t="shared" si="46"/>
        <v>56</v>
      </c>
      <c r="AU166" s="4">
        <f t="shared" si="26"/>
        <v>168</v>
      </c>
      <c r="AV166" s="4">
        <f t="shared" si="27"/>
        <v>-1.86</v>
      </c>
      <c r="AY166" s="4">
        <f t="shared" si="28"/>
        <v>0</v>
      </c>
      <c r="AZ166" s="13" t="str">
        <f t="shared" si="54"/>
        <v/>
      </c>
      <c r="BA166" s="4" t="str">
        <f t="shared" si="30"/>
        <v/>
      </c>
      <c r="BC166" s="2">
        <f t="shared" si="47"/>
        <v>56</v>
      </c>
      <c r="BD166" s="4">
        <f t="shared" si="31"/>
        <v>168</v>
      </c>
      <c r="BE166" s="4">
        <f t="shared" si="32"/>
        <v>-1.86</v>
      </c>
      <c r="BH166" s="4">
        <f t="shared" si="33"/>
        <v>0</v>
      </c>
      <c r="BI166" s="13" t="str">
        <f t="shared" si="55"/>
        <v/>
      </c>
      <c r="BJ166" s="4" t="str">
        <f t="shared" si="35"/>
        <v/>
      </c>
      <c r="BL166" s="2">
        <f t="shared" si="48"/>
        <v>56</v>
      </c>
      <c r="BM166" s="4">
        <f t="shared" si="36"/>
        <v>168</v>
      </c>
      <c r="BN166" s="4">
        <f t="shared" si="37"/>
        <v>-1.86</v>
      </c>
      <c r="BQ166" s="4">
        <f t="shared" si="38"/>
        <v>0</v>
      </c>
      <c r="BR166" s="13" t="str">
        <f t="shared" si="56"/>
        <v/>
      </c>
      <c r="BS166" s="4" t="str">
        <f t="shared" si="40"/>
        <v/>
      </c>
    </row>
    <row r="167">
      <c r="A167" s="2">
        <f t="shared" si="41"/>
        <v>56.5</v>
      </c>
      <c r="B167" s="4">
        <f t="shared" si="1"/>
        <v>169.5</v>
      </c>
      <c r="C167" s="4">
        <f t="shared" si="2"/>
        <v>-1.89</v>
      </c>
      <c r="F167" s="4">
        <f t="shared" si="3"/>
        <v>0</v>
      </c>
      <c r="G167" s="13" t="str">
        <f t="shared" si="49"/>
        <v/>
      </c>
      <c r="H167" s="4" t="str">
        <f t="shared" si="5"/>
        <v/>
      </c>
      <c r="J167" s="2">
        <f t="shared" si="42"/>
        <v>56.5</v>
      </c>
      <c r="K167" s="4">
        <f t="shared" si="6"/>
        <v>169.5</v>
      </c>
      <c r="L167" s="4">
        <f t="shared" si="7"/>
        <v>-1.83</v>
      </c>
      <c r="O167" s="4">
        <f t="shared" si="8"/>
        <v>0</v>
      </c>
      <c r="P167" s="13" t="str">
        <f t="shared" si="50"/>
        <v/>
      </c>
      <c r="Q167" s="4" t="str">
        <f t="shared" si="10"/>
        <v/>
      </c>
      <c r="S167" s="2">
        <f t="shared" si="43"/>
        <v>56.5</v>
      </c>
      <c r="T167" s="4">
        <f t="shared" si="11"/>
        <v>169.5</v>
      </c>
      <c r="U167" s="4">
        <f t="shared" si="12"/>
        <v>-1.8</v>
      </c>
      <c r="X167" s="4">
        <f t="shared" si="13"/>
        <v>0</v>
      </c>
      <c r="Y167" s="13" t="str">
        <f t="shared" si="51"/>
        <v/>
      </c>
      <c r="Z167" s="4" t="str">
        <f t="shared" si="15"/>
        <v/>
      </c>
      <c r="AB167" s="2">
        <f t="shared" si="44"/>
        <v>56.5</v>
      </c>
      <c r="AC167" s="4">
        <f t="shared" si="16"/>
        <v>169.5</v>
      </c>
      <c r="AD167" s="4">
        <f t="shared" si="17"/>
        <v>-1.89</v>
      </c>
      <c r="AG167" s="4">
        <f t="shared" si="18"/>
        <v>0</v>
      </c>
      <c r="AH167" s="13" t="str">
        <f t="shared" si="52"/>
        <v/>
      </c>
      <c r="AI167" s="4" t="str">
        <f t="shared" si="20"/>
        <v/>
      </c>
      <c r="AK167" s="2">
        <f t="shared" si="45"/>
        <v>56.5</v>
      </c>
      <c r="AL167" s="4">
        <f t="shared" si="21"/>
        <v>169.5</v>
      </c>
      <c r="AM167" s="4">
        <f t="shared" si="22"/>
        <v>-1.89</v>
      </c>
      <c r="AP167" s="4">
        <f t="shared" si="23"/>
        <v>0</v>
      </c>
      <c r="AQ167" s="13" t="str">
        <f t="shared" si="53"/>
        <v/>
      </c>
      <c r="AR167" s="4" t="str">
        <f t="shared" si="25"/>
        <v/>
      </c>
      <c r="AT167" s="2">
        <f t="shared" si="46"/>
        <v>56.5</v>
      </c>
      <c r="AU167" s="4">
        <f t="shared" si="26"/>
        <v>169.5</v>
      </c>
      <c r="AV167" s="4">
        <f t="shared" si="27"/>
        <v>-1.89</v>
      </c>
      <c r="AY167" s="4">
        <f t="shared" si="28"/>
        <v>0</v>
      </c>
      <c r="AZ167" s="13" t="str">
        <f t="shared" si="54"/>
        <v/>
      </c>
      <c r="BA167" s="4" t="str">
        <f t="shared" si="30"/>
        <v/>
      </c>
      <c r="BC167" s="2">
        <f t="shared" si="47"/>
        <v>56.5</v>
      </c>
      <c r="BD167" s="4">
        <f t="shared" si="31"/>
        <v>169.5</v>
      </c>
      <c r="BE167" s="4">
        <f t="shared" si="32"/>
        <v>-1.89</v>
      </c>
      <c r="BH167" s="4">
        <f t="shared" si="33"/>
        <v>0</v>
      </c>
      <c r="BI167" s="13" t="str">
        <f t="shared" si="55"/>
        <v/>
      </c>
      <c r="BJ167" s="4" t="str">
        <f t="shared" si="35"/>
        <v/>
      </c>
      <c r="BL167" s="2">
        <f t="shared" si="48"/>
        <v>56.5</v>
      </c>
      <c r="BM167" s="4">
        <f t="shared" si="36"/>
        <v>169.5</v>
      </c>
      <c r="BN167" s="4">
        <f t="shared" si="37"/>
        <v>-1.89</v>
      </c>
      <c r="BQ167" s="4">
        <f t="shared" si="38"/>
        <v>0</v>
      </c>
      <c r="BR167" s="13" t="str">
        <f t="shared" si="56"/>
        <v/>
      </c>
      <c r="BS167" s="4" t="str">
        <f t="shared" si="40"/>
        <v/>
      </c>
    </row>
    <row r="168">
      <c r="A168" s="2">
        <f t="shared" si="41"/>
        <v>57</v>
      </c>
      <c r="B168" s="4">
        <f t="shared" si="1"/>
        <v>171</v>
      </c>
      <c r="C168" s="4">
        <f t="shared" si="2"/>
        <v>-1.92</v>
      </c>
      <c r="F168" s="4">
        <f t="shared" si="3"/>
        <v>0</v>
      </c>
      <c r="G168" s="13" t="str">
        <f t="shared" si="49"/>
        <v/>
      </c>
      <c r="H168" s="4" t="str">
        <f t="shared" si="5"/>
        <v/>
      </c>
      <c r="J168" s="2">
        <f t="shared" si="42"/>
        <v>57</v>
      </c>
      <c r="K168" s="4">
        <f t="shared" si="6"/>
        <v>171</v>
      </c>
      <c r="L168" s="4">
        <f t="shared" si="7"/>
        <v>-1.86</v>
      </c>
      <c r="O168" s="4">
        <f t="shared" si="8"/>
        <v>0</v>
      </c>
      <c r="P168" s="13" t="str">
        <f t="shared" si="50"/>
        <v/>
      </c>
      <c r="Q168" s="4" t="str">
        <f t="shared" si="10"/>
        <v/>
      </c>
      <c r="S168" s="2">
        <f t="shared" si="43"/>
        <v>57</v>
      </c>
      <c r="T168" s="4">
        <f t="shared" si="11"/>
        <v>171</v>
      </c>
      <c r="U168" s="4">
        <f t="shared" si="12"/>
        <v>-1.83</v>
      </c>
      <c r="X168" s="4">
        <f t="shared" si="13"/>
        <v>0</v>
      </c>
      <c r="Y168" s="13" t="str">
        <f t="shared" si="51"/>
        <v/>
      </c>
      <c r="Z168" s="4" t="str">
        <f t="shared" si="15"/>
        <v/>
      </c>
      <c r="AB168" s="2">
        <f t="shared" si="44"/>
        <v>57</v>
      </c>
      <c r="AC168" s="4">
        <f t="shared" si="16"/>
        <v>171</v>
      </c>
      <c r="AD168" s="4">
        <f t="shared" si="17"/>
        <v>-1.92</v>
      </c>
      <c r="AG168" s="4">
        <f t="shared" si="18"/>
        <v>0</v>
      </c>
      <c r="AH168" s="13" t="str">
        <f t="shared" si="52"/>
        <v/>
      </c>
      <c r="AI168" s="4" t="str">
        <f t="shared" si="20"/>
        <v/>
      </c>
      <c r="AK168" s="2">
        <f t="shared" si="45"/>
        <v>57</v>
      </c>
      <c r="AL168" s="4">
        <f t="shared" si="21"/>
        <v>171</v>
      </c>
      <c r="AM168" s="4">
        <f t="shared" si="22"/>
        <v>-1.92</v>
      </c>
      <c r="AP168" s="4">
        <f t="shared" si="23"/>
        <v>0</v>
      </c>
      <c r="AQ168" s="13" t="str">
        <f t="shared" si="53"/>
        <v/>
      </c>
      <c r="AR168" s="4" t="str">
        <f t="shared" si="25"/>
        <v/>
      </c>
      <c r="AT168" s="2">
        <f t="shared" si="46"/>
        <v>57</v>
      </c>
      <c r="AU168" s="4">
        <f t="shared" si="26"/>
        <v>171</v>
      </c>
      <c r="AV168" s="4">
        <f t="shared" si="27"/>
        <v>-1.92</v>
      </c>
      <c r="AY168" s="4">
        <f t="shared" si="28"/>
        <v>0</v>
      </c>
      <c r="AZ168" s="13" t="str">
        <f t="shared" si="54"/>
        <v/>
      </c>
      <c r="BA168" s="4" t="str">
        <f t="shared" si="30"/>
        <v/>
      </c>
      <c r="BC168" s="2">
        <f t="shared" si="47"/>
        <v>57</v>
      </c>
      <c r="BD168" s="4">
        <f t="shared" si="31"/>
        <v>171</v>
      </c>
      <c r="BE168" s="4">
        <f t="shared" si="32"/>
        <v>-1.92</v>
      </c>
      <c r="BH168" s="4">
        <f t="shared" si="33"/>
        <v>0</v>
      </c>
      <c r="BI168" s="13" t="str">
        <f t="shared" si="55"/>
        <v/>
      </c>
      <c r="BJ168" s="4" t="str">
        <f t="shared" si="35"/>
        <v/>
      </c>
      <c r="BL168" s="2">
        <f t="shared" si="48"/>
        <v>57</v>
      </c>
      <c r="BM168" s="4">
        <f t="shared" si="36"/>
        <v>171</v>
      </c>
      <c r="BN168" s="4">
        <f t="shared" si="37"/>
        <v>-1.92</v>
      </c>
      <c r="BQ168" s="4">
        <f t="shared" si="38"/>
        <v>0</v>
      </c>
      <c r="BR168" s="13" t="str">
        <f t="shared" si="56"/>
        <v/>
      </c>
      <c r="BS168" s="4" t="str">
        <f t="shared" si="40"/>
        <v/>
      </c>
    </row>
    <row r="169">
      <c r="A169" s="2">
        <f t="shared" si="41"/>
        <v>57.5</v>
      </c>
      <c r="B169" s="4">
        <f t="shared" si="1"/>
        <v>172.5</v>
      </c>
      <c r="C169" s="4">
        <f t="shared" si="2"/>
        <v>-1.95</v>
      </c>
      <c r="F169" s="4">
        <f t="shared" si="3"/>
        <v>0</v>
      </c>
      <c r="G169" s="13" t="str">
        <f t="shared" si="49"/>
        <v/>
      </c>
      <c r="H169" s="4" t="str">
        <f t="shared" si="5"/>
        <v/>
      </c>
      <c r="J169" s="2">
        <f t="shared" si="42"/>
        <v>57.5</v>
      </c>
      <c r="K169" s="4">
        <f t="shared" si="6"/>
        <v>172.5</v>
      </c>
      <c r="L169" s="4">
        <f t="shared" si="7"/>
        <v>-1.89</v>
      </c>
      <c r="O169" s="4">
        <f t="shared" si="8"/>
        <v>0</v>
      </c>
      <c r="P169" s="13" t="str">
        <f t="shared" si="50"/>
        <v/>
      </c>
      <c r="Q169" s="4" t="str">
        <f t="shared" si="10"/>
        <v/>
      </c>
      <c r="S169" s="2">
        <f t="shared" si="43"/>
        <v>57.5</v>
      </c>
      <c r="T169" s="4">
        <f t="shared" si="11"/>
        <v>172.5</v>
      </c>
      <c r="U169" s="4">
        <f t="shared" si="12"/>
        <v>-1.86</v>
      </c>
      <c r="X169" s="4">
        <f t="shared" si="13"/>
        <v>0</v>
      </c>
      <c r="Y169" s="13" t="str">
        <f t="shared" si="51"/>
        <v/>
      </c>
      <c r="Z169" s="4" t="str">
        <f t="shared" si="15"/>
        <v/>
      </c>
      <c r="AB169" s="2">
        <f t="shared" si="44"/>
        <v>57.5</v>
      </c>
      <c r="AC169" s="4">
        <f t="shared" si="16"/>
        <v>172.5</v>
      </c>
      <c r="AD169" s="4">
        <f t="shared" si="17"/>
        <v>-1.95</v>
      </c>
      <c r="AG169" s="4">
        <f t="shared" si="18"/>
        <v>0</v>
      </c>
      <c r="AH169" s="13" t="str">
        <f t="shared" si="52"/>
        <v/>
      </c>
      <c r="AI169" s="4" t="str">
        <f t="shared" si="20"/>
        <v/>
      </c>
      <c r="AK169" s="2">
        <f t="shared" si="45"/>
        <v>57.5</v>
      </c>
      <c r="AL169" s="4">
        <f t="shared" si="21"/>
        <v>172.5</v>
      </c>
      <c r="AM169" s="4">
        <f t="shared" si="22"/>
        <v>-1.95</v>
      </c>
      <c r="AP169" s="4">
        <f t="shared" si="23"/>
        <v>0</v>
      </c>
      <c r="AQ169" s="13" t="str">
        <f t="shared" si="53"/>
        <v/>
      </c>
      <c r="AR169" s="4" t="str">
        <f t="shared" si="25"/>
        <v/>
      </c>
      <c r="AT169" s="2">
        <f t="shared" si="46"/>
        <v>57.5</v>
      </c>
      <c r="AU169" s="4">
        <f t="shared" si="26"/>
        <v>172.5</v>
      </c>
      <c r="AV169" s="4">
        <f t="shared" si="27"/>
        <v>-1.95</v>
      </c>
      <c r="AY169" s="4">
        <f t="shared" si="28"/>
        <v>0</v>
      </c>
      <c r="AZ169" s="13" t="str">
        <f t="shared" si="54"/>
        <v/>
      </c>
      <c r="BA169" s="4" t="str">
        <f t="shared" si="30"/>
        <v/>
      </c>
      <c r="BC169" s="2">
        <f t="shared" si="47"/>
        <v>57.5</v>
      </c>
      <c r="BD169" s="4">
        <f t="shared" si="31"/>
        <v>172.5</v>
      </c>
      <c r="BE169" s="4">
        <f t="shared" si="32"/>
        <v>-1.95</v>
      </c>
      <c r="BH169" s="4">
        <f t="shared" si="33"/>
        <v>0</v>
      </c>
      <c r="BI169" s="13" t="str">
        <f t="shared" si="55"/>
        <v/>
      </c>
      <c r="BJ169" s="4" t="str">
        <f t="shared" si="35"/>
        <v/>
      </c>
      <c r="BL169" s="2">
        <f t="shared" si="48"/>
        <v>57.5</v>
      </c>
      <c r="BM169" s="4">
        <f t="shared" si="36"/>
        <v>172.5</v>
      </c>
      <c r="BN169" s="4">
        <f t="shared" si="37"/>
        <v>-1.95</v>
      </c>
      <c r="BQ169" s="4">
        <f t="shared" si="38"/>
        <v>0</v>
      </c>
      <c r="BR169" s="13" t="str">
        <f t="shared" si="56"/>
        <v/>
      </c>
      <c r="BS169" s="4" t="str">
        <f t="shared" si="40"/>
        <v/>
      </c>
    </row>
    <row r="170">
      <c r="A170" s="2">
        <f t="shared" si="41"/>
        <v>58</v>
      </c>
      <c r="B170" s="4">
        <f t="shared" si="1"/>
        <v>174</v>
      </c>
      <c r="C170" s="4">
        <f t="shared" si="2"/>
        <v>-1.98</v>
      </c>
      <c r="D170" s="4">
        <f>150.75</f>
        <v>150.75</v>
      </c>
      <c r="E170" s="2">
        <f>155+5/16</f>
        <v>155.3125</v>
      </c>
      <c r="F170" s="4">
        <f t="shared" si="3"/>
        <v>4.5625</v>
      </c>
      <c r="G170" s="13">
        <f t="shared" si="49"/>
        <v>1</v>
      </c>
      <c r="H170" s="4">
        <f t="shared" si="5"/>
        <v>0</v>
      </c>
      <c r="J170" s="2">
        <f t="shared" si="42"/>
        <v>58</v>
      </c>
      <c r="K170" s="4">
        <f t="shared" si="6"/>
        <v>174</v>
      </c>
      <c r="L170" s="4">
        <f t="shared" si="7"/>
        <v>-1.92</v>
      </c>
      <c r="M170" s="4">
        <f>150+13/16</f>
        <v>150.8125</v>
      </c>
      <c r="N170" s="4">
        <f>155+5/16</f>
        <v>155.3125</v>
      </c>
      <c r="O170" s="4">
        <f t="shared" si="8"/>
        <v>4.5</v>
      </c>
      <c r="P170" s="13">
        <f t="shared" si="50"/>
        <v>1</v>
      </c>
      <c r="Q170" s="4">
        <f t="shared" si="10"/>
        <v>0</v>
      </c>
      <c r="S170" s="2">
        <f t="shared" si="43"/>
        <v>58</v>
      </c>
      <c r="T170" s="4">
        <f t="shared" si="11"/>
        <v>174</v>
      </c>
      <c r="U170" s="4">
        <f t="shared" si="12"/>
        <v>-1.89</v>
      </c>
      <c r="V170" s="4">
        <f>150+13/16</f>
        <v>150.8125</v>
      </c>
      <c r="W170" s="4">
        <f>155+5/16</f>
        <v>155.3125</v>
      </c>
      <c r="X170" s="4">
        <f t="shared" si="13"/>
        <v>4.5</v>
      </c>
      <c r="Y170" s="13">
        <f t="shared" si="51"/>
        <v>1</v>
      </c>
      <c r="Z170" s="4">
        <f t="shared" si="15"/>
        <v>0</v>
      </c>
      <c r="AB170" s="2">
        <f t="shared" si="44"/>
        <v>58</v>
      </c>
      <c r="AC170" s="4">
        <f t="shared" si="16"/>
        <v>174</v>
      </c>
      <c r="AD170" s="4">
        <f t="shared" si="17"/>
        <v>-1.98</v>
      </c>
      <c r="AG170" s="4">
        <f t="shared" si="18"/>
        <v>0</v>
      </c>
      <c r="AH170" s="13" t="str">
        <f t="shared" si="52"/>
        <v/>
      </c>
      <c r="AI170" s="4" t="str">
        <f t="shared" si="20"/>
        <v/>
      </c>
      <c r="AK170" s="2">
        <f t="shared" si="45"/>
        <v>58</v>
      </c>
      <c r="AL170" s="4">
        <f t="shared" si="21"/>
        <v>174</v>
      </c>
      <c r="AM170" s="4">
        <f t="shared" si="22"/>
        <v>-1.98</v>
      </c>
      <c r="AP170" s="4">
        <f t="shared" si="23"/>
        <v>0</v>
      </c>
      <c r="AQ170" s="13" t="str">
        <f t="shared" si="53"/>
        <v/>
      </c>
      <c r="AR170" s="4" t="str">
        <f t="shared" si="25"/>
        <v/>
      </c>
      <c r="AT170" s="2">
        <f t="shared" si="46"/>
        <v>58</v>
      </c>
      <c r="AU170" s="4">
        <f t="shared" si="26"/>
        <v>174</v>
      </c>
      <c r="AV170" s="4">
        <f t="shared" si="27"/>
        <v>-1.98</v>
      </c>
      <c r="AY170" s="4">
        <f t="shared" si="28"/>
        <v>0</v>
      </c>
      <c r="AZ170" s="13" t="str">
        <f t="shared" si="54"/>
        <v/>
      </c>
      <c r="BA170" s="4" t="str">
        <f t="shared" si="30"/>
        <v/>
      </c>
      <c r="BC170" s="2">
        <f t="shared" si="47"/>
        <v>58</v>
      </c>
      <c r="BD170" s="4">
        <f t="shared" si="31"/>
        <v>174</v>
      </c>
      <c r="BE170" s="4">
        <f t="shared" si="32"/>
        <v>-1.98</v>
      </c>
      <c r="BH170" s="4">
        <f t="shared" si="33"/>
        <v>0</v>
      </c>
      <c r="BI170" s="13" t="str">
        <f t="shared" si="55"/>
        <v/>
      </c>
      <c r="BJ170" s="4" t="str">
        <f t="shared" si="35"/>
        <v/>
      </c>
      <c r="BL170" s="2">
        <f t="shared" si="48"/>
        <v>58</v>
      </c>
      <c r="BM170" s="4">
        <f t="shared" si="36"/>
        <v>174</v>
      </c>
      <c r="BN170" s="4">
        <f t="shared" si="37"/>
        <v>-1.98</v>
      </c>
      <c r="BQ170" s="4">
        <f t="shared" si="38"/>
        <v>0</v>
      </c>
      <c r="BR170" s="13" t="str">
        <f t="shared" si="56"/>
        <v/>
      </c>
      <c r="BS170" s="4" t="str">
        <f t="shared" si="40"/>
        <v/>
      </c>
    </row>
    <row r="171">
      <c r="A171" s="2">
        <f t="shared" si="41"/>
        <v>58.5</v>
      </c>
      <c r="B171" s="4">
        <f t="shared" si="1"/>
        <v>175.5</v>
      </c>
      <c r="C171" s="4">
        <f t="shared" si="2"/>
        <v>-2.01</v>
      </c>
      <c r="F171" s="4">
        <f t="shared" si="3"/>
        <v>0</v>
      </c>
      <c r="G171" s="13" t="str">
        <f t="shared" si="49"/>
        <v/>
      </c>
      <c r="H171" s="4" t="str">
        <f t="shared" si="5"/>
        <v/>
      </c>
      <c r="J171" s="2">
        <f t="shared" si="42"/>
        <v>58.5</v>
      </c>
      <c r="K171" s="4">
        <f t="shared" si="6"/>
        <v>175.5</v>
      </c>
      <c r="L171" s="4">
        <f t="shared" si="7"/>
        <v>-1.95</v>
      </c>
      <c r="O171" s="4">
        <f t="shared" si="8"/>
        <v>0</v>
      </c>
      <c r="P171" s="13" t="str">
        <f t="shared" si="50"/>
        <v/>
      </c>
      <c r="Q171" s="4" t="str">
        <f t="shared" si="10"/>
        <v/>
      </c>
      <c r="S171" s="2">
        <f t="shared" si="43"/>
        <v>58.5</v>
      </c>
      <c r="T171" s="4">
        <f t="shared" si="11"/>
        <v>175.5</v>
      </c>
      <c r="U171" s="4">
        <f t="shared" si="12"/>
        <v>-1.92</v>
      </c>
      <c r="X171" s="4">
        <f t="shared" si="13"/>
        <v>0</v>
      </c>
      <c r="Y171" s="13" t="str">
        <f t="shared" si="51"/>
        <v/>
      </c>
      <c r="Z171" s="4" t="str">
        <f t="shared" si="15"/>
        <v/>
      </c>
      <c r="AB171" s="2">
        <f t="shared" si="44"/>
        <v>58.5</v>
      </c>
      <c r="AC171" s="4">
        <f t="shared" si="16"/>
        <v>175.5</v>
      </c>
      <c r="AD171" s="4">
        <f t="shared" si="17"/>
        <v>-2.01</v>
      </c>
      <c r="AG171" s="4">
        <f t="shared" si="18"/>
        <v>0</v>
      </c>
      <c r="AH171" s="13" t="str">
        <f t="shared" si="52"/>
        <v/>
      </c>
      <c r="AI171" s="4" t="str">
        <f t="shared" si="20"/>
        <v/>
      </c>
      <c r="AK171" s="2">
        <f t="shared" si="45"/>
        <v>58.5</v>
      </c>
      <c r="AL171" s="4">
        <f t="shared" si="21"/>
        <v>175.5</v>
      </c>
      <c r="AM171" s="4">
        <f t="shared" si="22"/>
        <v>-2.01</v>
      </c>
      <c r="AP171" s="4">
        <f t="shared" si="23"/>
        <v>0</v>
      </c>
      <c r="AQ171" s="13" t="str">
        <f t="shared" si="53"/>
        <v/>
      </c>
      <c r="AR171" s="4" t="str">
        <f t="shared" si="25"/>
        <v/>
      </c>
      <c r="AT171" s="2">
        <f t="shared" si="46"/>
        <v>58.5</v>
      </c>
      <c r="AU171" s="4">
        <f t="shared" si="26"/>
        <v>175.5</v>
      </c>
      <c r="AV171" s="4">
        <f t="shared" si="27"/>
        <v>-2.01</v>
      </c>
      <c r="AY171" s="4">
        <f t="shared" si="28"/>
        <v>0</v>
      </c>
      <c r="AZ171" s="13" t="str">
        <f t="shared" si="54"/>
        <v/>
      </c>
      <c r="BA171" s="4" t="str">
        <f t="shared" si="30"/>
        <v/>
      </c>
      <c r="BC171" s="2">
        <f t="shared" si="47"/>
        <v>58.5</v>
      </c>
      <c r="BD171" s="4">
        <f t="shared" si="31"/>
        <v>175.5</v>
      </c>
      <c r="BE171" s="4">
        <f t="shared" si="32"/>
        <v>-2.01</v>
      </c>
      <c r="BH171" s="4">
        <f t="shared" si="33"/>
        <v>0</v>
      </c>
      <c r="BI171" s="13" t="str">
        <f t="shared" si="55"/>
        <v/>
      </c>
      <c r="BJ171" s="4" t="str">
        <f t="shared" si="35"/>
        <v/>
      </c>
      <c r="BL171" s="2">
        <f t="shared" si="48"/>
        <v>58.5</v>
      </c>
      <c r="BM171" s="4">
        <f t="shared" si="36"/>
        <v>175.5</v>
      </c>
      <c r="BN171" s="4">
        <f t="shared" si="37"/>
        <v>-2.01</v>
      </c>
      <c r="BQ171" s="4">
        <f t="shared" si="38"/>
        <v>0</v>
      </c>
      <c r="BR171" s="13" t="str">
        <f t="shared" si="56"/>
        <v/>
      </c>
      <c r="BS171" s="4" t="str">
        <f t="shared" si="40"/>
        <v/>
      </c>
    </row>
    <row r="172">
      <c r="A172" s="2">
        <f t="shared" si="41"/>
        <v>59</v>
      </c>
      <c r="B172" s="4">
        <f t="shared" si="1"/>
        <v>177</v>
      </c>
      <c r="C172" s="4">
        <f t="shared" si="2"/>
        <v>-2.04</v>
      </c>
      <c r="F172" s="4">
        <f t="shared" si="3"/>
        <v>0</v>
      </c>
      <c r="G172" s="13" t="str">
        <f t="shared" si="49"/>
        <v/>
      </c>
      <c r="H172" s="4" t="str">
        <f t="shared" si="5"/>
        <v/>
      </c>
      <c r="J172" s="2">
        <f t="shared" si="42"/>
        <v>59</v>
      </c>
      <c r="K172" s="4">
        <f t="shared" si="6"/>
        <v>177</v>
      </c>
      <c r="L172" s="4">
        <f t="shared" si="7"/>
        <v>-1.98</v>
      </c>
      <c r="O172" s="4">
        <f t="shared" si="8"/>
        <v>0</v>
      </c>
      <c r="P172" s="13" t="str">
        <f t="shared" si="50"/>
        <v/>
      </c>
      <c r="Q172" s="4" t="str">
        <f t="shared" si="10"/>
        <v/>
      </c>
      <c r="S172" s="2">
        <f t="shared" si="43"/>
        <v>59</v>
      </c>
      <c r="T172" s="4">
        <f t="shared" si="11"/>
        <v>177</v>
      </c>
      <c r="U172" s="4">
        <f t="shared" si="12"/>
        <v>-1.95</v>
      </c>
      <c r="X172" s="4">
        <f t="shared" si="13"/>
        <v>0</v>
      </c>
      <c r="Y172" s="13" t="str">
        <f t="shared" si="51"/>
        <v/>
      </c>
      <c r="Z172" s="4" t="str">
        <f t="shared" si="15"/>
        <v/>
      </c>
      <c r="AB172" s="2">
        <f t="shared" si="44"/>
        <v>59</v>
      </c>
      <c r="AC172" s="4">
        <f t="shared" si="16"/>
        <v>177</v>
      </c>
      <c r="AD172" s="4">
        <f t="shared" si="17"/>
        <v>-2.04</v>
      </c>
      <c r="AG172" s="4">
        <f t="shared" si="18"/>
        <v>0</v>
      </c>
      <c r="AH172" s="13" t="str">
        <f t="shared" si="52"/>
        <v/>
      </c>
      <c r="AI172" s="4" t="str">
        <f t="shared" si="20"/>
        <v/>
      </c>
      <c r="AK172" s="2">
        <f t="shared" si="45"/>
        <v>59</v>
      </c>
      <c r="AL172" s="4">
        <f t="shared" si="21"/>
        <v>177</v>
      </c>
      <c r="AM172" s="4">
        <f t="shared" si="22"/>
        <v>-2.04</v>
      </c>
      <c r="AP172" s="4">
        <f t="shared" si="23"/>
        <v>0</v>
      </c>
      <c r="AQ172" s="13" t="str">
        <f t="shared" si="53"/>
        <v/>
      </c>
      <c r="AR172" s="4" t="str">
        <f t="shared" si="25"/>
        <v/>
      </c>
      <c r="AT172" s="2">
        <f t="shared" si="46"/>
        <v>59</v>
      </c>
      <c r="AU172" s="4">
        <f t="shared" si="26"/>
        <v>177</v>
      </c>
      <c r="AV172" s="4">
        <f t="shared" si="27"/>
        <v>-2.04</v>
      </c>
      <c r="AY172" s="4">
        <f t="shared" si="28"/>
        <v>0</v>
      </c>
      <c r="AZ172" s="13" t="str">
        <f t="shared" si="54"/>
        <v/>
      </c>
      <c r="BA172" s="4" t="str">
        <f t="shared" si="30"/>
        <v/>
      </c>
      <c r="BC172" s="2">
        <f t="shared" si="47"/>
        <v>59</v>
      </c>
      <c r="BD172" s="4">
        <f t="shared" si="31"/>
        <v>177</v>
      </c>
      <c r="BE172" s="4">
        <f t="shared" si="32"/>
        <v>-2.04</v>
      </c>
      <c r="BH172" s="4">
        <f t="shared" si="33"/>
        <v>0</v>
      </c>
      <c r="BI172" s="13" t="str">
        <f t="shared" si="55"/>
        <v/>
      </c>
      <c r="BJ172" s="4" t="str">
        <f t="shared" si="35"/>
        <v/>
      </c>
      <c r="BL172" s="2">
        <f t="shared" si="48"/>
        <v>59</v>
      </c>
      <c r="BM172" s="4">
        <f t="shared" si="36"/>
        <v>177</v>
      </c>
      <c r="BN172" s="4">
        <f t="shared" si="37"/>
        <v>-2.04</v>
      </c>
      <c r="BQ172" s="4">
        <f t="shared" si="38"/>
        <v>0</v>
      </c>
      <c r="BR172" s="13" t="str">
        <f t="shared" si="56"/>
        <v/>
      </c>
      <c r="BS172" s="4" t="str">
        <f t="shared" si="40"/>
        <v/>
      </c>
    </row>
    <row r="173">
      <c r="A173" s="2">
        <f t="shared" si="41"/>
        <v>59.5</v>
      </c>
      <c r="B173" s="4">
        <f t="shared" si="1"/>
        <v>178.5</v>
      </c>
      <c r="C173" s="4">
        <f t="shared" si="2"/>
        <v>-2.07</v>
      </c>
      <c r="F173" s="4">
        <f t="shared" si="3"/>
        <v>0</v>
      </c>
      <c r="G173" s="13" t="str">
        <f t="shared" si="49"/>
        <v/>
      </c>
      <c r="H173" s="4" t="str">
        <f t="shared" si="5"/>
        <v/>
      </c>
      <c r="J173" s="2">
        <f t="shared" si="42"/>
        <v>59.5</v>
      </c>
      <c r="K173" s="4">
        <f t="shared" si="6"/>
        <v>178.5</v>
      </c>
      <c r="L173" s="4">
        <f t="shared" si="7"/>
        <v>-2.01</v>
      </c>
      <c r="O173" s="4">
        <f t="shared" si="8"/>
        <v>0</v>
      </c>
      <c r="P173" s="13" t="str">
        <f t="shared" si="50"/>
        <v/>
      </c>
      <c r="Q173" s="4" t="str">
        <f t="shared" si="10"/>
        <v/>
      </c>
      <c r="S173" s="2">
        <f t="shared" si="43"/>
        <v>59.5</v>
      </c>
      <c r="T173" s="4">
        <f t="shared" si="11"/>
        <v>178.5</v>
      </c>
      <c r="U173" s="4">
        <f t="shared" si="12"/>
        <v>-1.98</v>
      </c>
      <c r="X173" s="4">
        <f t="shared" si="13"/>
        <v>0</v>
      </c>
      <c r="Y173" s="13" t="str">
        <f t="shared" si="51"/>
        <v/>
      </c>
      <c r="Z173" s="4" t="str">
        <f t="shared" si="15"/>
        <v/>
      </c>
      <c r="AB173" s="2">
        <f t="shared" si="44"/>
        <v>59.5</v>
      </c>
      <c r="AC173" s="4">
        <f t="shared" si="16"/>
        <v>178.5</v>
      </c>
      <c r="AD173" s="4">
        <f t="shared" si="17"/>
        <v>-2.07</v>
      </c>
      <c r="AG173" s="4">
        <f t="shared" si="18"/>
        <v>0</v>
      </c>
      <c r="AH173" s="13" t="str">
        <f t="shared" si="52"/>
        <v/>
      </c>
      <c r="AI173" s="4" t="str">
        <f t="shared" si="20"/>
        <v/>
      </c>
      <c r="AK173" s="2">
        <f t="shared" si="45"/>
        <v>59.5</v>
      </c>
      <c r="AL173" s="4">
        <f t="shared" si="21"/>
        <v>178.5</v>
      </c>
      <c r="AM173" s="4">
        <f t="shared" si="22"/>
        <v>-2.07</v>
      </c>
      <c r="AP173" s="4">
        <f t="shared" si="23"/>
        <v>0</v>
      </c>
      <c r="AQ173" s="13" t="str">
        <f t="shared" si="53"/>
        <v/>
      </c>
      <c r="AR173" s="4" t="str">
        <f t="shared" si="25"/>
        <v/>
      </c>
      <c r="AT173" s="2">
        <f t="shared" si="46"/>
        <v>59.5</v>
      </c>
      <c r="AU173" s="4">
        <f t="shared" si="26"/>
        <v>178.5</v>
      </c>
      <c r="AV173" s="4">
        <f t="shared" si="27"/>
        <v>-2.07</v>
      </c>
      <c r="AY173" s="4">
        <f t="shared" si="28"/>
        <v>0</v>
      </c>
      <c r="AZ173" s="13" t="str">
        <f t="shared" si="54"/>
        <v/>
      </c>
      <c r="BA173" s="4" t="str">
        <f t="shared" si="30"/>
        <v/>
      </c>
      <c r="BC173" s="2">
        <f t="shared" si="47"/>
        <v>59.5</v>
      </c>
      <c r="BD173" s="4">
        <f t="shared" si="31"/>
        <v>178.5</v>
      </c>
      <c r="BE173" s="4">
        <f t="shared" si="32"/>
        <v>-2.07</v>
      </c>
      <c r="BH173" s="4">
        <f t="shared" si="33"/>
        <v>0</v>
      </c>
      <c r="BI173" s="13" t="str">
        <f t="shared" si="55"/>
        <v/>
      </c>
      <c r="BJ173" s="4" t="str">
        <f t="shared" si="35"/>
        <v/>
      </c>
      <c r="BL173" s="2">
        <f t="shared" si="48"/>
        <v>59.5</v>
      </c>
      <c r="BM173" s="4">
        <f t="shared" si="36"/>
        <v>178.5</v>
      </c>
      <c r="BN173" s="4">
        <f t="shared" si="37"/>
        <v>-2.07</v>
      </c>
      <c r="BQ173" s="4">
        <f t="shared" si="38"/>
        <v>0</v>
      </c>
      <c r="BR173" s="13" t="str">
        <f t="shared" si="56"/>
        <v/>
      </c>
      <c r="BS173" s="4" t="str">
        <f t="shared" si="40"/>
        <v/>
      </c>
    </row>
    <row r="174">
      <c r="A174" s="2">
        <f t="shared" si="41"/>
        <v>60</v>
      </c>
      <c r="B174" s="4">
        <f t="shared" si="1"/>
        <v>180</v>
      </c>
      <c r="C174" s="4">
        <f t="shared" si="2"/>
        <v>-2.1</v>
      </c>
      <c r="D174" s="4">
        <f>150.75</f>
        <v>150.75</v>
      </c>
      <c r="E174" s="2">
        <f>155+5/16</f>
        <v>155.3125</v>
      </c>
      <c r="F174" s="4">
        <f t="shared" si="3"/>
        <v>4.5625</v>
      </c>
      <c r="G174" s="13">
        <f t="shared" si="49"/>
        <v>1</v>
      </c>
      <c r="H174" s="4">
        <f t="shared" si="5"/>
        <v>0</v>
      </c>
      <c r="J174" s="2">
        <f t="shared" si="42"/>
        <v>60</v>
      </c>
      <c r="K174" s="4">
        <f t="shared" si="6"/>
        <v>180</v>
      </c>
      <c r="L174" s="4">
        <f t="shared" si="7"/>
        <v>-2.04</v>
      </c>
      <c r="M174" s="4">
        <f>150+13/16</f>
        <v>150.8125</v>
      </c>
      <c r="N174" s="4">
        <f>155+5/16</f>
        <v>155.3125</v>
      </c>
      <c r="O174" s="4">
        <f t="shared" si="8"/>
        <v>4.5</v>
      </c>
      <c r="P174" s="13">
        <f t="shared" si="50"/>
        <v>1</v>
      </c>
      <c r="Q174" s="4">
        <f t="shared" si="10"/>
        <v>0</v>
      </c>
      <c r="S174" s="2">
        <f t="shared" si="43"/>
        <v>60</v>
      </c>
      <c r="T174" s="4">
        <f t="shared" si="11"/>
        <v>180</v>
      </c>
      <c r="U174" s="4">
        <f t="shared" si="12"/>
        <v>-2.01</v>
      </c>
      <c r="V174" s="4">
        <f>150+13/16</f>
        <v>150.8125</v>
      </c>
      <c r="W174" s="4">
        <f>155+5/16</f>
        <v>155.3125</v>
      </c>
      <c r="X174" s="4">
        <f t="shared" si="13"/>
        <v>4.5</v>
      </c>
      <c r="Y174" s="13">
        <f t="shared" si="51"/>
        <v>1</v>
      </c>
      <c r="Z174" s="4">
        <f t="shared" si="15"/>
        <v>0</v>
      </c>
      <c r="AB174" s="2">
        <f t="shared" si="44"/>
        <v>60</v>
      </c>
      <c r="AC174" s="4">
        <f t="shared" si="16"/>
        <v>180</v>
      </c>
      <c r="AD174" s="4">
        <f t="shared" si="17"/>
        <v>-2.1</v>
      </c>
      <c r="AG174" s="4">
        <f t="shared" si="18"/>
        <v>0</v>
      </c>
      <c r="AH174" s="13" t="str">
        <f t="shared" si="52"/>
        <v/>
      </c>
      <c r="AI174" s="4" t="str">
        <f t="shared" si="20"/>
        <v/>
      </c>
      <c r="AK174" s="2">
        <f t="shared" si="45"/>
        <v>60</v>
      </c>
      <c r="AL174" s="4">
        <f t="shared" si="21"/>
        <v>180</v>
      </c>
      <c r="AM174" s="4">
        <f t="shared" si="22"/>
        <v>-2.1</v>
      </c>
      <c r="AP174" s="4">
        <f t="shared" si="23"/>
        <v>0</v>
      </c>
      <c r="AQ174" s="13" t="str">
        <f t="shared" si="53"/>
        <v/>
      </c>
      <c r="AR174" s="4" t="str">
        <f t="shared" si="25"/>
        <v/>
      </c>
      <c r="AT174" s="2">
        <f t="shared" si="46"/>
        <v>60</v>
      </c>
      <c r="AU174" s="4">
        <f t="shared" si="26"/>
        <v>180</v>
      </c>
      <c r="AV174" s="4">
        <f t="shared" si="27"/>
        <v>-2.1</v>
      </c>
      <c r="AY174" s="4">
        <f t="shared" si="28"/>
        <v>0</v>
      </c>
      <c r="AZ174" s="13" t="str">
        <f t="shared" si="54"/>
        <v/>
      </c>
      <c r="BA174" s="4" t="str">
        <f t="shared" si="30"/>
        <v/>
      </c>
      <c r="BC174" s="2">
        <f t="shared" si="47"/>
        <v>60</v>
      </c>
      <c r="BD174" s="4">
        <f t="shared" si="31"/>
        <v>180</v>
      </c>
      <c r="BE174" s="4">
        <f t="shared" si="32"/>
        <v>-2.1</v>
      </c>
      <c r="BH174" s="4">
        <f t="shared" si="33"/>
        <v>0</v>
      </c>
      <c r="BI174" s="13" t="str">
        <f t="shared" si="55"/>
        <v/>
      </c>
      <c r="BJ174" s="4" t="str">
        <f t="shared" si="35"/>
        <v/>
      </c>
      <c r="BL174" s="2">
        <f t="shared" si="48"/>
        <v>60</v>
      </c>
      <c r="BM174" s="4">
        <f t="shared" si="36"/>
        <v>180</v>
      </c>
      <c r="BN174" s="4">
        <f t="shared" si="37"/>
        <v>-2.1</v>
      </c>
      <c r="BQ174" s="4">
        <f t="shared" si="38"/>
        <v>0</v>
      </c>
      <c r="BR174" s="13" t="str">
        <f t="shared" si="56"/>
        <v/>
      </c>
      <c r="BS174" s="4" t="str">
        <f t="shared" si="40"/>
        <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38</v>
      </c>
      <c r="D2" s="1" t="s">
        <v>3</v>
      </c>
    </row>
    <row r="3">
      <c r="A3" s="2" t="s">
        <v>4</v>
      </c>
      <c r="B3" s="28">
        <v>5.0</v>
      </c>
      <c r="D3" s="2" t="s">
        <v>39</v>
      </c>
    </row>
    <row r="4">
      <c r="A4" s="2" t="s">
        <v>40</v>
      </c>
      <c r="B4" s="2">
        <v>0.5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43.82597689</v>
      </c>
    </row>
    <row r="12">
      <c r="A12" s="2" t="s">
        <v>19</v>
      </c>
      <c r="B12" s="7">
        <f>B11*(B3/100)/(0.000015)</f>
        <v>146086.5896</v>
      </c>
    </row>
    <row r="13">
      <c r="A13" s="9" t="s">
        <v>20</v>
      </c>
      <c r="B13" s="2">
        <v>2.99</v>
      </c>
    </row>
    <row r="14">
      <c r="A14" s="1"/>
      <c r="B14" s="8"/>
      <c r="E14" s="2"/>
      <c r="P14" s="2">
        <v>9.0</v>
      </c>
    </row>
    <row r="15">
      <c r="A15" s="1" t="s">
        <v>21</v>
      </c>
      <c r="B15" s="8"/>
    </row>
    <row r="16">
      <c r="A16" s="2"/>
    </row>
    <row r="17">
      <c r="A17" s="1" t="s">
        <v>22</v>
      </c>
      <c r="B17" s="2" t="s">
        <v>46</v>
      </c>
      <c r="J17" s="1" t="s">
        <v>23</v>
      </c>
      <c r="K17" s="2" t="s">
        <v>46</v>
      </c>
      <c r="S17" s="1" t="s">
        <v>24</v>
      </c>
      <c r="T17" s="40">
        <v>45035.0</v>
      </c>
      <c r="AB17" s="1" t="s">
        <v>25</v>
      </c>
      <c r="AC17" s="2" t="s">
        <v>46</v>
      </c>
      <c r="AK17" s="1" t="s">
        <v>84</v>
      </c>
      <c r="AL17" s="2" t="s">
        <v>46</v>
      </c>
      <c r="AT17" s="1" t="s">
        <v>85</v>
      </c>
      <c r="AU17" s="2" t="s">
        <v>46</v>
      </c>
      <c r="BC17" s="1" t="s">
        <v>86</v>
      </c>
      <c r="BD17" s="43">
        <v>45037.0</v>
      </c>
      <c r="BL17" s="37" t="s">
        <v>87</v>
      </c>
      <c r="BM17" s="2" t="s">
        <v>46</v>
      </c>
      <c r="BN17" s="15"/>
      <c r="BO17" s="15"/>
      <c r="BP17" s="15"/>
      <c r="BQ17" s="15"/>
      <c r="BR17" s="15"/>
      <c r="BT17" s="15"/>
    </row>
    <row r="18">
      <c r="A18" s="9" t="s">
        <v>26</v>
      </c>
      <c r="B18" s="2">
        <v>4.625</v>
      </c>
      <c r="D18" s="2" t="s">
        <v>47</v>
      </c>
      <c r="E18" s="4">
        <f>pi()*((0.5)^2-((($B$3-2*$B$4)/$B$3)*0.5)^2)</f>
        <v>0.2827433388</v>
      </c>
      <c r="H18" s="2" t="s">
        <v>48</v>
      </c>
      <c r="J18" s="9" t="s">
        <v>26</v>
      </c>
      <c r="K18" s="2">
        <f>B18</f>
        <v>4.625</v>
      </c>
      <c r="M18" s="2" t="s">
        <v>47</v>
      </c>
      <c r="N18" s="4">
        <f>pi()*((0.5)^2-((($B$3-2*$B$4)/$B$3)*0.5)^2)</f>
        <v>0.2827433388</v>
      </c>
      <c r="Q18" s="2" t="s">
        <v>48</v>
      </c>
      <c r="S18" s="9" t="s">
        <v>26</v>
      </c>
      <c r="T18" s="2">
        <v>4.6875</v>
      </c>
      <c r="V18" s="2" t="s">
        <v>47</v>
      </c>
      <c r="W18" s="4">
        <f>pi()*((0.5)^2-((($B$3-2*$B$4)/$B$3)*0.5)^2)</f>
        <v>0.2827433388</v>
      </c>
      <c r="Z18" s="2" t="s">
        <v>48</v>
      </c>
      <c r="AB18" s="9" t="s">
        <v>26</v>
      </c>
      <c r="AC18" s="4">
        <v>4.59375</v>
      </c>
      <c r="AE18" s="2" t="s">
        <v>47</v>
      </c>
      <c r="AF18" s="4">
        <f>pi()*((0.5)^2-((($B$3-2*$B$4)/$B$3)*0.5)^2)</f>
        <v>0.2827433388</v>
      </c>
      <c r="AI18" s="2" t="s">
        <v>48</v>
      </c>
      <c r="AK18" s="9" t="s">
        <v>26</v>
      </c>
      <c r="AL18" s="42">
        <v>4.5625</v>
      </c>
      <c r="AN18" s="2" t="s">
        <v>47</v>
      </c>
      <c r="AO18" s="4">
        <f>pi()*((0.5)^2-((($B$3-2*$B$4)/$B$3)*0.5)^2)</f>
        <v>0.2827433388</v>
      </c>
      <c r="AR18" s="2" t="s">
        <v>48</v>
      </c>
      <c r="AT18" s="9" t="s">
        <v>26</v>
      </c>
      <c r="AU18" s="42">
        <v>4.46875</v>
      </c>
      <c r="AW18" s="2" t="s">
        <v>47</v>
      </c>
      <c r="AX18" s="4">
        <f>pi()*((0.5)^2-((($B$3-2*$B$4)/$B$3)*0.5)^2)</f>
        <v>0.2827433388</v>
      </c>
      <c r="BA18" s="2" t="s">
        <v>48</v>
      </c>
      <c r="BC18" s="9" t="s">
        <v>26</v>
      </c>
      <c r="BD18" s="2">
        <v>4.5625</v>
      </c>
      <c r="BF18" s="2" t="s">
        <v>47</v>
      </c>
      <c r="BG18" s="4">
        <f>pi()*((0.5)^2-((($B$3-2*$B$4)/$B$3)*0.5)^2)</f>
        <v>0.2827433388</v>
      </c>
      <c r="BJ18" s="2" t="s">
        <v>48</v>
      </c>
      <c r="BL18" s="16" t="s">
        <v>26</v>
      </c>
      <c r="BM18" s="38">
        <v>4.4375</v>
      </c>
      <c r="BN18" s="17"/>
      <c r="BO18" s="2" t="s">
        <v>47</v>
      </c>
      <c r="BP18" s="4">
        <f>pi()*((0.5)^2-((($B$3-2*$B$4)/$B$3)*0.5)^2)</f>
        <v>0.2827433388</v>
      </c>
      <c r="BS18" s="2" t="s">
        <v>48</v>
      </c>
      <c r="BT18" s="17"/>
    </row>
    <row r="19">
      <c r="A19" s="9" t="s">
        <v>27</v>
      </c>
      <c r="B19" s="2">
        <v>9.5</v>
      </c>
      <c r="D19" s="2" t="s">
        <v>49</v>
      </c>
      <c r="E19" s="4">
        <f>0.5*sum(H24:H174)</f>
        <v>0.09202654303</v>
      </c>
      <c r="H19" s="2">
        <v>0.98</v>
      </c>
      <c r="J19" s="9" t="s">
        <v>27</v>
      </c>
      <c r="K19" s="2">
        <v>14.3</v>
      </c>
      <c r="M19" s="2" t="s">
        <v>49</v>
      </c>
      <c r="N19" s="4">
        <f>0.5*sum(Q24:Q174)</f>
        <v>0.09502842803</v>
      </c>
      <c r="Q19" s="2">
        <v>0.98</v>
      </c>
      <c r="S19" s="9" t="s">
        <v>27</v>
      </c>
      <c r="T19" s="2">
        <v>19.3</v>
      </c>
      <c r="V19" s="2" t="s">
        <v>49</v>
      </c>
      <c r="W19" s="4">
        <f>0.5*sum(Z24:Z174)</f>
        <v>0.09790986571</v>
      </c>
      <c r="Z19" s="2">
        <v>0.98</v>
      </c>
      <c r="AB19" s="9" t="s">
        <v>27</v>
      </c>
      <c r="AC19" s="2">
        <v>24.3</v>
      </c>
      <c r="AE19" s="2" t="s">
        <v>49</v>
      </c>
      <c r="AF19" s="4">
        <f>0.5*sum(AI24:AI174)</f>
        <v>0.09476100444</v>
      </c>
      <c r="AI19" s="2">
        <v>0.98</v>
      </c>
      <c r="AK19" s="9" t="s">
        <v>27</v>
      </c>
      <c r="AL19" s="2">
        <v>29.3</v>
      </c>
      <c r="AN19" s="2" t="s">
        <v>49</v>
      </c>
      <c r="AO19" s="4">
        <f>0.5*sum(AR24:AR174)</f>
        <v>0.1026847313</v>
      </c>
      <c r="AR19" s="2">
        <v>0.98</v>
      </c>
      <c r="AT19" s="9" t="s">
        <v>27</v>
      </c>
      <c r="AU19" s="2">
        <v>34.3</v>
      </c>
      <c r="AW19" s="2" t="s">
        <v>49</v>
      </c>
      <c r="AX19" s="4">
        <f>0.5*sum(BA24:BA174)</f>
        <v>0.09788157465</v>
      </c>
      <c r="BA19" s="2">
        <v>0.98</v>
      </c>
      <c r="BC19" s="9" t="s">
        <v>27</v>
      </c>
      <c r="BD19" s="2">
        <v>39.3</v>
      </c>
      <c r="BF19" s="2" t="s">
        <v>49</v>
      </c>
      <c r="BG19" s="4">
        <f>0.5*sum(BJ24:BJ174)</f>
        <v>0.1069801389</v>
      </c>
      <c r="BJ19" s="2">
        <v>0.98</v>
      </c>
      <c r="BL19" s="16" t="s">
        <v>27</v>
      </c>
      <c r="BM19" s="38">
        <v>44.3</v>
      </c>
      <c r="BN19" s="17"/>
      <c r="BO19" s="2" t="s">
        <v>49</v>
      </c>
      <c r="BP19" s="4">
        <f>0.5*sum(BS24:BS174)</f>
        <v>0.09627826476</v>
      </c>
      <c r="BS19" s="2">
        <v>0.98</v>
      </c>
      <c r="BT19" s="17"/>
    </row>
    <row r="20">
      <c r="A20" s="2" t="s">
        <v>28</v>
      </c>
      <c r="B20" s="12">
        <f>convert($B6,"in","cm")+B19-$B7-convert($B9,"in","cm")</f>
        <v>5.2625</v>
      </c>
      <c r="D20" s="2" t="s">
        <v>50</v>
      </c>
      <c r="E20" s="4">
        <f>E19/(0.5*E18)</f>
        <v>0.6509546319</v>
      </c>
      <c r="J20" s="2" t="s">
        <v>28</v>
      </c>
      <c r="K20" s="12">
        <f>convert($B6,"in","cm")+K19-$B7-convert($B9,"in","cm")</f>
        <v>10.0625</v>
      </c>
      <c r="M20" s="2" t="s">
        <v>50</v>
      </c>
      <c r="N20" s="4">
        <f>N19/(0.5*N18)</f>
        <v>0.6721886247</v>
      </c>
      <c r="S20" s="2" t="s">
        <v>28</v>
      </c>
      <c r="T20" s="12">
        <f>convert($B6,"in","cm")+T19-$B7-convert($B9,"in","cm")</f>
        <v>15.0625</v>
      </c>
      <c r="V20" s="2" t="s">
        <v>50</v>
      </c>
      <c r="W20" s="4">
        <f>W19/(0.5*W18)</f>
        <v>0.6925706269</v>
      </c>
      <c r="AB20" s="2" t="s">
        <v>28</v>
      </c>
      <c r="AC20" s="12">
        <f>convert($B6,"in","cm")+AC19-$B7-convert($B9,"in","cm")</f>
        <v>20.0625</v>
      </c>
      <c r="AE20" s="2" t="s">
        <v>50</v>
      </c>
      <c r="AF20" s="4">
        <f>AF19/(0.5*AF18)</f>
        <v>0.6702969897</v>
      </c>
      <c r="AK20" s="2" t="s">
        <v>28</v>
      </c>
      <c r="AL20" s="12">
        <f>convert($B6,"in","cm")+AL19-$B7-convert($B9,"in","cm")</f>
        <v>25.0625</v>
      </c>
      <c r="AN20" s="2" t="s">
        <v>50</v>
      </c>
      <c r="AO20" s="4">
        <f>AO19/(0.5*AO18)</f>
        <v>0.7263458917</v>
      </c>
      <c r="AT20" s="2" t="s">
        <v>28</v>
      </c>
      <c r="AU20" s="12">
        <f>convert($B6,"in","cm")+AU19-$B7-convert($B9,"in","cm")</f>
        <v>30.0625</v>
      </c>
      <c r="AW20" s="2" t="s">
        <v>50</v>
      </c>
      <c r="AX20" s="4">
        <f>AX19/(0.5*AX18)</f>
        <v>0.6923705086</v>
      </c>
      <c r="BC20" s="2" t="s">
        <v>28</v>
      </c>
      <c r="BD20" s="12">
        <f>convert($B6,"in","cm")+BD19-$B7-convert($B9,"in","cm")</f>
        <v>35.0625</v>
      </c>
      <c r="BF20" s="2" t="s">
        <v>50</v>
      </c>
      <c r="BG20" s="4">
        <f>BG19/(0.5*BG18)</f>
        <v>0.7567296849</v>
      </c>
      <c r="BL20" s="15" t="s">
        <v>28</v>
      </c>
      <c r="BM20" s="18">
        <f>convert($B6,"in","cm")+BM19-$B7-convert($B9,"in","cm")</f>
        <v>40.0625</v>
      </c>
      <c r="BN20" s="15"/>
      <c r="BO20" s="2" t="s">
        <v>50</v>
      </c>
      <c r="BP20" s="4">
        <f>BP19/(0.5*BP18)</f>
        <v>0.681029411</v>
      </c>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v>82.5</v>
      </c>
      <c r="C22" s="2"/>
      <c r="H22" s="20" t="s">
        <v>52</v>
      </c>
      <c r="J22" s="9" t="s">
        <v>30</v>
      </c>
      <c r="K22" s="2">
        <v>78.0</v>
      </c>
      <c r="L22" s="2"/>
      <c r="Q22" s="20" t="s">
        <v>52</v>
      </c>
      <c r="S22" s="9" t="s">
        <v>30</v>
      </c>
      <c r="T22" s="2">
        <f>25*3</f>
        <v>75</v>
      </c>
      <c r="U22" s="2"/>
      <c r="Z22" s="20" t="s">
        <v>52</v>
      </c>
      <c r="AB22" s="9" t="s">
        <v>30</v>
      </c>
      <c r="AC22" s="2">
        <v>81.0</v>
      </c>
      <c r="AD22" s="2"/>
      <c r="AI22" s="20" t="s">
        <v>52</v>
      </c>
      <c r="AK22" s="9" t="s">
        <v>30</v>
      </c>
      <c r="AL22" s="2">
        <v>79.5</v>
      </c>
      <c r="AM22" s="2"/>
      <c r="AR22" s="20" t="s">
        <v>52</v>
      </c>
      <c r="AT22" s="9" t="s">
        <v>30</v>
      </c>
      <c r="AU22" s="2">
        <v>79.5</v>
      </c>
      <c r="AV22" s="2"/>
      <c r="BA22" s="20" t="s">
        <v>52</v>
      </c>
      <c r="BC22" s="9" t="s">
        <v>30</v>
      </c>
      <c r="BD22" s="2">
        <v>79.5</v>
      </c>
      <c r="BE22" s="2"/>
      <c r="BJ22" s="20" t="s">
        <v>52</v>
      </c>
      <c r="BL22" s="16" t="s">
        <v>30</v>
      </c>
      <c r="BM22" s="2">
        <v>79.5</v>
      </c>
      <c r="BN22" s="2"/>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1" t="s">
        <v>34</v>
      </c>
      <c r="BP23" s="1" t="s">
        <v>35</v>
      </c>
      <c r="BQ23" s="1" t="s">
        <v>36</v>
      </c>
      <c r="BR23" s="1" t="s">
        <v>37</v>
      </c>
      <c r="BS23" s="1" t="s">
        <v>54</v>
      </c>
      <c r="BT23" s="23"/>
    </row>
    <row r="24">
      <c r="A24" s="2">
        <v>-15.0</v>
      </c>
      <c r="B24" s="4">
        <f t="shared" ref="B24:B174" si="1">A24*3</f>
        <v>-45</v>
      </c>
      <c r="C24" s="4">
        <f t="shared" ref="C24:C174" si="2">(B$22-B24)/($B$3*10)</f>
        <v>2.55</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2.46</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2.4</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2.52</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2.49</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2.49</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2.49</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2.49</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2.52</v>
      </c>
      <c r="F25" s="4">
        <f t="shared" si="3"/>
        <v>0</v>
      </c>
      <c r="G25" s="13" t="str">
        <f t="shared" si="4"/>
        <v/>
      </c>
      <c r="H25" s="4" t="str">
        <f t="shared" si="5"/>
        <v/>
      </c>
      <c r="J25" s="2">
        <f t="shared" ref="J25:J174" si="42">J24+0.5</f>
        <v>-14.5</v>
      </c>
      <c r="K25" s="4">
        <f t="shared" si="6"/>
        <v>-43.5</v>
      </c>
      <c r="L25" s="4">
        <f t="shared" si="7"/>
        <v>2.43</v>
      </c>
      <c r="O25" s="4">
        <f t="shared" si="8"/>
        <v>0</v>
      </c>
      <c r="P25" s="13" t="str">
        <f t="shared" si="9"/>
        <v/>
      </c>
      <c r="Q25" s="4" t="str">
        <f t="shared" si="10"/>
        <v/>
      </c>
      <c r="S25" s="2">
        <f t="shared" ref="S25:S174" si="43">S24+0.5</f>
        <v>-14.5</v>
      </c>
      <c r="T25" s="4">
        <f t="shared" si="11"/>
        <v>-43.5</v>
      </c>
      <c r="U25" s="4">
        <f t="shared" si="12"/>
        <v>2.37</v>
      </c>
      <c r="X25" s="4">
        <f t="shared" si="13"/>
        <v>0</v>
      </c>
      <c r="Y25" s="13" t="str">
        <f t="shared" si="14"/>
        <v/>
      </c>
      <c r="Z25" s="4" t="str">
        <f t="shared" si="15"/>
        <v/>
      </c>
      <c r="AB25" s="2">
        <f t="shared" ref="AB25:AB174" si="44">AB24+0.5</f>
        <v>-14.5</v>
      </c>
      <c r="AC25" s="4">
        <f t="shared" si="16"/>
        <v>-43.5</v>
      </c>
      <c r="AD25" s="4">
        <f t="shared" si="17"/>
        <v>2.49</v>
      </c>
      <c r="AG25" s="4">
        <f t="shared" si="18"/>
        <v>0</v>
      </c>
      <c r="AH25" s="13" t="str">
        <f t="shared" si="19"/>
        <v/>
      </c>
      <c r="AI25" s="4" t="str">
        <f t="shared" si="20"/>
        <v/>
      </c>
      <c r="AJ25" s="13"/>
      <c r="AK25" s="2">
        <f t="shared" ref="AK25:AK174" si="45">AK24+0.5</f>
        <v>-14.5</v>
      </c>
      <c r="AL25" s="4">
        <f t="shared" si="21"/>
        <v>-43.5</v>
      </c>
      <c r="AM25" s="4">
        <f t="shared" si="22"/>
        <v>2.46</v>
      </c>
      <c r="AP25" s="4">
        <f t="shared" si="23"/>
        <v>0</v>
      </c>
      <c r="AQ25" s="13" t="str">
        <f t="shared" si="24"/>
        <v/>
      </c>
      <c r="AR25" s="4" t="str">
        <f t="shared" si="25"/>
        <v/>
      </c>
      <c r="AS25" s="13"/>
      <c r="AT25" s="2">
        <f t="shared" ref="AT25:AT174" si="46">AT24+0.5</f>
        <v>-14.5</v>
      </c>
      <c r="AU25" s="4">
        <f t="shared" si="26"/>
        <v>-43.5</v>
      </c>
      <c r="AV25" s="4">
        <f t="shared" si="27"/>
        <v>2.46</v>
      </c>
      <c r="AY25" s="4">
        <f t="shared" si="28"/>
        <v>0</v>
      </c>
      <c r="AZ25" s="13" t="str">
        <f t="shared" si="29"/>
        <v/>
      </c>
      <c r="BA25" s="4" t="str">
        <f t="shared" si="30"/>
        <v/>
      </c>
      <c r="BB25" s="13"/>
      <c r="BC25" s="2">
        <f t="shared" ref="BC25:BC174" si="47">BC24+0.5</f>
        <v>-14.5</v>
      </c>
      <c r="BD25" s="4">
        <f t="shared" si="31"/>
        <v>-43.5</v>
      </c>
      <c r="BE25" s="4">
        <f t="shared" si="32"/>
        <v>2.46</v>
      </c>
      <c r="BH25" s="4">
        <f t="shared" si="33"/>
        <v>0</v>
      </c>
      <c r="BI25" s="13" t="str">
        <f t="shared" si="34"/>
        <v/>
      </c>
      <c r="BJ25" s="4" t="str">
        <f t="shared" si="35"/>
        <v/>
      </c>
      <c r="BK25" s="13"/>
      <c r="BL25" s="2">
        <f t="shared" ref="BL25:BL174" si="48">BL24+0.5</f>
        <v>-14.5</v>
      </c>
      <c r="BM25" s="4">
        <f t="shared" si="36"/>
        <v>-43.5</v>
      </c>
      <c r="BN25" s="4">
        <f t="shared" si="37"/>
        <v>2.46</v>
      </c>
      <c r="BQ25" s="4">
        <f t="shared" si="38"/>
        <v>0</v>
      </c>
      <c r="BR25" s="13" t="str">
        <f t="shared" si="39"/>
        <v/>
      </c>
      <c r="BS25" s="4" t="str">
        <f t="shared" si="40"/>
        <v/>
      </c>
      <c r="BT25" s="25"/>
    </row>
    <row r="26">
      <c r="A26" s="2">
        <f t="shared" si="41"/>
        <v>-14</v>
      </c>
      <c r="B26" s="4">
        <f t="shared" si="1"/>
        <v>-42</v>
      </c>
      <c r="C26" s="4">
        <f t="shared" si="2"/>
        <v>2.49</v>
      </c>
      <c r="F26" s="4">
        <f t="shared" si="3"/>
        <v>0</v>
      </c>
      <c r="G26" s="13" t="str">
        <f t="shared" si="4"/>
        <v/>
      </c>
      <c r="H26" s="4" t="str">
        <f t="shared" si="5"/>
        <v/>
      </c>
      <c r="J26" s="2">
        <f t="shared" si="42"/>
        <v>-14</v>
      </c>
      <c r="K26" s="4">
        <f t="shared" si="6"/>
        <v>-42</v>
      </c>
      <c r="L26" s="4">
        <f t="shared" si="7"/>
        <v>2.4</v>
      </c>
      <c r="O26" s="4">
        <f t="shared" si="8"/>
        <v>0</v>
      </c>
      <c r="P26" s="13" t="str">
        <f t="shared" si="9"/>
        <v/>
      </c>
      <c r="Q26" s="4" t="str">
        <f t="shared" si="10"/>
        <v/>
      </c>
      <c r="S26" s="2">
        <f t="shared" si="43"/>
        <v>-14</v>
      </c>
      <c r="T26" s="4">
        <f t="shared" si="11"/>
        <v>-42</v>
      </c>
      <c r="U26" s="4">
        <f t="shared" si="12"/>
        <v>2.34</v>
      </c>
      <c r="X26" s="4">
        <f t="shared" si="13"/>
        <v>0</v>
      </c>
      <c r="Y26" s="13" t="str">
        <f t="shared" si="14"/>
        <v/>
      </c>
      <c r="Z26" s="4" t="str">
        <f t="shared" si="15"/>
        <v/>
      </c>
      <c r="AB26" s="2">
        <f t="shared" si="44"/>
        <v>-14</v>
      </c>
      <c r="AC26" s="4">
        <f t="shared" si="16"/>
        <v>-42</v>
      </c>
      <c r="AD26" s="4">
        <f t="shared" si="17"/>
        <v>2.46</v>
      </c>
      <c r="AG26" s="4">
        <f t="shared" si="18"/>
        <v>0</v>
      </c>
      <c r="AH26" s="13" t="str">
        <f t="shared" si="19"/>
        <v/>
      </c>
      <c r="AI26" s="4" t="str">
        <f t="shared" si="20"/>
        <v/>
      </c>
      <c r="AJ26" s="13"/>
      <c r="AK26" s="2">
        <f t="shared" si="45"/>
        <v>-14</v>
      </c>
      <c r="AL26" s="4">
        <f t="shared" si="21"/>
        <v>-42</v>
      </c>
      <c r="AM26" s="4">
        <f t="shared" si="22"/>
        <v>2.43</v>
      </c>
      <c r="AP26" s="4">
        <f t="shared" si="23"/>
        <v>0</v>
      </c>
      <c r="AQ26" s="13" t="str">
        <f t="shared" si="24"/>
        <v/>
      </c>
      <c r="AR26" s="4" t="str">
        <f t="shared" si="25"/>
        <v/>
      </c>
      <c r="AS26" s="13"/>
      <c r="AT26" s="2">
        <f t="shared" si="46"/>
        <v>-14</v>
      </c>
      <c r="AU26" s="4">
        <f t="shared" si="26"/>
        <v>-42</v>
      </c>
      <c r="AV26" s="4">
        <f t="shared" si="27"/>
        <v>2.43</v>
      </c>
      <c r="AY26" s="4">
        <f t="shared" si="28"/>
        <v>0</v>
      </c>
      <c r="AZ26" s="13" t="str">
        <f t="shared" si="29"/>
        <v/>
      </c>
      <c r="BA26" s="4" t="str">
        <f t="shared" si="30"/>
        <v/>
      </c>
      <c r="BB26" s="13"/>
      <c r="BC26" s="2">
        <f t="shared" si="47"/>
        <v>-14</v>
      </c>
      <c r="BD26" s="4">
        <f t="shared" si="31"/>
        <v>-42</v>
      </c>
      <c r="BE26" s="4">
        <f t="shared" si="32"/>
        <v>2.43</v>
      </c>
      <c r="BH26" s="4">
        <f t="shared" si="33"/>
        <v>0</v>
      </c>
      <c r="BI26" s="13" t="str">
        <f t="shared" si="34"/>
        <v/>
      </c>
      <c r="BJ26" s="4" t="str">
        <f t="shared" si="35"/>
        <v/>
      </c>
      <c r="BK26" s="13"/>
      <c r="BL26" s="2">
        <f t="shared" si="48"/>
        <v>-14</v>
      </c>
      <c r="BM26" s="4">
        <f t="shared" si="36"/>
        <v>-42</v>
      </c>
      <c r="BN26" s="4">
        <f t="shared" si="37"/>
        <v>2.43</v>
      </c>
      <c r="BQ26" s="4">
        <f t="shared" si="38"/>
        <v>0</v>
      </c>
      <c r="BR26" s="13" t="str">
        <f t="shared" si="39"/>
        <v/>
      </c>
      <c r="BS26" s="4" t="str">
        <f t="shared" si="40"/>
        <v/>
      </c>
      <c r="BT26" s="25"/>
    </row>
    <row r="27">
      <c r="A27" s="2">
        <f t="shared" si="41"/>
        <v>-13.5</v>
      </c>
      <c r="B27" s="4">
        <f t="shared" si="1"/>
        <v>-40.5</v>
      </c>
      <c r="C27" s="4">
        <f t="shared" si="2"/>
        <v>2.46</v>
      </c>
      <c r="F27" s="4">
        <f t="shared" si="3"/>
        <v>0</v>
      </c>
      <c r="G27" s="13" t="str">
        <f t="shared" si="4"/>
        <v/>
      </c>
      <c r="H27" s="4" t="str">
        <f t="shared" si="5"/>
        <v/>
      </c>
      <c r="J27" s="2">
        <f t="shared" si="42"/>
        <v>-13.5</v>
      </c>
      <c r="K27" s="4">
        <f t="shared" si="6"/>
        <v>-40.5</v>
      </c>
      <c r="L27" s="4">
        <f t="shared" si="7"/>
        <v>2.37</v>
      </c>
      <c r="O27" s="4">
        <f t="shared" si="8"/>
        <v>0</v>
      </c>
      <c r="P27" s="13" t="str">
        <f t="shared" si="9"/>
        <v/>
      </c>
      <c r="Q27" s="4" t="str">
        <f t="shared" si="10"/>
        <v/>
      </c>
      <c r="S27" s="2">
        <f t="shared" si="43"/>
        <v>-13.5</v>
      </c>
      <c r="T27" s="4">
        <f t="shared" si="11"/>
        <v>-40.5</v>
      </c>
      <c r="U27" s="4">
        <f t="shared" si="12"/>
        <v>2.31</v>
      </c>
      <c r="X27" s="4">
        <f t="shared" si="13"/>
        <v>0</v>
      </c>
      <c r="Y27" s="13" t="str">
        <f t="shared" si="14"/>
        <v/>
      </c>
      <c r="Z27" s="4" t="str">
        <f t="shared" si="15"/>
        <v/>
      </c>
      <c r="AB27" s="2">
        <f t="shared" si="44"/>
        <v>-13.5</v>
      </c>
      <c r="AC27" s="4">
        <f t="shared" si="16"/>
        <v>-40.5</v>
      </c>
      <c r="AD27" s="4">
        <f t="shared" si="17"/>
        <v>2.43</v>
      </c>
      <c r="AG27" s="4">
        <f t="shared" si="18"/>
        <v>0</v>
      </c>
      <c r="AH27" s="13" t="str">
        <f t="shared" si="19"/>
        <v/>
      </c>
      <c r="AI27" s="4" t="str">
        <f t="shared" si="20"/>
        <v/>
      </c>
      <c r="AJ27" s="13"/>
      <c r="AK27" s="2">
        <f t="shared" si="45"/>
        <v>-13.5</v>
      </c>
      <c r="AL27" s="4">
        <f t="shared" si="21"/>
        <v>-40.5</v>
      </c>
      <c r="AM27" s="4">
        <f t="shared" si="22"/>
        <v>2.4</v>
      </c>
      <c r="AP27" s="4">
        <f t="shared" si="23"/>
        <v>0</v>
      </c>
      <c r="AQ27" s="13" t="str">
        <f t="shared" si="24"/>
        <v/>
      </c>
      <c r="AR27" s="4" t="str">
        <f t="shared" si="25"/>
        <v/>
      </c>
      <c r="AS27" s="13"/>
      <c r="AT27" s="2">
        <f t="shared" si="46"/>
        <v>-13.5</v>
      </c>
      <c r="AU27" s="4">
        <f t="shared" si="26"/>
        <v>-40.5</v>
      </c>
      <c r="AV27" s="4">
        <f t="shared" si="27"/>
        <v>2.4</v>
      </c>
      <c r="AY27" s="4">
        <f t="shared" si="28"/>
        <v>0</v>
      </c>
      <c r="AZ27" s="13" t="str">
        <f t="shared" si="29"/>
        <v/>
      </c>
      <c r="BA27" s="4" t="str">
        <f t="shared" si="30"/>
        <v/>
      </c>
      <c r="BB27" s="13"/>
      <c r="BC27" s="2">
        <f t="shared" si="47"/>
        <v>-13.5</v>
      </c>
      <c r="BD27" s="4">
        <f t="shared" si="31"/>
        <v>-40.5</v>
      </c>
      <c r="BE27" s="4">
        <f t="shared" si="32"/>
        <v>2.4</v>
      </c>
      <c r="BH27" s="4">
        <f t="shared" si="33"/>
        <v>0</v>
      </c>
      <c r="BI27" s="13" t="str">
        <f t="shared" si="34"/>
        <v/>
      </c>
      <c r="BJ27" s="4" t="str">
        <f t="shared" si="35"/>
        <v/>
      </c>
      <c r="BK27" s="13"/>
      <c r="BL27" s="2">
        <f t="shared" si="48"/>
        <v>-13.5</v>
      </c>
      <c r="BM27" s="4">
        <f t="shared" si="36"/>
        <v>-40.5</v>
      </c>
      <c r="BN27" s="4">
        <f t="shared" si="37"/>
        <v>2.4</v>
      </c>
      <c r="BQ27" s="4">
        <f t="shared" si="38"/>
        <v>0</v>
      </c>
      <c r="BR27" s="13" t="str">
        <f t="shared" si="39"/>
        <v/>
      </c>
      <c r="BS27" s="4" t="str">
        <f t="shared" si="40"/>
        <v/>
      </c>
      <c r="BT27" s="25"/>
    </row>
    <row r="28">
      <c r="A28" s="2">
        <f t="shared" si="41"/>
        <v>-13</v>
      </c>
      <c r="B28" s="4">
        <f t="shared" si="1"/>
        <v>-39</v>
      </c>
      <c r="C28" s="4">
        <f t="shared" si="2"/>
        <v>2.43</v>
      </c>
      <c r="F28" s="4">
        <f t="shared" si="3"/>
        <v>0</v>
      </c>
      <c r="G28" s="13" t="str">
        <f t="shared" si="4"/>
        <v/>
      </c>
      <c r="H28" s="4" t="str">
        <f t="shared" si="5"/>
        <v/>
      </c>
      <c r="J28" s="2">
        <f t="shared" si="42"/>
        <v>-13</v>
      </c>
      <c r="K28" s="4">
        <f t="shared" si="6"/>
        <v>-39</v>
      </c>
      <c r="L28" s="4">
        <f t="shared" si="7"/>
        <v>2.34</v>
      </c>
      <c r="O28" s="4">
        <f t="shared" si="8"/>
        <v>0</v>
      </c>
      <c r="P28" s="13" t="str">
        <f t="shared" si="9"/>
        <v/>
      </c>
      <c r="Q28" s="4" t="str">
        <f t="shared" si="10"/>
        <v/>
      </c>
      <c r="S28" s="2">
        <f t="shared" si="43"/>
        <v>-13</v>
      </c>
      <c r="T28" s="4">
        <f t="shared" si="11"/>
        <v>-39</v>
      </c>
      <c r="U28" s="4">
        <f t="shared" si="12"/>
        <v>2.28</v>
      </c>
      <c r="X28" s="4">
        <f t="shared" si="13"/>
        <v>0</v>
      </c>
      <c r="Y28" s="13" t="str">
        <f t="shared" si="14"/>
        <v/>
      </c>
      <c r="Z28" s="4" t="str">
        <f t="shared" si="15"/>
        <v/>
      </c>
      <c r="AB28" s="2">
        <f t="shared" si="44"/>
        <v>-13</v>
      </c>
      <c r="AC28" s="4">
        <f t="shared" si="16"/>
        <v>-39</v>
      </c>
      <c r="AD28" s="4">
        <f t="shared" si="17"/>
        <v>2.4</v>
      </c>
      <c r="AG28" s="4">
        <f t="shared" si="18"/>
        <v>0</v>
      </c>
      <c r="AH28" s="13" t="str">
        <f t="shared" si="19"/>
        <v/>
      </c>
      <c r="AI28" s="4" t="str">
        <f t="shared" si="20"/>
        <v/>
      </c>
      <c r="AJ28" s="13"/>
      <c r="AK28" s="2">
        <f t="shared" si="45"/>
        <v>-13</v>
      </c>
      <c r="AL28" s="4">
        <f t="shared" si="21"/>
        <v>-39</v>
      </c>
      <c r="AM28" s="4">
        <f t="shared" si="22"/>
        <v>2.37</v>
      </c>
      <c r="AP28" s="4">
        <f t="shared" si="23"/>
        <v>0</v>
      </c>
      <c r="AQ28" s="13" t="str">
        <f t="shared" si="24"/>
        <v/>
      </c>
      <c r="AR28" s="4" t="str">
        <f t="shared" si="25"/>
        <v/>
      </c>
      <c r="AS28" s="13"/>
      <c r="AT28" s="2">
        <f t="shared" si="46"/>
        <v>-13</v>
      </c>
      <c r="AU28" s="4">
        <f t="shared" si="26"/>
        <v>-39</v>
      </c>
      <c r="AV28" s="4">
        <f t="shared" si="27"/>
        <v>2.37</v>
      </c>
      <c r="AY28" s="4">
        <f t="shared" si="28"/>
        <v>0</v>
      </c>
      <c r="AZ28" s="13" t="str">
        <f t="shared" si="29"/>
        <v/>
      </c>
      <c r="BA28" s="4" t="str">
        <f t="shared" si="30"/>
        <v/>
      </c>
      <c r="BB28" s="13"/>
      <c r="BC28" s="2">
        <f t="shared" si="47"/>
        <v>-13</v>
      </c>
      <c r="BD28" s="4">
        <f t="shared" si="31"/>
        <v>-39</v>
      </c>
      <c r="BE28" s="4">
        <f t="shared" si="32"/>
        <v>2.37</v>
      </c>
      <c r="BH28" s="4">
        <f t="shared" si="33"/>
        <v>0</v>
      </c>
      <c r="BI28" s="13" t="str">
        <f t="shared" si="34"/>
        <v/>
      </c>
      <c r="BJ28" s="4" t="str">
        <f t="shared" si="35"/>
        <v/>
      </c>
      <c r="BK28" s="13"/>
      <c r="BL28" s="2">
        <f t="shared" si="48"/>
        <v>-13</v>
      </c>
      <c r="BM28" s="4">
        <f t="shared" si="36"/>
        <v>-39</v>
      </c>
      <c r="BN28" s="4">
        <f t="shared" si="37"/>
        <v>2.37</v>
      </c>
      <c r="BQ28" s="4">
        <f t="shared" si="38"/>
        <v>0</v>
      </c>
      <c r="BR28" s="13" t="str">
        <f t="shared" si="39"/>
        <v/>
      </c>
      <c r="BS28" s="4" t="str">
        <f t="shared" si="40"/>
        <v/>
      </c>
      <c r="BT28" s="25"/>
    </row>
    <row r="29">
      <c r="A29" s="2">
        <f t="shared" si="41"/>
        <v>-12.5</v>
      </c>
      <c r="B29" s="4">
        <f t="shared" si="1"/>
        <v>-37.5</v>
      </c>
      <c r="C29" s="4">
        <f t="shared" si="2"/>
        <v>2.4</v>
      </c>
      <c r="F29" s="4">
        <f t="shared" si="3"/>
        <v>0</v>
      </c>
      <c r="G29" s="13" t="str">
        <f t="shared" si="4"/>
        <v/>
      </c>
      <c r="H29" s="4" t="str">
        <f t="shared" si="5"/>
        <v/>
      </c>
      <c r="J29" s="2">
        <f t="shared" si="42"/>
        <v>-12.5</v>
      </c>
      <c r="K29" s="4">
        <f t="shared" si="6"/>
        <v>-37.5</v>
      </c>
      <c r="L29" s="4">
        <f t="shared" si="7"/>
        <v>2.31</v>
      </c>
      <c r="O29" s="4">
        <f t="shared" si="8"/>
        <v>0</v>
      </c>
      <c r="P29" s="13" t="str">
        <f t="shared" si="9"/>
        <v/>
      </c>
      <c r="Q29" s="4" t="str">
        <f t="shared" si="10"/>
        <v/>
      </c>
      <c r="S29" s="2">
        <f t="shared" si="43"/>
        <v>-12.5</v>
      </c>
      <c r="T29" s="4">
        <f t="shared" si="11"/>
        <v>-37.5</v>
      </c>
      <c r="U29" s="4">
        <f t="shared" si="12"/>
        <v>2.25</v>
      </c>
      <c r="X29" s="4">
        <f t="shared" si="13"/>
        <v>0</v>
      </c>
      <c r="Y29" s="13" t="str">
        <f t="shared" si="14"/>
        <v/>
      </c>
      <c r="Z29" s="4" t="str">
        <f t="shared" si="15"/>
        <v/>
      </c>
      <c r="AB29" s="2">
        <f t="shared" si="44"/>
        <v>-12.5</v>
      </c>
      <c r="AC29" s="4">
        <f t="shared" si="16"/>
        <v>-37.5</v>
      </c>
      <c r="AD29" s="4">
        <f t="shared" si="17"/>
        <v>2.37</v>
      </c>
      <c r="AG29" s="4">
        <f t="shared" si="18"/>
        <v>0</v>
      </c>
      <c r="AH29" s="13" t="str">
        <f t="shared" si="19"/>
        <v/>
      </c>
      <c r="AI29" s="4" t="str">
        <f t="shared" si="20"/>
        <v/>
      </c>
      <c r="AJ29" s="13"/>
      <c r="AK29" s="2">
        <f t="shared" si="45"/>
        <v>-12.5</v>
      </c>
      <c r="AL29" s="4">
        <f t="shared" si="21"/>
        <v>-37.5</v>
      </c>
      <c r="AM29" s="4">
        <f t="shared" si="22"/>
        <v>2.34</v>
      </c>
      <c r="AP29" s="4">
        <f t="shared" si="23"/>
        <v>0</v>
      </c>
      <c r="AQ29" s="13" t="str">
        <f t="shared" si="24"/>
        <v/>
      </c>
      <c r="AR29" s="4" t="str">
        <f t="shared" si="25"/>
        <v/>
      </c>
      <c r="AS29" s="13"/>
      <c r="AT29" s="2">
        <f t="shared" si="46"/>
        <v>-12.5</v>
      </c>
      <c r="AU29" s="4">
        <f t="shared" si="26"/>
        <v>-37.5</v>
      </c>
      <c r="AV29" s="4">
        <f t="shared" si="27"/>
        <v>2.34</v>
      </c>
      <c r="AY29" s="4">
        <f t="shared" si="28"/>
        <v>0</v>
      </c>
      <c r="AZ29" s="13" t="str">
        <f t="shared" si="29"/>
        <v/>
      </c>
      <c r="BA29" s="4" t="str">
        <f t="shared" si="30"/>
        <v/>
      </c>
      <c r="BB29" s="13"/>
      <c r="BC29" s="2">
        <f t="shared" si="47"/>
        <v>-12.5</v>
      </c>
      <c r="BD29" s="4">
        <f t="shared" si="31"/>
        <v>-37.5</v>
      </c>
      <c r="BE29" s="4">
        <f t="shared" si="32"/>
        <v>2.34</v>
      </c>
      <c r="BH29" s="4">
        <f t="shared" si="33"/>
        <v>0</v>
      </c>
      <c r="BI29" s="13" t="str">
        <f t="shared" si="34"/>
        <v/>
      </c>
      <c r="BJ29" s="4" t="str">
        <f t="shared" si="35"/>
        <v/>
      </c>
      <c r="BK29" s="13"/>
      <c r="BL29" s="2">
        <f t="shared" si="48"/>
        <v>-12.5</v>
      </c>
      <c r="BM29" s="4">
        <f t="shared" si="36"/>
        <v>-37.5</v>
      </c>
      <c r="BN29" s="4">
        <f t="shared" si="37"/>
        <v>2.34</v>
      </c>
      <c r="BQ29" s="4">
        <f t="shared" si="38"/>
        <v>0</v>
      </c>
      <c r="BR29" s="13" t="str">
        <f t="shared" si="39"/>
        <v/>
      </c>
      <c r="BS29" s="4" t="str">
        <f t="shared" si="40"/>
        <v/>
      </c>
      <c r="BT29" s="25"/>
    </row>
    <row r="30">
      <c r="A30" s="2">
        <f t="shared" si="41"/>
        <v>-12</v>
      </c>
      <c r="B30" s="4">
        <f t="shared" si="1"/>
        <v>-36</v>
      </c>
      <c r="C30" s="4">
        <f t="shared" si="2"/>
        <v>2.37</v>
      </c>
      <c r="F30" s="4">
        <f t="shared" si="3"/>
        <v>0</v>
      </c>
      <c r="G30" s="13" t="str">
        <f t="shared" si="4"/>
        <v/>
      </c>
      <c r="H30" s="4" t="str">
        <f t="shared" si="5"/>
        <v/>
      </c>
      <c r="J30" s="2">
        <f t="shared" si="42"/>
        <v>-12</v>
      </c>
      <c r="K30" s="4">
        <f t="shared" si="6"/>
        <v>-36</v>
      </c>
      <c r="L30" s="4">
        <f t="shared" si="7"/>
        <v>2.28</v>
      </c>
      <c r="O30" s="4">
        <f t="shared" si="8"/>
        <v>0</v>
      </c>
      <c r="P30" s="13" t="str">
        <f t="shared" si="9"/>
        <v/>
      </c>
      <c r="Q30" s="4" t="str">
        <f t="shared" si="10"/>
        <v/>
      </c>
      <c r="S30" s="2">
        <f t="shared" si="43"/>
        <v>-12</v>
      </c>
      <c r="T30" s="4">
        <f t="shared" si="11"/>
        <v>-36</v>
      </c>
      <c r="U30" s="4">
        <f t="shared" si="12"/>
        <v>2.22</v>
      </c>
      <c r="X30" s="4">
        <f t="shared" si="13"/>
        <v>0</v>
      </c>
      <c r="Y30" s="13" t="str">
        <f t="shared" si="14"/>
        <v/>
      </c>
      <c r="Z30" s="4" t="str">
        <f t="shared" si="15"/>
        <v/>
      </c>
      <c r="AB30" s="2">
        <f t="shared" si="44"/>
        <v>-12</v>
      </c>
      <c r="AC30" s="4">
        <f t="shared" si="16"/>
        <v>-36</v>
      </c>
      <c r="AD30" s="4">
        <f t="shared" si="17"/>
        <v>2.34</v>
      </c>
      <c r="AG30" s="4">
        <f t="shared" si="18"/>
        <v>0</v>
      </c>
      <c r="AH30" s="13" t="str">
        <f t="shared" si="19"/>
        <v/>
      </c>
      <c r="AI30" s="4" t="str">
        <f t="shared" si="20"/>
        <v/>
      </c>
      <c r="AJ30" s="13"/>
      <c r="AK30" s="2">
        <f t="shared" si="45"/>
        <v>-12</v>
      </c>
      <c r="AL30" s="4">
        <f t="shared" si="21"/>
        <v>-36</v>
      </c>
      <c r="AM30" s="4">
        <f t="shared" si="22"/>
        <v>2.31</v>
      </c>
      <c r="AP30" s="4">
        <f t="shared" si="23"/>
        <v>0</v>
      </c>
      <c r="AQ30" s="13" t="str">
        <f t="shared" si="24"/>
        <v/>
      </c>
      <c r="AR30" s="4" t="str">
        <f t="shared" si="25"/>
        <v/>
      </c>
      <c r="AS30" s="13"/>
      <c r="AT30" s="2">
        <f t="shared" si="46"/>
        <v>-12</v>
      </c>
      <c r="AU30" s="4">
        <f t="shared" si="26"/>
        <v>-36</v>
      </c>
      <c r="AV30" s="4">
        <f t="shared" si="27"/>
        <v>2.31</v>
      </c>
      <c r="AY30" s="4">
        <f t="shared" si="28"/>
        <v>0</v>
      </c>
      <c r="AZ30" s="13" t="str">
        <f t="shared" si="29"/>
        <v/>
      </c>
      <c r="BA30" s="4" t="str">
        <f t="shared" si="30"/>
        <v/>
      </c>
      <c r="BB30" s="13"/>
      <c r="BC30" s="2">
        <f t="shared" si="47"/>
        <v>-12</v>
      </c>
      <c r="BD30" s="4">
        <f t="shared" si="31"/>
        <v>-36</v>
      </c>
      <c r="BE30" s="4">
        <f t="shared" si="32"/>
        <v>2.31</v>
      </c>
      <c r="BH30" s="4">
        <f t="shared" si="33"/>
        <v>0</v>
      </c>
      <c r="BI30" s="13" t="str">
        <f t="shared" si="34"/>
        <v/>
      </c>
      <c r="BJ30" s="4" t="str">
        <f t="shared" si="35"/>
        <v/>
      </c>
      <c r="BK30" s="13"/>
      <c r="BL30" s="2">
        <f t="shared" si="48"/>
        <v>-12</v>
      </c>
      <c r="BM30" s="4">
        <f t="shared" si="36"/>
        <v>-36</v>
      </c>
      <c r="BN30" s="4">
        <f t="shared" si="37"/>
        <v>2.31</v>
      </c>
      <c r="BQ30" s="4">
        <f t="shared" si="38"/>
        <v>0</v>
      </c>
      <c r="BR30" s="13" t="str">
        <f t="shared" si="39"/>
        <v/>
      </c>
      <c r="BS30" s="4" t="str">
        <f t="shared" si="40"/>
        <v/>
      </c>
      <c r="BT30" s="25"/>
    </row>
    <row r="31">
      <c r="A31" s="2">
        <f t="shared" si="41"/>
        <v>-11.5</v>
      </c>
      <c r="B31" s="4">
        <f t="shared" si="1"/>
        <v>-34.5</v>
      </c>
      <c r="C31" s="4">
        <f t="shared" si="2"/>
        <v>2.34</v>
      </c>
      <c r="F31" s="4">
        <f t="shared" si="3"/>
        <v>0</v>
      </c>
      <c r="G31" s="13" t="str">
        <f t="shared" si="4"/>
        <v/>
      </c>
      <c r="H31" s="4" t="str">
        <f t="shared" si="5"/>
        <v/>
      </c>
      <c r="J31" s="2">
        <f t="shared" si="42"/>
        <v>-11.5</v>
      </c>
      <c r="K31" s="4">
        <f t="shared" si="6"/>
        <v>-34.5</v>
      </c>
      <c r="L31" s="4">
        <f t="shared" si="7"/>
        <v>2.25</v>
      </c>
      <c r="O31" s="4">
        <f t="shared" si="8"/>
        <v>0</v>
      </c>
      <c r="P31" s="13" t="str">
        <f t="shared" si="9"/>
        <v/>
      </c>
      <c r="Q31" s="4" t="str">
        <f t="shared" si="10"/>
        <v/>
      </c>
      <c r="S31" s="2">
        <f t="shared" si="43"/>
        <v>-11.5</v>
      </c>
      <c r="T31" s="4">
        <f t="shared" si="11"/>
        <v>-34.5</v>
      </c>
      <c r="U31" s="4">
        <f t="shared" si="12"/>
        <v>2.19</v>
      </c>
      <c r="X31" s="4">
        <f t="shared" si="13"/>
        <v>0</v>
      </c>
      <c r="Y31" s="13" t="str">
        <f t="shared" si="14"/>
        <v/>
      </c>
      <c r="Z31" s="4" t="str">
        <f t="shared" si="15"/>
        <v/>
      </c>
      <c r="AB31" s="2">
        <f t="shared" si="44"/>
        <v>-11.5</v>
      </c>
      <c r="AC31" s="4">
        <f t="shared" si="16"/>
        <v>-34.5</v>
      </c>
      <c r="AD31" s="4">
        <f t="shared" si="17"/>
        <v>2.31</v>
      </c>
      <c r="AG31" s="4">
        <f t="shared" si="18"/>
        <v>0</v>
      </c>
      <c r="AH31" s="13" t="str">
        <f t="shared" si="19"/>
        <v/>
      </c>
      <c r="AI31" s="4" t="str">
        <f t="shared" si="20"/>
        <v/>
      </c>
      <c r="AJ31" s="13"/>
      <c r="AK31" s="2">
        <f t="shared" si="45"/>
        <v>-11.5</v>
      </c>
      <c r="AL31" s="4">
        <f t="shared" si="21"/>
        <v>-34.5</v>
      </c>
      <c r="AM31" s="4">
        <f t="shared" si="22"/>
        <v>2.28</v>
      </c>
      <c r="AP31" s="4">
        <f t="shared" si="23"/>
        <v>0</v>
      </c>
      <c r="AQ31" s="13" t="str">
        <f t="shared" si="24"/>
        <v/>
      </c>
      <c r="AR31" s="4" t="str">
        <f t="shared" si="25"/>
        <v/>
      </c>
      <c r="AS31" s="13"/>
      <c r="AT31" s="2">
        <f t="shared" si="46"/>
        <v>-11.5</v>
      </c>
      <c r="AU31" s="4">
        <f t="shared" si="26"/>
        <v>-34.5</v>
      </c>
      <c r="AV31" s="4">
        <f t="shared" si="27"/>
        <v>2.28</v>
      </c>
      <c r="AY31" s="4">
        <f t="shared" si="28"/>
        <v>0</v>
      </c>
      <c r="AZ31" s="13" t="str">
        <f t="shared" si="29"/>
        <v/>
      </c>
      <c r="BA31" s="4" t="str">
        <f t="shared" si="30"/>
        <v/>
      </c>
      <c r="BB31" s="13"/>
      <c r="BC31" s="2">
        <f t="shared" si="47"/>
        <v>-11.5</v>
      </c>
      <c r="BD31" s="4">
        <f t="shared" si="31"/>
        <v>-34.5</v>
      </c>
      <c r="BE31" s="4">
        <f t="shared" si="32"/>
        <v>2.28</v>
      </c>
      <c r="BH31" s="4">
        <f t="shared" si="33"/>
        <v>0</v>
      </c>
      <c r="BI31" s="13" t="str">
        <f t="shared" si="34"/>
        <v/>
      </c>
      <c r="BJ31" s="4" t="str">
        <f t="shared" si="35"/>
        <v/>
      </c>
      <c r="BK31" s="13"/>
      <c r="BL31" s="2">
        <f t="shared" si="48"/>
        <v>-11.5</v>
      </c>
      <c r="BM31" s="4">
        <f t="shared" si="36"/>
        <v>-34.5</v>
      </c>
      <c r="BN31" s="4">
        <f t="shared" si="37"/>
        <v>2.28</v>
      </c>
      <c r="BQ31" s="4">
        <f t="shared" si="38"/>
        <v>0</v>
      </c>
      <c r="BR31" s="13" t="str">
        <f t="shared" si="39"/>
        <v/>
      </c>
      <c r="BS31" s="4" t="str">
        <f t="shared" si="40"/>
        <v/>
      </c>
      <c r="BT31" s="25"/>
    </row>
    <row r="32">
      <c r="A32" s="2">
        <f t="shared" si="41"/>
        <v>-11</v>
      </c>
      <c r="B32" s="4">
        <f t="shared" si="1"/>
        <v>-33</v>
      </c>
      <c r="C32" s="4">
        <f t="shared" si="2"/>
        <v>2.31</v>
      </c>
      <c r="F32" s="4">
        <f t="shared" si="3"/>
        <v>0</v>
      </c>
      <c r="G32" s="13" t="str">
        <f t="shared" si="4"/>
        <v/>
      </c>
      <c r="H32" s="4" t="str">
        <f t="shared" si="5"/>
        <v/>
      </c>
      <c r="J32" s="2">
        <f t="shared" si="42"/>
        <v>-11</v>
      </c>
      <c r="K32" s="4">
        <f t="shared" si="6"/>
        <v>-33</v>
      </c>
      <c r="L32" s="4">
        <f t="shared" si="7"/>
        <v>2.22</v>
      </c>
      <c r="O32" s="4">
        <f t="shared" si="8"/>
        <v>0</v>
      </c>
      <c r="P32" s="13" t="str">
        <f t="shared" si="9"/>
        <v/>
      </c>
      <c r="Q32" s="4" t="str">
        <f t="shared" si="10"/>
        <v/>
      </c>
      <c r="S32" s="2">
        <f t="shared" si="43"/>
        <v>-11</v>
      </c>
      <c r="T32" s="4">
        <f t="shared" si="11"/>
        <v>-33</v>
      </c>
      <c r="U32" s="4">
        <f t="shared" si="12"/>
        <v>2.16</v>
      </c>
      <c r="X32" s="4">
        <f t="shared" si="13"/>
        <v>0</v>
      </c>
      <c r="Y32" s="13" t="str">
        <f t="shared" si="14"/>
        <v/>
      </c>
      <c r="Z32" s="4" t="str">
        <f t="shared" si="15"/>
        <v/>
      </c>
      <c r="AB32" s="2">
        <f t="shared" si="44"/>
        <v>-11</v>
      </c>
      <c r="AC32" s="4">
        <f t="shared" si="16"/>
        <v>-33</v>
      </c>
      <c r="AD32" s="4">
        <f t="shared" si="17"/>
        <v>2.28</v>
      </c>
      <c r="AG32" s="4">
        <f t="shared" si="18"/>
        <v>0</v>
      </c>
      <c r="AH32" s="13" t="str">
        <f t="shared" si="19"/>
        <v/>
      </c>
      <c r="AI32" s="4" t="str">
        <f t="shared" si="20"/>
        <v/>
      </c>
      <c r="AJ32" s="13"/>
      <c r="AK32" s="2">
        <f t="shared" si="45"/>
        <v>-11</v>
      </c>
      <c r="AL32" s="4">
        <f t="shared" si="21"/>
        <v>-33</v>
      </c>
      <c r="AM32" s="4">
        <f t="shared" si="22"/>
        <v>2.25</v>
      </c>
      <c r="AP32" s="4">
        <f t="shared" si="23"/>
        <v>0</v>
      </c>
      <c r="AQ32" s="13" t="str">
        <f t="shared" si="24"/>
        <v/>
      </c>
      <c r="AR32" s="4" t="str">
        <f t="shared" si="25"/>
        <v/>
      </c>
      <c r="AS32" s="13"/>
      <c r="AT32" s="2">
        <f t="shared" si="46"/>
        <v>-11</v>
      </c>
      <c r="AU32" s="4">
        <f t="shared" si="26"/>
        <v>-33</v>
      </c>
      <c r="AV32" s="4">
        <f t="shared" si="27"/>
        <v>2.25</v>
      </c>
      <c r="AY32" s="4">
        <f t="shared" si="28"/>
        <v>0</v>
      </c>
      <c r="AZ32" s="13" t="str">
        <f t="shared" si="29"/>
        <v/>
      </c>
      <c r="BA32" s="4" t="str">
        <f t="shared" si="30"/>
        <v/>
      </c>
      <c r="BB32" s="13"/>
      <c r="BC32" s="2">
        <f t="shared" si="47"/>
        <v>-11</v>
      </c>
      <c r="BD32" s="4">
        <f t="shared" si="31"/>
        <v>-33</v>
      </c>
      <c r="BE32" s="4">
        <f t="shared" si="32"/>
        <v>2.25</v>
      </c>
      <c r="BH32" s="4">
        <f t="shared" si="33"/>
        <v>0</v>
      </c>
      <c r="BI32" s="13" t="str">
        <f t="shared" si="34"/>
        <v/>
      </c>
      <c r="BJ32" s="4" t="str">
        <f t="shared" si="35"/>
        <v/>
      </c>
      <c r="BK32" s="13"/>
      <c r="BL32" s="2">
        <f t="shared" si="48"/>
        <v>-11</v>
      </c>
      <c r="BM32" s="4">
        <f t="shared" si="36"/>
        <v>-33</v>
      </c>
      <c r="BN32" s="4">
        <f t="shared" si="37"/>
        <v>2.25</v>
      </c>
      <c r="BQ32" s="4">
        <f t="shared" si="38"/>
        <v>0</v>
      </c>
      <c r="BR32" s="13" t="str">
        <f t="shared" si="39"/>
        <v/>
      </c>
      <c r="BS32" s="4" t="str">
        <f t="shared" si="40"/>
        <v/>
      </c>
      <c r="BT32" s="25"/>
    </row>
    <row r="33">
      <c r="A33" s="2">
        <f t="shared" si="41"/>
        <v>-10.5</v>
      </c>
      <c r="B33" s="4">
        <f t="shared" si="1"/>
        <v>-31.5</v>
      </c>
      <c r="C33" s="4">
        <f t="shared" si="2"/>
        <v>2.28</v>
      </c>
      <c r="F33" s="4">
        <f t="shared" si="3"/>
        <v>0</v>
      </c>
      <c r="G33" s="13" t="str">
        <f t="shared" si="4"/>
        <v/>
      </c>
      <c r="H33" s="4" t="str">
        <f t="shared" si="5"/>
        <v/>
      </c>
      <c r="J33" s="2">
        <f t="shared" si="42"/>
        <v>-10.5</v>
      </c>
      <c r="K33" s="4">
        <f t="shared" si="6"/>
        <v>-31.5</v>
      </c>
      <c r="L33" s="4">
        <f t="shared" si="7"/>
        <v>2.19</v>
      </c>
      <c r="O33" s="4">
        <f t="shared" si="8"/>
        <v>0</v>
      </c>
      <c r="P33" s="13" t="str">
        <f t="shared" si="9"/>
        <v/>
      </c>
      <c r="Q33" s="4" t="str">
        <f t="shared" si="10"/>
        <v/>
      </c>
      <c r="S33" s="2">
        <f t="shared" si="43"/>
        <v>-10.5</v>
      </c>
      <c r="T33" s="4">
        <f t="shared" si="11"/>
        <v>-31.5</v>
      </c>
      <c r="U33" s="4">
        <f t="shared" si="12"/>
        <v>2.13</v>
      </c>
      <c r="X33" s="4">
        <f t="shared" si="13"/>
        <v>0</v>
      </c>
      <c r="Y33" s="13" t="str">
        <f t="shared" si="14"/>
        <v/>
      </c>
      <c r="Z33" s="4" t="str">
        <f t="shared" si="15"/>
        <v/>
      </c>
      <c r="AB33" s="2">
        <f t="shared" si="44"/>
        <v>-10.5</v>
      </c>
      <c r="AC33" s="4">
        <f t="shared" si="16"/>
        <v>-31.5</v>
      </c>
      <c r="AD33" s="4">
        <f t="shared" si="17"/>
        <v>2.25</v>
      </c>
      <c r="AG33" s="4">
        <f t="shared" si="18"/>
        <v>0</v>
      </c>
      <c r="AH33" s="13" t="str">
        <f t="shared" si="19"/>
        <v/>
      </c>
      <c r="AI33" s="4" t="str">
        <f t="shared" si="20"/>
        <v/>
      </c>
      <c r="AJ33" s="13"/>
      <c r="AK33" s="2">
        <f t="shared" si="45"/>
        <v>-10.5</v>
      </c>
      <c r="AL33" s="4">
        <f t="shared" si="21"/>
        <v>-31.5</v>
      </c>
      <c r="AM33" s="4">
        <f t="shared" si="22"/>
        <v>2.22</v>
      </c>
      <c r="AP33" s="4">
        <f t="shared" si="23"/>
        <v>0</v>
      </c>
      <c r="AQ33" s="13" t="str">
        <f t="shared" si="24"/>
        <v/>
      </c>
      <c r="AR33" s="4" t="str">
        <f t="shared" si="25"/>
        <v/>
      </c>
      <c r="AS33" s="13"/>
      <c r="AT33" s="2">
        <f t="shared" si="46"/>
        <v>-10.5</v>
      </c>
      <c r="AU33" s="4">
        <f t="shared" si="26"/>
        <v>-31.5</v>
      </c>
      <c r="AV33" s="4">
        <f t="shared" si="27"/>
        <v>2.22</v>
      </c>
      <c r="AY33" s="4">
        <f t="shared" si="28"/>
        <v>0</v>
      </c>
      <c r="AZ33" s="13" t="str">
        <f t="shared" si="29"/>
        <v/>
      </c>
      <c r="BA33" s="4" t="str">
        <f t="shared" si="30"/>
        <v/>
      </c>
      <c r="BB33" s="13"/>
      <c r="BC33" s="2">
        <f t="shared" si="47"/>
        <v>-10.5</v>
      </c>
      <c r="BD33" s="4">
        <f t="shared" si="31"/>
        <v>-31.5</v>
      </c>
      <c r="BE33" s="4">
        <f t="shared" si="32"/>
        <v>2.22</v>
      </c>
      <c r="BH33" s="4">
        <f t="shared" si="33"/>
        <v>0</v>
      </c>
      <c r="BI33" s="13" t="str">
        <f t="shared" si="34"/>
        <v/>
      </c>
      <c r="BJ33" s="4" t="str">
        <f t="shared" si="35"/>
        <v/>
      </c>
      <c r="BK33" s="13"/>
      <c r="BL33" s="2">
        <f t="shared" si="48"/>
        <v>-10.5</v>
      </c>
      <c r="BM33" s="4">
        <f t="shared" si="36"/>
        <v>-31.5</v>
      </c>
      <c r="BN33" s="4">
        <f t="shared" si="37"/>
        <v>2.22</v>
      </c>
      <c r="BQ33" s="4">
        <f t="shared" si="38"/>
        <v>0</v>
      </c>
      <c r="BR33" s="13" t="str">
        <f t="shared" si="39"/>
        <v/>
      </c>
      <c r="BS33" s="4" t="str">
        <f t="shared" si="40"/>
        <v/>
      </c>
      <c r="BT33" s="25"/>
    </row>
    <row r="34">
      <c r="A34" s="2">
        <f t="shared" si="41"/>
        <v>-10</v>
      </c>
      <c r="B34" s="4">
        <f t="shared" si="1"/>
        <v>-30</v>
      </c>
      <c r="C34" s="4">
        <f t="shared" si="2"/>
        <v>2.25</v>
      </c>
      <c r="F34" s="4">
        <f t="shared" si="3"/>
        <v>0</v>
      </c>
      <c r="G34" s="13" t="str">
        <f t="shared" si="4"/>
        <v/>
      </c>
      <c r="H34" s="4" t="str">
        <f t="shared" si="5"/>
        <v/>
      </c>
      <c r="J34" s="2">
        <f t="shared" si="42"/>
        <v>-10</v>
      </c>
      <c r="K34" s="4">
        <f t="shared" si="6"/>
        <v>-30</v>
      </c>
      <c r="L34" s="4">
        <f t="shared" si="7"/>
        <v>2.16</v>
      </c>
      <c r="O34" s="4">
        <f t="shared" si="8"/>
        <v>0</v>
      </c>
      <c r="P34" s="13" t="str">
        <f t="shared" si="9"/>
        <v/>
      </c>
      <c r="Q34" s="4" t="str">
        <f t="shared" si="10"/>
        <v/>
      </c>
      <c r="S34" s="2">
        <f t="shared" si="43"/>
        <v>-10</v>
      </c>
      <c r="T34" s="4">
        <f t="shared" si="11"/>
        <v>-30</v>
      </c>
      <c r="U34" s="4">
        <f t="shared" si="12"/>
        <v>2.1</v>
      </c>
      <c r="X34" s="4">
        <f t="shared" si="13"/>
        <v>0</v>
      </c>
      <c r="Y34" s="13" t="str">
        <f t="shared" si="14"/>
        <v/>
      </c>
      <c r="Z34" s="4" t="str">
        <f t="shared" si="15"/>
        <v/>
      </c>
      <c r="AB34" s="2">
        <f t="shared" si="44"/>
        <v>-10</v>
      </c>
      <c r="AC34" s="4">
        <f t="shared" si="16"/>
        <v>-30</v>
      </c>
      <c r="AD34" s="4">
        <f t="shared" si="17"/>
        <v>2.22</v>
      </c>
      <c r="AG34" s="4">
        <f t="shared" si="18"/>
        <v>0</v>
      </c>
      <c r="AH34" s="13" t="str">
        <f t="shared" si="19"/>
        <v/>
      </c>
      <c r="AI34" s="4" t="str">
        <f t="shared" si="20"/>
        <v/>
      </c>
      <c r="AJ34" s="13"/>
      <c r="AK34" s="2">
        <f t="shared" si="45"/>
        <v>-10</v>
      </c>
      <c r="AL34" s="4">
        <f t="shared" si="21"/>
        <v>-30</v>
      </c>
      <c r="AM34" s="4">
        <f t="shared" si="22"/>
        <v>2.19</v>
      </c>
      <c r="AP34" s="4">
        <f t="shared" si="23"/>
        <v>0</v>
      </c>
      <c r="AQ34" s="13" t="str">
        <f t="shared" si="24"/>
        <v/>
      </c>
      <c r="AR34" s="4" t="str">
        <f t="shared" si="25"/>
        <v/>
      </c>
      <c r="AS34" s="13"/>
      <c r="AT34" s="2">
        <f t="shared" si="46"/>
        <v>-10</v>
      </c>
      <c r="AU34" s="4">
        <f t="shared" si="26"/>
        <v>-30</v>
      </c>
      <c r="AV34" s="4">
        <f t="shared" si="27"/>
        <v>2.19</v>
      </c>
      <c r="AY34" s="4">
        <f t="shared" si="28"/>
        <v>0</v>
      </c>
      <c r="AZ34" s="13" t="str">
        <f t="shared" si="29"/>
        <v/>
      </c>
      <c r="BA34" s="4" t="str">
        <f t="shared" si="30"/>
        <v/>
      </c>
      <c r="BB34" s="13"/>
      <c r="BC34" s="2">
        <f t="shared" si="47"/>
        <v>-10</v>
      </c>
      <c r="BD34" s="4">
        <f t="shared" si="31"/>
        <v>-30</v>
      </c>
      <c r="BE34" s="4">
        <f t="shared" si="32"/>
        <v>2.19</v>
      </c>
      <c r="BH34" s="4">
        <f t="shared" si="33"/>
        <v>0</v>
      </c>
      <c r="BI34" s="13" t="str">
        <f t="shared" si="34"/>
        <v/>
      </c>
      <c r="BJ34" s="4" t="str">
        <f t="shared" si="35"/>
        <v/>
      </c>
      <c r="BK34" s="13"/>
      <c r="BL34" s="2">
        <f t="shared" si="48"/>
        <v>-10</v>
      </c>
      <c r="BM34" s="4">
        <f t="shared" si="36"/>
        <v>-30</v>
      </c>
      <c r="BN34" s="4">
        <f t="shared" si="37"/>
        <v>2.19</v>
      </c>
      <c r="BQ34" s="4">
        <f t="shared" si="38"/>
        <v>0</v>
      </c>
      <c r="BR34" s="13" t="str">
        <f t="shared" si="39"/>
        <v/>
      </c>
      <c r="BS34" s="4" t="str">
        <f t="shared" si="40"/>
        <v/>
      </c>
      <c r="BT34" s="25"/>
    </row>
    <row r="35">
      <c r="A35" s="2">
        <f t="shared" si="41"/>
        <v>-9.5</v>
      </c>
      <c r="B35" s="4">
        <f t="shared" si="1"/>
        <v>-28.5</v>
      </c>
      <c r="C35" s="4">
        <f t="shared" si="2"/>
        <v>2.22</v>
      </c>
      <c r="F35" s="4">
        <f t="shared" si="3"/>
        <v>0</v>
      </c>
      <c r="G35" s="13" t="str">
        <f t="shared" si="4"/>
        <v/>
      </c>
      <c r="H35" s="4" t="str">
        <f t="shared" si="5"/>
        <v/>
      </c>
      <c r="J35" s="2">
        <f t="shared" si="42"/>
        <v>-9.5</v>
      </c>
      <c r="K35" s="4">
        <f t="shared" si="6"/>
        <v>-28.5</v>
      </c>
      <c r="L35" s="4">
        <f t="shared" si="7"/>
        <v>2.13</v>
      </c>
      <c r="O35" s="4">
        <f t="shared" si="8"/>
        <v>0</v>
      </c>
      <c r="P35" s="13" t="str">
        <f t="shared" si="9"/>
        <v/>
      </c>
      <c r="Q35" s="4" t="str">
        <f t="shared" si="10"/>
        <v/>
      </c>
      <c r="S35" s="2">
        <f t="shared" si="43"/>
        <v>-9.5</v>
      </c>
      <c r="T35" s="4">
        <f t="shared" si="11"/>
        <v>-28.5</v>
      </c>
      <c r="U35" s="4">
        <f t="shared" si="12"/>
        <v>2.07</v>
      </c>
      <c r="X35" s="4">
        <f t="shared" si="13"/>
        <v>0</v>
      </c>
      <c r="Y35" s="13" t="str">
        <f t="shared" si="14"/>
        <v/>
      </c>
      <c r="Z35" s="4" t="str">
        <f t="shared" si="15"/>
        <v/>
      </c>
      <c r="AB35" s="2">
        <f t="shared" si="44"/>
        <v>-9.5</v>
      </c>
      <c r="AC35" s="4">
        <f t="shared" si="16"/>
        <v>-28.5</v>
      </c>
      <c r="AD35" s="4">
        <f t="shared" si="17"/>
        <v>2.19</v>
      </c>
      <c r="AG35" s="4">
        <f t="shared" si="18"/>
        <v>0</v>
      </c>
      <c r="AH35" s="13" t="str">
        <f t="shared" si="19"/>
        <v/>
      </c>
      <c r="AI35" s="4" t="str">
        <f t="shared" si="20"/>
        <v/>
      </c>
      <c r="AJ35" s="13"/>
      <c r="AK35" s="2">
        <f t="shared" si="45"/>
        <v>-9.5</v>
      </c>
      <c r="AL35" s="4">
        <f t="shared" si="21"/>
        <v>-28.5</v>
      </c>
      <c r="AM35" s="4">
        <f t="shared" si="22"/>
        <v>2.16</v>
      </c>
      <c r="AP35" s="4">
        <f t="shared" si="23"/>
        <v>0</v>
      </c>
      <c r="AQ35" s="13" t="str">
        <f t="shared" si="24"/>
        <v/>
      </c>
      <c r="AR35" s="4" t="str">
        <f t="shared" si="25"/>
        <v/>
      </c>
      <c r="AS35" s="13"/>
      <c r="AT35" s="2">
        <f t="shared" si="46"/>
        <v>-9.5</v>
      </c>
      <c r="AU35" s="4">
        <f t="shared" si="26"/>
        <v>-28.5</v>
      </c>
      <c r="AV35" s="4">
        <f t="shared" si="27"/>
        <v>2.16</v>
      </c>
      <c r="AY35" s="4">
        <f t="shared" si="28"/>
        <v>0</v>
      </c>
      <c r="AZ35" s="13" t="str">
        <f t="shared" si="29"/>
        <v/>
      </c>
      <c r="BA35" s="4" t="str">
        <f t="shared" si="30"/>
        <v/>
      </c>
      <c r="BB35" s="13"/>
      <c r="BC35" s="2">
        <f t="shared" si="47"/>
        <v>-9.5</v>
      </c>
      <c r="BD35" s="4">
        <f t="shared" si="31"/>
        <v>-28.5</v>
      </c>
      <c r="BE35" s="4">
        <f t="shared" si="32"/>
        <v>2.16</v>
      </c>
      <c r="BH35" s="4">
        <f t="shared" si="33"/>
        <v>0</v>
      </c>
      <c r="BI35" s="13" t="str">
        <f t="shared" si="34"/>
        <v/>
      </c>
      <c r="BJ35" s="4" t="str">
        <f t="shared" si="35"/>
        <v/>
      </c>
      <c r="BK35" s="13"/>
      <c r="BL35" s="2">
        <f t="shared" si="48"/>
        <v>-9.5</v>
      </c>
      <c r="BM35" s="4">
        <f t="shared" si="36"/>
        <v>-28.5</v>
      </c>
      <c r="BN35" s="4">
        <f t="shared" si="37"/>
        <v>2.16</v>
      </c>
      <c r="BQ35" s="4">
        <f t="shared" si="38"/>
        <v>0</v>
      </c>
      <c r="BR35" s="13" t="str">
        <f t="shared" si="39"/>
        <v/>
      </c>
      <c r="BS35" s="4" t="str">
        <f t="shared" si="40"/>
        <v/>
      </c>
      <c r="BT35" s="25"/>
    </row>
    <row r="36">
      <c r="A36" s="2">
        <f t="shared" si="41"/>
        <v>-9</v>
      </c>
      <c r="B36" s="4">
        <f t="shared" si="1"/>
        <v>-27</v>
      </c>
      <c r="C36" s="4">
        <f t="shared" si="2"/>
        <v>2.19</v>
      </c>
      <c r="F36" s="4">
        <f t="shared" si="3"/>
        <v>0</v>
      </c>
      <c r="G36" s="13" t="str">
        <f t="shared" si="4"/>
        <v/>
      </c>
      <c r="H36" s="4" t="str">
        <f t="shared" si="5"/>
        <v/>
      </c>
      <c r="J36" s="2">
        <f t="shared" si="42"/>
        <v>-9</v>
      </c>
      <c r="K36" s="4">
        <f t="shared" si="6"/>
        <v>-27</v>
      </c>
      <c r="L36" s="4">
        <f t="shared" si="7"/>
        <v>2.1</v>
      </c>
      <c r="O36" s="4">
        <f t="shared" si="8"/>
        <v>0</v>
      </c>
      <c r="P36" s="13" t="str">
        <f t="shared" si="9"/>
        <v/>
      </c>
      <c r="Q36" s="4" t="str">
        <f t="shared" si="10"/>
        <v/>
      </c>
      <c r="S36" s="2">
        <f t="shared" si="43"/>
        <v>-9</v>
      </c>
      <c r="T36" s="4">
        <f t="shared" si="11"/>
        <v>-27</v>
      </c>
      <c r="U36" s="4">
        <f t="shared" si="12"/>
        <v>2.04</v>
      </c>
      <c r="X36" s="4">
        <f t="shared" si="13"/>
        <v>0</v>
      </c>
      <c r="Y36" s="13" t="str">
        <f t="shared" si="14"/>
        <v/>
      </c>
      <c r="Z36" s="4" t="str">
        <f t="shared" si="15"/>
        <v/>
      </c>
      <c r="AB36" s="2">
        <f t="shared" si="44"/>
        <v>-9</v>
      </c>
      <c r="AC36" s="4">
        <f t="shared" si="16"/>
        <v>-27</v>
      </c>
      <c r="AD36" s="4">
        <f t="shared" si="17"/>
        <v>2.16</v>
      </c>
      <c r="AG36" s="4">
        <f t="shared" si="18"/>
        <v>0</v>
      </c>
      <c r="AH36" s="13" t="str">
        <f t="shared" si="19"/>
        <v/>
      </c>
      <c r="AI36" s="4" t="str">
        <f t="shared" si="20"/>
        <v/>
      </c>
      <c r="AJ36" s="13"/>
      <c r="AK36" s="2">
        <f t="shared" si="45"/>
        <v>-9</v>
      </c>
      <c r="AL36" s="4">
        <f t="shared" si="21"/>
        <v>-27</v>
      </c>
      <c r="AM36" s="4">
        <f t="shared" si="22"/>
        <v>2.13</v>
      </c>
      <c r="AP36" s="4">
        <f t="shared" si="23"/>
        <v>0</v>
      </c>
      <c r="AQ36" s="13" t="str">
        <f t="shared" si="24"/>
        <v/>
      </c>
      <c r="AR36" s="4" t="str">
        <f t="shared" si="25"/>
        <v/>
      </c>
      <c r="AS36" s="13"/>
      <c r="AT36" s="2">
        <f t="shared" si="46"/>
        <v>-9</v>
      </c>
      <c r="AU36" s="4">
        <f t="shared" si="26"/>
        <v>-27</v>
      </c>
      <c r="AV36" s="4">
        <f t="shared" si="27"/>
        <v>2.13</v>
      </c>
      <c r="AY36" s="4">
        <f t="shared" si="28"/>
        <v>0</v>
      </c>
      <c r="AZ36" s="13" t="str">
        <f t="shared" si="29"/>
        <v/>
      </c>
      <c r="BA36" s="4" t="str">
        <f t="shared" si="30"/>
        <v/>
      </c>
      <c r="BB36" s="13"/>
      <c r="BC36" s="2">
        <f t="shared" si="47"/>
        <v>-9</v>
      </c>
      <c r="BD36" s="4">
        <f t="shared" si="31"/>
        <v>-27</v>
      </c>
      <c r="BE36" s="4">
        <f t="shared" si="32"/>
        <v>2.13</v>
      </c>
      <c r="BH36" s="4">
        <f t="shared" si="33"/>
        <v>0</v>
      </c>
      <c r="BI36" s="13" t="str">
        <f t="shared" si="34"/>
        <v/>
      </c>
      <c r="BJ36" s="4" t="str">
        <f t="shared" si="35"/>
        <v/>
      </c>
      <c r="BK36" s="13"/>
      <c r="BL36" s="2">
        <f t="shared" si="48"/>
        <v>-9</v>
      </c>
      <c r="BM36" s="4">
        <f t="shared" si="36"/>
        <v>-27</v>
      </c>
      <c r="BN36" s="4">
        <f t="shared" si="37"/>
        <v>2.13</v>
      </c>
      <c r="BQ36" s="4">
        <f t="shared" si="38"/>
        <v>0</v>
      </c>
      <c r="BR36" s="13" t="str">
        <f t="shared" si="39"/>
        <v/>
      </c>
      <c r="BS36" s="4" t="str">
        <f t="shared" si="40"/>
        <v/>
      </c>
      <c r="BT36" s="25"/>
    </row>
    <row r="37">
      <c r="A37" s="2">
        <f t="shared" si="41"/>
        <v>-8.5</v>
      </c>
      <c r="B37" s="4">
        <f t="shared" si="1"/>
        <v>-25.5</v>
      </c>
      <c r="C37" s="4">
        <f t="shared" si="2"/>
        <v>2.16</v>
      </c>
      <c r="F37" s="4">
        <f t="shared" si="3"/>
        <v>0</v>
      </c>
      <c r="G37" s="13" t="str">
        <f t="shared" si="4"/>
        <v/>
      </c>
      <c r="H37" s="4" t="str">
        <f t="shared" si="5"/>
        <v/>
      </c>
      <c r="J37" s="2">
        <f t="shared" si="42"/>
        <v>-8.5</v>
      </c>
      <c r="K37" s="4">
        <f t="shared" si="6"/>
        <v>-25.5</v>
      </c>
      <c r="L37" s="4">
        <f t="shared" si="7"/>
        <v>2.07</v>
      </c>
      <c r="O37" s="4">
        <f t="shared" si="8"/>
        <v>0</v>
      </c>
      <c r="P37" s="13" t="str">
        <f t="shared" si="9"/>
        <v/>
      </c>
      <c r="Q37" s="4" t="str">
        <f t="shared" si="10"/>
        <v/>
      </c>
      <c r="S37" s="2">
        <f t="shared" si="43"/>
        <v>-8.5</v>
      </c>
      <c r="T37" s="4">
        <f t="shared" si="11"/>
        <v>-25.5</v>
      </c>
      <c r="U37" s="4">
        <f t="shared" si="12"/>
        <v>2.01</v>
      </c>
      <c r="X37" s="4">
        <f t="shared" si="13"/>
        <v>0</v>
      </c>
      <c r="Y37" s="13" t="str">
        <f t="shared" si="14"/>
        <v/>
      </c>
      <c r="Z37" s="4" t="str">
        <f t="shared" si="15"/>
        <v/>
      </c>
      <c r="AB37" s="2">
        <f t="shared" si="44"/>
        <v>-8.5</v>
      </c>
      <c r="AC37" s="4">
        <f t="shared" si="16"/>
        <v>-25.5</v>
      </c>
      <c r="AD37" s="4">
        <f t="shared" si="17"/>
        <v>2.13</v>
      </c>
      <c r="AG37" s="4">
        <f t="shared" si="18"/>
        <v>0</v>
      </c>
      <c r="AH37" s="13" t="str">
        <f t="shared" si="19"/>
        <v/>
      </c>
      <c r="AI37" s="4" t="str">
        <f t="shared" si="20"/>
        <v/>
      </c>
      <c r="AJ37" s="13"/>
      <c r="AK37" s="2">
        <f t="shared" si="45"/>
        <v>-8.5</v>
      </c>
      <c r="AL37" s="4">
        <f t="shared" si="21"/>
        <v>-25.5</v>
      </c>
      <c r="AM37" s="4">
        <f t="shared" si="22"/>
        <v>2.1</v>
      </c>
      <c r="AP37" s="4">
        <f t="shared" si="23"/>
        <v>0</v>
      </c>
      <c r="AQ37" s="13" t="str">
        <f t="shared" si="24"/>
        <v/>
      </c>
      <c r="AR37" s="4" t="str">
        <f t="shared" si="25"/>
        <v/>
      </c>
      <c r="AS37" s="13"/>
      <c r="AT37" s="2">
        <f t="shared" si="46"/>
        <v>-8.5</v>
      </c>
      <c r="AU37" s="4">
        <f t="shared" si="26"/>
        <v>-25.5</v>
      </c>
      <c r="AV37" s="4">
        <f t="shared" si="27"/>
        <v>2.1</v>
      </c>
      <c r="AY37" s="4">
        <f t="shared" si="28"/>
        <v>0</v>
      </c>
      <c r="AZ37" s="13" t="str">
        <f t="shared" si="29"/>
        <v/>
      </c>
      <c r="BA37" s="4" t="str">
        <f t="shared" si="30"/>
        <v/>
      </c>
      <c r="BB37" s="13"/>
      <c r="BC37" s="2">
        <f t="shared" si="47"/>
        <v>-8.5</v>
      </c>
      <c r="BD37" s="4">
        <f t="shared" si="31"/>
        <v>-25.5</v>
      </c>
      <c r="BE37" s="4">
        <f t="shared" si="32"/>
        <v>2.1</v>
      </c>
      <c r="BH37" s="4">
        <f t="shared" si="33"/>
        <v>0</v>
      </c>
      <c r="BI37" s="13" t="str">
        <f t="shared" si="34"/>
        <v/>
      </c>
      <c r="BJ37" s="4" t="str">
        <f t="shared" si="35"/>
        <v/>
      </c>
      <c r="BK37" s="13"/>
      <c r="BL37" s="2">
        <f t="shared" si="48"/>
        <v>-8.5</v>
      </c>
      <c r="BM37" s="4">
        <f t="shared" si="36"/>
        <v>-25.5</v>
      </c>
      <c r="BN37" s="4">
        <f t="shared" si="37"/>
        <v>2.1</v>
      </c>
      <c r="BQ37" s="4">
        <f t="shared" si="38"/>
        <v>0</v>
      </c>
      <c r="BR37" s="13" t="str">
        <f t="shared" si="39"/>
        <v/>
      </c>
      <c r="BS37" s="4" t="str">
        <f t="shared" si="40"/>
        <v/>
      </c>
      <c r="BT37" s="25"/>
    </row>
    <row r="38">
      <c r="A38" s="2">
        <f t="shared" si="41"/>
        <v>-8</v>
      </c>
      <c r="B38" s="4">
        <f t="shared" si="1"/>
        <v>-24</v>
      </c>
      <c r="C38" s="4">
        <f t="shared" si="2"/>
        <v>2.13</v>
      </c>
      <c r="F38" s="4">
        <f t="shared" si="3"/>
        <v>0</v>
      </c>
      <c r="G38" s="13" t="str">
        <f t="shared" si="4"/>
        <v/>
      </c>
      <c r="H38" s="4" t="str">
        <f t="shared" si="5"/>
        <v/>
      </c>
      <c r="J38" s="2">
        <f t="shared" si="42"/>
        <v>-8</v>
      </c>
      <c r="K38" s="4">
        <f t="shared" si="6"/>
        <v>-24</v>
      </c>
      <c r="L38" s="4">
        <f t="shared" si="7"/>
        <v>2.04</v>
      </c>
      <c r="O38" s="4">
        <f t="shared" si="8"/>
        <v>0</v>
      </c>
      <c r="P38" s="13" t="str">
        <f t="shared" si="9"/>
        <v/>
      </c>
      <c r="Q38" s="4" t="str">
        <f t="shared" si="10"/>
        <v/>
      </c>
      <c r="S38" s="2">
        <f t="shared" si="43"/>
        <v>-8</v>
      </c>
      <c r="T38" s="4">
        <f t="shared" si="11"/>
        <v>-24</v>
      </c>
      <c r="U38" s="4">
        <f t="shared" si="12"/>
        <v>1.98</v>
      </c>
      <c r="X38" s="4">
        <f t="shared" si="13"/>
        <v>0</v>
      </c>
      <c r="Y38" s="13" t="str">
        <f t="shared" si="14"/>
        <v/>
      </c>
      <c r="Z38" s="4" t="str">
        <f t="shared" si="15"/>
        <v/>
      </c>
      <c r="AB38" s="2">
        <f t="shared" si="44"/>
        <v>-8</v>
      </c>
      <c r="AC38" s="4">
        <f t="shared" si="16"/>
        <v>-24</v>
      </c>
      <c r="AD38" s="4">
        <f t="shared" si="17"/>
        <v>2.1</v>
      </c>
      <c r="AG38" s="4">
        <f t="shared" si="18"/>
        <v>0</v>
      </c>
      <c r="AH38" s="13" t="str">
        <f t="shared" si="19"/>
        <v/>
      </c>
      <c r="AI38" s="4" t="str">
        <f t="shared" si="20"/>
        <v/>
      </c>
      <c r="AJ38" s="13"/>
      <c r="AK38" s="2">
        <f t="shared" si="45"/>
        <v>-8</v>
      </c>
      <c r="AL38" s="4">
        <f t="shared" si="21"/>
        <v>-24</v>
      </c>
      <c r="AM38" s="4">
        <f t="shared" si="22"/>
        <v>2.07</v>
      </c>
      <c r="AP38" s="4">
        <f t="shared" si="23"/>
        <v>0</v>
      </c>
      <c r="AQ38" s="13" t="str">
        <f t="shared" si="24"/>
        <v/>
      </c>
      <c r="AR38" s="4" t="str">
        <f t="shared" si="25"/>
        <v/>
      </c>
      <c r="AS38" s="13"/>
      <c r="AT38" s="2">
        <f t="shared" si="46"/>
        <v>-8</v>
      </c>
      <c r="AU38" s="4">
        <f t="shared" si="26"/>
        <v>-24</v>
      </c>
      <c r="AV38" s="4">
        <f t="shared" si="27"/>
        <v>2.07</v>
      </c>
      <c r="AY38" s="4">
        <f t="shared" si="28"/>
        <v>0</v>
      </c>
      <c r="AZ38" s="13" t="str">
        <f t="shared" si="29"/>
        <v/>
      </c>
      <c r="BA38" s="4" t="str">
        <f t="shared" si="30"/>
        <v/>
      </c>
      <c r="BB38" s="13"/>
      <c r="BC38" s="2">
        <f t="shared" si="47"/>
        <v>-8</v>
      </c>
      <c r="BD38" s="4">
        <f t="shared" si="31"/>
        <v>-24</v>
      </c>
      <c r="BE38" s="4">
        <f t="shared" si="32"/>
        <v>2.07</v>
      </c>
      <c r="BH38" s="4">
        <f t="shared" si="33"/>
        <v>0</v>
      </c>
      <c r="BI38" s="13" t="str">
        <f t="shared" si="34"/>
        <v/>
      </c>
      <c r="BJ38" s="4" t="str">
        <f t="shared" si="35"/>
        <v/>
      </c>
      <c r="BK38" s="13"/>
      <c r="BL38" s="2">
        <f t="shared" si="48"/>
        <v>-8</v>
      </c>
      <c r="BM38" s="4">
        <f t="shared" si="36"/>
        <v>-24</v>
      </c>
      <c r="BN38" s="4">
        <f t="shared" si="37"/>
        <v>2.07</v>
      </c>
      <c r="BQ38" s="4">
        <f t="shared" si="38"/>
        <v>0</v>
      </c>
      <c r="BR38" s="13" t="str">
        <f t="shared" si="39"/>
        <v/>
      </c>
      <c r="BS38" s="4" t="str">
        <f t="shared" si="40"/>
        <v/>
      </c>
      <c r="BT38" s="25"/>
    </row>
    <row r="39">
      <c r="A39" s="2">
        <f t="shared" si="41"/>
        <v>-7.5</v>
      </c>
      <c r="B39" s="4">
        <f t="shared" si="1"/>
        <v>-22.5</v>
      </c>
      <c r="C39" s="4">
        <f t="shared" si="2"/>
        <v>2.1</v>
      </c>
      <c r="F39" s="4">
        <f t="shared" si="3"/>
        <v>0</v>
      </c>
      <c r="G39" s="13" t="str">
        <f t="shared" si="4"/>
        <v/>
      </c>
      <c r="H39" s="4" t="str">
        <f t="shared" si="5"/>
        <v/>
      </c>
      <c r="J39" s="2">
        <f t="shared" si="42"/>
        <v>-7.5</v>
      </c>
      <c r="K39" s="4">
        <f t="shared" si="6"/>
        <v>-22.5</v>
      </c>
      <c r="L39" s="4">
        <f t="shared" si="7"/>
        <v>2.01</v>
      </c>
      <c r="O39" s="4">
        <f t="shared" si="8"/>
        <v>0</v>
      </c>
      <c r="P39" s="13" t="str">
        <f t="shared" si="9"/>
        <v/>
      </c>
      <c r="Q39" s="4" t="str">
        <f t="shared" si="10"/>
        <v/>
      </c>
      <c r="S39" s="2">
        <f t="shared" si="43"/>
        <v>-7.5</v>
      </c>
      <c r="T39" s="4">
        <f t="shared" si="11"/>
        <v>-22.5</v>
      </c>
      <c r="U39" s="4">
        <f t="shared" si="12"/>
        <v>1.95</v>
      </c>
      <c r="X39" s="4">
        <f t="shared" si="13"/>
        <v>0</v>
      </c>
      <c r="Y39" s="13" t="str">
        <f t="shared" si="14"/>
        <v/>
      </c>
      <c r="Z39" s="4" t="str">
        <f t="shared" si="15"/>
        <v/>
      </c>
      <c r="AB39" s="2">
        <f t="shared" si="44"/>
        <v>-7.5</v>
      </c>
      <c r="AC39" s="4">
        <f t="shared" si="16"/>
        <v>-22.5</v>
      </c>
      <c r="AD39" s="4">
        <f t="shared" si="17"/>
        <v>2.07</v>
      </c>
      <c r="AG39" s="4">
        <f t="shared" si="18"/>
        <v>0</v>
      </c>
      <c r="AH39" s="13" t="str">
        <f t="shared" si="19"/>
        <v/>
      </c>
      <c r="AI39" s="4" t="str">
        <f t="shared" si="20"/>
        <v/>
      </c>
      <c r="AJ39" s="13"/>
      <c r="AK39" s="2">
        <f t="shared" si="45"/>
        <v>-7.5</v>
      </c>
      <c r="AL39" s="4">
        <f t="shared" si="21"/>
        <v>-22.5</v>
      </c>
      <c r="AM39" s="4">
        <f t="shared" si="22"/>
        <v>2.04</v>
      </c>
      <c r="AP39" s="4">
        <f t="shared" si="23"/>
        <v>0</v>
      </c>
      <c r="AQ39" s="13" t="str">
        <f t="shared" si="24"/>
        <v/>
      </c>
      <c r="AR39" s="4" t="str">
        <f t="shared" si="25"/>
        <v/>
      </c>
      <c r="AS39" s="13"/>
      <c r="AT39" s="2">
        <f t="shared" si="46"/>
        <v>-7.5</v>
      </c>
      <c r="AU39" s="4">
        <f t="shared" si="26"/>
        <v>-22.5</v>
      </c>
      <c r="AV39" s="4">
        <f t="shared" si="27"/>
        <v>2.04</v>
      </c>
      <c r="AY39" s="4">
        <f t="shared" si="28"/>
        <v>0</v>
      </c>
      <c r="AZ39" s="13" t="str">
        <f t="shared" si="29"/>
        <v/>
      </c>
      <c r="BA39" s="4" t="str">
        <f t="shared" si="30"/>
        <v/>
      </c>
      <c r="BB39" s="13"/>
      <c r="BC39" s="2">
        <f t="shared" si="47"/>
        <v>-7.5</v>
      </c>
      <c r="BD39" s="4">
        <f t="shared" si="31"/>
        <v>-22.5</v>
      </c>
      <c r="BE39" s="4">
        <f t="shared" si="32"/>
        <v>2.04</v>
      </c>
      <c r="BH39" s="4">
        <f t="shared" si="33"/>
        <v>0</v>
      </c>
      <c r="BI39" s="13" t="str">
        <f t="shared" si="34"/>
        <v/>
      </c>
      <c r="BJ39" s="4" t="str">
        <f t="shared" si="35"/>
        <v/>
      </c>
      <c r="BK39" s="13"/>
      <c r="BL39" s="2">
        <f t="shared" si="48"/>
        <v>-7.5</v>
      </c>
      <c r="BM39" s="4">
        <f t="shared" si="36"/>
        <v>-22.5</v>
      </c>
      <c r="BN39" s="4">
        <f t="shared" si="37"/>
        <v>2.04</v>
      </c>
      <c r="BQ39" s="4">
        <f t="shared" si="38"/>
        <v>0</v>
      </c>
      <c r="BR39" s="13" t="str">
        <f t="shared" si="39"/>
        <v/>
      </c>
      <c r="BS39" s="4" t="str">
        <f t="shared" si="40"/>
        <v/>
      </c>
      <c r="BT39" s="25"/>
    </row>
    <row r="40">
      <c r="A40" s="2">
        <f t="shared" si="41"/>
        <v>-7</v>
      </c>
      <c r="B40" s="4">
        <f t="shared" si="1"/>
        <v>-21</v>
      </c>
      <c r="C40" s="4">
        <f t="shared" si="2"/>
        <v>2.07</v>
      </c>
      <c r="F40" s="4">
        <f t="shared" si="3"/>
        <v>0</v>
      </c>
      <c r="G40" s="13" t="str">
        <f t="shared" si="4"/>
        <v/>
      </c>
      <c r="H40" s="4" t="str">
        <f t="shared" si="5"/>
        <v/>
      </c>
      <c r="J40" s="2">
        <f t="shared" si="42"/>
        <v>-7</v>
      </c>
      <c r="K40" s="4">
        <f t="shared" si="6"/>
        <v>-21</v>
      </c>
      <c r="L40" s="4">
        <f t="shared" si="7"/>
        <v>1.98</v>
      </c>
      <c r="O40" s="4">
        <f t="shared" si="8"/>
        <v>0</v>
      </c>
      <c r="P40" s="13" t="str">
        <f t="shared" si="9"/>
        <v/>
      </c>
      <c r="Q40" s="4" t="str">
        <f t="shared" si="10"/>
        <v/>
      </c>
      <c r="S40" s="2">
        <f t="shared" si="43"/>
        <v>-7</v>
      </c>
      <c r="T40" s="4">
        <f t="shared" si="11"/>
        <v>-21</v>
      </c>
      <c r="U40" s="4">
        <f t="shared" si="12"/>
        <v>1.92</v>
      </c>
      <c r="X40" s="4">
        <f t="shared" si="13"/>
        <v>0</v>
      </c>
      <c r="Y40" s="13" t="str">
        <f t="shared" si="14"/>
        <v/>
      </c>
      <c r="Z40" s="4" t="str">
        <f t="shared" si="15"/>
        <v/>
      </c>
      <c r="AB40" s="2">
        <f t="shared" si="44"/>
        <v>-7</v>
      </c>
      <c r="AC40" s="4">
        <f t="shared" si="16"/>
        <v>-21</v>
      </c>
      <c r="AD40" s="4">
        <f t="shared" si="17"/>
        <v>2.04</v>
      </c>
      <c r="AG40" s="4">
        <f t="shared" si="18"/>
        <v>0</v>
      </c>
      <c r="AH40" s="13" t="str">
        <f t="shared" si="19"/>
        <v/>
      </c>
      <c r="AI40" s="4" t="str">
        <f t="shared" si="20"/>
        <v/>
      </c>
      <c r="AJ40" s="13"/>
      <c r="AK40" s="2">
        <f t="shared" si="45"/>
        <v>-7</v>
      </c>
      <c r="AL40" s="4">
        <f t="shared" si="21"/>
        <v>-21</v>
      </c>
      <c r="AM40" s="4">
        <f t="shared" si="22"/>
        <v>2.01</v>
      </c>
      <c r="AP40" s="4">
        <f t="shared" si="23"/>
        <v>0</v>
      </c>
      <c r="AQ40" s="13" t="str">
        <f t="shared" si="24"/>
        <v/>
      </c>
      <c r="AR40" s="4" t="str">
        <f t="shared" si="25"/>
        <v/>
      </c>
      <c r="AS40" s="13"/>
      <c r="AT40" s="2">
        <f t="shared" si="46"/>
        <v>-7</v>
      </c>
      <c r="AU40" s="4">
        <f t="shared" si="26"/>
        <v>-21</v>
      </c>
      <c r="AV40" s="4">
        <f t="shared" si="27"/>
        <v>2.01</v>
      </c>
      <c r="AY40" s="4">
        <f t="shared" si="28"/>
        <v>0</v>
      </c>
      <c r="AZ40" s="13" t="str">
        <f t="shared" si="29"/>
        <v/>
      </c>
      <c r="BA40" s="4" t="str">
        <f t="shared" si="30"/>
        <v/>
      </c>
      <c r="BB40" s="13"/>
      <c r="BC40" s="2">
        <f t="shared" si="47"/>
        <v>-7</v>
      </c>
      <c r="BD40" s="4">
        <f t="shared" si="31"/>
        <v>-21</v>
      </c>
      <c r="BE40" s="4">
        <f t="shared" si="32"/>
        <v>2.01</v>
      </c>
      <c r="BH40" s="4">
        <f t="shared" si="33"/>
        <v>0</v>
      </c>
      <c r="BI40" s="13" t="str">
        <f t="shared" si="34"/>
        <v/>
      </c>
      <c r="BJ40" s="4" t="str">
        <f t="shared" si="35"/>
        <v/>
      </c>
      <c r="BK40" s="13"/>
      <c r="BL40" s="2">
        <f t="shared" si="48"/>
        <v>-7</v>
      </c>
      <c r="BM40" s="4">
        <f t="shared" si="36"/>
        <v>-21</v>
      </c>
      <c r="BN40" s="4">
        <f t="shared" si="37"/>
        <v>2.01</v>
      </c>
      <c r="BQ40" s="4">
        <f t="shared" si="38"/>
        <v>0</v>
      </c>
      <c r="BR40" s="13" t="str">
        <f t="shared" si="39"/>
        <v/>
      </c>
      <c r="BS40" s="4" t="str">
        <f t="shared" si="40"/>
        <v/>
      </c>
      <c r="BT40" s="25"/>
    </row>
    <row r="41">
      <c r="A41" s="2">
        <f t="shared" si="41"/>
        <v>-6.5</v>
      </c>
      <c r="B41" s="4">
        <f t="shared" si="1"/>
        <v>-19.5</v>
      </c>
      <c r="C41" s="4">
        <f t="shared" si="2"/>
        <v>2.04</v>
      </c>
      <c r="F41" s="4">
        <f t="shared" si="3"/>
        <v>0</v>
      </c>
      <c r="G41" s="13" t="str">
        <f t="shared" si="4"/>
        <v/>
      </c>
      <c r="H41" s="4" t="str">
        <f t="shared" si="5"/>
        <v/>
      </c>
      <c r="J41" s="2">
        <f t="shared" si="42"/>
        <v>-6.5</v>
      </c>
      <c r="K41" s="4">
        <f t="shared" si="6"/>
        <v>-19.5</v>
      </c>
      <c r="L41" s="4">
        <f t="shared" si="7"/>
        <v>1.95</v>
      </c>
      <c r="O41" s="4">
        <f t="shared" si="8"/>
        <v>0</v>
      </c>
      <c r="P41" s="13" t="str">
        <f t="shared" si="9"/>
        <v/>
      </c>
      <c r="Q41" s="4" t="str">
        <f t="shared" si="10"/>
        <v/>
      </c>
      <c r="S41" s="2">
        <f t="shared" si="43"/>
        <v>-6.5</v>
      </c>
      <c r="T41" s="4">
        <f t="shared" si="11"/>
        <v>-19.5</v>
      </c>
      <c r="U41" s="4">
        <f t="shared" si="12"/>
        <v>1.89</v>
      </c>
      <c r="X41" s="4">
        <f t="shared" si="13"/>
        <v>0</v>
      </c>
      <c r="Y41" s="13" t="str">
        <f t="shared" si="14"/>
        <v/>
      </c>
      <c r="Z41" s="4" t="str">
        <f t="shared" si="15"/>
        <v/>
      </c>
      <c r="AB41" s="2">
        <f t="shared" si="44"/>
        <v>-6.5</v>
      </c>
      <c r="AC41" s="4">
        <f t="shared" si="16"/>
        <v>-19.5</v>
      </c>
      <c r="AD41" s="4">
        <f t="shared" si="17"/>
        <v>2.01</v>
      </c>
      <c r="AG41" s="4">
        <f t="shared" si="18"/>
        <v>0</v>
      </c>
      <c r="AH41" s="13" t="str">
        <f t="shared" si="19"/>
        <v/>
      </c>
      <c r="AI41" s="4" t="str">
        <f t="shared" si="20"/>
        <v/>
      </c>
      <c r="AJ41" s="13"/>
      <c r="AK41" s="2">
        <f t="shared" si="45"/>
        <v>-6.5</v>
      </c>
      <c r="AL41" s="4">
        <f t="shared" si="21"/>
        <v>-19.5</v>
      </c>
      <c r="AM41" s="4">
        <f t="shared" si="22"/>
        <v>1.98</v>
      </c>
      <c r="AP41" s="4">
        <f t="shared" si="23"/>
        <v>0</v>
      </c>
      <c r="AQ41" s="13" t="str">
        <f t="shared" si="24"/>
        <v/>
      </c>
      <c r="AR41" s="4" t="str">
        <f t="shared" si="25"/>
        <v/>
      </c>
      <c r="AS41" s="13"/>
      <c r="AT41" s="2">
        <f t="shared" si="46"/>
        <v>-6.5</v>
      </c>
      <c r="AU41" s="4">
        <f t="shared" si="26"/>
        <v>-19.5</v>
      </c>
      <c r="AV41" s="4">
        <f t="shared" si="27"/>
        <v>1.98</v>
      </c>
      <c r="AY41" s="4">
        <f t="shared" si="28"/>
        <v>0</v>
      </c>
      <c r="AZ41" s="13" t="str">
        <f t="shared" si="29"/>
        <v/>
      </c>
      <c r="BA41" s="4" t="str">
        <f t="shared" si="30"/>
        <v/>
      </c>
      <c r="BB41" s="13"/>
      <c r="BC41" s="2">
        <f t="shared" si="47"/>
        <v>-6.5</v>
      </c>
      <c r="BD41" s="4">
        <f t="shared" si="31"/>
        <v>-19.5</v>
      </c>
      <c r="BE41" s="4">
        <f t="shared" si="32"/>
        <v>1.98</v>
      </c>
      <c r="BH41" s="4">
        <f t="shared" si="33"/>
        <v>0</v>
      </c>
      <c r="BI41" s="13" t="str">
        <f t="shared" si="34"/>
        <v/>
      </c>
      <c r="BJ41" s="4" t="str">
        <f t="shared" si="35"/>
        <v/>
      </c>
      <c r="BK41" s="13"/>
      <c r="BL41" s="2">
        <f t="shared" si="48"/>
        <v>-6.5</v>
      </c>
      <c r="BM41" s="4">
        <f t="shared" si="36"/>
        <v>-19.5</v>
      </c>
      <c r="BN41" s="4">
        <f t="shared" si="37"/>
        <v>1.98</v>
      </c>
      <c r="BQ41" s="4">
        <f t="shared" si="38"/>
        <v>0</v>
      </c>
      <c r="BR41" s="13" t="str">
        <f t="shared" si="39"/>
        <v/>
      </c>
      <c r="BS41" s="4" t="str">
        <f t="shared" si="40"/>
        <v/>
      </c>
      <c r="BT41" s="25"/>
    </row>
    <row r="42">
      <c r="A42" s="2">
        <f t="shared" si="41"/>
        <v>-6</v>
      </c>
      <c r="B42" s="4">
        <f t="shared" si="1"/>
        <v>-18</v>
      </c>
      <c r="C42" s="4">
        <f t="shared" si="2"/>
        <v>2.01</v>
      </c>
      <c r="F42" s="4">
        <f t="shared" si="3"/>
        <v>0</v>
      </c>
      <c r="G42" s="13" t="str">
        <f t="shared" si="4"/>
        <v/>
      </c>
      <c r="H42" s="4" t="str">
        <f t="shared" si="5"/>
        <v/>
      </c>
      <c r="J42" s="2">
        <f t="shared" si="42"/>
        <v>-6</v>
      </c>
      <c r="K42" s="4">
        <f t="shared" si="6"/>
        <v>-18</v>
      </c>
      <c r="L42" s="4">
        <f t="shared" si="7"/>
        <v>1.92</v>
      </c>
      <c r="O42" s="4">
        <f t="shared" si="8"/>
        <v>0</v>
      </c>
      <c r="P42" s="13" t="str">
        <f t="shared" si="9"/>
        <v/>
      </c>
      <c r="Q42" s="4" t="str">
        <f t="shared" si="10"/>
        <v/>
      </c>
      <c r="S42" s="2">
        <f t="shared" si="43"/>
        <v>-6</v>
      </c>
      <c r="T42" s="4">
        <f t="shared" si="11"/>
        <v>-18</v>
      </c>
      <c r="U42" s="4">
        <f t="shared" si="12"/>
        <v>1.86</v>
      </c>
      <c r="X42" s="4">
        <f t="shared" si="13"/>
        <v>0</v>
      </c>
      <c r="Y42" s="13" t="str">
        <f t="shared" si="14"/>
        <v/>
      </c>
      <c r="Z42" s="4" t="str">
        <f t="shared" si="15"/>
        <v/>
      </c>
      <c r="AB42" s="2">
        <f t="shared" si="44"/>
        <v>-6</v>
      </c>
      <c r="AC42" s="4">
        <f t="shared" si="16"/>
        <v>-18</v>
      </c>
      <c r="AD42" s="4">
        <f t="shared" si="17"/>
        <v>1.98</v>
      </c>
      <c r="AG42" s="4">
        <f t="shared" si="18"/>
        <v>0</v>
      </c>
      <c r="AH42" s="13" t="str">
        <f t="shared" si="19"/>
        <v/>
      </c>
      <c r="AI42" s="4" t="str">
        <f t="shared" si="20"/>
        <v/>
      </c>
      <c r="AJ42" s="13"/>
      <c r="AK42" s="2">
        <f t="shared" si="45"/>
        <v>-6</v>
      </c>
      <c r="AL42" s="4">
        <f t="shared" si="21"/>
        <v>-18</v>
      </c>
      <c r="AM42" s="4">
        <f t="shared" si="22"/>
        <v>1.95</v>
      </c>
      <c r="AP42" s="4">
        <f t="shared" si="23"/>
        <v>0</v>
      </c>
      <c r="AQ42" s="13" t="str">
        <f t="shared" si="24"/>
        <v/>
      </c>
      <c r="AR42" s="4" t="str">
        <f t="shared" si="25"/>
        <v/>
      </c>
      <c r="AS42" s="13"/>
      <c r="AT42" s="2">
        <f t="shared" si="46"/>
        <v>-6</v>
      </c>
      <c r="AU42" s="4">
        <f t="shared" si="26"/>
        <v>-18</v>
      </c>
      <c r="AV42" s="4">
        <f t="shared" si="27"/>
        <v>1.95</v>
      </c>
      <c r="AY42" s="4">
        <f t="shared" si="28"/>
        <v>0</v>
      </c>
      <c r="AZ42" s="13" t="str">
        <f t="shared" si="29"/>
        <v/>
      </c>
      <c r="BA42" s="4" t="str">
        <f t="shared" si="30"/>
        <v/>
      </c>
      <c r="BB42" s="13"/>
      <c r="BC42" s="2">
        <f t="shared" si="47"/>
        <v>-6</v>
      </c>
      <c r="BD42" s="4">
        <f t="shared" si="31"/>
        <v>-18</v>
      </c>
      <c r="BE42" s="4">
        <f t="shared" si="32"/>
        <v>1.95</v>
      </c>
      <c r="BH42" s="4">
        <f t="shared" si="33"/>
        <v>0</v>
      </c>
      <c r="BI42" s="13" t="str">
        <f t="shared" si="34"/>
        <v/>
      </c>
      <c r="BJ42" s="4" t="str">
        <f t="shared" si="35"/>
        <v/>
      </c>
      <c r="BK42" s="13"/>
      <c r="BL42" s="2">
        <f t="shared" si="48"/>
        <v>-6</v>
      </c>
      <c r="BM42" s="4">
        <f t="shared" si="36"/>
        <v>-18</v>
      </c>
      <c r="BN42" s="4">
        <f t="shared" si="37"/>
        <v>1.95</v>
      </c>
      <c r="BQ42" s="4">
        <f t="shared" si="38"/>
        <v>0</v>
      </c>
      <c r="BR42" s="13" t="str">
        <f t="shared" si="39"/>
        <v/>
      </c>
      <c r="BS42" s="4" t="str">
        <f t="shared" si="40"/>
        <v/>
      </c>
      <c r="BT42" s="25"/>
    </row>
    <row r="43">
      <c r="A43" s="2">
        <f t="shared" si="41"/>
        <v>-5.5</v>
      </c>
      <c r="B43" s="4">
        <f t="shared" si="1"/>
        <v>-16.5</v>
      </c>
      <c r="C43" s="4">
        <f t="shared" si="2"/>
        <v>1.98</v>
      </c>
      <c r="F43" s="4">
        <f t="shared" si="3"/>
        <v>0</v>
      </c>
      <c r="G43" s="13" t="str">
        <f t="shared" si="4"/>
        <v/>
      </c>
      <c r="H43" s="4" t="str">
        <f t="shared" si="5"/>
        <v/>
      </c>
      <c r="J43" s="2">
        <f t="shared" si="42"/>
        <v>-5.5</v>
      </c>
      <c r="K43" s="4">
        <f t="shared" si="6"/>
        <v>-16.5</v>
      </c>
      <c r="L43" s="4">
        <f t="shared" si="7"/>
        <v>1.89</v>
      </c>
      <c r="O43" s="4">
        <f t="shared" si="8"/>
        <v>0</v>
      </c>
      <c r="P43" s="13" t="str">
        <f t="shared" si="9"/>
        <v/>
      </c>
      <c r="Q43" s="4" t="str">
        <f t="shared" si="10"/>
        <v/>
      </c>
      <c r="S43" s="2">
        <f t="shared" si="43"/>
        <v>-5.5</v>
      </c>
      <c r="T43" s="4">
        <f t="shared" si="11"/>
        <v>-16.5</v>
      </c>
      <c r="U43" s="4">
        <f t="shared" si="12"/>
        <v>1.83</v>
      </c>
      <c r="X43" s="4">
        <f t="shared" si="13"/>
        <v>0</v>
      </c>
      <c r="Y43" s="13" t="str">
        <f t="shared" si="14"/>
        <v/>
      </c>
      <c r="Z43" s="4" t="str">
        <f t="shared" si="15"/>
        <v/>
      </c>
      <c r="AB43" s="2">
        <f t="shared" si="44"/>
        <v>-5.5</v>
      </c>
      <c r="AC43" s="4">
        <f t="shared" si="16"/>
        <v>-16.5</v>
      </c>
      <c r="AD43" s="4">
        <f t="shared" si="17"/>
        <v>1.95</v>
      </c>
      <c r="AG43" s="4">
        <f t="shared" si="18"/>
        <v>0</v>
      </c>
      <c r="AH43" s="13" t="str">
        <f t="shared" si="19"/>
        <v/>
      </c>
      <c r="AI43" s="4" t="str">
        <f t="shared" si="20"/>
        <v/>
      </c>
      <c r="AJ43" s="13"/>
      <c r="AK43" s="2">
        <f t="shared" si="45"/>
        <v>-5.5</v>
      </c>
      <c r="AL43" s="4">
        <f t="shared" si="21"/>
        <v>-16.5</v>
      </c>
      <c r="AM43" s="4">
        <f t="shared" si="22"/>
        <v>1.92</v>
      </c>
      <c r="AP43" s="4">
        <f t="shared" si="23"/>
        <v>0</v>
      </c>
      <c r="AQ43" s="13" t="str">
        <f t="shared" si="24"/>
        <v/>
      </c>
      <c r="AR43" s="4" t="str">
        <f t="shared" si="25"/>
        <v/>
      </c>
      <c r="AS43" s="13"/>
      <c r="AT43" s="2">
        <f t="shared" si="46"/>
        <v>-5.5</v>
      </c>
      <c r="AU43" s="4">
        <f t="shared" si="26"/>
        <v>-16.5</v>
      </c>
      <c r="AV43" s="4">
        <f t="shared" si="27"/>
        <v>1.92</v>
      </c>
      <c r="AY43" s="4">
        <f t="shared" si="28"/>
        <v>0</v>
      </c>
      <c r="AZ43" s="13" t="str">
        <f t="shared" si="29"/>
        <v/>
      </c>
      <c r="BA43" s="4" t="str">
        <f t="shared" si="30"/>
        <v/>
      </c>
      <c r="BB43" s="13"/>
      <c r="BC43" s="2">
        <f t="shared" si="47"/>
        <v>-5.5</v>
      </c>
      <c r="BD43" s="4">
        <f t="shared" si="31"/>
        <v>-16.5</v>
      </c>
      <c r="BE43" s="4">
        <f t="shared" si="32"/>
        <v>1.92</v>
      </c>
      <c r="BH43" s="4">
        <f t="shared" si="33"/>
        <v>0</v>
      </c>
      <c r="BI43" s="13" t="str">
        <f t="shared" si="34"/>
        <v/>
      </c>
      <c r="BJ43" s="4" t="str">
        <f t="shared" si="35"/>
        <v/>
      </c>
      <c r="BK43" s="13"/>
      <c r="BL43" s="2">
        <f t="shared" si="48"/>
        <v>-5.5</v>
      </c>
      <c r="BM43" s="4">
        <f t="shared" si="36"/>
        <v>-16.5</v>
      </c>
      <c r="BN43" s="4">
        <f t="shared" si="37"/>
        <v>1.92</v>
      </c>
      <c r="BQ43" s="4">
        <f t="shared" si="38"/>
        <v>0</v>
      </c>
      <c r="BR43" s="13" t="str">
        <f t="shared" si="39"/>
        <v/>
      </c>
      <c r="BS43" s="4" t="str">
        <f t="shared" si="40"/>
        <v/>
      </c>
      <c r="BT43" s="25"/>
    </row>
    <row r="44">
      <c r="A44" s="2">
        <f t="shared" si="41"/>
        <v>-5</v>
      </c>
      <c r="B44" s="4">
        <f t="shared" si="1"/>
        <v>-15</v>
      </c>
      <c r="C44" s="4">
        <f t="shared" si="2"/>
        <v>1.95</v>
      </c>
      <c r="F44" s="4">
        <f t="shared" si="3"/>
        <v>0</v>
      </c>
      <c r="G44" s="13" t="str">
        <f t="shared" si="4"/>
        <v/>
      </c>
      <c r="H44" s="4" t="str">
        <f t="shared" si="5"/>
        <v/>
      </c>
      <c r="J44" s="2">
        <f t="shared" si="42"/>
        <v>-5</v>
      </c>
      <c r="K44" s="4">
        <f t="shared" si="6"/>
        <v>-15</v>
      </c>
      <c r="L44" s="4">
        <f t="shared" si="7"/>
        <v>1.86</v>
      </c>
      <c r="M44" s="4">
        <f>150.75+1/32</f>
        <v>150.78125</v>
      </c>
      <c r="N44" s="2">
        <v>155.375</v>
      </c>
      <c r="O44" s="4">
        <f t="shared" si="8"/>
        <v>4.59375</v>
      </c>
      <c r="P44" s="13">
        <f t="shared" si="9"/>
        <v>0.9966158955</v>
      </c>
      <c r="Q44" s="4">
        <f t="shared" si="10"/>
        <v>0</v>
      </c>
      <c r="S44" s="2">
        <f t="shared" si="43"/>
        <v>-5</v>
      </c>
      <c r="T44" s="4">
        <f t="shared" si="11"/>
        <v>-15</v>
      </c>
      <c r="U44" s="4">
        <f t="shared" si="12"/>
        <v>1.8</v>
      </c>
      <c r="X44" s="4">
        <f t="shared" si="13"/>
        <v>0</v>
      </c>
      <c r="Y44" s="13" t="str">
        <f t="shared" si="14"/>
        <v/>
      </c>
      <c r="Z44" s="4" t="str">
        <f t="shared" si="15"/>
        <v/>
      </c>
      <c r="AB44" s="2">
        <f t="shared" si="44"/>
        <v>-5</v>
      </c>
      <c r="AC44" s="4">
        <f t="shared" si="16"/>
        <v>-15</v>
      </c>
      <c r="AD44" s="4">
        <f t="shared" si="17"/>
        <v>1.92</v>
      </c>
      <c r="AG44" s="4">
        <f t="shared" si="18"/>
        <v>0</v>
      </c>
      <c r="AH44" s="13" t="str">
        <f t="shared" si="19"/>
        <v/>
      </c>
      <c r="AI44" s="4" t="str">
        <f t="shared" si="20"/>
        <v/>
      </c>
      <c r="AJ44" s="13"/>
      <c r="AK44" s="2">
        <f t="shared" si="45"/>
        <v>-5</v>
      </c>
      <c r="AL44" s="4">
        <f t="shared" si="21"/>
        <v>-15</v>
      </c>
      <c r="AM44" s="4">
        <f t="shared" si="22"/>
        <v>1.89</v>
      </c>
      <c r="AP44" s="4">
        <f t="shared" si="23"/>
        <v>0</v>
      </c>
      <c r="AQ44" s="13" t="str">
        <f t="shared" si="24"/>
        <v/>
      </c>
      <c r="AR44" s="4" t="str">
        <f t="shared" si="25"/>
        <v/>
      </c>
      <c r="AS44" s="13"/>
      <c r="AT44" s="2">
        <f t="shared" si="46"/>
        <v>-5</v>
      </c>
      <c r="AU44" s="4">
        <f t="shared" si="26"/>
        <v>-15</v>
      </c>
      <c r="AV44" s="4">
        <f t="shared" si="27"/>
        <v>1.89</v>
      </c>
      <c r="AY44" s="4">
        <f t="shared" si="28"/>
        <v>0</v>
      </c>
      <c r="AZ44" s="13" t="str">
        <f t="shared" si="29"/>
        <v/>
      </c>
      <c r="BA44" s="4" t="str">
        <f t="shared" si="30"/>
        <v/>
      </c>
      <c r="BB44" s="13"/>
      <c r="BC44" s="2">
        <f t="shared" si="47"/>
        <v>-5</v>
      </c>
      <c r="BD44" s="4">
        <f t="shared" si="31"/>
        <v>-15</v>
      </c>
      <c r="BE44" s="4">
        <f t="shared" si="32"/>
        <v>1.89</v>
      </c>
      <c r="BH44" s="4">
        <f t="shared" si="33"/>
        <v>0</v>
      </c>
      <c r="BI44" s="13" t="str">
        <f t="shared" si="34"/>
        <v/>
      </c>
      <c r="BJ44" s="4" t="str">
        <f t="shared" si="35"/>
        <v/>
      </c>
      <c r="BK44" s="13"/>
      <c r="BL44" s="2">
        <f t="shared" si="48"/>
        <v>-5</v>
      </c>
      <c r="BM44" s="4">
        <f t="shared" si="36"/>
        <v>-15</v>
      </c>
      <c r="BN44" s="4">
        <f t="shared" si="37"/>
        <v>1.89</v>
      </c>
      <c r="BQ44" s="4">
        <f t="shared" si="38"/>
        <v>0</v>
      </c>
      <c r="BR44" s="13" t="str">
        <f t="shared" si="39"/>
        <v/>
      </c>
      <c r="BS44" s="4" t="str">
        <f t="shared" si="40"/>
        <v/>
      </c>
      <c r="BT44" s="25"/>
    </row>
    <row r="45">
      <c r="A45" s="2">
        <f t="shared" si="41"/>
        <v>-4.5</v>
      </c>
      <c r="B45" s="4">
        <f t="shared" si="1"/>
        <v>-13.5</v>
      </c>
      <c r="C45" s="4">
        <f t="shared" si="2"/>
        <v>1.92</v>
      </c>
      <c r="F45" s="4">
        <f t="shared" si="3"/>
        <v>0</v>
      </c>
      <c r="G45" s="13" t="str">
        <f t="shared" si="4"/>
        <v/>
      </c>
      <c r="H45" s="4" t="str">
        <f t="shared" si="5"/>
        <v/>
      </c>
      <c r="J45" s="2">
        <f t="shared" si="42"/>
        <v>-4.5</v>
      </c>
      <c r="K45" s="4">
        <f t="shared" si="6"/>
        <v>-13.5</v>
      </c>
      <c r="L45" s="4">
        <f t="shared" si="7"/>
        <v>1.83</v>
      </c>
      <c r="O45" s="4">
        <f t="shared" si="8"/>
        <v>0</v>
      </c>
      <c r="P45" s="13" t="str">
        <f t="shared" si="9"/>
        <v/>
      </c>
      <c r="Q45" s="4" t="str">
        <f t="shared" si="10"/>
        <v/>
      </c>
      <c r="S45" s="2">
        <f t="shared" si="43"/>
        <v>-4.5</v>
      </c>
      <c r="T45" s="4">
        <f t="shared" si="11"/>
        <v>-13.5</v>
      </c>
      <c r="U45" s="4">
        <f t="shared" si="12"/>
        <v>1.77</v>
      </c>
      <c r="X45" s="4">
        <f t="shared" si="13"/>
        <v>0</v>
      </c>
      <c r="Y45" s="13" t="str">
        <f t="shared" si="14"/>
        <v/>
      </c>
      <c r="Z45" s="4" t="str">
        <f t="shared" si="15"/>
        <v/>
      </c>
      <c r="AB45" s="2">
        <f t="shared" si="44"/>
        <v>-4.5</v>
      </c>
      <c r="AC45" s="4">
        <f t="shared" si="16"/>
        <v>-13.5</v>
      </c>
      <c r="AD45" s="4">
        <f t="shared" si="17"/>
        <v>1.89</v>
      </c>
      <c r="AG45" s="4">
        <f t="shared" si="18"/>
        <v>0</v>
      </c>
      <c r="AH45" s="13" t="str">
        <f t="shared" si="19"/>
        <v/>
      </c>
      <c r="AI45" s="4" t="str">
        <f t="shared" si="20"/>
        <v/>
      </c>
      <c r="AJ45" s="13"/>
      <c r="AK45" s="2">
        <f t="shared" si="45"/>
        <v>-4.5</v>
      </c>
      <c r="AL45" s="4">
        <f t="shared" si="21"/>
        <v>-13.5</v>
      </c>
      <c r="AM45" s="4">
        <f t="shared" si="22"/>
        <v>1.86</v>
      </c>
      <c r="AP45" s="4">
        <f t="shared" si="23"/>
        <v>0</v>
      </c>
      <c r="AQ45" s="13" t="str">
        <f t="shared" si="24"/>
        <v/>
      </c>
      <c r="AR45" s="4" t="str">
        <f t="shared" si="25"/>
        <v/>
      </c>
      <c r="AS45" s="13"/>
      <c r="AT45" s="2">
        <f t="shared" si="46"/>
        <v>-4.5</v>
      </c>
      <c r="AU45" s="4">
        <f t="shared" si="26"/>
        <v>-13.5</v>
      </c>
      <c r="AV45" s="4">
        <f t="shared" si="27"/>
        <v>1.86</v>
      </c>
      <c r="AY45" s="4">
        <f t="shared" si="28"/>
        <v>0</v>
      </c>
      <c r="AZ45" s="13" t="str">
        <f t="shared" si="29"/>
        <v/>
      </c>
      <c r="BA45" s="4" t="str">
        <f t="shared" si="30"/>
        <v/>
      </c>
      <c r="BB45" s="13"/>
      <c r="BC45" s="2">
        <f t="shared" si="47"/>
        <v>-4.5</v>
      </c>
      <c r="BD45" s="4">
        <f t="shared" si="31"/>
        <v>-13.5</v>
      </c>
      <c r="BE45" s="4">
        <f t="shared" si="32"/>
        <v>1.86</v>
      </c>
      <c r="BH45" s="4">
        <f t="shared" si="33"/>
        <v>0</v>
      </c>
      <c r="BI45" s="13" t="str">
        <f t="shared" si="34"/>
        <v/>
      </c>
      <c r="BJ45" s="4" t="str">
        <f t="shared" si="35"/>
        <v/>
      </c>
      <c r="BK45" s="13"/>
      <c r="BL45" s="2">
        <f t="shared" si="48"/>
        <v>-4.5</v>
      </c>
      <c r="BM45" s="4">
        <f t="shared" si="36"/>
        <v>-13.5</v>
      </c>
      <c r="BN45" s="4">
        <f t="shared" si="37"/>
        <v>1.86</v>
      </c>
      <c r="BQ45" s="4">
        <f t="shared" si="38"/>
        <v>0</v>
      </c>
      <c r="BR45" s="13" t="str">
        <f t="shared" si="39"/>
        <v/>
      </c>
      <c r="BS45" s="4" t="str">
        <f t="shared" si="40"/>
        <v/>
      </c>
      <c r="BT45" s="25"/>
    </row>
    <row r="46">
      <c r="A46" s="2">
        <f t="shared" si="41"/>
        <v>-4</v>
      </c>
      <c r="B46" s="4">
        <f t="shared" si="1"/>
        <v>-12</v>
      </c>
      <c r="C46" s="4">
        <f t="shared" si="2"/>
        <v>1.89</v>
      </c>
      <c r="F46" s="4">
        <f t="shared" si="3"/>
        <v>0</v>
      </c>
      <c r="G46" s="13" t="str">
        <f t="shared" si="4"/>
        <v/>
      </c>
      <c r="H46" s="4" t="str">
        <f t="shared" si="5"/>
        <v/>
      </c>
      <c r="J46" s="2">
        <f t="shared" si="42"/>
        <v>-4</v>
      </c>
      <c r="K46" s="4">
        <f t="shared" si="6"/>
        <v>-12</v>
      </c>
      <c r="L46" s="4">
        <f t="shared" si="7"/>
        <v>1.8</v>
      </c>
      <c r="M46" s="4">
        <f>150.75+1/32</f>
        <v>150.78125</v>
      </c>
      <c r="N46" s="2">
        <v>155.375</v>
      </c>
      <c r="O46" s="4">
        <f t="shared" si="8"/>
        <v>4.59375</v>
      </c>
      <c r="P46" s="13">
        <f t="shared" si="9"/>
        <v>0.9966158955</v>
      </c>
      <c r="Q46" s="4">
        <f t="shared" si="10"/>
        <v>0</v>
      </c>
      <c r="S46" s="2">
        <f t="shared" si="43"/>
        <v>-4</v>
      </c>
      <c r="T46" s="4">
        <f t="shared" si="11"/>
        <v>-12</v>
      </c>
      <c r="U46" s="4">
        <f t="shared" si="12"/>
        <v>1.74</v>
      </c>
      <c r="V46" s="2">
        <v>150.75</v>
      </c>
      <c r="W46" s="2">
        <v>155.375</v>
      </c>
      <c r="X46" s="4">
        <f t="shared" si="13"/>
        <v>4.625</v>
      </c>
      <c r="Y46" s="13">
        <f t="shared" si="14"/>
        <v>0.9933109617</v>
      </c>
      <c r="Z46" s="4">
        <f t="shared" si="15"/>
        <v>0</v>
      </c>
      <c r="AB46" s="2">
        <f t="shared" si="44"/>
        <v>-4</v>
      </c>
      <c r="AC46" s="4">
        <f t="shared" si="16"/>
        <v>-12</v>
      </c>
      <c r="AD46" s="4">
        <f t="shared" si="17"/>
        <v>1.86</v>
      </c>
      <c r="AG46" s="4">
        <f t="shared" si="18"/>
        <v>0</v>
      </c>
      <c r="AH46" s="13" t="str">
        <f t="shared" si="19"/>
        <v/>
      </c>
      <c r="AI46" s="4" t="str">
        <f t="shared" si="20"/>
        <v/>
      </c>
      <c r="AJ46" s="13"/>
      <c r="AK46" s="2">
        <f t="shared" si="45"/>
        <v>-4</v>
      </c>
      <c r="AL46" s="4">
        <f t="shared" si="21"/>
        <v>-12</v>
      </c>
      <c r="AM46" s="4">
        <f t="shared" si="22"/>
        <v>1.83</v>
      </c>
      <c r="AP46" s="4">
        <f t="shared" si="23"/>
        <v>0</v>
      </c>
      <c r="AQ46" s="13" t="str">
        <f t="shared" si="24"/>
        <v/>
      </c>
      <c r="AR46" s="4" t="str">
        <f t="shared" si="25"/>
        <v/>
      </c>
      <c r="AS46" s="13"/>
      <c r="AT46" s="2">
        <f t="shared" si="46"/>
        <v>-4</v>
      </c>
      <c r="AU46" s="4">
        <f t="shared" si="26"/>
        <v>-12</v>
      </c>
      <c r="AV46" s="4">
        <f t="shared" si="27"/>
        <v>1.83</v>
      </c>
      <c r="AY46" s="4">
        <f t="shared" si="28"/>
        <v>0</v>
      </c>
      <c r="AZ46" s="13" t="str">
        <f t="shared" si="29"/>
        <v/>
      </c>
      <c r="BA46" s="4" t="str">
        <f t="shared" si="30"/>
        <v/>
      </c>
      <c r="BB46" s="13"/>
      <c r="BC46" s="2">
        <f t="shared" si="47"/>
        <v>-4</v>
      </c>
      <c r="BD46" s="4">
        <f t="shared" si="31"/>
        <v>-12</v>
      </c>
      <c r="BE46" s="4">
        <f t="shared" si="32"/>
        <v>1.83</v>
      </c>
      <c r="BH46" s="4">
        <f t="shared" si="33"/>
        <v>0</v>
      </c>
      <c r="BI46" s="13" t="str">
        <f t="shared" si="34"/>
        <v/>
      </c>
      <c r="BJ46" s="4" t="str">
        <f t="shared" si="35"/>
        <v/>
      </c>
      <c r="BK46" s="13"/>
      <c r="BL46" s="2">
        <f t="shared" si="48"/>
        <v>-4</v>
      </c>
      <c r="BM46" s="4">
        <f t="shared" si="36"/>
        <v>-12</v>
      </c>
      <c r="BN46" s="4">
        <f t="shared" si="37"/>
        <v>1.83</v>
      </c>
      <c r="BQ46" s="4">
        <f t="shared" si="38"/>
        <v>0</v>
      </c>
      <c r="BR46" s="13" t="str">
        <f t="shared" si="39"/>
        <v/>
      </c>
      <c r="BS46" s="4" t="str">
        <f t="shared" si="40"/>
        <v/>
      </c>
      <c r="BT46" s="25"/>
    </row>
    <row r="47">
      <c r="A47" s="2">
        <f t="shared" si="41"/>
        <v>-3.5</v>
      </c>
      <c r="B47" s="4">
        <f t="shared" si="1"/>
        <v>-10.5</v>
      </c>
      <c r="C47" s="4">
        <f t="shared" si="2"/>
        <v>1.86</v>
      </c>
      <c r="F47" s="4">
        <f t="shared" si="3"/>
        <v>0</v>
      </c>
      <c r="G47" s="13" t="str">
        <f t="shared" si="4"/>
        <v/>
      </c>
      <c r="H47" s="4" t="str">
        <f t="shared" si="5"/>
        <v/>
      </c>
      <c r="J47" s="2">
        <f t="shared" si="42"/>
        <v>-3.5</v>
      </c>
      <c r="K47" s="4">
        <f t="shared" si="6"/>
        <v>-10.5</v>
      </c>
      <c r="L47" s="4">
        <f t="shared" si="7"/>
        <v>1.77</v>
      </c>
      <c r="O47" s="4">
        <f t="shared" si="8"/>
        <v>0</v>
      </c>
      <c r="P47" s="13" t="str">
        <f t="shared" si="9"/>
        <v/>
      </c>
      <c r="Q47" s="4" t="str">
        <f t="shared" si="10"/>
        <v/>
      </c>
      <c r="S47" s="2">
        <f t="shared" si="43"/>
        <v>-3.5</v>
      </c>
      <c r="T47" s="4">
        <f t="shared" si="11"/>
        <v>-10.5</v>
      </c>
      <c r="U47" s="4">
        <f t="shared" si="12"/>
        <v>1.71</v>
      </c>
      <c r="X47" s="4">
        <f t="shared" si="13"/>
        <v>0</v>
      </c>
      <c r="Y47" s="13" t="str">
        <f t="shared" si="14"/>
        <v/>
      </c>
      <c r="Z47" s="4" t="str">
        <f t="shared" si="15"/>
        <v/>
      </c>
      <c r="AB47" s="2">
        <f t="shared" si="44"/>
        <v>-3.5</v>
      </c>
      <c r="AC47" s="4">
        <f t="shared" si="16"/>
        <v>-10.5</v>
      </c>
      <c r="AD47" s="4">
        <f t="shared" si="17"/>
        <v>1.83</v>
      </c>
      <c r="AG47" s="4">
        <f t="shared" si="18"/>
        <v>0</v>
      </c>
      <c r="AH47" s="13" t="str">
        <f t="shared" si="19"/>
        <v/>
      </c>
      <c r="AI47" s="4" t="str">
        <f t="shared" si="20"/>
        <v/>
      </c>
      <c r="AJ47" s="13"/>
      <c r="AK47" s="2">
        <f t="shared" si="45"/>
        <v>-3.5</v>
      </c>
      <c r="AL47" s="4">
        <f t="shared" si="21"/>
        <v>-10.5</v>
      </c>
      <c r="AM47" s="4">
        <f t="shared" si="22"/>
        <v>1.8</v>
      </c>
      <c r="AP47" s="4">
        <f t="shared" si="23"/>
        <v>0</v>
      </c>
      <c r="AQ47" s="13" t="str">
        <f t="shared" si="24"/>
        <v/>
      </c>
      <c r="AR47" s="4" t="str">
        <f t="shared" si="25"/>
        <v/>
      </c>
      <c r="AS47" s="13"/>
      <c r="AT47" s="2">
        <f t="shared" si="46"/>
        <v>-3.5</v>
      </c>
      <c r="AU47" s="4">
        <f t="shared" si="26"/>
        <v>-10.5</v>
      </c>
      <c r="AV47" s="4">
        <f t="shared" si="27"/>
        <v>1.8</v>
      </c>
      <c r="AY47" s="4">
        <f t="shared" si="28"/>
        <v>0</v>
      </c>
      <c r="AZ47" s="13" t="str">
        <f t="shared" si="29"/>
        <v/>
      </c>
      <c r="BA47" s="4" t="str">
        <f t="shared" si="30"/>
        <v/>
      </c>
      <c r="BB47" s="13"/>
      <c r="BC47" s="2">
        <f t="shared" si="47"/>
        <v>-3.5</v>
      </c>
      <c r="BD47" s="4">
        <f t="shared" si="31"/>
        <v>-10.5</v>
      </c>
      <c r="BE47" s="4">
        <f t="shared" si="32"/>
        <v>1.8</v>
      </c>
      <c r="BH47" s="4">
        <f t="shared" si="33"/>
        <v>0</v>
      </c>
      <c r="BI47" s="13" t="str">
        <f t="shared" si="34"/>
        <v/>
      </c>
      <c r="BJ47" s="4" t="str">
        <f t="shared" si="35"/>
        <v/>
      </c>
      <c r="BK47" s="13"/>
      <c r="BL47" s="2">
        <f t="shared" si="48"/>
        <v>-3.5</v>
      </c>
      <c r="BM47" s="4">
        <f t="shared" si="36"/>
        <v>-10.5</v>
      </c>
      <c r="BN47" s="4">
        <f t="shared" si="37"/>
        <v>1.8</v>
      </c>
      <c r="BQ47" s="4">
        <f t="shared" si="38"/>
        <v>0</v>
      </c>
      <c r="BR47" s="13" t="str">
        <f t="shared" si="39"/>
        <v/>
      </c>
      <c r="BS47" s="4" t="str">
        <f t="shared" si="40"/>
        <v/>
      </c>
      <c r="BT47" s="25"/>
    </row>
    <row r="48">
      <c r="A48" s="2">
        <f t="shared" si="41"/>
        <v>-3</v>
      </c>
      <c r="B48" s="4">
        <f t="shared" si="1"/>
        <v>-9</v>
      </c>
      <c r="C48" s="4">
        <f t="shared" si="2"/>
        <v>1.83</v>
      </c>
      <c r="F48" s="4">
        <f t="shared" si="3"/>
        <v>0</v>
      </c>
      <c r="G48" s="13" t="str">
        <f t="shared" si="4"/>
        <v/>
      </c>
      <c r="H48" s="4" t="str">
        <f t="shared" si="5"/>
        <v/>
      </c>
      <c r="J48" s="2">
        <f t="shared" si="42"/>
        <v>-3</v>
      </c>
      <c r="K48" s="4">
        <f t="shared" si="6"/>
        <v>-9</v>
      </c>
      <c r="L48" s="4">
        <f t="shared" si="7"/>
        <v>1.74</v>
      </c>
      <c r="M48" s="4">
        <f>150.75+1/32</f>
        <v>150.78125</v>
      </c>
      <c r="N48" s="2">
        <v>155.375</v>
      </c>
      <c r="O48" s="4">
        <f t="shared" si="8"/>
        <v>4.59375</v>
      </c>
      <c r="P48" s="13">
        <f t="shared" si="9"/>
        <v>0.9966158955</v>
      </c>
      <c r="Q48" s="4">
        <f t="shared" si="10"/>
        <v>0</v>
      </c>
      <c r="S48" s="2">
        <f t="shared" si="43"/>
        <v>-3</v>
      </c>
      <c r="T48" s="4">
        <f t="shared" si="11"/>
        <v>-9</v>
      </c>
      <c r="U48" s="4">
        <f t="shared" si="12"/>
        <v>1.68</v>
      </c>
      <c r="X48" s="4">
        <f t="shared" si="13"/>
        <v>0</v>
      </c>
      <c r="Y48" s="13" t="str">
        <f t="shared" si="14"/>
        <v/>
      </c>
      <c r="Z48" s="4" t="str">
        <f t="shared" si="15"/>
        <v/>
      </c>
      <c r="AB48" s="2">
        <f t="shared" si="44"/>
        <v>-3</v>
      </c>
      <c r="AC48" s="4">
        <f t="shared" si="16"/>
        <v>-9</v>
      </c>
      <c r="AD48" s="4">
        <f t="shared" si="17"/>
        <v>1.8</v>
      </c>
      <c r="AG48" s="4">
        <f t="shared" si="18"/>
        <v>0</v>
      </c>
      <c r="AH48" s="13" t="str">
        <f t="shared" si="19"/>
        <v/>
      </c>
      <c r="AI48" s="4" t="str">
        <f t="shared" si="20"/>
        <v/>
      </c>
      <c r="AJ48" s="13"/>
      <c r="AK48" s="2">
        <f t="shared" si="45"/>
        <v>-3</v>
      </c>
      <c r="AL48" s="4">
        <f t="shared" si="21"/>
        <v>-9</v>
      </c>
      <c r="AM48" s="4">
        <f t="shared" si="22"/>
        <v>1.77</v>
      </c>
      <c r="AP48" s="4">
        <f t="shared" si="23"/>
        <v>0</v>
      </c>
      <c r="AQ48" s="13" t="str">
        <f t="shared" si="24"/>
        <v/>
      </c>
      <c r="AR48" s="4" t="str">
        <f t="shared" si="25"/>
        <v/>
      </c>
      <c r="AS48" s="13"/>
      <c r="AT48" s="2">
        <f t="shared" si="46"/>
        <v>-3</v>
      </c>
      <c r="AU48" s="4">
        <f t="shared" si="26"/>
        <v>-9</v>
      </c>
      <c r="AV48" s="4">
        <f t="shared" si="27"/>
        <v>1.77</v>
      </c>
      <c r="AY48" s="4">
        <f t="shared" si="28"/>
        <v>0</v>
      </c>
      <c r="AZ48" s="13" t="str">
        <f t="shared" si="29"/>
        <v/>
      </c>
      <c r="BA48" s="4" t="str">
        <f t="shared" si="30"/>
        <v/>
      </c>
      <c r="BB48" s="13"/>
      <c r="BC48" s="2">
        <f t="shared" si="47"/>
        <v>-3</v>
      </c>
      <c r="BD48" s="4">
        <f t="shared" si="31"/>
        <v>-9</v>
      </c>
      <c r="BE48" s="4">
        <f t="shared" si="32"/>
        <v>1.77</v>
      </c>
      <c r="BH48" s="4">
        <f t="shared" si="33"/>
        <v>0</v>
      </c>
      <c r="BI48" s="13" t="str">
        <f t="shared" si="34"/>
        <v/>
      </c>
      <c r="BJ48" s="4" t="str">
        <f t="shared" si="35"/>
        <v/>
      </c>
      <c r="BK48" s="13"/>
      <c r="BL48" s="2">
        <f t="shared" si="48"/>
        <v>-3</v>
      </c>
      <c r="BM48" s="4">
        <f t="shared" si="36"/>
        <v>-9</v>
      </c>
      <c r="BN48" s="4">
        <f t="shared" si="37"/>
        <v>1.77</v>
      </c>
      <c r="BQ48" s="4">
        <f t="shared" si="38"/>
        <v>0</v>
      </c>
      <c r="BR48" s="13" t="str">
        <f t="shared" si="39"/>
        <v/>
      </c>
      <c r="BS48" s="4" t="str">
        <f t="shared" si="40"/>
        <v/>
      </c>
      <c r="BT48" s="25"/>
    </row>
    <row r="49">
      <c r="A49" s="2">
        <f t="shared" si="41"/>
        <v>-2.5</v>
      </c>
      <c r="B49" s="4">
        <f t="shared" si="1"/>
        <v>-7.5</v>
      </c>
      <c r="C49" s="4">
        <f t="shared" si="2"/>
        <v>1.8</v>
      </c>
      <c r="F49" s="4">
        <f t="shared" si="3"/>
        <v>0</v>
      </c>
      <c r="G49" s="13" t="str">
        <f t="shared" si="4"/>
        <v/>
      </c>
      <c r="H49" s="4" t="str">
        <f t="shared" si="5"/>
        <v/>
      </c>
      <c r="J49" s="2">
        <f t="shared" si="42"/>
        <v>-2.5</v>
      </c>
      <c r="K49" s="4">
        <f t="shared" si="6"/>
        <v>-7.5</v>
      </c>
      <c r="L49" s="4">
        <f t="shared" si="7"/>
        <v>1.71</v>
      </c>
      <c r="O49" s="4">
        <f t="shared" si="8"/>
        <v>0</v>
      </c>
      <c r="P49" s="13" t="str">
        <f t="shared" si="9"/>
        <v/>
      </c>
      <c r="Q49" s="4" t="str">
        <f t="shared" si="10"/>
        <v/>
      </c>
      <c r="S49" s="2">
        <f t="shared" si="43"/>
        <v>-2.5</v>
      </c>
      <c r="T49" s="4">
        <f t="shared" si="11"/>
        <v>-7.5</v>
      </c>
      <c r="U49" s="4">
        <f t="shared" si="12"/>
        <v>1.65</v>
      </c>
      <c r="X49" s="4">
        <f t="shared" si="13"/>
        <v>0</v>
      </c>
      <c r="Y49" s="13" t="str">
        <f t="shared" si="14"/>
        <v/>
      </c>
      <c r="Z49" s="4" t="str">
        <f t="shared" si="15"/>
        <v/>
      </c>
      <c r="AB49" s="2">
        <f t="shared" si="44"/>
        <v>-2.5</v>
      </c>
      <c r="AC49" s="4">
        <f t="shared" si="16"/>
        <v>-7.5</v>
      </c>
      <c r="AD49" s="4">
        <f t="shared" si="17"/>
        <v>1.77</v>
      </c>
      <c r="AG49" s="4">
        <f t="shared" si="18"/>
        <v>0</v>
      </c>
      <c r="AH49" s="13" t="str">
        <f t="shared" si="19"/>
        <v/>
      </c>
      <c r="AI49" s="4" t="str">
        <f t="shared" si="20"/>
        <v/>
      </c>
      <c r="AJ49" s="13"/>
      <c r="AK49" s="2">
        <f t="shared" si="45"/>
        <v>-2.5</v>
      </c>
      <c r="AL49" s="4">
        <f t="shared" si="21"/>
        <v>-7.5</v>
      </c>
      <c r="AM49" s="4">
        <f t="shared" si="22"/>
        <v>1.74</v>
      </c>
      <c r="AP49" s="4">
        <f t="shared" si="23"/>
        <v>0</v>
      </c>
      <c r="AQ49" s="13" t="str">
        <f t="shared" si="24"/>
        <v/>
      </c>
      <c r="AR49" s="4" t="str">
        <f t="shared" si="25"/>
        <v/>
      </c>
      <c r="AS49" s="13"/>
      <c r="AT49" s="2">
        <f t="shared" si="46"/>
        <v>-2.5</v>
      </c>
      <c r="AU49" s="4">
        <f t="shared" si="26"/>
        <v>-7.5</v>
      </c>
      <c r="AV49" s="4">
        <f t="shared" si="27"/>
        <v>1.74</v>
      </c>
      <c r="AY49" s="4">
        <f t="shared" si="28"/>
        <v>0</v>
      </c>
      <c r="AZ49" s="13" t="str">
        <f t="shared" si="29"/>
        <v/>
      </c>
      <c r="BA49" s="4" t="str">
        <f t="shared" si="30"/>
        <v/>
      </c>
      <c r="BB49" s="13"/>
      <c r="BC49" s="2">
        <f t="shared" si="47"/>
        <v>-2.5</v>
      </c>
      <c r="BD49" s="4">
        <f t="shared" si="31"/>
        <v>-7.5</v>
      </c>
      <c r="BE49" s="4">
        <f t="shared" si="32"/>
        <v>1.74</v>
      </c>
      <c r="BH49" s="4">
        <f t="shared" si="33"/>
        <v>0</v>
      </c>
      <c r="BI49" s="13" t="str">
        <f t="shared" si="34"/>
        <v/>
      </c>
      <c r="BJ49" s="4" t="str">
        <f t="shared" si="35"/>
        <v/>
      </c>
      <c r="BK49" s="13"/>
      <c r="BL49" s="2">
        <f t="shared" si="48"/>
        <v>-2.5</v>
      </c>
      <c r="BM49" s="4">
        <f t="shared" si="36"/>
        <v>-7.5</v>
      </c>
      <c r="BN49" s="4">
        <f t="shared" si="37"/>
        <v>1.74</v>
      </c>
      <c r="BQ49" s="4">
        <f t="shared" si="38"/>
        <v>0</v>
      </c>
      <c r="BR49" s="13" t="str">
        <f t="shared" si="39"/>
        <v/>
      </c>
      <c r="BS49" s="4" t="str">
        <f t="shared" si="40"/>
        <v/>
      </c>
      <c r="BT49" s="25"/>
    </row>
    <row r="50">
      <c r="A50" s="2">
        <f t="shared" si="41"/>
        <v>-2</v>
      </c>
      <c r="B50" s="4">
        <f t="shared" si="1"/>
        <v>-6</v>
      </c>
      <c r="C50" s="4">
        <f t="shared" si="2"/>
        <v>1.77</v>
      </c>
      <c r="F50" s="4">
        <f t="shared" si="3"/>
        <v>0</v>
      </c>
      <c r="G50" s="13" t="str">
        <f t="shared" si="4"/>
        <v/>
      </c>
      <c r="H50" s="4" t="str">
        <f t="shared" si="5"/>
        <v/>
      </c>
      <c r="J50" s="2">
        <f t="shared" si="42"/>
        <v>-2</v>
      </c>
      <c r="K50" s="4">
        <f t="shared" si="6"/>
        <v>-6</v>
      </c>
      <c r="L50" s="4">
        <f t="shared" si="7"/>
        <v>1.68</v>
      </c>
      <c r="M50" s="4">
        <f>150.75+1/32</f>
        <v>150.78125</v>
      </c>
      <c r="N50" s="2">
        <v>155.375</v>
      </c>
      <c r="O50" s="4">
        <f t="shared" si="8"/>
        <v>4.59375</v>
      </c>
      <c r="P50" s="13">
        <f t="shared" si="9"/>
        <v>0.9966158955</v>
      </c>
      <c r="Q50" s="4">
        <f t="shared" si="10"/>
        <v>0</v>
      </c>
      <c r="S50" s="2">
        <f t="shared" si="43"/>
        <v>-2</v>
      </c>
      <c r="T50" s="4">
        <f t="shared" si="11"/>
        <v>-6</v>
      </c>
      <c r="U50" s="4">
        <f t="shared" si="12"/>
        <v>1.62</v>
      </c>
      <c r="V50" s="2">
        <v>150.75</v>
      </c>
      <c r="W50" s="2">
        <v>155.375</v>
      </c>
      <c r="X50" s="4">
        <f t="shared" si="13"/>
        <v>4.625</v>
      </c>
      <c r="Y50" s="13">
        <f t="shared" si="14"/>
        <v>0.9933109617</v>
      </c>
      <c r="Z50" s="4">
        <f t="shared" si="15"/>
        <v>0</v>
      </c>
      <c r="AB50" s="2">
        <f t="shared" si="44"/>
        <v>-2</v>
      </c>
      <c r="AC50" s="4">
        <f t="shared" si="16"/>
        <v>-6</v>
      </c>
      <c r="AD50" s="4">
        <f t="shared" si="17"/>
        <v>1.74</v>
      </c>
      <c r="AG50" s="4">
        <f t="shared" si="18"/>
        <v>0</v>
      </c>
      <c r="AH50" s="13" t="str">
        <f t="shared" si="19"/>
        <v/>
      </c>
      <c r="AI50" s="4" t="str">
        <f t="shared" si="20"/>
        <v/>
      </c>
      <c r="AJ50" s="13"/>
      <c r="AK50" s="2">
        <f t="shared" si="45"/>
        <v>-2</v>
      </c>
      <c r="AL50" s="4">
        <f t="shared" si="21"/>
        <v>-6</v>
      </c>
      <c r="AM50" s="4">
        <f t="shared" si="22"/>
        <v>1.71</v>
      </c>
      <c r="AP50" s="4">
        <f t="shared" si="23"/>
        <v>0</v>
      </c>
      <c r="AQ50" s="13" t="str">
        <f t="shared" si="24"/>
        <v/>
      </c>
      <c r="AR50" s="4" t="str">
        <f t="shared" si="25"/>
        <v/>
      </c>
      <c r="AS50" s="13"/>
      <c r="AT50" s="2">
        <f t="shared" si="46"/>
        <v>-2</v>
      </c>
      <c r="AU50" s="4">
        <f t="shared" si="26"/>
        <v>-6</v>
      </c>
      <c r="AV50" s="4">
        <f t="shared" si="27"/>
        <v>1.71</v>
      </c>
      <c r="AY50" s="4">
        <f t="shared" si="28"/>
        <v>0</v>
      </c>
      <c r="AZ50" s="13" t="str">
        <f t="shared" si="29"/>
        <v/>
      </c>
      <c r="BA50" s="4" t="str">
        <f t="shared" si="30"/>
        <v/>
      </c>
      <c r="BB50" s="13"/>
      <c r="BC50" s="2">
        <f t="shared" si="47"/>
        <v>-2</v>
      </c>
      <c r="BD50" s="4">
        <f t="shared" si="31"/>
        <v>-6</v>
      </c>
      <c r="BE50" s="4">
        <f t="shared" si="32"/>
        <v>1.71</v>
      </c>
      <c r="BH50" s="4">
        <f t="shared" si="33"/>
        <v>0</v>
      </c>
      <c r="BI50" s="13" t="str">
        <f t="shared" si="34"/>
        <v/>
      </c>
      <c r="BJ50" s="4" t="str">
        <f t="shared" si="35"/>
        <v/>
      </c>
      <c r="BK50" s="13"/>
      <c r="BL50" s="2">
        <f t="shared" si="48"/>
        <v>-2</v>
      </c>
      <c r="BM50" s="4">
        <f t="shared" si="36"/>
        <v>-6</v>
      </c>
      <c r="BN50" s="4">
        <f t="shared" si="37"/>
        <v>1.71</v>
      </c>
      <c r="BQ50" s="4">
        <f t="shared" si="38"/>
        <v>0</v>
      </c>
      <c r="BR50" s="13" t="str">
        <f t="shared" si="39"/>
        <v/>
      </c>
      <c r="BS50" s="4" t="str">
        <f t="shared" si="40"/>
        <v/>
      </c>
      <c r="BT50" s="25"/>
    </row>
    <row r="51">
      <c r="A51" s="2">
        <f t="shared" si="41"/>
        <v>-1.5</v>
      </c>
      <c r="B51" s="4">
        <f t="shared" si="1"/>
        <v>-4.5</v>
      </c>
      <c r="C51" s="4">
        <f t="shared" si="2"/>
        <v>1.74</v>
      </c>
      <c r="F51" s="4">
        <f t="shared" si="3"/>
        <v>0</v>
      </c>
      <c r="G51" s="13" t="str">
        <f t="shared" si="4"/>
        <v/>
      </c>
      <c r="H51" s="4" t="str">
        <f t="shared" si="5"/>
        <v/>
      </c>
      <c r="J51" s="2">
        <f t="shared" si="42"/>
        <v>-1.5</v>
      </c>
      <c r="K51" s="4">
        <f t="shared" si="6"/>
        <v>-4.5</v>
      </c>
      <c r="L51" s="4">
        <f t="shared" si="7"/>
        <v>1.65</v>
      </c>
      <c r="O51" s="4">
        <f t="shared" si="8"/>
        <v>0</v>
      </c>
      <c r="P51" s="13" t="str">
        <f t="shared" si="9"/>
        <v/>
      </c>
      <c r="Q51" s="4" t="str">
        <f t="shared" si="10"/>
        <v/>
      </c>
      <c r="S51" s="2">
        <f t="shared" si="43"/>
        <v>-1.5</v>
      </c>
      <c r="T51" s="4">
        <f t="shared" si="11"/>
        <v>-4.5</v>
      </c>
      <c r="U51" s="4">
        <f t="shared" si="12"/>
        <v>1.59</v>
      </c>
      <c r="X51" s="4">
        <f t="shared" si="13"/>
        <v>0</v>
      </c>
      <c r="Y51" s="13" t="str">
        <f t="shared" si="14"/>
        <v/>
      </c>
      <c r="Z51" s="4" t="str">
        <f t="shared" si="15"/>
        <v/>
      </c>
      <c r="AB51" s="2">
        <f t="shared" si="44"/>
        <v>-1.5</v>
      </c>
      <c r="AC51" s="4">
        <f t="shared" si="16"/>
        <v>-4.5</v>
      </c>
      <c r="AD51" s="4">
        <f t="shared" si="17"/>
        <v>1.71</v>
      </c>
      <c r="AG51" s="4">
        <f t="shared" si="18"/>
        <v>0</v>
      </c>
      <c r="AH51" s="13" t="str">
        <f t="shared" si="19"/>
        <v/>
      </c>
      <c r="AI51" s="4" t="str">
        <f t="shared" si="20"/>
        <v/>
      </c>
      <c r="AJ51" s="13"/>
      <c r="AK51" s="2">
        <f t="shared" si="45"/>
        <v>-1.5</v>
      </c>
      <c r="AL51" s="4">
        <f t="shared" si="21"/>
        <v>-4.5</v>
      </c>
      <c r="AM51" s="4">
        <f t="shared" si="22"/>
        <v>1.68</v>
      </c>
      <c r="AP51" s="4">
        <f t="shared" si="23"/>
        <v>0</v>
      </c>
      <c r="AQ51" s="13" t="str">
        <f t="shared" si="24"/>
        <v/>
      </c>
      <c r="AR51" s="4" t="str">
        <f t="shared" si="25"/>
        <v/>
      </c>
      <c r="AS51" s="13"/>
      <c r="AT51" s="2">
        <f t="shared" si="46"/>
        <v>-1.5</v>
      </c>
      <c r="AU51" s="4">
        <f t="shared" si="26"/>
        <v>-4.5</v>
      </c>
      <c r="AV51" s="4">
        <f t="shared" si="27"/>
        <v>1.68</v>
      </c>
      <c r="AY51" s="4">
        <f t="shared" si="28"/>
        <v>0</v>
      </c>
      <c r="AZ51" s="13" t="str">
        <f t="shared" si="29"/>
        <v/>
      </c>
      <c r="BA51" s="4" t="str">
        <f t="shared" si="30"/>
        <v/>
      </c>
      <c r="BB51" s="13"/>
      <c r="BC51" s="2">
        <f t="shared" si="47"/>
        <v>-1.5</v>
      </c>
      <c r="BD51" s="4">
        <f t="shared" si="31"/>
        <v>-4.5</v>
      </c>
      <c r="BE51" s="4">
        <f t="shared" si="32"/>
        <v>1.68</v>
      </c>
      <c r="BH51" s="4">
        <f t="shared" si="33"/>
        <v>0</v>
      </c>
      <c r="BI51" s="13" t="str">
        <f t="shared" si="34"/>
        <v/>
      </c>
      <c r="BJ51" s="4" t="str">
        <f t="shared" si="35"/>
        <v/>
      </c>
      <c r="BK51" s="13"/>
      <c r="BL51" s="2">
        <f t="shared" si="48"/>
        <v>-1.5</v>
      </c>
      <c r="BM51" s="4">
        <f t="shared" si="36"/>
        <v>-4.5</v>
      </c>
      <c r="BN51" s="4">
        <f t="shared" si="37"/>
        <v>1.68</v>
      </c>
      <c r="BQ51" s="4">
        <f t="shared" si="38"/>
        <v>0</v>
      </c>
      <c r="BR51" s="13" t="str">
        <f t="shared" si="39"/>
        <v/>
      </c>
      <c r="BS51" s="4" t="str">
        <f t="shared" si="40"/>
        <v/>
      </c>
      <c r="BT51" s="25"/>
    </row>
    <row r="52">
      <c r="A52" s="2">
        <f t="shared" si="41"/>
        <v>-1</v>
      </c>
      <c r="B52" s="4">
        <f t="shared" si="1"/>
        <v>-3</v>
      </c>
      <c r="C52" s="4">
        <f t="shared" si="2"/>
        <v>1.71</v>
      </c>
      <c r="F52" s="4">
        <f t="shared" si="3"/>
        <v>0</v>
      </c>
      <c r="G52" s="13" t="str">
        <f t="shared" si="4"/>
        <v/>
      </c>
      <c r="H52" s="4" t="str">
        <f t="shared" si="5"/>
        <v/>
      </c>
      <c r="J52" s="2">
        <f t="shared" si="42"/>
        <v>-1</v>
      </c>
      <c r="K52" s="4">
        <f t="shared" si="6"/>
        <v>-3</v>
      </c>
      <c r="L52" s="4">
        <f t="shared" si="7"/>
        <v>1.62</v>
      </c>
      <c r="M52" s="4">
        <f>150.75+1/32</f>
        <v>150.78125</v>
      </c>
      <c r="N52" s="2">
        <v>155.375</v>
      </c>
      <c r="O52" s="4">
        <f t="shared" si="8"/>
        <v>4.59375</v>
      </c>
      <c r="P52" s="13">
        <f t="shared" si="9"/>
        <v>0.9966158955</v>
      </c>
      <c r="Q52" s="4">
        <f t="shared" si="10"/>
        <v>0</v>
      </c>
      <c r="S52" s="2">
        <f t="shared" si="43"/>
        <v>-1</v>
      </c>
      <c r="T52" s="4">
        <f t="shared" si="11"/>
        <v>-3</v>
      </c>
      <c r="U52" s="4">
        <f t="shared" si="12"/>
        <v>1.56</v>
      </c>
      <c r="X52" s="4">
        <f t="shared" si="13"/>
        <v>0</v>
      </c>
      <c r="Y52" s="13" t="str">
        <f t="shared" si="14"/>
        <v/>
      </c>
      <c r="Z52" s="4" t="str">
        <f t="shared" si="15"/>
        <v/>
      </c>
      <c r="AB52" s="2">
        <f t="shared" si="44"/>
        <v>-1</v>
      </c>
      <c r="AC52" s="4">
        <f t="shared" si="16"/>
        <v>-3</v>
      </c>
      <c r="AD52" s="4">
        <f t="shared" si="17"/>
        <v>1.68</v>
      </c>
      <c r="AE52" s="4">
        <f>150.75+1/32</f>
        <v>150.78125</v>
      </c>
      <c r="AF52" s="4">
        <f>155.375-1/32</f>
        <v>155.34375</v>
      </c>
      <c r="AG52" s="4">
        <f t="shared" si="18"/>
        <v>4.5625</v>
      </c>
      <c r="AH52" s="13">
        <f t="shared" si="19"/>
        <v>0.9965928351</v>
      </c>
      <c r="AI52" s="4">
        <f t="shared" si="20"/>
        <v>0</v>
      </c>
      <c r="AJ52" s="13"/>
      <c r="AK52" s="2">
        <f t="shared" si="45"/>
        <v>-1</v>
      </c>
      <c r="AL52" s="4">
        <f t="shared" si="21"/>
        <v>-3</v>
      </c>
      <c r="AM52" s="4">
        <f t="shared" si="22"/>
        <v>1.65</v>
      </c>
      <c r="AP52" s="4">
        <f t="shared" si="23"/>
        <v>0</v>
      </c>
      <c r="AQ52" s="13" t="str">
        <f t="shared" si="24"/>
        <v/>
      </c>
      <c r="AR52" s="4" t="str">
        <f t="shared" si="25"/>
        <v/>
      </c>
      <c r="AS52" s="13"/>
      <c r="AT52" s="2">
        <f t="shared" si="46"/>
        <v>-1</v>
      </c>
      <c r="AU52" s="4">
        <f t="shared" si="26"/>
        <v>-3</v>
      </c>
      <c r="AV52" s="4">
        <f t="shared" si="27"/>
        <v>1.65</v>
      </c>
      <c r="AW52" s="4">
        <f>150.875</f>
        <v>150.875</v>
      </c>
      <c r="AX52" s="4">
        <f>155+5/16</f>
        <v>155.3125</v>
      </c>
      <c r="AY52" s="4">
        <f t="shared" si="28"/>
        <v>4.4375</v>
      </c>
      <c r="AZ52" s="13">
        <f t="shared" si="29"/>
        <v>0.9964973623</v>
      </c>
      <c r="BA52" s="4">
        <f t="shared" si="30"/>
        <v>0</v>
      </c>
      <c r="BB52" s="13"/>
      <c r="BC52" s="2">
        <f t="shared" si="47"/>
        <v>-1</v>
      </c>
      <c r="BD52" s="4">
        <f t="shared" si="31"/>
        <v>-3</v>
      </c>
      <c r="BE52" s="4">
        <f t="shared" si="32"/>
        <v>1.65</v>
      </c>
      <c r="BF52" s="4">
        <f>150.875-1/32</f>
        <v>150.84375</v>
      </c>
      <c r="BG52" s="4">
        <f>155+5/16</f>
        <v>155.3125</v>
      </c>
      <c r="BH52" s="4">
        <f t="shared" si="33"/>
        <v>4.46875</v>
      </c>
      <c r="BI52" s="13">
        <f t="shared" si="34"/>
        <v>0.9896727008</v>
      </c>
      <c r="BJ52" s="4">
        <f t="shared" si="35"/>
        <v>0</v>
      </c>
      <c r="BK52" s="13"/>
      <c r="BL52" s="2">
        <f t="shared" si="48"/>
        <v>-1</v>
      </c>
      <c r="BM52" s="4">
        <f t="shared" si="36"/>
        <v>-3</v>
      </c>
      <c r="BN52" s="4">
        <f t="shared" si="37"/>
        <v>1.65</v>
      </c>
      <c r="BQ52" s="4">
        <f t="shared" si="38"/>
        <v>0</v>
      </c>
      <c r="BR52" s="13" t="str">
        <f t="shared" si="39"/>
        <v/>
      </c>
      <c r="BS52" s="4" t="str">
        <f t="shared" si="40"/>
        <v/>
      </c>
      <c r="BT52" s="25"/>
    </row>
    <row r="53">
      <c r="A53" s="2">
        <f t="shared" si="41"/>
        <v>-0.5</v>
      </c>
      <c r="B53" s="4">
        <f t="shared" si="1"/>
        <v>-1.5</v>
      </c>
      <c r="C53" s="4">
        <f t="shared" si="2"/>
        <v>1.68</v>
      </c>
      <c r="F53" s="4">
        <f t="shared" si="3"/>
        <v>0</v>
      </c>
      <c r="G53" s="13" t="str">
        <f t="shared" si="4"/>
        <v/>
      </c>
      <c r="H53" s="4" t="str">
        <f t="shared" si="5"/>
        <v/>
      </c>
      <c r="J53" s="2">
        <f t="shared" si="42"/>
        <v>-0.5</v>
      </c>
      <c r="K53" s="4">
        <f t="shared" si="6"/>
        <v>-1.5</v>
      </c>
      <c r="L53" s="4">
        <f t="shared" si="7"/>
        <v>1.59</v>
      </c>
      <c r="O53" s="4">
        <f t="shared" si="8"/>
        <v>0</v>
      </c>
      <c r="P53" s="13" t="str">
        <f t="shared" si="9"/>
        <v/>
      </c>
      <c r="Q53" s="4" t="str">
        <f t="shared" si="10"/>
        <v/>
      </c>
      <c r="S53" s="2">
        <f t="shared" si="43"/>
        <v>-0.5</v>
      </c>
      <c r="T53" s="4">
        <f t="shared" si="11"/>
        <v>-1.5</v>
      </c>
      <c r="U53" s="4">
        <f t="shared" si="12"/>
        <v>1.53</v>
      </c>
      <c r="X53" s="4">
        <f t="shared" si="13"/>
        <v>0</v>
      </c>
      <c r="Y53" s="13" t="str">
        <f t="shared" si="14"/>
        <v/>
      </c>
      <c r="Z53" s="4" t="str">
        <f t="shared" si="15"/>
        <v/>
      </c>
      <c r="AB53" s="2">
        <f t="shared" si="44"/>
        <v>-0.5</v>
      </c>
      <c r="AC53" s="4">
        <f t="shared" si="16"/>
        <v>-1.5</v>
      </c>
      <c r="AD53" s="4">
        <f t="shared" si="17"/>
        <v>1.65</v>
      </c>
      <c r="AG53" s="4">
        <f t="shared" si="18"/>
        <v>0</v>
      </c>
      <c r="AH53" s="13" t="str">
        <f t="shared" si="19"/>
        <v/>
      </c>
      <c r="AI53" s="4" t="str">
        <f t="shared" si="20"/>
        <v/>
      </c>
      <c r="AJ53" s="13"/>
      <c r="AK53" s="2">
        <f t="shared" si="45"/>
        <v>-0.5</v>
      </c>
      <c r="AL53" s="4">
        <f t="shared" si="21"/>
        <v>-1.5</v>
      </c>
      <c r="AM53" s="4">
        <f t="shared" si="22"/>
        <v>1.62</v>
      </c>
      <c r="AP53" s="4">
        <f t="shared" si="23"/>
        <v>0</v>
      </c>
      <c r="AQ53" s="13" t="str">
        <f t="shared" si="24"/>
        <v/>
      </c>
      <c r="AR53" s="4" t="str">
        <f t="shared" si="25"/>
        <v/>
      </c>
      <c r="AS53" s="13"/>
      <c r="AT53" s="2">
        <f t="shared" si="46"/>
        <v>-0.5</v>
      </c>
      <c r="AU53" s="4">
        <f t="shared" si="26"/>
        <v>-1.5</v>
      </c>
      <c r="AV53" s="4">
        <f t="shared" si="27"/>
        <v>1.62</v>
      </c>
      <c r="AY53" s="4">
        <f t="shared" si="28"/>
        <v>0</v>
      </c>
      <c r="AZ53" s="13" t="str">
        <f t="shared" si="29"/>
        <v/>
      </c>
      <c r="BA53" s="4" t="str">
        <f t="shared" si="30"/>
        <v/>
      </c>
      <c r="BB53" s="13"/>
      <c r="BC53" s="2">
        <f t="shared" si="47"/>
        <v>-0.5</v>
      </c>
      <c r="BD53" s="4">
        <f t="shared" si="31"/>
        <v>-1.5</v>
      </c>
      <c r="BE53" s="4">
        <f t="shared" si="32"/>
        <v>1.62</v>
      </c>
      <c r="BH53" s="4">
        <f t="shared" si="33"/>
        <v>0</v>
      </c>
      <c r="BI53" s="13" t="str">
        <f t="shared" si="34"/>
        <v/>
      </c>
      <c r="BJ53" s="4" t="str">
        <f t="shared" si="35"/>
        <v/>
      </c>
      <c r="BK53" s="13"/>
      <c r="BL53" s="2">
        <f t="shared" si="48"/>
        <v>-0.5</v>
      </c>
      <c r="BM53" s="4">
        <f t="shared" si="36"/>
        <v>-1.5</v>
      </c>
      <c r="BN53" s="4">
        <f t="shared" si="37"/>
        <v>1.62</v>
      </c>
      <c r="BQ53" s="4">
        <f t="shared" si="38"/>
        <v>0</v>
      </c>
      <c r="BR53" s="13" t="str">
        <f t="shared" si="39"/>
        <v/>
      </c>
      <c r="BS53" s="4" t="str">
        <f t="shared" si="40"/>
        <v/>
      </c>
      <c r="BT53" s="25"/>
    </row>
    <row r="54">
      <c r="A54" s="2">
        <f t="shared" si="41"/>
        <v>0</v>
      </c>
      <c r="B54" s="4">
        <f t="shared" si="1"/>
        <v>0</v>
      </c>
      <c r="C54" s="4">
        <f t="shared" si="2"/>
        <v>1.65</v>
      </c>
      <c r="D54" s="2">
        <v>150.75</v>
      </c>
      <c r="E54" s="2">
        <v>155.375</v>
      </c>
      <c r="F54" s="4">
        <f t="shared" si="3"/>
        <v>4.625</v>
      </c>
      <c r="G54" s="13">
        <f t="shared" si="4"/>
        <v>1</v>
      </c>
      <c r="H54" s="4">
        <f t="shared" si="5"/>
        <v>0</v>
      </c>
      <c r="J54" s="2">
        <f t="shared" si="42"/>
        <v>0</v>
      </c>
      <c r="K54" s="4">
        <f t="shared" si="6"/>
        <v>0</v>
      </c>
      <c r="L54" s="4">
        <f t="shared" si="7"/>
        <v>1.56</v>
      </c>
      <c r="M54" s="4">
        <f>150.75+1/32</f>
        <v>150.78125</v>
      </c>
      <c r="N54" s="2">
        <v>155.375</v>
      </c>
      <c r="O54" s="4">
        <f t="shared" si="8"/>
        <v>4.59375</v>
      </c>
      <c r="P54" s="13">
        <f t="shared" si="9"/>
        <v>0.9966158955</v>
      </c>
      <c r="Q54" s="4">
        <f t="shared" si="10"/>
        <v>0</v>
      </c>
      <c r="S54" s="2">
        <f t="shared" si="43"/>
        <v>0</v>
      </c>
      <c r="T54" s="4">
        <f t="shared" si="11"/>
        <v>0</v>
      </c>
      <c r="U54" s="4">
        <f t="shared" si="12"/>
        <v>1.5</v>
      </c>
      <c r="V54" s="2">
        <v>150.75</v>
      </c>
      <c r="W54" s="2">
        <v>155.375</v>
      </c>
      <c r="X54" s="4">
        <f t="shared" si="13"/>
        <v>4.625</v>
      </c>
      <c r="Y54" s="13">
        <f t="shared" si="14"/>
        <v>0.9933109617</v>
      </c>
      <c r="Z54" s="4">
        <f t="shared" si="15"/>
        <v>0</v>
      </c>
      <c r="AB54" s="2">
        <f t="shared" si="44"/>
        <v>0</v>
      </c>
      <c r="AC54" s="4">
        <f t="shared" si="16"/>
        <v>0</v>
      </c>
      <c r="AD54" s="4">
        <f t="shared" si="17"/>
        <v>1.62</v>
      </c>
      <c r="AG54" s="4">
        <f t="shared" si="18"/>
        <v>0</v>
      </c>
      <c r="AH54" s="13" t="str">
        <f t="shared" si="19"/>
        <v/>
      </c>
      <c r="AI54" s="4" t="str">
        <f t="shared" si="20"/>
        <v/>
      </c>
      <c r="AJ54" s="13"/>
      <c r="AK54" s="2">
        <f t="shared" si="45"/>
        <v>0</v>
      </c>
      <c r="AL54" s="4">
        <f t="shared" si="21"/>
        <v>0</v>
      </c>
      <c r="AM54" s="4">
        <f t="shared" si="22"/>
        <v>1.59</v>
      </c>
      <c r="AN54" s="4">
        <f>150.875-1/32</f>
        <v>150.84375</v>
      </c>
      <c r="AO54" s="4">
        <f>155+5/16</f>
        <v>155.3125</v>
      </c>
      <c r="AP54" s="4">
        <f t="shared" si="23"/>
        <v>4.46875</v>
      </c>
      <c r="AQ54" s="13">
        <f t="shared" si="24"/>
        <v>0.9896727008</v>
      </c>
      <c r="AR54" s="4">
        <f t="shared" si="25"/>
        <v>0</v>
      </c>
      <c r="AS54" s="13"/>
      <c r="AT54" s="2">
        <f t="shared" si="46"/>
        <v>0</v>
      </c>
      <c r="AU54" s="4">
        <f t="shared" si="26"/>
        <v>0</v>
      </c>
      <c r="AV54" s="4">
        <f t="shared" si="27"/>
        <v>1.59</v>
      </c>
      <c r="AY54" s="4">
        <f t="shared" si="28"/>
        <v>0</v>
      </c>
      <c r="AZ54" s="13" t="str">
        <f t="shared" si="29"/>
        <v/>
      </c>
      <c r="BA54" s="4" t="str">
        <f t="shared" si="30"/>
        <v/>
      </c>
      <c r="BB54" s="13"/>
      <c r="BC54" s="2">
        <f t="shared" si="47"/>
        <v>0</v>
      </c>
      <c r="BD54" s="4">
        <f t="shared" si="31"/>
        <v>0</v>
      </c>
      <c r="BE54" s="4">
        <f t="shared" si="32"/>
        <v>1.59</v>
      </c>
      <c r="BH54" s="4">
        <f t="shared" si="33"/>
        <v>0</v>
      </c>
      <c r="BI54" s="13" t="str">
        <f t="shared" si="34"/>
        <v/>
      </c>
      <c r="BJ54" s="4" t="str">
        <f t="shared" si="35"/>
        <v/>
      </c>
      <c r="BK54" s="13"/>
      <c r="BL54" s="2">
        <f t="shared" si="48"/>
        <v>0</v>
      </c>
      <c r="BM54" s="4">
        <f t="shared" si="36"/>
        <v>0</v>
      </c>
      <c r="BN54" s="4">
        <f t="shared" si="37"/>
        <v>1.59</v>
      </c>
      <c r="BO54" s="2">
        <v>150.875</v>
      </c>
      <c r="BP54" s="4">
        <f>155+5/16</f>
        <v>155.3125</v>
      </c>
      <c r="BQ54" s="4">
        <f t="shared" si="38"/>
        <v>4.4375</v>
      </c>
      <c r="BR54" s="13">
        <f t="shared" si="39"/>
        <v>1</v>
      </c>
      <c r="BS54" s="4">
        <f t="shared" si="40"/>
        <v>0</v>
      </c>
      <c r="BT54" s="25"/>
    </row>
    <row r="55">
      <c r="A55" s="2">
        <f t="shared" si="41"/>
        <v>0.5</v>
      </c>
      <c r="B55" s="4">
        <f t="shared" si="1"/>
        <v>1.5</v>
      </c>
      <c r="C55" s="4">
        <f t="shared" si="2"/>
        <v>1.62</v>
      </c>
      <c r="F55" s="4">
        <f t="shared" si="3"/>
        <v>0</v>
      </c>
      <c r="G55" s="13" t="str">
        <f t="shared" si="4"/>
        <v/>
      </c>
      <c r="H55" s="4" t="str">
        <f t="shared" si="5"/>
        <v/>
      </c>
      <c r="J55" s="2">
        <f t="shared" si="42"/>
        <v>0.5</v>
      </c>
      <c r="K55" s="4">
        <f t="shared" si="6"/>
        <v>1.5</v>
      </c>
      <c r="L55" s="4">
        <f t="shared" si="7"/>
        <v>1.53</v>
      </c>
      <c r="O55" s="4">
        <f t="shared" si="8"/>
        <v>0</v>
      </c>
      <c r="P55" s="13" t="str">
        <f t="shared" si="9"/>
        <v/>
      </c>
      <c r="Q55" s="4" t="str">
        <f t="shared" si="10"/>
        <v/>
      </c>
      <c r="S55" s="2">
        <f t="shared" si="43"/>
        <v>0.5</v>
      </c>
      <c r="T55" s="4">
        <f t="shared" si="11"/>
        <v>1.5</v>
      </c>
      <c r="U55" s="4">
        <f t="shared" si="12"/>
        <v>1.47</v>
      </c>
      <c r="X55" s="4">
        <f t="shared" si="13"/>
        <v>0</v>
      </c>
      <c r="Y55" s="13" t="str">
        <f t="shared" si="14"/>
        <v/>
      </c>
      <c r="Z55" s="4" t="str">
        <f t="shared" si="15"/>
        <v/>
      </c>
      <c r="AB55" s="2">
        <f t="shared" si="44"/>
        <v>0.5</v>
      </c>
      <c r="AC55" s="4">
        <f t="shared" si="16"/>
        <v>1.5</v>
      </c>
      <c r="AD55" s="4">
        <f t="shared" si="17"/>
        <v>1.59</v>
      </c>
      <c r="AG55" s="4">
        <f t="shared" si="18"/>
        <v>0</v>
      </c>
      <c r="AH55" s="13" t="str">
        <f t="shared" si="19"/>
        <v/>
      </c>
      <c r="AI55" s="4" t="str">
        <f t="shared" si="20"/>
        <v/>
      </c>
      <c r="AJ55" s="13"/>
      <c r="AK55" s="2">
        <f t="shared" si="45"/>
        <v>0.5</v>
      </c>
      <c r="AL55" s="4">
        <f t="shared" si="21"/>
        <v>1.5</v>
      </c>
      <c r="AM55" s="4">
        <f t="shared" si="22"/>
        <v>1.56</v>
      </c>
      <c r="AP55" s="4">
        <f t="shared" si="23"/>
        <v>0</v>
      </c>
      <c r="AQ55" s="13" t="str">
        <f t="shared" si="24"/>
        <v/>
      </c>
      <c r="AR55" s="4" t="str">
        <f t="shared" si="25"/>
        <v/>
      </c>
      <c r="AS55" s="13"/>
      <c r="AT55" s="2">
        <f t="shared" si="46"/>
        <v>0.5</v>
      </c>
      <c r="AU55" s="4">
        <f t="shared" si="26"/>
        <v>1.5</v>
      </c>
      <c r="AV55" s="4">
        <f t="shared" si="27"/>
        <v>1.56</v>
      </c>
      <c r="AY55" s="4">
        <f t="shared" si="28"/>
        <v>0</v>
      </c>
      <c r="AZ55" s="13" t="str">
        <f t="shared" si="29"/>
        <v/>
      </c>
      <c r="BA55" s="4" t="str">
        <f t="shared" si="30"/>
        <v/>
      </c>
      <c r="BB55" s="13"/>
      <c r="BC55" s="2">
        <f t="shared" si="47"/>
        <v>0.5</v>
      </c>
      <c r="BD55" s="4">
        <f t="shared" si="31"/>
        <v>1.5</v>
      </c>
      <c r="BE55" s="4">
        <f t="shared" si="32"/>
        <v>1.56</v>
      </c>
      <c r="BH55" s="4">
        <f t="shared" si="33"/>
        <v>0</v>
      </c>
      <c r="BI55" s="13" t="str">
        <f t="shared" si="34"/>
        <v/>
      </c>
      <c r="BJ55" s="4" t="str">
        <f t="shared" si="35"/>
        <v/>
      </c>
      <c r="BK55" s="13"/>
      <c r="BL55" s="2">
        <f t="shared" si="48"/>
        <v>0.5</v>
      </c>
      <c r="BM55" s="4">
        <f t="shared" si="36"/>
        <v>1.5</v>
      </c>
      <c r="BN55" s="4">
        <f t="shared" si="37"/>
        <v>1.56</v>
      </c>
      <c r="BQ55" s="4">
        <f t="shared" si="38"/>
        <v>0</v>
      </c>
      <c r="BR55" s="13" t="str">
        <f t="shared" si="39"/>
        <v/>
      </c>
      <c r="BS55" s="4" t="str">
        <f t="shared" si="40"/>
        <v/>
      </c>
      <c r="BT55" s="25"/>
    </row>
    <row r="56">
      <c r="A56" s="2">
        <f t="shared" si="41"/>
        <v>1</v>
      </c>
      <c r="B56" s="4">
        <f t="shared" si="1"/>
        <v>3</v>
      </c>
      <c r="C56" s="4">
        <f t="shared" si="2"/>
        <v>1.59</v>
      </c>
      <c r="D56" s="2">
        <v>150.75</v>
      </c>
      <c r="E56" s="2">
        <v>155.375</v>
      </c>
      <c r="F56" s="4">
        <f t="shared" si="3"/>
        <v>4.625</v>
      </c>
      <c r="G56" s="13">
        <f t="shared" si="4"/>
        <v>1</v>
      </c>
      <c r="H56" s="4">
        <f t="shared" si="5"/>
        <v>0</v>
      </c>
      <c r="J56" s="2">
        <f t="shared" si="42"/>
        <v>1</v>
      </c>
      <c r="K56" s="4">
        <f t="shared" si="6"/>
        <v>3</v>
      </c>
      <c r="L56" s="4">
        <f t="shared" si="7"/>
        <v>1.5</v>
      </c>
      <c r="M56" s="4">
        <f>150.75+1/32</f>
        <v>150.78125</v>
      </c>
      <c r="N56" s="2">
        <v>155.375</v>
      </c>
      <c r="O56" s="4">
        <f t="shared" si="8"/>
        <v>4.59375</v>
      </c>
      <c r="P56" s="13">
        <f t="shared" si="9"/>
        <v>0.9966158955</v>
      </c>
      <c r="Q56" s="4">
        <f t="shared" si="10"/>
        <v>0</v>
      </c>
      <c r="S56" s="2">
        <f t="shared" si="43"/>
        <v>1</v>
      </c>
      <c r="T56" s="4">
        <f t="shared" si="11"/>
        <v>3</v>
      </c>
      <c r="U56" s="4">
        <f t="shared" si="12"/>
        <v>1.44</v>
      </c>
      <c r="X56" s="4">
        <f t="shared" si="13"/>
        <v>0</v>
      </c>
      <c r="Y56" s="13" t="str">
        <f t="shared" si="14"/>
        <v/>
      </c>
      <c r="Z56" s="4" t="str">
        <f t="shared" si="15"/>
        <v/>
      </c>
      <c r="AB56" s="2">
        <f t="shared" si="44"/>
        <v>1</v>
      </c>
      <c r="AC56" s="4">
        <f t="shared" si="16"/>
        <v>3</v>
      </c>
      <c r="AD56" s="4">
        <f t="shared" si="17"/>
        <v>1.56</v>
      </c>
      <c r="AE56" s="4">
        <f>150.75+1/32</f>
        <v>150.78125</v>
      </c>
      <c r="AF56" s="4">
        <f>155.375-1/32</f>
        <v>155.34375</v>
      </c>
      <c r="AG56" s="4">
        <f t="shared" si="18"/>
        <v>4.5625</v>
      </c>
      <c r="AH56" s="13">
        <f t="shared" si="19"/>
        <v>0.9965928351</v>
      </c>
      <c r="AI56" s="4">
        <f t="shared" si="20"/>
        <v>0</v>
      </c>
      <c r="AJ56" s="13"/>
      <c r="AK56" s="2">
        <f t="shared" si="45"/>
        <v>1</v>
      </c>
      <c r="AL56" s="4">
        <f t="shared" si="21"/>
        <v>3</v>
      </c>
      <c r="AM56" s="4">
        <f t="shared" si="22"/>
        <v>1.53</v>
      </c>
      <c r="AP56" s="4">
        <f t="shared" si="23"/>
        <v>0</v>
      </c>
      <c r="AQ56" s="13" t="str">
        <f t="shared" si="24"/>
        <v/>
      </c>
      <c r="AR56" s="4" t="str">
        <f t="shared" si="25"/>
        <v/>
      </c>
      <c r="AS56" s="13"/>
      <c r="AT56" s="2">
        <f t="shared" si="46"/>
        <v>1</v>
      </c>
      <c r="AU56" s="4">
        <f t="shared" si="26"/>
        <v>3</v>
      </c>
      <c r="AV56" s="4">
        <f t="shared" si="27"/>
        <v>1.53</v>
      </c>
      <c r="AW56" s="4">
        <f>150.875</f>
        <v>150.875</v>
      </c>
      <c r="AX56" s="4">
        <f>155+5/16</f>
        <v>155.3125</v>
      </c>
      <c r="AY56" s="4">
        <f t="shared" si="28"/>
        <v>4.4375</v>
      </c>
      <c r="AZ56" s="13">
        <f t="shared" si="29"/>
        <v>0.9964973623</v>
      </c>
      <c r="BA56" s="4">
        <f t="shared" si="30"/>
        <v>0</v>
      </c>
      <c r="BB56" s="13"/>
      <c r="BC56" s="2">
        <f t="shared" si="47"/>
        <v>1</v>
      </c>
      <c r="BD56" s="4">
        <f t="shared" si="31"/>
        <v>3</v>
      </c>
      <c r="BE56" s="4">
        <f t="shared" si="32"/>
        <v>1.53</v>
      </c>
      <c r="BF56" s="4">
        <f>150.875-1/32</f>
        <v>150.84375</v>
      </c>
      <c r="BG56" s="4">
        <f>155+5/16</f>
        <v>155.3125</v>
      </c>
      <c r="BH56" s="4">
        <f t="shared" si="33"/>
        <v>4.46875</v>
      </c>
      <c r="BI56" s="13">
        <f t="shared" si="34"/>
        <v>0.9896727008</v>
      </c>
      <c r="BJ56" s="4">
        <f t="shared" si="35"/>
        <v>0</v>
      </c>
      <c r="BK56" s="13"/>
      <c r="BL56" s="2">
        <f t="shared" si="48"/>
        <v>1</v>
      </c>
      <c r="BM56" s="4">
        <f t="shared" si="36"/>
        <v>3</v>
      </c>
      <c r="BN56" s="4">
        <f t="shared" si="37"/>
        <v>1.53</v>
      </c>
      <c r="BQ56" s="4">
        <f t="shared" si="38"/>
        <v>0</v>
      </c>
      <c r="BR56" s="13" t="str">
        <f t="shared" si="39"/>
        <v/>
      </c>
      <c r="BS56" s="4" t="str">
        <f t="shared" si="40"/>
        <v/>
      </c>
      <c r="BT56" s="25"/>
    </row>
    <row r="57">
      <c r="A57" s="2">
        <f t="shared" si="41"/>
        <v>1.5</v>
      </c>
      <c r="B57" s="4">
        <f t="shared" si="1"/>
        <v>4.5</v>
      </c>
      <c r="C57" s="4">
        <f t="shared" si="2"/>
        <v>1.56</v>
      </c>
      <c r="F57" s="4">
        <f t="shared" si="3"/>
        <v>0</v>
      </c>
      <c r="G57" s="13" t="str">
        <f t="shared" si="4"/>
        <v/>
      </c>
      <c r="H57" s="4" t="str">
        <f t="shared" si="5"/>
        <v/>
      </c>
      <c r="J57" s="2">
        <f t="shared" si="42"/>
        <v>1.5</v>
      </c>
      <c r="K57" s="4">
        <f t="shared" si="6"/>
        <v>4.5</v>
      </c>
      <c r="L57" s="4">
        <f t="shared" si="7"/>
        <v>1.47</v>
      </c>
      <c r="O57" s="4">
        <f t="shared" si="8"/>
        <v>0</v>
      </c>
      <c r="P57" s="13" t="str">
        <f t="shared" si="9"/>
        <v/>
      </c>
      <c r="Q57" s="4" t="str">
        <f t="shared" si="10"/>
        <v/>
      </c>
      <c r="S57" s="2">
        <f t="shared" si="43"/>
        <v>1.5</v>
      </c>
      <c r="T57" s="4">
        <f t="shared" si="11"/>
        <v>4.5</v>
      </c>
      <c r="U57" s="4">
        <f t="shared" si="12"/>
        <v>1.41</v>
      </c>
      <c r="X57" s="4">
        <f t="shared" si="13"/>
        <v>0</v>
      </c>
      <c r="Y57" s="13" t="str">
        <f t="shared" si="14"/>
        <v/>
      </c>
      <c r="Z57" s="4" t="str">
        <f t="shared" si="15"/>
        <v/>
      </c>
      <c r="AB57" s="2">
        <f t="shared" si="44"/>
        <v>1.5</v>
      </c>
      <c r="AC57" s="4">
        <f t="shared" si="16"/>
        <v>4.5</v>
      </c>
      <c r="AD57" s="4">
        <f t="shared" si="17"/>
        <v>1.53</v>
      </c>
      <c r="AG57" s="4">
        <f t="shared" si="18"/>
        <v>0</v>
      </c>
      <c r="AH57" s="13" t="str">
        <f t="shared" si="19"/>
        <v/>
      </c>
      <c r="AI57" s="4" t="str">
        <f t="shared" si="20"/>
        <v/>
      </c>
      <c r="AJ57" s="13"/>
      <c r="AK57" s="2">
        <f t="shared" si="45"/>
        <v>1.5</v>
      </c>
      <c r="AL57" s="4">
        <f t="shared" si="21"/>
        <v>4.5</v>
      </c>
      <c r="AM57" s="4">
        <f t="shared" si="22"/>
        <v>1.5</v>
      </c>
      <c r="AP57" s="4">
        <f t="shared" si="23"/>
        <v>0</v>
      </c>
      <c r="AQ57" s="13" t="str">
        <f t="shared" si="24"/>
        <v/>
      </c>
      <c r="AR57" s="4" t="str">
        <f t="shared" si="25"/>
        <v/>
      </c>
      <c r="AS57" s="13"/>
      <c r="AT57" s="2">
        <f t="shared" si="46"/>
        <v>1.5</v>
      </c>
      <c r="AU57" s="4">
        <f t="shared" si="26"/>
        <v>4.5</v>
      </c>
      <c r="AV57" s="4">
        <f t="shared" si="27"/>
        <v>1.5</v>
      </c>
      <c r="AY57" s="4">
        <f t="shared" si="28"/>
        <v>0</v>
      </c>
      <c r="AZ57" s="13" t="str">
        <f t="shared" si="29"/>
        <v/>
      </c>
      <c r="BA57" s="4" t="str">
        <f t="shared" si="30"/>
        <v/>
      </c>
      <c r="BB57" s="13"/>
      <c r="BC57" s="2">
        <f t="shared" si="47"/>
        <v>1.5</v>
      </c>
      <c r="BD57" s="4">
        <f t="shared" si="31"/>
        <v>4.5</v>
      </c>
      <c r="BE57" s="4">
        <f t="shared" si="32"/>
        <v>1.5</v>
      </c>
      <c r="BH57" s="4">
        <f t="shared" si="33"/>
        <v>0</v>
      </c>
      <c r="BI57" s="13" t="str">
        <f t="shared" si="34"/>
        <v/>
      </c>
      <c r="BJ57" s="4" t="str">
        <f t="shared" si="35"/>
        <v/>
      </c>
      <c r="BK57" s="13"/>
      <c r="BL57" s="2">
        <f t="shared" si="48"/>
        <v>1.5</v>
      </c>
      <c r="BM57" s="4">
        <f t="shared" si="36"/>
        <v>4.5</v>
      </c>
      <c r="BN57" s="4">
        <f t="shared" si="37"/>
        <v>1.5</v>
      </c>
      <c r="BQ57" s="4">
        <f t="shared" si="38"/>
        <v>0</v>
      </c>
      <c r="BR57" s="13" t="str">
        <f t="shared" si="39"/>
        <v/>
      </c>
      <c r="BS57" s="4" t="str">
        <f t="shared" si="40"/>
        <v/>
      </c>
      <c r="BT57" s="25"/>
    </row>
    <row r="58">
      <c r="A58" s="2">
        <f t="shared" si="41"/>
        <v>2</v>
      </c>
      <c r="B58" s="4">
        <f t="shared" si="1"/>
        <v>6</v>
      </c>
      <c r="C58" s="4">
        <f t="shared" si="2"/>
        <v>1.53</v>
      </c>
      <c r="D58" s="2">
        <v>150.75</v>
      </c>
      <c r="E58" s="2">
        <v>155.375</v>
      </c>
      <c r="F58" s="4">
        <f t="shared" si="3"/>
        <v>4.625</v>
      </c>
      <c r="G58" s="13">
        <f t="shared" si="4"/>
        <v>1</v>
      </c>
      <c r="H58" s="4">
        <f t="shared" si="5"/>
        <v>0</v>
      </c>
      <c r="J58" s="2">
        <f t="shared" si="42"/>
        <v>2</v>
      </c>
      <c r="K58" s="4">
        <f t="shared" si="6"/>
        <v>6</v>
      </c>
      <c r="L58" s="4">
        <f t="shared" si="7"/>
        <v>1.44</v>
      </c>
      <c r="M58" s="4">
        <f>150.75+1/32</f>
        <v>150.78125</v>
      </c>
      <c r="N58" s="2">
        <v>155.375</v>
      </c>
      <c r="O58" s="4">
        <f t="shared" si="8"/>
        <v>4.59375</v>
      </c>
      <c r="P58" s="13">
        <f t="shared" si="9"/>
        <v>0.9966158955</v>
      </c>
      <c r="Q58" s="4">
        <f t="shared" si="10"/>
        <v>0</v>
      </c>
      <c r="S58" s="2">
        <f t="shared" si="43"/>
        <v>2</v>
      </c>
      <c r="T58" s="4">
        <f t="shared" si="11"/>
        <v>6</v>
      </c>
      <c r="U58" s="4">
        <f t="shared" si="12"/>
        <v>1.38</v>
      </c>
      <c r="V58" s="2">
        <v>150.75</v>
      </c>
      <c r="W58" s="2">
        <v>155.375</v>
      </c>
      <c r="X58" s="4">
        <f t="shared" si="13"/>
        <v>4.625</v>
      </c>
      <c r="Y58" s="13">
        <f t="shared" si="14"/>
        <v>0.9933109617</v>
      </c>
      <c r="Z58" s="4">
        <f t="shared" si="15"/>
        <v>0</v>
      </c>
      <c r="AB58" s="2">
        <f t="shared" si="44"/>
        <v>2</v>
      </c>
      <c r="AC58" s="4">
        <f t="shared" si="16"/>
        <v>6</v>
      </c>
      <c r="AD58" s="4">
        <f t="shared" si="17"/>
        <v>1.5</v>
      </c>
      <c r="AG58" s="4">
        <f t="shared" si="18"/>
        <v>0</v>
      </c>
      <c r="AH58" s="13" t="str">
        <f t="shared" si="19"/>
        <v/>
      </c>
      <c r="AI58" s="4" t="str">
        <f t="shared" si="20"/>
        <v/>
      </c>
      <c r="AJ58" s="13"/>
      <c r="AK58" s="2">
        <f t="shared" si="45"/>
        <v>2</v>
      </c>
      <c r="AL58" s="4">
        <f t="shared" si="21"/>
        <v>6</v>
      </c>
      <c r="AM58" s="4">
        <f t="shared" si="22"/>
        <v>1.47</v>
      </c>
      <c r="AN58" s="4">
        <f>150.875-1/32</f>
        <v>150.84375</v>
      </c>
      <c r="AO58" s="4">
        <f>155+5/16</f>
        <v>155.3125</v>
      </c>
      <c r="AP58" s="4">
        <f t="shared" si="23"/>
        <v>4.46875</v>
      </c>
      <c r="AQ58" s="13">
        <f t="shared" si="24"/>
        <v>0.9896727008</v>
      </c>
      <c r="AR58" s="4">
        <f t="shared" si="25"/>
        <v>0</v>
      </c>
      <c r="AS58" s="13"/>
      <c r="AT58" s="2">
        <f t="shared" si="46"/>
        <v>2</v>
      </c>
      <c r="AU58" s="4">
        <f t="shared" si="26"/>
        <v>6</v>
      </c>
      <c r="AV58" s="4">
        <f t="shared" si="27"/>
        <v>1.47</v>
      </c>
      <c r="AY58" s="4">
        <f t="shared" si="28"/>
        <v>0</v>
      </c>
      <c r="AZ58" s="13" t="str">
        <f t="shared" si="29"/>
        <v/>
      </c>
      <c r="BA58" s="4" t="str">
        <f t="shared" si="30"/>
        <v/>
      </c>
      <c r="BB58" s="13"/>
      <c r="BC58" s="2">
        <f t="shared" si="47"/>
        <v>2</v>
      </c>
      <c r="BD58" s="4">
        <f t="shared" si="31"/>
        <v>6</v>
      </c>
      <c r="BE58" s="4">
        <f t="shared" si="32"/>
        <v>1.47</v>
      </c>
      <c r="BH58" s="4">
        <f t="shared" si="33"/>
        <v>0</v>
      </c>
      <c r="BI58" s="13" t="str">
        <f t="shared" si="34"/>
        <v/>
      </c>
      <c r="BJ58" s="4" t="str">
        <f t="shared" si="35"/>
        <v/>
      </c>
      <c r="BK58" s="13"/>
      <c r="BL58" s="2">
        <f t="shared" si="48"/>
        <v>2</v>
      </c>
      <c r="BM58" s="4">
        <f t="shared" si="36"/>
        <v>6</v>
      </c>
      <c r="BN58" s="4">
        <f t="shared" si="37"/>
        <v>1.47</v>
      </c>
      <c r="BO58" s="2">
        <v>150.875</v>
      </c>
      <c r="BP58" s="4">
        <f>155+5/16</f>
        <v>155.3125</v>
      </c>
      <c r="BQ58" s="4">
        <f t="shared" si="38"/>
        <v>4.4375</v>
      </c>
      <c r="BR58" s="13">
        <f t="shared" si="39"/>
        <v>1</v>
      </c>
      <c r="BS58" s="4">
        <f t="shared" si="40"/>
        <v>0</v>
      </c>
      <c r="BT58" s="25"/>
    </row>
    <row r="59">
      <c r="A59" s="2">
        <f t="shared" si="41"/>
        <v>2.5</v>
      </c>
      <c r="B59" s="4">
        <f t="shared" si="1"/>
        <v>7.5</v>
      </c>
      <c r="C59" s="4">
        <f t="shared" si="2"/>
        <v>1.5</v>
      </c>
      <c r="F59" s="4">
        <f t="shared" si="3"/>
        <v>0</v>
      </c>
      <c r="G59" s="13" t="str">
        <f t="shared" si="4"/>
        <v/>
      </c>
      <c r="H59" s="4" t="str">
        <f t="shared" si="5"/>
        <v/>
      </c>
      <c r="J59" s="2">
        <f t="shared" si="42"/>
        <v>2.5</v>
      </c>
      <c r="K59" s="4">
        <f t="shared" si="6"/>
        <v>7.5</v>
      </c>
      <c r="L59" s="4">
        <f t="shared" si="7"/>
        <v>1.41</v>
      </c>
      <c r="O59" s="4">
        <f t="shared" si="8"/>
        <v>0</v>
      </c>
      <c r="P59" s="13" t="str">
        <f t="shared" si="9"/>
        <v/>
      </c>
      <c r="Q59" s="4" t="str">
        <f t="shared" si="10"/>
        <v/>
      </c>
      <c r="S59" s="2">
        <f t="shared" si="43"/>
        <v>2.5</v>
      </c>
      <c r="T59" s="4">
        <f t="shared" si="11"/>
        <v>7.5</v>
      </c>
      <c r="U59" s="4">
        <f t="shared" si="12"/>
        <v>1.35</v>
      </c>
      <c r="X59" s="4">
        <f t="shared" si="13"/>
        <v>0</v>
      </c>
      <c r="Y59" s="13" t="str">
        <f t="shared" si="14"/>
        <v/>
      </c>
      <c r="Z59" s="4" t="str">
        <f t="shared" si="15"/>
        <v/>
      </c>
      <c r="AB59" s="2">
        <f t="shared" si="44"/>
        <v>2.5</v>
      </c>
      <c r="AC59" s="4">
        <f t="shared" si="16"/>
        <v>7.5</v>
      </c>
      <c r="AD59" s="4">
        <f t="shared" si="17"/>
        <v>1.47</v>
      </c>
      <c r="AG59" s="4">
        <f t="shared" si="18"/>
        <v>0</v>
      </c>
      <c r="AH59" s="13" t="str">
        <f t="shared" si="19"/>
        <v/>
      </c>
      <c r="AI59" s="4" t="str">
        <f t="shared" si="20"/>
        <v/>
      </c>
      <c r="AJ59" s="13"/>
      <c r="AK59" s="2">
        <f t="shared" si="45"/>
        <v>2.5</v>
      </c>
      <c r="AL59" s="4">
        <f t="shared" si="21"/>
        <v>7.5</v>
      </c>
      <c r="AM59" s="4">
        <f t="shared" si="22"/>
        <v>1.44</v>
      </c>
      <c r="AP59" s="4">
        <f t="shared" si="23"/>
        <v>0</v>
      </c>
      <c r="AQ59" s="13" t="str">
        <f t="shared" si="24"/>
        <v/>
      </c>
      <c r="AR59" s="4" t="str">
        <f t="shared" si="25"/>
        <v/>
      </c>
      <c r="AS59" s="13"/>
      <c r="AT59" s="2">
        <f t="shared" si="46"/>
        <v>2.5</v>
      </c>
      <c r="AU59" s="4">
        <f t="shared" si="26"/>
        <v>7.5</v>
      </c>
      <c r="AV59" s="4">
        <f t="shared" si="27"/>
        <v>1.44</v>
      </c>
      <c r="AY59" s="4">
        <f t="shared" si="28"/>
        <v>0</v>
      </c>
      <c r="AZ59" s="13" t="str">
        <f t="shared" si="29"/>
        <v/>
      </c>
      <c r="BA59" s="4" t="str">
        <f t="shared" si="30"/>
        <v/>
      </c>
      <c r="BB59" s="13"/>
      <c r="BC59" s="2">
        <f t="shared" si="47"/>
        <v>2.5</v>
      </c>
      <c r="BD59" s="4">
        <f t="shared" si="31"/>
        <v>7.5</v>
      </c>
      <c r="BE59" s="4">
        <f t="shared" si="32"/>
        <v>1.44</v>
      </c>
      <c r="BH59" s="4">
        <f t="shared" si="33"/>
        <v>0</v>
      </c>
      <c r="BI59" s="13" t="str">
        <f t="shared" si="34"/>
        <v/>
      </c>
      <c r="BJ59" s="4" t="str">
        <f t="shared" si="35"/>
        <v/>
      </c>
      <c r="BK59" s="13"/>
      <c r="BL59" s="2">
        <f t="shared" si="48"/>
        <v>2.5</v>
      </c>
      <c r="BM59" s="4">
        <f t="shared" si="36"/>
        <v>7.5</v>
      </c>
      <c r="BN59" s="4">
        <f t="shared" si="37"/>
        <v>1.44</v>
      </c>
      <c r="BQ59" s="4">
        <f t="shared" si="38"/>
        <v>0</v>
      </c>
      <c r="BR59" s="13" t="str">
        <f t="shared" si="39"/>
        <v/>
      </c>
      <c r="BS59" s="4" t="str">
        <f t="shared" si="40"/>
        <v/>
      </c>
      <c r="BT59" s="25"/>
    </row>
    <row r="60">
      <c r="A60" s="2">
        <f t="shared" si="41"/>
        <v>3</v>
      </c>
      <c r="B60" s="4">
        <f t="shared" si="1"/>
        <v>9</v>
      </c>
      <c r="C60" s="4">
        <f t="shared" si="2"/>
        <v>1.47</v>
      </c>
      <c r="D60" s="2">
        <v>150.75</v>
      </c>
      <c r="E60" s="2">
        <v>155.375</v>
      </c>
      <c r="F60" s="4">
        <f t="shared" si="3"/>
        <v>4.625</v>
      </c>
      <c r="G60" s="13">
        <f t="shared" si="4"/>
        <v>1</v>
      </c>
      <c r="H60" s="4">
        <f t="shared" si="5"/>
        <v>0</v>
      </c>
      <c r="J60" s="2">
        <f t="shared" si="42"/>
        <v>3</v>
      </c>
      <c r="K60" s="4">
        <f t="shared" si="6"/>
        <v>9</v>
      </c>
      <c r="L60" s="4">
        <f t="shared" si="7"/>
        <v>1.38</v>
      </c>
      <c r="M60" s="4">
        <f>150.75+1/32</f>
        <v>150.78125</v>
      </c>
      <c r="N60" s="4">
        <f>155.375-1/32</f>
        <v>155.34375</v>
      </c>
      <c r="O60" s="4">
        <f t="shared" si="8"/>
        <v>4.5625</v>
      </c>
      <c r="P60" s="13">
        <f t="shared" si="9"/>
        <v>0.9932202608</v>
      </c>
      <c r="Q60" s="4">
        <f t="shared" si="10"/>
        <v>0</v>
      </c>
      <c r="S60" s="2">
        <f t="shared" si="43"/>
        <v>3</v>
      </c>
      <c r="T60" s="4">
        <f t="shared" si="11"/>
        <v>9</v>
      </c>
      <c r="U60" s="4">
        <f t="shared" si="12"/>
        <v>1.32</v>
      </c>
      <c r="V60" s="2">
        <v>150.75</v>
      </c>
      <c r="W60" s="4">
        <f>155.375-1/32</f>
        <v>155.34375</v>
      </c>
      <c r="X60" s="4">
        <f t="shared" si="13"/>
        <v>4.59375</v>
      </c>
      <c r="Y60" s="13">
        <f t="shared" si="14"/>
        <v>0.9899494937</v>
      </c>
      <c r="Z60" s="4">
        <f t="shared" si="15"/>
        <v>0</v>
      </c>
      <c r="AB60" s="2">
        <f t="shared" si="44"/>
        <v>3</v>
      </c>
      <c r="AC60" s="4">
        <f t="shared" si="16"/>
        <v>9</v>
      </c>
      <c r="AD60" s="4">
        <f t="shared" si="17"/>
        <v>1.44</v>
      </c>
      <c r="AE60" s="4">
        <f>150.75+1/32</f>
        <v>150.78125</v>
      </c>
      <c r="AF60" s="4">
        <f>155.375-1/32</f>
        <v>155.34375</v>
      </c>
      <c r="AG60" s="4">
        <f t="shared" si="18"/>
        <v>4.5625</v>
      </c>
      <c r="AH60" s="13">
        <f t="shared" si="19"/>
        <v>0.9965928351</v>
      </c>
      <c r="AI60" s="4">
        <f t="shared" si="20"/>
        <v>0</v>
      </c>
      <c r="AJ60" s="13"/>
      <c r="AK60" s="2">
        <f t="shared" si="45"/>
        <v>3</v>
      </c>
      <c r="AL60" s="4">
        <f t="shared" si="21"/>
        <v>9</v>
      </c>
      <c r="AM60" s="4">
        <f t="shared" si="22"/>
        <v>1.41</v>
      </c>
      <c r="AP60" s="4">
        <f t="shared" si="23"/>
        <v>0</v>
      </c>
      <c r="AQ60" s="13" t="str">
        <f t="shared" si="24"/>
        <v/>
      </c>
      <c r="AR60" s="4" t="str">
        <f t="shared" si="25"/>
        <v/>
      </c>
      <c r="AS60" s="13"/>
      <c r="AT60" s="2">
        <f t="shared" si="46"/>
        <v>3</v>
      </c>
      <c r="AU60" s="4">
        <f t="shared" si="26"/>
        <v>9</v>
      </c>
      <c r="AV60" s="4">
        <f t="shared" si="27"/>
        <v>1.41</v>
      </c>
      <c r="AW60" s="4">
        <f>150.875</f>
        <v>150.875</v>
      </c>
      <c r="AX60" s="4">
        <f>155+5/16</f>
        <v>155.3125</v>
      </c>
      <c r="AY60" s="4">
        <f t="shared" si="28"/>
        <v>4.4375</v>
      </c>
      <c r="AZ60" s="13">
        <f t="shared" si="29"/>
        <v>0.9964973623</v>
      </c>
      <c r="BA60" s="4">
        <f t="shared" si="30"/>
        <v>0</v>
      </c>
      <c r="BB60" s="13"/>
      <c r="BC60" s="2">
        <f t="shared" si="47"/>
        <v>3</v>
      </c>
      <c r="BD60" s="4">
        <f t="shared" si="31"/>
        <v>9</v>
      </c>
      <c r="BE60" s="4">
        <f t="shared" si="32"/>
        <v>1.41</v>
      </c>
      <c r="BF60" s="4">
        <f>150.875-1/32</f>
        <v>150.84375</v>
      </c>
      <c r="BG60" s="4">
        <f>155+5/16</f>
        <v>155.3125</v>
      </c>
      <c r="BH60" s="4">
        <f t="shared" si="33"/>
        <v>4.46875</v>
      </c>
      <c r="BI60" s="13">
        <f t="shared" si="34"/>
        <v>0.9896727008</v>
      </c>
      <c r="BJ60" s="4">
        <f t="shared" si="35"/>
        <v>0</v>
      </c>
      <c r="BK60" s="13"/>
      <c r="BL60" s="2">
        <f t="shared" si="48"/>
        <v>3</v>
      </c>
      <c r="BM60" s="4">
        <f t="shared" si="36"/>
        <v>9</v>
      </c>
      <c r="BN60" s="4">
        <f t="shared" si="37"/>
        <v>1.41</v>
      </c>
      <c r="BQ60" s="4">
        <f t="shared" si="38"/>
        <v>0</v>
      </c>
      <c r="BR60" s="13" t="str">
        <f t="shared" si="39"/>
        <v/>
      </c>
      <c r="BS60" s="4" t="str">
        <f t="shared" si="40"/>
        <v/>
      </c>
      <c r="BT60" s="25"/>
    </row>
    <row r="61">
      <c r="A61" s="2">
        <f t="shared" si="41"/>
        <v>3.5</v>
      </c>
      <c r="B61" s="4">
        <f t="shared" si="1"/>
        <v>10.5</v>
      </c>
      <c r="C61" s="4">
        <f t="shared" si="2"/>
        <v>1.44</v>
      </c>
      <c r="F61" s="4">
        <f t="shared" si="3"/>
        <v>0</v>
      </c>
      <c r="G61" s="13" t="str">
        <f t="shared" si="4"/>
        <v/>
      </c>
      <c r="H61" s="4" t="str">
        <f t="shared" si="5"/>
        <v/>
      </c>
      <c r="J61" s="2">
        <f t="shared" si="42"/>
        <v>3.5</v>
      </c>
      <c r="K61" s="4">
        <f t="shared" si="6"/>
        <v>10.5</v>
      </c>
      <c r="L61" s="4">
        <f t="shared" si="7"/>
        <v>1.35</v>
      </c>
      <c r="O61" s="4">
        <f t="shared" si="8"/>
        <v>0</v>
      </c>
      <c r="P61" s="13" t="str">
        <f t="shared" si="9"/>
        <v/>
      </c>
      <c r="Q61" s="4" t="str">
        <f t="shared" si="10"/>
        <v/>
      </c>
      <c r="S61" s="2">
        <f t="shared" si="43"/>
        <v>3.5</v>
      </c>
      <c r="T61" s="4">
        <f t="shared" si="11"/>
        <v>10.5</v>
      </c>
      <c r="U61" s="4">
        <f t="shared" si="12"/>
        <v>1.29</v>
      </c>
      <c r="X61" s="4">
        <f t="shared" si="13"/>
        <v>0</v>
      </c>
      <c r="Y61" s="13" t="str">
        <f t="shared" si="14"/>
        <v/>
      </c>
      <c r="Z61" s="4" t="str">
        <f t="shared" si="15"/>
        <v/>
      </c>
      <c r="AB61" s="2">
        <f t="shared" si="44"/>
        <v>3.5</v>
      </c>
      <c r="AC61" s="4">
        <f t="shared" si="16"/>
        <v>10.5</v>
      </c>
      <c r="AD61" s="4">
        <f t="shared" si="17"/>
        <v>1.41</v>
      </c>
      <c r="AG61" s="4">
        <f t="shared" si="18"/>
        <v>0</v>
      </c>
      <c r="AH61" s="13" t="str">
        <f t="shared" si="19"/>
        <v/>
      </c>
      <c r="AI61" s="4" t="str">
        <f t="shared" si="20"/>
        <v/>
      </c>
      <c r="AJ61" s="13"/>
      <c r="AK61" s="2">
        <f t="shared" si="45"/>
        <v>3.5</v>
      </c>
      <c r="AL61" s="4">
        <f t="shared" si="21"/>
        <v>10.5</v>
      </c>
      <c r="AM61" s="4">
        <f t="shared" si="22"/>
        <v>1.38</v>
      </c>
      <c r="AP61" s="4">
        <f t="shared" si="23"/>
        <v>0</v>
      </c>
      <c r="AQ61" s="13" t="str">
        <f t="shared" si="24"/>
        <v/>
      </c>
      <c r="AR61" s="4" t="str">
        <f t="shared" si="25"/>
        <v/>
      </c>
      <c r="AS61" s="13"/>
      <c r="AT61" s="2">
        <f t="shared" si="46"/>
        <v>3.5</v>
      </c>
      <c r="AU61" s="4">
        <f t="shared" si="26"/>
        <v>10.5</v>
      </c>
      <c r="AV61" s="4">
        <f t="shared" si="27"/>
        <v>1.38</v>
      </c>
      <c r="AY61" s="4">
        <f t="shared" si="28"/>
        <v>0</v>
      </c>
      <c r="AZ61" s="13" t="str">
        <f t="shared" si="29"/>
        <v/>
      </c>
      <c r="BA61" s="4" t="str">
        <f t="shared" si="30"/>
        <v/>
      </c>
      <c r="BB61" s="13"/>
      <c r="BC61" s="2">
        <f t="shared" si="47"/>
        <v>3.5</v>
      </c>
      <c r="BD61" s="4">
        <f t="shared" si="31"/>
        <v>10.5</v>
      </c>
      <c r="BE61" s="4">
        <f t="shared" si="32"/>
        <v>1.38</v>
      </c>
      <c r="BH61" s="4">
        <f t="shared" si="33"/>
        <v>0</v>
      </c>
      <c r="BI61" s="13" t="str">
        <f t="shared" si="34"/>
        <v/>
      </c>
      <c r="BJ61" s="4" t="str">
        <f t="shared" si="35"/>
        <v/>
      </c>
      <c r="BK61" s="13"/>
      <c r="BL61" s="2">
        <f t="shared" si="48"/>
        <v>3.5</v>
      </c>
      <c r="BM61" s="4">
        <f t="shared" si="36"/>
        <v>10.5</v>
      </c>
      <c r="BN61" s="4">
        <f t="shared" si="37"/>
        <v>1.38</v>
      </c>
      <c r="BQ61" s="4">
        <f t="shared" si="38"/>
        <v>0</v>
      </c>
      <c r="BR61" s="13" t="str">
        <f t="shared" si="39"/>
        <v/>
      </c>
      <c r="BS61" s="4" t="str">
        <f t="shared" si="40"/>
        <v/>
      </c>
      <c r="BT61" s="25"/>
    </row>
    <row r="62">
      <c r="A62" s="2">
        <f t="shared" si="41"/>
        <v>4</v>
      </c>
      <c r="B62" s="4">
        <f t="shared" si="1"/>
        <v>12</v>
      </c>
      <c r="C62" s="4">
        <f t="shared" si="2"/>
        <v>1.41</v>
      </c>
      <c r="D62" s="2">
        <v>150.75</v>
      </c>
      <c r="E62" s="2">
        <v>155.375</v>
      </c>
      <c r="F62" s="4">
        <f t="shared" si="3"/>
        <v>4.625</v>
      </c>
      <c r="G62" s="13">
        <f t="shared" si="4"/>
        <v>1</v>
      </c>
      <c r="H62" s="4">
        <f t="shared" si="5"/>
        <v>0</v>
      </c>
      <c r="J62" s="2">
        <f t="shared" si="42"/>
        <v>4</v>
      </c>
      <c r="K62" s="4">
        <f t="shared" si="6"/>
        <v>12</v>
      </c>
      <c r="L62" s="4">
        <f t="shared" si="7"/>
        <v>1.32</v>
      </c>
      <c r="M62" s="4">
        <f>150.75+1/32</f>
        <v>150.78125</v>
      </c>
      <c r="N62" s="4">
        <f>155.375-1/32</f>
        <v>155.34375</v>
      </c>
      <c r="O62" s="4">
        <f t="shared" si="8"/>
        <v>4.5625</v>
      </c>
      <c r="P62" s="13">
        <f t="shared" si="9"/>
        <v>0.9932202608</v>
      </c>
      <c r="Q62" s="4">
        <f t="shared" si="10"/>
        <v>0</v>
      </c>
      <c r="S62" s="2">
        <f t="shared" si="43"/>
        <v>4</v>
      </c>
      <c r="T62" s="4">
        <f t="shared" si="11"/>
        <v>12</v>
      </c>
      <c r="U62" s="4">
        <f t="shared" si="12"/>
        <v>1.26</v>
      </c>
      <c r="V62" s="2">
        <v>150.75</v>
      </c>
      <c r="W62" s="4">
        <f>155.375-1/32</f>
        <v>155.34375</v>
      </c>
      <c r="X62" s="4">
        <f t="shared" si="13"/>
        <v>4.59375</v>
      </c>
      <c r="Y62" s="13">
        <f t="shared" si="14"/>
        <v>0.9899494937</v>
      </c>
      <c r="Z62" s="4">
        <f t="shared" si="15"/>
        <v>0</v>
      </c>
      <c r="AB62" s="2">
        <f t="shared" si="44"/>
        <v>4</v>
      </c>
      <c r="AC62" s="4">
        <f t="shared" si="16"/>
        <v>12</v>
      </c>
      <c r="AD62" s="4">
        <f t="shared" si="17"/>
        <v>1.38</v>
      </c>
      <c r="AG62" s="4">
        <f t="shared" si="18"/>
        <v>0</v>
      </c>
      <c r="AH62" s="13" t="str">
        <f t="shared" si="19"/>
        <v/>
      </c>
      <c r="AI62" s="4" t="str">
        <f t="shared" si="20"/>
        <v/>
      </c>
      <c r="AJ62" s="13"/>
      <c r="AK62" s="2">
        <f t="shared" si="45"/>
        <v>4</v>
      </c>
      <c r="AL62" s="4">
        <f t="shared" si="21"/>
        <v>12</v>
      </c>
      <c r="AM62" s="4">
        <f t="shared" si="22"/>
        <v>1.35</v>
      </c>
      <c r="AN62" s="4">
        <f>150.875-1/32</f>
        <v>150.84375</v>
      </c>
      <c r="AO62" s="4">
        <f>155+5/16</f>
        <v>155.3125</v>
      </c>
      <c r="AP62" s="4">
        <f t="shared" si="23"/>
        <v>4.46875</v>
      </c>
      <c r="AQ62" s="13">
        <f t="shared" si="24"/>
        <v>0.9896727008</v>
      </c>
      <c r="AR62" s="4">
        <f t="shared" si="25"/>
        <v>0</v>
      </c>
      <c r="AS62" s="13"/>
      <c r="AT62" s="2">
        <f t="shared" si="46"/>
        <v>4</v>
      </c>
      <c r="AU62" s="4">
        <f t="shared" si="26"/>
        <v>12</v>
      </c>
      <c r="AV62" s="4">
        <f t="shared" si="27"/>
        <v>1.35</v>
      </c>
      <c r="AY62" s="4">
        <f t="shared" si="28"/>
        <v>0</v>
      </c>
      <c r="AZ62" s="13" t="str">
        <f t="shared" si="29"/>
        <v/>
      </c>
      <c r="BA62" s="4" t="str">
        <f t="shared" si="30"/>
        <v/>
      </c>
      <c r="BB62" s="13"/>
      <c r="BC62" s="2">
        <f t="shared" si="47"/>
        <v>4</v>
      </c>
      <c r="BD62" s="4">
        <f t="shared" si="31"/>
        <v>12</v>
      </c>
      <c r="BE62" s="4">
        <f t="shared" si="32"/>
        <v>1.35</v>
      </c>
      <c r="BH62" s="4">
        <f t="shared" si="33"/>
        <v>0</v>
      </c>
      <c r="BI62" s="13" t="str">
        <f t="shared" si="34"/>
        <v/>
      </c>
      <c r="BJ62" s="4" t="str">
        <f t="shared" si="35"/>
        <v/>
      </c>
      <c r="BK62" s="13"/>
      <c r="BL62" s="2">
        <f t="shared" si="48"/>
        <v>4</v>
      </c>
      <c r="BM62" s="4">
        <f t="shared" si="36"/>
        <v>12</v>
      </c>
      <c r="BN62" s="4">
        <f t="shared" si="37"/>
        <v>1.35</v>
      </c>
      <c r="BO62" s="2">
        <v>150.875</v>
      </c>
      <c r="BP62" s="4">
        <f>155+5/16</f>
        <v>155.3125</v>
      </c>
      <c r="BQ62" s="4">
        <f t="shared" si="38"/>
        <v>4.4375</v>
      </c>
      <c r="BR62" s="13">
        <f t="shared" si="39"/>
        <v>1</v>
      </c>
      <c r="BS62" s="4">
        <f t="shared" si="40"/>
        <v>0</v>
      </c>
      <c r="BT62" s="25"/>
    </row>
    <row r="63">
      <c r="A63" s="2">
        <f t="shared" si="41"/>
        <v>4.5</v>
      </c>
      <c r="B63" s="4">
        <f t="shared" si="1"/>
        <v>13.5</v>
      </c>
      <c r="C63" s="4">
        <f t="shared" si="2"/>
        <v>1.38</v>
      </c>
      <c r="F63" s="4">
        <f t="shared" si="3"/>
        <v>0</v>
      </c>
      <c r="G63" s="13" t="str">
        <f t="shared" si="4"/>
        <v/>
      </c>
      <c r="H63" s="4" t="str">
        <f t="shared" si="5"/>
        <v/>
      </c>
      <c r="J63" s="2">
        <f t="shared" si="42"/>
        <v>4.5</v>
      </c>
      <c r="K63" s="4">
        <f t="shared" si="6"/>
        <v>13.5</v>
      </c>
      <c r="L63" s="4">
        <f t="shared" si="7"/>
        <v>1.29</v>
      </c>
      <c r="O63" s="4">
        <f t="shared" si="8"/>
        <v>0</v>
      </c>
      <c r="P63" s="13" t="str">
        <f t="shared" si="9"/>
        <v/>
      </c>
      <c r="Q63" s="4" t="str">
        <f t="shared" si="10"/>
        <v/>
      </c>
      <c r="S63" s="2">
        <f t="shared" si="43"/>
        <v>4.5</v>
      </c>
      <c r="T63" s="4">
        <f t="shared" si="11"/>
        <v>13.5</v>
      </c>
      <c r="U63" s="4">
        <f t="shared" si="12"/>
        <v>1.23</v>
      </c>
      <c r="X63" s="4">
        <f t="shared" si="13"/>
        <v>0</v>
      </c>
      <c r="Y63" s="13" t="str">
        <f t="shared" si="14"/>
        <v/>
      </c>
      <c r="Z63" s="4" t="str">
        <f t="shared" si="15"/>
        <v/>
      </c>
      <c r="AB63" s="2">
        <f t="shared" si="44"/>
        <v>4.5</v>
      </c>
      <c r="AC63" s="4">
        <f t="shared" si="16"/>
        <v>13.5</v>
      </c>
      <c r="AD63" s="4">
        <f t="shared" si="17"/>
        <v>1.35</v>
      </c>
      <c r="AG63" s="4">
        <f t="shared" si="18"/>
        <v>0</v>
      </c>
      <c r="AH63" s="13" t="str">
        <f t="shared" si="19"/>
        <v/>
      </c>
      <c r="AI63" s="4" t="str">
        <f t="shared" si="20"/>
        <v/>
      </c>
      <c r="AJ63" s="13"/>
      <c r="AK63" s="2">
        <f t="shared" si="45"/>
        <v>4.5</v>
      </c>
      <c r="AL63" s="4">
        <f t="shared" si="21"/>
        <v>13.5</v>
      </c>
      <c r="AM63" s="4">
        <f t="shared" si="22"/>
        <v>1.32</v>
      </c>
      <c r="AP63" s="4">
        <f t="shared" si="23"/>
        <v>0</v>
      </c>
      <c r="AQ63" s="13" t="str">
        <f t="shared" si="24"/>
        <v/>
      </c>
      <c r="AR63" s="4" t="str">
        <f t="shared" si="25"/>
        <v/>
      </c>
      <c r="AS63" s="13"/>
      <c r="AT63" s="2">
        <f t="shared" si="46"/>
        <v>4.5</v>
      </c>
      <c r="AU63" s="4">
        <f t="shared" si="26"/>
        <v>13.5</v>
      </c>
      <c r="AV63" s="4">
        <f t="shared" si="27"/>
        <v>1.32</v>
      </c>
      <c r="AY63" s="4">
        <f t="shared" si="28"/>
        <v>0</v>
      </c>
      <c r="AZ63" s="13" t="str">
        <f t="shared" si="29"/>
        <v/>
      </c>
      <c r="BA63" s="4" t="str">
        <f t="shared" si="30"/>
        <v/>
      </c>
      <c r="BB63" s="13"/>
      <c r="BC63" s="2">
        <f t="shared" si="47"/>
        <v>4.5</v>
      </c>
      <c r="BD63" s="4">
        <f t="shared" si="31"/>
        <v>13.5</v>
      </c>
      <c r="BE63" s="4">
        <f t="shared" si="32"/>
        <v>1.32</v>
      </c>
      <c r="BH63" s="4">
        <f t="shared" si="33"/>
        <v>0</v>
      </c>
      <c r="BI63" s="13" t="str">
        <f t="shared" si="34"/>
        <v/>
      </c>
      <c r="BJ63" s="4" t="str">
        <f t="shared" si="35"/>
        <v/>
      </c>
      <c r="BK63" s="13"/>
      <c r="BL63" s="2">
        <f t="shared" si="48"/>
        <v>4.5</v>
      </c>
      <c r="BM63" s="4">
        <f t="shared" si="36"/>
        <v>13.5</v>
      </c>
      <c r="BN63" s="4">
        <f t="shared" si="37"/>
        <v>1.32</v>
      </c>
      <c r="BQ63" s="4">
        <f t="shared" si="38"/>
        <v>0</v>
      </c>
      <c r="BR63" s="13" t="str">
        <f t="shared" si="39"/>
        <v/>
      </c>
      <c r="BS63" s="4" t="str">
        <f t="shared" si="40"/>
        <v/>
      </c>
      <c r="BT63" s="25"/>
    </row>
    <row r="64">
      <c r="A64" s="2">
        <f t="shared" si="41"/>
        <v>5</v>
      </c>
      <c r="B64" s="4">
        <f t="shared" si="1"/>
        <v>15</v>
      </c>
      <c r="C64" s="4">
        <f t="shared" si="2"/>
        <v>1.35</v>
      </c>
      <c r="D64" s="2">
        <v>150.75</v>
      </c>
      <c r="E64" s="2">
        <v>155.375</v>
      </c>
      <c r="F64" s="4">
        <f t="shared" si="3"/>
        <v>4.625</v>
      </c>
      <c r="G64" s="13">
        <f t="shared" si="4"/>
        <v>1</v>
      </c>
      <c r="H64" s="4">
        <f t="shared" si="5"/>
        <v>0</v>
      </c>
      <c r="J64" s="2">
        <f t="shared" si="42"/>
        <v>5</v>
      </c>
      <c r="K64" s="4">
        <f t="shared" si="6"/>
        <v>15</v>
      </c>
      <c r="L64" s="4">
        <f t="shared" si="7"/>
        <v>1.26</v>
      </c>
      <c r="M64" s="4">
        <f>150.75+1/32</f>
        <v>150.78125</v>
      </c>
      <c r="N64" s="4">
        <f>155.375-1/32</f>
        <v>155.34375</v>
      </c>
      <c r="O64" s="4">
        <f t="shared" si="8"/>
        <v>4.5625</v>
      </c>
      <c r="P64" s="13">
        <f t="shared" si="9"/>
        <v>0.9932202608</v>
      </c>
      <c r="Q64" s="4">
        <f t="shared" si="10"/>
        <v>0</v>
      </c>
      <c r="S64" s="2">
        <f t="shared" si="43"/>
        <v>5</v>
      </c>
      <c r="T64" s="4">
        <f t="shared" si="11"/>
        <v>15</v>
      </c>
      <c r="U64" s="4">
        <f t="shared" si="12"/>
        <v>1.2</v>
      </c>
      <c r="V64" s="2">
        <v>150.75</v>
      </c>
      <c r="W64" s="4">
        <f>155.375-1/32</f>
        <v>155.34375</v>
      </c>
      <c r="X64" s="4">
        <f t="shared" si="13"/>
        <v>4.59375</v>
      </c>
      <c r="Y64" s="13">
        <f t="shared" si="14"/>
        <v>0.9899494937</v>
      </c>
      <c r="Z64" s="4">
        <f t="shared" si="15"/>
        <v>0</v>
      </c>
      <c r="AB64" s="2">
        <f t="shared" si="44"/>
        <v>5</v>
      </c>
      <c r="AC64" s="4">
        <f t="shared" si="16"/>
        <v>15</v>
      </c>
      <c r="AD64" s="4">
        <f t="shared" si="17"/>
        <v>1.32</v>
      </c>
      <c r="AE64" s="4">
        <f>150.75+1/32</f>
        <v>150.78125</v>
      </c>
      <c r="AF64" s="4">
        <f>155.375-1/32</f>
        <v>155.34375</v>
      </c>
      <c r="AG64" s="4">
        <f t="shared" si="18"/>
        <v>4.5625</v>
      </c>
      <c r="AH64" s="13">
        <f t="shared" si="19"/>
        <v>0.9965928351</v>
      </c>
      <c r="AI64" s="4">
        <f t="shared" si="20"/>
        <v>0</v>
      </c>
      <c r="AJ64" s="13"/>
      <c r="AK64" s="2">
        <f t="shared" si="45"/>
        <v>5</v>
      </c>
      <c r="AL64" s="4">
        <f t="shared" si="21"/>
        <v>15</v>
      </c>
      <c r="AM64" s="4">
        <f t="shared" si="22"/>
        <v>1.29</v>
      </c>
      <c r="AP64" s="4">
        <f t="shared" si="23"/>
        <v>0</v>
      </c>
      <c r="AQ64" s="13" t="str">
        <f t="shared" si="24"/>
        <v/>
      </c>
      <c r="AR64" s="4" t="str">
        <f t="shared" si="25"/>
        <v/>
      </c>
      <c r="AS64" s="13"/>
      <c r="AT64" s="2">
        <f t="shared" si="46"/>
        <v>5</v>
      </c>
      <c r="AU64" s="4">
        <f t="shared" si="26"/>
        <v>15</v>
      </c>
      <c r="AV64" s="4">
        <f t="shared" si="27"/>
        <v>1.29</v>
      </c>
      <c r="AW64" s="4">
        <f>150.875</f>
        <v>150.875</v>
      </c>
      <c r="AX64" s="4">
        <f>155+5/16</f>
        <v>155.3125</v>
      </c>
      <c r="AY64" s="4">
        <f t="shared" si="28"/>
        <v>4.4375</v>
      </c>
      <c r="AZ64" s="13">
        <f t="shared" si="29"/>
        <v>0.9964973623</v>
      </c>
      <c r="BA64" s="4">
        <f t="shared" si="30"/>
        <v>0</v>
      </c>
      <c r="BB64" s="13"/>
      <c r="BC64" s="2">
        <f t="shared" si="47"/>
        <v>5</v>
      </c>
      <c r="BD64" s="4">
        <f t="shared" si="31"/>
        <v>15</v>
      </c>
      <c r="BE64" s="4">
        <f t="shared" si="32"/>
        <v>1.29</v>
      </c>
      <c r="BF64" s="4">
        <f>150.875-1/32</f>
        <v>150.84375</v>
      </c>
      <c r="BG64" s="4">
        <f>155+5/16</f>
        <v>155.3125</v>
      </c>
      <c r="BH64" s="4">
        <f t="shared" si="33"/>
        <v>4.46875</v>
      </c>
      <c r="BI64" s="13">
        <f t="shared" si="34"/>
        <v>0.9896727008</v>
      </c>
      <c r="BJ64" s="4">
        <f t="shared" si="35"/>
        <v>0</v>
      </c>
      <c r="BK64" s="13"/>
      <c r="BL64" s="2">
        <f t="shared" si="48"/>
        <v>5</v>
      </c>
      <c r="BM64" s="4">
        <f t="shared" si="36"/>
        <v>15</v>
      </c>
      <c r="BN64" s="4">
        <f t="shared" si="37"/>
        <v>1.29</v>
      </c>
      <c r="BQ64" s="4">
        <f t="shared" si="38"/>
        <v>0</v>
      </c>
      <c r="BR64" s="13" t="str">
        <f t="shared" si="39"/>
        <v/>
      </c>
      <c r="BS64" s="4" t="str">
        <f t="shared" si="40"/>
        <v/>
      </c>
      <c r="BT64" s="25"/>
    </row>
    <row r="65">
      <c r="A65" s="2">
        <f t="shared" si="41"/>
        <v>5.5</v>
      </c>
      <c r="B65" s="4">
        <f t="shared" si="1"/>
        <v>16.5</v>
      </c>
      <c r="C65" s="4">
        <f t="shared" si="2"/>
        <v>1.32</v>
      </c>
      <c r="F65" s="4">
        <f t="shared" si="3"/>
        <v>0</v>
      </c>
      <c r="G65" s="13" t="str">
        <f t="shared" si="4"/>
        <v/>
      </c>
      <c r="H65" s="4" t="str">
        <f t="shared" si="5"/>
        <v/>
      </c>
      <c r="J65" s="2">
        <f t="shared" si="42"/>
        <v>5.5</v>
      </c>
      <c r="K65" s="4">
        <f t="shared" si="6"/>
        <v>16.5</v>
      </c>
      <c r="L65" s="4">
        <f t="shared" si="7"/>
        <v>1.23</v>
      </c>
      <c r="O65" s="4">
        <f t="shared" si="8"/>
        <v>0</v>
      </c>
      <c r="P65" s="13" t="str">
        <f t="shared" si="9"/>
        <v/>
      </c>
      <c r="Q65" s="4" t="str">
        <f t="shared" si="10"/>
        <v/>
      </c>
      <c r="S65" s="2">
        <f t="shared" si="43"/>
        <v>5.5</v>
      </c>
      <c r="T65" s="4">
        <f t="shared" si="11"/>
        <v>16.5</v>
      </c>
      <c r="U65" s="4">
        <f t="shared" si="12"/>
        <v>1.17</v>
      </c>
      <c r="X65" s="4">
        <f t="shared" si="13"/>
        <v>0</v>
      </c>
      <c r="Y65" s="13" t="str">
        <f t="shared" si="14"/>
        <v/>
      </c>
      <c r="Z65" s="4" t="str">
        <f t="shared" si="15"/>
        <v/>
      </c>
      <c r="AB65" s="2">
        <f t="shared" si="44"/>
        <v>5.5</v>
      </c>
      <c r="AC65" s="4">
        <f t="shared" si="16"/>
        <v>16.5</v>
      </c>
      <c r="AD65" s="4">
        <f t="shared" si="17"/>
        <v>1.29</v>
      </c>
      <c r="AG65" s="4">
        <f t="shared" si="18"/>
        <v>0</v>
      </c>
      <c r="AH65" s="13" t="str">
        <f t="shared" si="19"/>
        <v/>
      </c>
      <c r="AI65" s="4" t="str">
        <f t="shared" si="20"/>
        <v/>
      </c>
      <c r="AJ65" s="13"/>
      <c r="AK65" s="2">
        <f t="shared" si="45"/>
        <v>5.5</v>
      </c>
      <c r="AL65" s="4">
        <f t="shared" si="21"/>
        <v>16.5</v>
      </c>
      <c r="AM65" s="4">
        <f t="shared" si="22"/>
        <v>1.26</v>
      </c>
      <c r="AP65" s="4">
        <f t="shared" si="23"/>
        <v>0</v>
      </c>
      <c r="AQ65" s="13" t="str">
        <f t="shared" si="24"/>
        <v/>
      </c>
      <c r="AR65" s="4" t="str">
        <f t="shared" si="25"/>
        <v/>
      </c>
      <c r="AS65" s="13"/>
      <c r="AT65" s="2">
        <f t="shared" si="46"/>
        <v>5.5</v>
      </c>
      <c r="AU65" s="4">
        <f t="shared" si="26"/>
        <v>16.5</v>
      </c>
      <c r="AV65" s="4">
        <f t="shared" si="27"/>
        <v>1.26</v>
      </c>
      <c r="AY65" s="4">
        <f t="shared" si="28"/>
        <v>0</v>
      </c>
      <c r="AZ65" s="13" t="str">
        <f t="shared" si="29"/>
        <v/>
      </c>
      <c r="BA65" s="4" t="str">
        <f t="shared" si="30"/>
        <v/>
      </c>
      <c r="BB65" s="13"/>
      <c r="BC65" s="2">
        <f t="shared" si="47"/>
        <v>5.5</v>
      </c>
      <c r="BD65" s="4">
        <f t="shared" si="31"/>
        <v>16.5</v>
      </c>
      <c r="BE65" s="4">
        <f t="shared" si="32"/>
        <v>1.26</v>
      </c>
      <c r="BH65" s="4">
        <f t="shared" si="33"/>
        <v>0</v>
      </c>
      <c r="BI65" s="13" t="str">
        <f t="shared" si="34"/>
        <v/>
      </c>
      <c r="BJ65" s="4" t="str">
        <f t="shared" si="35"/>
        <v/>
      </c>
      <c r="BK65" s="13"/>
      <c r="BL65" s="2">
        <f t="shared" si="48"/>
        <v>5.5</v>
      </c>
      <c r="BM65" s="4">
        <f t="shared" si="36"/>
        <v>16.5</v>
      </c>
      <c r="BN65" s="4">
        <f t="shared" si="37"/>
        <v>1.26</v>
      </c>
      <c r="BQ65" s="4">
        <f t="shared" si="38"/>
        <v>0</v>
      </c>
      <c r="BR65" s="13" t="str">
        <f t="shared" si="39"/>
        <v/>
      </c>
      <c r="BS65" s="4" t="str">
        <f t="shared" si="40"/>
        <v/>
      </c>
      <c r="BT65" s="25"/>
    </row>
    <row r="66">
      <c r="A66" s="2">
        <f t="shared" si="41"/>
        <v>6</v>
      </c>
      <c r="B66" s="4">
        <f t="shared" si="1"/>
        <v>18</v>
      </c>
      <c r="C66" s="4">
        <f t="shared" si="2"/>
        <v>1.29</v>
      </c>
      <c r="D66" s="2">
        <v>150.75</v>
      </c>
      <c r="E66" s="2">
        <v>155.375</v>
      </c>
      <c r="F66" s="4">
        <f t="shared" si="3"/>
        <v>4.625</v>
      </c>
      <c r="G66" s="13">
        <f t="shared" si="4"/>
        <v>1</v>
      </c>
      <c r="H66" s="4">
        <f t="shared" si="5"/>
        <v>0</v>
      </c>
      <c r="J66" s="2">
        <f t="shared" si="42"/>
        <v>6</v>
      </c>
      <c r="K66" s="4">
        <f t="shared" si="6"/>
        <v>18</v>
      </c>
      <c r="L66" s="4">
        <f t="shared" si="7"/>
        <v>1.2</v>
      </c>
      <c r="M66" s="4">
        <f>150.75+1/32</f>
        <v>150.78125</v>
      </c>
      <c r="N66" s="4">
        <f>155.375-1/32</f>
        <v>155.34375</v>
      </c>
      <c r="O66" s="4">
        <f t="shared" si="8"/>
        <v>4.5625</v>
      </c>
      <c r="P66" s="13">
        <f t="shared" si="9"/>
        <v>0.9932202608</v>
      </c>
      <c r="Q66" s="4">
        <f t="shared" si="10"/>
        <v>0</v>
      </c>
      <c r="S66" s="2">
        <f t="shared" si="43"/>
        <v>6</v>
      </c>
      <c r="T66" s="4">
        <f t="shared" si="11"/>
        <v>18</v>
      </c>
      <c r="U66" s="4">
        <f t="shared" si="12"/>
        <v>1.14</v>
      </c>
      <c r="V66" s="2">
        <v>150.75</v>
      </c>
      <c r="W66" s="4">
        <f>155.375-1/32</f>
        <v>155.34375</v>
      </c>
      <c r="X66" s="4">
        <f t="shared" si="13"/>
        <v>4.59375</v>
      </c>
      <c r="Y66" s="13">
        <f t="shared" si="14"/>
        <v>0.9899494937</v>
      </c>
      <c r="Z66" s="4">
        <f t="shared" si="15"/>
        <v>0</v>
      </c>
      <c r="AB66" s="2">
        <f t="shared" si="44"/>
        <v>6</v>
      </c>
      <c r="AC66" s="4">
        <f t="shared" si="16"/>
        <v>18</v>
      </c>
      <c r="AD66" s="4">
        <f t="shared" si="17"/>
        <v>1.26</v>
      </c>
      <c r="AG66" s="4">
        <f t="shared" si="18"/>
        <v>0</v>
      </c>
      <c r="AH66" s="13" t="str">
        <f t="shared" si="19"/>
        <v/>
      </c>
      <c r="AI66" s="4" t="str">
        <f t="shared" si="20"/>
        <v/>
      </c>
      <c r="AJ66" s="13"/>
      <c r="AK66" s="2">
        <f t="shared" si="45"/>
        <v>6</v>
      </c>
      <c r="AL66" s="4">
        <f t="shared" si="21"/>
        <v>18</v>
      </c>
      <c r="AM66" s="4">
        <f t="shared" si="22"/>
        <v>1.23</v>
      </c>
      <c r="AN66" s="4">
        <f>150.875-1/32</f>
        <v>150.84375</v>
      </c>
      <c r="AO66" s="4">
        <f>155+5/16</f>
        <v>155.3125</v>
      </c>
      <c r="AP66" s="4">
        <f t="shared" si="23"/>
        <v>4.46875</v>
      </c>
      <c r="AQ66" s="13">
        <f t="shared" si="24"/>
        <v>0.9896727008</v>
      </c>
      <c r="AR66" s="4">
        <f t="shared" si="25"/>
        <v>0</v>
      </c>
      <c r="AS66" s="13"/>
      <c r="AT66" s="2">
        <f t="shared" si="46"/>
        <v>6</v>
      </c>
      <c r="AU66" s="4">
        <f t="shared" si="26"/>
        <v>18</v>
      </c>
      <c r="AV66" s="4">
        <f t="shared" si="27"/>
        <v>1.23</v>
      </c>
      <c r="AY66" s="4">
        <f t="shared" si="28"/>
        <v>0</v>
      </c>
      <c r="AZ66" s="13" t="str">
        <f t="shared" si="29"/>
        <v/>
      </c>
      <c r="BA66" s="4" t="str">
        <f t="shared" si="30"/>
        <v/>
      </c>
      <c r="BB66" s="13"/>
      <c r="BC66" s="2">
        <f t="shared" si="47"/>
        <v>6</v>
      </c>
      <c r="BD66" s="4">
        <f t="shared" si="31"/>
        <v>18</v>
      </c>
      <c r="BE66" s="4">
        <f t="shared" si="32"/>
        <v>1.23</v>
      </c>
      <c r="BH66" s="4">
        <f t="shared" si="33"/>
        <v>0</v>
      </c>
      <c r="BI66" s="13" t="str">
        <f t="shared" si="34"/>
        <v/>
      </c>
      <c r="BJ66" s="4" t="str">
        <f t="shared" si="35"/>
        <v/>
      </c>
      <c r="BK66" s="13"/>
      <c r="BL66" s="2">
        <f t="shared" si="48"/>
        <v>6</v>
      </c>
      <c r="BM66" s="4">
        <f t="shared" si="36"/>
        <v>18</v>
      </c>
      <c r="BN66" s="4">
        <f t="shared" si="37"/>
        <v>1.23</v>
      </c>
      <c r="BO66" s="2">
        <v>150.875</v>
      </c>
      <c r="BP66" s="4">
        <f>155+5/16</f>
        <v>155.3125</v>
      </c>
      <c r="BQ66" s="4">
        <f t="shared" si="38"/>
        <v>4.4375</v>
      </c>
      <c r="BR66" s="13">
        <f t="shared" si="39"/>
        <v>1</v>
      </c>
      <c r="BS66" s="4">
        <f t="shared" si="40"/>
        <v>0</v>
      </c>
      <c r="BT66" s="25"/>
    </row>
    <row r="67">
      <c r="A67" s="2">
        <f t="shared" si="41"/>
        <v>6.5</v>
      </c>
      <c r="B67" s="4">
        <f t="shared" si="1"/>
        <v>19.5</v>
      </c>
      <c r="C67" s="4">
        <f t="shared" si="2"/>
        <v>1.26</v>
      </c>
      <c r="F67" s="4">
        <f t="shared" si="3"/>
        <v>0</v>
      </c>
      <c r="G67" s="13" t="str">
        <f t="shared" si="4"/>
        <v/>
      </c>
      <c r="H67" s="4" t="str">
        <f t="shared" si="5"/>
        <v/>
      </c>
      <c r="J67" s="2">
        <f t="shared" si="42"/>
        <v>6.5</v>
      </c>
      <c r="K67" s="4">
        <f t="shared" si="6"/>
        <v>19.5</v>
      </c>
      <c r="L67" s="4">
        <f t="shared" si="7"/>
        <v>1.17</v>
      </c>
      <c r="O67" s="4">
        <f t="shared" si="8"/>
        <v>0</v>
      </c>
      <c r="P67" s="13" t="str">
        <f t="shared" si="9"/>
        <v/>
      </c>
      <c r="Q67" s="4" t="str">
        <f t="shared" si="10"/>
        <v/>
      </c>
      <c r="S67" s="2">
        <f t="shared" si="43"/>
        <v>6.5</v>
      </c>
      <c r="T67" s="4">
        <f t="shared" si="11"/>
        <v>19.5</v>
      </c>
      <c r="U67" s="4">
        <f t="shared" si="12"/>
        <v>1.11</v>
      </c>
      <c r="X67" s="4">
        <f t="shared" si="13"/>
        <v>0</v>
      </c>
      <c r="Y67" s="13" t="str">
        <f t="shared" si="14"/>
        <v/>
      </c>
      <c r="Z67" s="4" t="str">
        <f t="shared" si="15"/>
        <v/>
      </c>
      <c r="AB67" s="2">
        <f t="shared" si="44"/>
        <v>6.5</v>
      </c>
      <c r="AC67" s="4">
        <f t="shared" si="16"/>
        <v>19.5</v>
      </c>
      <c r="AD67" s="4">
        <f t="shared" si="17"/>
        <v>1.23</v>
      </c>
      <c r="AG67" s="4">
        <f t="shared" si="18"/>
        <v>0</v>
      </c>
      <c r="AH67" s="13" t="str">
        <f t="shared" si="19"/>
        <v/>
      </c>
      <c r="AI67" s="4" t="str">
        <f t="shared" si="20"/>
        <v/>
      </c>
      <c r="AJ67" s="13"/>
      <c r="AK67" s="2">
        <f t="shared" si="45"/>
        <v>6.5</v>
      </c>
      <c r="AL67" s="4">
        <f t="shared" si="21"/>
        <v>19.5</v>
      </c>
      <c r="AM67" s="4">
        <f t="shared" si="22"/>
        <v>1.2</v>
      </c>
      <c r="AP67" s="4">
        <f t="shared" si="23"/>
        <v>0</v>
      </c>
      <c r="AQ67" s="13" t="str">
        <f t="shared" si="24"/>
        <v/>
      </c>
      <c r="AR67" s="4" t="str">
        <f t="shared" si="25"/>
        <v/>
      </c>
      <c r="AS67" s="13"/>
      <c r="AT67" s="2">
        <f t="shared" si="46"/>
        <v>6.5</v>
      </c>
      <c r="AU67" s="4">
        <f t="shared" si="26"/>
        <v>19.5</v>
      </c>
      <c r="AV67" s="4">
        <f t="shared" si="27"/>
        <v>1.2</v>
      </c>
      <c r="AY67" s="4">
        <f t="shared" si="28"/>
        <v>0</v>
      </c>
      <c r="AZ67" s="13" t="str">
        <f t="shared" si="29"/>
        <v/>
      </c>
      <c r="BA67" s="4" t="str">
        <f t="shared" si="30"/>
        <v/>
      </c>
      <c r="BB67" s="13"/>
      <c r="BC67" s="2">
        <f t="shared" si="47"/>
        <v>6.5</v>
      </c>
      <c r="BD67" s="4">
        <f t="shared" si="31"/>
        <v>19.5</v>
      </c>
      <c r="BE67" s="4">
        <f t="shared" si="32"/>
        <v>1.2</v>
      </c>
      <c r="BH67" s="4">
        <f t="shared" si="33"/>
        <v>0</v>
      </c>
      <c r="BI67" s="13" t="str">
        <f t="shared" si="34"/>
        <v/>
      </c>
      <c r="BJ67" s="4" t="str">
        <f t="shared" si="35"/>
        <v/>
      </c>
      <c r="BK67" s="13"/>
      <c r="BL67" s="2">
        <f t="shared" si="48"/>
        <v>6.5</v>
      </c>
      <c r="BM67" s="4">
        <f t="shared" si="36"/>
        <v>19.5</v>
      </c>
      <c r="BN67" s="4">
        <f t="shared" si="37"/>
        <v>1.2</v>
      </c>
      <c r="BQ67" s="4">
        <f t="shared" si="38"/>
        <v>0</v>
      </c>
      <c r="BR67" s="13" t="str">
        <f t="shared" si="39"/>
        <v/>
      </c>
      <c r="BS67" s="4" t="str">
        <f t="shared" si="40"/>
        <v/>
      </c>
      <c r="BT67" s="25"/>
    </row>
    <row r="68">
      <c r="A68" s="2">
        <f t="shared" si="41"/>
        <v>7</v>
      </c>
      <c r="B68" s="4">
        <f t="shared" si="1"/>
        <v>21</v>
      </c>
      <c r="C68" s="4">
        <f t="shared" si="2"/>
        <v>1.23</v>
      </c>
      <c r="D68" s="2">
        <v>150.75</v>
      </c>
      <c r="E68" s="2">
        <v>155.375</v>
      </c>
      <c r="F68" s="4">
        <f t="shared" si="3"/>
        <v>4.625</v>
      </c>
      <c r="G68" s="13">
        <f t="shared" si="4"/>
        <v>1</v>
      </c>
      <c r="H68" s="4">
        <f t="shared" si="5"/>
        <v>0</v>
      </c>
      <c r="J68" s="2">
        <f t="shared" si="42"/>
        <v>7</v>
      </c>
      <c r="K68" s="4">
        <f t="shared" si="6"/>
        <v>21</v>
      </c>
      <c r="L68" s="4">
        <f t="shared" si="7"/>
        <v>1.14</v>
      </c>
      <c r="M68" s="4">
        <f>150.75+1/32</f>
        <v>150.78125</v>
      </c>
      <c r="N68" s="4">
        <f>155.375-1/32</f>
        <v>155.34375</v>
      </c>
      <c r="O68" s="4">
        <f t="shared" si="8"/>
        <v>4.5625</v>
      </c>
      <c r="P68" s="13">
        <f t="shared" si="9"/>
        <v>0.9932202608</v>
      </c>
      <c r="Q68" s="4">
        <f t="shared" si="10"/>
        <v>0</v>
      </c>
      <c r="S68" s="2">
        <f t="shared" si="43"/>
        <v>7</v>
      </c>
      <c r="T68" s="4">
        <f t="shared" si="11"/>
        <v>21</v>
      </c>
      <c r="U68" s="4">
        <f t="shared" si="12"/>
        <v>1.08</v>
      </c>
      <c r="V68" s="2">
        <v>150.75</v>
      </c>
      <c r="W68" s="4">
        <f>155.375-1/32</f>
        <v>155.34375</v>
      </c>
      <c r="X68" s="4">
        <f t="shared" si="13"/>
        <v>4.59375</v>
      </c>
      <c r="Y68" s="13">
        <f t="shared" si="14"/>
        <v>0.9899494937</v>
      </c>
      <c r="Z68" s="4">
        <f t="shared" si="15"/>
        <v>0</v>
      </c>
      <c r="AB68" s="2">
        <f t="shared" si="44"/>
        <v>7</v>
      </c>
      <c r="AC68" s="4">
        <f t="shared" si="16"/>
        <v>21</v>
      </c>
      <c r="AD68" s="4">
        <f t="shared" si="17"/>
        <v>1.2</v>
      </c>
      <c r="AE68" s="4">
        <f>150.75+1/32</f>
        <v>150.78125</v>
      </c>
      <c r="AF68" s="4">
        <f>155.375-1/32</f>
        <v>155.34375</v>
      </c>
      <c r="AG68" s="4">
        <f t="shared" si="18"/>
        <v>4.5625</v>
      </c>
      <c r="AH68" s="13">
        <f t="shared" si="19"/>
        <v>0.9965928351</v>
      </c>
      <c r="AI68" s="4">
        <f t="shared" si="20"/>
        <v>0</v>
      </c>
      <c r="AJ68" s="13"/>
      <c r="AK68" s="2">
        <f t="shared" si="45"/>
        <v>7</v>
      </c>
      <c r="AL68" s="4">
        <f t="shared" si="21"/>
        <v>21</v>
      </c>
      <c r="AM68" s="4">
        <f t="shared" si="22"/>
        <v>1.17</v>
      </c>
      <c r="AP68" s="4">
        <f t="shared" si="23"/>
        <v>0</v>
      </c>
      <c r="AQ68" s="13" t="str">
        <f t="shared" si="24"/>
        <v/>
      </c>
      <c r="AR68" s="4" t="str">
        <f t="shared" si="25"/>
        <v/>
      </c>
      <c r="AS68" s="13"/>
      <c r="AT68" s="2">
        <f t="shared" si="46"/>
        <v>7</v>
      </c>
      <c r="AU68" s="4">
        <f t="shared" si="26"/>
        <v>21</v>
      </c>
      <c r="AV68" s="4">
        <f t="shared" si="27"/>
        <v>1.17</v>
      </c>
      <c r="AW68" s="4">
        <f>150.875</f>
        <v>150.875</v>
      </c>
      <c r="AX68" s="4">
        <f>155+5/16</f>
        <v>155.3125</v>
      </c>
      <c r="AY68" s="4">
        <f t="shared" si="28"/>
        <v>4.4375</v>
      </c>
      <c r="AZ68" s="13">
        <f t="shared" si="29"/>
        <v>0.9964973623</v>
      </c>
      <c r="BA68" s="4">
        <f t="shared" si="30"/>
        <v>0</v>
      </c>
      <c r="BB68" s="13"/>
      <c r="BC68" s="2">
        <f t="shared" si="47"/>
        <v>7</v>
      </c>
      <c r="BD68" s="4">
        <f t="shared" si="31"/>
        <v>21</v>
      </c>
      <c r="BE68" s="4">
        <f t="shared" si="32"/>
        <v>1.17</v>
      </c>
      <c r="BF68" s="4">
        <f>150.875-1/32</f>
        <v>150.84375</v>
      </c>
      <c r="BG68" s="4">
        <f>155+5/16</f>
        <v>155.3125</v>
      </c>
      <c r="BH68" s="4">
        <f t="shared" si="33"/>
        <v>4.46875</v>
      </c>
      <c r="BI68" s="13">
        <f t="shared" si="34"/>
        <v>0.9896727008</v>
      </c>
      <c r="BJ68" s="4">
        <f t="shared" si="35"/>
        <v>0</v>
      </c>
      <c r="BK68" s="13"/>
      <c r="BL68" s="2">
        <f t="shared" si="48"/>
        <v>7</v>
      </c>
      <c r="BM68" s="4">
        <f t="shared" si="36"/>
        <v>21</v>
      </c>
      <c r="BN68" s="4">
        <f t="shared" si="37"/>
        <v>1.17</v>
      </c>
      <c r="BQ68" s="4">
        <f t="shared" si="38"/>
        <v>0</v>
      </c>
      <c r="BR68" s="13" t="str">
        <f t="shared" si="39"/>
        <v/>
      </c>
      <c r="BS68" s="4" t="str">
        <f t="shared" si="40"/>
        <v/>
      </c>
      <c r="BT68" s="25"/>
    </row>
    <row r="69">
      <c r="A69" s="2">
        <f t="shared" si="41"/>
        <v>7.5</v>
      </c>
      <c r="B69" s="4">
        <f t="shared" si="1"/>
        <v>22.5</v>
      </c>
      <c r="C69" s="4">
        <f t="shared" si="2"/>
        <v>1.2</v>
      </c>
      <c r="F69" s="4">
        <f t="shared" si="3"/>
        <v>0</v>
      </c>
      <c r="G69" s="13" t="str">
        <f t="shared" si="4"/>
        <v/>
      </c>
      <c r="H69" s="4" t="str">
        <f t="shared" si="5"/>
        <v/>
      </c>
      <c r="J69" s="2">
        <f t="shared" si="42"/>
        <v>7.5</v>
      </c>
      <c r="K69" s="4">
        <f t="shared" si="6"/>
        <v>22.5</v>
      </c>
      <c r="L69" s="4">
        <f t="shared" si="7"/>
        <v>1.11</v>
      </c>
      <c r="O69" s="4">
        <f t="shared" si="8"/>
        <v>0</v>
      </c>
      <c r="P69" s="13" t="str">
        <f t="shared" si="9"/>
        <v/>
      </c>
      <c r="Q69" s="4" t="str">
        <f t="shared" si="10"/>
        <v/>
      </c>
      <c r="S69" s="2">
        <f t="shared" si="43"/>
        <v>7.5</v>
      </c>
      <c r="T69" s="4">
        <f t="shared" si="11"/>
        <v>22.5</v>
      </c>
      <c r="U69" s="4">
        <f t="shared" si="12"/>
        <v>1.05</v>
      </c>
      <c r="X69" s="4">
        <f t="shared" si="13"/>
        <v>0</v>
      </c>
      <c r="Y69" s="13" t="str">
        <f t="shared" si="14"/>
        <v/>
      </c>
      <c r="Z69" s="4" t="str">
        <f t="shared" si="15"/>
        <v/>
      </c>
      <c r="AB69" s="2">
        <f t="shared" si="44"/>
        <v>7.5</v>
      </c>
      <c r="AC69" s="4">
        <f t="shared" si="16"/>
        <v>22.5</v>
      </c>
      <c r="AD69" s="4">
        <f t="shared" si="17"/>
        <v>1.17</v>
      </c>
      <c r="AG69" s="4">
        <f t="shared" si="18"/>
        <v>0</v>
      </c>
      <c r="AH69" s="13" t="str">
        <f t="shared" si="19"/>
        <v/>
      </c>
      <c r="AI69" s="4" t="str">
        <f t="shared" si="20"/>
        <v/>
      </c>
      <c r="AJ69" s="13"/>
      <c r="AK69" s="2">
        <f t="shared" si="45"/>
        <v>7.5</v>
      </c>
      <c r="AL69" s="4">
        <f t="shared" si="21"/>
        <v>22.5</v>
      </c>
      <c r="AM69" s="4">
        <f t="shared" si="22"/>
        <v>1.14</v>
      </c>
      <c r="AP69" s="4">
        <f t="shared" si="23"/>
        <v>0</v>
      </c>
      <c r="AQ69" s="13" t="str">
        <f t="shared" si="24"/>
        <v/>
      </c>
      <c r="AR69" s="4" t="str">
        <f t="shared" si="25"/>
        <v/>
      </c>
      <c r="AS69" s="13"/>
      <c r="AT69" s="2">
        <f t="shared" si="46"/>
        <v>7.5</v>
      </c>
      <c r="AU69" s="4">
        <f t="shared" si="26"/>
        <v>22.5</v>
      </c>
      <c r="AV69" s="4">
        <f t="shared" si="27"/>
        <v>1.14</v>
      </c>
      <c r="AY69" s="4">
        <f t="shared" si="28"/>
        <v>0</v>
      </c>
      <c r="AZ69" s="13" t="str">
        <f t="shared" si="29"/>
        <v/>
      </c>
      <c r="BA69" s="4" t="str">
        <f t="shared" si="30"/>
        <v/>
      </c>
      <c r="BB69" s="13"/>
      <c r="BC69" s="2">
        <f t="shared" si="47"/>
        <v>7.5</v>
      </c>
      <c r="BD69" s="4">
        <f t="shared" si="31"/>
        <v>22.5</v>
      </c>
      <c r="BE69" s="4">
        <f t="shared" si="32"/>
        <v>1.14</v>
      </c>
      <c r="BH69" s="4">
        <f t="shared" si="33"/>
        <v>0</v>
      </c>
      <c r="BI69" s="13" t="str">
        <f t="shared" si="34"/>
        <v/>
      </c>
      <c r="BJ69" s="4" t="str">
        <f t="shared" si="35"/>
        <v/>
      </c>
      <c r="BK69" s="13"/>
      <c r="BL69" s="2">
        <f t="shared" si="48"/>
        <v>7.5</v>
      </c>
      <c r="BM69" s="4">
        <f t="shared" si="36"/>
        <v>22.5</v>
      </c>
      <c r="BN69" s="4">
        <f t="shared" si="37"/>
        <v>1.14</v>
      </c>
      <c r="BQ69" s="4">
        <f t="shared" si="38"/>
        <v>0</v>
      </c>
      <c r="BR69" s="13" t="str">
        <f t="shared" si="39"/>
        <v/>
      </c>
      <c r="BS69" s="4" t="str">
        <f t="shared" si="40"/>
        <v/>
      </c>
      <c r="BT69" s="25"/>
    </row>
    <row r="70">
      <c r="A70" s="2">
        <f t="shared" si="41"/>
        <v>8</v>
      </c>
      <c r="B70" s="4">
        <f t="shared" si="1"/>
        <v>24</v>
      </c>
      <c r="C70" s="4">
        <f t="shared" si="2"/>
        <v>1.17</v>
      </c>
      <c r="D70" s="2">
        <v>150.75</v>
      </c>
      <c r="E70" s="4">
        <f>155.375-1/32</f>
        <v>155.34375</v>
      </c>
      <c r="F70" s="4">
        <f t="shared" si="3"/>
        <v>4.59375</v>
      </c>
      <c r="G70" s="13">
        <f t="shared" si="4"/>
        <v>0.9966158955</v>
      </c>
      <c r="H70" s="4">
        <f t="shared" si="5"/>
        <v>0</v>
      </c>
      <c r="J70" s="2">
        <f t="shared" si="42"/>
        <v>8</v>
      </c>
      <c r="K70" s="4">
        <f t="shared" si="6"/>
        <v>24</v>
      </c>
      <c r="L70" s="4">
        <f t="shared" si="7"/>
        <v>1.08</v>
      </c>
      <c r="M70" s="4">
        <f>150.75+1/32</f>
        <v>150.78125</v>
      </c>
      <c r="N70" s="4">
        <f>155.375-1/32</f>
        <v>155.34375</v>
      </c>
      <c r="O70" s="4">
        <f t="shared" si="8"/>
        <v>4.5625</v>
      </c>
      <c r="P70" s="13">
        <f t="shared" si="9"/>
        <v>0.9932202608</v>
      </c>
      <c r="Q70" s="4">
        <f t="shared" si="10"/>
        <v>0</v>
      </c>
      <c r="S70" s="2">
        <f t="shared" si="43"/>
        <v>8</v>
      </c>
      <c r="T70" s="4">
        <f t="shared" si="11"/>
        <v>24</v>
      </c>
      <c r="U70" s="4">
        <f t="shared" si="12"/>
        <v>1.02</v>
      </c>
      <c r="V70" s="4">
        <f>150.75+1/32</f>
        <v>150.78125</v>
      </c>
      <c r="W70" s="4">
        <f>155.375-1/32</f>
        <v>155.34375</v>
      </c>
      <c r="X70" s="4">
        <f t="shared" si="13"/>
        <v>4.5625</v>
      </c>
      <c r="Y70" s="13">
        <f t="shared" si="14"/>
        <v>0.9865765725</v>
      </c>
      <c r="Z70" s="4">
        <f t="shared" si="15"/>
        <v>0</v>
      </c>
      <c r="AB70" s="2">
        <f t="shared" si="44"/>
        <v>8</v>
      </c>
      <c r="AC70" s="4">
        <f t="shared" si="16"/>
        <v>24</v>
      </c>
      <c r="AD70" s="4">
        <f t="shared" si="17"/>
        <v>1.14</v>
      </c>
      <c r="AG70" s="4">
        <f t="shared" si="18"/>
        <v>0</v>
      </c>
      <c r="AH70" s="13" t="str">
        <f t="shared" si="19"/>
        <v/>
      </c>
      <c r="AI70" s="4" t="str">
        <f t="shared" si="20"/>
        <v/>
      </c>
      <c r="AJ70" s="13"/>
      <c r="AK70" s="2">
        <f t="shared" si="45"/>
        <v>8</v>
      </c>
      <c r="AL70" s="4">
        <f t="shared" si="21"/>
        <v>24</v>
      </c>
      <c r="AM70" s="4">
        <f t="shared" si="22"/>
        <v>1.11</v>
      </c>
      <c r="AN70" s="4">
        <f>150.875-1/32</f>
        <v>150.84375</v>
      </c>
      <c r="AO70" s="4">
        <f>155+5/16</f>
        <v>155.3125</v>
      </c>
      <c r="AP70" s="4">
        <f t="shared" si="23"/>
        <v>4.46875</v>
      </c>
      <c r="AQ70" s="13">
        <f t="shared" si="24"/>
        <v>0.9896727008</v>
      </c>
      <c r="AR70" s="4">
        <f t="shared" si="25"/>
        <v>0</v>
      </c>
      <c r="AS70" s="13"/>
      <c r="AT70" s="2">
        <f t="shared" si="46"/>
        <v>8</v>
      </c>
      <c r="AU70" s="4">
        <f t="shared" si="26"/>
        <v>24</v>
      </c>
      <c r="AV70" s="4">
        <f t="shared" si="27"/>
        <v>1.11</v>
      </c>
      <c r="AY70" s="4">
        <f t="shared" si="28"/>
        <v>0</v>
      </c>
      <c r="AZ70" s="13" t="str">
        <f t="shared" si="29"/>
        <v/>
      </c>
      <c r="BA70" s="4" t="str">
        <f t="shared" si="30"/>
        <v/>
      </c>
      <c r="BB70" s="13"/>
      <c r="BC70" s="2">
        <f t="shared" si="47"/>
        <v>8</v>
      </c>
      <c r="BD70" s="4">
        <f t="shared" si="31"/>
        <v>24</v>
      </c>
      <c r="BE70" s="4">
        <f t="shared" si="32"/>
        <v>1.11</v>
      </c>
      <c r="BF70" s="4">
        <f>150.875</f>
        <v>150.875</v>
      </c>
      <c r="BG70" s="4">
        <f>155+5/16</f>
        <v>155.3125</v>
      </c>
      <c r="BH70" s="4">
        <f t="shared" si="33"/>
        <v>4.4375</v>
      </c>
      <c r="BI70" s="13">
        <f t="shared" si="34"/>
        <v>0.9862062359</v>
      </c>
      <c r="BJ70" s="4">
        <f t="shared" si="35"/>
        <v>0</v>
      </c>
      <c r="BK70" s="13"/>
      <c r="BL70" s="2">
        <f t="shared" si="48"/>
        <v>8</v>
      </c>
      <c r="BM70" s="4">
        <f t="shared" si="36"/>
        <v>24</v>
      </c>
      <c r="BN70" s="4">
        <f t="shared" si="37"/>
        <v>1.11</v>
      </c>
      <c r="BO70" s="2">
        <v>150.875</v>
      </c>
      <c r="BP70" s="4">
        <f>155+5/16-1/32</f>
        <v>155.28125</v>
      </c>
      <c r="BQ70" s="4">
        <f t="shared" si="38"/>
        <v>4.40625</v>
      </c>
      <c r="BR70" s="13">
        <f t="shared" si="39"/>
        <v>0.9964726521</v>
      </c>
      <c r="BS70" s="4">
        <f t="shared" si="40"/>
        <v>0</v>
      </c>
      <c r="BT70" s="25"/>
    </row>
    <row r="71">
      <c r="A71" s="2">
        <f t="shared" si="41"/>
        <v>8.5</v>
      </c>
      <c r="B71" s="4">
        <f t="shared" si="1"/>
        <v>25.5</v>
      </c>
      <c r="C71" s="4">
        <f t="shared" si="2"/>
        <v>1.14</v>
      </c>
      <c r="F71" s="4">
        <f t="shared" si="3"/>
        <v>0</v>
      </c>
      <c r="G71" s="26"/>
      <c r="H71" s="4" t="str">
        <f t="shared" si="5"/>
        <v/>
      </c>
      <c r="J71" s="2">
        <f t="shared" si="42"/>
        <v>8.5</v>
      </c>
      <c r="K71" s="4">
        <f t="shared" si="6"/>
        <v>25.5</v>
      </c>
      <c r="L71" s="4">
        <f t="shared" si="7"/>
        <v>1.05</v>
      </c>
      <c r="O71" s="4">
        <f t="shared" si="8"/>
        <v>0</v>
      </c>
      <c r="P71" s="26"/>
      <c r="Q71" s="4" t="str">
        <f t="shared" si="10"/>
        <v/>
      </c>
      <c r="S71" s="2">
        <f t="shared" si="43"/>
        <v>8.5</v>
      </c>
      <c r="T71" s="4">
        <f t="shared" si="11"/>
        <v>25.5</v>
      </c>
      <c r="U71" s="4">
        <f t="shared" si="12"/>
        <v>0.99</v>
      </c>
      <c r="X71" s="4">
        <f t="shared" si="13"/>
        <v>0</v>
      </c>
      <c r="Y71" s="26"/>
      <c r="Z71" s="4" t="str">
        <f t="shared" si="15"/>
        <v/>
      </c>
      <c r="AB71" s="2">
        <f t="shared" si="44"/>
        <v>8.5</v>
      </c>
      <c r="AC71" s="4">
        <f t="shared" si="16"/>
        <v>25.5</v>
      </c>
      <c r="AD71" s="4">
        <f t="shared" si="17"/>
        <v>1.11</v>
      </c>
      <c r="AG71" s="4">
        <f t="shared" si="18"/>
        <v>0</v>
      </c>
      <c r="AH71" s="26"/>
      <c r="AI71" s="4" t="str">
        <f t="shared" si="20"/>
        <v/>
      </c>
      <c r="AJ71" s="13"/>
      <c r="AK71" s="2">
        <f t="shared" si="45"/>
        <v>8.5</v>
      </c>
      <c r="AL71" s="4">
        <f t="shared" si="21"/>
        <v>25.5</v>
      </c>
      <c r="AM71" s="4">
        <f t="shared" si="22"/>
        <v>1.08</v>
      </c>
      <c r="AP71" s="4">
        <f t="shared" si="23"/>
        <v>0</v>
      </c>
      <c r="AQ71" s="26"/>
      <c r="AR71" s="4" t="str">
        <f t="shared" si="25"/>
        <v/>
      </c>
      <c r="AS71" s="13"/>
      <c r="AT71" s="2">
        <f t="shared" si="46"/>
        <v>8.5</v>
      </c>
      <c r="AU71" s="4">
        <f t="shared" si="26"/>
        <v>25.5</v>
      </c>
      <c r="AV71" s="4">
        <f t="shared" si="27"/>
        <v>1.08</v>
      </c>
      <c r="AY71" s="4">
        <f t="shared" si="28"/>
        <v>0</v>
      </c>
      <c r="AZ71" s="26"/>
      <c r="BA71" s="4" t="str">
        <f t="shared" si="30"/>
        <v/>
      </c>
      <c r="BB71" s="13"/>
      <c r="BC71" s="2">
        <f t="shared" si="47"/>
        <v>8.5</v>
      </c>
      <c r="BD71" s="4">
        <f t="shared" si="31"/>
        <v>25.5</v>
      </c>
      <c r="BE71" s="4">
        <f t="shared" si="32"/>
        <v>1.08</v>
      </c>
      <c r="BH71" s="4">
        <f t="shared" si="33"/>
        <v>0</v>
      </c>
      <c r="BI71" s="26"/>
      <c r="BJ71" s="4" t="str">
        <f t="shared" si="35"/>
        <v/>
      </c>
      <c r="BK71" s="13"/>
      <c r="BL71" s="2">
        <f t="shared" si="48"/>
        <v>8.5</v>
      </c>
      <c r="BM71" s="4">
        <f t="shared" si="36"/>
        <v>25.5</v>
      </c>
      <c r="BN71" s="4">
        <f t="shared" si="37"/>
        <v>1.08</v>
      </c>
      <c r="BQ71" s="4">
        <f t="shared" si="38"/>
        <v>0</v>
      </c>
      <c r="BR71" s="26"/>
      <c r="BS71" s="4" t="str">
        <f t="shared" si="40"/>
        <v/>
      </c>
      <c r="BT71" s="25"/>
    </row>
    <row r="72">
      <c r="A72" s="2">
        <f t="shared" si="41"/>
        <v>9</v>
      </c>
      <c r="B72" s="4">
        <f t="shared" si="1"/>
        <v>27</v>
      </c>
      <c r="C72" s="4">
        <f t="shared" si="2"/>
        <v>1.11</v>
      </c>
      <c r="D72" s="2">
        <v>150.75</v>
      </c>
      <c r="E72" s="4">
        <f>155.375-1/32</f>
        <v>155.34375</v>
      </c>
      <c r="F72" s="4">
        <f t="shared" si="3"/>
        <v>4.59375</v>
      </c>
      <c r="G72" s="13">
        <f t="shared" ref="G72:G174" si="49">if(ISBLANK(E72), , if(E72&lt;D72,-sqrt(-F72/B$18), sqrt(F72/B$18)))</f>
        <v>0.9966158955</v>
      </c>
      <c r="H72" s="4">
        <f t="shared" si="5"/>
        <v>0</v>
      </c>
      <c r="J72" s="2">
        <f t="shared" si="42"/>
        <v>9</v>
      </c>
      <c r="K72" s="4">
        <f t="shared" si="6"/>
        <v>27</v>
      </c>
      <c r="L72" s="4">
        <f t="shared" si="7"/>
        <v>1.02</v>
      </c>
      <c r="M72" s="4">
        <f>150.75+1/32</f>
        <v>150.78125</v>
      </c>
      <c r="N72" s="4">
        <f>155.375-1/32</f>
        <v>155.34375</v>
      </c>
      <c r="O72" s="4">
        <f t="shared" si="8"/>
        <v>4.5625</v>
      </c>
      <c r="P72" s="13">
        <f t="shared" ref="P72:P174" si="50">if(ISBLANK(N72), , if(N72&lt;M72,-sqrt(-O72/K$18), sqrt(O72/K$18)))</f>
        <v>0.9932202608</v>
      </c>
      <c r="Q72" s="4">
        <f t="shared" si="10"/>
        <v>0</v>
      </c>
      <c r="S72" s="2">
        <f t="shared" si="43"/>
        <v>9</v>
      </c>
      <c r="T72" s="4">
        <f t="shared" si="11"/>
        <v>27</v>
      </c>
      <c r="U72" s="4">
        <f t="shared" si="12"/>
        <v>0.96</v>
      </c>
      <c r="V72" s="4">
        <f>150.75+1/32</f>
        <v>150.78125</v>
      </c>
      <c r="W72" s="4">
        <f>155.375-1/32</f>
        <v>155.34375</v>
      </c>
      <c r="X72" s="4">
        <f t="shared" si="13"/>
        <v>4.5625</v>
      </c>
      <c r="Y72" s="13">
        <f t="shared" ref="Y72:Y174" si="51">if(ISBLANK(W72), , if(W72&lt;V72,-sqrt(-X72/T$18), sqrt(X72/T$18)))</f>
        <v>0.9865765725</v>
      </c>
      <c r="Z72" s="4">
        <f t="shared" si="15"/>
        <v>0</v>
      </c>
      <c r="AB72" s="2">
        <f t="shared" si="44"/>
        <v>9</v>
      </c>
      <c r="AC72" s="4">
        <f t="shared" si="16"/>
        <v>27</v>
      </c>
      <c r="AD72" s="4">
        <f t="shared" si="17"/>
        <v>1.08</v>
      </c>
      <c r="AE72" s="4">
        <f>150+13/16</f>
        <v>150.8125</v>
      </c>
      <c r="AF72" s="4">
        <f>155.375-1/32</f>
        <v>155.34375</v>
      </c>
      <c r="AG72" s="4">
        <f t="shared" si="18"/>
        <v>4.53125</v>
      </c>
      <c r="AH72" s="13">
        <f t="shared" ref="AH72:AH174" si="52">if(ISBLANK(AF72), , if(AF72&lt;AE72,-sqrt(-AG72/AC$18), sqrt(AG72/AC$18)))</f>
        <v>0.9931739816</v>
      </c>
      <c r="AI72" s="4">
        <f t="shared" si="20"/>
        <v>0</v>
      </c>
      <c r="AJ72" s="13"/>
      <c r="AK72" s="2">
        <f t="shared" si="45"/>
        <v>9</v>
      </c>
      <c r="AL72" s="4">
        <f t="shared" si="21"/>
        <v>27</v>
      </c>
      <c r="AM72" s="4">
        <f t="shared" si="22"/>
        <v>1.05</v>
      </c>
      <c r="AP72" s="4">
        <f t="shared" si="23"/>
        <v>0</v>
      </c>
      <c r="AQ72" s="13" t="str">
        <f t="shared" ref="AQ72:AQ174" si="53">if(ISBLANK(AO72), , if(AO72&lt;AN72,-sqrt(-AP72/AL$18), sqrt(AP72/AL$18)))</f>
        <v/>
      </c>
      <c r="AR72" s="4" t="str">
        <f t="shared" si="25"/>
        <v/>
      </c>
      <c r="AS72" s="13"/>
      <c r="AT72" s="2">
        <f t="shared" si="46"/>
        <v>9</v>
      </c>
      <c r="AU72" s="4">
        <f t="shared" si="26"/>
        <v>27</v>
      </c>
      <c r="AV72" s="4">
        <f t="shared" si="27"/>
        <v>1.05</v>
      </c>
      <c r="AW72" s="4">
        <f>150.875</f>
        <v>150.875</v>
      </c>
      <c r="AX72" s="4">
        <f>155.25+1/32</f>
        <v>155.28125</v>
      </c>
      <c r="AY72" s="4">
        <f t="shared" si="28"/>
        <v>4.40625</v>
      </c>
      <c r="AZ72" s="13">
        <f t="shared" ref="AZ72:AZ174" si="54">if(ISBLANK(AX72), , if(AX72&lt;AW72,-sqrt(-AY72/AU$18), sqrt(AY72/AU$18)))</f>
        <v>0.9929823694</v>
      </c>
      <c r="BA72" s="4">
        <f t="shared" si="30"/>
        <v>0</v>
      </c>
      <c r="BB72" s="13"/>
      <c r="BC72" s="2">
        <f t="shared" si="47"/>
        <v>9</v>
      </c>
      <c r="BD72" s="4">
        <f t="shared" si="31"/>
        <v>27</v>
      </c>
      <c r="BE72" s="4">
        <f t="shared" si="32"/>
        <v>1.05</v>
      </c>
      <c r="BF72" s="4">
        <f>150.875</f>
        <v>150.875</v>
      </c>
      <c r="BG72" s="4">
        <f>155+5/16</f>
        <v>155.3125</v>
      </c>
      <c r="BH72" s="4">
        <f t="shared" si="33"/>
        <v>4.4375</v>
      </c>
      <c r="BI72" s="13">
        <f t="shared" ref="BI72:BI174" si="55">if(ISBLANK(BG72), , if(BG72&lt;BF72,-sqrt(-BH72/BD$18), sqrt(BH72/BD$18)))</f>
        <v>0.9862062359</v>
      </c>
      <c r="BJ72" s="4">
        <f t="shared" si="35"/>
        <v>0</v>
      </c>
      <c r="BK72" s="13"/>
      <c r="BL72" s="2">
        <f t="shared" si="48"/>
        <v>9</v>
      </c>
      <c r="BM72" s="4">
        <f t="shared" si="36"/>
        <v>27</v>
      </c>
      <c r="BN72" s="4">
        <f t="shared" si="37"/>
        <v>1.05</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1.08</v>
      </c>
      <c r="F73" s="4">
        <f t="shared" si="3"/>
        <v>0</v>
      </c>
      <c r="G73" s="13" t="str">
        <f t="shared" si="49"/>
        <v/>
      </c>
      <c r="H73" s="4" t="str">
        <f t="shared" si="5"/>
        <v/>
      </c>
      <c r="J73" s="2">
        <f t="shared" si="42"/>
        <v>9.5</v>
      </c>
      <c r="K73" s="4">
        <f t="shared" si="6"/>
        <v>28.5</v>
      </c>
      <c r="L73" s="4">
        <f t="shared" si="7"/>
        <v>0.99</v>
      </c>
      <c r="O73" s="4">
        <f t="shared" si="8"/>
        <v>0</v>
      </c>
      <c r="P73" s="13" t="str">
        <f t="shared" si="50"/>
        <v/>
      </c>
      <c r="Q73" s="4" t="str">
        <f t="shared" si="10"/>
        <v/>
      </c>
      <c r="S73" s="2">
        <f t="shared" si="43"/>
        <v>9.5</v>
      </c>
      <c r="T73" s="4">
        <f t="shared" si="11"/>
        <v>28.5</v>
      </c>
      <c r="U73" s="4">
        <f t="shared" si="12"/>
        <v>0.93</v>
      </c>
      <c r="X73" s="4">
        <f t="shared" si="13"/>
        <v>0</v>
      </c>
      <c r="Y73" s="13" t="str">
        <f t="shared" si="51"/>
        <v/>
      </c>
      <c r="Z73" s="4" t="str">
        <f t="shared" si="15"/>
        <v/>
      </c>
      <c r="AB73" s="2">
        <f t="shared" si="44"/>
        <v>9.5</v>
      </c>
      <c r="AC73" s="4">
        <f t="shared" si="16"/>
        <v>28.5</v>
      </c>
      <c r="AD73" s="4">
        <f t="shared" si="17"/>
        <v>1.05</v>
      </c>
      <c r="AG73" s="4">
        <f t="shared" si="18"/>
        <v>0</v>
      </c>
      <c r="AH73" s="13" t="str">
        <f t="shared" si="52"/>
        <v/>
      </c>
      <c r="AI73" s="4" t="str">
        <f t="shared" si="20"/>
        <v/>
      </c>
      <c r="AJ73" s="13"/>
      <c r="AK73" s="2">
        <f t="shared" si="45"/>
        <v>9.5</v>
      </c>
      <c r="AL73" s="4">
        <f t="shared" si="21"/>
        <v>28.5</v>
      </c>
      <c r="AM73" s="4">
        <f t="shared" si="22"/>
        <v>1.02</v>
      </c>
      <c r="AP73" s="4">
        <f t="shared" si="23"/>
        <v>0</v>
      </c>
      <c r="AQ73" s="13" t="str">
        <f t="shared" si="53"/>
        <v/>
      </c>
      <c r="AR73" s="4" t="str">
        <f t="shared" si="25"/>
        <v/>
      </c>
      <c r="AS73" s="13"/>
      <c r="AT73" s="2">
        <f t="shared" si="46"/>
        <v>9.5</v>
      </c>
      <c r="AU73" s="4">
        <f t="shared" si="26"/>
        <v>28.5</v>
      </c>
      <c r="AV73" s="4">
        <f t="shared" si="27"/>
        <v>1.02</v>
      </c>
      <c r="AY73" s="4">
        <f t="shared" si="28"/>
        <v>0</v>
      </c>
      <c r="AZ73" s="13" t="str">
        <f t="shared" si="54"/>
        <v/>
      </c>
      <c r="BA73" s="4" t="str">
        <f t="shared" si="30"/>
        <v/>
      </c>
      <c r="BB73" s="13"/>
      <c r="BC73" s="2">
        <f t="shared" si="47"/>
        <v>9.5</v>
      </c>
      <c r="BD73" s="4">
        <f t="shared" si="31"/>
        <v>28.5</v>
      </c>
      <c r="BE73" s="4">
        <f t="shared" si="32"/>
        <v>1.02</v>
      </c>
      <c r="BH73" s="4">
        <f t="shared" si="33"/>
        <v>0</v>
      </c>
      <c r="BI73" s="13" t="str">
        <f t="shared" si="55"/>
        <v/>
      </c>
      <c r="BJ73" s="4" t="str">
        <f t="shared" si="35"/>
        <v/>
      </c>
      <c r="BK73" s="13"/>
      <c r="BL73" s="2">
        <f t="shared" si="48"/>
        <v>9.5</v>
      </c>
      <c r="BM73" s="4">
        <f t="shared" si="36"/>
        <v>28.5</v>
      </c>
      <c r="BN73" s="4">
        <f t="shared" si="37"/>
        <v>1.02</v>
      </c>
      <c r="BQ73" s="4">
        <f t="shared" si="38"/>
        <v>0</v>
      </c>
      <c r="BR73" s="13" t="str">
        <f t="shared" si="56"/>
        <v/>
      </c>
      <c r="BS73" s="4" t="str">
        <f t="shared" si="40"/>
        <v/>
      </c>
      <c r="BT73" s="25"/>
    </row>
    <row r="74">
      <c r="A74" s="2">
        <f t="shared" si="41"/>
        <v>10</v>
      </c>
      <c r="B74" s="4">
        <f t="shared" si="1"/>
        <v>30</v>
      </c>
      <c r="C74" s="4">
        <f t="shared" si="2"/>
        <v>1.05</v>
      </c>
      <c r="D74" s="2">
        <v>150.75</v>
      </c>
      <c r="E74" s="4">
        <f>155.375-1/32</f>
        <v>155.34375</v>
      </c>
      <c r="F74" s="4">
        <f t="shared" si="3"/>
        <v>4.59375</v>
      </c>
      <c r="G74" s="13">
        <f t="shared" si="49"/>
        <v>0.9966158955</v>
      </c>
      <c r="H74" s="4">
        <f t="shared" si="5"/>
        <v>0</v>
      </c>
      <c r="J74" s="2">
        <f t="shared" si="42"/>
        <v>10</v>
      </c>
      <c r="K74" s="4">
        <f t="shared" si="6"/>
        <v>30</v>
      </c>
      <c r="L74" s="4">
        <f t="shared" si="7"/>
        <v>0.96</v>
      </c>
      <c r="M74" s="4">
        <f>150+13/16</f>
        <v>150.8125</v>
      </c>
      <c r="N74" s="4">
        <f>155.375-1/32</f>
        <v>155.34375</v>
      </c>
      <c r="O74" s="4">
        <f t="shared" si="8"/>
        <v>4.53125</v>
      </c>
      <c r="P74" s="13">
        <f t="shared" si="50"/>
        <v>0.9898129771</v>
      </c>
      <c r="Q74" s="4">
        <f t="shared" si="10"/>
        <v>0</v>
      </c>
      <c r="S74" s="2">
        <f t="shared" si="43"/>
        <v>10</v>
      </c>
      <c r="T74" s="4">
        <f t="shared" si="11"/>
        <v>30</v>
      </c>
      <c r="U74" s="4">
        <f t="shared" si="12"/>
        <v>0.9</v>
      </c>
      <c r="V74" s="4">
        <f>150.75+1/32</f>
        <v>150.78125</v>
      </c>
      <c r="W74" s="4">
        <f>155.375-1/32</f>
        <v>155.34375</v>
      </c>
      <c r="X74" s="4">
        <f t="shared" si="13"/>
        <v>4.5625</v>
      </c>
      <c r="Y74" s="13">
        <f t="shared" si="51"/>
        <v>0.9865765725</v>
      </c>
      <c r="Z74" s="4">
        <f t="shared" si="15"/>
        <v>0</v>
      </c>
      <c r="AB74" s="2">
        <f t="shared" si="44"/>
        <v>10</v>
      </c>
      <c r="AC74" s="4">
        <f t="shared" si="16"/>
        <v>30</v>
      </c>
      <c r="AD74" s="4">
        <f t="shared" si="17"/>
        <v>1.02</v>
      </c>
      <c r="AG74" s="4">
        <f t="shared" si="18"/>
        <v>0</v>
      </c>
      <c r="AH74" s="13" t="str">
        <f t="shared" si="52"/>
        <v/>
      </c>
      <c r="AI74" s="4" t="str">
        <f t="shared" si="20"/>
        <v/>
      </c>
      <c r="AJ74" s="13"/>
      <c r="AK74" s="2">
        <f t="shared" si="45"/>
        <v>10</v>
      </c>
      <c r="AL74" s="4">
        <f t="shared" si="21"/>
        <v>30</v>
      </c>
      <c r="AM74" s="4">
        <f t="shared" si="22"/>
        <v>0.99</v>
      </c>
      <c r="AN74" s="4">
        <f>150.875-1/32</f>
        <v>150.84375</v>
      </c>
      <c r="AO74" s="4">
        <f>155+5/16</f>
        <v>155.3125</v>
      </c>
      <c r="AP74" s="4">
        <f t="shared" si="23"/>
        <v>4.46875</v>
      </c>
      <c r="AQ74" s="13">
        <f t="shared" si="53"/>
        <v>0.9896727008</v>
      </c>
      <c r="AR74" s="4">
        <f t="shared" si="25"/>
        <v>0</v>
      </c>
      <c r="AS74" s="13"/>
      <c r="AT74" s="2">
        <f t="shared" si="46"/>
        <v>10</v>
      </c>
      <c r="AU74" s="4">
        <f t="shared" si="26"/>
        <v>30</v>
      </c>
      <c r="AV74" s="4">
        <f t="shared" si="27"/>
        <v>0.99</v>
      </c>
      <c r="AY74" s="4">
        <f t="shared" si="28"/>
        <v>0</v>
      </c>
      <c r="AZ74" s="13" t="str">
        <f t="shared" si="54"/>
        <v/>
      </c>
      <c r="BA74" s="4" t="str">
        <f t="shared" si="30"/>
        <v/>
      </c>
      <c r="BB74" s="13"/>
      <c r="BC74" s="2">
        <f t="shared" si="47"/>
        <v>10</v>
      </c>
      <c r="BD74" s="4">
        <f t="shared" si="31"/>
        <v>30</v>
      </c>
      <c r="BE74" s="4">
        <f t="shared" si="32"/>
        <v>0.99</v>
      </c>
      <c r="BF74" s="4">
        <f>150.875</f>
        <v>150.875</v>
      </c>
      <c r="BG74" s="4">
        <f>155+5/16</f>
        <v>155.3125</v>
      </c>
      <c r="BH74" s="4">
        <f t="shared" si="33"/>
        <v>4.4375</v>
      </c>
      <c r="BI74" s="13">
        <f t="shared" si="55"/>
        <v>0.9862062359</v>
      </c>
      <c r="BJ74" s="4">
        <f t="shared" si="35"/>
        <v>0</v>
      </c>
      <c r="BK74" s="13"/>
      <c r="BL74" s="2">
        <f t="shared" si="48"/>
        <v>10</v>
      </c>
      <c r="BM74" s="4">
        <f t="shared" si="36"/>
        <v>30</v>
      </c>
      <c r="BN74" s="4">
        <f t="shared" si="37"/>
        <v>0.99</v>
      </c>
      <c r="BO74" s="2">
        <v>150.875</v>
      </c>
      <c r="BP74" s="4">
        <f>155+5/16-1/32</f>
        <v>155.28125</v>
      </c>
      <c r="BQ74" s="4">
        <f t="shared" si="38"/>
        <v>4.40625</v>
      </c>
      <c r="BR74" s="13">
        <f t="shared" si="56"/>
        <v>0.9964726521</v>
      </c>
      <c r="BS74" s="4">
        <f t="shared" si="40"/>
        <v>0</v>
      </c>
      <c r="BT74" s="25"/>
    </row>
    <row r="75">
      <c r="A75" s="2">
        <f t="shared" si="41"/>
        <v>10.5</v>
      </c>
      <c r="B75" s="4">
        <f t="shared" si="1"/>
        <v>31.5</v>
      </c>
      <c r="C75" s="4">
        <f t="shared" si="2"/>
        <v>1.02</v>
      </c>
      <c r="F75" s="4">
        <f t="shared" si="3"/>
        <v>0</v>
      </c>
      <c r="G75" s="13" t="str">
        <f t="shared" si="49"/>
        <v/>
      </c>
      <c r="H75" s="4" t="str">
        <f t="shared" si="5"/>
        <v/>
      </c>
      <c r="J75" s="2">
        <f t="shared" si="42"/>
        <v>10.5</v>
      </c>
      <c r="K75" s="4">
        <f t="shared" si="6"/>
        <v>31.5</v>
      </c>
      <c r="L75" s="4">
        <f t="shared" si="7"/>
        <v>0.93</v>
      </c>
      <c r="O75" s="4">
        <f t="shared" si="8"/>
        <v>0</v>
      </c>
      <c r="P75" s="13" t="str">
        <f t="shared" si="50"/>
        <v/>
      </c>
      <c r="Q75" s="4" t="str">
        <f t="shared" si="10"/>
        <v/>
      </c>
      <c r="S75" s="2">
        <f t="shared" si="43"/>
        <v>10.5</v>
      </c>
      <c r="T75" s="4">
        <f t="shared" si="11"/>
        <v>31.5</v>
      </c>
      <c r="U75" s="4">
        <f t="shared" si="12"/>
        <v>0.87</v>
      </c>
      <c r="X75" s="4">
        <f t="shared" si="13"/>
        <v>0</v>
      </c>
      <c r="Y75" s="13" t="str">
        <f t="shared" si="51"/>
        <v/>
      </c>
      <c r="Z75" s="4" t="str">
        <f t="shared" si="15"/>
        <v/>
      </c>
      <c r="AB75" s="2">
        <f t="shared" si="44"/>
        <v>10.5</v>
      </c>
      <c r="AC75" s="4">
        <f t="shared" si="16"/>
        <v>31.5</v>
      </c>
      <c r="AD75" s="4">
        <f t="shared" si="17"/>
        <v>0.99</v>
      </c>
      <c r="AG75" s="4">
        <f t="shared" si="18"/>
        <v>0</v>
      </c>
      <c r="AH75" s="13" t="str">
        <f t="shared" si="52"/>
        <v/>
      </c>
      <c r="AI75" s="4" t="str">
        <f t="shared" si="20"/>
        <v/>
      </c>
      <c r="AJ75" s="13"/>
      <c r="AK75" s="2">
        <f t="shared" si="45"/>
        <v>10.5</v>
      </c>
      <c r="AL75" s="4">
        <f t="shared" si="21"/>
        <v>31.5</v>
      </c>
      <c r="AM75" s="4">
        <f t="shared" si="22"/>
        <v>0.96</v>
      </c>
      <c r="AP75" s="4">
        <f t="shared" si="23"/>
        <v>0</v>
      </c>
      <c r="AQ75" s="13" t="str">
        <f t="shared" si="53"/>
        <v/>
      </c>
      <c r="AR75" s="4" t="str">
        <f t="shared" si="25"/>
        <v/>
      </c>
      <c r="AS75" s="13"/>
      <c r="AT75" s="2">
        <f t="shared" si="46"/>
        <v>10.5</v>
      </c>
      <c r="AU75" s="4">
        <f t="shared" si="26"/>
        <v>31.5</v>
      </c>
      <c r="AV75" s="4">
        <f t="shared" si="27"/>
        <v>0.96</v>
      </c>
      <c r="AY75" s="4">
        <f t="shared" si="28"/>
        <v>0</v>
      </c>
      <c r="AZ75" s="13" t="str">
        <f t="shared" si="54"/>
        <v/>
      </c>
      <c r="BA75" s="4" t="str">
        <f t="shared" si="30"/>
        <v/>
      </c>
      <c r="BB75" s="13"/>
      <c r="BC75" s="2">
        <f t="shared" si="47"/>
        <v>10.5</v>
      </c>
      <c r="BD75" s="4">
        <f t="shared" si="31"/>
        <v>31.5</v>
      </c>
      <c r="BE75" s="4">
        <f t="shared" si="32"/>
        <v>0.96</v>
      </c>
      <c r="BH75" s="4">
        <f t="shared" si="33"/>
        <v>0</v>
      </c>
      <c r="BI75" s="13" t="str">
        <f t="shared" si="55"/>
        <v/>
      </c>
      <c r="BJ75" s="4" t="str">
        <f t="shared" si="35"/>
        <v/>
      </c>
      <c r="BK75" s="13"/>
      <c r="BL75" s="2">
        <f t="shared" si="48"/>
        <v>10.5</v>
      </c>
      <c r="BM75" s="4">
        <f t="shared" si="36"/>
        <v>31.5</v>
      </c>
      <c r="BN75" s="4">
        <f t="shared" si="37"/>
        <v>0.96</v>
      </c>
      <c r="BQ75" s="4">
        <f t="shared" si="38"/>
        <v>0</v>
      </c>
      <c r="BR75" s="13" t="str">
        <f t="shared" si="56"/>
        <v/>
      </c>
      <c r="BS75" s="4" t="str">
        <f t="shared" si="40"/>
        <v/>
      </c>
      <c r="BT75" s="25"/>
    </row>
    <row r="76">
      <c r="A76" s="2">
        <f t="shared" si="41"/>
        <v>11</v>
      </c>
      <c r="B76" s="4">
        <f t="shared" si="1"/>
        <v>33</v>
      </c>
      <c r="C76" s="4">
        <f t="shared" si="2"/>
        <v>0.99</v>
      </c>
      <c r="D76" s="4">
        <f>150.75+1/32</f>
        <v>150.78125</v>
      </c>
      <c r="E76" s="4">
        <f>155.375-1/32</f>
        <v>155.34375</v>
      </c>
      <c r="F76" s="4">
        <f t="shared" si="3"/>
        <v>4.5625</v>
      </c>
      <c r="G76" s="13">
        <f t="shared" si="49"/>
        <v>0.9932202608</v>
      </c>
      <c r="H76" s="4">
        <f t="shared" si="5"/>
        <v>0</v>
      </c>
      <c r="J76" s="2">
        <f t="shared" si="42"/>
        <v>11</v>
      </c>
      <c r="K76" s="4">
        <f t="shared" si="6"/>
        <v>33</v>
      </c>
      <c r="L76" s="4">
        <f t="shared" si="7"/>
        <v>0.9</v>
      </c>
      <c r="M76" s="4">
        <f>150+13/16</f>
        <v>150.8125</v>
      </c>
      <c r="N76" s="4">
        <f>155.375-1/32</f>
        <v>155.34375</v>
      </c>
      <c r="O76" s="4">
        <f t="shared" si="8"/>
        <v>4.53125</v>
      </c>
      <c r="P76" s="13">
        <f t="shared" si="50"/>
        <v>0.9898129771</v>
      </c>
      <c r="Q76" s="4">
        <f t="shared" si="10"/>
        <v>0</v>
      </c>
      <c r="S76" s="2">
        <f t="shared" si="43"/>
        <v>11</v>
      </c>
      <c r="T76" s="4">
        <f t="shared" si="11"/>
        <v>33</v>
      </c>
      <c r="U76" s="4">
        <f t="shared" si="12"/>
        <v>0.84</v>
      </c>
      <c r="V76" s="4">
        <f>150.75+1/32</f>
        <v>150.78125</v>
      </c>
      <c r="W76" s="4">
        <f>155.375-1/32</f>
        <v>155.34375</v>
      </c>
      <c r="X76" s="4">
        <f t="shared" si="13"/>
        <v>4.5625</v>
      </c>
      <c r="Y76" s="13">
        <f t="shared" si="51"/>
        <v>0.9865765725</v>
      </c>
      <c r="Z76" s="4">
        <f t="shared" si="15"/>
        <v>0</v>
      </c>
      <c r="AB76" s="2">
        <f t="shared" si="44"/>
        <v>11</v>
      </c>
      <c r="AC76" s="4">
        <f t="shared" si="16"/>
        <v>33</v>
      </c>
      <c r="AD76" s="4">
        <f t="shared" si="17"/>
        <v>0.96</v>
      </c>
      <c r="AE76" s="4">
        <f>150+13/16</f>
        <v>150.8125</v>
      </c>
      <c r="AF76" s="4">
        <f>155.375-1/32</f>
        <v>155.34375</v>
      </c>
      <c r="AG76" s="4">
        <f t="shared" si="18"/>
        <v>4.53125</v>
      </c>
      <c r="AH76" s="13">
        <f t="shared" si="52"/>
        <v>0.9931739816</v>
      </c>
      <c r="AI76" s="4">
        <f t="shared" si="20"/>
        <v>0</v>
      </c>
      <c r="AJ76" s="13"/>
      <c r="AK76" s="2">
        <f t="shared" si="45"/>
        <v>11</v>
      </c>
      <c r="AL76" s="4">
        <f t="shared" si="21"/>
        <v>33</v>
      </c>
      <c r="AM76" s="4">
        <f t="shared" si="22"/>
        <v>0.93</v>
      </c>
      <c r="AN76" s="4">
        <f>150.875-1/32</f>
        <v>150.84375</v>
      </c>
      <c r="AO76" s="4">
        <f>155.25+1/32</f>
        <v>155.28125</v>
      </c>
      <c r="AP76" s="4">
        <f t="shared" si="23"/>
        <v>4.4375</v>
      </c>
      <c r="AQ76" s="13">
        <f t="shared" si="53"/>
        <v>0.9862062359</v>
      </c>
      <c r="AR76" s="4">
        <f t="shared" si="25"/>
        <v>0</v>
      </c>
      <c r="AS76" s="13"/>
      <c r="AT76" s="2">
        <f t="shared" si="46"/>
        <v>11</v>
      </c>
      <c r="AU76" s="4">
        <f t="shared" si="26"/>
        <v>33</v>
      </c>
      <c r="AV76" s="4">
        <f t="shared" si="27"/>
        <v>0.93</v>
      </c>
      <c r="AW76" s="4">
        <f>150.875</f>
        <v>150.875</v>
      </c>
      <c r="AX76" s="4">
        <f>155.25+1/32</f>
        <v>155.28125</v>
      </c>
      <c r="AY76" s="4">
        <f t="shared" si="28"/>
        <v>4.40625</v>
      </c>
      <c r="AZ76" s="13">
        <f t="shared" si="54"/>
        <v>0.9929823694</v>
      </c>
      <c r="BA76" s="4">
        <f t="shared" si="30"/>
        <v>0</v>
      </c>
      <c r="BB76" s="13"/>
      <c r="BC76" s="2">
        <f t="shared" si="47"/>
        <v>11</v>
      </c>
      <c r="BD76" s="4">
        <f t="shared" si="31"/>
        <v>33</v>
      </c>
      <c r="BE76" s="4">
        <f t="shared" si="32"/>
        <v>0.93</v>
      </c>
      <c r="BF76" s="4">
        <f>150.875</f>
        <v>150.875</v>
      </c>
      <c r="BG76" s="4">
        <f>155+5/16</f>
        <v>155.3125</v>
      </c>
      <c r="BH76" s="4">
        <f t="shared" si="33"/>
        <v>4.4375</v>
      </c>
      <c r="BI76" s="13">
        <f t="shared" si="55"/>
        <v>0.9862062359</v>
      </c>
      <c r="BJ76" s="4">
        <f t="shared" si="35"/>
        <v>0</v>
      </c>
      <c r="BK76" s="13"/>
      <c r="BL76" s="2">
        <f t="shared" si="48"/>
        <v>11</v>
      </c>
      <c r="BM76" s="4">
        <f t="shared" si="36"/>
        <v>33</v>
      </c>
      <c r="BN76" s="4">
        <f t="shared" si="37"/>
        <v>0.93</v>
      </c>
      <c r="BQ76" s="4">
        <f t="shared" si="38"/>
        <v>0</v>
      </c>
      <c r="BR76" s="13" t="str">
        <f t="shared" si="56"/>
        <v/>
      </c>
      <c r="BS76" s="4" t="str">
        <f t="shared" si="40"/>
        <v/>
      </c>
      <c r="BT76" s="25"/>
    </row>
    <row r="77">
      <c r="A77" s="2">
        <f t="shared" si="41"/>
        <v>11.5</v>
      </c>
      <c r="B77" s="4">
        <f t="shared" si="1"/>
        <v>34.5</v>
      </c>
      <c r="C77" s="4">
        <f t="shared" si="2"/>
        <v>0.96</v>
      </c>
      <c r="F77" s="4">
        <f t="shared" si="3"/>
        <v>0</v>
      </c>
      <c r="G77" s="13" t="str">
        <f t="shared" si="49"/>
        <v/>
      </c>
      <c r="H77" s="4" t="str">
        <f t="shared" si="5"/>
        <v/>
      </c>
      <c r="J77" s="2">
        <f t="shared" si="42"/>
        <v>11.5</v>
      </c>
      <c r="K77" s="4">
        <f t="shared" si="6"/>
        <v>34.5</v>
      </c>
      <c r="L77" s="4">
        <f t="shared" si="7"/>
        <v>0.87</v>
      </c>
      <c r="O77" s="4">
        <f t="shared" si="8"/>
        <v>0</v>
      </c>
      <c r="P77" s="13" t="str">
        <f t="shared" si="50"/>
        <v/>
      </c>
      <c r="Q77" s="4" t="str">
        <f t="shared" si="10"/>
        <v/>
      </c>
      <c r="S77" s="2">
        <f t="shared" si="43"/>
        <v>11.5</v>
      </c>
      <c r="T77" s="4">
        <f t="shared" si="11"/>
        <v>34.5</v>
      </c>
      <c r="U77" s="4">
        <f t="shared" si="12"/>
        <v>0.81</v>
      </c>
      <c r="X77" s="4">
        <f t="shared" si="13"/>
        <v>0</v>
      </c>
      <c r="Y77" s="13" t="str">
        <f t="shared" si="51"/>
        <v/>
      </c>
      <c r="Z77" s="4" t="str">
        <f t="shared" si="15"/>
        <v/>
      </c>
      <c r="AB77" s="2">
        <f t="shared" si="44"/>
        <v>11.5</v>
      </c>
      <c r="AC77" s="4">
        <f t="shared" si="16"/>
        <v>34.5</v>
      </c>
      <c r="AD77" s="4">
        <f t="shared" si="17"/>
        <v>0.93</v>
      </c>
      <c r="AG77" s="4">
        <f t="shared" si="18"/>
        <v>0</v>
      </c>
      <c r="AH77" s="13" t="str">
        <f t="shared" si="52"/>
        <v/>
      </c>
      <c r="AI77" s="4" t="str">
        <f t="shared" si="20"/>
        <v/>
      </c>
      <c r="AJ77" s="13"/>
      <c r="AK77" s="2">
        <f t="shared" si="45"/>
        <v>11.5</v>
      </c>
      <c r="AL77" s="4">
        <f t="shared" si="21"/>
        <v>34.5</v>
      </c>
      <c r="AM77" s="4">
        <f t="shared" si="22"/>
        <v>0.9</v>
      </c>
      <c r="AP77" s="4">
        <f t="shared" si="23"/>
        <v>0</v>
      </c>
      <c r="AQ77" s="13" t="str">
        <f t="shared" si="53"/>
        <v/>
      </c>
      <c r="AR77" s="4" t="str">
        <f t="shared" si="25"/>
        <v/>
      </c>
      <c r="AS77" s="13"/>
      <c r="AT77" s="2">
        <f t="shared" si="46"/>
        <v>11.5</v>
      </c>
      <c r="AU77" s="4">
        <f t="shared" si="26"/>
        <v>34.5</v>
      </c>
      <c r="AV77" s="4">
        <f t="shared" si="27"/>
        <v>0.9</v>
      </c>
      <c r="AY77" s="4">
        <f t="shared" si="28"/>
        <v>0</v>
      </c>
      <c r="AZ77" s="13" t="str">
        <f t="shared" si="54"/>
        <v/>
      </c>
      <c r="BA77" s="4" t="str">
        <f t="shared" si="30"/>
        <v/>
      </c>
      <c r="BB77" s="13"/>
      <c r="BC77" s="2">
        <f t="shared" si="47"/>
        <v>11.5</v>
      </c>
      <c r="BD77" s="4">
        <f t="shared" si="31"/>
        <v>34.5</v>
      </c>
      <c r="BE77" s="4">
        <f t="shared" si="32"/>
        <v>0.9</v>
      </c>
      <c r="BH77" s="4">
        <f t="shared" si="33"/>
        <v>0</v>
      </c>
      <c r="BI77" s="13" t="str">
        <f t="shared" si="55"/>
        <v/>
      </c>
      <c r="BJ77" s="4" t="str">
        <f t="shared" si="35"/>
        <v/>
      </c>
      <c r="BK77" s="13"/>
      <c r="BL77" s="2">
        <f t="shared" si="48"/>
        <v>11.5</v>
      </c>
      <c r="BM77" s="4">
        <f t="shared" si="36"/>
        <v>34.5</v>
      </c>
      <c r="BN77" s="4">
        <f t="shared" si="37"/>
        <v>0.9</v>
      </c>
      <c r="BQ77" s="4">
        <f t="shared" si="38"/>
        <v>0</v>
      </c>
      <c r="BR77" s="13" t="str">
        <f t="shared" si="56"/>
        <v/>
      </c>
      <c r="BS77" s="4" t="str">
        <f t="shared" si="40"/>
        <v/>
      </c>
      <c r="BT77" s="25"/>
    </row>
    <row r="78">
      <c r="A78" s="2">
        <f t="shared" si="41"/>
        <v>12</v>
      </c>
      <c r="B78" s="4">
        <f t="shared" si="1"/>
        <v>36</v>
      </c>
      <c r="C78" s="4">
        <f t="shared" si="2"/>
        <v>0.93</v>
      </c>
      <c r="D78" s="4">
        <f>150.75+1/32</f>
        <v>150.78125</v>
      </c>
      <c r="E78" s="4">
        <f>155.375-1/32</f>
        <v>155.34375</v>
      </c>
      <c r="F78" s="4">
        <f t="shared" si="3"/>
        <v>4.5625</v>
      </c>
      <c r="G78" s="13">
        <f t="shared" si="49"/>
        <v>0.9932202608</v>
      </c>
      <c r="H78" s="4">
        <f t="shared" si="5"/>
        <v>0</v>
      </c>
      <c r="J78" s="2">
        <f t="shared" si="42"/>
        <v>12</v>
      </c>
      <c r="K78" s="4">
        <f t="shared" si="6"/>
        <v>36</v>
      </c>
      <c r="L78" s="4">
        <f t="shared" si="7"/>
        <v>0.84</v>
      </c>
      <c r="M78" s="4">
        <f>150+13/16</f>
        <v>150.8125</v>
      </c>
      <c r="N78" s="4">
        <f>155.375-1/32</f>
        <v>155.34375</v>
      </c>
      <c r="O78" s="4">
        <f t="shared" si="8"/>
        <v>4.53125</v>
      </c>
      <c r="P78" s="13">
        <f t="shared" si="50"/>
        <v>0.9898129771</v>
      </c>
      <c r="Q78" s="4">
        <f t="shared" si="10"/>
        <v>0</v>
      </c>
      <c r="S78" s="2">
        <f t="shared" si="43"/>
        <v>12</v>
      </c>
      <c r="T78" s="4">
        <f t="shared" si="11"/>
        <v>36</v>
      </c>
      <c r="U78" s="4">
        <f t="shared" si="12"/>
        <v>0.78</v>
      </c>
      <c r="V78" s="4">
        <f>150.75+1/32</f>
        <v>150.78125</v>
      </c>
      <c r="W78" s="4">
        <f>155.375-1/32</f>
        <v>155.34375</v>
      </c>
      <c r="X78" s="4">
        <f t="shared" si="13"/>
        <v>4.5625</v>
      </c>
      <c r="Y78" s="13">
        <f t="shared" si="51"/>
        <v>0.9865765725</v>
      </c>
      <c r="Z78" s="4">
        <f t="shared" si="15"/>
        <v>0</v>
      </c>
      <c r="AB78" s="2">
        <f t="shared" si="44"/>
        <v>12</v>
      </c>
      <c r="AC78" s="4">
        <f t="shared" si="16"/>
        <v>36</v>
      </c>
      <c r="AD78" s="4">
        <f t="shared" si="17"/>
        <v>0.9</v>
      </c>
      <c r="AG78" s="4">
        <f t="shared" si="18"/>
        <v>0</v>
      </c>
      <c r="AH78" s="13" t="str">
        <f t="shared" si="52"/>
        <v/>
      </c>
      <c r="AI78" s="4" t="str">
        <f t="shared" si="20"/>
        <v/>
      </c>
      <c r="AJ78" s="13"/>
      <c r="AK78" s="2">
        <f t="shared" si="45"/>
        <v>12</v>
      </c>
      <c r="AL78" s="4">
        <f t="shared" si="21"/>
        <v>36</v>
      </c>
      <c r="AM78" s="4">
        <f t="shared" si="22"/>
        <v>0.87</v>
      </c>
      <c r="AN78" s="4">
        <f>150.875-1/32</f>
        <v>150.84375</v>
      </c>
      <c r="AO78" s="4">
        <f>155.25+1/32</f>
        <v>155.28125</v>
      </c>
      <c r="AP78" s="4">
        <f t="shared" si="23"/>
        <v>4.4375</v>
      </c>
      <c r="AQ78" s="13">
        <f t="shared" si="53"/>
        <v>0.9862062359</v>
      </c>
      <c r="AR78" s="4">
        <f t="shared" si="25"/>
        <v>0</v>
      </c>
      <c r="AS78" s="13"/>
      <c r="AT78" s="2">
        <f t="shared" si="46"/>
        <v>12</v>
      </c>
      <c r="AU78" s="4">
        <f t="shared" si="26"/>
        <v>36</v>
      </c>
      <c r="AV78" s="4">
        <f t="shared" si="27"/>
        <v>0.87</v>
      </c>
      <c r="AY78" s="4">
        <f t="shared" si="28"/>
        <v>0</v>
      </c>
      <c r="AZ78" s="13" t="str">
        <f t="shared" si="54"/>
        <v/>
      </c>
      <c r="BA78" s="4" t="str">
        <f t="shared" si="30"/>
        <v/>
      </c>
      <c r="BB78" s="13"/>
      <c r="BC78" s="2">
        <f t="shared" si="47"/>
        <v>12</v>
      </c>
      <c r="BD78" s="4">
        <f t="shared" si="31"/>
        <v>36</v>
      </c>
      <c r="BE78" s="4">
        <f t="shared" si="32"/>
        <v>0.87</v>
      </c>
      <c r="BF78" s="4">
        <f>150.875</f>
        <v>150.875</v>
      </c>
      <c r="BG78" s="4">
        <f>155+5/16</f>
        <v>155.3125</v>
      </c>
      <c r="BH78" s="4">
        <f t="shared" si="33"/>
        <v>4.4375</v>
      </c>
      <c r="BI78" s="13">
        <f t="shared" si="55"/>
        <v>0.9862062359</v>
      </c>
      <c r="BJ78" s="4">
        <f t="shared" si="35"/>
        <v>0</v>
      </c>
      <c r="BK78" s="13"/>
      <c r="BL78" s="2">
        <f t="shared" si="48"/>
        <v>12</v>
      </c>
      <c r="BM78" s="4">
        <f t="shared" si="36"/>
        <v>36</v>
      </c>
      <c r="BN78" s="4">
        <f t="shared" si="37"/>
        <v>0.87</v>
      </c>
      <c r="BO78" s="4">
        <f>150.875+1/32</f>
        <v>150.90625</v>
      </c>
      <c r="BP78" s="4">
        <f>155.25+1/32</f>
        <v>155.28125</v>
      </c>
      <c r="BQ78" s="4">
        <f t="shared" si="38"/>
        <v>4.375</v>
      </c>
      <c r="BR78" s="13">
        <f t="shared" si="56"/>
        <v>0.9929327736</v>
      </c>
      <c r="BS78" s="4">
        <f t="shared" si="40"/>
        <v>0</v>
      </c>
      <c r="BT78" s="25"/>
    </row>
    <row r="79">
      <c r="A79" s="2">
        <f t="shared" si="41"/>
        <v>12.5</v>
      </c>
      <c r="B79" s="4">
        <f t="shared" si="1"/>
        <v>37.5</v>
      </c>
      <c r="C79" s="4">
        <f t="shared" si="2"/>
        <v>0.9</v>
      </c>
      <c r="F79" s="4">
        <f t="shared" si="3"/>
        <v>0</v>
      </c>
      <c r="G79" s="13" t="str">
        <f t="shared" si="49"/>
        <v/>
      </c>
      <c r="H79" s="4" t="str">
        <f t="shared" si="5"/>
        <v/>
      </c>
      <c r="J79" s="2">
        <f t="shared" si="42"/>
        <v>12.5</v>
      </c>
      <c r="K79" s="4">
        <f t="shared" si="6"/>
        <v>37.5</v>
      </c>
      <c r="L79" s="4">
        <f t="shared" si="7"/>
        <v>0.81</v>
      </c>
      <c r="O79" s="4">
        <f t="shared" si="8"/>
        <v>0</v>
      </c>
      <c r="P79" s="13" t="str">
        <f t="shared" si="50"/>
        <v/>
      </c>
      <c r="Q79" s="4" t="str">
        <f t="shared" si="10"/>
        <v/>
      </c>
      <c r="S79" s="2">
        <f t="shared" si="43"/>
        <v>12.5</v>
      </c>
      <c r="T79" s="4">
        <f t="shared" si="11"/>
        <v>37.5</v>
      </c>
      <c r="U79" s="4">
        <f t="shared" si="12"/>
        <v>0.75</v>
      </c>
      <c r="X79" s="4">
        <f t="shared" si="13"/>
        <v>0</v>
      </c>
      <c r="Y79" s="13" t="str">
        <f t="shared" si="51"/>
        <v/>
      </c>
      <c r="Z79" s="4" t="str">
        <f t="shared" si="15"/>
        <v/>
      </c>
      <c r="AB79" s="2">
        <f t="shared" si="44"/>
        <v>12.5</v>
      </c>
      <c r="AC79" s="4">
        <f t="shared" si="16"/>
        <v>37.5</v>
      </c>
      <c r="AD79" s="4">
        <f t="shared" si="17"/>
        <v>0.87</v>
      </c>
      <c r="AG79" s="4">
        <f t="shared" si="18"/>
        <v>0</v>
      </c>
      <c r="AH79" s="13" t="str">
        <f t="shared" si="52"/>
        <v/>
      </c>
      <c r="AI79" s="4" t="str">
        <f t="shared" si="20"/>
        <v/>
      </c>
      <c r="AJ79" s="13"/>
      <c r="AK79" s="2">
        <f t="shared" si="45"/>
        <v>12.5</v>
      </c>
      <c r="AL79" s="4">
        <f t="shared" si="21"/>
        <v>37.5</v>
      </c>
      <c r="AM79" s="4">
        <f t="shared" si="22"/>
        <v>0.84</v>
      </c>
      <c r="AP79" s="4">
        <f t="shared" si="23"/>
        <v>0</v>
      </c>
      <c r="AQ79" s="13" t="str">
        <f t="shared" si="53"/>
        <v/>
      </c>
      <c r="AR79" s="4" t="str">
        <f t="shared" si="25"/>
        <v/>
      </c>
      <c r="AS79" s="13"/>
      <c r="AT79" s="2">
        <f t="shared" si="46"/>
        <v>12.5</v>
      </c>
      <c r="AU79" s="4">
        <f t="shared" si="26"/>
        <v>37.5</v>
      </c>
      <c r="AV79" s="4">
        <f t="shared" si="27"/>
        <v>0.84</v>
      </c>
      <c r="AY79" s="4">
        <f t="shared" si="28"/>
        <v>0</v>
      </c>
      <c r="AZ79" s="13" t="str">
        <f t="shared" si="54"/>
        <v/>
      </c>
      <c r="BA79" s="4" t="str">
        <f t="shared" si="30"/>
        <v/>
      </c>
      <c r="BB79" s="13"/>
      <c r="BC79" s="2">
        <f t="shared" si="47"/>
        <v>12.5</v>
      </c>
      <c r="BD79" s="4">
        <f t="shared" si="31"/>
        <v>37.5</v>
      </c>
      <c r="BE79" s="4">
        <f t="shared" si="32"/>
        <v>0.84</v>
      </c>
      <c r="BH79" s="4">
        <f t="shared" si="33"/>
        <v>0</v>
      </c>
      <c r="BI79" s="13" t="str">
        <f t="shared" si="55"/>
        <v/>
      </c>
      <c r="BJ79" s="4" t="str">
        <f t="shared" si="35"/>
        <v/>
      </c>
      <c r="BK79" s="13"/>
      <c r="BL79" s="2">
        <f t="shared" si="48"/>
        <v>12.5</v>
      </c>
      <c r="BM79" s="4">
        <f t="shared" si="36"/>
        <v>37.5</v>
      </c>
      <c r="BN79" s="4">
        <f t="shared" si="37"/>
        <v>0.84</v>
      </c>
      <c r="BQ79" s="4">
        <f t="shared" si="38"/>
        <v>0</v>
      </c>
      <c r="BR79" s="13" t="str">
        <f t="shared" si="56"/>
        <v/>
      </c>
      <c r="BS79" s="4" t="str">
        <f t="shared" si="40"/>
        <v/>
      </c>
      <c r="BT79" s="25"/>
    </row>
    <row r="80">
      <c r="A80" s="2">
        <f t="shared" si="41"/>
        <v>13</v>
      </c>
      <c r="B80" s="4">
        <f t="shared" si="1"/>
        <v>39</v>
      </c>
      <c r="C80" s="4">
        <f t="shared" si="2"/>
        <v>0.87</v>
      </c>
      <c r="D80" s="4">
        <f>150.75+1/32</f>
        <v>150.78125</v>
      </c>
      <c r="E80" s="4">
        <f>155.375-1/32</f>
        <v>155.34375</v>
      </c>
      <c r="F80" s="4">
        <f t="shared" si="3"/>
        <v>4.5625</v>
      </c>
      <c r="G80" s="13">
        <f t="shared" si="49"/>
        <v>0.9932202608</v>
      </c>
      <c r="H80" s="4">
        <f t="shared" si="5"/>
        <v>0</v>
      </c>
      <c r="J80" s="2">
        <f t="shared" si="42"/>
        <v>13</v>
      </c>
      <c r="K80" s="4">
        <f t="shared" si="6"/>
        <v>39</v>
      </c>
      <c r="L80" s="4">
        <f t="shared" si="7"/>
        <v>0.78</v>
      </c>
      <c r="M80" s="4">
        <f>150+13/16</f>
        <v>150.8125</v>
      </c>
      <c r="N80" s="4">
        <f>155.375-1/32</f>
        <v>155.34375</v>
      </c>
      <c r="O80" s="4">
        <f t="shared" si="8"/>
        <v>4.53125</v>
      </c>
      <c r="P80" s="13">
        <f t="shared" si="50"/>
        <v>0.9898129771</v>
      </c>
      <c r="Q80" s="4">
        <f t="shared" si="10"/>
        <v>0</v>
      </c>
      <c r="S80" s="2">
        <f t="shared" si="43"/>
        <v>13</v>
      </c>
      <c r="T80" s="4">
        <f t="shared" si="11"/>
        <v>39</v>
      </c>
      <c r="U80" s="4">
        <f t="shared" si="12"/>
        <v>0.72</v>
      </c>
      <c r="V80" s="4">
        <f>150.75+1/32</f>
        <v>150.78125</v>
      </c>
      <c r="W80" s="4">
        <f>155.375-1/32</f>
        <v>155.34375</v>
      </c>
      <c r="X80" s="4">
        <f t="shared" si="13"/>
        <v>4.5625</v>
      </c>
      <c r="Y80" s="13">
        <f t="shared" si="51"/>
        <v>0.9865765725</v>
      </c>
      <c r="Z80" s="4">
        <f t="shared" si="15"/>
        <v>0</v>
      </c>
      <c r="AB80" s="2">
        <f t="shared" si="44"/>
        <v>13</v>
      </c>
      <c r="AC80" s="4">
        <f t="shared" si="16"/>
        <v>39</v>
      </c>
      <c r="AD80" s="4">
        <f t="shared" si="17"/>
        <v>0.84</v>
      </c>
      <c r="AE80" s="4">
        <f>150+13/16</f>
        <v>150.8125</v>
      </c>
      <c r="AF80" s="4">
        <f>155.375-1/32</f>
        <v>155.34375</v>
      </c>
      <c r="AG80" s="4">
        <f t="shared" si="18"/>
        <v>4.53125</v>
      </c>
      <c r="AH80" s="13">
        <f t="shared" si="52"/>
        <v>0.9931739816</v>
      </c>
      <c r="AI80" s="4">
        <f t="shared" si="20"/>
        <v>0</v>
      </c>
      <c r="AJ80" s="13"/>
      <c r="AK80" s="2">
        <f t="shared" si="45"/>
        <v>13</v>
      </c>
      <c r="AL80" s="4">
        <f t="shared" si="21"/>
        <v>39</v>
      </c>
      <c r="AM80" s="4">
        <f t="shared" si="22"/>
        <v>0.81</v>
      </c>
      <c r="AN80" s="4">
        <f>150.875-1/32</f>
        <v>150.84375</v>
      </c>
      <c r="AO80" s="4">
        <f>155.25+1/32</f>
        <v>155.28125</v>
      </c>
      <c r="AP80" s="4">
        <f t="shared" si="23"/>
        <v>4.4375</v>
      </c>
      <c r="AQ80" s="13">
        <f t="shared" si="53"/>
        <v>0.9862062359</v>
      </c>
      <c r="AR80" s="4">
        <f t="shared" si="25"/>
        <v>0</v>
      </c>
      <c r="AS80" s="13"/>
      <c r="AT80" s="2">
        <f t="shared" si="46"/>
        <v>13</v>
      </c>
      <c r="AU80" s="4">
        <f t="shared" si="26"/>
        <v>39</v>
      </c>
      <c r="AV80" s="4">
        <f t="shared" si="27"/>
        <v>0.81</v>
      </c>
      <c r="AW80" s="4">
        <f>150.875</f>
        <v>150.875</v>
      </c>
      <c r="AX80" s="4">
        <f>155.25+1/32</f>
        <v>155.28125</v>
      </c>
      <c r="AY80" s="4">
        <f t="shared" si="28"/>
        <v>4.40625</v>
      </c>
      <c r="AZ80" s="13">
        <f t="shared" si="54"/>
        <v>0.9929823694</v>
      </c>
      <c r="BA80" s="4">
        <f t="shared" si="30"/>
        <v>0</v>
      </c>
      <c r="BB80" s="13"/>
      <c r="BC80" s="2">
        <f t="shared" si="47"/>
        <v>13</v>
      </c>
      <c r="BD80" s="4">
        <f t="shared" si="31"/>
        <v>39</v>
      </c>
      <c r="BE80" s="4">
        <f t="shared" si="32"/>
        <v>0.81</v>
      </c>
      <c r="BF80" s="4">
        <f>150.875</f>
        <v>150.875</v>
      </c>
      <c r="BG80" s="4">
        <f>155.25+1/32</f>
        <v>155.28125</v>
      </c>
      <c r="BH80" s="4">
        <f t="shared" si="33"/>
        <v>4.40625</v>
      </c>
      <c r="BI80" s="13">
        <f t="shared" si="55"/>
        <v>0.9827275435</v>
      </c>
      <c r="BJ80" s="4">
        <f t="shared" si="35"/>
        <v>0</v>
      </c>
      <c r="BK80" s="13"/>
      <c r="BL80" s="2">
        <f t="shared" si="48"/>
        <v>13</v>
      </c>
      <c r="BM80" s="4">
        <f t="shared" si="36"/>
        <v>39</v>
      </c>
      <c r="BN80" s="4">
        <f t="shared" si="37"/>
        <v>0.81</v>
      </c>
      <c r="BQ80" s="4">
        <f t="shared" si="38"/>
        <v>0</v>
      </c>
      <c r="BR80" s="13" t="str">
        <f t="shared" si="56"/>
        <v/>
      </c>
      <c r="BS80" s="4" t="str">
        <f t="shared" si="40"/>
        <v/>
      </c>
      <c r="BT80" s="25"/>
    </row>
    <row r="81">
      <c r="A81" s="2">
        <f t="shared" si="41"/>
        <v>13.5</v>
      </c>
      <c r="B81" s="4">
        <f t="shared" si="1"/>
        <v>40.5</v>
      </c>
      <c r="C81" s="4">
        <f t="shared" si="2"/>
        <v>0.84</v>
      </c>
      <c r="F81" s="4">
        <f t="shared" si="3"/>
        <v>0</v>
      </c>
      <c r="G81" s="13" t="str">
        <f t="shared" si="49"/>
        <v/>
      </c>
      <c r="H81" s="4" t="str">
        <f t="shared" si="5"/>
        <v/>
      </c>
      <c r="J81" s="2">
        <f t="shared" si="42"/>
        <v>13.5</v>
      </c>
      <c r="K81" s="4">
        <f t="shared" si="6"/>
        <v>40.5</v>
      </c>
      <c r="L81" s="4">
        <f t="shared" si="7"/>
        <v>0.75</v>
      </c>
      <c r="O81" s="4">
        <f t="shared" si="8"/>
        <v>0</v>
      </c>
      <c r="P81" s="13" t="str">
        <f t="shared" si="50"/>
        <v/>
      </c>
      <c r="Q81" s="4" t="str">
        <f t="shared" si="10"/>
        <v/>
      </c>
      <c r="S81" s="2">
        <f t="shared" si="43"/>
        <v>13.5</v>
      </c>
      <c r="T81" s="4">
        <f t="shared" si="11"/>
        <v>40.5</v>
      </c>
      <c r="U81" s="4">
        <f t="shared" si="12"/>
        <v>0.69</v>
      </c>
      <c r="X81" s="4">
        <f t="shared" si="13"/>
        <v>0</v>
      </c>
      <c r="Y81" s="13" t="str">
        <f t="shared" si="51"/>
        <v/>
      </c>
      <c r="Z81" s="4" t="str">
        <f t="shared" si="15"/>
        <v/>
      </c>
      <c r="AB81" s="2">
        <f t="shared" si="44"/>
        <v>13.5</v>
      </c>
      <c r="AC81" s="4">
        <f t="shared" si="16"/>
        <v>40.5</v>
      </c>
      <c r="AD81" s="4">
        <f t="shared" si="17"/>
        <v>0.81</v>
      </c>
      <c r="AG81" s="4">
        <f t="shared" si="18"/>
        <v>0</v>
      </c>
      <c r="AH81" s="13" t="str">
        <f t="shared" si="52"/>
        <v/>
      </c>
      <c r="AI81" s="4" t="str">
        <f t="shared" si="20"/>
        <v/>
      </c>
      <c r="AJ81" s="13"/>
      <c r="AK81" s="2">
        <f t="shared" si="45"/>
        <v>13.5</v>
      </c>
      <c r="AL81" s="4">
        <f t="shared" si="21"/>
        <v>40.5</v>
      </c>
      <c r="AM81" s="4">
        <f t="shared" si="22"/>
        <v>0.78</v>
      </c>
      <c r="AP81" s="4">
        <f t="shared" si="23"/>
        <v>0</v>
      </c>
      <c r="AQ81" s="13" t="str">
        <f t="shared" si="53"/>
        <v/>
      </c>
      <c r="AR81" s="4" t="str">
        <f t="shared" si="25"/>
        <v/>
      </c>
      <c r="AS81" s="13"/>
      <c r="AT81" s="2">
        <f t="shared" si="46"/>
        <v>13.5</v>
      </c>
      <c r="AU81" s="4">
        <f t="shared" si="26"/>
        <v>40.5</v>
      </c>
      <c r="AV81" s="4">
        <f t="shared" si="27"/>
        <v>0.78</v>
      </c>
      <c r="AY81" s="4">
        <f t="shared" si="28"/>
        <v>0</v>
      </c>
      <c r="AZ81" s="13" t="str">
        <f t="shared" si="54"/>
        <v/>
      </c>
      <c r="BA81" s="4" t="str">
        <f t="shared" si="30"/>
        <v/>
      </c>
      <c r="BB81" s="13"/>
      <c r="BC81" s="2">
        <f t="shared" si="47"/>
        <v>13.5</v>
      </c>
      <c r="BD81" s="4">
        <f t="shared" si="31"/>
        <v>40.5</v>
      </c>
      <c r="BE81" s="4">
        <f t="shared" si="32"/>
        <v>0.78</v>
      </c>
      <c r="BH81" s="4">
        <f t="shared" si="33"/>
        <v>0</v>
      </c>
      <c r="BI81" s="13" t="str">
        <f t="shared" si="55"/>
        <v/>
      </c>
      <c r="BJ81" s="4" t="str">
        <f t="shared" si="35"/>
        <v/>
      </c>
      <c r="BK81" s="13"/>
      <c r="BL81" s="2">
        <f t="shared" si="48"/>
        <v>13.5</v>
      </c>
      <c r="BM81" s="4">
        <f t="shared" si="36"/>
        <v>40.5</v>
      </c>
      <c r="BN81" s="4">
        <f t="shared" si="37"/>
        <v>0.78</v>
      </c>
      <c r="BQ81" s="4">
        <f t="shared" si="38"/>
        <v>0</v>
      </c>
      <c r="BR81" s="13" t="str">
        <f t="shared" si="56"/>
        <v/>
      </c>
      <c r="BS81" s="4" t="str">
        <f t="shared" si="40"/>
        <v/>
      </c>
      <c r="BT81" s="25"/>
    </row>
    <row r="82">
      <c r="A82" s="2">
        <f t="shared" si="41"/>
        <v>14</v>
      </c>
      <c r="B82" s="4">
        <f t="shared" si="1"/>
        <v>42</v>
      </c>
      <c r="C82" s="4">
        <f t="shared" si="2"/>
        <v>0.81</v>
      </c>
      <c r="D82" s="4">
        <f>150.75+1/32</f>
        <v>150.78125</v>
      </c>
      <c r="E82" s="4">
        <f>155.375-1/32</f>
        <v>155.34375</v>
      </c>
      <c r="F82" s="4">
        <f t="shared" si="3"/>
        <v>4.5625</v>
      </c>
      <c r="G82" s="13">
        <f t="shared" si="49"/>
        <v>0.9932202608</v>
      </c>
      <c r="H82" s="4">
        <f t="shared" si="5"/>
        <v>0</v>
      </c>
      <c r="J82" s="2">
        <f t="shared" si="42"/>
        <v>14</v>
      </c>
      <c r="K82" s="4">
        <f t="shared" si="6"/>
        <v>42</v>
      </c>
      <c r="L82" s="4">
        <f t="shared" si="7"/>
        <v>0.72</v>
      </c>
      <c r="M82" s="4">
        <f>150+13/16</f>
        <v>150.8125</v>
      </c>
      <c r="N82" s="4">
        <f>155.375-1/32</f>
        <v>155.34375</v>
      </c>
      <c r="O82" s="4">
        <f t="shared" si="8"/>
        <v>4.53125</v>
      </c>
      <c r="P82" s="13">
        <f t="shared" si="50"/>
        <v>0.9898129771</v>
      </c>
      <c r="Q82" s="4">
        <f t="shared" si="10"/>
        <v>0</v>
      </c>
      <c r="S82" s="2">
        <f t="shared" si="43"/>
        <v>14</v>
      </c>
      <c r="T82" s="4">
        <f t="shared" si="11"/>
        <v>42</v>
      </c>
      <c r="U82" s="4">
        <f t="shared" si="12"/>
        <v>0.66</v>
      </c>
      <c r="V82" s="4">
        <f>150.75+1/32</f>
        <v>150.78125</v>
      </c>
      <c r="W82" s="4">
        <f>155.375-1/32</f>
        <v>155.34375</v>
      </c>
      <c r="X82" s="4">
        <f t="shared" si="13"/>
        <v>4.5625</v>
      </c>
      <c r="Y82" s="13">
        <f t="shared" si="51"/>
        <v>0.9865765725</v>
      </c>
      <c r="Z82" s="4">
        <f t="shared" si="15"/>
        <v>0</v>
      </c>
      <c r="AB82" s="2">
        <f t="shared" si="44"/>
        <v>14</v>
      </c>
      <c r="AC82" s="4">
        <f t="shared" si="16"/>
        <v>42</v>
      </c>
      <c r="AD82" s="4">
        <f t="shared" si="17"/>
        <v>0.78</v>
      </c>
      <c r="AE82" s="4">
        <f>150+13/16</f>
        <v>150.8125</v>
      </c>
      <c r="AF82" s="4">
        <f>155.375-1/32</f>
        <v>155.34375</v>
      </c>
      <c r="AG82" s="4">
        <f t="shared" si="18"/>
        <v>4.53125</v>
      </c>
      <c r="AH82" s="13">
        <f t="shared" si="52"/>
        <v>0.9931739816</v>
      </c>
      <c r="AI82" s="4">
        <f t="shared" si="20"/>
        <v>0</v>
      </c>
      <c r="AJ82" s="13"/>
      <c r="AK82" s="2">
        <f t="shared" si="45"/>
        <v>14</v>
      </c>
      <c r="AL82" s="4">
        <f t="shared" si="21"/>
        <v>42</v>
      </c>
      <c r="AM82" s="4">
        <f t="shared" si="22"/>
        <v>0.75</v>
      </c>
      <c r="AN82" s="4">
        <f t="shared" ref="AN82:AN83" si="57">150.875-1/32</f>
        <v>150.84375</v>
      </c>
      <c r="AO82" s="4">
        <f t="shared" ref="AO82:AO83" si="58">155.25+1/32</f>
        <v>155.28125</v>
      </c>
      <c r="AP82" s="4">
        <f t="shared" si="23"/>
        <v>4.4375</v>
      </c>
      <c r="AQ82" s="13">
        <f t="shared" si="53"/>
        <v>0.9862062359</v>
      </c>
      <c r="AR82" s="4">
        <f t="shared" si="25"/>
        <v>0</v>
      </c>
      <c r="AS82" s="13"/>
      <c r="AT82" s="2">
        <f t="shared" si="46"/>
        <v>14</v>
      </c>
      <c r="AU82" s="4">
        <f t="shared" si="26"/>
        <v>42</v>
      </c>
      <c r="AV82" s="4">
        <f t="shared" si="27"/>
        <v>0.75</v>
      </c>
      <c r="AY82" s="4">
        <f t="shared" si="28"/>
        <v>0</v>
      </c>
      <c r="AZ82" s="13" t="str">
        <f t="shared" si="54"/>
        <v/>
      </c>
      <c r="BA82" s="4" t="str">
        <f t="shared" si="30"/>
        <v/>
      </c>
      <c r="BB82" s="13"/>
      <c r="BC82" s="2">
        <f t="shared" si="47"/>
        <v>14</v>
      </c>
      <c r="BD82" s="4">
        <f t="shared" si="31"/>
        <v>42</v>
      </c>
      <c r="BE82" s="4">
        <f t="shared" si="32"/>
        <v>0.75</v>
      </c>
      <c r="BF82" s="4">
        <f t="shared" ref="BF82:BF84" si="59">150.875</f>
        <v>150.875</v>
      </c>
      <c r="BG82" s="4">
        <f t="shared" ref="BG82:BG84" si="60">155.25+1/32</f>
        <v>155.28125</v>
      </c>
      <c r="BH82" s="4">
        <f t="shared" si="33"/>
        <v>4.40625</v>
      </c>
      <c r="BI82" s="13">
        <f t="shared" si="55"/>
        <v>0.9827275435</v>
      </c>
      <c r="BJ82" s="4">
        <f t="shared" si="35"/>
        <v>0</v>
      </c>
      <c r="BK82" s="13"/>
      <c r="BL82" s="2">
        <f t="shared" si="48"/>
        <v>14</v>
      </c>
      <c r="BM82" s="4">
        <f t="shared" si="36"/>
        <v>42</v>
      </c>
      <c r="BN82" s="4">
        <f t="shared" si="37"/>
        <v>0.75</v>
      </c>
      <c r="BO82" s="4">
        <f>150.875+1/32</f>
        <v>150.90625</v>
      </c>
      <c r="BP82" s="4">
        <f>155.25+1/32</f>
        <v>155.28125</v>
      </c>
      <c r="BQ82" s="4">
        <f t="shared" si="38"/>
        <v>4.375</v>
      </c>
      <c r="BR82" s="13">
        <f t="shared" si="56"/>
        <v>0.9929327736</v>
      </c>
      <c r="BS82" s="4">
        <f t="shared" si="40"/>
        <v>0</v>
      </c>
      <c r="BT82" s="25"/>
    </row>
    <row r="83">
      <c r="A83" s="2">
        <f t="shared" si="41"/>
        <v>14.5</v>
      </c>
      <c r="B83" s="4">
        <f t="shared" si="1"/>
        <v>43.5</v>
      </c>
      <c r="C83" s="4">
        <f t="shared" si="2"/>
        <v>0.78</v>
      </c>
      <c r="F83" s="4">
        <f t="shared" si="3"/>
        <v>0</v>
      </c>
      <c r="G83" s="13" t="str">
        <f t="shared" si="49"/>
        <v/>
      </c>
      <c r="H83" s="4" t="str">
        <f t="shared" si="5"/>
        <v/>
      </c>
      <c r="J83" s="2">
        <f t="shared" si="42"/>
        <v>14.5</v>
      </c>
      <c r="K83" s="4">
        <f t="shared" si="6"/>
        <v>43.5</v>
      </c>
      <c r="L83" s="4">
        <f t="shared" si="7"/>
        <v>0.69</v>
      </c>
      <c r="O83" s="4">
        <f t="shared" si="8"/>
        <v>0</v>
      </c>
      <c r="P83" s="13" t="str">
        <f t="shared" si="50"/>
        <v/>
      </c>
      <c r="Q83" s="4" t="str">
        <f t="shared" si="10"/>
        <v/>
      </c>
      <c r="S83" s="2">
        <f t="shared" si="43"/>
        <v>14.5</v>
      </c>
      <c r="T83" s="4">
        <f t="shared" si="11"/>
        <v>43.5</v>
      </c>
      <c r="U83" s="4">
        <f t="shared" si="12"/>
        <v>0.63</v>
      </c>
      <c r="V83" s="4">
        <f>150+13/16</f>
        <v>150.8125</v>
      </c>
      <c r="W83" s="4">
        <f>155+5/16</f>
        <v>155.3125</v>
      </c>
      <c r="X83" s="4">
        <f t="shared" si="13"/>
        <v>4.5</v>
      </c>
      <c r="Y83" s="13">
        <f t="shared" si="51"/>
        <v>0.9797958971</v>
      </c>
      <c r="Z83" s="4">
        <f t="shared" si="15"/>
        <v>0.003209379896</v>
      </c>
      <c r="AB83" s="2">
        <f t="shared" si="44"/>
        <v>14.5</v>
      </c>
      <c r="AC83" s="4">
        <f t="shared" si="16"/>
        <v>43.5</v>
      </c>
      <c r="AD83" s="4">
        <f t="shared" si="17"/>
        <v>0.75</v>
      </c>
      <c r="AG83" s="4">
        <f t="shared" si="18"/>
        <v>0</v>
      </c>
      <c r="AH83" s="13" t="str">
        <f t="shared" si="52"/>
        <v/>
      </c>
      <c r="AI83" s="4" t="str">
        <f t="shared" si="20"/>
        <v/>
      </c>
      <c r="AJ83" s="13"/>
      <c r="AK83" s="2">
        <f t="shared" si="45"/>
        <v>14.5</v>
      </c>
      <c r="AL83" s="4">
        <f t="shared" si="21"/>
        <v>43.5</v>
      </c>
      <c r="AM83" s="4">
        <f t="shared" si="22"/>
        <v>0.72</v>
      </c>
      <c r="AN83" s="4">
        <f t="shared" si="57"/>
        <v>150.84375</v>
      </c>
      <c r="AO83" s="4">
        <f t="shared" si="58"/>
        <v>155.28125</v>
      </c>
      <c r="AP83" s="4">
        <f t="shared" si="23"/>
        <v>4.4375</v>
      </c>
      <c r="AQ83" s="13">
        <f t="shared" si="53"/>
        <v>0.9862062359</v>
      </c>
      <c r="AR83" s="4">
        <f t="shared" si="25"/>
        <v>0</v>
      </c>
      <c r="AS83" s="13"/>
      <c r="AT83" s="2">
        <f t="shared" si="46"/>
        <v>14.5</v>
      </c>
      <c r="AU83" s="4">
        <f t="shared" si="26"/>
        <v>43.5</v>
      </c>
      <c r="AV83" s="4">
        <f t="shared" si="27"/>
        <v>0.72</v>
      </c>
      <c r="AY83" s="4">
        <f t="shared" si="28"/>
        <v>0</v>
      </c>
      <c r="AZ83" s="13" t="str">
        <f t="shared" si="54"/>
        <v/>
      </c>
      <c r="BA83" s="4" t="str">
        <f t="shared" si="30"/>
        <v/>
      </c>
      <c r="BB83" s="13"/>
      <c r="BC83" s="2">
        <f t="shared" si="47"/>
        <v>14.5</v>
      </c>
      <c r="BD83" s="4">
        <f t="shared" si="31"/>
        <v>43.5</v>
      </c>
      <c r="BE83" s="4">
        <f t="shared" si="32"/>
        <v>0.72</v>
      </c>
      <c r="BF83" s="4">
        <f t="shared" si="59"/>
        <v>150.875</v>
      </c>
      <c r="BG83" s="4">
        <f t="shared" si="60"/>
        <v>155.28125</v>
      </c>
      <c r="BH83" s="4">
        <f t="shared" si="33"/>
        <v>4.40625</v>
      </c>
      <c r="BI83" s="13">
        <f t="shared" si="55"/>
        <v>0.9827275435</v>
      </c>
      <c r="BJ83" s="4">
        <f t="shared" si="35"/>
        <v>0</v>
      </c>
      <c r="BK83" s="13"/>
      <c r="BL83" s="2">
        <f t="shared" si="48"/>
        <v>14.5</v>
      </c>
      <c r="BM83" s="4">
        <f t="shared" si="36"/>
        <v>43.5</v>
      </c>
      <c r="BN83" s="4">
        <f t="shared" si="37"/>
        <v>0.72</v>
      </c>
      <c r="BQ83" s="4">
        <f t="shared" si="38"/>
        <v>0</v>
      </c>
      <c r="BR83" s="13" t="str">
        <f t="shared" si="56"/>
        <v/>
      </c>
      <c r="BS83" s="4" t="str">
        <f t="shared" si="40"/>
        <v/>
      </c>
      <c r="BT83" s="25"/>
    </row>
    <row r="84">
      <c r="A84" s="2">
        <f t="shared" si="41"/>
        <v>15</v>
      </c>
      <c r="B84" s="4">
        <f t="shared" si="1"/>
        <v>45</v>
      </c>
      <c r="C84" s="4">
        <f t="shared" si="2"/>
        <v>0.75</v>
      </c>
      <c r="D84" s="4">
        <f>150.75+1/32</f>
        <v>150.78125</v>
      </c>
      <c r="E84" s="4">
        <f>155.375-1/32</f>
        <v>155.34375</v>
      </c>
      <c r="F84" s="4">
        <f t="shared" si="3"/>
        <v>4.5625</v>
      </c>
      <c r="G84" s="13">
        <f t="shared" si="49"/>
        <v>0.9932202608</v>
      </c>
      <c r="H84" s="4">
        <f t="shared" si="5"/>
        <v>0</v>
      </c>
      <c r="J84" s="2">
        <f t="shared" si="42"/>
        <v>15</v>
      </c>
      <c r="K84" s="4">
        <f t="shared" si="6"/>
        <v>45</v>
      </c>
      <c r="L84" s="4">
        <f t="shared" si="7"/>
        <v>0.66</v>
      </c>
      <c r="M84" s="4">
        <f>150+13/16</f>
        <v>150.8125</v>
      </c>
      <c r="N84" s="4">
        <f>155.375-1/32</f>
        <v>155.34375</v>
      </c>
      <c r="O84" s="4">
        <f t="shared" si="8"/>
        <v>4.53125</v>
      </c>
      <c r="P84" s="13">
        <f t="shared" si="50"/>
        <v>0.9898129771</v>
      </c>
      <c r="Q84" s="4">
        <f t="shared" si="10"/>
        <v>0</v>
      </c>
      <c r="S84" s="2">
        <f t="shared" si="43"/>
        <v>15</v>
      </c>
      <c r="T84" s="4">
        <f t="shared" si="11"/>
        <v>45</v>
      </c>
      <c r="U84" s="4">
        <f t="shared" si="12"/>
        <v>0.6</v>
      </c>
      <c r="V84" s="4">
        <f>150.875</f>
        <v>150.875</v>
      </c>
      <c r="W84" s="4">
        <f>155.25-1/32</f>
        <v>155.21875</v>
      </c>
      <c r="X84" s="4">
        <f t="shared" si="13"/>
        <v>4.34375</v>
      </c>
      <c r="Y84" s="13">
        <f t="shared" si="51"/>
        <v>0.9626352719</v>
      </c>
      <c r="Z84" s="4">
        <f t="shared" si="15"/>
        <v>0.005321163884</v>
      </c>
      <c r="AB84" s="2">
        <f t="shared" si="44"/>
        <v>15</v>
      </c>
      <c r="AC84" s="4">
        <f t="shared" si="16"/>
        <v>45</v>
      </c>
      <c r="AD84" s="4">
        <f t="shared" si="17"/>
        <v>0.72</v>
      </c>
      <c r="AE84" s="4">
        <f>150+13/16</f>
        <v>150.8125</v>
      </c>
      <c r="AF84" s="4">
        <f>155+5/16</f>
        <v>155.3125</v>
      </c>
      <c r="AG84" s="4">
        <f t="shared" si="18"/>
        <v>4.5</v>
      </c>
      <c r="AH84" s="13">
        <f t="shared" si="52"/>
        <v>0.9897433186</v>
      </c>
      <c r="AI84" s="4">
        <f t="shared" si="20"/>
        <v>0</v>
      </c>
      <c r="AJ84" s="13"/>
      <c r="AK84" s="2">
        <f t="shared" si="45"/>
        <v>15</v>
      </c>
      <c r="AL84" s="4">
        <f t="shared" si="21"/>
        <v>45</v>
      </c>
      <c r="AM84" s="4">
        <f t="shared" si="22"/>
        <v>0.69</v>
      </c>
      <c r="AN84" s="4">
        <f t="shared" ref="AN84:AN85" si="61">150.875</f>
        <v>150.875</v>
      </c>
      <c r="AO84" s="4">
        <f>155+5/16</f>
        <v>155.3125</v>
      </c>
      <c r="AP84" s="4">
        <f t="shared" si="23"/>
        <v>4.4375</v>
      </c>
      <c r="AQ84" s="13">
        <f t="shared" si="53"/>
        <v>0.9862062359</v>
      </c>
      <c r="AR84" s="4">
        <f t="shared" si="25"/>
        <v>0</v>
      </c>
      <c r="AS84" s="13"/>
      <c r="AT84" s="2">
        <f t="shared" si="46"/>
        <v>15</v>
      </c>
      <c r="AU84" s="4">
        <f t="shared" si="26"/>
        <v>45</v>
      </c>
      <c r="AV84" s="4">
        <f t="shared" si="27"/>
        <v>0.69</v>
      </c>
      <c r="AW84" s="4">
        <f>150.875</f>
        <v>150.875</v>
      </c>
      <c r="AX84" s="4">
        <f>155.25+1/32</f>
        <v>155.28125</v>
      </c>
      <c r="AY84" s="4">
        <f t="shared" si="28"/>
        <v>4.40625</v>
      </c>
      <c r="AZ84" s="13">
        <f t="shared" si="54"/>
        <v>0.9929823694</v>
      </c>
      <c r="BA84" s="4">
        <f t="shared" si="30"/>
        <v>0</v>
      </c>
      <c r="BB84" s="13"/>
      <c r="BC84" s="2">
        <f t="shared" si="47"/>
        <v>15</v>
      </c>
      <c r="BD84" s="4">
        <f t="shared" si="31"/>
        <v>45</v>
      </c>
      <c r="BE84" s="4">
        <f t="shared" si="32"/>
        <v>0.69</v>
      </c>
      <c r="BF84" s="4">
        <f t="shared" si="59"/>
        <v>150.875</v>
      </c>
      <c r="BG84" s="4">
        <f t="shared" si="60"/>
        <v>155.28125</v>
      </c>
      <c r="BH84" s="4">
        <f t="shared" si="33"/>
        <v>4.40625</v>
      </c>
      <c r="BI84" s="13">
        <f t="shared" si="55"/>
        <v>0.9827275435</v>
      </c>
      <c r="BJ84" s="4">
        <f t="shared" si="35"/>
        <v>0</v>
      </c>
      <c r="BK84" s="13"/>
      <c r="BL84" s="2">
        <f t="shared" si="48"/>
        <v>15</v>
      </c>
      <c r="BM84" s="4">
        <f t="shared" si="36"/>
        <v>45</v>
      </c>
      <c r="BN84" s="4">
        <f t="shared" si="37"/>
        <v>0.69</v>
      </c>
      <c r="BO84" s="4">
        <f t="shared" ref="BO84:BO85" si="62">151-1/16</f>
        <v>150.9375</v>
      </c>
      <c r="BP84" s="2">
        <v>155.25</v>
      </c>
      <c r="BQ84" s="4">
        <f t="shared" si="38"/>
        <v>4.3125</v>
      </c>
      <c r="BR84" s="13">
        <f t="shared" si="56"/>
        <v>0.9858148842</v>
      </c>
      <c r="BS84" s="4">
        <f t="shared" si="40"/>
        <v>0</v>
      </c>
      <c r="BT84" s="25"/>
    </row>
    <row r="85">
      <c r="A85" s="2">
        <f t="shared" si="41"/>
        <v>15.5</v>
      </c>
      <c r="B85" s="4">
        <f t="shared" si="1"/>
        <v>46.5</v>
      </c>
      <c r="C85" s="4">
        <f t="shared" si="2"/>
        <v>0.72</v>
      </c>
      <c r="F85" s="4">
        <f t="shared" si="3"/>
        <v>0</v>
      </c>
      <c r="G85" s="13" t="str">
        <f t="shared" si="49"/>
        <v/>
      </c>
      <c r="H85" s="4" t="str">
        <f t="shared" si="5"/>
        <v/>
      </c>
      <c r="J85" s="2">
        <f t="shared" si="42"/>
        <v>15.5</v>
      </c>
      <c r="K85" s="4">
        <f t="shared" si="6"/>
        <v>46.5</v>
      </c>
      <c r="L85" s="4">
        <f t="shared" si="7"/>
        <v>0.63</v>
      </c>
      <c r="O85" s="4">
        <f t="shared" si="8"/>
        <v>0</v>
      </c>
      <c r="P85" s="13" t="str">
        <f t="shared" si="50"/>
        <v/>
      </c>
      <c r="Q85" s="4" t="str">
        <f t="shared" si="10"/>
        <v/>
      </c>
      <c r="S85" s="2">
        <f t="shared" si="43"/>
        <v>15.5</v>
      </c>
      <c r="T85" s="4">
        <f t="shared" si="11"/>
        <v>46.5</v>
      </c>
      <c r="U85" s="4">
        <f t="shared" si="12"/>
        <v>0.57</v>
      </c>
      <c r="V85" s="2">
        <v>151.0</v>
      </c>
      <c r="W85" s="4">
        <f>155.125-1/32</f>
        <v>155.09375</v>
      </c>
      <c r="X85" s="4">
        <f t="shared" si="13"/>
        <v>4.09375</v>
      </c>
      <c r="Y85" s="13">
        <f t="shared" si="51"/>
        <v>0.9345230513</v>
      </c>
      <c r="Z85" s="4">
        <f t="shared" si="15"/>
        <v>0.008092945845</v>
      </c>
      <c r="AB85" s="2">
        <f t="shared" si="44"/>
        <v>15.5</v>
      </c>
      <c r="AC85" s="4">
        <f t="shared" si="16"/>
        <v>46.5</v>
      </c>
      <c r="AD85" s="4">
        <f t="shared" si="17"/>
        <v>0.69</v>
      </c>
      <c r="AG85" s="4">
        <f t="shared" si="18"/>
        <v>0</v>
      </c>
      <c r="AH85" s="13" t="str">
        <f t="shared" si="52"/>
        <v/>
      </c>
      <c r="AI85" s="4" t="str">
        <f t="shared" si="20"/>
        <v/>
      </c>
      <c r="AJ85" s="13"/>
      <c r="AK85" s="2">
        <f t="shared" si="45"/>
        <v>15.5</v>
      </c>
      <c r="AL85" s="4">
        <f t="shared" si="21"/>
        <v>46.5</v>
      </c>
      <c r="AM85" s="4">
        <f t="shared" si="22"/>
        <v>0.66</v>
      </c>
      <c r="AN85" s="4">
        <f t="shared" si="61"/>
        <v>150.875</v>
      </c>
      <c r="AO85" s="4">
        <f>155.25+1/32</f>
        <v>155.28125</v>
      </c>
      <c r="AP85" s="4">
        <f t="shared" si="23"/>
        <v>4.40625</v>
      </c>
      <c r="AQ85" s="13">
        <f t="shared" si="53"/>
        <v>0.9827275435</v>
      </c>
      <c r="AR85" s="4">
        <f t="shared" si="25"/>
        <v>0</v>
      </c>
      <c r="AS85" s="13"/>
      <c r="AT85" s="2">
        <f t="shared" si="46"/>
        <v>15.5</v>
      </c>
      <c r="AU85" s="4">
        <f t="shared" si="26"/>
        <v>46.5</v>
      </c>
      <c r="AV85" s="4">
        <f t="shared" si="27"/>
        <v>0.66</v>
      </c>
      <c r="AW85" s="4">
        <f>150.875+1/32</f>
        <v>150.90625</v>
      </c>
      <c r="AX85" s="2">
        <v>155.25</v>
      </c>
      <c r="AY85" s="4">
        <f t="shared" si="28"/>
        <v>4.34375</v>
      </c>
      <c r="AZ85" s="13">
        <f t="shared" si="54"/>
        <v>0.9859147894</v>
      </c>
      <c r="BA85" s="4">
        <f t="shared" si="30"/>
        <v>0</v>
      </c>
      <c r="BB85" s="13"/>
      <c r="BC85" s="2">
        <f t="shared" si="47"/>
        <v>15.5</v>
      </c>
      <c r="BD85" s="4">
        <f t="shared" si="31"/>
        <v>46.5</v>
      </c>
      <c r="BE85" s="4">
        <f t="shared" si="32"/>
        <v>0.66</v>
      </c>
      <c r="BF85" s="4">
        <f>150.875+1/32</f>
        <v>150.90625</v>
      </c>
      <c r="BG85" s="2">
        <v>155.25</v>
      </c>
      <c r="BH85" s="4">
        <f t="shared" si="33"/>
        <v>4.34375</v>
      </c>
      <c r="BI85" s="13">
        <f t="shared" si="55"/>
        <v>0.9757329525</v>
      </c>
      <c r="BJ85" s="4">
        <f t="shared" si="35"/>
        <v>0.00366583905</v>
      </c>
      <c r="BK85" s="13"/>
      <c r="BL85" s="2">
        <f t="shared" si="48"/>
        <v>15.5</v>
      </c>
      <c r="BM85" s="4">
        <f t="shared" si="36"/>
        <v>46.5</v>
      </c>
      <c r="BN85" s="4">
        <f t="shared" si="37"/>
        <v>0.66</v>
      </c>
      <c r="BO85" s="4">
        <f t="shared" si="62"/>
        <v>150.9375</v>
      </c>
      <c r="BP85" s="4">
        <f>155.25-1/32</f>
        <v>155.21875</v>
      </c>
      <c r="BQ85" s="4">
        <f t="shared" si="38"/>
        <v>4.28125</v>
      </c>
      <c r="BR85" s="13">
        <f t="shared" si="56"/>
        <v>0.982236597</v>
      </c>
      <c r="BS85" s="4">
        <f t="shared" si="40"/>
        <v>0</v>
      </c>
      <c r="BT85" s="25"/>
    </row>
    <row r="86">
      <c r="A86" s="2">
        <f t="shared" si="41"/>
        <v>16</v>
      </c>
      <c r="B86" s="4">
        <f t="shared" si="1"/>
        <v>48</v>
      </c>
      <c r="C86" s="4">
        <f t="shared" si="2"/>
        <v>0.69</v>
      </c>
      <c r="D86" s="4">
        <f>150.75+1/32</f>
        <v>150.78125</v>
      </c>
      <c r="E86" s="4">
        <f>155.375-1/32</f>
        <v>155.34375</v>
      </c>
      <c r="F86" s="4">
        <f t="shared" si="3"/>
        <v>4.5625</v>
      </c>
      <c r="G86" s="13">
        <f t="shared" si="49"/>
        <v>0.9932202608</v>
      </c>
      <c r="H86" s="4">
        <f t="shared" si="5"/>
        <v>0</v>
      </c>
      <c r="J86" s="2">
        <f t="shared" si="42"/>
        <v>16</v>
      </c>
      <c r="K86" s="4">
        <f t="shared" si="6"/>
        <v>48</v>
      </c>
      <c r="L86" s="4">
        <f t="shared" si="7"/>
        <v>0.6</v>
      </c>
      <c r="M86" s="4">
        <f t="shared" ref="M86:M87" si="63">150+13/16</f>
        <v>150.8125</v>
      </c>
      <c r="N86" s="4">
        <f>155.375-1/32</f>
        <v>155.34375</v>
      </c>
      <c r="O86" s="4">
        <f t="shared" si="8"/>
        <v>4.53125</v>
      </c>
      <c r="P86" s="13">
        <f t="shared" si="50"/>
        <v>0.9898129771</v>
      </c>
      <c r="Q86" s="4">
        <f t="shared" si="10"/>
        <v>0</v>
      </c>
      <c r="S86" s="2">
        <f t="shared" si="43"/>
        <v>16</v>
      </c>
      <c r="T86" s="4">
        <f t="shared" si="11"/>
        <v>48</v>
      </c>
      <c r="U86" s="4">
        <f t="shared" si="12"/>
        <v>0.54</v>
      </c>
      <c r="V86" s="4">
        <f>151+3/16</f>
        <v>151.1875</v>
      </c>
      <c r="W86" s="4">
        <f>155-1/16</f>
        <v>154.9375</v>
      </c>
      <c r="X86" s="4">
        <f t="shared" si="13"/>
        <v>3.75</v>
      </c>
      <c r="Y86" s="13">
        <f t="shared" si="51"/>
        <v>0.894427191</v>
      </c>
      <c r="Z86" s="4">
        <f t="shared" si="15"/>
        <v>0.01045029282</v>
      </c>
      <c r="AB86" s="2">
        <f t="shared" si="44"/>
        <v>16</v>
      </c>
      <c r="AC86" s="4">
        <f t="shared" si="16"/>
        <v>48</v>
      </c>
      <c r="AD86" s="4">
        <f t="shared" si="17"/>
        <v>0.66</v>
      </c>
      <c r="AE86" s="4">
        <f>150+13/16</f>
        <v>150.8125</v>
      </c>
      <c r="AF86" s="4">
        <f>155.25+1/32</f>
        <v>155.28125</v>
      </c>
      <c r="AG86" s="4">
        <f t="shared" si="18"/>
        <v>4.46875</v>
      </c>
      <c r="AH86" s="13">
        <f t="shared" si="52"/>
        <v>0.9863007227</v>
      </c>
      <c r="AI86" s="4">
        <f t="shared" si="20"/>
        <v>0</v>
      </c>
      <c r="AJ86" s="13"/>
      <c r="AK86" s="2">
        <f t="shared" si="45"/>
        <v>16</v>
      </c>
      <c r="AL86" s="4">
        <f t="shared" si="21"/>
        <v>48</v>
      </c>
      <c r="AM86" s="4">
        <f t="shared" si="22"/>
        <v>0.63</v>
      </c>
      <c r="AN86" s="4">
        <f>150.875+1/32</f>
        <v>150.90625</v>
      </c>
      <c r="AO86" s="4">
        <f>155.25-1/32</f>
        <v>155.21875</v>
      </c>
      <c r="AP86" s="4">
        <f t="shared" si="23"/>
        <v>4.3125</v>
      </c>
      <c r="AQ86" s="13">
        <f t="shared" si="53"/>
        <v>0.9722167862</v>
      </c>
      <c r="AR86" s="4">
        <f t="shared" si="25"/>
        <v>0.003506076646</v>
      </c>
      <c r="AS86" s="13"/>
      <c r="AT86" s="2">
        <f t="shared" si="46"/>
        <v>16</v>
      </c>
      <c r="AU86" s="4">
        <f t="shared" si="26"/>
        <v>48</v>
      </c>
      <c r="AV86" s="4">
        <f t="shared" si="27"/>
        <v>0.63</v>
      </c>
      <c r="AW86" s="4">
        <f>151-1/16</f>
        <v>150.9375</v>
      </c>
      <c r="AX86" s="4">
        <f>155.25-1/32</f>
        <v>155.21875</v>
      </c>
      <c r="AY86" s="4">
        <f t="shared" si="28"/>
        <v>4.28125</v>
      </c>
      <c r="AZ86" s="13">
        <f t="shared" si="54"/>
        <v>0.978796178</v>
      </c>
      <c r="BA86" s="4">
        <f t="shared" si="30"/>
        <v>0.003173699731</v>
      </c>
      <c r="BB86" s="13"/>
      <c r="BC86" s="2">
        <f t="shared" si="47"/>
        <v>16</v>
      </c>
      <c r="BD86" s="4">
        <f t="shared" si="31"/>
        <v>48</v>
      </c>
      <c r="BE86" s="4">
        <f t="shared" si="32"/>
        <v>0.63</v>
      </c>
      <c r="BF86" s="2">
        <f>151-1/32</f>
        <v>150.96875</v>
      </c>
      <c r="BG86" s="4">
        <f>155+3/16</f>
        <v>155.1875</v>
      </c>
      <c r="BH86" s="4">
        <f t="shared" si="33"/>
        <v>4.21875</v>
      </c>
      <c r="BI86" s="13">
        <f t="shared" si="55"/>
        <v>0.9615911471</v>
      </c>
      <c r="BJ86" s="4">
        <f t="shared" si="35"/>
        <v>0.004835899521</v>
      </c>
      <c r="BK86" s="13"/>
      <c r="BL86" s="2">
        <f t="shared" si="48"/>
        <v>16</v>
      </c>
      <c r="BM86" s="4">
        <f t="shared" si="36"/>
        <v>48</v>
      </c>
      <c r="BN86" s="4">
        <f t="shared" si="37"/>
        <v>0.63</v>
      </c>
      <c r="BO86" s="2">
        <v>151.0</v>
      </c>
      <c r="BP86" s="4">
        <f>155+3/16</f>
        <v>155.1875</v>
      </c>
      <c r="BQ86" s="4">
        <f t="shared" si="38"/>
        <v>4.1875</v>
      </c>
      <c r="BR86" s="13">
        <f t="shared" si="56"/>
        <v>0.9714226536</v>
      </c>
      <c r="BS86" s="4">
        <f t="shared" si="40"/>
        <v>0.003794442198</v>
      </c>
      <c r="BT86" s="25"/>
    </row>
    <row r="87">
      <c r="A87" s="2">
        <f t="shared" si="41"/>
        <v>16.5</v>
      </c>
      <c r="B87" s="4">
        <f t="shared" si="1"/>
        <v>49.5</v>
      </c>
      <c r="C87" s="4">
        <f t="shared" si="2"/>
        <v>0.66</v>
      </c>
      <c r="F87" s="4">
        <f t="shared" si="3"/>
        <v>0</v>
      </c>
      <c r="G87" s="13" t="str">
        <f t="shared" si="49"/>
        <v/>
      </c>
      <c r="H87" s="4" t="str">
        <f t="shared" si="5"/>
        <v/>
      </c>
      <c r="J87" s="2">
        <f t="shared" si="42"/>
        <v>16.5</v>
      </c>
      <c r="K87" s="4">
        <f t="shared" si="6"/>
        <v>49.5</v>
      </c>
      <c r="L87" s="4">
        <f t="shared" si="7"/>
        <v>0.57</v>
      </c>
      <c r="M87" s="4">
        <f t="shared" si="63"/>
        <v>150.8125</v>
      </c>
      <c r="N87" s="4">
        <f>155+5/16</f>
        <v>155.3125</v>
      </c>
      <c r="O87" s="4">
        <f t="shared" si="8"/>
        <v>4.5</v>
      </c>
      <c r="P87" s="13">
        <f t="shared" si="50"/>
        <v>0.9863939238</v>
      </c>
      <c r="Q87" s="4">
        <f t="shared" si="10"/>
        <v>0</v>
      </c>
      <c r="S87" s="2">
        <f t="shared" si="43"/>
        <v>16.5</v>
      </c>
      <c r="T87" s="4">
        <f t="shared" si="11"/>
        <v>49.5</v>
      </c>
      <c r="U87" s="4">
        <f t="shared" si="12"/>
        <v>0.51</v>
      </c>
      <c r="V87" s="4">
        <f>151+5/16</f>
        <v>151.3125</v>
      </c>
      <c r="W87" s="4">
        <f>154+13/16</f>
        <v>154.8125</v>
      </c>
      <c r="X87" s="4">
        <f t="shared" si="13"/>
        <v>3.5</v>
      </c>
      <c r="Y87" s="13">
        <f t="shared" si="51"/>
        <v>0.8640987598</v>
      </c>
      <c r="Z87" s="4">
        <f t="shared" si="15"/>
        <v>0.01230531465</v>
      </c>
      <c r="AB87" s="2">
        <f t="shared" si="44"/>
        <v>16.5</v>
      </c>
      <c r="AC87" s="4">
        <f t="shared" si="16"/>
        <v>49.5</v>
      </c>
      <c r="AD87" s="4">
        <f t="shared" si="17"/>
        <v>0.63</v>
      </c>
      <c r="AE87" s="4">
        <f>150.875</f>
        <v>150.875</v>
      </c>
      <c r="AF87" s="2">
        <v>155.25</v>
      </c>
      <c r="AG87" s="4">
        <f t="shared" si="18"/>
        <v>4.375</v>
      </c>
      <c r="AH87" s="13">
        <f t="shared" si="52"/>
        <v>0.9759000729</v>
      </c>
      <c r="AI87" s="4">
        <f t="shared" si="20"/>
        <v>0.003839054375</v>
      </c>
      <c r="AJ87" s="13"/>
      <c r="AK87" s="2">
        <f t="shared" si="45"/>
        <v>16.5</v>
      </c>
      <c r="AL87" s="4">
        <f t="shared" si="21"/>
        <v>49.5</v>
      </c>
      <c r="AM87" s="4">
        <f t="shared" si="22"/>
        <v>0.6</v>
      </c>
      <c r="AN87" s="4">
        <f>151-1/16</f>
        <v>150.9375</v>
      </c>
      <c r="AO87" s="4">
        <f>155+3/16</f>
        <v>155.1875</v>
      </c>
      <c r="AP87" s="4">
        <f t="shared" si="23"/>
        <v>4.25</v>
      </c>
      <c r="AQ87" s="13">
        <f t="shared" si="53"/>
        <v>0.9651460249</v>
      </c>
      <c r="AR87" s="4">
        <f t="shared" si="25"/>
        <v>0.005104941269</v>
      </c>
      <c r="AS87" s="13"/>
      <c r="AT87" s="2">
        <f t="shared" si="46"/>
        <v>16.5</v>
      </c>
      <c r="AU87" s="4">
        <f t="shared" si="26"/>
        <v>49.5</v>
      </c>
      <c r="AV87" s="4">
        <f t="shared" si="27"/>
        <v>0.6</v>
      </c>
      <c r="AW87" s="2">
        <v>151.0</v>
      </c>
      <c r="AX87" s="4">
        <f>155.125+1/32</f>
        <v>155.15625</v>
      </c>
      <c r="AY87" s="4">
        <f t="shared" si="28"/>
        <v>4.15625</v>
      </c>
      <c r="AZ87" s="13">
        <f t="shared" si="54"/>
        <v>0.9644013325</v>
      </c>
      <c r="BA87" s="4">
        <f t="shared" si="30"/>
        <v>0.00450338458</v>
      </c>
      <c r="BB87" s="13"/>
      <c r="BC87" s="2">
        <f t="shared" si="47"/>
        <v>16.5</v>
      </c>
      <c r="BD87" s="4">
        <f t="shared" si="31"/>
        <v>49.5</v>
      </c>
      <c r="BE87" s="4">
        <f t="shared" si="32"/>
        <v>0.6</v>
      </c>
      <c r="BF87" s="4">
        <f>151</f>
        <v>151</v>
      </c>
      <c r="BG87" s="2">
        <v>155.125</v>
      </c>
      <c r="BH87" s="4">
        <f t="shared" si="33"/>
        <v>4.125</v>
      </c>
      <c r="BI87" s="13">
        <f t="shared" si="55"/>
        <v>0.9508467747</v>
      </c>
      <c r="BJ87" s="4">
        <f t="shared" si="35"/>
        <v>0.005845616294</v>
      </c>
      <c r="BK87" s="13"/>
      <c r="BL87" s="2">
        <f t="shared" si="48"/>
        <v>16.5</v>
      </c>
      <c r="BM87" s="4">
        <f t="shared" si="36"/>
        <v>49.5</v>
      </c>
      <c r="BN87" s="4">
        <f t="shared" si="37"/>
        <v>0.6</v>
      </c>
      <c r="BO87" s="4">
        <f>151+1/32</f>
        <v>151.03125</v>
      </c>
      <c r="BP87" s="2">
        <v>155.125</v>
      </c>
      <c r="BQ87" s="4">
        <f t="shared" si="38"/>
        <v>4.09375</v>
      </c>
      <c r="BR87" s="13">
        <f t="shared" si="56"/>
        <v>0.9604869657</v>
      </c>
      <c r="BS87" s="4">
        <f t="shared" si="40"/>
        <v>0.004904339337</v>
      </c>
      <c r="BT87" s="25"/>
    </row>
    <row r="88">
      <c r="A88" s="2">
        <f t="shared" si="41"/>
        <v>17</v>
      </c>
      <c r="B88" s="4">
        <f t="shared" si="1"/>
        <v>51</v>
      </c>
      <c r="C88" s="4">
        <f t="shared" si="2"/>
        <v>0.63</v>
      </c>
      <c r="D88" s="4">
        <f>150.75+1/32</f>
        <v>150.78125</v>
      </c>
      <c r="E88" s="4">
        <f>155.375-1/32</f>
        <v>155.34375</v>
      </c>
      <c r="F88" s="4">
        <f t="shared" si="3"/>
        <v>4.5625</v>
      </c>
      <c r="G88" s="13">
        <f t="shared" si="49"/>
        <v>0.9932202608</v>
      </c>
      <c r="H88" s="4">
        <f t="shared" si="5"/>
        <v>0</v>
      </c>
      <c r="J88" s="2">
        <f t="shared" si="42"/>
        <v>17</v>
      </c>
      <c r="K88" s="4">
        <f t="shared" si="6"/>
        <v>51</v>
      </c>
      <c r="L88" s="4">
        <f t="shared" si="7"/>
        <v>0.54</v>
      </c>
      <c r="M88" s="2">
        <v>150.875</v>
      </c>
      <c r="N88" s="2">
        <v>155.25</v>
      </c>
      <c r="O88" s="4">
        <f t="shared" si="8"/>
        <v>4.375</v>
      </c>
      <c r="P88" s="13">
        <f t="shared" si="50"/>
        <v>0.9725975252</v>
      </c>
      <c r="Q88" s="4">
        <f t="shared" si="10"/>
        <v>0.00388028773</v>
      </c>
      <c r="S88" s="2">
        <f t="shared" si="43"/>
        <v>17</v>
      </c>
      <c r="T88" s="4">
        <f t="shared" si="11"/>
        <v>51</v>
      </c>
      <c r="U88" s="4">
        <f t="shared" si="12"/>
        <v>0.48</v>
      </c>
      <c r="V88" s="4">
        <f>151.5-1/32</f>
        <v>151.46875</v>
      </c>
      <c r="W88" s="2">
        <v>154.625</v>
      </c>
      <c r="X88" s="4">
        <f t="shared" si="13"/>
        <v>3.15625</v>
      </c>
      <c r="Y88" s="13">
        <f t="shared" si="51"/>
        <v>0.8205689083</v>
      </c>
      <c r="Z88" s="4">
        <f t="shared" si="15"/>
        <v>0.01334013406</v>
      </c>
      <c r="AB88" s="2">
        <f t="shared" si="44"/>
        <v>17</v>
      </c>
      <c r="AC88" s="4">
        <f t="shared" si="16"/>
        <v>51</v>
      </c>
      <c r="AD88" s="4">
        <f t="shared" si="17"/>
        <v>0.6</v>
      </c>
      <c r="AE88" s="4">
        <f>151-1/32</f>
        <v>150.96875</v>
      </c>
      <c r="AF88" s="4">
        <f>155.125+1/32</f>
        <v>155.15625</v>
      </c>
      <c r="AG88" s="4">
        <f t="shared" si="18"/>
        <v>4.1875</v>
      </c>
      <c r="AH88" s="13">
        <f t="shared" si="52"/>
        <v>0.954758936</v>
      </c>
      <c r="AI88" s="4">
        <f t="shared" si="20"/>
        <v>0.005794283442</v>
      </c>
      <c r="AJ88" s="13"/>
      <c r="AK88" s="2">
        <f t="shared" si="45"/>
        <v>17</v>
      </c>
      <c r="AL88" s="4">
        <f t="shared" si="21"/>
        <v>51</v>
      </c>
      <c r="AM88" s="4">
        <f t="shared" si="22"/>
        <v>0.57</v>
      </c>
      <c r="AN88" s="2">
        <f>151.125-1/32</f>
        <v>151.09375</v>
      </c>
      <c r="AO88" s="4">
        <f>155.125-1/32</f>
        <v>155.09375</v>
      </c>
      <c r="AP88" s="4">
        <f t="shared" si="23"/>
        <v>4</v>
      </c>
      <c r="AQ88" s="13">
        <f t="shared" si="53"/>
        <v>0.9363291776</v>
      </c>
      <c r="AR88" s="4">
        <f t="shared" si="25"/>
        <v>0.006880676085</v>
      </c>
      <c r="AS88" s="13"/>
      <c r="AT88" s="2">
        <f t="shared" si="46"/>
        <v>17</v>
      </c>
      <c r="AU88" s="4">
        <f t="shared" si="26"/>
        <v>51</v>
      </c>
      <c r="AV88" s="4">
        <f t="shared" si="27"/>
        <v>0.57</v>
      </c>
      <c r="AW88" s="4">
        <f>151+1/16</f>
        <v>151.0625</v>
      </c>
      <c r="AX88" s="4">
        <f>155.125-1/32</f>
        <v>155.09375</v>
      </c>
      <c r="AY88" s="4">
        <f t="shared" si="28"/>
        <v>4.03125</v>
      </c>
      <c r="AZ88" s="13">
        <f t="shared" si="54"/>
        <v>0.9497883459</v>
      </c>
      <c r="BA88" s="4">
        <f t="shared" si="30"/>
        <v>0.005987009683</v>
      </c>
      <c r="BB88" s="13"/>
      <c r="BC88" s="2">
        <f t="shared" si="47"/>
        <v>17</v>
      </c>
      <c r="BD88" s="4">
        <f t="shared" si="31"/>
        <v>51</v>
      </c>
      <c r="BE88" s="4">
        <f t="shared" si="32"/>
        <v>0.57</v>
      </c>
      <c r="BF88" s="4">
        <f>151+1/16</f>
        <v>151.0625</v>
      </c>
      <c r="BG88" s="4">
        <f>155+1/16</f>
        <v>155.0625</v>
      </c>
      <c r="BH88" s="4">
        <f t="shared" si="33"/>
        <v>4</v>
      </c>
      <c r="BI88" s="13">
        <f t="shared" si="55"/>
        <v>0.9363291776</v>
      </c>
      <c r="BJ88" s="4">
        <f t="shared" si="35"/>
        <v>0.006880676085</v>
      </c>
      <c r="BK88" s="13"/>
      <c r="BL88" s="2">
        <f t="shared" si="48"/>
        <v>17</v>
      </c>
      <c r="BM88" s="4">
        <f t="shared" si="36"/>
        <v>51</v>
      </c>
      <c r="BN88" s="4">
        <f t="shared" si="37"/>
        <v>0.57</v>
      </c>
      <c r="BO88" s="4">
        <f>151.125-1/32</f>
        <v>151.09375</v>
      </c>
      <c r="BP88" s="4">
        <f>155+1/16</f>
        <v>155.0625</v>
      </c>
      <c r="BQ88" s="4">
        <f t="shared" si="38"/>
        <v>3.96875</v>
      </c>
      <c r="BR88" s="13">
        <f t="shared" si="56"/>
        <v>0.9457093619</v>
      </c>
      <c r="BS88" s="4">
        <f t="shared" si="40"/>
        <v>0.005874617413</v>
      </c>
      <c r="BT88" s="25"/>
    </row>
    <row r="89">
      <c r="A89" s="2">
        <f t="shared" si="41"/>
        <v>17.5</v>
      </c>
      <c r="B89" s="4">
        <f t="shared" si="1"/>
        <v>52.5</v>
      </c>
      <c r="C89" s="4">
        <f t="shared" si="2"/>
        <v>0.6</v>
      </c>
      <c r="F89" s="4">
        <f t="shared" si="3"/>
        <v>0</v>
      </c>
      <c r="G89" s="13" t="str">
        <f t="shared" si="49"/>
        <v/>
      </c>
      <c r="H89" s="4" t="str">
        <f t="shared" si="5"/>
        <v/>
      </c>
      <c r="J89" s="2">
        <f t="shared" si="42"/>
        <v>17.5</v>
      </c>
      <c r="K89" s="4">
        <f t="shared" si="6"/>
        <v>52.5</v>
      </c>
      <c r="L89" s="4">
        <f t="shared" si="7"/>
        <v>0.51</v>
      </c>
      <c r="M89" s="2">
        <v>151.0</v>
      </c>
      <c r="N89" s="2">
        <v>155.125</v>
      </c>
      <c r="O89" s="4">
        <f t="shared" si="8"/>
        <v>4.125</v>
      </c>
      <c r="P89" s="13">
        <f t="shared" si="50"/>
        <v>0.9444002816</v>
      </c>
      <c r="Q89" s="4">
        <f t="shared" si="10"/>
        <v>0.006579084225</v>
      </c>
      <c r="S89" s="2">
        <f t="shared" si="43"/>
        <v>17.5</v>
      </c>
      <c r="T89" s="4">
        <f t="shared" si="11"/>
        <v>52.5</v>
      </c>
      <c r="U89" s="4">
        <f t="shared" si="12"/>
        <v>0.45</v>
      </c>
      <c r="V89" s="4">
        <f t="shared" ref="V89:V90" si="64">151.5+1/32</f>
        <v>151.53125</v>
      </c>
      <c r="W89" s="2">
        <f t="shared" ref="W89:W90" si="65">154+9/16</f>
        <v>154.5625</v>
      </c>
      <c r="X89" s="4">
        <f t="shared" si="13"/>
        <v>3.03125</v>
      </c>
      <c r="Y89" s="13">
        <f t="shared" si="51"/>
        <v>0.8041558721</v>
      </c>
      <c r="Z89" s="4">
        <f t="shared" si="15"/>
        <v>0.0129134169</v>
      </c>
      <c r="AB89" s="2">
        <f t="shared" si="44"/>
        <v>17.5</v>
      </c>
      <c r="AC89" s="4">
        <f t="shared" si="16"/>
        <v>52.5</v>
      </c>
      <c r="AD89" s="4">
        <f t="shared" si="17"/>
        <v>0.57</v>
      </c>
      <c r="AE89" s="4">
        <f>151+1/16</f>
        <v>151.0625</v>
      </c>
      <c r="AF89" s="4">
        <f>155+1/16</f>
        <v>155.0625</v>
      </c>
      <c r="AG89" s="4">
        <f t="shared" si="18"/>
        <v>4</v>
      </c>
      <c r="AH89" s="13">
        <f t="shared" si="52"/>
        <v>0.9331389496</v>
      </c>
      <c r="AI89" s="4">
        <f t="shared" si="20"/>
        <v>0.00778869416</v>
      </c>
      <c r="AJ89" s="13"/>
      <c r="AK89" s="2">
        <f t="shared" si="45"/>
        <v>17.5</v>
      </c>
      <c r="AL89" s="4">
        <f t="shared" si="21"/>
        <v>52.5</v>
      </c>
      <c r="AM89" s="4">
        <f t="shared" si="22"/>
        <v>0.54</v>
      </c>
      <c r="AN89" s="4">
        <f>151.125</f>
        <v>151.125</v>
      </c>
      <c r="AO89" s="2">
        <v>155.0</v>
      </c>
      <c r="AP89" s="4">
        <f t="shared" si="23"/>
        <v>3.875</v>
      </c>
      <c r="AQ89" s="13">
        <f t="shared" si="53"/>
        <v>0.9215829146</v>
      </c>
      <c r="AR89" s="4">
        <f t="shared" si="25"/>
        <v>0.008041975692</v>
      </c>
      <c r="AS89" s="13"/>
      <c r="AT89" s="2">
        <f t="shared" si="46"/>
        <v>17.5</v>
      </c>
      <c r="AU89" s="4">
        <f t="shared" si="26"/>
        <v>52.5</v>
      </c>
      <c r="AV89" s="4">
        <f t="shared" si="27"/>
        <v>0.54</v>
      </c>
      <c r="AW89" s="4">
        <f>151.125+1/32</f>
        <v>151.15625</v>
      </c>
      <c r="AX89" s="2">
        <v>155.0</v>
      </c>
      <c r="AY89" s="4">
        <f t="shared" si="28"/>
        <v>3.84375</v>
      </c>
      <c r="AZ89" s="13">
        <f t="shared" si="54"/>
        <v>0.927437254</v>
      </c>
      <c r="BA89" s="4">
        <f t="shared" si="30"/>
        <v>0.007273429973</v>
      </c>
      <c r="BB89" s="13"/>
      <c r="BC89" s="2">
        <f t="shared" si="47"/>
        <v>17.5</v>
      </c>
      <c r="BD89" s="4">
        <f t="shared" si="31"/>
        <v>52.5</v>
      </c>
      <c r="BE89" s="4">
        <f t="shared" si="32"/>
        <v>0.54</v>
      </c>
      <c r="BF89" s="4">
        <f>151.125</f>
        <v>151.125</v>
      </c>
      <c r="BG89" s="2">
        <v>155.0</v>
      </c>
      <c r="BH89" s="4">
        <f t="shared" si="33"/>
        <v>3.875</v>
      </c>
      <c r="BI89" s="13">
        <f t="shared" si="55"/>
        <v>0.9215829146</v>
      </c>
      <c r="BJ89" s="4">
        <f t="shared" si="35"/>
        <v>0.007748198262</v>
      </c>
      <c r="BK89" s="13"/>
      <c r="BL89" s="2">
        <f t="shared" si="48"/>
        <v>17.5</v>
      </c>
      <c r="BM89" s="4">
        <f t="shared" si="36"/>
        <v>52.5</v>
      </c>
      <c r="BN89" s="4">
        <f t="shared" si="37"/>
        <v>0.54</v>
      </c>
      <c r="BO89" s="4">
        <f>151.125+1/32</f>
        <v>151.15625</v>
      </c>
      <c r="BP89" s="4">
        <f>155+1/32</f>
        <v>155.03125</v>
      </c>
      <c r="BQ89" s="4">
        <f t="shared" si="38"/>
        <v>3.875</v>
      </c>
      <c r="BR89" s="13">
        <f t="shared" si="56"/>
        <v>0.9344728121</v>
      </c>
      <c r="BS89" s="4">
        <f t="shared" si="40"/>
        <v>0.006683245605</v>
      </c>
      <c r="BT89" s="25"/>
    </row>
    <row r="90">
      <c r="A90" s="2">
        <f t="shared" si="41"/>
        <v>18</v>
      </c>
      <c r="B90" s="4">
        <f t="shared" si="1"/>
        <v>54</v>
      </c>
      <c r="C90" s="4">
        <f t="shared" si="2"/>
        <v>0.57</v>
      </c>
      <c r="D90" s="4">
        <f>150+13/16</f>
        <v>150.8125</v>
      </c>
      <c r="E90" s="2">
        <f>155+5/16</f>
        <v>155.3125</v>
      </c>
      <c r="F90" s="4">
        <f t="shared" si="3"/>
        <v>4.5</v>
      </c>
      <c r="G90" s="13">
        <f t="shared" si="49"/>
        <v>0.9863939238</v>
      </c>
      <c r="H90" s="4">
        <f t="shared" si="5"/>
        <v>0</v>
      </c>
      <c r="J90" s="2">
        <f t="shared" si="42"/>
        <v>18</v>
      </c>
      <c r="K90" s="4">
        <f t="shared" si="6"/>
        <v>54</v>
      </c>
      <c r="L90" s="4">
        <f t="shared" si="7"/>
        <v>0.48</v>
      </c>
      <c r="M90" s="4">
        <f>151+3/16</f>
        <v>151.1875</v>
      </c>
      <c r="N90" s="4">
        <f>155-1/16</f>
        <v>154.9375</v>
      </c>
      <c r="O90" s="4">
        <f t="shared" si="8"/>
        <v>3.75</v>
      </c>
      <c r="P90" s="13">
        <f t="shared" si="50"/>
        <v>0.9004503378</v>
      </c>
      <c r="Q90" s="4">
        <f t="shared" si="10"/>
        <v>0.009335957237</v>
      </c>
      <c r="S90" s="2">
        <f t="shared" si="43"/>
        <v>18</v>
      </c>
      <c r="T90" s="4">
        <f t="shared" si="11"/>
        <v>54</v>
      </c>
      <c r="U90" s="4">
        <f t="shared" si="12"/>
        <v>0.42</v>
      </c>
      <c r="V90" s="4">
        <f t="shared" si="64"/>
        <v>151.53125</v>
      </c>
      <c r="W90" s="4">
        <f t="shared" si="65"/>
        <v>154.5625</v>
      </c>
      <c r="X90" s="4">
        <f t="shared" si="13"/>
        <v>3.03125</v>
      </c>
      <c r="Y90" s="13">
        <f t="shared" si="51"/>
        <v>0.8041558721</v>
      </c>
      <c r="Z90" s="4">
        <f t="shared" si="15"/>
        <v>0.01164594748</v>
      </c>
      <c r="AB90" s="2">
        <f t="shared" si="44"/>
        <v>18</v>
      </c>
      <c r="AC90" s="4">
        <f t="shared" si="16"/>
        <v>54</v>
      </c>
      <c r="AD90" s="4">
        <f t="shared" si="17"/>
        <v>0.54</v>
      </c>
      <c r="AE90" s="4">
        <f>151+3/16</f>
        <v>151.1875</v>
      </c>
      <c r="AF90" s="4">
        <f>155-1/16</f>
        <v>154.9375</v>
      </c>
      <c r="AG90" s="4">
        <f t="shared" si="18"/>
        <v>3.75</v>
      </c>
      <c r="AH90" s="13">
        <f t="shared" si="52"/>
        <v>0.9035079029</v>
      </c>
      <c r="AI90" s="4">
        <f t="shared" si="20"/>
        <v>0.009489745651</v>
      </c>
      <c r="AJ90" s="13"/>
      <c r="AK90" s="2">
        <f t="shared" si="45"/>
        <v>18</v>
      </c>
      <c r="AL90" s="4">
        <f t="shared" si="21"/>
        <v>54</v>
      </c>
      <c r="AM90" s="4">
        <f t="shared" si="22"/>
        <v>0.51</v>
      </c>
      <c r="AN90" s="4">
        <f>151.25-1/32</f>
        <v>151.21875</v>
      </c>
      <c r="AO90" s="4">
        <f>154.875+1/32</f>
        <v>154.90625</v>
      </c>
      <c r="AP90" s="4">
        <f t="shared" si="23"/>
        <v>3.6875</v>
      </c>
      <c r="AQ90" s="13">
        <f t="shared" si="53"/>
        <v>0.8990101101</v>
      </c>
      <c r="AR90" s="4">
        <f t="shared" si="25"/>
        <v>0.008880519205</v>
      </c>
      <c r="AS90" s="13"/>
      <c r="AT90" s="2">
        <f t="shared" si="46"/>
        <v>18</v>
      </c>
      <c r="AU90" s="4">
        <f t="shared" si="26"/>
        <v>54</v>
      </c>
      <c r="AV90" s="4">
        <f t="shared" si="27"/>
        <v>0.51</v>
      </c>
      <c r="AW90" s="4">
        <f>151.25-1/32</f>
        <v>151.21875</v>
      </c>
      <c r="AX90" s="4">
        <f>155-1/16</f>
        <v>154.9375</v>
      </c>
      <c r="AY90" s="4">
        <f t="shared" si="28"/>
        <v>3.71875</v>
      </c>
      <c r="AZ90" s="13">
        <f t="shared" si="54"/>
        <v>0.9122323345</v>
      </c>
      <c r="BA90" s="4">
        <f t="shared" si="30"/>
        <v>0.008036351898</v>
      </c>
      <c r="BB90" s="13"/>
      <c r="BC90" s="2">
        <f t="shared" si="47"/>
        <v>18</v>
      </c>
      <c r="BD90" s="4">
        <f t="shared" si="31"/>
        <v>54</v>
      </c>
      <c r="BE90" s="4">
        <f t="shared" si="32"/>
        <v>0.51</v>
      </c>
      <c r="BF90" s="4">
        <f>151+3/16</f>
        <v>151.1875</v>
      </c>
      <c r="BG90" s="4">
        <f>155-1/16</f>
        <v>154.9375</v>
      </c>
      <c r="BH90" s="4">
        <f t="shared" si="33"/>
        <v>3.75</v>
      </c>
      <c r="BI90" s="13">
        <f t="shared" si="55"/>
        <v>0.9065968278</v>
      </c>
      <c r="BJ90" s="4">
        <f t="shared" si="35"/>
        <v>0.008314655328</v>
      </c>
      <c r="BK90" s="13"/>
      <c r="BL90" s="2">
        <f t="shared" si="48"/>
        <v>18</v>
      </c>
      <c r="BM90" s="4">
        <f t="shared" si="36"/>
        <v>54</v>
      </c>
      <c r="BN90" s="4">
        <f t="shared" si="37"/>
        <v>0.51</v>
      </c>
      <c r="BO90" s="4">
        <f>151.25-1/32</f>
        <v>151.21875</v>
      </c>
      <c r="BP90" s="4">
        <f>155-1/32</f>
        <v>154.96875</v>
      </c>
      <c r="BQ90" s="4">
        <f t="shared" si="38"/>
        <v>3.75</v>
      </c>
      <c r="BR90" s="13">
        <f t="shared" si="56"/>
        <v>0.9192771196</v>
      </c>
      <c r="BS90" s="4">
        <f t="shared" si="40"/>
        <v>0.007213030883</v>
      </c>
      <c r="BT90" s="25"/>
    </row>
    <row r="91">
      <c r="A91" s="2">
        <f t="shared" si="41"/>
        <v>18.5</v>
      </c>
      <c r="B91" s="4">
        <f t="shared" si="1"/>
        <v>55.5</v>
      </c>
      <c r="C91" s="4">
        <f t="shared" si="2"/>
        <v>0.54</v>
      </c>
      <c r="D91" s="4">
        <f>150.875+1/32</f>
        <v>150.90625</v>
      </c>
      <c r="E91" s="4">
        <f>155.25-1/32</f>
        <v>155.21875</v>
      </c>
      <c r="F91" s="4">
        <f t="shared" si="3"/>
        <v>4.3125</v>
      </c>
      <c r="G91" s="13">
        <f t="shared" si="49"/>
        <v>0.96562541</v>
      </c>
      <c r="H91" s="4">
        <f t="shared" si="5"/>
        <v>0.005997963249</v>
      </c>
      <c r="J91" s="2">
        <f t="shared" si="42"/>
        <v>18.5</v>
      </c>
      <c r="K91" s="4">
        <f t="shared" si="6"/>
        <v>55.5</v>
      </c>
      <c r="L91" s="4">
        <f t="shared" si="7"/>
        <v>0.45</v>
      </c>
      <c r="M91" s="4">
        <f>151.375</f>
        <v>151.375</v>
      </c>
      <c r="N91" s="2">
        <v>154.75</v>
      </c>
      <c r="O91" s="4">
        <f t="shared" si="8"/>
        <v>3.375</v>
      </c>
      <c r="P91" s="13">
        <f t="shared" si="50"/>
        <v>0.8542421962</v>
      </c>
      <c r="Q91" s="4">
        <f t="shared" si="10"/>
        <v>0.01148511258</v>
      </c>
      <c r="S91" s="2">
        <f t="shared" si="43"/>
        <v>18.5</v>
      </c>
      <c r="T91" s="4">
        <f t="shared" si="11"/>
        <v>55.5</v>
      </c>
      <c r="U91" s="4">
        <f t="shared" si="12"/>
        <v>0.39</v>
      </c>
      <c r="V91" s="4">
        <f>151.5-1/32</f>
        <v>151.46875</v>
      </c>
      <c r="W91" s="2">
        <v>154.625</v>
      </c>
      <c r="X91" s="4">
        <f t="shared" si="13"/>
        <v>3.15625</v>
      </c>
      <c r="Y91" s="13">
        <f t="shared" si="51"/>
        <v>0.8205689083</v>
      </c>
      <c r="Z91" s="4">
        <f t="shared" si="15"/>
        <v>0.009491277673</v>
      </c>
      <c r="AB91" s="2">
        <f t="shared" si="44"/>
        <v>18.5</v>
      </c>
      <c r="AC91" s="4">
        <f t="shared" si="16"/>
        <v>55.5</v>
      </c>
      <c r="AD91" s="4">
        <f t="shared" si="17"/>
        <v>0.51</v>
      </c>
      <c r="AE91" s="4">
        <f>151.25+1/32</f>
        <v>151.28125</v>
      </c>
      <c r="AF91" s="4">
        <f>154.875-1/32</f>
        <v>154.84375</v>
      </c>
      <c r="AG91" s="4">
        <f t="shared" si="18"/>
        <v>3.5625</v>
      </c>
      <c r="AH91" s="13">
        <f t="shared" si="52"/>
        <v>0.8806305719</v>
      </c>
      <c r="AI91" s="4">
        <f t="shared" si="20"/>
        <v>0.01059221557</v>
      </c>
      <c r="AJ91" s="13"/>
      <c r="AK91" s="2">
        <f t="shared" si="45"/>
        <v>18.5</v>
      </c>
      <c r="AL91" s="4">
        <f t="shared" si="21"/>
        <v>55.5</v>
      </c>
      <c r="AM91" s="4">
        <f t="shared" si="22"/>
        <v>0.48</v>
      </c>
      <c r="AN91" s="4">
        <f>151.25+1/32</f>
        <v>151.28125</v>
      </c>
      <c r="AO91" s="4">
        <f>154.875</f>
        <v>154.875</v>
      </c>
      <c r="AP91" s="4">
        <f t="shared" si="23"/>
        <v>3.59375</v>
      </c>
      <c r="AQ91" s="13">
        <f t="shared" si="53"/>
        <v>0.887508441</v>
      </c>
      <c r="AR91" s="4">
        <f t="shared" si="25"/>
        <v>0.009252321594</v>
      </c>
      <c r="AS91" s="13"/>
      <c r="AT91" s="2">
        <f t="shared" si="46"/>
        <v>18.5</v>
      </c>
      <c r="AU91" s="4">
        <f t="shared" si="26"/>
        <v>55.5</v>
      </c>
      <c r="AV91" s="4">
        <f t="shared" si="27"/>
        <v>0.48</v>
      </c>
      <c r="AW91" s="4">
        <f>151.25+1/32</f>
        <v>151.28125</v>
      </c>
      <c r="AX91" s="2">
        <v>154.875</v>
      </c>
      <c r="AY91" s="4">
        <f t="shared" si="28"/>
        <v>3.59375</v>
      </c>
      <c r="AZ91" s="13">
        <f t="shared" si="54"/>
        <v>0.8967696495</v>
      </c>
      <c r="BA91" s="4">
        <f t="shared" si="30"/>
        <v>0.008504524193</v>
      </c>
      <c r="BB91" s="13"/>
      <c r="BC91" s="2">
        <f t="shared" si="47"/>
        <v>18.5</v>
      </c>
      <c r="BD91" s="4">
        <f t="shared" si="31"/>
        <v>55.5</v>
      </c>
      <c r="BE91" s="4">
        <f t="shared" si="32"/>
        <v>0.48</v>
      </c>
      <c r="BF91" s="4">
        <f>151.25</f>
        <v>151.25</v>
      </c>
      <c r="BG91" s="4">
        <f>154.875+1/32</f>
        <v>154.90625</v>
      </c>
      <c r="BH91" s="4">
        <f t="shared" si="33"/>
        <v>3.65625</v>
      </c>
      <c r="BI91" s="13">
        <f t="shared" si="55"/>
        <v>0.8951926402</v>
      </c>
      <c r="BJ91" s="4">
        <f t="shared" si="35"/>
        <v>0.008605166054</v>
      </c>
      <c r="BK91" s="13"/>
      <c r="BL91" s="2">
        <f t="shared" si="48"/>
        <v>18.5</v>
      </c>
      <c r="BM91" s="4">
        <f t="shared" si="36"/>
        <v>55.5</v>
      </c>
      <c r="BN91" s="4">
        <f t="shared" si="37"/>
        <v>0.48</v>
      </c>
      <c r="BO91" s="4">
        <f>151.25</f>
        <v>151.25</v>
      </c>
      <c r="BP91" s="4">
        <f>155-1/16</f>
        <v>154.9375</v>
      </c>
      <c r="BQ91" s="4">
        <f t="shared" si="38"/>
        <v>3.6875</v>
      </c>
      <c r="BR91" s="13">
        <f t="shared" si="56"/>
        <v>0.9115842887</v>
      </c>
      <c r="BS91" s="4">
        <f t="shared" si="40"/>
        <v>0.007598240902</v>
      </c>
      <c r="BT91" s="25"/>
    </row>
    <row r="92">
      <c r="A92" s="2">
        <f t="shared" si="41"/>
        <v>19</v>
      </c>
      <c r="B92" s="4">
        <f t="shared" si="1"/>
        <v>57</v>
      </c>
      <c r="C92" s="4">
        <f t="shared" si="2"/>
        <v>0.51</v>
      </c>
      <c r="D92" s="4">
        <f>151+3/16</f>
        <v>151.1875</v>
      </c>
      <c r="E92" s="4">
        <f>155-1/16</f>
        <v>154.9375</v>
      </c>
      <c r="F92" s="4">
        <f t="shared" si="3"/>
        <v>3.75</v>
      </c>
      <c r="G92" s="13">
        <f t="shared" si="49"/>
        <v>0.9004503378</v>
      </c>
      <c r="H92" s="4">
        <f t="shared" si="5"/>
        <v>0.01056463922</v>
      </c>
      <c r="J92" s="2">
        <f t="shared" si="42"/>
        <v>19</v>
      </c>
      <c r="K92" s="4">
        <f t="shared" si="6"/>
        <v>57</v>
      </c>
      <c r="L92" s="4">
        <f t="shared" si="7"/>
        <v>0.42</v>
      </c>
      <c r="M92" s="4">
        <f>151+9/16</f>
        <v>151.5625</v>
      </c>
      <c r="N92" s="4">
        <f>154+9/16</f>
        <v>154.5625</v>
      </c>
      <c r="O92" s="4">
        <f t="shared" si="8"/>
        <v>3</v>
      </c>
      <c r="P92" s="13">
        <f t="shared" si="50"/>
        <v>0.8053872663</v>
      </c>
      <c r="Q92" s="4">
        <f t="shared" si="10"/>
        <v>0.01269208194</v>
      </c>
      <c r="S92" s="2">
        <f t="shared" si="43"/>
        <v>19</v>
      </c>
      <c r="T92" s="4">
        <f t="shared" si="11"/>
        <v>57</v>
      </c>
      <c r="U92" s="4">
        <f t="shared" si="12"/>
        <v>0.36</v>
      </c>
      <c r="V92" s="4">
        <f>151+5/16</f>
        <v>151.3125</v>
      </c>
      <c r="W92" s="4">
        <f>154.75+1/32</f>
        <v>154.78125</v>
      </c>
      <c r="X92" s="4">
        <f t="shared" si="13"/>
        <v>3.46875</v>
      </c>
      <c r="Y92" s="13">
        <f t="shared" si="51"/>
        <v>0.8602325267</v>
      </c>
      <c r="Z92" s="4">
        <f t="shared" si="15"/>
        <v>0.006924569894</v>
      </c>
      <c r="AB92" s="2">
        <f t="shared" si="44"/>
        <v>19</v>
      </c>
      <c r="AC92" s="4">
        <f t="shared" si="16"/>
        <v>57</v>
      </c>
      <c r="AD92" s="4">
        <f t="shared" si="17"/>
        <v>0.48</v>
      </c>
      <c r="AE92" s="4">
        <f>151.375</f>
        <v>151.375</v>
      </c>
      <c r="AF92" s="2">
        <v>154.75</v>
      </c>
      <c r="AG92" s="4">
        <f t="shared" si="18"/>
        <v>3.375</v>
      </c>
      <c r="AH92" s="13">
        <f t="shared" si="52"/>
        <v>0.8571428571</v>
      </c>
      <c r="AI92" s="4">
        <f t="shared" si="20"/>
        <v>0.01097156141</v>
      </c>
      <c r="AJ92" s="13"/>
      <c r="AK92" s="2">
        <f t="shared" si="45"/>
        <v>19</v>
      </c>
      <c r="AL92" s="4">
        <f t="shared" si="21"/>
        <v>57</v>
      </c>
      <c r="AM92" s="4">
        <f t="shared" si="22"/>
        <v>0.45</v>
      </c>
      <c r="AN92" s="4">
        <f>151.375-1/32</f>
        <v>151.34375</v>
      </c>
      <c r="AO92" s="4">
        <f>154+13/16</f>
        <v>154.8125</v>
      </c>
      <c r="AP92" s="4">
        <f t="shared" si="23"/>
        <v>3.46875</v>
      </c>
      <c r="AQ92" s="13">
        <f t="shared" si="53"/>
        <v>0.8719369086</v>
      </c>
      <c r="AR92" s="4">
        <f t="shared" si="25"/>
        <v>0.009499626015</v>
      </c>
      <c r="AS92" s="13"/>
      <c r="AT92" s="2">
        <f t="shared" si="46"/>
        <v>19</v>
      </c>
      <c r="AU92" s="4">
        <f t="shared" si="26"/>
        <v>57</v>
      </c>
      <c r="AV92" s="4">
        <f t="shared" si="27"/>
        <v>0.45</v>
      </c>
      <c r="AW92" s="4">
        <f>151+5/16</f>
        <v>151.3125</v>
      </c>
      <c r="AX92" s="4">
        <f t="shared" ref="AX92:AX93" si="66">154+13/16</f>
        <v>154.8125</v>
      </c>
      <c r="AY92" s="4">
        <f t="shared" si="28"/>
        <v>3.5</v>
      </c>
      <c r="AZ92" s="13">
        <f t="shared" si="54"/>
        <v>0.8849953577</v>
      </c>
      <c r="BA92" s="4">
        <f t="shared" si="30"/>
        <v>0.008584823235</v>
      </c>
      <c r="BB92" s="13"/>
      <c r="BC92" s="2">
        <f t="shared" si="47"/>
        <v>19</v>
      </c>
      <c r="BD92" s="4">
        <f t="shared" si="31"/>
        <v>57</v>
      </c>
      <c r="BE92" s="4">
        <f t="shared" si="32"/>
        <v>0.45</v>
      </c>
      <c r="BF92" s="4">
        <f t="shared" ref="BF92:BF93" si="67">151+5/16</f>
        <v>151.3125</v>
      </c>
      <c r="BG92" s="4">
        <f>154.875</f>
        <v>154.875</v>
      </c>
      <c r="BH92" s="4">
        <f t="shared" si="33"/>
        <v>3.5625</v>
      </c>
      <c r="BI92" s="13">
        <f t="shared" si="55"/>
        <v>0.8836412834</v>
      </c>
      <c r="BJ92" s="4">
        <f t="shared" si="35"/>
        <v>0.00866479657</v>
      </c>
      <c r="BK92" s="13"/>
      <c r="BL92" s="2">
        <f t="shared" si="48"/>
        <v>19</v>
      </c>
      <c r="BM92" s="4">
        <f t="shared" si="36"/>
        <v>57</v>
      </c>
      <c r="BN92" s="4">
        <f t="shared" si="37"/>
        <v>0.45</v>
      </c>
      <c r="BO92" s="4">
        <f>151+5/16</f>
        <v>151.3125</v>
      </c>
      <c r="BP92" s="2">
        <v>154.875</v>
      </c>
      <c r="BQ92" s="4">
        <f t="shared" si="38"/>
        <v>3.5625</v>
      </c>
      <c r="BR92" s="13">
        <f t="shared" si="56"/>
        <v>0.896000503</v>
      </c>
      <c r="BS92" s="4">
        <f t="shared" si="40"/>
        <v>0.007885670736</v>
      </c>
      <c r="BT92" s="25"/>
    </row>
    <row r="93">
      <c r="A93" s="2">
        <f t="shared" si="41"/>
        <v>19.5</v>
      </c>
      <c r="B93" s="4">
        <f t="shared" si="1"/>
        <v>58.5</v>
      </c>
      <c r="C93" s="4">
        <f t="shared" si="2"/>
        <v>0.48</v>
      </c>
      <c r="D93" s="4">
        <f>151+7/16</f>
        <v>151.4375</v>
      </c>
      <c r="E93" s="4">
        <f>154.625+1/32</f>
        <v>154.65625</v>
      </c>
      <c r="F93" s="4">
        <f t="shared" si="3"/>
        <v>3.21875</v>
      </c>
      <c r="G93" s="13">
        <f t="shared" si="49"/>
        <v>0.8342337478</v>
      </c>
      <c r="H93" s="4">
        <f t="shared" si="5"/>
        <v>0.01413618686</v>
      </c>
      <c r="J93" s="2">
        <f t="shared" si="42"/>
        <v>19.5</v>
      </c>
      <c r="K93" s="4">
        <f t="shared" si="6"/>
        <v>58.5</v>
      </c>
      <c r="L93" s="4">
        <f t="shared" si="7"/>
        <v>0.39</v>
      </c>
      <c r="M93" s="4">
        <f>151+11/16</f>
        <v>151.6875</v>
      </c>
      <c r="N93" s="4">
        <f>154+7/16</f>
        <v>154.4375</v>
      </c>
      <c r="O93" s="4">
        <f t="shared" si="8"/>
        <v>2.75</v>
      </c>
      <c r="P93" s="13">
        <f t="shared" si="50"/>
        <v>0.771099601</v>
      </c>
      <c r="Q93" s="4">
        <f t="shared" si="10"/>
        <v>0.01214739963</v>
      </c>
      <c r="S93" s="2">
        <f t="shared" si="43"/>
        <v>19.5</v>
      </c>
      <c r="T93" s="4">
        <f t="shared" si="11"/>
        <v>58.5</v>
      </c>
      <c r="U93" s="4">
        <f t="shared" si="12"/>
        <v>0.33</v>
      </c>
      <c r="V93" s="4">
        <f>151.125+1/32</f>
        <v>151.15625</v>
      </c>
      <c r="W93" s="2">
        <f>155-1/16</f>
        <v>154.9375</v>
      </c>
      <c r="X93" s="4">
        <f t="shared" si="13"/>
        <v>3.78125</v>
      </c>
      <c r="Y93" s="13">
        <f t="shared" si="51"/>
        <v>0.898146239</v>
      </c>
      <c r="Z93" s="4">
        <f t="shared" si="15"/>
        <v>0.004575274884</v>
      </c>
      <c r="AB93" s="2">
        <f t="shared" si="44"/>
        <v>19.5</v>
      </c>
      <c r="AC93" s="4">
        <f t="shared" si="16"/>
        <v>58.5</v>
      </c>
      <c r="AD93" s="4">
        <f t="shared" si="17"/>
        <v>0.45</v>
      </c>
      <c r="AE93" s="4">
        <f>151.375+1/32</f>
        <v>151.40625</v>
      </c>
      <c r="AF93" s="4">
        <f>154+11/16+1/32</f>
        <v>154.71875</v>
      </c>
      <c r="AG93" s="4">
        <f t="shared" si="18"/>
        <v>3.3125</v>
      </c>
      <c r="AH93" s="13">
        <f t="shared" si="52"/>
        <v>0.8491692619</v>
      </c>
      <c r="AI93" s="4">
        <f t="shared" si="20"/>
        <v>0.01072199964</v>
      </c>
      <c r="AJ93" s="13"/>
      <c r="AK93" s="2">
        <f t="shared" si="45"/>
        <v>19.5</v>
      </c>
      <c r="AL93" s="4">
        <f t="shared" si="21"/>
        <v>58.5</v>
      </c>
      <c r="AM93" s="4">
        <f t="shared" si="22"/>
        <v>0.42</v>
      </c>
      <c r="AN93" s="4">
        <f>151.375</f>
        <v>151.375</v>
      </c>
      <c r="AO93" s="2">
        <v>154.75</v>
      </c>
      <c r="AP93" s="4">
        <f t="shared" si="23"/>
        <v>3.375</v>
      </c>
      <c r="AQ93" s="13">
        <f t="shared" si="53"/>
        <v>0.8600732686</v>
      </c>
      <c r="AR93" s="4">
        <f t="shared" si="25"/>
        <v>0.009396823835</v>
      </c>
      <c r="AS93" s="13"/>
      <c r="AT93" s="2">
        <f t="shared" si="46"/>
        <v>19.5</v>
      </c>
      <c r="AU93" s="4">
        <f t="shared" si="26"/>
        <v>58.5</v>
      </c>
      <c r="AV93" s="4">
        <f t="shared" si="27"/>
        <v>0.42</v>
      </c>
      <c r="AW93" s="4">
        <f t="shared" ref="AW93:AW94" si="68">151.375</f>
        <v>151.375</v>
      </c>
      <c r="AX93" s="4">
        <f t="shared" si="66"/>
        <v>154.8125</v>
      </c>
      <c r="AY93" s="4">
        <f t="shared" si="28"/>
        <v>3.4375</v>
      </c>
      <c r="AZ93" s="13">
        <f t="shared" si="54"/>
        <v>0.8770580193</v>
      </c>
      <c r="BA93" s="4">
        <f t="shared" si="30"/>
        <v>0.008341777749</v>
      </c>
      <c r="BB93" s="13"/>
      <c r="BC93" s="2">
        <f t="shared" si="47"/>
        <v>19.5</v>
      </c>
      <c r="BD93" s="4">
        <f t="shared" si="31"/>
        <v>58.5</v>
      </c>
      <c r="BE93" s="4">
        <f t="shared" si="32"/>
        <v>0.42</v>
      </c>
      <c r="BF93" s="4">
        <f t="shared" si="67"/>
        <v>151.3125</v>
      </c>
      <c r="BG93" s="4">
        <f t="shared" ref="BG93:BG94" si="69">154+13/16</f>
        <v>154.8125</v>
      </c>
      <c r="BH93" s="4">
        <f t="shared" si="33"/>
        <v>3.5</v>
      </c>
      <c r="BI93" s="13">
        <f t="shared" si="55"/>
        <v>0.8758557459</v>
      </c>
      <c r="BJ93" s="4">
        <f t="shared" si="35"/>
        <v>0.008408426636</v>
      </c>
      <c r="BK93" s="13"/>
      <c r="BL93" s="2">
        <f t="shared" si="48"/>
        <v>19.5</v>
      </c>
      <c r="BM93" s="4">
        <f t="shared" si="36"/>
        <v>58.5</v>
      </c>
      <c r="BN93" s="4">
        <f t="shared" si="37"/>
        <v>0.42</v>
      </c>
      <c r="BO93" s="4">
        <f>151.375-1/32</f>
        <v>151.34375</v>
      </c>
      <c r="BP93" s="4">
        <f>154.875-1/32</f>
        <v>154.84375</v>
      </c>
      <c r="BQ93" s="4">
        <f t="shared" si="38"/>
        <v>3.5</v>
      </c>
      <c r="BR93" s="13">
        <f t="shared" si="56"/>
        <v>0.8881060716</v>
      </c>
      <c r="BS93" s="4">
        <f t="shared" si="40"/>
        <v>0.007811179968</v>
      </c>
      <c r="BT93" s="25"/>
    </row>
    <row r="94">
      <c r="A94" s="2">
        <f t="shared" si="41"/>
        <v>20</v>
      </c>
      <c r="B94" s="4">
        <f t="shared" si="1"/>
        <v>60</v>
      </c>
      <c r="C94" s="4">
        <f t="shared" si="2"/>
        <v>0.45</v>
      </c>
      <c r="D94" s="4">
        <f>151+13/16</f>
        <v>151.8125</v>
      </c>
      <c r="E94" s="4">
        <f>154+7/16</f>
        <v>154.4375</v>
      </c>
      <c r="F94" s="4">
        <f t="shared" si="3"/>
        <v>2.625</v>
      </c>
      <c r="G94" s="13">
        <f t="shared" si="49"/>
        <v>0.7533708035</v>
      </c>
      <c r="H94" s="4">
        <f t="shared" si="5"/>
        <v>0.01550005367</v>
      </c>
      <c r="J94" s="2">
        <f t="shared" si="42"/>
        <v>20</v>
      </c>
      <c r="K94" s="4">
        <f t="shared" si="6"/>
        <v>60</v>
      </c>
      <c r="L94" s="4">
        <f t="shared" si="7"/>
        <v>0.36</v>
      </c>
      <c r="M94" s="4">
        <f>151.625</f>
        <v>151.625</v>
      </c>
      <c r="N94" s="2">
        <v>154.5</v>
      </c>
      <c r="O94" s="4">
        <f t="shared" si="8"/>
        <v>2.875</v>
      </c>
      <c r="P94" s="13">
        <f t="shared" si="50"/>
        <v>0.7884298457</v>
      </c>
      <c r="Q94" s="4">
        <f t="shared" si="10"/>
        <v>0.01029245573</v>
      </c>
      <c r="S94" s="2">
        <f t="shared" si="43"/>
        <v>20</v>
      </c>
      <c r="T94" s="4">
        <f t="shared" si="11"/>
        <v>60</v>
      </c>
      <c r="U94" s="4">
        <f t="shared" si="12"/>
        <v>0.3</v>
      </c>
      <c r="V94" s="2">
        <v>151.0</v>
      </c>
      <c r="W94" s="4">
        <f>155.125-1/32</f>
        <v>155.09375</v>
      </c>
      <c r="X94" s="4">
        <f t="shared" si="13"/>
        <v>4.09375</v>
      </c>
      <c r="Y94" s="13">
        <f t="shared" si="51"/>
        <v>0.9345230513</v>
      </c>
      <c r="Z94" s="4">
        <f t="shared" si="15"/>
        <v>0.002645388033</v>
      </c>
      <c r="AB94" s="2">
        <f t="shared" si="44"/>
        <v>20</v>
      </c>
      <c r="AC94" s="4">
        <f t="shared" si="16"/>
        <v>60</v>
      </c>
      <c r="AD94" s="4">
        <f t="shared" si="17"/>
        <v>0.42</v>
      </c>
      <c r="AE94" s="4">
        <f t="shared" ref="AE94:AE95" si="70">151+7/16</f>
        <v>151.4375</v>
      </c>
      <c r="AF94" s="2">
        <v>154.6875</v>
      </c>
      <c r="AG94" s="4">
        <f t="shared" si="18"/>
        <v>3.25</v>
      </c>
      <c r="AH94" s="13">
        <f t="shared" si="52"/>
        <v>0.8411200825</v>
      </c>
      <c r="AI94" s="4">
        <f t="shared" si="20"/>
        <v>0.01020194914</v>
      </c>
      <c r="AJ94" s="13"/>
      <c r="AK94" s="2">
        <f t="shared" si="45"/>
        <v>20</v>
      </c>
      <c r="AL94" s="4">
        <f t="shared" si="21"/>
        <v>60</v>
      </c>
      <c r="AM94" s="4">
        <f t="shared" si="22"/>
        <v>0.39</v>
      </c>
      <c r="AN94" s="4">
        <f>151.375+1/32</f>
        <v>151.40625</v>
      </c>
      <c r="AO94" s="4">
        <f>154.75-1/32</f>
        <v>154.71875</v>
      </c>
      <c r="AP94" s="4">
        <f t="shared" si="23"/>
        <v>3.3125</v>
      </c>
      <c r="AQ94" s="13">
        <f t="shared" si="53"/>
        <v>0.8520724132</v>
      </c>
      <c r="AR94" s="4">
        <f t="shared" si="25"/>
        <v>0.008716276219</v>
      </c>
      <c r="AS94" s="13"/>
      <c r="AT94" s="2">
        <f t="shared" si="46"/>
        <v>20</v>
      </c>
      <c r="AU94" s="4">
        <f t="shared" si="26"/>
        <v>60</v>
      </c>
      <c r="AV94" s="4">
        <f t="shared" si="27"/>
        <v>0.39</v>
      </c>
      <c r="AW94" s="4">
        <f t="shared" si="68"/>
        <v>151.375</v>
      </c>
      <c r="AX94" s="4">
        <f>154.75+1/32</f>
        <v>154.78125</v>
      </c>
      <c r="AY94" s="4">
        <f t="shared" si="28"/>
        <v>3.40625</v>
      </c>
      <c r="AZ94" s="13">
        <f t="shared" si="54"/>
        <v>0.87306229</v>
      </c>
      <c r="BA94" s="4">
        <f t="shared" si="30"/>
        <v>0.00803523606</v>
      </c>
      <c r="BB94" s="13"/>
      <c r="BC94" s="2">
        <f t="shared" si="47"/>
        <v>20</v>
      </c>
      <c r="BD94" s="4">
        <f t="shared" si="31"/>
        <v>60</v>
      </c>
      <c r="BE94" s="4">
        <f t="shared" si="32"/>
        <v>0.39</v>
      </c>
      <c r="BF94" s="4">
        <f t="shared" ref="BF94:BF95" si="71">151.375-1/32</f>
        <v>151.34375</v>
      </c>
      <c r="BG94" s="4">
        <f t="shared" si="69"/>
        <v>154.8125</v>
      </c>
      <c r="BH94" s="4">
        <f t="shared" si="33"/>
        <v>3.46875</v>
      </c>
      <c r="BI94" s="13">
        <f t="shared" si="55"/>
        <v>0.8719369086</v>
      </c>
      <c r="BJ94" s="4">
        <f t="shared" si="35"/>
        <v>0.007991816312</v>
      </c>
      <c r="BK94" s="13"/>
      <c r="BL94" s="2">
        <f t="shared" si="48"/>
        <v>20</v>
      </c>
      <c r="BM94" s="4">
        <f t="shared" si="36"/>
        <v>60</v>
      </c>
      <c r="BN94" s="4">
        <f t="shared" si="37"/>
        <v>0.39</v>
      </c>
      <c r="BO94" s="4">
        <f t="shared" ref="BO94:BO99" si="72">151.375</f>
        <v>151.375</v>
      </c>
      <c r="BP94" s="4">
        <f t="shared" ref="BP94:BP95" si="73">154+13/16</f>
        <v>154.8125</v>
      </c>
      <c r="BQ94" s="4">
        <f t="shared" si="38"/>
        <v>3.4375</v>
      </c>
      <c r="BR94" s="13">
        <f t="shared" si="56"/>
        <v>0.8801408338</v>
      </c>
      <c r="BS94" s="4">
        <f t="shared" si="40"/>
        <v>0.007456856977</v>
      </c>
      <c r="BT94" s="25"/>
    </row>
    <row r="95">
      <c r="A95" s="2">
        <f t="shared" si="41"/>
        <v>20.5</v>
      </c>
      <c r="B95" s="4">
        <f t="shared" si="1"/>
        <v>61.5</v>
      </c>
      <c r="C95" s="4">
        <f t="shared" si="2"/>
        <v>0.42</v>
      </c>
      <c r="D95" s="4">
        <f>151.75+1/32</f>
        <v>151.78125</v>
      </c>
      <c r="E95" s="4">
        <f>154+5/16</f>
        <v>154.3125</v>
      </c>
      <c r="F95" s="4">
        <f t="shared" si="3"/>
        <v>2.53125</v>
      </c>
      <c r="G95" s="13">
        <f t="shared" si="49"/>
        <v>0.7397954429</v>
      </c>
      <c r="H95" s="4">
        <f t="shared" si="5"/>
        <v>0.01436534743</v>
      </c>
      <c r="J95" s="2">
        <f t="shared" si="42"/>
        <v>20.5</v>
      </c>
      <c r="K95" s="4">
        <f t="shared" si="6"/>
        <v>61.5</v>
      </c>
      <c r="L95" s="4">
        <f t="shared" si="7"/>
        <v>0.33</v>
      </c>
      <c r="M95" s="4">
        <f>151.5+1/32</f>
        <v>151.53125</v>
      </c>
      <c r="N95" s="4">
        <f>154.625</f>
        <v>154.625</v>
      </c>
      <c r="O95" s="4">
        <f t="shared" si="8"/>
        <v>3.09375</v>
      </c>
      <c r="P95" s="13">
        <f t="shared" si="50"/>
        <v>0.8178746352</v>
      </c>
      <c r="Q95" s="4">
        <f t="shared" si="10"/>
        <v>0.007832335533</v>
      </c>
      <c r="S95" s="2">
        <f t="shared" si="43"/>
        <v>20.5</v>
      </c>
      <c r="T95" s="4">
        <f t="shared" si="11"/>
        <v>61.5</v>
      </c>
      <c r="U95" s="4">
        <f t="shared" si="12"/>
        <v>0.27</v>
      </c>
      <c r="V95" s="4">
        <f>150.875</f>
        <v>150.875</v>
      </c>
      <c r="W95" s="4">
        <f>155.25-1/32</f>
        <v>155.21875</v>
      </c>
      <c r="X95" s="4">
        <f t="shared" si="13"/>
        <v>4.34375</v>
      </c>
      <c r="Y95" s="13">
        <f t="shared" si="51"/>
        <v>0.9626352719</v>
      </c>
      <c r="Z95" s="4">
        <f t="shared" si="15"/>
        <v>0.001436771554</v>
      </c>
      <c r="AB95" s="2">
        <f t="shared" si="44"/>
        <v>20.5</v>
      </c>
      <c r="AC95" s="4">
        <f t="shared" si="16"/>
        <v>61.5</v>
      </c>
      <c r="AD95" s="4">
        <f t="shared" si="17"/>
        <v>0.39</v>
      </c>
      <c r="AE95" s="4">
        <f t="shared" si="70"/>
        <v>151.4375</v>
      </c>
      <c r="AF95" s="4">
        <f>154+11/16</f>
        <v>154.6875</v>
      </c>
      <c r="AG95" s="4">
        <f t="shared" si="18"/>
        <v>3.25</v>
      </c>
      <c r="AH95" s="13">
        <f t="shared" si="52"/>
        <v>0.8411200825</v>
      </c>
      <c r="AI95" s="4">
        <f t="shared" si="20"/>
        <v>0.009066645586</v>
      </c>
      <c r="AJ95" s="13"/>
      <c r="AK95" s="2">
        <f t="shared" si="45"/>
        <v>20.5</v>
      </c>
      <c r="AL95" s="4">
        <f t="shared" si="21"/>
        <v>61.5</v>
      </c>
      <c r="AM95" s="4">
        <f t="shared" si="22"/>
        <v>0.36</v>
      </c>
      <c r="AN95" s="4">
        <f t="shared" ref="AN95:AN96" si="74">151.375</f>
        <v>151.375</v>
      </c>
      <c r="AO95" s="2">
        <v>154.75</v>
      </c>
      <c r="AP95" s="4">
        <f t="shared" si="23"/>
        <v>3.375</v>
      </c>
      <c r="AQ95" s="13">
        <f t="shared" si="53"/>
        <v>0.8600732686</v>
      </c>
      <c r="AR95" s="4">
        <f t="shared" si="25"/>
        <v>0.007736828091</v>
      </c>
      <c r="AS95" s="13"/>
      <c r="AT95" s="2">
        <f t="shared" si="46"/>
        <v>20.5</v>
      </c>
      <c r="AU95" s="4">
        <f t="shared" si="26"/>
        <v>61.5</v>
      </c>
      <c r="AV95" s="4">
        <f t="shared" si="27"/>
        <v>0.36</v>
      </c>
      <c r="AW95" s="4">
        <f t="shared" ref="AW95:AW96" si="75">151.375+1/32</f>
        <v>151.40625</v>
      </c>
      <c r="AX95" s="2">
        <v>154.75</v>
      </c>
      <c r="AY95" s="4">
        <f t="shared" si="28"/>
        <v>3.34375</v>
      </c>
      <c r="AZ95" s="13">
        <f t="shared" si="54"/>
        <v>0.8650154613</v>
      </c>
      <c r="BA95" s="4">
        <f t="shared" si="30"/>
        <v>0.007501187368</v>
      </c>
      <c r="BB95" s="13"/>
      <c r="BC95" s="2">
        <f t="shared" si="47"/>
        <v>20.5</v>
      </c>
      <c r="BD95" s="4">
        <f t="shared" si="31"/>
        <v>61.5</v>
      </c>
      <c r="BE95" s="4">
        <f t="shared" si="32"/>
        <v>0.36</v>
      </c>
      <c r="BF95" s="4">
        <f t="shared" si="71"/>
        <v>151.34375</v>
      </c>
      <c r="BG95" s="4">
        <f t="shared" ref="BG95:BG96" si="76">154.75+1/32</f>
        <v>154.78125</v>
      </c>
      <c r="BH95" s="4">
        <f t="shared" si="33"/>
        <v>3.4375</v>
      </c>
      <c r="BI95" s="13">
        <f t="shared" si="55"/>
        <v>0.8680003788</v>
      </c>
      <c r="BJ95" s="4">
        <f t="shared" si="35"/>
        <v>0.007360377285</v>
      </c>
      <c r="BK95" s="13"/>
      <c r="BL95" s="2">
        <f t="shared" si="48"/>
        <v>20.5</v>
      </c>
      <c r="BM95" s="4">
        <f t="shared" si="36"/>
        <v>61.5</v>
      </c>
      <c r="BN95" s="4">
        <f t="shared" si="37"/>
        <v>0.36</v>
      </c>
      <c r="BO95" s="4">
        <f t="shared" si="72"/>
        <v>151.375</v>
      </c>
      <c r="BP95" s="4">
        <f t="shared" si="73"/>
        <v>154.8125</v>
      </c>
      <c r="BQ95" s="4">
        <f t="shared" si="38"/>
        <v>3.4375</v>
      </c>
      <c r="BR95" s="13">
        <f t="shared" si="56"/>
        <v>0.8801408338</v>
      </c>
      <c r="BS95" s="4">
        <f t="shared" si="40"/>
        <v>0.006954623889</v>
      </c>
      <c r="BT95" s="25"/>
    </row>
    <row r="96">
      <c r="A96" s="2">
        <f t="shared" si="41"/>
        <v>21</v>
      </c>
      <c r="B96" s="4">
        <f t="shared" si="1"/>
        <v>63</v>
      </c>
      <c r="C96" s="4">
        <f t="shared" si="2"/>
        <v>0.39</v>
      </c>
      <c r="D96" s="4">
        <f>151.75-1/32</f>
        <v>151.71875</v>
      </c>
      <c r="E96" s="4">
        <f>154.375</f>
        <v>154.375</v>
      </c>
      <c r="F96" s="4">
        <f t="shared" si="3"/>
        <v>2.65625</v>
      </c>
      <c r="G96" s="13">
        <f t="shared" si="49"/>
        <v>0.7578418861</v>
      </c>
      <c r="H96" s="4">
        <f t="shared" si="5"/>
        <v>0.01170998342</v>
      </c>
      <c r="J96" s="2">
        <f t="shared" si="42"/>
        <v>21</v>
      </c>
      <c r="K96" s="4">
        <f t="shared" si="6"/>
        <v>63</v>
      </c>
      <c r="L96" s="4">
        <f t="shared" si="7"/>
        <v>0.3</v>
      </c>
      <c r="M96" s="4">
        <f>151+5/16</f>
        <v>151.3125</v>
      </c>
      <c r="N96" s="4">
        <f>154+13/16</f>
        <v>154.8125</v>
      </c>
      <c r="O96" s="4">
        <f t="shared" si="8"/>
        <v>3.5</v>
      </c>
      <c r="P96" s="13">
        <f t="shared" si="50"/>
        <v>0.8699176724</v>
      </c>
      <c r="Q96" s="4">
        <f t="shared" si="10"/>
        <v>0.005171607576</v>
      </c>
      <c r="S96" s="2">
        <f t="shared" si="43"/>
        <v>21</v>
      </c>
      <c r="T96" s="4">
        <f t="shared" si="11"/>
        <v>63</v>
      </c>
      <c r="U96" s="4">
        <f t="shared" si="12"/>
        <v>0.24</v>
      </c>
      <c r="V96" s="4">
        <f>150+13/16</f>
        <v>150.8125</v>
      </c>
      <c r="W96" s="2">
        <f>155.25+1/32</f>
        <v>155.28125</v>
      </c>
      <c r="X96" s="4">
        <f t="shared" si="13"/>
        <v>4.46875</v>
      </c>
      <c r="Y96" s="13">
        <f t="shared" si="51"/>
        <v>0.9763879011</v>
      </c>
      <c r="Z96" s="4">
        <f t="shared" si="15"/>
        <v>0.00149229659</v>
      </c>
      <c r="AB96" s="2">
        <f t="shared" si="44"/>
        <v>21</v>
      </c>
      <c r="AC96" s="4">
        <f t="shared" si="16"/>
        <v>63</v>
      </c>
      <c r="AD96" s="4">
        <f t="shared" si="17"/>
        <v>0.36</v>
      </c>
      <c r="AE96" s="4">
        <f>151.375</f>
        <v>151.375</v>
      </c>
      <c r="AF96" s="2">
        <v>154.75</v>
      </c>
      <c r="AG96" s="4">
        <f t="shared" si="18"/>
        <v>3.375</v>
      </c>
      <c r="AH96" s="13">
        <f t="shared" si="52"/>
        <v>0.8571428571</v>
      </c>
      <c r="AI96" s="4">
        <f t="shared" si="20"/>
        <v>0.007424025213</v>
      </c>
      <c r="AJ96" s="13"/>
      <c r="AK96" s="2">
        <f t="shared" si="45"/>
        <v>21</v>
      </c>
      <c r="AL96" s="4">
        <f t="shared" si="21"/>
        <v>63</v>
      </c>
      <c r="AM96" s="4">
        <f t="shared" si="22"/>
        <v>0.33</v>
      </c>
      <c r="AN96" s="4">
        <f t="shared" si="74"/>
        <v>151.375</v>
      </c>
      <c r="AO96" s="4">
        <f>154.75+1/32</f>
        <v>154.78125</v>
      </c>
      <c r="AP96" s="4">
        <f t="shared" si="23"/>
        <v>3.40625</v>
      </c>
      <c r="AQ96" s="13">
        <f t="shared" si="53"/>
        <v>0.8640459146</v>
      </c>
      <c r="AR96" s="4">
        <f t="shared" si="25"/>
        <v>0.006727880223</v>
      </c>
      <c r="AS96" s="13"/>
      <c r="AT96" s="2">
        <f t="shared" si="46"/>
        <v>21</v>
      </c>
      <c r="AU96" s="4">
        <f t="shared" si="26"/>
        <v>63</v>
      </c>
      <c r="AV96" s="4">
        <f t="shared" si="27"/>
        <v>0.33</v>
      </c>
      <c r="AW96" s="4">
        <f t="shared" si="75"/>
        <v>151.40625</v>
      </c>
      <c r="AX96" s="4">
        <f t="shared" ref="AX96:AX97" si="77">154.75+1/32</f>
        <v>154.78125</v>
      </c>
      <c r="AY96" s="4">
        <f t="shared" si="28"/>
        <v>3.375</v>
      </c>
      <c r="AZ96" s="13">
        <f t="shared" si="54"/>
        <v>0.8690481893</v>
      </c>
      <c r="BA96" s="4">
        <f t="shared" si="30"/>
        <v>0.00667297762</v>
      </c>
      <c r="BB96" s="13"/>
      <c r="BC96" s="2">
        <f t="shared" si="47"/>
        <v>21</v>
      </c>
      <c r="BD96" s="4">
        <f t="shared" si="31"/>
        <v>63</v>
      </c>
      <c r="BE96" s="4">
        <f t="shared" si="32"/>
        <v>0.33</v>
      </c>
      <c r="BF96" s="4">
        <f>151.375-1/32-1/32</f>
        <v>151.3125</v>
      </c>
      <c r="BG96" s="4">
        <f t="shared" si="76"/>
        <v>154.78125</v>
      </c>
      <c r="BH96" s="4">
        <f t="shared" si="33"/>
        <v>3.46875</v>
      </c>
      <c r="BI96" s="13">
        <f t="shared" si="55"/>
        <v>0.8719369086</v>
      </c>
      <c r="BJ96" s="4">
        <f t="shared" si="35"/>
        <v>0.006630109784</v>
      </c>
      <c r="BK96" s="13"/>
      <c r="BL96" s="2">
        <f t="shared" si="48"/>
        <v>21</v>
      </c>
      <c r="BM96" s="4">
        <f t="shared" si="36"/>
        <v>63</v>
      </c>
      <c r="BN96" s="4">
        <f t="shared" si="37"/>
        <v>0.33</v>
      </c>
      <c r="BO96" s="4">
        <f t="shared" si="72"/>
        <v>151.375</v>
      </c>
      <c r="BP96" s="4">
        <f t="shared" ref="BP96:BP97" si="78">154.75+1/32</f>
        <v>154.78125</v>
      </c>
      <c r="BQ96" s="4">
        <f t="shared" si="38"/>
        <v>3.40625</v>
      </c>
      <c r="BR96" s="13">
        <f t="shared" si="56"/>
        <v>0.8761310597</v>
      </c>
      <c r="BS96" s="4">
        <f t="shared" si="40"/>
        <v>0.006443816667</v>
      </c>
      <c r="BT96" s="25"/>
    </row>
    <row r="97">
      <c r="A97" s="2">
        <f t="shared" si="41"/>
        <v>21.5</v>
      </c>
      <c r="B97" s="4">
        <f t="shared" si="1"/>
        <v>64.5</v>
      </c>
      <c r="C97" s="4">
        <f t="shared" si="2"/>
        <v>0.36</v>
      </c>
      <c r="D97" s="2">
        <v>151.5</v>
      </c>
      <c r="E97" s="4">
        <f>154.625</f>
        <v>154.625</v>
      </c>
      <c r="F97" s="4">
        <f t="shared" si="3"/>
        <v>3.125</v>
      </c>
      <c r="G97" s="13">
        <f t="shared" si="49"/>
        <v>0.8219949365</v>
      </c>
      <c r="H97" s="4">
        <f t="shared" si="5"/>
        <v>0.007752443268</v>
      </c>
      <c r="J97" s="2">
        <f t="shared" si="42"/>
        <v>21.5</v>
      </c>
      <c r="K97" s="4">
        <f t="shared" si="6"/>
        <v>64.5</v>
      </c>
      <c r="L97" s="4">
        <f t="shared" si="7"/>
        <v>0.27</v>
      </c>
      <c r="M97" s="4">
        <f>151.125</f>
        <v>151.125</v>
      </c>
      <c r="N97" s="2">
        <v>155.0</v>
      </c>
      <c r="O97" s="4">
        <f t="shared" si="8"/>
        <v>3.875</v>
      </c>
      <c r="P97" s="13">
        <f t="shared" si="50"/>
        <v>0.9153348228</v>
      </c>
      <c r="Q97" s="4">
        <f t="shared" si="10"/>
        <v>0.002869681479</v>
      </c>
      <c r="S97" s="2">
        <f t="shared" si="43"/>
        <v>21.5</v>
      </c>
      <c r="T97" s="4">
        <f t="shared" si="11"/>
        <v>64.5</v>
      </c>
      <c r="U97" s="4">
        <f t="shared" si="12"/>
        <v>0.21</v>
      </c>
      <c r="X97" s="4">
        <f t="shared" si="13"/>
        <v>0</v>
      </c>
      <c r="Y97" s="13" t="str">
        <f t="shared" si="51"/>
        <v/>
      </c>
      <c r="Z97" s="4" t="str">
        <f t="shared" si="15"/>
        <v/>
      </c>
      <c r="AB97" s="2">
        <f t="shared" si="44"/>
        <v>21.5</v>
      </c>
      <c r="AC97" s="4">
        <f t="shared" si="16"/>
        <v>64.5</v>
      </c>
      <c r="AD97" s="4">
        <f t="shared" si="17"/>
        <v>0.33</v>
      </c>
      <c r="AE97" s="4">
        <f>151.25+1/32</f>
        <v>151.28125</v>
      </c>
      <c r="AF97" s="4">
        <f>154.875-1/32</f>
        <v>154.84375</v>
      </c>
      <c r="AG97" s="4">
        <f t="shared" si="18"/>
        <v>3.5625</v>
      </c>
      <c r="AH97" s="13">
        <f t="shared" si="52"/>
        <v>0.8806305719</v>
      </c>
      <c r="AI97" s="4">
        <f t="shared" si="20"/>
        <v>0.005648303217</v>
      </c>
      <c r="AJ97" s="13"/>
      <c r="AK97" s="2">
        <f t="shared" si="45"/>
        <v>21.5</v>
      </c>
      <c r="AL97" s="4">
        <f t="shared" si="21"/>
        <v>64.5</v>
      </c>
      <c r="AM97" s="4">
        <f t="shared" si="22"/>
        <v>0.3</v>
      </c>
      <c r="AN97" s="4">
        <f>151+5/16</f>
        <v>151.3125</v>
      </c>
      <c r="AO97" s="4">
        <f>154+13/16</f>
        <v>154.8125</v>
      </c>
      <c r="AP97" s="4">
        <f t="shared" si="23"/>
        <v>3.5</v>
      </c>
      <c r="AQ97" s="13">
        <f t="shared" si="53"/>
        <v>0.8758557459</v>
      </c>
      <c r="AR97" s="4">
        <f t="shared" si="25"/>
        <v>0.005538571729</v>
      </c>
      <c r="AS97" s="13"/>
      <c r="AT97" s="2">
        <f t="shared" si="46"/>
        <v>21.5</v>
      </c>
      <c r="AU97" s="4">
        <f t="shared" si="26"/>
        <v>64.5</v>
      </c>
      <c r="AV97" s="4">
        <f t="shared" si="27"/>
        <v>0.3</v>
      </c>
      <c r="AW97" s="4">
        <f>151.375</f>
        <v>151.375</v>
      </c>
      <c r="AX97" s="4">
        <f t="shared" si="77"/>
        <v>154.78125</v>
      </c>
      <c r="AY97" s="4">
        <f t="shared" si="28"/>
        <v>3.40625</v>
      </c>
      <c r="AZ97" s="13">
        <f t="shared" si="54"/>
        <v>0.87306229</v>
      </c>
      <c r="BA97" s="4">
        <f t="shared" si="30"/>
        <v>0.005723438959</v>
      </c>
      <c r="BB97" s="13"/>
      <c r="BC97" s="2">
        <f t="shared" si="47"/>
        <v>21.5</v>
      </c>
      <c r="BD97" s="4">
        <f t="shared" si="31"/>
        <v>64.5</v>
      </c>
      <c r="BE97" s="4">
        <f t="shared" si="32"/>
        <v>0.3</v>
      </c>
      <c r="BF97" s="4">
        <f>151.375-1/32</f>
        <v>151.34375</v>
      </c>
      <c r="BG97" s="4">
        <f t="shared" ref="BG97:BG98" si="79">154+13/16</f>
        <v>154.8125</v>
      </c>
      <c r="BH97" s="4">
        <f t="shared" si="33"/>
        <v>3.46875</v>
      </c>
      <c r="BI97" s="13">
        <f t="shared" si="55"/>
        <v>0.8719369086</v>
      </c>
      <c r="BJ97" s="4">
        <f t="shared" si="35"/>
        <v>0.005924099181</v>
      </c>
      <c r="BK97" s="13"/>
      <c r="BL97" s="2">
        <f t="shared" si="48"/>
        <v>21.5</v>
      </c>
      <c r="BM97" s="4">
        <f t="shared" si="36"/>
        <v>64.5</v>
      </c>
      <c r="BN97" s="4">
        <f t="shared" si="37"/>
        <v>0.3</v>
      </c>
      <c r="BO97" s="4">
        <f t="shared" si="72"/>
        <v>151.375</v>
      </c>
      <c r="BP97" s="4">
        <f t="shared" si="78"/>
        <v>154.78125</v>
      </c>
      <c r="BQ97" s="4">
        <f t="shared" si="38"/>
        <v>3.40625</v>
      </c>
      <c r="BR97" s="13">
        <f t="shared" si="56"/>
        <v>0.8761310597</v>
      </c>
      <c r="BS97" s="4">
        <f t="shared" si="40"/>
        <v>0.005752952639</v>
      </c>
      <c r="BT97" s="25"/>
    </row>
    <row r="98">
      <c r="A98" s="2">
        <f t="shared" si="41"/>
        <v>22</v>
      </c>
      <c r="B98" s="4">
        <f t="shared" si="1"/>
        <v>66</v>
      </c>
      <c r="C98" s="4">
        <f t="shared" si="2"/>
        <v>0.33</v>
      </c>
      <c r="D98" s="4">
        <f>151+3/16</f>
        <v>151.1875</v>
      </c>
      <c r="E98" s="4">
        <f>155-1/16</f>
        <v>154.9375</v>
      </c>
      <c r="F98" s="4">
        <f t="shared" si="3"/>
        <v>3.75</v>
      </c>
      <c r="G98" s="13">
        <f t="shared" si="49"/>
        <v>0.9004503378</v>
      </c>
      <c r="H98" s="4">
        <f t="shared" si="5"/>
        <v>0.004272587448</v>
      </c>
      <c r="J98" s="2">
        <f t="shared" si="42"/>
        <v>22</v>
      </c>
      <c r="K98" s="4">
        <f t="shared" si="6"/>
        <v>66</v>
      </c>
      <c r="L98" s="4">
        <f t="shared" si="7"/>
        <v>0.24</v>
      </c>
      <c r="M98" s="4">
        <f>151-1/16</f>
        <v>150.9375</v>
      </c>
      <c r="N98" s="4">
        <f>155+3/16</f>
        <v>155.1875</v>
      </c>
      <c r="O98" s="4">
        <f t="shared" si="8"/>
        <v>4.25</v>
      </c>
      <c r="P98" s="13">
        <f t="shared" si="50"/>
        <v>0.9586025865</v>
      </c>
      <c r="Q98" s="4">
        <f t="shared" si="10"/>
        <v>0.002250608963</v>
      </c>
      <c r="S98" s="2">
        <f t="shared" si="43"/>
        <v>22</v>
      </c>
      <c r="T98" s="4">
        <f t="shared" si="11"/>
        <v>66</v>
      </c>
      <c r="U98" s="4">
        <f t="shared" si="12"/>
        <v>0.18</v>
      </c>
      <c r="V98" s="4">
        <f>150.75+1/32</f>
        <v>150.78125</v>
      </c>
      <c r="W98" s="4">
        <f>155.375-1/32</f>
        <v>155.34375</v>
      </c>
      <c r="X98" s="4">
        <f t="shared" si="13"/>
        <v>4.5625</v>
      </c>
      <c r="Y98" s="13">
        <f t="shared" si="51"/>
        <v>0.9865765725</v>
      </c>
      <c r="Z98" s="4">
        <f t="shared" si="15"/>
        <v>0</v>
      </c>
      <c r="AB98" s="2">
        <f t="shared" si="44"/>
        <v>22</v>
      </c>
      <c r="AC98" s="4">
        <f t="shared" si="16"/>
        <v>66</v>
      </c>
      <c r="AD98" s="4">
        <f t="shared" si="17"/>
        <v>0.3</v>
      </c>
      <c r="AE98" s="4">
        <f>151.125+1/32</f>
        <v>151.15625</v>
      </c>
      <c r="AF98" s="4">
        <f>155-1/16</f>
        <v>154.9375</v>
      </c>
      <c r="AG98" s="4">
        <f t="shared" si="18"/>
        <v>3.78125</v>
      </c>
      <c r="AH98" s="13">
        <f t="shared" si="52"/>
        <v>0.9072647087</v>
      </c>
      <c r="AI98" s="4">
        <f t="shared" si="20"/>
        <v>0.003885989883</v>
      </c>
      <c r="AJ98" s="13"/>
      <c r="AK98" s="2">
        <f t="shared" si="45"/>
        <v>22</v>
      </c>
      <c r="AL98" s="4">
        <f t="shared" si="21"/>
        <v>66</v>
      </c>
      <c r="AM98" s="4">
        <f t="shared" si="22"/>
        <v>0.27</v>
      </c>
      <c r="AN98" s="4">
        <f>151.25</f>
        <v>151.25</v>
      </c>
      <c r="AO98" s="2">
        <v>154.875</v>
      </c>
      <c r="AP98" s="4">
        <f t="shared" si="23"/>
        <v>3.625</v>
      </c>
      <c r="AQ98" s="13">
        <f t="shared" si="53"/>
        <v>0.8913588211</v>
      </c>
      <c r="AR98" s="4">
        <f t="shared" si="25"/>
        <v>0.004379628199</v>
      </c>
      <c r="AS98" s="13"/>
      <c r="AT98" s="2">
        <f t="shared" si="46"/>
        <v>22</v>
      </c>
      <c r="AU98" s="4">
        <f t="shared" si="26"/>
        <v>66</v>
      </c>
      <c r="AV98" s="4">
        <f t="shared" si="27"/>
        <v>0.27</v>
      </c>
      <c r="AW98" s="4">
        <f>151+5/16</f>
        <v>151.3125</v>
      </c>
      <c r="AX98" s="4">
        <f>154+13/16</f>
        <v>154.8125</v>
      </c>
      <c r="AY98" s="4">
        <f t="shared" si="28"/>
        <v>3.5</v>
      </c>
      <c r="AZ98" s="13">
        <f t="shared" si="54"/>
        <v>0.8849953577</v>
      </c>
      <c r="BA98" s="4">
        <f t="shared" si="30"/>
        <v>0.004613744587</v>
      </c>
      <c r="BB98" s="13"/>
      <c r="BC98" s="2">
        <f t="shared" si="47"/>
        <v>22</v>
      </c>
      <c r="BD98" s="4">
        <f t="shared" si="31"/>
        <v>66</v>
      </c>
      <c r="BE98" s="4">
        <f t="shared" si="32"/>
        <v>0.27</v>
      </c>
      <c r="BF98" s="4">
        <f>151+5/16</f>
        <v>151.3125</v>
      </c>
      <c r="BG98" s="4">
        <f t="shared" si="79"/>
        <v>154.8125</v>
      </c>
      <c r="BH98" s="4">
        <f t="shared" si="33"/>
        <v>3.5</v>
      </c>
      <c r="BI98" s="13">
        <f t="shared" si="55"/>
        <v>0.8758557459</v>
      </c>
      <c r="BJ98" s="4">
        <f t="shared" si="35"/>
        <v>0.005092623305</v>
      </c>
      <c r="BK98" s="13"/>
      <c r="BL98" s="2">
        <f t="shared" si="48"/>
        <v>22</v>
      </c>
      <c r="BM98" s="4">
        <f t="shared" si="36"/>
        <v>66</v>
      </c>
      <c r="BN98" s="4">
        <f t="shared" si="37"/>
        <v>0.27</v>
      </c>
      <c r="BO98" s="4">
        <f t="shared" si="72"/>
        <v>151.375</v>
      </c>
      <c r="BP98" s="4">
        <f t="shared" ref="BP98:BP99" si="80">154+13/16</f>
        <v>154.8125</v>
      </c>
      <c r="BQ98" s="4">
        <f t="shared" si="38"/>
        <v>3.4375</v>
      </c>
      <c r="BR98" s="13">
        <f t="shared" si="56"/>
        <v>0.8801408338</v>
      </c>
      <c r="BS98" s="4">
        <f t="shared" si="40"/>
        <v>0.005070662745</v>
      </c>
      <c r="BT98" s="25"/>
    </row>
    <row r="99">
      <c r="A99" s="2">
        <f t="shared" si="41"/>
        <v>22.5</v>
      </c>
      <c r="B99" s="4">
        <f t="shared" si="1"/>
        <v>67.5</v>
      </c>
      <c r="C99" s="4">
        <f t="shared" si="2"/>
        <v>0.3</v>
      </c>
      <c r="D99" s="2">
        <v>151.0</v>
      </c>
      <c r="E99" s="2">
        <v>155.125</v>
      </c>
      <c r="F99" s="4">
        <f t="shared" si="3"/>
        <v>4.125</v>
      </c>
      <c r="G99" s="13">
        <f t="shared" si="49"/>
        <v>0.9444002816</v>
      </c>
      <c r="H99" s="4">
        <f t="shared" si="5"/>
        <v>0.001826161343</v>
      </c>
      <c r="J99" s="2">
        <f t="shared" si="42"/>
        <v>22.5</v>
      </c>
      <c r="K99" s="4">
        <f t="shared" si="6"/>
        <v>67.5</v>
      </c>
      <c r="L99" s="4">
        <f t="shared" si="7"/>
        <v>0.21</v>
      </c>
      <c r="O99" s="4">
        <f t="shared" si="8"/>
        <v>0</v>
      </c>
      <c r="P99" s="13" t="str">
        <f t="shared" si="50"/>
        <v/>
      </c>
      <c r="Q99" s="4" t="str">
        <f t="shared" si="10"/>
        <v/>
      </c>
      <c r="S99" s="2">
        <f t="shared" si="43"/>
        <v>22.5</v>
      </c>
      <c r="T99" s="4">
        <f t="shared" si="11"/>
        <v>67.5</v>
      </c>
      <c r="U99" s="4">
        <f t="shared" si="12"/>
        <v>0.15</v>
      </c>
      <c r="X99" s="4">
        <f t="shared" si="13"/>
        <v>0</v>
      </c>
      <c r="Y99" s="13" t="str">
        <f t="shared" si="51"/>
        <v/>
      </c>
      <c r="Z99" s="4" t="str">
        <f t="shared" si="15"/>
        <v/>
      </c>
      <c r="AB99" s="2">
        <f t="shared" si="44"/>
        <v>22.5</v>
      </c>
      <c r="AC99" s="4">
        <f t="shared" si="16"/>
        <v>67.5</v>
      </c>
      <c r="AD99" s="4">
        <f t="shared" si="17"/>
        <v>0.27</v>
      </c>
      <c r="AE99" s="4">
        <f>151+1/16</f>
        <v>151.0625</v>
      </c>
      <c r="AF99" s="4">
        <f>155.125-1/32</f>
        <v>155.09375</v>
      </c>
      <c r="AG99" s="4">
        <f t="shared" si="18"/>
        <v>4.03125</v>
      </c>
      <c r="AH99" s="13">
        <f t="shared" si="52"/>
        <v>0.936776932</v>
      </c>
      <c r="AI99" s="4">
        <f t="shared" si="20"/>
        <v>0.002484148157</v>
      </c>
      <c r="AJ99" s="13"/>
      <c r="AK99" s="2">
        <f t="shared" si="45"/>
        <v>22.5</v>
      </c>
      <c r="AL99" s="4">
        <f t="shared" si="21"/>
        <v>67.5</v>
      </c>
      <c r="AM99" s="4">
        <f t="shared" si="22"/>
        <v>0.24</v>
      </c>
      <c r="AN99" s="4">
        <f>151+3/16</f>
        <v>151.1875</v>
      </c>
      <c r="AO99" s="4">
        <f>155-1/16</f>
        <v>154.9375</v>
      </c>
      <c r="AP99" s="4">
        <f t="shared" si="23"/>
        <v>3.75</v>
      </c>
      <c r="AQ99" s="13">
        <f t="shared" si="53"/>
        <v>0.9065968278</v>
      </c>
      <c r="AR99" s="4">
        <f t="shared" si="25"/>
        <v>0.003221106575</v>
      </c>
      <c r="AS99" s="13"/>
      <c r="AT99" s="2">
        <f t="shared" si="46"/>
        <v>22.5</v>
      </c>
      <c r="AU99" s="4">
        <f t="shared" si="26"/>
        <v>67.5</v>
      </c>
      <c r="AV99" s="4">
        <f t="shared" si="27"/>
        <v>0.24</v>
      </c>
      <c r="AW99" s="4">
        <f>151.25</f>
        <v>151.25</v>
      </c>
      <c r="AX99" s="2">
        <v>154.875</v>
      </c>
      <c r="AY99" s="4">
        <f t="shared" si="28"/>
        <v>3.625</v>
      </c>
      <c r="AZ99" s="13">
        <f t="shared" si="54"/>
        <v>0.9006602085</v>
      </c>
      <c r="BA99" s="4">
        <f t="shared" si="30"/>
        <v>0.003545731186</v>
      </c>
      <c r="BB99" s="13"/>
      <c r="BC99" s="2">
        <f t="shared" si="47"/>
        <v>22.5</v>
      </c>
      <c r="BD99" s="4">
        <f t="shared" si="31"/>
        <v>67.5</v>
      </c>
      <c r="BE99" s="4">
        <f t="shared" si="32"/>
        <v>0.24</v>
      </c>
      <c r="BF99" s="4">
        <f>151.25+1/32</f>
        <v>151.28125</v>
      </c>
      <c r="BG99" s="4">
        <f>154.875-1/32</f>
        <v>154.84375</v>
      </c>
      <c r="BH99" s="4">
        <f t="shared" si="33"/>
        <v>3.5625</v>
      </c>
      <c r="BI99" s="13">
        <f t="shared" si="55"/>
        <v>0.8836412834</v>
      </c>
      <c r="BJ99" s="4">
        <f t="shared" si="35"/>
        <v>0.004242345626</v>
      </c>
      <c r="BK99" s="13"/>
      <c r="BL99" s="2">
        <f t="shared" si="48"/>
        <v>22.5</v>
      </c>
      <c r="BM99" s="4">
        <f t="shared" si="36"/>
        <v>67.5</v>
      </c>
      <c r="BN99" s="4">
        <f t="shared" si="37"/>
        <v>0.24</v>
      </c>
      <c r="BO99" s="4">
        <f t="shared" si="72"/>
        <v>151.375</v>
      </c>
      <c r="BP99" s="4">
        <f t="shared" si="80"/>
        <v>154.8125</v>
      </c>
      <c r="BQ99" s="4">
        <f t="shared" si="38"/>
        <v>3.4375</v>
      </c>
      <c r="BR99" s="13">
        <f t="shared" si="56"/>
        <v>0.8801408338</v>
      </c>
      <c r="BS99" s="4">
        <f t="shared" si="40"/>
        <v>0.004353001403</v>
      </c>
      <c r="BT99" s="25"/>
    </row>
    <row r="100">
      <c r="A100" s="2">
        <f t="shared" si="41"/>
        <v>23</v>
      </c>
      <c r="B100" s="4">
        <f t="shared" si="1"/>
        <v>69</v>
      </c>
      <c r="C100" s="4">
        <f t="shared" si="2"/>
        <v>0.27</v>
      </c>
      <c r="D100" s="4">
        <f>150+13/16</f>
        <v>150.8125</v>
      </c>
      <c r="E100" s="4">
        <f>155+5/16</f>
        <v>155.3125</v>
      </c>
      <c r="F100" s="4">
        <f t="shared" si="3"/>
        <v>4.5</v>
      </c>
      <c r="G100" s="13">
        <f t="shared" si="49"/>
        <v>0.9863939238</v>
      </c>
      <c r="H100" s="4">
        <f t="shared" si="5"/>
        <v>0</v>
      </c>
      <c r="J100" s="2">
        <f t="shared" si="42"/>
        <v>23</v>
      </c>
      <c r="K100" s="4">
        <f t="shared" si="6"/>
        <v>69</v>
      </c>
      <c r="L100" s="4">
        <f t="shared" si="7"/>
        <v>0.18</v>
      </c>
      <c r="M100" s="4">
        <f>150+13/16</f>
        <v>150.8125</v>
      </c>
      <c r="N100" s="4">
        <f>155+5/16</f>
        <v>155.3125</v>
      </c>
      <c r="O100" s="4">
        <f t="shared" si="8"/>
        <v>4.5</v>
      </c>
      <c r="P100" s="13">
        <f t="shared" si="50"/>
        <v>0.9863939238</v>
      </c>
      <c r="Q100" s="4">
        <f t="shared" si="10"/>
        <v>0</v>
      </c>
      <c r="S100" s="2">
        <f t="shared" si="43"/>
        <v>23</v>
      </c>
      <c r="T100" s="4">
        <f t="shared" si="11"/>
        <v>69</v>
      </c>
      <c r="U100" s="4">
        <f t="shared" si="12"/>
        <v>0.12</v>
      </c>
      <c r="V100" s="4">
        <f>150.75+1/32</f>
        <v>150.78125</v>
      </c>
      <c r="W100" s="4">
        <f>155.375-1/32</f>
        <v>155.34375</v>
      </c>
      <c r="X100" s="4">
        <f t="shared" si="13"/>
        <v>4.5625</v>
      </c>
      <c r="Y100" s="13">
        <f t="shared" si="51"/>
        <v>0.9865765725</v>
      </c>
      <c r="Z100" s="4">
        <f t="shared" si="15"/>
        <v>0</v>
      </c>
      <c r="AB100" s="2">
        <f t="shared" si="44"/>
        <v>23</v>
      </c>
      <c r="AC100" s="4">
        <f t="shared" si="16"/>
        <v>69</v>
      </c>
      <c r="AD100" s="4">
        <f t="shared" si="17"/>
        <v>0.24</v>
      </c>
      <c r="AE100" s="4">
        <f>151-1/32</f>
        <v>150.96875</v>
      </c>
      <c r="AF100" s="4">
        <f>155.125+1/32</f>
        <v>155.15625</v>
      </c>
      <c r="AG100" s="4">
        <f t="shared" si="18"/>
        <v>4.1875</v>
      </c>
      <c r="AH100" s="13">
        <f t="shared" si="52"/>
        <v>0.954758936</v>
      </c>
      <c r="AI100" s="4">
        <f t="shared" si="20"/>
        <v>0.00157334197</v>
      </c>
      <c r="AJ100" s="13"/>
      <c r="AK100" s="2">
        <f t="shared" si="45"/>
        <v>23</v>
      </c>
      <c r="AL100" s="4">
        <f t="shared" si="21"/>
        <v>69</v>
      </c>
      <c r="AM100" s="4">
        <f t="shared" si="22"/>
        <v>0.21</v>
      </c>
      <c r="AN100" s="4">
        <f>151.125-1/32</f>
        <v>151.09375</v>
      </c>
      <c r="AO100" s="4">
        <f>155+1/32</f>
        <v>155.03125</v>
      </c>
      <c r="AP100" s="4">
        <f t="shared" si="23"/>
        <v>3.9375</v>
      </c>
      <c r="AQ100" s="13">
        <f t="shared" si="53"/>
        <v>0.9289853059</v>
      </c>
      <c r="AR100" s="4">
        <f t="shared" si="25"/>
        <v>0.002208312767</v>
      </c>
      <c r="AS100" s="13"/>
      <c r="AT100" s="2">
        <f t="shared" si="46"/>
        <v>23</v>
      </c>
      <c r="AU100" s="4">
        <f t="shared" si="26"/>
        <v>69</v>
      </c>
      <c r="AV100" s="4">
        <f t="shared" si="27"/>
        <v>0.21</v>
      </c>
      <c r="AW100" s="4">
        <f>151+3/16</f>
        <v>151.1875</v>
      </c>
      <c r="AX100" s="4">
        <f>155-1/16</f>
        <v>154.9375</v>
      </c>
      <c r="AY100" s="4">
        <f t="shared" si="28"/>
        <v>3.75</v>
      </c>
      <c r="AZ100" s="13">
        <f t="shared" si="54"/>
        <v>0.9160572248</v>
      </c>
      <c r="BA100" s="4">
        <f t="shared" si="30"/>
        <v>0.002663609248</v>
      </c>
      <c r="BB100" s="13"/>
      <c r="BC100" s="2">
        <f t="shared" si="47"/>
        <v>23</v>
      </c>
      <c r="BD100" s="4">
        <f t="shared" si="31"/>
        <v>69</v>
      </c>
      <c r="BE100" s="4">
        <f t="shared" si="32"/>
        <v>0.21</v>
      </c>
      <c r="BF100" s="4">
        <f>151.25</f>
        <v>151.25</v>
      </c>
      <c r="BG100" s="4">
        <f>154.875</f>
        <v>154.875</v>
      </c>
      <c r="BH100" s="4">
        <f t="shared" si="33"/>
        <v>3.625</v>
      </c>
      <c r="BI100" s="13">
        <f t="shared" si="55"/>
        <v>0.8913588211</v>
      </c>
      <c r="BJ100" s="4">
        <f t="shared" si="35"/>
        <v>0.003405150364</v>
      </c>
      <c r="BK100" s="13"/>
      <c r="BL100" s="2">
        <f t="shared" si="48"/>
        <v>23</v>
      </c>
      <c r="BM100" s="4">
        <f t="shared" si="36"/>
        <v>69</v>
      </c>
      <c r="BN100" s="4">
        <f t="shared" si="37"/>
        <v>0.21</v>
      </c>
      <c r="BO100" s="4">
        <f>151.375-1/32</f>
        <v>151.34375</v>
      </c>
      <c r="BP100" s="4">
        <f>154.875-1/32</f>
        <v>154.84375</v>
      </c>
      <c r="BQ100" s="4">
        <f t="shared" si="38"/>
        <v>3.5</v>
      </c>
      <c r="BR100" s="13">
        <f t="shared" si="56"/>
        <v>0.8881060716</v>
      </c>
      <c r="BS100" s="4">
        <f t="shared" si="40"/>
        <v>0.003547629728</v>
      </c>
      <c r="BT100" s="25"/>
    </row>
    <row r="101">
      <c r="A101" s="2">
        <f t="shared" si="41"/>
        <v>23.5</v>
      </c>
      <c r="B101" s="4">
        <f t="shared" si="1"/>
        <v>70.5</v>
      </c>
      <c r="C101" s="4">
        <f t="shared" si="2"/>
        <v>0.24</v>
      </c>
      <c r="F101" s="4">
        <f t="shared" si="3"/>
        <v>0</v>
      </c>
      <c r="G101" s="13" t="str">
        <f t="shared" si="49"/>
        <v/>
      </c>
      <c r="H101" s="4" t="str">
        <f t="shared" si="5"/>
        <v/>
      </c>
      <c r="J101" s="2">
        <f t="shared" si="42"/>
        <v>23.5</v>
      </c>
      <c r="K101" s="4">
        <f t="shared" si="6"/>
        <v>70.5</v>
      </c>
      <c r="L101" s="4">
        <f t="shared" si="7"/>
        <v>0.15</v>
      </c>
      <c r="O101" s="4">
        <f t="shared" si="8"/>
        <v>0</v>
      </c>
      <c r="P101" s="13" t="str">
        <f t="shared" si="50"/>
        <v/>
      </c>
      <c r="Q101" s="4" t="str">
        <f t="shared" si="10"/>
        <v/>
      </c>
      <c r="S101" s="2">
        <f t="shared" si="43"/>
        <v>23.5</v>
      </c>
      <c r="T101" s="4">
        <f t="shared" si="11"/>
        <v>70.5</v>
      </c>
      <c r="U101" s="4">
        <f t="shared" si="12"/>
        <v>0.09</v>
      </c>
      <c r="X101" s="4">
        <f t="shared" si="13"/>
        <v>0</v>
      </c>
      <c r="Y101" s="13" t="str">
        <f t="shared" si="51"/>
        <v/>
      </c>
      <c r="Z101" s="4" t="str">
        <f t="shared" si="15"/>
        <v/>
      </c>
      <c r="AB101" s="2">
        <f t="shared" si="44"/>
        <v>23.5</v>
      </c>
      <c r="AC101" s="4">
        <f t="shared" si="16"/>
        <v>70.5</v>
      </c>
      <c r="AD101" s="4">
        <f t="shared" si="17"/>
        <v>0.21</v>
      </c>
      <c r="AE101" s="4">
        <f>150.875+1/32</f>
        <v>150.90625</v>
      </c>
      <c r="AF101" s="4">
        <f>155.25-1/32</f>
        <v>155.21875</v>
      </c>
      <c r="AG101" s="4">
        <f t="shared" si="18"/>
        <v>4.3125</v>
      </c>
      <c r="AH101" s="13">
        <f t="shared" si="52"/>
        <v>0.9689042833</v>
      </c>
      <c r="AI101" s="4">
        <f t="shared" si="20"/>
        <v>0.0008823273248</v>
      </c>
      <c r="AJ101" s="13"/>
      <c r="AK101" s="2">
        <f t="shared" si="45"/>
        <v>23.5</v>
      </c>
      <c r="AL101" s="4">
        <f t="shared" si="21"/>
        <v>70.5</v>
      </c>
      <c r="AM101" s="4">
        <f t="shared" si="22"/>
        <v>0.18</v>
      </c>
      <c r="AN101" s="4">
        <f>151+1/32</f>
        <v>151.03125</v>
      </c>
      <c r="AO101" s="4">
        <f>155.125-1/32</f>
        <v>155.09375</v>
      </c>
      <c r="AP101" s="4">
        <f t="shared" si="23"/>
        <v>4.0625</v>
      </c>
      <c r="AQ101" s="13">
        <f t="shared" si="53"/>
        <v>0.9436158959</v>
      </c>
      <c r="AR101" s="4">
        <f t="shared" si="25"/>
        <v>0.001471124672</v>
      </c>
      <c r="AS101" s="13"/>
      <c r="AT101" s="2">
        <f t="shared" si="46"/>
        <v>23.5</v>
      </c>
      <c r="AU101" s="4">
        <f t="shared" si="26"/>
        <v>70.5</v>
      </c>
      <c r="AV101" s="4">
        <f t="shared" si="27"/>
        <v>0.18</v>
      </c>
      <c r="AW101" s="4">
        <f>151.125+1/32</f>
        <v>151.15625</v>
      </c>
      <c r="AX101" s="2">
        <v>155.0</v>
      </c>
      <c r="AY101" s="4">
        <f t="shared" si="28"/>
        <v>3.84375</v>
      </c>
      <c r="AZ101" s="13">
        <f t="shared" si="54"/>
        <v>0.927437254</v>
      </c>
      <c r="BA101" s="4">
        <f t="shared" si="30"/>
        <v>0.001909109448</v>
      </c>
      <c r="BB101" s="13"/>
      <c r="BC101" s="2">
        <f t="shared" si="47"/>
        <v>23.5</v>
      </c>
      <c r="BD101" s="4">
        <f t="shared" si="31"/>
        <v>70.5</v>
      </c>
      <c r="BE101" s="4">
        <f t="shared" si="32"/>
        <v>0.18</v>
      </c>
      <c r="BF101" s="4">
        <f>151.25-1/32</f>
        <v>151.21875</v>
      </c>
      <c r="BG101" s="4">
        <f>155-1/16</f>
        <v>154.9375</v>
      </c>
      <c r="BH101" s="4">
        <f t="shared" si="33"/>
        <v>3.71875</v>
      </c>
      <c r="BI101" s="13">
        <f t="shared" si="55"/>
        <v>0.9028114383</v>
      </c>
      <c r="BJ101" s="4">
        <f t="shared" si="35"/>
        <v>0.002642107689</v>
      </c>
      <c r="BK101" s="13"/>
      <c r="BL101" s="2">
        <f t="shared" si="48"/>
        <v>23.5</v>
      </c>
      <c r="BM101" s="4">
        <f t="shared" si="36"/>
        <v>70.5</v>
      </c>
      <c r="BN101" s="4">
        <f t="shared" si="37"/>
        <v>0.18</v>
      </c>
      <c r="BO101" s="4">
        <f>151+5/16</f>
        <v>151.3125</v>
      </c>
      <c r="BP101" s="4">
        <f>154.875</f>
        <v>154.875</v>
      </c>
      <c r="BQ101" s="4">
        <f t="shared" si="38"/>
        <v>3.5625</v>
      </c>
      <c r="BR101" s="13">
        <f t="shared" si="56"/>
        <v>0.896000503</v>
      </c>
      <c r="BS101" s="4">
        <f t="shared" si="40"/>
        <v>0.002854052491</v>
      </c>
      <c r="BT101" s="25"/>
    </row>
    <row r="102">
      <c r="A102" s="2">
        <f t="shared" si="41"/>
        <v>24</v>
      </c>
      <c r="B102" s="4">
        <f t="shared" si="1"/>
        <v>72</v>
      </c>
      <c r="C102" s="4">
        <f t="shared" si="2"/>
        <v>0.21</v>
      </c>
      <c r="D102" s="4">
        <f>150.75+1/32</f>
        <v>150.78125</v>
      </c>
      <c r="E102" s="4">
        <f>155.375-1/32</f>
        <v>155.34375</v>
      </c>
      <c r="F102" s="4">
        <f t="shared" si="3"/>
        <v>4.5625</v>
      </c>
      <c r="G102" s="13">
        <f t="shared" si="49"/>
        <v>0.9932202608</v>
      </c>
      <c r="H102" s="4">
        <f t="shared" si="5"/>
        <v>0</v>
      </c>
      <c r="J102" s="2">
        <f t="shared" si="42"/>
        <v>24</v>
      </c>
      <c r="K102" s="4">
        <f t="shared" si="6"/>
        <v>72</v>
      </c>
      <c r="L102" s="4">
        <f t="shared" si="7"/>
        <v>0.12</v>
      </c>
      <c r="M102" s="4">
        <f>150+13/16</f>
        <v>150.8125</v>
      </c>
      <c r="N102" s="4">
        <f>155+5/16</f>
        <v>155.3125</v>
      </c>
      <c r="O102" s="4">
        <f t="shared" si="8"/>
        <v>4.5</v>
      </c>
      <c r="P102" s="13">
        <f t="shared" si="50"/>
        <v>0.9863939238</v>
      </c>
      <c r="Q102" s="4">
        <f t="shared" si="10"/>
        <v>0</v>
      </c>
      <c r="S102" s="2">
        <f t="shared" si="43"/>
        <v>24</v>
      </c>
      <c r="T102" s="4">
        <f t="shared" si="11"/>
        <v>72</v>
      </c>
      <c r="U102" s="4">
        <f t="shared" si="12"/>
        <v>0.06</v>
      </c>
      <c r="V102" s="4">
        <f>150.75+1/32</f>
        <v>150.78125</v>
      </c>
      <c r="W102" s="4">
        <f>155.375-1/32</f>
        <v>155.34375</v>
      </c>
      <c r="X102" s="4">
        <f t="shared" si="13"/>
        <v>4.5625</v>
      </c>
      <c r="Y102" s="13">
        <f t="shared" si="51"/>
        <v>0.9865765725</v>
      </c>
      <c r="Z102" s="4">
        <f t="shared" si="15"/>
        <v>0</v>
      </c>
      <c r="AB102" s="2">
        <f t="shared" si="44"/>
        <v>24</v>
      </c>
      <c r="AC102" s="4">
        <f t="shared" si="16"/>
        <v>72</v>
      </c>
      <c r="AD102" s="4">
        <f t="shared" si="17"/>
        <v>0.18</v>
      </c>
      <c r="AE102" s="4">
        <f>150.875-1/32</f>
        <v>150.84375</v>
      </c>
      <c r="AF102" s="2">
        <f>155.25+1/32</f>
        <v>155.28125</v>
      </c>
      <c r="AG102" s="4">
        <f t="shared" si="18"/>
        <v>4.4375</v>
      </c>
      <c r="AH102" s="13">
        <f t="shared" si="52"/>
        <v>0.9828460686</v>
      </c>
      <c r="AI102" s="4">
        <f t="shared" si="20"/>
        <v>0</v>
      </c>
      <c r="AJ102" s="13"/>
      <c r="AK102" s="2">
        <f t="shared" si="45"/>
        <v>24</v>
      </c>
      <c r="AL102" s="4">
        <f t="shared" si="21"/>
        <v>72</v>
      </c>
      <c r="AM102" s="4">
        <f t="shared" si="22"/>
        <v>0.15</v>
      </c>
      <c r="AN102" s="4">
        <f>151-1/32</f>
        <v>150.96875</v>
      </c>
      <c r="AO102" s="4">
        <f>155.125+1/32</f>
        <v>155.15625</v>
      </c>
      <c r="AP102" s="4">
        <f t="shared" si="23"/>
        <v>4.1875</v>
      </c>
      <c r="AQ102" s="13">
        <f t="shared" si="53"/>
        <v>0.9580230786</v>
      </c>
      <c r="AR102" s="4">
        <f t="shared" si="25"/>
        <v>0.0009115675437</v>
      </c>
      <c r="AS102" s="13"/>
      <c r="AT102" s="2">
        <f t="shared" si="46"/>
        <v>24</v>
      </c>
      <c r="AU102" s="4">
        <f t="shared" si="26"/>
        <v>72</v>
      </c>
      <c r="AV102" s="4">
        <f t="shared" si="27"/>
        <v>0.15</v>
      </c>
      <c r="AW102" s="4">
        <f>151.125-1/32</f>
        <v>151.09375</v>
      </c>
      <c r="AX102" s="4">
        <f>155+1/16</f>
        <v>155.0625</v>
      </c>
      <c r="AY102" s="4">
        <f t="shared" si="28"/>
        <v>3.96875</v>
      </c>
      <c r="AZ102" s="13">
        <f t="shared" si="54"/>
        <v>0.9423968846</v>
      </c>
      <c r="BA102" s="4">
        <f t="shared" si="30"/>
        <v>0.001269267938</v>
      </c>
      <c r="BB102" s="13"/>
      <c r="BC102" s="2">
        <f t="shared" si="47"/>
        <v>24</v>
      </c>
      <c r="BD102" s="4">
        <f t="shared" si="31"/>
        <v>72</v>
      </c>
      <c r="BE102" s="4">
        <f t="shared" si="32"/>
        <v>0.15</v>
      </c>
      <c r="BF102" s="4">
        <f>151+3/16</f>
        <v>151.1875</v>
      </c>
      <c r="BG102" s="4">
        <f>155-1/32</f>
        <v>154.96875</v>
      </c>
      <c r="BH102" s="4">
        <f t="shared" si="33"/>
        <v>3.78125</v>
      </c>
      <c r="BI102" s="13">
        <f t="shared" si="55"/>
        <v>0.9103664775</v>
      </c>
      <c r="BJ102" s="4">
        <f t="shared" si="35"/>
        <v>0.001970913776</v>
      </c>
      <c r="BK102" s="13"/>
      <c r="BL102" s="2">
        <f t="shared" si="48"/>
        <v>24</v>
      </c>
      <c r="BM102" s="4">
        <f t="shared" si="36"/>
        <v>72</v>
      </c>
      <c r="BN102" s="4">
        <f t="shared" si="37"/>
        <v>0.15</v>
      </c>
      <c r="BO102" s="4">
        <f t="shared" ref="BO102:BO103" si="81">151.25+1/32</f>
        <v>151.28125</v>
      </c>
      <c r="BP102" s="2">
        <v>154.875</v>
      </c>
      <c r="BQ102" s="4">
        <f t="shared" si="38"/>
        <v>3.59375</v>
      </c>
      <c r="BR102" s="13">
        <f t="shared" si="56"/>
        <v>0.8999217493</v>
      </c>
      <c r="BS102" s="4">
        <f t="shared" si="40"/>
        <v>0.002220643632</v>
      </c>
      <c r="BT102" s="25"/>
    </row>
    <row r="103">
      <c r="A103" s="2">
        <f t="shared" si="41"/>
        <v>24.5</v>
      </c>
      <c r="B103" s="4">
        <f t="shared" si="1"/>
        <v>73.5</v>
      </c>
      <c r="C103" s="4">
        <f t="shared" si="2"/>
        <v>0.18</v>
      </c>
      <c r="F103" s="4">
        <f t="shared" si="3"/>
        <v>0</v>
      </c>
      <c r="G103" s="13" t="str">
        <f t="shared" si="49"/>
        <v/>
      </c>
      <c r="H103" s="4" t="str">
        <f t="shared" si="5"/>
        <v/>
      </c>
      <c r="J103" s="2">
        <f t="shared" si="42"/>
        <v>24.5</v>
      </c>
      <c r="K103" s="4">
        <f t="shared" si="6"/>
        <v>73.5</v>
      </c>
      <c r="L103" s="4">
        <f t="shared" si="7"/>
        <v>0.09</v>
      </c>
      <c r="O103" s="4">
        <f t="shared" si="8"/>
        <v>0</v>
      </c>
      <c r="P103" s="13" t="str">
        <f t="shared" si="50"/>
        <v/>
      </c>
      <c r="Q103" s="4" t="str">
        <f t="shared" si="10"/>
        <v/>
      </c>
      <c r="S103" s="2">
        <f t="shared" si="43"/>
        <v>24.5</v>
      </c>
      <c r="T103" s="4">
        <f t="shared" si="11"/>
        <v>73.5</v>
      </c>
      <c r="U103" s="4">
        <f t="shared" si="12"/>
        <v>0.03</v>
      </c>
      <c r="X103" s="4">
        <f t="shared" si="13"/>
        <v>0</v>
      </c>
      <c r="Y103" s="13" t="str">
        <f t="shared" si="51"/>
        <v/>
      </c>
      <c r="Z103" s="4" t="str">
        <f t="shared" si="15"/>
        <v/>
      </c>
      <c r="AB103" s="2">
        <f t="shared" si="44"/>
        <v>24.5</v>
      </c>
      <c r="AC103" s="4">
        <f t="shared" si="16"/>
        <v>73.5</v>
      </c>
      <c r="AD103" s="4">
        <f t="shared" si="17"/>
        <v>0.15</v>
      </c>
      <c r="AG103" s="4">
        <f t="shared" si="18"/>
        <v>0</v>
      </c>
      <c r="AH103" s="13" t="str">
        <f t="shared" si="52"/>
        <v/>
      </c>
      <c r="AI103" s="4" t="str">
        <f t="shared" si="20"/>
        <v/>
      </c>
      <c r="AJ103" s="13"/>
      <c r="AK103" s="2">
        <f t="shared" si="45"/>
        <v>24.5</v>
      </c>
      <c r="AL103" s="4">
        <f t="shared" si="21"/>
        <v>73.5</v>
      </c>
      <c r="AM103" s="4">
        <f t="shared" si="22"/>
        <v>0.12</v>
      </c>
      <c r="AN103" s="4">
        <f>151-1/16</f>
        <v>150.9375</v>
      </c>
      <c r="AO103" s="4">
        <f>155.25-1/32</f>
        <v>155.21875</v>
      </c>
      <c r="AP103" s="4">
        <f t="shared" si="23"/>
        <v>4.28125</v>
      </c>
      <c r="AQ103" s="13">
        <f t="shared" si="53"/>
        <v>0.968687857</v>
      </c>
      <c r="AR103" s="4">
        <f t="shared" si="25"/>
        <v>0.0005155087429</v>
      </c>
      <c r="AS103" s="13"/>
      <c r="AT103" s="2">
        <f t="shared" si="46"/>
        <v>24.5</v>
      </c>
      <c r="AU103" s="4">
        <f t="shared" si="26"/>
        <v>73.5</v>
      </c>
      <c r="AV103" s="4">
        <f t="shared" si="27"/>
        <v>0.12</v>
      </c>
      <c r="AW103" s="4">
        <f>151+1/32</f>
        <v>151.03125</v>
      </c>
      <c r="AX103" s="4">
        <f>155.125-1/32</f>
        <v>155.09375</v>
      </c>
      <c r="AY103" s="4">
        <f t="shared" si="28"/>
        <v>4.0625</v>
      </c>
      <c r="AZ103" s="13">
        <f t="shared" si="54"/>
        <v>0.9534625892</v>
      </c>
      <c r="BA103" s="4">
        <f t="shared" si="30"/>
        <v>0.0008215467356</v>
      </c>
      <c r="BB103" s="13"/>
      <c r="BC103" s="2">
        <f t="shared" si="47"/>
        <v>24.5</v>
      </c>
      <c r="BD103" s="4">
        <f t="shared" si="31"/>
        <v>73.5</v>
      </c>
      <c r="BE103" s="4">
        <f t="shared" si="32"/>
        <v>0.12</v>
      </c>
      <c r="BF103" s="4">
        <f>151.125</f>
        <v>151.125</v>
      </c>
      <c r="BG103" s="2">
        <v>155.0</v>
      </c>
      <c r="BH103" s="4">
        <f t="shared" si="33"/>
        <v>3.875</v>
      </c>
      <c r="BI103" s="13">
        <f t="shared" si="55"/>
        <v>0.9215829146</v>
      </c>
      <c r="BJ103" s="4">
        <f t="shared" si="35"/>
        <v>0.001376921059</v>
      </c>
      <c r="BK103" s="13"/>
      <c r="BL103" s="2">
        <f t="shared" si="48"/>
        <v>24.5</v>
      </c>
      <c r="BM103" s="4">
        <f t="shared" si="36"/>
        <v>73.5</v>
      </c>
      <c r="BN103" s="4">
        <f t="shared" si="37"/>
        <v>0.12</v>
      </c>
      <c r="BO103" s="4">
        <f t="shared" si="81"/>
        <v>151.28125</v>
      </c>
      <c r="BP103" s="4">
        <f t="shared" ref="BP103:BP105" si="82">155-1/16</f>
        <v>154.9375</v>
      </c>
      <c r="BQ103" s="4">
        <f t="shared" si="38"/>
        <v>3.65625</v>
      </c>
      <c r="BR103" s="13">
        <f t="shared" si="56"/>
        <v>0.907713425</v>
      </c>
      <c r="BS103" s="4">
        <f t="shared" si="40"/>
        <v>0.001631073295</v>
      </c>
      <c r="BT103" s="25"/>
    </row>
    <row r="104">
      <c r="A104" s="2">
        <f t="shared" si="41"/>
        <v>25</v>
      </c>
      <c r="B104" s="4">
        <f t="shared" si="1"/>
        <v>75</v>
      </c>
      <c r="C104" s="4">
        <f t="shared" si="2"/>
        <v>0.15</v>
      </c>
      <c r="D104" s="4">
        <f>150.75+1/32</f>
        <v>150.78125</v>
      </c>
      <c r="E104" s="4">
        <f>155.375-1/32</f>
        <v>155.34375</v>
      </c>
      <c r="F104" s="4">
        <f t="shared" si="3"/>
        <v>4.5625</v>
      </c>
      <c r="G104" s="13">
        <f t="shared" si="49"/>
        <v>0.9932202608</v>
      </c>
      <c r="H104" s="4">
        <f t="shared" si="5"/>
        <v>0</v>
      </c>
      <c r="J104" s="2">
        <f t="shared" si="42"/>
        <v>25</v>
      </c>
      <c r="K104" s="4">
        <f t="shared" si="6"/>
        <v>75</v>
      </c>
      <c r="L104" s="4">
        <f t="shared" si="7"/>
        <v>0.06</v>
      </c>
      <c r="M104" s="4">
        <f>150+13/16</f>
        <v>150.8125</v>
      </c>
      <c r="N104" s="4">
        <f>155+5/16</f>
        <v>155.3125</v>
      </c>
      <c r="O104" s="4">
        <f t="shared" si="8"/>
        <v>4.5</v>
      </c>
      <c r="P104" s="13">
        <f t="shared" si="50"/>
        <v>0.9863939238</v>
      </c>
      <c r="Q104" s="4">
        <f t="shared" si="10"/>
        <v>0</v>
      </c>
      <c r="S104" s="2">
        <f t="shared" si="43"/>
        <v>25</v>
      </c>
      <c r="T104" s="4">
        <f t="shared" si="11"/>
        <v>75</v>
      </c>
      <c r="U104" s="4">
        <f t="shared" si="12"/>
        <v>0</v>
      </c>
      <c r="V104" s="4">
        <f>150.75+1/32</f>
        <v>150.78125</v>
      </c>
      <c r="W104" s="4">
        <f>155.375-1/32</f>
        <v>155.34375</v>
      </c>
      <c r="X104" s="4">
        <f t="shared" si="13"/>
        <v>4.5625</v>
      </c>
      <c r="Y104" s="13">
        <f t="shared" si="51"/>
        <v>0.9865765725</v>
      </c>
      <c r="Z104" s="4">
        <f t="shared" si="15"/>
        <v>0</v>
      </c>
      <c r="AB104" s="2">
        <f t="shared" si="44"/>
        <v>25</v>
      </c>
      <c r="AC104" s="4">
        <f t="shared" si="16"/>
        <v>75</v>
      </c>
      <c r="AD104" s="4">
        <f t="shared" si="17"/>
        <v>0.12</v>
      </c>
      <c r="AE104" s="4">
        <f>150+13/16</f>
        <v>150.8125</v>
      </c>
      <c r="AF104" s="4">
        <f>155+5/16</f>
        <v>155.3125</v>
      </c>
      <c r="AG104" s="4">
        <f t="shared" si="18"/>
        <v>4.5</v>
      </c>
      <c r="AH104" s="13">
        <f t="shared" si="52"/>
        <v>0.9897433186</v>
      </c>
      <c r="AI104" s="4">
        <f t="shared" si="20"/>
        <v>0</v>
      </c>
      <c r="AJ104" s="13"/>
      <c r="AK104" s="2">
        <f t="shared" si="45"/>
        <v>25</v>
      </c>
      <c r="AL104" s="4">
        <f t="shared" si="21"/>
        <v>75</v>
      </c>
      <c r="AM104" s="4">
        <f t="shared" si="22"/>
        <v>0.09</v>
      </c>
      <c r="AN104" s="4">
        <f t="shared" ref="AN104:AN106" si="83">150.875</f>
        <v>150.875</v>
      </c>
      <c r="AO104" s="2">
        <v>155.25</v>
      </c>
      <c r="AP104" s="4">
        <f t="shared" si="23"/>
        <v>4.375</v>
      </c>
      <c r="AQ104" s="13">
        <f t="shared" si="53"/>
        <v>0.9792364932</v>
      </c>
      <c r="AR104" s="4">
        <f t="shared" si="25"/>
        <v>0.0002874423012</v>
      </c>
      <c r="AS104" s="13"/>
      <c r="AT104" s="2">
        <f t="shared" si="46"/>
        <v>25</v>
      </c>
      <c r="AU104" s="4">
        <f t="shared" si="26"/>
        <v>75</v>
      </c>
      <c r="AV104" s="4">
        <f t="shared" si="27"/>
        <v>0.09</v>
      </c>
      <c r="AW104" s="2">
        <v>151.0</v>
      </c>
      <c r="AX104" s="2">
        <v>155.125</v>
      </c>
      <c r="AY104" s="4">
        <f t="shared" si="28"/>
        <v>4.125</v>
      </c>
      <c r="AZ104" s="13">
        <f t="shared" si="54"/>
        <v>0.9607689228</v>
      </c>
      <c r="BA104" s="4">
        <f t="shared" si="30"/>
        <v>0.0005138543625</v>
      </c>
      <c r="BB104" s="13"/>
      <c r="BC104" s="2">
        <f t="shared" si="47"/>
        <v>25</v>
      </c>
      <c r="BD104" s="4">
        <f t="shared" si="31"/>
        <v>75</v>
      </c>
      <c r="BE104" s="4">
        <f t="shared" si="32"/>
        <v>0.09</v>
      </c>
      <c r="BF104" s="4">
        <f>151.125-1/32</f>
        <v>151.09375</v>
      </c>
      <c r="BG104" s="4">
        <f>155+1/32</f>
        <v>155.03125</v>
      </c>
      <c r="BH104" s="4">
        <f t="shared" si="33"/>
        <v>3.9375</v>
      </c>
      <c r="BI104" s="13">
        <f t="shared" si="55"/>
        <v>0.9289853059</v>
      </c>
      <c r="BJ104" s="4">
        <f t="shared" si="35"/>
        <v>0.0008967163131</v>
      </c>
      <c r="BK104" s="13"/>
      <c r="BL104" s="2">
        <f t="shared" si="48"/>
        <v>25</v>
      </c>
      <c r="BM104" s="4">
        <f t="shared" si="36"/>
        <v>75</v>
      </c>
      <c r="BN104" s="4">
        <f t="shared" si="37"/>
        <v>0.09</v>
      </c>
      <c r="BO104" s="4">
        <f>151.25</f>
        <v>151.25</v>
      </c>
      <c r="BP104" s="4">
        <f t="shared" si="82"/>
        <v>154.9375</v>
      </c>
      <c r="BQ104" s="4">
        <f t="shared" si="38"/>
        <v>3.6875</v>
      </c>
      <c r="BR104" s="13">
        <f t="shared" si="56"/>
        <v>0.9115842887</v>
      </c>
      <c r="BS104" s="4">
        <f t="shared" si="40"/>
        <v>0.001121406315</v>
      </c>
      <c r="BT104" s="25"/>
    </row>
    <row r="105">
      <c r="A105" s="2">
        <f t="shared" si="41"/>
        <v>25.5</v>
      </c>
      <c r="B105" s="4">
        <f t="shared" si="1"/>
        <v>76.5</v>
      </c>
      <c r="C105" s="4">
        <f t="shared" si="2"/>
        <v>0.12</v>
      </c>
      <c r="F105" s="4">
        <f t="shared" si="3"/>
        <v>0</v>
      </c>
      <c r="G105" s="13" t="str">
        <f t="shared" si="49"/>
        <v/>
      </c>
      <c r="H105" s="4" t="str">
        <f t="shared" si="5"/>
        <v/>
      </c>
      <c r="J105" s="2">
        <f t="shared" si="42"/>
        <v>25.5</v>
      </c>
      <c r="K105" s="4">
        <f t="shared" si="6"/>
        <v>76.5</v>
      </c>
      <c r="L105" s="4">
        <f t="shared" si="7"/>
        <v>0.03</v>
      </c>
      <c r="O105" s="4">
        <f t="shared" si="8"/>
        <v>0</v>
      </c>
      <c r="P105" s="13" t="str">
        <f t="shared" si="50"/>
        <v/>
      </c>
      <c r="Q105" s="4" t="str">
        <f t="shared" si="10"/>
        <v/>
      </c>
      <c r="S105" s="2">
        <f t="shared" si="43"/>
        <v>25.5</v>
      </c>
      <c r="T105" s="4">
        <f t="shared" si="11"/>
        <v>76.5</v>
      </c>
      <c r="U105" s="4">
        <f t="shared" si="12"/>
        <v>-0.03</v>
      </c>
      <c r="X105" s="4">
        <f t="shared" si="13"/>
        <v>0</v>
      </c>
      <c r="Y105" s="13" t="str">
        <f t="shared" si="51"/>
        <v/>
      </c>
      <c r="Z105" s="4" t="str">
        <f t="shared" si="15"/>
        <v/>
      </c>
      <c r="AB105" s="2">
        <f t="shared" si="44"/>
        <v>25.5</v>
      </c>
      <c r="AC105" s="4">
        <f t="shared" si="16"/>
        <v>76.5</v>
      </c>
      <c r="AD105" s="4">
        <f t="shared" si="17"/>
        <v>0.09</v>
      </c>
      <c r="AG105" s="4">
        <f t="shared" si="18"/>
        <v>0</v>
      </c>
      <c r="AH105" s="13" t="str">
        <f t="shared" si="52"/>
        <v/>
      </c>
      <c r="AI105" s="4" t="str">
        <f t="shared" si="20"/>
        <v/>
      </c>
      <c r="AJ105" s="13"/>
      <c r="AK105" s="2">
        <f t="shared" si="45"/>
        <v>25.5</v>
      </c>
      <c r="AL105" s="4">
        <f t="shared" si="21"/>
        <v>76.5</v>
      </c>
      <c r="AM105" s="4">
        <f t="shared" si="22"/>
        <v>0.06</v>
      </c>
      <c r="AN105" s="4">
        <f t="shared" si="83"/>
        <v>150.875</v>
      </c>
      <c r="AO105" s="2">
        <v>155.25</v>
      </c>
      <c r="AP105" s="4">
        <f t="shared" si="23"/>
        <v>4.375</v>
      </c>
      <c r="AQ105" s="13">
        <f t="shared" si="53"/>
        <v>0.9792364932</v>
      </c>
      <c r="AR105" s="4">
        <f t="shared" si="25"/>
        <v>0.0001724653807</v>
      </c>
      <c r="AS105" s="13"/>
      <c r="AT105" s="2">
        <f t="shared" si="46"/>
        <v>25.5</v>
      </c>
      <c r="AU105" s="4">
        <f t="shared" si="26"/>
        <v>76.5</v>
      </c>
      <c r="AV105" s="4">
        <f t="shared" si="27"/>
        <v>0.06</v>
      </c>
      <c r="AW105" s="2">
        <v>151.0</v>
      </c>
      <c r="AX105" s="4">
        <f>155.125+1/32</f>
        <v>155.15625</v>
      </c>
      <c r="AY105" s="4">
        <f t="shared" si="28"/>
        <v>4.15625</v>
      </c>
      <c r="AZ105" s="13">
        <f t="shared" si="54"/>
        <v>0.9644013325</v>
      </c>
      <c r="BA105" s="4">
        <f t="shared" si="30"/>
        <v>0.0002720903451</v>
      </c>
      <c r="BB105" s="13"/>
      <c r="BC105" s="2">
        <f t="shared" si="47"/>
        <v>25.5</v>
      </c>
      <c r="BD105" s="4">
        <f t="shared" si="31"/>
        <v>76.5</v>
      </c>
      <c r="BE105" s="4">
        <f t="shared" si="32"/>
        <v>0.06</v>
      </c>
      <c r="BF105" s="4">
        <f t="shared" ref="BF105:BF109" si="84">151+1/16</f>
        <v>151.0625</v>
      </c>
      <c r="BG105" s="4">
        <f>155+1/16</f>
        <v>155.0625</v>
      </c>
      <c r="BH105" s="4">
        <f t="shared" si="33"/>
        <v>4</v>
      </c>
      <c r="BI105" s="13">
        <f t="shared" si="55"/>
        <v>0.9363291776</v>
      </c>
      <c r="BJ105" s="4">
        <f t="shared" si="35"/>
        <v>0.0004966433437</v>
      </c>
      <c r="BK105" s="13"/>
      <c r="BL105" s="2">
        <f t="shared" si="48"/>
        <v>25.5</v>
      </c>
      <c r="BM105" s="4">
        <f t="shared" si="36"/>
        <v>76.5</v>
      </c>
      <c r="BN105" s="4">
        <f t="shared" si="37"/>
        <v>0.06</v>
      </c>
      <c r="BO105" s="4">
        <f t="shared" ref="BO105:BO106" si="85">151.25-1/32</f>
        <v>151.21875</v>
      </c>
      <c r="BP105" s="4">
        <f t="shared" si="82"/>
        <v>154.9375</v>
      </c>
      <c r="BQ105" s="4">
        <f t="shared" si="38"/>
        <v>3.71875</v>
      </c>
      <c r="BR105" s="13">
        <f t="shared" si="56"/>
        <v>0.915438785</v>
      </c>
      <c r="BS105" s="4">
        <f t="shared" si="40"/>
        <v>0.0006475612131</v>
      </c>
      <c r="BT105" s="25"/>
    </row>
    <row r="106">
      <c r="A106" s="2">
        <f t="shared" si="41"/>
        <v>26</v>
      </c>
      <c r="B106" s="4">
        <f t="shared" si="1"/>
        <v>78</v>
      </c>
      <c r="C106" s="4">
        <f t="shared" si="2"/>
        <v>0.09</v>
      </c>
      <c r="D106" s="4">
        <f>150.75+1/32</f>
        <v>150.78125</v>
      </c>
      <c r="E106" s="4">
        <f>155.375-1/32</f>
        <v>155.34375</v>
      </c>
      <c r="F106" s="4">
        <f t="shared" si="3"/>
        <v>4.5625</v>
      </c>
      <c r="G106" s="13">
        <f t="shared" si="49"/>
        <v>0.9932202608</v>
      </c>
      <c r="H106" s="4">
        <f t="shared" si="5"/>
        <v>0</v>
      </c>
      <c r="J106" s="2">
        <f t="shared" si="42"/>
        <v>26</v>
      </c>
      <c r="K106" s="4">
        <f t="shared" si="6"/>
        <v>78</v>
      </c>
      <c r="L106" s="4">
        <f t="shared" si="7"/>
        <v>0</v>
      </c>
      <c r="M106" s="4">
        <f>150+13/16</f>
        <v>150.8125</v>
      </c>
      <c r="N106" s="4">
        <f>155+5/16</f>
        <v>155.3125</v>
      </c>
      <c r="O106" s="4">
        <f t="shared" si="8"/>
        <v>4.5</v>
      </c>
      <c r="P106" s="13">
        <f t="shared" si="50"/>
        <v>0.9863939238</v>
      </c>
      <c r="Q106" s="4">
        <f t="shared" si="10"/>
        <v>0</v>
      </c>
      <c r="S106" s="2">
        <f t="shared" si="43"/>
        <v>26</v>
      </c>
      <c r="T106" s="4">
        <f t="shared" si="11"/>
        <v>78</v>
      </c>
      <c r="U106" s="4">
        <f t="shared" si="12"/>
        <v>-0.06</v>
      </c>
      <c r="V106" s="4">
        <f>150.75+1/32</f>
        <v>150.78125</v>
      </c>
      <c r="W106" s="4">
        <f>155.375-1/32</f>
        <v>155.34375</v>
      </c>
      <c r="X106" s="4">
        <f t="shared" si="13"/>
        <v>4.5625</v>
      </c>
      <c r="Y106" s="13">
        <f t="shared" si="51"/>
        <v>0.9865765725</v>
      </c>
      <c r="Z106" s="4">
        <f t="shared" si="15"/>
        <v>0</v>
      </c>
      <c r="AB106" s="2">
        <f t="shared" si="44"/>
        <v>26</v>
      </c>
      <c r="AC106" s="4">
        <f t="shared" si="16"/>
        <v>78</v>
      </c>
      <c r="AD106" s="4">
        <f t="shared" si="17"/>
        <v>0.06</v>
      </c>
      <c r="AE106" s="4">
        <f>150+13/16</f>
        <v>150.8125</v>
      </c>
      <c r="AF106" s="4">
        <f>155+5/16</f>
        <v>155.3125</v>
      </c>
      <c r="AG106" s="4">
        <f t="shared" si="18"/>
        <v>4.5</v>
      </c>
      <c r="AH106" s="13">
        <f t="shared" si="52"/>
        <v>0.9897433186</v>
      </c>
      <c r="AI106" s="4">
        <f t="shared" si="20"/>
        <v>0</v>
      </c>
      <c r="AJ106" s="13"/>
      <c r="AK106" s="2">
        <f t="shared" si="45"/>
        <v>26</v>
      </c>
      <c r="AL106" s="4">
        <f t="shared" si="21"/>
        <v>78</v>
      </c>
      <c r="AM106" s="4">
        <f t="shared" si="22"/>
        <v>0.03</v>
      </c>
      <c r="AN106" s="4">
        <f t="shared" si="83"/>
        <v>150.875</v>
      </c>
      <c r="AO106" s="2">
        <v>155.25</v>
      </c>
      <c r="AP106" s="4">
        <f t="shared" si="23"/>
        <v>4.375</v>
      </c>
      <c r="AQ106" s="13">
        <f t="shared" si="53"/>
        <v>0.9792364932</v>
      </c>
      <c r="AR106" s="4">
        <f t="shared" si="25"/>
        <v>0.00005748846025</v>
      </c>
      <c r="AS106" s="13"/>
      <c r="AT106" s="2">
        <f t="shared" si="46"/>
        <v>26</v>
      </c>
      <c r="AU106" s="4">
        <f t="shared" si="26"/>
        <v>78</v>
      </c>
      <c r="AV106" s="4">
        <f t="shared" si="27"/>
        <v>0.03</v>
      </c>
      <c r="AW106" s="4">
        <f>151-1/32</f>
        <v>150.96875</v>
      </c>
      <c r="AX106" s="2">
        <f t="shared" ref="AX106:AX109" si="86">155+3/16</f>
        <v>155.1875</v>
      </c>
      <c r="AY106" s="4">
        <f t="shared" si="28"/>
        <v>4.21875</v>
      </c>
      <c r="AZ106" s="13">
        <f t="shared" si="54"/>
        <v>0.9716254134</v>
      </c>
      <c r="BA106" s="4">
        <f t="shared" si="30"/>
        <v>0.00007795083825</v>
      </c>
      <c r="BB106" s="13"/>
      <c r="BC106" s="2">
        <f t="shared" si="47"/>
        <v>26</v>
      </c>
      <c r="BD106" s="4">
        <f t="shared" si="31"/>
        <v>78</v>
      </c>
      <c r="BE106" s="4">
        <f t="shared" si="32"/>
        <v>0.03</v>
      </c>
      <c r="BF106" s="4">
        <f t="shared" si="84"/>
        <v>151.0625</v>
      </c>
      <c r="BG106" s="4">
        <f t="shared" ref="BG106:BG108" si="87">155+1/16+1/32</f>
        <v>155.09375</v>
      </c>
      <c r="BH106" s="4">
        <f t="shared" si="33"/>
        <v>4.03125</v>
      </c>
      <c r="BI106" s="13">
        <f t="shared" si="55"/>
        <v>0.9399795976</v>
      </c>
      <c r="BJ106" s="4">
        <f t="shared" si="35"/>
        <v>0.0001595180061</v>
      </c>
      <c r="BK106" s="13"/>
      <c r="BL106" s="2">
        <f t="shared" si="48"/>
        <v>26</v>
      </c>
      <c r="BM106" s="4">
        <f t="shared" si="36"/>
        <v>78</v>
      </c>
      <c r="BN106" s="4">
        <f t="shared" si="37"/>
        <v>0.03</v>
      </c>
      <c r="BO106" s="4">
        <f t="shared" si="85"/>
        <v>151.21875</v>
      </c>
      <c r="BP106" s="4">
        <f>155-1/32</f>
        <v>154.96875</v>
      </c>
      <c r="BQ106" s="4">
        <f t="shared" si="38"/>
        <v>3.75</v>
      </c>
      <c r="BR106" s="13">
        <f t="shared" si="56"/>
        <v>0.9192771196</v>
      </c>
      <c r="BS106" s="4">
        <f t="shared" si="40"/>
        <v>0.0002098144928</v>
      </c>
      <c r="BT106" s="25"/>
    </row>
    <row r="107">
      <c r="A107" s="2">
        <f t="shared" si="41"/>
        <v>26.5</v>
      </c>
      <c r="B107" s="4">
        <f t="shared" si="1"/>
        <v>79.5</v>
      </c>
      <c r="C107" s="4">
        <f t="shared" si="2"/>
        <v>0.06</v>
      </c>
      <c r="F107" s="4">
        <f t="shared" si="3"/>
        <v>0</v>
      </c>
      <c r="G107" s="13" t="str">
        <f t="shared" si="49"/>
        <v/>
      </c>
      <c r="H107" s="4" t="str">
        <f t="shared" si="5"/>
        <v/>
      </c>
      <c r="J107" s="2">
        <f t="shared" si="42"/>
        <v>26.5</v>
      </c>
      <c r="K107" s="4">
        <f t="shared" si="6"/>
        <v>79.5</v>
      </c>
      <c r="L107" s="4">
        <f t="shared" si="7"/>
        <v>-0.03</v>
      </c>
      <c r="O107" s="4">
        <f t="shared" si="8"/>
        <v>0</v>
      </c>
      <c r="P107" s="13" t="str">
        <f t="shared" si="50"/>
        <v/>
      </c>
      <c r="Q107" s="4" t="str">
        <f t="shared" si="10"/>
        <v/>
      </c>
      <c r="S107" s="2">
        <f t="shared" si="43"/>
        <v>26.5</v>
      </c>
      <c r="T107" s="4">
        <f t="shared" si="11"/>
        <v>79.5</v>
      </c>
      <c r="U107" s="4">
        <f t="shared" si="12"/>
        <v>-0.09</v>
      </c>
      <c r="X107" s="4">
        <f t="shared" si="13"/>
        <v>0</v>
      </c>
      <c r="Y107" s="13" t="str">
        <f t="shared" si="51"/>
        <v/>
      </c>
      <c r="Z107" s="4" t="str">
        <f t="shared" si="15"/>
        <v/>
      </c>
      <c r="AB107" s="2">
        <f t="shared" si="44"/>
        <v>26.5</v>
      </c>
      <c r="AC107" s="4">
        <f t="shared" si="16"/>
        <v>79.5</v>
      </c>
      <c r="AD107" s="4">
        <f t="shared" si="17"/>
        <v>0.03</v>
      </c>
      <c r="AG107" s="4">
        <f t="shared" si="18"/>
        <v>0</v>
      </c>
      <c r="AH107" s="13" t="str">
        <f t="shared" si="52"/>
        <v/>
      </c>
      <c r="AI107" s="4" t="str">
        <f t="shared" si="20"/>
        <v/>
      </c>
      <c r="AJ107" s="13"/>
      <c r="AK107" s="2">
        <f t="shared" si="45"/>
        <v>26.5</v>
      </c>
      <c r="AL107" s="4">
        <f t="shared" si="21"/>
        <v>79.5</v>
      </c>
      <c r="AM107" s="4">
        <f t="shared" si="22"/>
        <v>0</v>
      </c>
      <c r="AN107" s="2">
        <v>150.875</v>
      </c>
      <c r="AO107" s="4">
        <f t="shared" ref="AO107:AO108" si="88">155.25+1/32</f>
        <v>155.28125</v>
      </c>
      <c r="AP107" s="4">
        <f t="shared" si="23"/>
        <v>4.40625</v>
      </c>
      <c r="AQ107" s="13">
        <f t="shared" si="53"/>
        <v>0.9827275435</v>
      </c>
      <c r="AR107" s="4">
        <f t="shared" si="25"/>
        <v>0</v>
      </c>
      <c r="AS107" s="13"/>
      <c r="AT107" s="2">
        <f t="shared" si="46"/>
        <v>26.5</v>
      </c>
      <c r="AU107" s="4">
        <f t="shared" si="26"/>
        <v>79.5</v>
      </c>
      <c r="AV107" s="4">
        <f t="shared" si="27"/>
        <v>0</v>
      </c>
      <c r="AW107" s="4">
        <f>151-1/16</f>
        <v>150.9375</v>
      </c>
      <c r="AX107" s="2">
        <f t="shared" si="86"/>
        <v>155.1875</v>
      </c>
      <c r="AY107" s="4">
        <f t="shared" si="28"/>
        <v>4.25</v>
      </c>
      <c r="AZ107" s="13">
        <f t="shared" si="54"/>
        <v>0.9752173866</v>
      </c>
      <c r="BA107" s="4">
        <f t="shared" si="30"/>
        <v>0</v>
      </c>
      <c r="BB107" s="13"/>
      <c r="BC107" s="2">
        <f t="shared" si="47"/>
        <v>26.5</v>
      </c>
      <c r="BD107" s="4">
        <f t="shared" si="31"/>
        <v>79.5</v>
      </c>
      <c r="BE107" s="4">
        <f t="shared" si="32"/>
        <v>0</v>
      </c>
      <c r="BF107" s="4">
        <f t="shared" si="84"/>
        <v>151.0625</v>
      </c>
      <c r="BG107" s="4">
        <f t="shared" si="87"/>
        <v>155.09375</v>
      </c>
      <c r="BH107" s="4">
        <f t="shared" si="33"/>
        <v>4.03125</v>
      </c>
      <c r="BI107" s="13">
        <f t="shared" si="55"/>
        <v>0.9399795976</v>
      </c>
      <c r="BJ107" s="4">
        <f t="shared" si="35"/>
        <v>0</v>
      </c>
      <c r="BK107" s="13"/>
      <c r="BL107" s="2">
        <f t="shared" si="48"/>
        <v>26.5</v>
      </c>
      <c r="BM107" s="4">
        <f t="shared" si="36"/>
        <v>79.5</v>
      </c>
      <c r="BN107" s="4">
        <f t="shared" si="37"/>
        <v>0</v>
      </c>
      <c r="BO107" s="4">
        <f t="shared" ref="BO107:BO108" si="89">151+3/16</f>
        <v>151.1875</v>
      </c>
      <c r="BP107" s="2">
        <v>155.0</v>
      </c>
      <c r="BQ107" s="4">
        <f t="shared" si="38"/>
        <v>3.8125</v>
      </c>
      <c r="BR107" s="13">
        <f t="shared" si="56"/>
        <v>0.9269061061</v>
      </c>
      <c r="BS107" s="4">
        <f t="shared" si="40"/>
        <v>0</v>
      </c>
      <c r="BT107" s="25"/>
    </row>
    <row r="108">
      <c r="A108" s="2">
        <f t="shared" si="41"/>
        <v>27</v>
      </c>
      <c r="B108" s="4">
        <f t="shared" si="1"/>
        <v>81</v>
      </c>
      <c r="C108" s="4">
        <f t="shared" si="2"/>
        <v>0.03</v>
      </c>
      <c r="D108" s="4">
        <f>150.75+1/32</f>
        <v>150.78125</v>
      </c>
      <c r="E108" s="4">
        <f>155.375-1/32</f>
        <v>155.34375</v>
      </c>
      <c r="F108" s="4">
        <f t="shared" si="3"/>
        <v>4.5625</v>
      </c>
      <c r="G108" s="13">
        <f t="shared" si="49"/>
        <v>0.9932202608</v>
      </c>
      <c r="H108" s="4">
        <f t="shared" si="5"/>
        <v>0</v>
      </c>
      <c r="J108" s="2">
        <f t="shared" si="42"/>
        <v>27</v>
      </c>
      <c r="K108" s="4">
        <f t="shared" si="6"/>
        <v>81</v>
      </c>
      <c r="L108" s="4">
        <f t="shared" si="7"/>
        <v>-0.06</v>
      </c>
      <c r="M108" s="4">
        <f>150+13/16</f>
        <v>150.8125</v>
      </c>
      <c r="N108" s="4">
        <f>155+5/16</f>
        <v>155.3125</v>
      </c>
      <c r="O108" s="4">
        <f t="shared" si="8"/>
        <v>4.5</v>
      </c>
      <c r="P108" s="13">
        <f t="shared" si="50"/>
        <v>0.9863939238</v>
      </c>
      <c r="Q108" s="4">
        <f t="shared" si="10"/>
        <v>0</v>
      </c>
      <c r="S108" s="2">
        <f t="shared" si="43"/>
        <v>27</v>
      </c>
      <c r="T108" s="4">
        <f t="shared" si="11"/>
        <v>81</v>
      </c>
      <c r="U108" s="4">
        <f t="shared" si="12"/>
        <v>-0.12</v>
      </c>
      <c r="V108" s="4">
        <f>150.75+1/32</f>
        <v>150.78125</v>
      </c>
      <c r="W108" s="4">
        <f>155.375-1/32</f>
        <v>155.34375</v>
      </c>
      <c r="X108" s="4">
        <f t="shared" si="13"/>
        <v>4.5625</v>
      </c>
      <c r="Y108" s="13">
        <f t="shared" si="51"/>
        <v>0.9865765725</v>
      </c>
      <c r="Z108" s="4">
        <f t="shared" si="15"/>
        <v>0</v>
      </c>
      <c r="AB108" s="2">
        <f t="shared" si="44"/>
        <v>27</v>
      </c>
      <c r="AC108" s="4">
        <f t="shared" si="16"/>
        <v>81</v>
      </c>
      <c r="AD108" s="4">
        <f t="shared" si="17"/>
        <v>0</v>
      </c>
      <c r="AE108" s="4">
        <f>150+13/16</f>
        <v>150.8125</v>
      </c>
      <c r="AF108" s="4">
        <f>155+5/16</f>
        <v>155.3125</v>
      </c>
      <c r="AG108" s="4">
        <f t="shared" si="18"/>
        <v>4.5</v>
      </c>
      <c r="AH108" s="13">
        <f t="shared" si="52"/>
        <v>0.9897433186</v>
      </c>
      <c r="AI108" s="4">
        <f t="shared" si="20"/>
        <v>0</v>
      </c>
      <c r="AJ108" s="13"/>
      <c r="AK108" s="2">
        <f t="shared" si="45"/>
        <v>27</v>
      </c>
      <c r="AL108" s="4">
        <f t="shared" si="21"/>
        <v>81</v>
      </c>
      <c r="AM108" s="4">
        <f t="shared" si="22"/>
        <v>-0.03</v>
      </c>
      <c r="AN108" s="2">
        <v>150.875</v>
      </c>
      <c r="AO108" s="4">
        <f t="shared" si="88"/>
        <v>155.28125</v>
      </c>
      <c r="AP108" s="4">
        <f t="shared" si="23"/>
        <v>4.40625</v>
      </c>
      <c r="AQ108" s="13">
        <f t="shared" si="53"/>
        <v>0.9827275435</v>
      </c>
      <c r="AR108" s="4">
        <f t="shared" si="25"/>
        <v>0</v>
      </c>
      <c r="AS108" s="13"/>
      <c r="AT108" s="2">
        <f t="shared" si="46"/>
        <v>27</v>
      </c>
      <c r="AU108" s="4">
        <f t="shared" si="26"/>
        <v>81</v>
      </c>
      <c r="AV108" s="4">
        <f t="shared" si="27"/>
        <v>-0.03</v>
      </c>
      <c r="AW108" s="4">
        <f t="shared" ref="AW108:AW109" si="90">151-1/32</f>
        <v>150.96875</v>
      </c>
      <c r="AX108" s="2">
        <f t="shared" si="86"/>
        <v>155.1875</v>
      </c>
      <c r="AY108" s="4">
        <f t="shared" si="28"/>
        <v>4.21875</v>
      </c>
      <c r="AZ108" s="13">
        <f t="shared" si="54"/>
        <v>0.9716254134</v>
      </c>
      <c r="BA108" s="4">
        <f t="shared" si="30"/>
        <v>0.00007795083825</v>
      </c>
      <c r="BB108" s="13"/>
      <c r="BC108" s="2">
        <f t="shared" si="47"/>
        <v>27</v>
      </c>
      <c r="BD108" s="4">
        <f t="shared" si="31"/>
        <v>81</v>
      </c>
      <c r="BE108" s="4">
        <f t="shared" si="32"/>
        <v>-0.03</v>
      </c>
      <c r="BF108" s="4">
        <f t="shared" si="84"/>
        <v>151.0625</v>
      </c>
      <c r="BG108" s="4">
        <f t="shared" si="87"/>
        <v>155.09375</v>
      </c>
      <c r="BH108" s="4">
        <f t="shared" si="33"/>
        <v>4.03125</v>
      </c>
      <c r="BI108" s="13">
        <f t="shared" si="55"/>
        <v>0.9399795976</v>
      </c>
      <c r="BJ108" s="4">
        <f t="shared" si="35"/>
        <v>0.0001595180061</v>
      </c>
      <c r="BK108" s="13"/>
      <c r="BL108" s="2">
        <f t="shared" si="48"/>
        <v>27</v>
      </c>
      <c r="BM108" s="4">
        <f t="shared" si="36"/>
        <v>81</v>
      </c>
      <c r="BN108" s="4">
        <f t="shared" si="37"/>
        <v>-0.03</v>
      </c>
      <c r="BO108" s="4">
        <f t="shared" si="89"/>
        <v>151.1875</v>
      </c>
      <c r="BP108" s="2">
        <v>155.0</v>
      </c>
      <c r="BQ108" s="4">
        <f t="shared" si="38"/>
        <v>3.8125</v>
      </c>
      <c r="BR108" s="13">
        <f t="shared" si="56"/>
        <v>0.9269061061</v>
      </c>
      <c r="BS108" s="4">
        <f t="shared" si="40"/>
        <v>0.0001915619387</v>
      </c>
      <c r="BT108" s="25"/>
    </row>
    <row r="109">
      <c r="A109" s="2">
        <f t="shared" si="41"/>
        <v>27.5</v>
      </c>
      <c r="B109" s="4">
        <f t="shared" si="1"/>
        <v>82.5</v>
      </c>
      <c r="C109" s="4">
        <f t="shared" si="2"/>
        <v>0</v>
      </c>
      <c r="F109" s="4">
        <f t="shared" si="3"/>
        <v>0</v>
      </c>
      <c r="G109" s="13" t="str">
        <f t="shared" si="49"/>
        <v/>
      </c>
      <c r="H109" s="4">
        <f t="shared" si="5"/>
        <v>0</v>
      </c>
      <c r="J109" s="2">
        <f t="shared" si="42"/>
        <v>27.5</v>
      </c>
      <c r="K109" s="4">
        <f t="shared" si="6"/>
        <v>82.5</v>
      </c>
      <c r="L109" s="4">
        <f t="shared" si="7"/>
        <v>-0.09</v>
      </c>
      <c r="O109" s="4">
        <f t="shared" si="8"/>
        <v>0</v>
      </c>
      <c r="P109" s="13" t="str">
        <f t="shared" si="50"/>
        <v/>
      </c>
      <c r="Q109" s="4" t="str">
        <f t="shared" si="10"/>
        <v/>
      </c>
      <c r="S109" s="2">
        <f t="shared" si="43"/>
        <v>27.5</v>
      </c>
      <c r="T109" s="4">
        <f t="shared" si="11"/>
        <v>82.5</v>
      </c>
      <c r="U109" s="4">
        <f t="shared" si="12"/>
        <v>-0.15</v>
      </c>
      <c r="X109" s="4">
        <f t="shared" si="13"/>
        <v>0</v>
      </c>
      <c r="Y109" s="13" t="str">
        <f t="shared" si="51"/>
        <v/>
      </c>
      <c r="Z109" s="4" t="str">
        <f t="shared" si="15"/>
        <v/>
      </c>
      <c r="AB109" s="2">
        <f t="shared" si="44"/>
        <v>27.5</v>
      </c>
      <c r="AC109" s="4">
        <f t="shared" si="16"/>
        <v>82.5</v>
      </c>
      <c r="AD109" s="4">
        <f t="shared" si="17"/>
        <v>-0.03</v>
      </c>
      <c r="AG109" s="4">
        <f t="shared" si="18"/>
        <v>0</v>
      </c>
      <c r="AH109" s="13" t="str">
        <f t="shared" si="52"/>
        <v/>
      </c>
      <c r="AI109" s="4" t="str">
        <f t="shared" si="20"/>
        <v/>
      </c>
      <c r="AJ109" s="13"/>
      <c r="AK109" s="2">
        <f t="shared" si="45"/>
        <v>27.5</v>
      </c>
      <c r="AL109" s="4">
        <f t="shared" si="21"/>
        <v>82.5</v>
      </c>
      <c r="AM109" s="4">
        <f t="shared" si="22"/>
        <v>-0.06</v>
      </c>
      <c r="AN109" s="4">
        <f t="shared" ref="AN109:AN111" si="91">150.875</f>
        <v>150.875</v>
      </c>
      <c r="AO109" s="2">
        <v>155.25</v>
      </c>
      <c r="AP109" s="4">
        <f t="shared" si="23"/>
        <v>4.375</v>
      </c>
      <c r="AQ109" s="13">
        <f t="shared" si="53"/>
        <v>0.9792364932</v>
      </c>
      <c r="AR109" s="4">
        <f t="shared" si="25"/>
        <v>0.0001629701107</v>
      </c>
      <c r="AS109" s="13"/>
      <c r="AT109" s="2">
        <f t="shared" si="46"/>
        <v>27.5</v>
      </c>
      <c r="AU109" s="4">
        <f t="shared" si="26"/>
        <v>82.5</v>
      </c>
      <c r="AV109" s="4">
        <f t="shared" si="27"/>
        <v>-0.06</v>
      </c>
      <c r="AW109" s="4">
        <f t="shared" si="90"/>
        <v>150.96875</v>
      </c>
      <c r="AX109" s="4">
        <f t="shared" si="86"/>
        <v>155.1875</v>
      </c>
      <c r="AY109" s="4">
        <f t="shared" si="28"/>
        <v>4.21875</v>
      </c>
      <c r="AZ109" s="13">
        <f t="shared" si="54"/>
        <v>0.9716254134</v>
      </c>
      <c r="BA109" s="4">
        <f t="shared" si="30"/>
        <v>0.0002338525148</v>
      </c>
      <c r="BB109" s="13"/>
      <c r="BC109" s="2">
        <f t="shared" si="47"/>
        <v>27.5</v>
      </c>
      <c r="BD109" s="4">
        <f t="shared" si="31"/>
        <v>82.5</v>
      </c>
      <c r="BE109" s="4">
        <f t="shared" si="32"/>
        <v>-0.06</v>
      </c>
      <c r="BF109" s="4">
        <f t="shared" si="84"/>
        <v>151.0625</v>
      </c>
      <c r="BG109" s="4">
        <f>155+1/16</f>
        <v>155.0625</v>
      </c>
      <c r="BH109" s="4">
        <f t="shared" si="33"/>
        <v>4</v>
      </c>
      <c r="BI109" s="13">
        <f t="shared" si="55"/>
        <v>0.9363291776</v>
      </c>
      <c r="BJ109" s="4">
        <f t="shared" si="35"/>
        <v>0.0004966433437</v>
      </c>
      <c r="BK109" s="13"/>
      <c r="BL109" s="2">
        <f t="shared" si="48"/>
        <v>27.5</v>
      </c>
      <c r="BM109" s="4">
        <f t="shared" si="36"/>
        <v>82.5</v>
      </c>
      <c r="BN109" s="4">
        <f t="shared" si="37"/>
        <v>-0.06</v>
      </c>
      <c r="BO109" s="4">
        <f t="shared" ref="BO109:BO110" si="92">151.25-1/32</f>
        <v>151.21875</v>
      </c>
      <c r="BP109" s="4">
        <f>155-1/32</f>
        <v>154.96875</v>
      </c>
      <c r="BQ109" s="4">
        <f t="shared" si="38"/>
        <v>3.75</v>
      </c>
      <c r="BR109" s="13">
        <f t="shared" si="56"/>
        <v>0.9192771196</v>
      </c>
      <c r="BS109" s="4">
        <f t="shared" si="40"/>
        <v>0.0006111909242</v>
      </c>
      <c r="BT109" s="25"/>
    </row>
    <row r="110">
      <c r="A110" s="2">
        <f t="shared" si="41"/>
        <v>28</v>
      </c>
      <c r="B110" s="4">
        <f t="shared" si="1"/>
        <v>84</v>
      </c>
      <c r="C110" s="4">
        <f t="shared" si="2"/>
        <v>-0.03</v>
      </c>
      <c r="D110" s="4">
        <f>150.75+1/32</f>
        <v>150.78125</v>
      </c>
      <c r="E110" s="4">
        <f>155.375-1/32</f>
        <v>155.34375</v>
      </c>
      <c r="F110" s="4">
        <f t="shared" si="3"/>
        <v>4.5625</v>
      </c>
      <c r="G110" s="13">
        <f t="shared" si="49"/>
        <v>0.9932202608</v>
      </c>
      <c r="H110" s="4">
        <f t="shared" si="5"/>
        <v>0</v>
      </c>
      <c r="J110" s="2">
        <f t="shared" si="42"/>
        <v>28</v>
      </c>
      <c r="K110" s="4">
        <f t="shared" si="6"/>
        <v>84</v>
      </c>
      <c r="L110" s="4">
        <f t="shared" si="7"/>
        <v>-0.12</v>
      </c>
      <c r="M110" s="4">
        <f>150+13/16</f>
        <v>150.8125</v>
      </c>
      <c r="N110" s="4">
        <f>155+5/16</f>
        <v>155.3125</v>
      </c>
      <c r="O110" s="4">
        <f t="shared" si="8"/>
        <v>4.5</v>
      </c>
      <c r="P110" s="13">
        <f t="shared" si="50"/>
        <v>0.9863939238</v>
      </c>
      <c r="Q110" s="4">
        <f t="shared" si="10"/>
        <v>0</v>
      </c>
      <c r="S110" s="2">
        <f t="shared" si="43"/>
        <v>28</v>
      </c>
      <c r="T110" s="4">
        <f t="shared" si="11"/>
        <v>84</v>
      </c>
      <c r="U110" s="4">
        <f t="shared" si="12"/>
        <v>-0.18</v>
      </c>
      <c r="V110" s="4">
        <f>150.75+1/32</f>
        <v>150.78125</v>
      </c>
      <c r="W110" s="4">
        <f>155+5/16</f>
        <v>155.3125</v>
      </c>
      <c r="X110" s="4">
        <f t="shared" si="13"/>
        <v>4.53125</v>
      </c>
      <c r="Y110" s="13">
        <f t="shared" si="51"/>
        <v>0.9831920803</v>
      </c>
      <c r="Z110" s="4">
        <f t="shared" si="15"/>
        <v>0</v>
      </c>
      <c r="AB110" s="2">
        <f t="shared" si="44"/>
        <v>28</v>
      </c>
      <c r="AC110" s="4">
        <f t="shared" si="16"/>
        <v>84</v>
      </c>
      <c r="AD110" s="4">
        <f t="shared" si="17"/>
        <v>-0.06</v>
      </c>
      <c r="AE110" s="4">
        <f>150+13/16</f>
        <v>150.8125</v>
      </c>
      <c r="AF110" s="4">
        <f>155+5/16</f>
        <v>155.3125</v>
      </c>
      <c r="AG110" s="4">
        <f t="shared" si="18"/>
        <v>4.5</v>
      </c>
      <c r="AH110" s="13">
        <f t="shared" si="52"/>
        <v>0.9897433186</v>
      </c>
      <c r="AI110" s="4">
        <f t="shared" si="20"/>
        <v>0</v>
      </c>
      <c r="AJ110" s="13"/>
      <c r="AK110" s="2">
        <f t="shared" si="45"/>
        <v>28</v>
      </c>
      <c r="AL110" s="4">
        <f t="shared" si="21"/>
        <v>84</v>
      </c>
      <c r="AM110" s="4">
        <f t="shared" si="22"/>
        <v>-0.09</v>
      </c>
      <c r="AN110" s="4">
        <f t="shared" si="91"/>
        <v>150.875</v>
      </c>
      <c r="AO110" s="2">
        <v>155.25</v>
      </c>
      <c r="AP110" s="4">
        <f t="shared" si="23"/>
        <v>4.375</v>
      </c>
      <c r="AQ110" s="13">
        <f t="shared" si="53"/>
        <v>0.9792364932</v>
      </c>
      <c r="AR110" s="4">
        <f t="shared" si="25"/>
        <v>0.0002874423012</v>
      </c>
      <c r="AS110" s="13"/>
      <c r="AT110" s="2">
        <f t="shared" si="46"/>
        <v>28</v>
      </c>
      <c r="AU110" s="4">
        <f t="shared" si="26"/>
        <v>84</v>
      </c>
      <c r="AV110" s="4">
        <f t="shared" si="27"/>
        <v>-0.09</v>
      </c>
      <c r="AW110" s="2">
        <v>151.0</v>
      </c>
      <c r="AX110" s="4">
        <f>155.125+1/32</f>
        <v>155.15625</v>
      </c>
      <c r="AY110" s="4">
        <f t="shared" si="28"/>
        <v>4.15625</v>
      </c>
      <c r="AZ110" s="13">
        <f t="shared" si="54"/>
        <v>0.9644013325</v>
      </c>
      <c r="BA110" s="4">
        <f t="shared" si="30"/>
        <v>0.0004471109367</v>
      </c>
      <c r="BB110" s="13"/>
      <c r="BC110" s="2">
        <f t="shared" si="47"/>
        <v>28</v>
      </c>
      <c r="BD110" s="4">
        <f t="shared" si="31"/>
        <v>84</v>
      </c>
      <c r="BE110" s="4">
        <f t="shared" si="32"/>
        <v>-0.09</v>
      </c>
      <c r="BF110" s="4">
        <f>151.125-1/32</f>
        <v>151.09375</v>
      </c>
      <c r="BG110" s="4">
        <f>155+1/32</f>
        <v>155.03125</v>
      </c>
      <c r="BH110" s="4">
        <f t="shared" si="33"/>
        <v>3.9375</v>
      </c>
      <c r="BI110" s="13">
        <f t="shared" si="55"/>
        <v>0.9289853059</v>
      </c>
      <c r="BJ110" s="4">
        <f t="shared" si="35"/>
        <v>0.0008967163131</v>
      </c>
      <c r="BK110" s="13"/>
      <c r="BL110" s="2">
        <f t="shared" si="48"/>
        <v>28</v>
      </c>
      <c r="BM110" s="4">
        <f t="shared" si="36"/>
        <v>84</v>
      </c>
      <c r="BN110" s="4">
        <f t="shared" si="37"/>
        <v>-0.09</v>
      </c>
      <c r="BO110" s="4">
        <f t="shared" si="92"/>
        <v>151.21875</v>
      </c>
      <c r="BP110" s="4">
        <f>155-1/16</f>
        <v>154.9375</v>
      </c>
      <c r="BQ110" s="4">
        <f t="shared" si="38"/>
        <v>3.71875</v>
      </c>
      <c r="BR110" s="13">
        <f t="shared" si="56"/>
        <v>0.915438785</v>
      </c>
      <c r="BS110" s="4">
        <f t="shared" si="40"/>
        <v>0.001076249066</v>
      </c>
      <c r="BT110" s="25"/>
    </row>
    <row r="111">
      <c r="A111" s="2">
        <f t="shared" si="41"/>
        <v>28.5</v>
      </c>
      <c r="B111" s="4">
        <f t="shared" si="1"/>
        <v>85.5</v>
      </c>
      <c r="C111" s="4">
        <f t="shared" si="2"/>
        <v>-0.06</v>
      </c>
      <c r="F111" s="4">
        <f t="shared" si="3"/>
        <v>0</v>
      </c>
      <c r="G111" s="13" t="str">
        <f t="shared" si="49"/>
        <v/>
      </c>
      <c r="H111" s="4" t="str">
        <f t="shared" si="5"/>
        <v/>
      </c>
      <c r="J111" s="2">
        <f t="shared" si="42"/>
        <v>28.5</v>
      </c>
      <c r="K111" s="4">
        <f t="shared" si="6"/>
        <v>85.5</v>
      </c>
      <c r="L111" s="4">
        <f t="shared" si="7"/>
        <v>-0.15</v>
      </c>
      <c r="O111" s="4">
        <f t="shared" si="8"/>
        <v>0</v>
      </c>
      <c r="P111" s="13" t="str">
        <f t="shared" si="50"/>
        <v/>
      </c>
      <c r="Q111" s="4" t="str">
        <f t="shared" si="10"/>
        <v/>
      </c>
      <c r="S111" s="2">
        <f t="shared" si="43"/>
        <v>28.5</v>
      </c>
      <c r="T111" s="4">
        <f t="shared" si="11"/>
        <v>85.5</v>
      </c>
      <c r="U111" s="4">
        <f t="shared" si="12"/>
        <v>-0.21</v>
      </c>
      <c r="V111" s="4">
        <f>150+13/16</f>
        <v>150.8125</v>
      </c>
      <c r="W111" s="4">
        <f>155.25+1/32</f>
        <v>155.28125</v>
      </c>
      <c r="X111" s="4">
        <f t="shared" si="13"/>
        <v>4.46875</v>
      </c>
      <c r="Y111" s="13">
        <f t="shared" si="51"/>
        <v>0.9763879011</v>
      </c>
      <c r="Z111" s="4">
        <f t="shared" si="15"/>
        <v>0.0007366438185</v>
      </c>
      <c r="AB111" s="2">
        <f t="shared" si="44"/>
        <v>28.5</v>
      </c>
      <c r="AC111" s="4">
        <f t="shared" si="16"/>
        <v>85.5</v>
      </c>
      <c r="AD111" s="4">
        <f t="shared" si="17"/>
        <v>-0.09</v>
      </c>
      <c r="AG111" s="4">
        <f t="shared" si="18"/>
        <v>0</v>
      </c>
      <c r="AH111" s="13" t="str">
        <f t="shared" si="52"/>
        <v/>
      </c>
      <c r="AI111" s="4" t="str">
        <f t="shared" si="20"/>
        <v/>
      </c>
      <c r="AJ111" s="13"/>
      <c r="AK111" s="2">
        <f t="shared" si="45"/>
        <v>28.5</v>
      </c>
      <c r="AL111" s="4">
        <f t="shared" si="21"/>
        <v>85.5</v>
      </c>
      <c r="AM111" s="4">
        <f t="shared" si="22"/>
        <v>-0.12</v>
      </c>
      <c r="AN111" s="4">
        <f t="shared" si="91"/>
        <v>150.875</v>
      </c>
      <c r="AO111" s="2">
        <v>155.25</v>
      </c>
      <c r="AP111" s="4">
        <f t="shared" si="23"/>
        <v>4.375</v>
      </c>
      <c r="AQ111" s="13">
        <f t="shared" si="53"/>
        <v>0.9792364932</v>
      </c>
      <c r="AR111" s="4">
        <f t="shared" si="25"/>
        <v>0.0004024192217</v>
      </c>
      <c r="AS111" s="13"/>
      <c r="AT111" s="2">
        <f t="shared" si="46"/>
        <v>28.5</v>
      </c>
      <c r="AU111" s="4">
        <f t="shared" si="26"/>
        <v>85.5</v>
      </c>
      <c r="AV111" s="4">
        <f t="shared" si="27"/>
        <v>-0.12</v>
      </c>
      <c r="AW111" s="2">
        <v>151.0</v>
      </c>
      <c r="AX111" s="2">
        <v>155.125</v>
      </c>
      <c r="AY111" s="4">
        <f t="shared" si="28"/>
        <v>4.125</v>
      </c>
      <c r="AZ111" s="13">
        <f t="shared" si="54"/>
        <v>0.9607689228</v>
      </c>
      <c r="BA111" s="4">
        <f t="shared" si="30"/>
        <v>0.0007174957345</v>
      </c>
      <c r="BB111" s="13"/>
      <c r="BC111" s="2">
        <f t="shared" si="47"/>
        <v>28.5</v>
      </c>
      <c r="BD111" s="4">
        <f t="shared" si="31"/>
        <v>85.5</v>
      </c>
      <c r="BE111" s="4">
        <f t="shared" si="32"/>
        <v>-0.12</v>
      </c>
      <c r="BF111" s="4">
        <f>151.125</f>
        <v>151.125</v>
      </c>
      <c r="BG111" s="2">
        <v>155.0</v>
      </c>
      <c r="BH111" s="4">
        <f t="shared" si="33"/>
        <v>3.875</v>
      </c>
      <c r="BI111" s="13">
        <f t="shared" si="55"/>
        <v>0.9215829146</v>
      </c>
      <c r="BJ111" s="4">
        <f t="shared" si="35"/>
        <v>0.001376921059</v>
      </c>
      <c r="BK111" s="13"/>
      <c r="BL111" s="2">
        <f t="shared" si="48"/>
        <v>28.5</v>
      </c>
      <c r="BM111" s="4">
        <f t="shared" si="36"/>
        <v>85.5</v>
      </c>
      <c r="BN111" s="4">
        <f t="shared" si="37"/>
        <v>-0.12</v>
      </c>
      <c r="BO111" s="4">
        <f>151.25</f>
        <v>151.25</v>
      </c>
      <c r="BP111" s="4">
        <f>154.875+1/32</f>
        <v>154.90625</v>
      </c>
      <c r="BQ111" s="4">
        <f t="shared" si="38"/>
        <v>3.65625</v>
      </c>
      <c r="BR111" s="13">
        <f t="shared" si="56"/>
        <v>0.907713425</v>
      </c>
      <c r="BS111" s="4">
        <f t="shared" si="40"/>
        <v>0.00160403378</v>
      </c>
      <c r="BT111" s="25"/>
    </row>
    <row r="112">
      <c r="A112" s="2">
        <f t="shared" si="41"/>
        <v>29</v>
      </c>
      <c r="B112" s="4">
        <f t="shared" si="1"/>
        <v>87</v>
      </c>
      <c r="C112" s="4">
        <f t="shared" si="2"/>
        <v>-0.09</v>
      </c>
      <c r="D112" s="4">
        <f>150.75+1/32</f>
        <v>150.78125</v>
      </c>
      <c r="E112" s="4">
        <f>155.375-1/32</f>
        <v>155.34375</v>
      </c>
      <c r="F112" s="4">
        <f t="shared" si="3"/>
        <v>4.5625</v>
      </c>
      <c r="G112" s="13">
        <f t="shared" si="49"/>
        <v>0.9932202608</v>
      </c>
      <c r="H112" s="4">
        <f t="shared" si="5"/>
        <v>0</v>
      </c>
      <c r="J112" s="2">
        <f t="shared" si="42"/>
        <v>29</v>
      </c>
      <c r="K112" s="4">
        <f t="shared" si="6"/>
        <v>87</v>
      </c>
      <c r="L112" s="4">
        <f t="shared" si="7"/>
        <v>-0.18</v>
      </c>
      <c r="M112" s="4">
        <f>150+13/16</f>
        <v>150.8125</v>
      </c>
      <c r="N112" s="4">
        <f>155+5/16</f>
        <v>155.3125</v>
      </c>
      <c r="O112" s="4">
        <f t="shared" si="8"/>
        <v>4.5</v>
      </c>
      <c r="P112" s="13">
        <f t="shared" si="50"/>
        <v>0.9863939238</v>
      </c>
      <c r="Q112" s="4">
        <f t="shared" si="10"/>
        <v>0</v>
      </c>
      <c r="S112" s="2">
        <f t="shared" si="43"/>
        <v>29</v>
      </c>
      <c r="T112" s="4">
        <f t="shared" si="11"/>
        <v>87</v>
      </c>
      <c r="U112" s="4">
        <f t="shared" si="12"/>
        <v>-0.24</v>
      </c>
      <c r="V112" s="4">
        <f>150.875+1/32</f>
        <v>150.90625</v>
      </c>
      <c r="W112" s="4">
        <f>155+3/16</f>
        <v>155.1875</v>
      </c>
      <c r="X112" s="4">
        <f t="shared" si="13"/>
        <v>4.28125</v>
      </c>
      <c r="Y112" s="13">
        <f t="shared" si="51"/>
        <v>0.9556847458</v>
      </c>
      <c r="Z112" s="4">
        <f t="shared" si="15"/>
        <v>0.001414263163</v>
      </c>
      <c r="AB112" s="2">
        <f t="shared" si="44"/>
        <v>29</v>
      </c>
      <c r="AC112" s="4">
        <f t="shared" si="16"/>
        <v>87</v>
      </c>
      <c r="AD112" s="4">
        <f t="shared" si="17"/>
        <v>-0.12</v>
      </c>
      <c r="AE112" s="4">
        <f>150.875-1/32</f>
        <v>150.84375</v>
      </c>
      <c r="AF112" s="4">
        <f>155+5/16</f>
        <v>155.3125</v>
      </c>
      <c r="AG112" s="4">
        <f t="shared" si="18"/>
        <v>4.46875</v>
      </c>
      <c r="AH112" s="13">
        <f t="shared" si="52"/>
        <v>0.9863007227</v>
      </c>
      <c r="AI112" s="4">
        <f t="shared" si="20"/>
        <v>0</v>
      </c>
      <c r="AJ112" s="13"/>
      <c r="AK112" s="2">
        <f t="shared" si="45"/>
        <v>29</v>
      </c>
      <c r="AL112" s="4">
        <f t="shared" si="21"/>
        <v>87</v>
      </c>
      <c r="AM112" s="4">
        <f t="shared" si="22"/>
        <v>-0.15</v>
      </c>
      <c r="AN112" s="4">
        <f>151-1/16</f>
        <v>150.9375</v>
      </c>
      <c r="AO112" s="4">
        <f>155+3/16</f>
        <v>155.1875</v>
      </c>
      <c r="AP112" s="4">
        <f t="shared" si="23"/>
        <v>4.25</v>
      </c>
      <c r="AQ112" s="13">
        <f t="shared" si="53"/>
        <v>0.9651460249</v>
      </c>
      <c r="AR112" s="4">
        <f t="shared" si="25"/>
        <v>0.0007055164815</v>
      </c>
      <c r="AS112" s="13"/>
      <c r="AT112" s="2">
        <f t="shared" si="46"/>
        <v>29</v>
      </c>
      <c r="AU112" s="4">
        <f t="shared" si="26"/>
        <v>87</v>
      </c>
      <c r="AV112" s="4">
        <f t="shared" si="27"/>
        <v>-0.15</v>
      </c>
      <c r="AW112" s="4">
        <f>151+1/16</f>
        <v>151.0625</v>
      </c>
      <c r="AX112" s="4">
        <f>155+1/16</f>
        <v>155.0625</v>
      </c>
      <c r="AY112" s="4">
        <f t="shared" si="28"/>
        <v>4</v>
      </c>
      <c r="AZ112" s="13">
        <f t="shared" si="54"/>
        <v>0.9460998336</v>
      </c>
      <c r="BA112" s="4">
        <f t="shared" si="30"/>
        <v>0.001147210433</v>
      </c>
      <c r="BB112" s="13"/>
      <c r="BC112" s="2">
        <f t="shared" si="47"/>
        <v>29</v>
      </c>
      <c r="BD112" s="4">
        <f t="shared" si="31"/>
        <v>87</v>
      </c>
      <c r="BE112" s="4">
        <f t="shared" si="32"/>
        <v>-0.15</v>
      </c>
      <c r="BF112" s="4">
        <f>151+3/16</f>
        <v>151.1875</v>
      </c>
      <c r="BG112" s="4">
        <f>155-1/32</f>
        <v>154.96875</v>
      </c>
      <c r="BH112" s="4">
        <f t="shared" si="33"/>
        <v>3.78125</v>
      </c>
      <c r="BI112" s="13">
        <f t="shared" si="55"/>
        <v>0.9103664775</v>
      </c>
      <c r="BJ112" s="4">
        <f t="shared" si="35"/>
        <v>0.001970913776</v>
      </c>
      <c r="BK112" s="13"/>
      <c r="BL112" s="2">
        <f t="shared" si="48"/>
        <v>29</v>
      </c>
      <c r="BM112" s="4">
        <f t="shared" si="36"/>
        <v>87</v>
      </c>
      <c r="BN112" s="4">
        <f t="shared" si="37"/>
        <v>-0.15</v>
      </c>
      <c r="BO112" s="4">
        <f>151.25+1/32</f>
        <v>151.28125</v>
      </c>
      <c r="BP112" s="4">
        <f>154.875</f>
        <v>154.875</v>
      </c>
      <c r="BQ112" s="4">
        <f t="shared" si="38"/>
        <v>3.59375</v>
      </c>
      <c r="BR112" s="13">
        <f t="shared" si="56"/>
        <v>0.8999217493</v>
      </c>
      <c r="BS112" s="4">
        <f t="shared" si="40"/>
        <v>0.002220643632</v>
      </c>
      <c r="BT112" s="25"/>
    </row>
    <row r="113">
      <c r="A113" s="2">
        <f t="shared" si="41"/>
        <v>29.5</v>
      </c>
      <c r="B113" s="4">
        <f t="shared" si="1"/>
        <v>88.5</v>
      </c>
      <c r="C113" s="4">
        <f t="shared" si="2"/>
        <v>-0.12</v>
      </c>
      <c r="F113" s="4">
        <f t="shared" si="3"/>
        <v>0</v>
      </c>
      <c r="G113" s="13" t="str">
        <f t="shared" si="49"/>
        <v/>
      </c>
      <c r="H113" s="4" t="str">
        <f t="shared" si="5"/>
        <v/>
      </c>
      <c r="J113" s="2">
        <f t="shared" si="42"/>
        <v>29.5</v>
      </c>
      <c r="K113" s="4">
        <f t="shared" si="6"/>
        <v>88.5</v>
      </c>
      <c r="L113" s="4">
        <f t="shared" si="7"/>
        <v>-0.21</v>
      </c>
      <c r="O113" s="4">
        <f t="shared" si="8"/>
        <v>0</v>
      </c>
      <c r="P113" s="13" t="str">
        <f t="shared" si="50"/>
        <v/>
      </c>
      <c r="Q113" s="4" t="str">
        <f t="shared" si="10"/>
        <v/>
      </c>
      <c r="S113" s="2">
        <f t="shared" si="43"/>
        <v>29.5</v>
      </c>
      <c r="T113" s="4">
        <f t="shared" si="11"/>
        <v>88.5</v>
      </c>
      <c r="U113" s="4">
        <f t="shared" si="12"/>
        <v>-0.27</v>
      </c>
      <c r="V113" s="4">
        <f>151+1/32</f>
        <v>151.03125</v>
      </c>
      <c r="W113" s="4">
        <f>155+1/32</f>
        <v>155.03125</v>
      </c>
      <c r="X113" s="4">
        <f t="shared" si="13"/>
        <v>4</v>
      </c>
      <c r="Y113" s="13">
        <f t="shared" si="51"/>
        <v>0.9237604307</v>
      </c>
      <c r="Z113" s="4">
        <f t="shared" si="15"/>
        <v>0.00275011772</v>
      </c>
      <c r="AB113" s="2">
        <f t="shared" si="44"/>
        <v>29.5</v>
      </c>
      <c r="AC113" s="4">
        <f t="shared" si="16"/>
        <v>88.5</v>
      </c>
      <c r="AD113" s="4">
        <f t="shared" si="17"/>
        <v>-0.15</v>
      </c>
      <c r="AE113" s="4">
        <f>150.875</f>
        <v>150.875</v>
      </c>
      <c r="AF113" s="2">
        <v>155.25</v>
      </c>
      <c r="AG113" s="4">
        <f t="shared" si="18"/>
        <v>4.375</v>
      </c>
      <c r="AH113" s="13">
        <f t="shared" si="52"/>
        <v>0.9759000729</v>
      </c>
      <c r="AI113" s="4">
        <f t="shared" si="20"/>
        <v>0.0004853064097</v>
      </c>
      <c r="AJ113" s="13"/>
      <c r="AK113" s="2">
        <f t="shared" si="45"/>
        <v>29.5</v>
      </c>
      <c r="AL113" s="4">
        <f t="shared" si="21"/>
        <v>88.5</v>
      </c>
      <c r="AM113" s="4">
        <f t="shared" si="22"/>
        <v>-0.18</v>
      </c>
      <c r="AN113" s="4">
        <f>151-1/32</f>
        <v>150.96875</v>
      </c>
      <c r="AO113" s="4">
        <f>155.125+1/32</f>
        <v>155.15625</v>
      </c>
      <c r="AP113" s="4">
        <f t="shared" si="23"/>
        <v>4.1875</v>
      </c>
      <c r="AQ113" s="13">
        <f t="shared" si="53"/>
        <v>0.9580230786</v>
      </c>
      <c r="AR113" s="4">
        <f t="shared" si="25"/>
        <v>0.001157791658</v>
      </c>
      <c r="AS113" s="13"/>
      <c r="AT113" s="2">
        <f t="shared" si="46"/>
        <v>29.5</v>
      </c>
      <c r="AU113" s="4">
        <f t="shared" si="26"/>
        <v>88.5</v>
      </c>
      <c r="AV113" s="4">
        <f t="shared" si="27"/>
        <v>-0.18</v>
      </c>
      <c r="AW113" s="4">
        <f>151.125</f>
        <v>151.125</v>
      </c>
      <c r="AX113" s="2">
        <v>155.0</v>
      </c>
      <c r="AY113" s="4">
        <f t="shared" si="28"/>
        <v>3.875</v>
      </c>
      <c r="AZ113" s="13">
        <f t="shared" si="54"/>
        <v>0.9311996924</v>
      </c>
      <c r="BA113" s="4">
        <f t="shared" si="30"/>
        <v>0.001807792044</v>
      </c>
      <c r="BB113" s="13"/>
      <c r="BC113" s="2">
        <f t="shared" si="47"/>
        <v>29.5</v>
      </c>
      <c r="BD113" s="4">
        <f t="shared" si="31"/>
        <v>88.5</v>
      </c>
      <c r="BE113" s="4">
        <f t="shared" si="32"/>
        <v>-0.18</v>
      </c>
      <c r="BF113" s="4">
        <f>151.25-1/32</f>
        <v>151.21875</v>
      </c>
      <c r="BG113" s="4">
        <f>154.875+1/32</f>
        <v>154.90625</v>
      </c>
      <c r="BH113" s="4">
        <f t="shared" si="33"/>
        <v>3.6875</v>
      </c>
      <c r="BI113" s="13">
        <f t="shared" si="55"/>
        <v>0.8990101101</v>
      </c>
      <c r="BJ113" s="4">
        <f t="shared" si="35"/>
        <v>0.002693815568</v>
      </c>
      <c r="BK113" s="13"/>
      <c r="BL113" s="2">
        <f t="shared" si="48"/>
        <v>29.5</v>
      </c>
      <c r="BM113" s="4">
        <f t="shared" si="36"/>
        <v>88.5</v>
      </c>
      <c r="BN113" s="4">
        <f t="shared" si="37"/>
        <v>-0.18</v>
      </c>
      <c r="BO113" s="4">
        <f>151+5/16</f>
        <v>151.3125</v>
      </c>
      <c r="BP113" s="4">
        <f t="shared" ref="BP113:BP114" si="93">154.875-1/32</f>
        <v>154.84375</v>
      </c>
      <c r="BQ113" s="4">
        <f t="shared" si="38"/>
        <v>3.53125</v>
      </c>
      <c r="BR113" s="13">
        <f t="shared" si="56"/>
        <v>0.8920620202</v>
      </c>
      <c r="BS113" s="4">
        <f t="shared" si="40"/>
        <v>0.00290670672</v>
      </c>
      <c r="BT113" s="25"/>
    </row>
    <row r="114">
      <c r="A114" s="2">
        <f t="shared" si="41"/>
        <v>30</v>
      </c>
      <c r="B114" s="4">
        <f t="shared" si="1"/>
        <v>90</v>
      </c>
      <c r="C114" s="4">
        <f t="shared" si="2"/>
        <v>-0.15</v>
      </c>
      <c r="D114" s="4">
        <f>150.75+1/32</f>
        <v>150.78125</v>
      </c>
      <c r="E114" s="4">
        <f>155.375-1/32</f>
        <v>155.34375</v>
      </c>
      <c r="F114" s="4">
        <f t="shared" si="3"/>
        <v>4.5625</v>
      </c>
      <c r="G114" s="13">
        <f t="shared" si="49"/>
        <v>0.9932202608</v>
      </c>
      <c r="H114" s="4">
        <f t="shared" si="5"/>
        <v>0</v>
      </c>
      <c r="J114" s="2">
        <f t="shared" si="42"/>
        <v>30</v>
      </c>
      <c r="K114" s="4">
        <f t="shared" si="6"/>
        <v>90</v>
      </c>
      <c r="L114" s="4">
        <f t="shared" si="7"/>
        <v>-0.24</v>
      </c>
      <c r="M114" s="4">
        <f>150+13/16</f>
        <v>150.8125</v>
      </c>
      <c r="N114" s="4">
        <f t="shared" ref="N114:N115" si="94">155+5/16</f>
        <v>155.3125</v>
      </c>
      <c r="O114" s="4">
        <f t="shared" si="8"/>
        <v>4.5</v>
      </c>
      <c r="P114" s="13">
        <f t="shared" si="50"/>
        <v>0.9863939238</v>
      </c>
      <c r="Q114" s="4">
        <f t="shared" si="10"/>
        <v>0</v>
      </c>
      <c r="S114" s="2">
        <f t="shared" si="43"/>
        <v>30</v>
      </c>
      <c r="T114" s="4">
        <f t="shared" si="11"/>
        <v>90</v>
      </c>
      <c r="U114" s="4">
        <f t="shared" si="12"/>
        <v>-0.3</v>
      </c>
      <c r="V114" s="4">
        <f>151.25</f>
        <v>151.25</v>
      </c>
      <c r="W114" s="4">
        <f>154.875-1/32</f>
        <v>154.84375</v>
      </c>
      <c r="X114" s="4">
        <f t="shared" si="13"/>
        <v>3.59375</v>
      </c>
      <c r="Y114" s="13">
        <f t="shared" si="51"/>
        <v>0.8755950358</v>
      </c>
      <c r="Z114" s="4">
        <f t="shared" si="15"/>
        <v>0.004872028416</v>
      </c>
      <c r="AB114" s="2">
        <f t="shared" si="44"/>
        <v>30</v>
      </c>
      <c r="AC114" s="4">
        <f t="shared" si="16"/>
        <v>90</v>
      </c>
      <c r="AD114" s="4">
        <f t="shared" si="17"/>
        <v>-0.18</v>
      </c>
      <c r="AE114" s="4">
        <f>151-1/16</f>
        <v>150.9375</v>
      </c>
      <c r="AF114" s="4">
        <f>155+3/16</f>
        <v>155.1875</v>
      </c>
      <c r="AG114" s="4">
        <f t="shared" si="18"/>
        <v>4.25</v>
      </c>
      <c r="AH114" s="13">
        <f t="shared" si="52"/>
        <v>0.9618576132</v>
      </c>
      <c r="AI114" s="4">
        <f t="shared" si="20"/>
        <v>0.0009548832743</v>
      </c>
      <c r="AJ114" s="13"/>
      <c r="AK114" s="2">
        <f t="shared" si="45"/>
        <v>30</v>
      </c>
      <c r="AL114" s="4">
        <f t="shared" si="21"/>
        <v>90</v>
      </c>
      <c r="AM114" s="4">
        <f t="shared" si="22"/>
        <v>-0.21</v>
      </c>
      <c r="AN114" s="4">
        <f>151+1/16</f>
        <v>151.0625</v>
      </c>
      <c r="AO114" s="4">
        <f>155+1/16</f>
        <v>155.0625</v>
      </c>
      <c r="AP114" s="4">
        <f t="shared" si="23"/>
        <v>4</v>
      </c>
      <c r="AQ114" s="13">
        <f t="shared" si="53"/>
        <v>0.9363291776</v>
      </c>
      <c r="AR114" s="4">
        <f t="shared" si="25"/>
        <v>0.001862167699</v>
      </c>
      <c r="AS114" s="13"/>
      <c r="AT114" s="2">
        <f t="shared" si="46"/>
        <v>30</v>
      </c>
      <c r="AU114" s="4">
        <f t="shared" si="26"/>
        <v>90</v>
      </c>
      <c r="AV114" s="4">
        <f t="shared" si="27"/>
        <v>-0.21</v>
      </c>
      <c r="AW114" s="4">
        <f>151+3/16</f>
        <v>151.1875</v>
      </c>
      <c r="AX114" s="4">
        <f>155-1/32</f>
        <v>154.96875</v>
      </c>
      <c r="AY114" s="4">
        <f t="shared" si="28"/>
        <v>3.78125</v>
      </c>
      <c r="AZ114" s="13">
        <f t="shared" si="54"/>
        <v>0.919866211</v>
      </c>
      <c r="BA114" s="4">
        <f t="shared" si="30"/>
        <v>0.002545785696</v>
      </c>
      <c r="BB114" s="13"/>
      <c r="BC114" s="2">
        <f t="shared" si="47"/>
        <v>30</v>
      </c>
      <c r="BD114" s="4">
        <f t="shared" si="31"/>
        <v>90</v>
      </c>
      <c r="BE114" s="4">
        <f t="shared" si="32"/>
        <v>-0.21</v>
      </c>
      <c r="BF114" s="4">
        <f>151.25</f>
        <v>151.25</v>
      </c>
      <c r="BG114" s="2">
        <v>154.875</v>
      </c>
      <c r="BH114" s="4">
        <f t="shared" si="33"/>
        <v>3.625</v>
      </c>
      <c r="BI114" s="13">
        <f t="shared" si="55"/>
        <v>0.8913588211</v>
      </c>
      <c r="BJ114" s="4">
        <f t="shared" si="35"/>
        <v>0.003456858243</v>
      </c>
      <c r="BK114" s="13"/>
      <c r="BL114" s="2">
        <f t="shared" si="48"/>
        <v>30</v>
      </c>
      <c r="BM114" s="4">
        <f t="shared" si="36"/>
        <v>90</v>
      </c>
      <c r="BN114" s="4">
        <f t="shared" si="37"/>
        <v>-0.21</v>
      </c>
      <c r="BO114" s="4">
        <f t="shared" ref="BO114:BO115" si="95">151.375-1/32</f>
        <v>151.34375</v>
      </c>
      <c r="BP114" s="4">
        <f t="shared" si="93"/>
        <v>154.84375</v>
      </c>
      <c r="BQ114" s="4">
        <f t="shared" si="38"/>
        <v>3.5</v>
      </c>
      <c r="BR114" s="13">
        <f t="shared" si="56"/>
        <v>0.8881060716</v>
      </c>
      <c r="BS114" s="4">
        <f t="shared" si="40"/>
        <v>0.003600283958</v>
      </c>
      <c r="BT114" s="27"/>
    </row>
    <row r="115">
      <c r="A115" s="2">
        <f t="shared" si="41"/>
        <v>30.5</v>
      </c>
      <c r="B115" s="4">
        <f t="shared" si="1"/>
        <v>91.5</v>
      </c>
      <c r="C115" s="4">
        <f t="shared" si="2"/>
        <v>-0.18</v>
      </c>
      <c r="F115" s="4">
        <f t="shared" si="3"/>
        <v>0</v>
      </c>
      <c r="G115" s="13" t="str">
        <f t="shared" si="49"/>
        <v/>
      </c>
      <c r="H115" s="4" t="str">
        <f t="shared" si="5"/>
        <v/>
      </c>
      <c r="J115" s="2">
        <f t="shared" si="42"/>
        <v>30.5</v>
      </c>
      <c r="K115" s="4">
        <f t="shared" si="6"/>
        <v>91.5</v>
      </c>
      <c r="L115" s="4">
        <f t="shared" si="7"/>
        <v>-0.27</v>
      </c>
      <c r="M115" s="4">
        <f>150.875-1/32</f>
        <v>150.84375</v>
      </c>
      <c r="N115" s="4">
        <f t="shared" si="94"/>
        <v>155.3125</v>
      </c>
      <c r="O115" s="4">
        <f t="shared" si="8"/>
        <v>4.46875</v>
      </c>
      <c r="P115" s="13">
        <f t="shared" si="50"/>
        <v>0.982962978</v>
      </c>
      <c r="Q115" s="4">
        <f t="shared" si="10"/>
        <v>0</v>
      </c>
      <c r="S115" s="2">
        <f t="shared" si="43"/>
        <v>30.5</v>
      </c>
      <c r="T115" s="4">
        <f t="shared" si="11"/>
        <v>91.5</v>
      </c>
      <c r="U115" s="4">
        <f t="shared" si="12"/>
        <v>-0.33</v>
      </c>
      <c r="V115" s="4">
        <f>151.375</f>
        <v>151.375</v>
      </c>
      <c r="W115" s="4">
        <f>154+11/16</f>
        <v>154.6875</v>
      </c>
      <c r="X115" s="4">
        <f t="shared" si="13"/>
        <v>3.3125</v>
      </c>
      <c r="Y115" s="13">
        <f t="shared" si="51"/>
        <v>0.8406346809</v>
      </c>
      <c r="Z115" s="4">
        <f t="shared" si="15"/>
        <v>0.007246519076</v>
      </c>
      <c r="AB115" s="2">
        <f t="shared" si="44"/>
        <v>30.5</v>
      </c>
      <c r="AC115" s="4">
        <f t="shared" si="16"/>
        <v>91.5</v>
      </c>
      <c r="AD115" s="4">
        <f t="shared" si="17"/>
        <v>-0.21</v>
      </c>
      <c r="AE115" s="2">
        <v>151.0</v>
      </c>
      <c r="AF115" s="2">
        <f>155.125-1/32</f>
        <v>155.09375</v>
      </c>
      <c r="AG115" s="4">
        <f t="shared" si="18"/>
        <v>4.09375</v>
      </c>
      <c r="AH115" s="13">
        <f t="shared" si="52"/>
        <v>0.9440108382</v>
      </c>
      <c r="AI115" s="4">
        <f t="shared" si="20"/>
        <v>0.001668485124</v>
      </c>
      <c r="AJ115" s="13"/>
      <c r="AK115" s="2">
        <f t="shared" si="45"/>
        <v>30.5</v>
      </c>
      <c r="AL115" s="4">
        <f t="shared" si="21"/>
        <v>91.5</v>
      </c>
      <c r="AM115" s="4">
        <f t="shared" si="22"/>
        <v>-0.24</v>
      </c>
      <c r="AN115" s="4">
        <f>151.125</f>
        <v>151.125</v>
      </c>
      <c r="AO115" s="2">
        <v>155.0</v>
      </c>
      <c r="AP115" s="4">
        <f t="shared" si="23"/>
        <v>3.875</v>
      </c>
      <c r="AQ115" s="13">
        <f t="shared" si="53"/>
        <v>0.9215829146</v>
      </c>
      <c r="AR115" s="4">
        <f t="shared" si="25"/>
        <v>0.00281459885</v>
      </c>
      <c r="AS115" s="13"/>
      <c r="AT115" s="2">
        <f t="shared" si="46"/>
        <v>30.5</v>
      </c>
      <c r="AU115" s="4">
        <f t="shared" si="26"/>
        <v>91.5</v>
      </c>
      <c r="AV115" s="4">
        <f t="shared" si="27"/>
        <v>-0.24</v>
      </c>
      <c r="AW115" s="2">
        <v>151.25</v>
      </c>
      <c r="AX115" s="2">
        <v>154.875</v>
      </c>
      <c r="AY115" s="4">
        <f t="shared" si="28"/>
        <v>3.625</v>
      </c>
      <c r="AZ115" s="13">
        <f t="shared" si="54"/>
        <v>0.9006602085</v>
      </c>
      <c r="BA115" s="4">
        <f t="shared" si="30"/>
        <v>0.003482712939</v>
      </c>
      <c r="BB115" s="13"/>
      <c r="BC115" s="2">
        <f t="shared" si="47"/>
        <v>30.5</v>
      </c>
      <c r="BD115" s="4">
        <f t="shared" si="31"/>
        <v>91.5</v>
      </c>
      <c r="BE115" s="4">
        <f t="shared" si="32"/>
        <v>-0.24</v>
      </c>
      <c r="BF115" s="4">
        <f>151.25+1/32</f>
        <v>151.28125</v>
      </c>
      <c r="BG115" s="4">
        <f>154.875-1/32</f>
        <v>154.84375</v>
      </c>
      <c r="BH115" s="4">
        <f t="shared" si="33"/>
        <v>3.5625</v>
      </c>
      <c r="BI115" s="13">
        <f t="shared" si="55"/>
        <v>0.8836412834</v>
      </c>
      <c r="BJ115" s="4">
        <f t="shared" si="35"/>
        <v>0.004242345626</v>
      </c>
      <c r="BK115" s="13"/>
      <c r="BL115" s="2">
        <f t="shared" si="48"/>
        <v>30.5</v>
      </c>
      <c r="BM115" s="4">
        <f t="shared" si="36"/>
        <v>91.5</v>
      </c>
      <c r="BN115" s="4">
        <f t="shared" si="37"/>
        <v>-0.24</v>
      </c>
      <c r="BO115" s="4">
        <f t="shared" si="95"/>
        <v>151.34375</v>
      </c>
      <c r="BP115" s="4">
        <f t="shared" ref="BP115:BP118" si="96">154+13/16</f>
        <v>154.8125</v>
      </c>
      <c r="BQ115" s="4">
        <f t="shared" si="38"/>
        <v>3.46875</v>
      </c>
      <c r="BR115" s="13">
        <f t="shared" si="56"/>
        <v>0.8841324227</v>
      </c>
      <c r="BS115" s="4">
        <f t="shared" si="40"/>
        <v>0.004283996994</v>
      </c>
      <c r="BT115" s="25"/>
    </row>
    <row r="116">
      <c r="A116" s="2">
        <f t="shared" si="41"/>
        <v>31</v>
      </c>
      <c r="B116" s="4">
        <f t="shared" si="1"/>
        <v>93</v>
      </c>
      <c r="C116" s="4">
        <f t="shared" si="2"/>
        <v>-0.21</v>
      </c>
      <c r="D116" s="4">
        <f>150.75+1/32</f>
        <v>150.78125</v>
      </c>
      <c r="E116" s="4">
        <f>155.375-1/32</f>
        <v>155.34375</v>
      </c>
      <c r="F116" s="4">
        <f t="shared" si="3"/>
        <v>4.5625</v>
      </c>
      <c r="G116" s="13">
        <f t="shared" si="49"/>
        <v>0.9932202608</v>
      </c>
      <c r="H116" s="4">
        <f t="shared" si="5"/>
        <v>0</v>
      </c>
      <c r="J116" s="2">
        <f t="shared" si="42"/>
        <v>31</v>
      </c>
      <c r="K116" s="4">
        <f t="shared" si="6"/>
        <v>93</v>
      </c>
      <c r="L116" s="4">
        <f t="shared" si="7"/>
        <v>-0.3</v>
      </c>
      <c r="M116" s="4">
        <f>150.875</f>
        <v>150.875</v>
      </c>
      <c r="N116" s="2">
        <v>155.25</v>
      </c>
      <c r="O116" s="4">
        <f t="shared" si="8"/>
        <v>4.375</v>
      </c>
      <c r="P116" s="13">
        <f t="shared" si="50"/>
        <v>0.9725975252</v>
      </c>
      <c r="Q116" s="4">
        <f t="shared" si="10"/>
        <v>0.001179708831</v>
      </c>
      <c r="S116" s="2">
        <f t="shared" si="43"/>
        <v>31</v>
      </c>
      <c r="T116" s="4">
        <f t="shared" si="11"/>
        <v>93</v>
      </c>
      <c r="U116" s="4">
        <f t="shared" si="12"/>
        <v>-0.36</v>
      </c>
      <c r="V116" s="2">
        <v>151.5</v>
      </c>
      <c r="W116" s="4">
        <f>154+9/16</f>
        <v>154.5625</v>
      </c>
      <c r="X116" s="4">
        <f t="shared" si="13"/>
        <v>3.0625</v>
      </c>
      <c r="Y116" s="13">
        <f t="shared" si="51"/>
        <v>0.8082903769</v>
      </c>
      <c r="Z116" s="4">
        <f t="shared" si="15"/>
        <v>0.009424210623</v>
      </c>
      <c r="AB116" s="2">
        <f t="shared" si="44"/>
        <v>31</v>
      </c>
      <c r="AC116" s="4">
        <f t="shared" si="16"/>
        <v>93</v>
      </c>
      <c r="AD116" s="4">
        <f t="shared" si="17"/>
        <v>-0.24</v>
      </c>
      <c r="AE116" s="4">
        <f>151.125</f>
        <v>151.125</v>
      </c>
      <c r="AF116" s="2">
        <v>155.0</v>
      </c>
      <c r="AG116" s="4">
        <f t="shared" si="18"/>
        <v>3.875</v>
      </c>
      <c r="AH116" s="13">
        <f t="shared" si="52"/>
        <v>0.9184429296</v>
      </c>
      <c r="AI116" s="4">
        <f t="shared" si="20"/>
        <v>0.002740418408</v>
      </c>
      <c r="AJ116" s="13"/>
      <c r="AK116" s="2">
        <f t="shared" si="45"/>
        <v>31</v>
      </c>
      <c r="AL116" s="4">
        <f t="shared" si="21"/>
        <v>93</v>
      </c>
      <c r="AM116" s="4">
        <f t="shared" si="22"/>
        <v>-0.27</v>
      </c>
      <c r="AN116" s="4">
        <f>151+3/16</f>
        <v>151.1875</v>
      </c>
      <c r="AO116" s="4">
        <f>155-1/16</f>
        <v>154.9375</v>
      </c>
      <c r="AP116" s="4">
        <f t="shared" si="23"/>
        <v>3.75</v>
      </c>
      <c r="AQ116" s="13">
        <f t="shared" si="53"/>
        <v>0.9065968278</v>
      </c>
      <c r="AR116" s="4">
        <f t="shared" si="25"/>
        <v>0.003789478754</v>
      </c>
      <c r="AS116" s="13"/>
      <c r="AT116" s="2">
        <f t="shared" si="46"/>
        <v>31</v>
      </c>
      <c r="AU116" s="4">
        <f t="shared" si="26"/>
        <v>93</v>
      </c>
      <c r="AV116" s="4">
        <f t="shared" si="27"/>
        <v>-0.27</v>
      </c>
      <c r="AW116" s="4">
        <f>151.25+1/32</f>
        <v>151.28125</v>
      </c>
      <c r="AX116" s="4">
        <f>154.875-1/32</f>
        <v>154.84375</v>
      </c>
      <c r="AY116" s="4">
        <f t="shared" si="28"/>
        <v>3.5625</v>
      </c>
      <c r="AZ116" s="13">
        <f t="shared" si="54"/>
        <v>0.8928621378</v>
      </c>
      <c r="BA116" s="4">
        <f t="shared" si="30"/>
        <v>0.004458029051</v>
      </c>
      <c r="BB116" s="13"/>
      <c r="BC116" s="2">
        <f t="shared" si="47"/>
        <v>31</v>
      </c>
      <c r="BD116" s="4">
        <f t="shared" si="31"/>
        <v>93</v>
      </c>
      <c r="BE116" s="4">
        <f t="shared" si="32"/>
        <v>-0.27</v>
      </c>
      <c r="BF116" s="4">
        <f>151+5/16</f>
        <v>151.3125</v>
      </c>
      <c r="BG116" s="4">
        <f t="shared" ref="BG116:BG120" si="97">154+13/16</f>
        <v>154.8125</v>
      </c>
      <c r="BH116" s="4">
        <f t="shared" si="33"/>
        <v>3.5</v>
      </c>
      <c r="BI116" s="13">
        <f t="shared" si="55"/>
        <v>0.8758557459</v>
      </c>
      <c r="BJ116" s="4">
        <f t="shared" si="35"/>
        <v>0.005092623305</v>
      </c>
      <c r="BK116" s="13"/>
      <c r="BL116" s="2">
        <f t="shared" si="48"/>
        <v>31</v>
      </c>
      <c r="BM116" s="4">
        <f t="shared" si="36"/>
        <v>93</v>
      </c>
      <c r="BN116" s="4">
        <f t="shared" si="37"/>
        <v>-0.27</v>
      </c>
      <c r="BO116" s="4">
        <f t="shared" ref="BO116:BO117" si="98">151.375</f>
        <v>151.375</v>
      </c>
      <c r="BP116" s="4">
        <f t="shared" si="96"/>
        <v>154.8125</v>
      </c>
      <c r="BQ116" s="4">
        <f t="shared" si="38"/>
        <v>3.4375</v>
      </c>
      <c r="BR116" s="13">
        <f t="shared" si="56"/>
        <v>0.8801408338</v>
      </c>
      <c r="BS116" s="4">
        <f t="shared" si="40"/>
        <v>0.005001658336</v>
      </c>
      <c r="BT116" s="25"/>
    </row>
    <row r="117">
      <c r="A117" s="2">
        <f t="shared" si="41"/>
        <v>31.5</v>
      </c>
      <c r="B117" s="4">
        <f t="shared" si="1"/>
        <v>94.5</v>
      </c>
      <c r="C117" s="4">
        <f t="shared" si="2"/>
        <v>-0.24</v>
      </c>
      <c r="F117" s="4">
        <f t="shared" si="3"/>
        <v>0</v>
      </c>
      <c r="G117" s="13" t="str">
        <f t="shared" si="49"/>
        <v/>
      </c>
      <c r="H117" s="4" t="str">
        <f t="shared" si="5"/>
        <v/>
      </c>
      <c r="J117" s="2">
        <f t="shared" si="42"/>
        <v>31.5</v>
      </c>
      <c r="K117" s="4">
        <f t="shared" si="6"/>
        <v>94.5</v>
      </c>
      <c r="L117" s="4">
        <f t="shared" si="7"/>
        <v>-0.33</v>
      </c>
      <c r="M117" s="2">
        <v>151.0</v>
      </c>
      <c r="N117" s="2">
        <v>155.125</v>
      </c>
      <c r="O117" s="4">
        <f t="shared" si="8"/>
        <v>4.125</v>
      </c>
      <c r="P117" s="13">
        <f t="shared" si="50"/>
        <v>0.9444002816</v>
      </c>
      <c r="Q117" s="4">
        <f t="shared" si="10"/>
        <v>0.002386659366</v>
      </c>
      <c r="S117" s="2">
        <f t="shared" si="43"/>
        <v>31.5</v>
      </c>
      <c r="T117" s="4">
        <f t="shared" si="11"/>
        <v>94.5</v>
      </c>
      <c r="U117" s="4">
        <f t="shared" si="12"/>
        <v>-0.39</v>
      </c>
      <c r="V117" s="4">
        <f>151+9/16</f>
        <v>151.5625</v>
      </c>
      <c r="W117" s="2">
        <f>154.5+1/32</f>
        <v>154.53125</v>
      </c>
      <c r="X117" s="4">
        <f t="shared" si="13"/>
        <v>2.96875</v>
      </c>
      <c r="Y117" s="13">
        <f t="shared" si="51"/>
        <v>0.7958224258</v>
      </c>
      <c r="Z117" s="4">
        <f t="shared" si="15"/>
        <v>0.01123012073</v>
      </c>
      <c r="AB117" s="2">
        <f t="shared" si="44"/>
        <v>31.5</v>
      </c>
      <c r="AC117" s="4">
        <f t="shared" si="16"/>
        <v>94.5</v>
      </c>
      <c r="AD117" s="4">
        <f t="shared" si="17"/>
        <v>-0.27</v>
      </c>
      <c r="AE117" s="4">
        <f>151.25-1/32</f>
        <v>151.21875</v>
      </c>
      <c r="AF117" s="4">
        <f>154.875+1/32</f>
        <v>154.90625</v>
      </c>
      <c r="AG117" s="4">
        <f t="shared" si="18"/>
        <v>3.6875</v>
      </c>
      <c r="AH117" s="13">
        <f t="shared" si="52"/>
        <v>0.8959470344</v>
      </c>
      <c r="AI117" s="4">
        <f t="shared" si="20"/>
        <v>0.004066634195</v>
      </c>
      <c r="AJ117" s="13"/>
      <c r="AK117" s="2">
        <f t="shared" si="45"/>
        <v>31.5</v>
      </c>
      <c r="AL117" s="4">
        <f t="shared" si="21"/>
        <v>94.5</v>
      </c>
      <c r="AM117" s="4">
        <f t="shared" si="22"/>
        <v>-0.3</v>
      </c>
      <c r="AN117" s="4">
        <f>151.25+1/32</f>
        <v>151.28125</v>
      </c>
      <c r="AO117" s="4">
        <f>154.875-1/32</f>
        <v>154.84375</v>
      </c>
      <c r="AP117" s="4">
        <f t="shared" si="23"/>
        <v>3.5625</v>
      </c>
      <c r="AQ117" s="13">
        <f t="shared" si="53"/>
        <v>0.8836412834</v>
      </c>
      <c r="AR117" s="4">
        <f t="shared" si="25"/>
        <v>0.005061967659</v>
      </c>
      <c r="AS117" s="13"/>
      <c r="AT117" s="2">
        <f t="shared" si="46"/>
        <v>31.5</v>
      </c>
      <c r="AU117" s="4">
        <f t="shared" si="26"/>
        <v>94.5</v>
      </c>
      <c r="AV117" s="4">
        <f t="shared" si="27"/>
        <v>-0.3</v>
      </c>
      <c r="AW117" s="4">
        <f>151.375-1/32</f>
        <v>151.34375</v>
      </c>
      <c r="AX117" s="2">
        <f>154+13/16</f>
        <v>154.8125</v>
      </c>
      <c r="AY117" s="4">
        <f t="shared" si="28"/>
        <v>3.46875</v>
      </c>
      <c r="AZ117" s="13">
        <f t="shared" si="54"/>
        <v>0.8810356271</v>
      </c>
      <c r="BA117" s="4">
        <f t="shared" si="30"/>
        <v>0.005397718989</v>
      </c>
      <c r="BB117" s="13"/>
      <c r="BC117" s="2">
        <f t="shared" si="47"/>
        <v>31.5</v>
      </c>
      <c r="BD117" s="4">
        <f t="shared" si="31"/>
        <v>94.5</v>
      </c>
      <c r="BE117" s="4">
        <f t="shared" si="32"/>
        <v>-0.3</v>
      </c>
      <c r="BF117" s="4">
        <f t="shared" ref="BF117:BF119" si="99">151.375-1/32</f>
        <v>151.34375</v>
      </c>
      <c r="BG117" s="4">
        <f t="shared" si="97"/>
        <v>154.8125</v>
      </c>
      <c r="BH117" s="4">
        <f t="shared" si="33"/>
        <v>3.46875</v>
      </c>
      <c r="BI117" s="13">
        <f t="shared" si="55"/>
        <v>0.8719369086</v>
      </c>
      <c r="BJ117" s="4">
        <f t="shared" si="35"/>
        <v>0.005924099181</v>
      </c>
      <c r="BK117" s="13"/>
      <c r="BL117" s="2">
        <f t="shared" si="48"/>
        <v>31.5</v>
      </c>
      <c r="BM117" s="4">
        <f t="shared" si="36"/>
        <v>94.5</v>
      </c>
      <c r="BN117" s="4">
        <f t="shared" si="37"/>
        <v>-0.3</v>
      </c>
      <c r="BO117" s="4">
        <f t="shared" si="98"/>
        <v>151.375</v>
      </c>
      <c r="BP117" s="4">
        <f t="shared" si="96"/>
        <v>154.8125</v>
      </c>
      <c r="BQ117" s="4">
        <f t="shared" si="38"/>
        <v>3.4375</v>
      </c>
      <c r="BR117" s="13">
        <f t="shared" si="56"/>
        <v>0.8801408338</v>
      </c>
      <c r="BS117" s="4">
        <f t="shared" si="40"/>
        <v>0.005667211303</v>
      </c>
      <c r="BT117" s="25"/>
    </row>
    <row r="118">
      <c r="A118" s="2">
        <f t="shared" si="41"/>
        <v>32</v>
      </c>
      <c r="B118" s="4">
        <f t="shared" si="1"/>
        <v>96</v>
      </c>
      <c r="C118" s="4">
        <f t="shared" si="2"/>
        <v>-0.27</v>
      </c>
      <c r="D118" s="4">
        <f>150+13/16</f>
        <v>150.8125</v>
      </c>
      <c r="E118" s="4">
        <f>155+5/16</f>
        <v>155.3125</v>
      </c>
      <c r="F118" s="4">
        <f t="shared" si="3"/>
        <v>4.5</v>
      </c>
      <c r="G118" s="13">
        <f t="shared" si="49"/>
        <v>0.9863939238</v>
      </c>
      <c r="H118" s="4">
        <f t="shared" si="5"/>
        <v>0</v>
      </c>
      <c r="J118" s="2">
        <f t="shared" si="42"/>
        <v>32</v>
      </c>
      <c r="K118" s="4">
        <f t="shared" si="6"/>
        <v>96</v>
      </c>
      <c r="L118" s="4">
        <f t="shared" si="7"/>
        <v>-0.36</v>
      </c>
      <c r="M118" s="4">
        <f>151.25-1/32</f>
        <v>151.21875</v>
      </c>
      <c r="N118" s="4">
        <f>154.875+1/32</f>
        <v>154.90625</v>
      </c>
      <c r="O118" s="4">
        <f t="shared" si="8"/>
        <v>3.6875</v>
      </c>
      <c r="P118" s="13">
        <f t="shared" si="50"/>
        <v>0.892915056</v>
      </c>
      <c r="Q118" s="4">
        <f t="shared" si="10"/>
        <v>0.004877337839</v>
      </c>
      <c r="S118" s="2">
        <f t="shared" si="43"/>
        <v>32</v>
      </c>
      <c r="T118" s="4">
        <f t="shared" si="11"/>
        <v>96</v>
      </c>
      <c r="U118" s="4">
        <f t="shared" si="12"/>
        <v>-0.42</v>
      </c>
      <c r="V118" s="4">
        <f>151.5</f>
        <v>151.5</v>
      </c>
      <c r="W118" s="4">
        <f>154+9/16</f>
        <v>154.5625</v>
      </c>
      <c r="X118" s="4">
        <f t="shared" si="13"/>
        <v>3.0625</v>
      </c>
      <c r="Y118" s="13">
        <f t="shared" si="51"/>
        <v>0.8082903769</v>
      </c>
      <c r="Z118" s="4">
        <f t="shared" si="15"/>
        <v>0.01210638217</v>
      </c>
      <c r="AB118" s="2">
        <f t="shared" si="44"/>
        <v>32</v>
      </c>
      <c r="AC118" s="4">
        <f t="shared" si="16"/>
        <v>96</v>
      </c>
      <c r="AD118" s="4">
        <f t="shared" si="17"/>
        <v>-0.3</v>
      </c>
      <c r="AE118" s="4">
        <f>151+5/16</f>
        <v>151.3125</v>
      </c>
      <c r="AF118" s="4">
        <f>154+13/16</f>
        <v>154.8125</v>
      </c>
      <c r="AG118" s="4">
        <f t="shared" si="18"/>
        <v>3.5</v>
      </c>
      <c r="AH118" s="13">
        <f t="shared" si="52"/>
        <v>0.8728715609</v>
      </c>
      <c r="AI118" s="4">
        <f t="shared" si="20"/>
        <v>0.005509823696</v>
      </c>
      <c r="AJ118" s="13"/>
      <c r="AK118" s="2">
        <f t="shared" si="45"/>
        <v>32</v>
      </c>
      <c r="AL118" s="4">
        <f t="shared" si="21"/>
        <v>96</v>
      </c>
      <c r="AM118" s="4">
        <f t="shared" si="22"/>
        <v>-0.33</v>
      </c>
      <c r="AN118" s="4">
        <f>151.375-1/32</f>
        <v>151.34375</v>
      </c>
      <c r="AO118" s="4">
        <f>154.75+1/32</f>
        <v>154.78125</v>
      </c>
      <c r="AP118" s="4">
        <f t="shared" si="23"/>
        <v>3.4375</v>
      </c>
      <c r="AQ118" s="13">
        <f t="shared" si="53"/>
        <v>0.8680003788</v>
      </c>
      <c r="AR118" s="4">
        <f t="shared" si="25"/>
        <v>0.00647065649</v>
      </c>
      <c r="AS118" s="13"/>
      <c r="AT118" s="2">
        <f t="shared" si="46"/>
        <v>32</v>
      </c>
      <c r="AU118" s="4">
        <f t="shared" si="26"/>
        <v>96</v>
      </c>
      <c r="AV118" s="4">
        <f t="shared" si="27"/>
        <v>-0.33</v>
      </c>
      <c r="AW118" s="2">
        <v>151.375</v>
      </c>
      <c r="AX118" s="2">
        <v>154.75</v>
      </c>
      <c r="AY118" s="4">
        <f t="shared" si="28"/>
        <v>3.375</v>
      </c>
      <c r="AZ118" s="13">
        <f t="shared" si="54"/>
        <v>0.8690481893</v>
      </c>
      <c r="BA118" s="4">
        <f t="shared" si="30"/>
        <v>0.006502973186</v>
      </c>
      <c r="BB118" s="13"/>
      <c r="BC118" s="2">
        <f t="shared" si="47"/>
        <v>32</v>
      </c>
      <c r="BD118" s="4">
        <f t="shared" si="31"/>
        <v>96</v>
      </c>
      <c r="BE118" s="4">
        <f t="shared" si="32"/>
        <v>-0.33</v>
      </c>
      <c r="BF118" s="4">
        <f t="shared" si="99"/>
        <v>151.34375</v>
      </c>
      <c r="BG118" s="4">
        <f t="shared" si="97"/>
        <v>154.8125</v>
      </c>
      <c r="BH118" s="4">
        <f t="shared" si="33"/>
        <v>3.46875</v>
      </c>
      <c r="BI118" s="13">
        <f t="shared" si="55"/>
        <v>0.8719369086</v>
      </c>
      <c r="BJ118" s="4">
        <f t="shared" si="35"/>
        <v>0.006630109784</v>
      </c>
      <c r="BK118" s="13"/>
      <c r="BL118" s="2">
        <f t="shared" si="48"/>
        <v>32</v>
      </c>
      <c r="BM118" s="4">
        <f t="shared" si="36"/>
        <v>96</v>
      </c>
      <c r="BN118" s="4">
        <f t="shared" si="37"/>
        <v>-0.33</v>
      </c>
      <c r="BO118" s="4">
        <f t="shared" ref="BO118:BO119" si="100">151.375-1/32</f>
        <v>151.34375</v>
      </c>
      <c r="BP118" s="4">
        <f t="shared" si="96"/>
        <v>154.8125</v>
      </c>
      <c r="BQ118" s="4">
        <f t="shared" si="38"/>
        <v>3.46875</v>
      </c>
      <c r="BR118" s="13">
        <f t="shared" si="56"/>
        <v>0.8841324227</v>
      </c>
      <c r="BS118" s="4">
        <f t="shared" si="40"/>
        <v>0.006168878799</v>
      </c>
      <c r="BT118" s="25"/>
    </row>
    <row r="119">
      <c r="A119" s="2">
        <f t="shared" si="41"/>
        <v>32.5</v>
      </c>
      <c r="B119" s="4">
        <f t="shared" si="1"/>
        <v>97.5</v>
      </c>
      <c r="C119" s="4">
        <f t="shared" si="2"/>
        <v>-0.3</v>
      </c>
      <c r="D119" s="4">
        <f>150.875-1/32</f>
        <v>150.84375</v>
      </c>
      <c r="E119" s="4">
        <f>155.25+1/32</f>
        <v>155.28125</v>
      </c>
      <c r="F119" s="4">
        <f t="shared" si="3"/>
        <v>4.4375</v>
      </c>
      <c r="G119" s="13">
        <f t="shared" si="49"/>
        <v>0.9795200148</v>
      </c>
      <c r="H119" s="4">
        <f t="shared" si="5"/>
        <v>0.0009087204416</v>
      </c>
      <c r="J119" s="2">
        <f t="shared" si="42"/>
        <v>32.5</v>
      </c>
      <c r="K119" s="4">
        <f t="shared" si="6"/>
        <v>97.5</v>
      </c>
      <c r="L119" s="4">
        <f t="shared" si="7"/>
        <v>-0.39</v>
      </c>
      <c r="M119" s="4">
        <f>151.375</f>
        <v>151.375</v>
      </c>
      <c r="N119" s="4">
        <f>154.75</f>
        <v>154.75</v>
      </c>
      <c r="O119" s="4">
        <f t="shared" si="8"/>
        <v>3.375</v>
      </c>
      <c r="P119" s="13">
        <f t="shared" si="50"/>
        <v>0.8542421962</v>
      </c>
      <c r="Q119" s="4">
        <f t="shared" si="10"/>
        <v>0.007820893286</v>
      </c>
      <c r="S119" s="2">
        <f t="shared" si="43"/>
        <v>32.5</v>
      </c>
      <c r="T119" s="4">
        <f t="shared" si="11"/>
        <v>97.5</v>
      </c>
      <c r="U119" s="4">
        <f t="shared" si="12"/>
        <v>-0.45</v>
      </c>
      <c r="V119" s="4">
        <f>151.375+1/32</f>
        <v>151.40625</v>
      </c>
      <c r="W119" s="4">
        <f>154.625+1/32</f>
        <v>154.65625</v>
      </c>
      <c r="X119" s="4">
        <f t="shared" si="13"/>
        <v>3.25</v>
      </c>
      <c r="Y119" s="13">
        <f t="shared" si="51"/>
        <v>0.8326663998</v>
      </c>
      <c r="Z119" s="4">
        <f t="shared" si="15"/>
        <v>0.01204315452</v>
      </c>
      <c r="AB119" s="2">
        <f t="shared" si="44"/>
        <v>32.5</v>
      </c>
      <c r="AC119" s="4">
        <f t="shared" si="16"/>
        <v>97.5</v>
      </c>
      <c r="AD119" s="4">
        <f t="shared" si="17"/>
        <v>-0.33</v>
      </c>
      <c r="AE119" s="4">
        <f>151.375</f>
        <v>151.375</v>
      </c>
      <c r="AF119" s="4">
        <f>154.75-1/32</f>
        <v>154.71875</v>
      </c>
      <c r="AG119" s="4">
        <f t="shared" si="18"/>
        <v>3.34375</v>
      </c>
      <c r="AH119" s="13">
        <f t="shared" si="52"/>
        <v>0.8531653746</v>
      </c>
      <c r="AI119" s="4">
        <f t="shared" si="20"/>
        <v>0.007033761904</v>
      </c>
      <c r="AJ119" s="13"/>
      <c r="AK119" s="2">
        <f t="shared" si="45"/>
        <v>32.5</v>
      </c>
      <c r="AL119" s="4">
        <f t="shared" si="21"/>
        <v>97.5</v>
      </c>
      <c r="AM119" s="4">
        <f t="shared" si="22"/>
        <v>-0.36</v>
      </c>
      <c r="AN119" s="4">
        <f>151.375</f>
        <v>151.375</v>
      </c>
      <c r="AO119" s="4">
        <f t="shared" ref="AO119:AO121" si="101">154.75-1/32</f>
        <v>154.71875</v>
      </c>
      <c r="AP119" s="4">
        <f t="shared" si="23"/>
        <v>3.34375</v>
      </c>
      <c r="AQ119" s="13">
        <f t="shared" si="53"/>
        <v>0.8560821878</v>
      </c>
      <c r="AR119" s="4">
        <f t="shared" si="25"/>
        <v>0.007743770717</v>
      </c>
      <c r="AS119" s="13"/>
      <c r="AT119" s="2">
        <f t="shared" si="46"/>
        <v>32.5</v>
      </c>
      <c r="AU119" s="4">
        <f t="shared" si="26"/>
        <v>97.5</v>
      </c>
      <c r="AV119" s="4">
        <f t="shared" si="27"/>
        <v>-0.36</v>
      </c>
      <c r="AW119" s="4">
        <f t="shared" ref="AW119:AW120" si="102">151.375+1/32</f>
        <v>151.40625</v>
      </c>
      <c r="AX119" s="2">
        <v>154.75</v>
      </c>
      <c r="AY119" s="4">
        <f t="shared" si="28"/>
        <v>3.34375</v>
      </c>
      <c r="AZ119" s="13">
        <f t="shared" si="54"/>
        <v>0.8650154613</v>
      </c>
      <c r="BA119" s="4">
        <f t="shared" si="30"/>
        <v>0.007501187368</v>
      </c>
      <c r="BB119" s="13"/>
      <c r="BC119" s="2">
        <f t="shared" si="47"/>
        <v>32.5</v>
      </c>
      <c r="BD119" s="4">
        <f t="shared" si="31"/>
        <v>97.5</v>
      </c>
      <c r="BE119" s="4">
        <f t="shared" si="32"/>
        <v>-0.36</v>
      </c>
      <c r="BF119" s="4">
        <f t="shared" si="99"/>
        <v>151.34375</v>
      </c>
      <c r="BG119" s="4">
        <f t="shared" si="97"/>
        <v>154.8125</v>
      </c>
      <c r="BH119" s="4">
        <f t="shared" si="33"/>
        <v>3.46875</v>
      </c>
      <c r="BI119" s="13">
        <f t="shared" si="55"/>
        <v>0.8719369086</v>
      </c>
      <c r="BJ119" s="4">
        <f t="shared" si="35"/>
        <v>0.007261548811</v>
      </c>
      <c r="BK119" s="13"/>
      <c r="BL119" s="2">
        <f t="shared" si="48"/>
        <v>32.5</v>
      </c>
      <c r="BM119" s="4">
        <f t="shared" si="36"/>
        <v>97.5</v>
      </c>
      <c r="BN119" s="4">
        <f t="shared" si="37"/>
        <v>-0.36</v>
      </c>
      <c r="BO119" s="4">
        <f t="shared" si="100"/>
        <v>151.34375</v>
      </c>
      <c r="BP119" s="4">
        <f t="shared" ref="BP119:BP120" si="103">154.875-1/32</f>
        <v>154.84375</v>
      </c>
      <c r="BQ119" s="4">
        <f t="shared" si="38"/>
        <v>3.5</v>
      </c>
      <c r="BR119" s="13">
        <f t="shared" si="56"/>
        <v>0.8881060716</v>
      </c>
      <c r="BS119" s="4">
        <f t="shared" si="40"/>
        <v>0.006557805443</v>
      </c>
      <c r="BT119" s="25"/>
    </row>
    <row r="120">
      <c r="A120" s="2">
        <f t="shared" si="41"/>
        <v>33</v>
      </c>
      <c r="B120" s="4">
        <f t="shared" si="1"/>
        <v>99</v>
      </c>
      <c r="C120" s="4">
        <f t="shared" si="2"/>
        <v>-0.33</v>
      </c>
      <c r="D120" s="4">
        <f>151+1/32</f>
        <v>151.03125</v>
      </c>
      <c r="E120" s="4">
        <f>155+1/16</f>
        <v>155.0625</v>
      </c>
      <c r="F120" s="4">
        <f t="shared" si="3"/>
        <v>4.03125</v>
      </c>
      <c r="G120" s="13">
        <f t="shared" si="49"/>
        <v>0.933606781</v>
      </c>
      <c r="H120" s="4">
        <f t="shared" si="5"/>
        <v>0.002495046843</v>
      </c>
      <c r="J120" s="2">
        <f t="shared" si="42"/>
        <v>33</v>
      </c>
      <c r="K120" s="4">
        <f t="shared" si="6"/>
        <v>99</v>
      </c>
      <c r="L120" s="4">
        <f t="shared" si="7"/>
        <v>-0.42</v>
      </c>
      <c r="M120" s="4">
        <f>151.625-1/32</f>
        <v>151.59375</v>
      </c>
      <c r="N120" s="4">
        <f>154.5+1/32</f>
        <v>154.53125</v>
      </c>
      <c r="O120" s="4">
        <f t="shared" si="8"/>
        <v>2.9375</v>
      </c>
      <c r="P120" s="13">
        <f t="shared" si="50"/>
        <v>0.7969536593</v>
      </c>
      <c r="Q120" s="4">
        <f t="shared" si="10"/>
        <v>0.01098209454</v>
      </c>
      <c r="S120" s="2">
        <f t="shared" si="43"/>
        <v>33</v>
      </c>
      <c r="T120" s="4">
        <f t="shared" si="11"/>
        <v>99</v>
      </c>
      <c r="U120" s="4">
        <f t="shared" si="12"/>
        <v>-0.48</v>
      </c>
      <c r="V120" s="4">
        <f>151.25</f>
        <v>151.25</v>
      </c>
      <c r="W120" s="4">
        <f>154+13/16</f>
        <v>154.8125</v>
      </c>
      <c r="X120" s="4">
        <f t="shared" si="13"/>
        <v>3.5625</v>
      </c>
      <c r="Y120" s="13">
        <f t="shared" si="51"/>
        <v>0.8717797887</v>
      </c>
      <c r="Z120" s="4">
        <f t="shared" si="15"/>
        <v>0.01096612297</v>
      </c>
      <c r="AB120" s="2">
        <f t="shared" si="44"/>
        <v>33</v>
      </c>
      <c r="AC120" s="4">
        <f t="shared" si="16"/>
        <v>99</v>
      </c>
      <c r="AD120" s="4">
        <f t="shared" si="17"/>
        <v>-0.36</v>
      </c>
      <c r="AE120" s="4">
        <f t="shared" ref="AE120:AE121" si="104">151+7/16</f>
        <v>151.4375</v>
      </c>
      <c r="AF120" s="4">
        <f t="shared" ref="AF120:AF121" si="105">154.625+1/32</f>
        <v>154.65625</v>
      </c>
      <c r="AG120" s="4">
        <f t="shared" si="18"/>
        <v>3.21875</v>
      </c>
      <c r="AH120" s="13">
        <f t="shared" si="52"/>
        <v>0.8370664682</v>
      </c>
      <c r="AI120" s="4">
        <f t="shared" si="20"/>
        <v>0.008523724191</v>
      </c>
      <c r="AJ120" s="13"/>
      <c r="AK120" s="2">
        <f t="shared" si="45"/>
        <v>33</v>
      </c>
      <c r="AL120" s="4">
        <f t="shared" si="21"/>
        <v>99</v>
      </c>
      <c r="AM120" s="4">
        <f t="shared" si="22"/>
        <v>-0.39</v>
      </c>
      <c r="AN120" s="4">
        <f t="shared" ref="AN120:AN121" si="106">151.375+1/32</f>
        <v>151.40625</v>
      </c>
      <c r="AO120" s="4">
        <f t="shared" si="101"/>
        <v>154.71875</v>
      </c>
      <c r="AP120" s="4">
        <f t="shared" si="23"/>
        <v>3.3125</v>
      </c>
      <c r="AQ120" s="13">
        <f t="shared" si="53"/>
        <v>0.8520724132</v>
      </c>
      <c r="AR120" s="4">
        <f t="shared" si="25"/>
        <v>0.008813253823</v>
      </c>
      <c r="AS120" s="13"/>
      <c r="AT120" s="2">
        <f t="shared" si="46"/>
        <v>33</v>
      </c>
      <c r="AU120" s="4">
        <f t="shared" si="26"/>
        <v>99</v>
      </c>
      <c r="AV120" s="4">
        <f t="shared" si="27"/>
        <v>-0.39</v>
      </c>
      <c r="AW120" s="4">
        <f t="shared" si="102"/>
        <v>151.40625</v>
      </c>
      <c r="AX120" s="2">
        <v>154.75</v>
      </c>
      <c r="AY120" s="4">
        <f t="shared" si="28"/>
        <v>3.34375</v>
      </c>
      <c r="AZ120" s="13">
        <f t="shared" si="54"/>
        <v>0.8650154613</v>
      </c>
      <c r="BA120" s="4">
        <f t="shared" si="30"/>
        <v>0.008253540519</v>
      </c>
      <c r="BB120" s="13"/>
      <c r="BC120" s="2">
        <f t="shared" si="47"/>
        <v>33</v>
      </c>
      <c r="BD120" s="4">
        <f t="shared" si="31"/>
        <v>99</v>
      </c>
      <c r="BE120" s="4">
        <f t="shared" si="32"/>
        <v>-0.39</v>
      </c>
      <c r="BF120" s="4">
        <f>151+5/16</f>
        <v>151.3125</v>
      </c>
      <c r="BG120" s="4">
        <f t="shared" si="97"/>
        <v>154.8125</v>
      </c>
      <c r="BH120" s="4">
        <f t="shared" si="33"/>
        <v>3.5</v>
      </c>
      <c r="BI120" s="13">
        <f t="shared" si="55"/>
        <v>0.8758557459</v>
      </c>
      <c r="BJ120" s="4">
        <f t="shared" si="35"/>
        <v>0.007785273339</v>
      </c>
      <c r="BK120" s="13"/>
      <c r="BL120" s="2">
        <f t="shared" si="48"/>
        <v>33</v>
      </c>
      <c r="BM120" s="4">
        <f t="shared" si="36"/>
        <v>99</v>
      </c>
      <c r="BN120" s="4">
        <f t="shared" si="37"/>
        <v>-0.39</v>
      </c>
      <c r="BO120" s="4">
        <f t="shared" ref="BO120:BO121" si="107">151+5/16</f>
        <v>151.3125</v>
      </c>
      <c r="BP120" s="4">
        <f t="shared" si="103"/>
        <v>154.84375</v>
      </c>
      <c r="BQ120" s="4">
        <f t="shared" si="38"/>
        <v>3.53125</v>
      </c>
      <c r="BR120" s="13">
        <f t="shared" si="56"/>
        <v>0.8920620202</v>
      </c>
      <c r="BS120" s="4">
        <f t="shared" si="40"/>
        <v>0.006910869142</v>
      </c>
      <c r="BT120" s="25"/>
    </row>
    <row r="121">
      <c r="A121" s="2">
        <f t="shared" si="41"/>
        <v>33.5</v>
      </c>
      <c r="B121" s="4">
        <f t="shared" si="1"/>
        <v>100.5</v>
      </c>
      <c r="C121" s="4">
        <f t="shared" si="2"/>
        <v>-0.36</v>
      </c>
      <c r="D121" s="4">
        <f>151.25</f>
        <v>151.25</v>
      </c>
      <c r="E121" s="4">
        <f>154.875</f>
        <v>154.875</v>
      </c>
      <c r="F121" s="4">
        <f t="shared" si="3"/>
        <v>3.625</v>
      </c>
      <c r="G121" s="13">
        <f t="shared" si="49"/>
        <v>0.8853156408</v>
      </c>
      <c r="H121" s="4">
        <f t="shared" si="5"/>
        <v>0.005372742752</v>
      </c>
      <c r="J121" s="2">
        <f t="shared" si="42"/>
        <v>33.5</v>
      </c>
      <c r="K121" s="4">
        <f t="shared" si="6"/>
        <v>100.5</v>
      </c>
      <c r="L121" s="4">
        <f t="shared" si="7"/>
        <v>-0.45</v>
      </c>
      <c r="M121" s="4">
        <f>151+11/16</f>
        <v>151.6875</v>
      </c>
      <c r="N121" s="4">
        <f>154+7/16</f>
        <v>154.4375</v>
      </c>
      <c r="O121" s="4">
        <f t="shared" si="8"/>
        <v>2.75</v>
      </c>
      <c r="P121" s="13">
        <f t="shared" si="50"/>
        <v>0.771099601</v>
      </c>
      <c r="Q121" s="4">
        <f t="shared" si="10"/>
        <v>0.0138912776</v>
      </c>
      <c r="S121" s="2">
        <f t="shared" si="43"/>
        <v>33.5</v>
      </c>
      <c r="T121" s="4">
        <f t="shared" si="11"/>
        <v>100.5</v>
      </c>
      <c r="U121" s="4">
        <f t="shared" si="12"/>
        <v>-0.51</v>
      </c>
      <c r="V121" s="4">
        <f>151.125-1/32</f>
        <v>151.09375</v>
      </c>
      <c r="W121" s="4">
        <f>155-1/32</f>
        <v>154.96875</v>
      </c>
      <c r="X121" s="4">
        <f t="shared" si="13"/>
        <v>3.875</v>
      </c>
      <c r="Y121" s="13">
        <f t="shared" si="51"/>
        <v>0.9092121131</v>
      </c>
      <c r="Z121" s="4">
        <f t="shared" si="15"/>
        <v>0.009024458281</v>
      </c>
      <c r="AB121" s="2">
        <f t="shared" si="44"/>
        <v>33.5</v>
      </c>
      <c r="AC121" s="4">
        <f t="shared" si="16"/>
        <v>100.5</v>
      </c>
      <c r="AD121" s="4">
        <f t="shared" si="17"/>
        <v>-0.39</v>
      </c>
      <c r="AE121" s="4">
        <f t="shared" si="104"/>
        <v>151.4375</v>
      </c>
      <c r="AF121" s="4">
        <f t="shared" si="105"/>
        <v>154.65625</v>
      </c>
      <c r="AG121" s="4">
        <f t="shared" si="18"/>
        <v>3.21875</v>
      </c>
      <c r="AH121" s="13">
        <f t="shared" si="52"/>
        <v>0.8370664682</v>
      </c>
      <c r="AI121" s="4">
        <f t="shared" si="20"/>
        <v>0.00964057211</v>
      </c>
      <c r="AJ121" s="13"/>
      <c r="AK121" s="2">
        <f t="shared" si="45"/>
        <v>33.5</v>
      </c>
      <c r="AL121" s="4">
        <f t="shared" si="21"/>
        <v>100.5</v>
      </c>
      <c r="AM121" s="4">
        <f t="shared" si="22"/>
        <v>-0.42</v>
      </c>
      <c r="AN121" s="4">
        <f t="shared" si="106"/>
        <v>151.40625</v>
      </c>
      <c r="AO121" s="4">
        <f t="shared" si="101"/>
        <v>154.71875</v>
      </c>
      <c r="AP121" s="4">
        <f t="shared" si="23"/>
        <v>3.3125</v>
      </c>
      <c r="AQ121" s="13">
        <f t="shared" si="53"/>
        <v>0.8520724132</v>
      </c>
      <c r="AR121" s="4">
        <f t="shared" si="25"/>
        <v>0.009622364932</v>
      </c>
      <c r="AS121" s="13"/>
      <c r="AT121" s="2">
        <f t="shared" si="46"/>
        <v>33.5</v>
      </c>
      <c r="AU121" s="4">
        <f t="shared" si="26"/>
        <v>100.5</v>
      </c>
      <c r="AV121" s="4">
        <f t="shared" si="27"/>
        <v>-0.42</v>
      </c>
      <c r="AW121" s="4">
        <f>151.375</f>
        <v>151.375</v>
      </c>
      <c r="AX121" s="4">
        <f>154.75+1/32</f>
        <v>154.78125</v>
      </c>
      <c r="AY121" s="4">
        <f t="shared" si="28"/>
        <v>3.40625</v>
      </c>
      <c r="AZ121" s="13">
        <f t="shared" si="54"/>
        <v>0.87306229</v>
      </c>
      <c r="BA121" s="4">
        <f t="shared" si="30"/>
        <v>0.008678726651</v>
      </c>
      <c r="BB121" s="13"/>
      <c r="BC121" s="2">
        <f t="shared" si="47"/>
        <v>33.5</v>
      </c>
      <c r="BD121" s="4">
        <f t="shared" si="31"/>
        <v>100.5</v>
      </c>
      <c r="BE121" s="4">
        <f t="shared" si="32"/>
        <v>-0.42</v>
      </c>
      <c r="BF121" s="4">
        <f>151.25+1/32</f>
        <v>151.28125</v>
      </c>
      <c r="BG121" s="4">
        <f>154.875-1/32</f>
        <v>154.84375</v>
      </c>
      <c r="BH121" s="4">
        <f t="shared" si="33"/>
        <v>3.5625</v>
      </c>
      <c r="BI121" s="13">
        <f t="shared" si="55"/>
        <v>0.8836412834</v>
      </c>
      <c r="BJ121" s="4">
        <f t="shared" si="35"/>
        <v>0.00806664788</v>
      </c>
      <c r="BK121" s="13"/>
      <c r="BL121" s="2">
        <f t="shared" si="48"/>
        <v>33.5</v>
      </c>
      <c r="BM121" s="4">
        <f t="shared" si="36"/>
        <v>100.5</v>
      </c>
      <c r="BN121" s="4">
        <f t="shared" si="37"/>
        <v>-0.42</v>
      </c>
      <c r="BO121" s="4">
        <f t="shared" si="107"/>
        <v>151.3125</v>
      </c>
      <c r="BP121" s="2">
        <v>154.875</v>
      </c>
      <c r="BQ121" s="4">
        <f t="shared" si="38"/>
        <v>3.5625</v>
      </c>
      <c r="BR121" s="13">
        <f t="shared" si="56"/>
        <v>0.896000503</v>
      </c>
      <c r="BS121" s="4">
        <f t="shared" si="40"/>
        <v>0.007227785677</v>
      </c>
      <c r="BT121" s="25"/>
    </row>
    <row r="122">
      <c r="A122" s="2">
        <f t="shared" si="41"/>
        <v>34</v>
      </c>
      <c r="B122" s="4">
        <f t="shared" si="1"/>
        <v>102</v>
      </c>
      <c r="C122" s="4">
        <f t="shared" si="2"/>
        <v>-0.39</v>
      </c>
      <c r="D122" s="4">
        <f>151+9/16</f>
        <v>151.5625</v>
      </c>
      <c r="E122" s="4">
        <f>154.5+1/32</f>
        <v>154.53125</v>
      </c>
      <c r="F122" s="4">
        <f t="shared" si="3"/>
        <v>2.96875</v>
      </c>
      <c r="G122" s="13">
        <f t="shared" si="49"/>
        <v>0.8011815599</v>
      </c>
      <c r="H122" s="4">
        <f t="shared" si="5"/>
        <v>0.009299846782</v>
      </c>
      <c r="J122" s="2">
        <f t="shared" si="42"/>
        <v>34</v>
      </c>
      <c r="K122" s="4">
        <f t="shared" si="6"/>
        <v>102</v>
      </c>
      <c r="L122" s="4">
        <f t="shared" si="7"/>
        <v>-0.48</v>
      </c>
      <c r="M122" s="4">
        <f>151.625</f>
        <v>151.625</v>
      </c>
      <c r="N122" s="4">
        <f>154.5-1/32</f>
        <v>154.46875</v>
      </c>
      <c r="O122" s="4">
        <f t="shared" si="8"/>
        <v>2.84375</v>
      </c>
      <c r="P122" s="13">
        <f t="shared" si="50"/>
        <v>0.7841331933</v>
      </c>
      <c r="Q122" s="4">
        <f t="shared" si="10"/>
        <v>0.015143361</v>
      </c>
      <c r="S122" s="2">
        <f t="shared" si="43"/>
        <v>34</v>
      </c>
      <c r="T122" s="4">
        <f t="shared" si="11"/>
        <v>102</v>
      </c>
      <c r="U122" s="4">
        <f t="shared" si="12"/>
        <v>-0.54</v>
      </c>
      <c r="V122" s="4">
        <f>151-1/16</f>
        <v>150.9375</v>
      </c>
      <c r="W122" s="4">
        <f>155.125+1/32</f>
        <v>155.15625</v>
      </c>
      <c r="X122" s="4">
        <f t="shared" si="13"/>
        <v>4.21875</v>
      </c>
      <c r="Y122" s="13">
        <f t="shared" si="51"/>
        <v>0.9486832981</v>
      </c>
      <c r="Z122" s="4">
        <f t="shared" si="15"/>
        <v>0.006445337856</v>
      </c>
      <c r="AB122" s="2">
        <f t="shared" si="44"/>
        <v>34</v>
      </c>
      <c r="AC122" s="4">
        <f t="shared" si="16"/>
        <v>102</v>
      </c>
      <c r="AD122" s="4">
        <f t="shared" si="17"/>
        <v>-0.42</v>
      </c>
      <c r="AE122" s="4">
        <f>151.375+1/32</f>
        <v>151.40625</v>
      </c>
      <c r="AF122" s="4">
        <f>154+11/16</f>
        <v>154.6875</v>
      </c>
      <c r="AG122" s="4">
        <f t="shared" si="18"/>
        <v>3.28125</v>
      </c>
      <c r="AH122" s="13">
        <f t="shared" si="52"/>
        <v>0.8451542547</v>
      </c>
      <c r="AI122" s="4">
        <f t="shared" si="20"/>
        <v>0.01019340663</v>
      </c>
      <c r="AJ122" s="13"/>
      <c r="AK122" s="2">
        <f t="shared" si="45"/>
        <v>34</v>
      </c>
      <c r="AL122" s="4">
        <f t="shared" si="21"/>
        <v>102</v>
      </c>
      <c r="AM122" s="4">
        <f t="shared" si="22"/>
        <v>-0.45</v>
      </c>
      <c r="AN122" s="4">
        <f>151.375</f>
        <v>151.375</v>
      </c>
      <c r="AO122" s="4">
        <f>154.75</f>
        <v>154.75</v>
      </c>
      <c r="AP122" s="4">
        <f t="shared" si="23"/>
        <v>3.375</v>
      </c>
      <c r="AQ122" s="13">
        <f t="shared" si="53"/>
        <v>0.8600732686</v>
      </c>
      <c r="AR122" s="4">
        <f t="shared" si="25"/>
        <v>0.01009348153</v>
      </c>
      <c r="AS122" s="13"/>
      <c r="AT122" s="2">
        <f t="shared" si="46"/>
        <v>34</v>
      </c>
      <c r="AU122" s="4">
        <f t="shared" si="26"/>
        <v>102</v>
      </c>
      <c r="AV122" s="4">
        <f t="shared" si="27"/>
        <v>-0.45</v>
      </c>
      <c r="AW122" s="4">
        <f>151+5/16</f>
        <v>151.3125</v>
      </c>
      <c r="AX122" s="4">
        <f>154+13/16</f>
        <v>154.8125</v>
      </c>
      <c r="AY122" s="4">
        <f t="shared" si="28"/>
        <v>3.5</v>
      </c>
      <c r="AZ122" s="13">
        <f t="shared" si="54"/>
        <v>0.8849953577</v>
      </c>
      <c r="BA122" s="4">
        <f t="shared" si="30"/>
        <v>0.008703467678</v>
      </c>
      <c r="BB122" s="13"/>
      <c r="BC122" s="2">
        <f t="shared" si="47"/>
        <v>34</v>
      </c>
      <c r="BD122" s="4">
        <f t="shared" si="31"/>
        <v>102</v>
      </c>
      <c r="BE122" s="4">
        <f t="shared" si="32"/>
        <v>-0.45</v>
      </c>
      <c r="BF122" s="4">
        <f>151.25</f>
        <v>151.25</v>
      </c>
      <c r="BG122" s="4">
        <f>154.875+1/32</f>
        <v>154.90625</v>
      </c>
      <c r="BH122" s="4">
        <f t="shared" si="33"/>
        <v>3.65625</v>
      </c>
      <c r="BI122" s="13">
        <f t="shared" si="55"/>
        <v>0.8951926402</v>
      </c>
      <c r="BJ122" s="4">
        <f t="shared" si="35"/>
        <v>0.008049173494</v>
      </c>
      <c r="BK122" s="13"/>
      <c r="BL122" s="2">
        <f t="shared" si="48"/>
        <v>34</v>
      </c>
      <c r="BM122" s="4">
        <f t="shared" si="36"/>
        <v>102</v>
      </c>
      <c r="BN122" s="4">
        <f t="shared" si="37"/>
        <v>-0.45</v>
      </c>
      <c r="BO122" s="4">
        <f>151.25</f>
        <v>151.25</v>
      </c>
      <c r="BP122" s="4">
        <f t="shared" ref="BP122:BP123" si="108">155-1/16</f>
        <v>154.9375</v>
      </c>
      <c r="BQ122" s="4">
        <f t="shared" si="38"/>
        <v>3.6875</v>
      </c>
      <c r="BR122" s="13">
        <f t="shared" si="56"/>
        <v>0.9115842887</v>
      </c>
      <c r="BS122" s="4">
        <f t="shared" si="40"/>
        <v>0.007106883944</v>
      </c>
      <c r="BT122" s="25"/>
    </row>
    <row r="123">
      <c r="A123" s="2">
        <f t="shared" si="41"/>
        <v>34.5</v>
      </c>
      <c r="B123" s="4">
        <f t="shared" si="1"/>
        <v>103.5</v>
      </c>
      <c r="C123" s="4">
        <f t="shared" si="2"/>
        <v>-0.42</v>
      </c>
      <c r="D123" s="4">
        <f>151.75</f>
        <v>151.75</v>
      </c>
      <c r="E123" s="4">
        <f>154.375</f>
        <v>154.375</v>
      </c>
      <c r="F123" s="4">
        <f t="shared" si="3"/>
        <v>2.625</v>
      </c>
      <c r="G123" s="13">
        <f t="shared" si="49"/>
        <v>0.7533708035</v>
      </c>
      <c r="H123" s="4">
        <f t="shared" si="5"/>
        <v>0.01320979985</v>
      </c>
      <c r="J123" s="2">
        <f t="shared" si="42"/>
        <v>34.5</v>
      </c>
      <c r="K123" s="4">
        <f t="shared" si="6"/>
        <v>103.5</v>
      </c>
      <c r="L123" s="4">
        <f t="shared" si="7"/>
        <v>-0.51</v>
      </c>
      <c r="M123" s="4">
        <f>151.5+1/32</f>
        <v>151.53125</v>
      </c>
      <c r="N123" s="4">
        <f>154+9/16</f>
        <v>154.5625</v>
      </c>
      <c r="O123" s="4">
        <f t="shared" si="8"/>
        <v>3.03125</v>
      </c>
      <c r="P123" s="13">
        <f t="shared" si="50"/>
        <v>0.8095711244</v>
      </c>
      <c r="Q123" s="4">
        <f t="shared" si="10"/>
        <v>0.01506770489</v>
      </c>
      <c r="S123" s="2">
        <f t="shared" si="43"/>
        <v>34.5</v>
      </c>
      <c r="T123" s="4">
        <f t="shared" si="11"/>
        <v>103.5</v>
      </c>
      <c r="U123" s="4">
        <f t="shared" si="12"/>
        <v>-0.57</v>
      </c>
      <c r="V123" s="4">
        <f>150.75+1/32</f>
        <v>150.78125</v>
      </c>
      <c r="W123" s="2">
        <v>155.25</v>
      </c>
      <c r="X123" s="4">
        <f t="shared" si="13"/>
        <v>4.46875</v>
      </c>
      <c r="Y123" s="13">
        <f t="shared" si="51"/>
        <v>0.9763879011</v>
      </c>
      <c r="Z123" s="4">
        <f t="shared" si="15"/>
        <v>0.003716197919</v>
      </c>
      <c r="AB123" s="2">
        <f t="shared" si="44"/>
        <v>34.5</v>
      </c>
      <c r="AC123" s="4">
        <f t="shared" si="16"/>
        <v>103.5</v>
      </c>
      <c r="AD123" s="4">
        <f t="shared" si="17"/>
        <v>-0.45</v>
      </c>
      <c r="AE123" s="4">
        <f>151.375-1/32</f>
        <v>151.34375</v>
      </c>
      <c r="AF123" s="4">
        <f>154.75+1/32</f>
        <v>154.78125</v>
      </c>
      <c r="AG123" s="4">
        <f t="shared" si="18"/>
        <v>3.4375</v>
      </c>
      <c r="AH123" s="13">
        <f t="shared" si="52"/>
        <v>0.8650429583</v>
      </c>
      <c r="AI123" s="4">
        <f t="shared" si="20"/>
        <v>0.01013158205</v>
      </c>
      <c r="AJ123" s="13"/>
      <c r="AK123" s="2">
        <f t="shared" si="45"/>
        <v>34.5</v>
      </c>
      <c r="AL123" s="4">
        <f t="shared" si="21"/>
        <v>103.5</v>
      </c>
      <c r="AM123" s="4">
        <f t="shared" si="22"/>
        <v>-0.48</v>
      </c>
      <c r="AN123" s="4">
        <f>151+5/16</f>
        <v>151.3125</v>
      </c>
      <c r="AO123" s="4">
        <f>154+13/16</f>
        <v>154.8125</v>
      </c>
      <c r="AP123" s="4">
        <f t="shared" si="23"/>
        <v>3.5</v>
      </c>
      <c r="AQ123" s="13">
        <f t="shared" si="53"/>
        <v>0.8758557459</v>
      </c>
      <c r="AR123" s="4">
        <f t="shared" si="25"/>
        <v>0.01002304765</v>
      </c>
      <c r="AS123" s="13"/>
      <c r="AT123" s="2">
        <f t="shared" si="46"/>
        <v>34.5</v>
      </c>
      <c r="AU123" s="4">
        <f t="shared" si="26"/>
        <v>103.5</v>
      </c>
      <c r="AV123" s="4">
        <f t="shared" si="27"/>
        <v>-0.48</v>
      </c>
      <c r="AW123" s="4">
        <f>151.25+1/32</f>
        <v>151.28125</v>
      </c>
      <c r="AX123" s="2">
        <v>154.875</v>
      </c>
      <c r="AY123" s="4">
        <f t="shared" si="28"/>
        <v>3.59375</v>
      </c>
      <c r="AZ123" s="13">
        <f t="shared" si="54"/>
        <v>0.8967696495</v>
      </c>
      <c r="BA123" s="4">
        <f t="shared" si="30"/>
        <v>0.008504524193</v>
      </c>
      <c r="BB123" s="13"/>
      <c r="BC123" s="2">
        <f t="shared" si="47"/>
        <v>34.5</v>
      </c>
      <c r="BD123" s="4">
        <f t="shared" si="31"/>
        <v>103.5</v>
      </c>
      <c r="BE123" s="4">
        <f t="shared" si="32"/>
        <v>-0.48</v>
      </c>
      <c r="BF123" s="4">
        <f>151+3/16</f>
        <v>151.1875</v>
      </c>
      <c r="BG123" s="4">
        <f>155-1/16</f>
        <v>154.9375</v>
      </c>
      <c r="BH123" s="4">
        <f t="shared" si="33"/>
        <v>3.75</v>
      </c>
      <c r="BI123" s="13">
        <f t="shared" si="55"/>
        <v>0.9065968278</v>
      </c>
      <c r="BJ123" s="4">
        <f t="shared" si="35"/>
        <v>0.007809953388</v>
      </c>
      <c r="BK123" s="13"/>
      <c r="BL123" s="2">
        <f t="shared" si="48"/>
        <v>34.5</v>
      </c>
      <c r="BM123" s="4">
        <f t="shared" si="36"/>
        <v>103.5</v>
      </c>
      <c r="BN123" s="4">
        <f t="shared" si="37"/>
        <v>-0.48</v>
      </c>
      <c r="BO123" s="4">
        <f>151.25-1/32</f>
        <v>151.21875</v>
      </c>
      <c r="BP123" s="4">
        <f t="shared" si="108"/>
        <v>154.9375</v>
      </c>
      <c r="BQ123" s="4">
        <f t="shared" si="38"/>
        <v>3.71875</v>
      </c>
      <c r="BR123" s="13">
        <f t="shared" si="56"/>
        <v>0.915438785</v>
      </c>
      <c r="BS123" s="4">
        <f t="shared" si="40"/>
        <v>0.006920271736</v>
      </c>
      <c r="BT123" s="25"/>
    </row>
    <row r="124">
      <c r="A124" s="2">
        <f t="shared" si="41"/>
        <v>35</v>
      </c>
      <c r="B124" s="4">
        <f t="shared" si="1"/>
        <v>105</v>
      </c>
      <c r="C124" s="4">
        <f t="shared" si="2"/>
        <v>-0.45</v>
      </c>
      <c r="D124" s="4">
        <f>151.75+1/32</f>
        <v>151.78125</v>
      </c>
      <c r="E124" s="4">
        <f>154+5/16</f>
        <v>154.3125</v>
      </c>
      <c r="F124" s="4">
        <f t="shared" si="3"/>
        <v>2.53125</v>
      </c>
      <c r="G124" s="13">
        <f t="shared" si="49"/>
        <v>0.7397954429</v>
      </c>
      <c r="H124" s="4">
        <f t="shared" si="5"/>
        <v>0.01551898308</v>
      </c>
      <c r="J124" s="2">
        <f t="shared" si="42"/>
        <v>35</v>
      </c>
      <c r="K124" s="4">
        <f t="shared" si="6"/>
        <v>105</v>
      </c>
      <c r="L124" s="4">
        <f t="shared" si="7"/>
        <v>-0.54</v>
      </c>
      <c r="M124" s="4">
        <f>151.375-1/32</f>
        <v>151.34375</v>
      </c>
      <c r="N124" s="4">
        <f>154.75+1/32</f>
        <v>154.78125</v>
      </c>
      <c r="O124" s="4">
        <f t="shared" si="8"/>
        <v>3.4375</v>
      </c>
      <c r="P124" s="13">
        <f t="shared" si="50"/>
        <v>0.8621155626</v>
      </c>
      <c r="Q124" s="4">
        <f t="shared" si="10"/>
        <v>0.01346005028</v>
      </c>
      <c r="S124" s="2">
        <f t="shared" si="43"/>
        <v>35</v>
      </c>
      <c r="T124" s="4">
        <f t="shared" si="11"/>
        <v>105</v>
      </c>
      <c r="U124" s="4">
        <f t="shared" si="12"/>
        <v>-0.6</v>
      </c>
      <c r="V124" s="4">
        <f>150.75</f>
        <v>150.75</v>
      </c>
      <c r="W124" s="4">
        <f>155+5/16</f>
        <v>155.3125</v>
      </c>
      <c r="X124" s="4">
        <f t="shared" si="13"/>
        <v>4.5625</v>
      </c>
      <c r="Y124" s="13">
        <f t="shared" si="51"/>
        <v>0.9865765725</v>
      </c>
      <c r="Z124" s="4">
        <f t="shared" si="15"/>
        <v>0</v>
      </c>
      <c r="AB124" s="2">
        <f t="shared" si="44"/>
        <v>35</v>
      </c>
      <c r="AC124" s="4">
        <f t="shared" si="16"/>
        <v>105</v>
      </c>
      <c r="AD124" s="4">
        <f t="shared" si="17"/>
        <v>-0.48</v>
      </c>
      <c r="AE124" s="4">
        <f>151.25-1/32</f>
        <v>151.21875</v>
      </c>
      <c r="AF124" s="2">
        <v>154.875</v>
      </c>
      <c r="AG124" s="4">
        <f t="shared" si="18"/>
        <v>3.65625</v>
      </c>
      <c r="AH124" s="13">
        <f t="shared" si="52"/>
        <v>0.8921425712</v>
      </c>
      <c r="AI124" s="4">
        <f t="shared" si="20"/>
        <v>0.009304353352</v>
      </c>
      <c r="AJ124" s="13"/>
      <c r="AK124" s="2">
        <f t="shared" si="45"/>
        <v>35</v>
      </c>
      <c r="AL124" s="4">
        <f t="shared" si="21"/>
        <v>105</v>
      </c>
      <c r="AM124" s="4">
        <f t="shared" si="22"/>
        <v>-0.51</v>
      </c>
      <c r="AN124" s="4">
        <f>151.25-1/32</f>
        <v>151.21875</v>
      </c>
      <c r="AO124" s="4">
        <f>154.875+1/32</f>
        <v>154.90625</v>
      </c>
      <c r="AP124" s="4">
        <f t="shared" si="23"/>
        <v>3.6875</v>
      </c>
      <c r="AQ124" s="13">
        <f t="shared" si="53"/>
        <v>0.8990101101</v>
      </c>
      <c r="AR124" s="4">
        <f t="shared" si="25"/>
        <v>0.009282930839</v>
      </c>
      <c r="AS124" s="13"/>
      <c r="AT124" s="2">
        <f t="shared" si="46"/>
        <v>35</v>
      </c>
      <c r="AU124" s="4">
        <f t="shared" si="26"/>
        <v>105</v>
      </c>
      <c r="AV124" s="4">
        <f t="shared" si="27"/>
        <v>-0.51</v>
      </c>
      <c r="AW124" s="4">
        <f>151+3/16</f>
        <v>151.1875</v>
      </c>
      <c r="AX124" s="4">
        <f>155-1/16</f>
        <v>154.9375</v>
      </c>
      <c r="AY124" s="4">
        <f t="shared" si="28"/>
        <v>3.75</v>
      </c>
      <c r="AZ124" s="13">
        <f t="shared" si="54"/>
        <v>0.9160572248</v>
      </c>
      <c r="BA124" s="4">
        <f t="shared" si="30"/>
        <v>0.007884072036</v>
      </c>
      <c r="BB124" s="13"/>
      <c r="BC124" s="2">
        <f t="shared" si="47"/>
        <v>35</v>
      </c>
      <c r="BD124" s="4">
        <f t="shared" si="31"/>
        <v>105</v>
      </c>
      <c r="BE124" s="4">
        <f t="shared" si="32"/>
        <v>-0.51</v>
      </c>
      <c r="BF124" s="4">
        <f>151.125</f>
        <v>151.125</v>
      </c>
      <c r="BG124" s="2">
        <v>155.0</v>
      </c>
      <c r="BH124" s="4">
        <f t="shared" si="33"/>
        <v>3.875</v>
      </c>
      <c r="BI124" s="13">
        <f t="shared" si="55"/>
        <v>0.9215829146</v>
      </c>
      <c r="BJ124" s="4">
        <f t="shared" si="35"/>
        <v>0.007304441454</v>
      </c>
      <c r="BK124" s="13"/>
      <c r="BL124" s="2">
        <f t="shared" si="48"/>
        <v>35</v>
      </c>
      <c r="BM124" s="4">
        <f t="shared" si="36"/>
        <v>105</v>
      </c>
      <c r="BN124" s="4">
        <f t="shared" si="37"/>
        <v>-0.51</v>
      </c>
      <c r="BO124" s="4">
        <f>151.125+1/32</f>
        <v>151.15625</v>
      </c>
      <c r="BP124" s="2">
        <v>155.0</v>
      </c>
      <c r="BQ124" s="4">
        <f t="shared" si="38"/>
        <v>3.84375</v>
      </c>
      <c r="BR124" s="13">
        <f t="shared" si="56"/>
        <v>0.930697149</v>
      </c>
      <c r="BS124" s="4">
        <f t="shared" si="40"/>
        <v>0.006602252832</v>
      </c>
      <c r="BT124" s="25"/>
    </row>
    <row r="125">
      <c r="A125" s="2">
        <f t="shared" si="41"/>
        <v>35.5</v>
      </c>
      <c r="B125" s="4">
        <f t="shared" si="1"/>
        <v>106.5</v>
      </c>
      <c r="C125" s="4">
        <f t="shared" si="2"/>
        <v>-0.48</v>
      </c>
      <c r="D125" s="4">
        <f>151.625+1/32</f>
        <v>151.65625</v>
      </c>
      <c r="E125" s="4">
        <f>154+7/16</f>
        <v>154.4375</v>
      </c>
      <c r="F125" s="4">
        <f t="shared" si="3"/>
        <v>2.78125</v>
      </c>
      <c r="G125" s="13">
        <f t="shared" si="49"/>
        <v>0.7754684722</v>
      </c>
      <c r="H125" s="4">
        <f t="shared" si="5"/>
        <v>0.01604100823</v>
      </c>
      <c r="J125" s="2">
        <f t="shared" si="42"/>
        <v>35.5</v>
      </c>
      <c r="K125" s="4">
        <f t="shared" si="6"/>
        <v>106.5</v>
      </c>
      <c r="L125" s="4">
        <f t="shared" si="7"/>
        <v>-0.57</v>
      </c>
      <c r="M125" s="4">
        <f>151.125+1/32</f>
        <v>151.15625</v>
      </c>
      <c r="N125" s="4">
        <f>155-1/32</f>
        <v>154.96875</v>
      </c>
      <c r="O125" s="4">
        <f t="shared" si="8"/>
        <v>3.8125</v>
      </c>
      <c r="P125" s="13">
        <f t="shared" si="50"/>
        <v>0.9079230828</v>
      </c>
      <c r="Q125" s="4">
        <f t="shared" si="10"/>
        <v>0.01054089266</v>
      </c>
      <c r="S125" s="2">
        <f t="shared" si="43"/>
        <v>35.5</v>
      </c>
      <c r="T125" s="4">
        <f t="shared" si="11"/>
        <v>106.5</v>
      </c>
      <c r="U125" s="4">
        <f t="shared" si="12"/>
        <v>-0.63</v>
      </c>
      <c r="X125" s="4">
        <f t="shared" si="13"/>
        <v>0</v>
      </c>
      <c r="Y125" s="13" t="str">
        <f t="shared" si="51"/>
        <v/>
      </c>
      <c r="Z125" s="4" t="str">
        <f t="shared" si="15"/>
        <v/>
      </c>
      <c r="AB125" s="2">
        <f t="shared" si="44"/>
        <v>35.5</v>
      </c>
      <c r="AC125" s="4">
        <f t="shared" si="16"/>
        <v>106.5</v>
      </c>
      <c r="AD125" s="4">
        <f t="shared" si="17"/>
        <v>-0.51</v>
      </c>
      <c r="AE125" s="4">
        <f>151.125</f>
        <v>151.125</v>
      </c>
      <c r="AF125" s="2">
        <v>155.0</v>
      </c>
      <c r="AG125" s="4">
        <f t="shared" si="18"/>
        <v>3.875</v>
      </c>
      <c r="AH125" s="13">
        <f t="shared" si="52"/>
        <v>0.9184429296</v>
      </c>
      <c r="AI125" s="4">
        <f t="shared" si="20"/>
        <v>0.00795351643</v>
      </c>
      <c r="AJ125" s="13"/>
      <c r="AK125" s="2">
        <f t="shared" si="45"/>
        <v>35.5</v>
      </c>
      <c r="AL125" s="4">
        <f t="shared" si="21"/>
        <v>106.5</v>
      </c>
      <c r="AM125" s="4">
        <f t="shared" si="22"/>
        <v>-0.54</v>
      </c>
      <c r="AN125" s="4">
        <f>151.125+1/32</f>
        <v>151.15625</v>
      </c>
      <c r="AO125" s="4">
        <f>155-1/32</f>
        <v>154.96875</v>
      </c>
      <c r="AP125" s="4">
        <f t="shared" si="23"/>
        <v>3.8125</v>
      </c>
      <c r="AQ125" s="13">
        <f t="shared" si="53"/>
        <v>0.914120582</v>
      </c>
      <c r="AR125" s="4">
        <f t="shared" si="25"/>
        <v>0.008359364575</v>
      </c>
      <c r="AS125" s="13"/>
      <c r="AT125" s="2">
        <f t="shared" si="46"/>
        <v>35.5</v>
      </c>
      <c r="AU125" s="4">
        <f t="shared" si="26"/>
        <v>106.5</v>
      </c>
      <c r="AV125" s="4">
        <f t="shared" si="27"/>
        <v>-0.54</v>
      </c>
      <c r="AW125" s="2">
        <v>151.125</v>
      </c>
      <c r="AX125" s="2">
        <v>155.0</v>
      </c>
      <c r="AY125" s="4">
        <f t="shared" si="28"/>
        <v>3.875</v>
      </c>
      <c r="AZ125" s="13">
        <f t="shared" si="54"/>
        <v>0.9311996924</v>
      </c>
      <c r="BA125" s="4">
        <f t="shared" si="30"/>
        <v>0.006956734196</v>
      </c>
      <c r="BB125" s="13"/>
      <c r="BC125" s="2">
        <f t="shared" si="47"/>
        <v>35.5</v>
      </c>
      <c r="BD125" s="4">
        <f t="shared" si="31"/>
        <v>106.5</v>
      </c>
      <c r="BE125" s="4">
        <f t="shared" si="32"/>
        <v>-0.54</v>
      </c>
      <c r="BF125" s="4">
        <f>151+1/16</f>
        <v>151.0625</v>
      </c>
      <c r="BG125" s="2">
        <f>155+1/16</f>
        <v>155.0625</v>
      </c>
      <c r="BH125" s="4">
        <f t="shared" si="33"/>
        <v>4</v>
      </c>
      <c r="BI125" s="13">
        <f t="shared" si="55"/>
        <v>0.9363291776</v>
      </c>
      <c r="BJ125" s="4">
        <f t="shared" si="35"/>
        <v>0.006507780895</v>
      </c>
      <c r="BK125" s="13"/>
      <c r="BL125" s="2">
        <f t="shared" si="48"/>
        <v>35.5</v>
      </c>
      <c r="BM125" s="4">
        <f t="shared" si="36"/>
        <v>106.5</v>
      </c>
      <c r="BN125" s="4">
        <f t="shared" si="37"/>
        <v>-0.54</v>
      </c>
      <c r="BO125" s="4">
        <f>151.125</f>
        <v>151.125</v>
      </c>
      <c r="BP125" s="4">
        <f>155+1/16</f>
        <v>155.0625</v>
      </c>
      <c r="BQ125" s="4">
        <f t="shared" si="38"/>
        <v>3.9375</v>
      </c>
      <c r="BR125" s="13">
        <f t="shared" si="56"/>
        <v>0.9419787384</v>
      </c>
      <c r="BS125" s="4">
        <f t="shared" si="40"/>
        <v>0.005881869318</v>
      </c>
      <c r="BT125" s="25"/>
    </row>
    <row r="126">
      <c r="A126" s="2">
        <f t="shared" si="41"/>
        <v>36</v>
      </c>
      <c r="B126" s="4">
        <f t="shared" si="1"/>
        <v>108</v>
      </c>
      <c r="C126" s="4">
        <f t="shared" si="2"/>
        <v>-0.51</v>
      </c>
      <c r="D126" s="4">
        <f>151.375-1/32</f>
        <v>151.34375</v>
      </c>
      <c r="E126" s="4">
        <f>154.75</f>
        <v>154.75</v>
      </c>
      <c r="F126" s="4">
        <f t="shared" si="3"/>
        <v>3.40625</v>
      </c>
      <c r="G126" s="13">
        <f t="shared" si="49"/>
        <v>0.8581879086</v>
      </c>
      <c r="H126" s="4">
        <f t="shared" si="5"/>
        <v>0.01372661827</v>
      </c>
      <c r="J126" s="2">
        <f t="shared" si="42"/>
        <v>36</v>
      </c>
      <c r="K126" s="4">
        <f t="shared" si="6"/>
        <v>108</v>
      </c>
      <c r="L126" s="4">
        <f t="shared" si="7"/>
        <v>-0.6</v>
      </c>
      <c r="M126" s="4">
        <f>151-1/16</f>
        <v>150.9375</v>
      </c>
      <c r="N126" s="4">
        <f>155+3/16</f>
        <v>155.1875</v>
      </c>
      <c r="O126" s="4">
        <f t="shared" si="8"/>
        <v>4.25</v>
      </c>
      <c r="P126" s="13">
        <f t="shared" si="50"/>
        <v>0.9586025865</v>
      </c>
      <c r="Q126" s="4">
        <f t="shared" si="10"/>
        <v>0.006735087035</v>
      </c>
      <c r="S126" s="2">
        <f t="shared" si="43"/>
        <v>36</v>
      </c>
      <c r="T126" s="4">
        <f t="shared" si="11"/>
        <v>108</v>
      </c>
      <c r="U126" s="4">
        <f t="shared" si="12"/>
        <v>-0.66</v>
      </c>
      <c r="V126" s="4">
        <f>150.75</f>
        <v>150.75</v>
      </c>
      <c r="W126" s="2">
        <f>155.375-1/32</f>
        <v>155.34375</v>
      </c>
      <c r="X126" s="4">
        <f t="shared" si="13"/>
        <v>4.59375</v>
      </c>
      <c r="Y126" s="13">
        <f t="shared" si="51"/>
        <v>0.9899494937</v>
      </c>
      <c r="Z126" s="4">
        <f t="shared" si="15"/>
        <v>0</v>
      </c>
      <c r="AB126" s="2">
        <f t="shared" si="44"/>
        <v>36</v>
      </c>
      <c r="AC126" s="4">
        <f t="shared" si="16"/>
        <v>108</v>
      </c>
      <c r="AD126" s="4">
        <f t="shared" si="17"/>
        <v>-0.54</v>
      </c>
      <c r="AE126" s="4">
        <f>151</f>
        <v>151</v>
      </c>
      <c r="AF126" s="4">
        <f>155.125-1/32</f>
        <v>155.09375</v>
      </c>
      <c r="AG126" s="4">
        <f t="shared" si="18"/>
        <v>4.09375</v>
      </c>
      <c r="AH126" s="13">
        <f t="shared" si="52"/>
        <v>0.9440108382</v>
      </c>
      <c r="AI126" s="4">
        <f t="shared" si="20"/>
        <v>0.006290396075</v>
      </c>
      <c r="AJ126" s="13"/>
      <c r="AK126" s="2">
        <f t="shared" si="45"/>
        <v>36</v>
      </c>
      <c r="AL126" s="4">
        <f t="shared" si="21"/>
        <v>108</v>
      </c>
      <c r="AM126" s="4">
        <f t="shared" si="22"/>
        <v>-0.57</v>
      </c>
      <c r="AN126" s="4">
        <f>151+1/16</f>
        <v>151.0625</v>
      </c>
      <c r="AO126" s="4">
        <f>155.125-1/32</f>
        <v>155.09375</v>
      </c>
      <c r="AP126" s="4">
        <f t="shared" si="23"/>
        <v>4.03125</v>
      </c>
      <c r="AQ126" s="13">
        <f t="shared" si="53"/>
        <v>0.9399795976</v>
      </c>
      <c r="AR126" s="4">
        <f t="shared" si="25"/>
        <v>0.007026216376</v>
      </c>
      <c r="AS126" s="13"/>
      <c r="AT126" s="2">
        <f t="shared" si="46"/>
        <v>36</v>
      </c>
      <c r="AU126" s="4">
        <f t="shared" si="26"/>
        <v>108</v>
      </c>
      <c r="AV126" s="4">
        <f t="shared" si="27"/>
        <v>-0.57</v>
      </c>
      <c r="AW126" s="4">
        <f>151+1/16</f>
        <v>151.0625</v>
      </c>
      <c r="AX126" s="4">
        <f>155+1/16</f>
        <v>155.0625</v>
      </c>
      <c r="AY126" s="4">
        <f t="shared" si="28"/>
        <v>4</v>
      </c>
      <c r="AZ126" s="13">
        <f t="shared" si="54"/>
        <v>0.9460998336</v>
      </c>
      <c r="BA126" s="4">
        <f t="shared" si="30"/>
        <v>0.006000115297</v>
      </c>
      <c r="BB126" s="13"/>
      <c r="BC126" s="2">
        <f t="shared" si="47"/>
        <v>36</v>
      </c>
      <c r="BD126" s="4">
        <f t="shared" si="31"/>
        <v>108</v>
      </c>
      <c r="BE126" s="4">
        <f t="shared" si="32"/>
        <v>-0.57</v>
      </c>
      <c r="BF126" s="2">
        <v>151.0</v>
      </c>
      <c r="BG126" s="2">
        <v>155.125</v>
      </c>
      <c r="BH126" s="4">
        <f t="shared" si="33"/>
        <v>4.125</v>
      </c>
      <c r="BI126" s="13">
        <f t="shared" si="55"/>
        <v>0.9508467747</v>
      </c>
      <c r="BJ126" s="4">
        <f t="shared" si="35"/>
        <v>0.005544907346</v>
      </c>
      <c r="BK126" s="13"/>
      <c r="BL126" s="2">
        <f t="shared" si="48"/>
        <v>36</v>
      </c>
      <c r="BM126" s="4">
        <f t="shared" si="36"/>
        <v>108</v>
      </c>
      <c r="BN126" s="4">
        <f t="shared" si="37"/>
        <v>-0.57</v>
      </c>
      <c r="BO126" s="4">
        <f>151+1/16</f>
        <v>151.0625</v>
      </c>
      <c r="BP126" s="2">
        <v>155.125</v>
      </c>
      <c r="BQ126" s="4">
        <f t="shared" si="38"/>
        <v>4.0625</v>
      </c>
      <c r="BR126" s="13">
        <f t="shared" si="56"/>
        <v>0.9568139619</v>
      </c>
      <c r="BS126" s="4">
        <f t="shared" si="40"/>
        <v>0.005001405599</v>
      </c>
      <c r="BT126" s="25"/>
    </row>
    <row r="127">
      <c r="A127" s="2">
        <f t="shared" si="41"/>
        <v>36.5</v>
      </c>
      <c r="B127" s="4">
        <f t="shared" si="1"/>
        <v>109.5</v>
      </c>
      <c r="C127" s="4">
        <f t="shared" si="2"/>
        <v>-0.54</v>
      </c>
      <c r="D127" s="2">
        <v>151.125</v>
      </c>
      <c r="E127" s="2">
        <v>155.0</v>
      </c>
      <c r="F127" s="4">
        <f t="shared" si="3"/>
        <v>3.875</v>
      </c>
      <c r="G127" s="13">
        <f t="shared" si="49"/>
        <v>0.9153348228</v>
      </c>
      <c r="H127" s="4">
        <f t="shared" si="5"/>
        <v>0.009793861423</v>
      </c>
      <c r="J127" s="2">
        <f t="shared" si="42"/>
        <v>36.5</v>
      </c>
      <c r="K127" s="4">
        <f t="shared" si="6"/>
        <v>109.5</v>
      </c>
      <c r="L127" s="4">
        <f t="shared" si="7"/>
        <v>-0.63</v>
      </c>
      <c r="M127" s="4">
        <f>150.875-1/32</f>
        <v>150.84375</v>
      </c>
      <c r="N127" s="4">
        <f>155.25+1/32</f>
        <v>155.28125</v>
      </c>
      <c r="O127" s="4">
        <f t="shared" si="8"/>
        <v>4.4375</v>
      </c>
      <c r="P127" s="13">
        <f t="shared" si="50"/>
        <v>0.9795200148</v>
      </c>
      <c r="Q127" s="4">
        <f t="shared" si="10"/>
        <v>0.003435176101</v>
      </c>
      <c r="S127" s="2">
        <f t="shared" si="43"/>
        <v>36.5</v>
      </c>
      <c r="T127" s="4">
        <f t="shared" si="11"/>
        <v>109.5</v>
      </c>
      <c r="U127" s="4">
        <f t="shared" si="12"/>
        <v>-0.69</v>
      </c>
      <c r="X127" s="4">
        <f t="shared" si="13"/>
        <v>0</v>
      </c>
      <c r="Y127" s="13" t="str">
        <f t="shared" si="51"/>
        <v/>
      </c>
      <c r="Z127" s="4" t="str">
        <f t="shared" si="15"/>
        <v/>
      </c>
      <c r="AB127" s="2">
        <f t="shared" si="44"/>
        <v>36.5</v>
      </c>
      <c r="AC127" s="4">
        <f t="shared" si="16"/>
        <v>109.5</v>
      </c>
      <c r="AD127" s="4">
        <f t="shared" si="17"/>
        <v>-0.57</v>
      </c>
      <c r="AE127" s="4">
        <f>151-1/16</f>
        <v>150.9375</v>
      </c>
      <c r="AF127" s="2">
        <f>155+3/16</f>
        <v>155.1875</v>
      </c>
      <c r="AG127" s="4">
        <f t="shared" si="18"/>
        <v>4.25</v>
      </c>
      <c r="AH127" s="13">
        <f t="shared" si="52"/>
        <v>0.9618576132</v>
      </c>
      <c r="AI127" s="4">
        <f t="shared" si="20"/>
        <v>0.004660860284</v>
      </c>
      <c r="AJ127" s="13"/>
      <c r="AK127" s="2">
        <f t="shared" si="45"/>
        <v>36.5</v>
      </c>
      <c r="AL127" s="4">
        <f t="shared" si="21"/>
        <v>109.5</v>
      </c>
      <c r="AM127" s="4">
        <f t="shared" si="22"/>
        <v>-0.6</v>
      </c>
      <c r="AN127" s="4">
        <f>151-1/32</f>
        <v>150.96875</v>
      </c>
      <c r="AO127" s="4">
        <f>155.125+1/32</f>
        <v>155.15625</v>
      </c>
      <c r="AP127" s="4">
        <f t="shared" si="23"/>
        <v>4.1875</v>
      </c>
      <c r="AQ127" s="13">
        <f t="shared" si="53"/>
        <v>0.9580230786</v>
      </c>
      <c r="AR127" s="4">
        <f t="shared" si="25"/>
        <v>0.005304938841</v>
      </c>
      <c r="AS127" s="13"/>
      <c r="AT127" s="2">
        <f t="shared" si="46"/>
        <v>36.5</v>
      </c>
      <c r="AU127" s="4">
        <f t="shared" si="26"/>
        <v>109.5</v>
      </c>
      <c r="AV127" s="4">
        <f t="shared" si="27"/>
        <v>-0.6</v>
      </c>
      <c r="AW127" s="2">
        <v>151.0</v>
      </c>
      <c r="AX127" s="2">
        <v>155.125</v>
      </c>
      <c r="AY127" s="4">
        <f t="shared" si="28"/>
        <v>4.125</v>
      </c>
      <c r="AZ127" s="13">
        <f t="shared" si="54"/>
        <v>0.9607689228</v>
      </c>
      <c r="BA127" s="4">
        <f t="shared" si="30"/>
        <v>0.004870943413</v>
      </c>
      <c r="BB127" s="13"/>
      <c r="BC127" s="2">
        <f t="shared" si="47"/>
        <v>36.5</v>
      </c>
      <c r="BD127" s="4">
        <f t="shared" si="31"/>
        <v>109.5</v>
      </c>
      <c r="BE127" s="4">
        <f t="shared" si="32"/>
        <v>-0.6</v>
      </c>
      <c r="BF127" s="4">
        <f>151-1/32</f>
        <v>150.96875</v>
      </c>
      <c r="BG127" s="4">
        <f>155.125+1/32</f>
        <v>155.15625</v>
      </c>
      <c r="BH127" s="4">
        <f t="shared" si="33"/>
        <v>4.1875</v>
      </c>
      <c r="BI127" s="13">
        <f t="shared" si="55"/>
        <v>0.9580230786</v>
      </c>
      <c r="BJ127" s="4">
        <f t="shared" si="35"/>
        <v>0.004784876033</v>
      </c>
      <c r="BK127" s="13"/>
      <c r="BL127" s="2">
        <f t="shared" si="48"/>
        <v>36.5</v>
      </c>
      <c r="BM127" s="4">
        <f t="shared" si="36"/>
        <v>109.5</v>
      </c>
      <c r="BN127" s="4">
        <f t="shared" si="37"/>
        <v>-0.6</v>
      </c>
      <c r="BO127" s="2">
        <v>151.0</v>
      </c>
      <c r="BP127" s="4">
        <f>155.125+1/32</f>
        <v>155.15625</v>
      </c>
      <c r="BQ127" s="4">
        <f t="shared" si="38"/>
        <v>4.15625</v>
      </c>
      <c r="BR127" s="13">
        <f t="shared" si="56"/>
        <v>0.9677911543</v>
      </c>
      <c r="BS127" s="4">
        <f t="shared" si="40"/>
        <v>0.003982518527</v>
      </c>
      <c r="BT127" s="25"/>
    </row>
    <row r="128">
      <c r="A128" s="2">
        <f t="shared" si="41"/>
        <v>37</v>
      </c>
      <c r="B128" s="4">
        <f t="shared" si="1"/>
        <v>111</v>
      </c>
      <c r="C128" s="4">
        <f t="shared" si="2"/>
        <v>-0.57</v>
      </c>
      <c r="D128" s="4">
        <f>150.875</f>
        <v>150.875</v>
      </c>
      <c r="E128" s="4">
        <f>155.25-1/32</f>
        <v>155.21875</v>
      </c>
      <c r="F128" s="4">
        <f t="shared" si="3"/>
        <v>4.34375</v>
      </c>
      <c r="G128" s="13">
        <f t="shared" si="49"/>
        <v>0.9691177375</v>
      </c>
      <c r="H128" s="4">
        <f t="shared" si="5"/>
        <v>0.00555191469</v>
      </c>
      <c r="I128" s="2"/>
      <c r="J128" s="2">
        <f t="shared" si="42"/>
        <v>37</v>
      </c>
      <c r="K128" s="4">
        <f t="shared" si="6"/>
        <v>111</v>
      </c>
      <c r="L128" s="4">
        <f t="shared" si="7"/>
        <v>-0.66</v>
      </c>
      <c r="M128" s="4">
        <f>150+13/16</f>
        <v>150.8125</v>
      </c>
      <c r="N128" s="4">
        <f>155+5/16</f>
        <v>155.3125</v>
      </c>
      <c r="O128" s="4">
        <f t="shared" si="8"/>
        <v>4.5</v>
      </c>
      <c r="P128" s="13">
        <f t="shared" si="50"/>
        <v>0.9863939238</v>
      </c>
      <c r="Q128" s="4">
        <f t="shared" si="10"/>
        <v>0</v>
      </c>
      <c r="S128" s="2">
        <f t="shared" si="43"/>
        <v>37</v>
      </c>
      <c r="T128" s="4">
        <f t="shared" si="11"/>
        <v>111</v>
      </c>
      <c r="U128" s="4">
        <f t="shared" si="12"/>
        <v>-0.72</v>
      </c>
      <c r="V128" s="4">
        <f>150.75</f>
        <v>150.75</v>
      </c>
      <c r="W128" s="2">
        <f>155.375-1/32</f>
        <v>155.34375</v>
      </c>
      <c r="X128" s="4">
        <f t="shared" si="13"/>
        <v>4.59375</v>
      </c>
      <c r="Y128" s="13">
        <f t="shared" si="51"/>
        <v>0.9899494937</v>
      </c>
      <c r="Z128" s="4">
        <f t="shared" si="15"/>
        <v>0</v>
      </c>
      <c r="AB128" s="2">
        <f t="shared" si="44"/>
        <v>37</v>
      </c>
      <c r="AC128" s="4">
        <f t="shared" si="16"/>
        <v>111</v>
      </c>
      <c r="AD128" s="4">
        <f t="shared" si="17"/>
        <v>-0.6</v>
      </c>
      <c r="AE128" s="4">
        <f>150.875-1/32</f>
        <v>150.84375</v>
      </c>
      <c r="AF128" s="4">
        <f>155.25+1/32</f>
        <v>155.28125</v>
      </c>
      <c r="AG128" s="4">
        <f t="shared" si="18"/>
        <v>4.4375</v>
      </c>
      <c r="AH128" s="13">
        <f t="shared" si="52"/>
        <v>0.9828460686</v>
      </c>
      <c r="AI128" s="4">
        <f t="shared" si="20"/>
        <v>0</v>
      </c>
      <c r="AJ128" s="13"/>
      <c r="AK128" s="2">
        <f t="shared" si="45"/>
        <v>37</v>
      </c>
      <c r="AL128" s="4">
        <f t="shared" si="21"/>
        <v>111</v>
      </c>
      <c r="AM128" s="4">
        <f t="shared" si="22"/>
        <v>-0.63</v>
      </c>
      <c r="AN128" s="4">
        <f>150.875+1/32</f>
        <v>150.90625</v>
      </c>
      <c r="AO128" s="4">
        <f>155.25-1/32</f>
        <v>155.21875</v>
      </c>
      <c r="AP128" s="4">
        <f t="shared" si="23"/>
        <v>4.3125</v>
      </c>
      <c r="AQ128" s="13">
        <f t="shared" si="53"/>
        <v>0.9722167862</v>
      </c>
      <c r="AR128" s="4">
        <f t="shared" si="25"/>
        <v>0.00387792281</v>
      </c>
      <c r="AS128" s="13"/>
      <c r="AT128" s="2">
        <f t="shared" si="46"/>
        <v>37</v>
      </c>
      <c r="AU128" s="4">
        <f t="shared" si="26"/>
        <v>111</v>
      </c>
      <c r="AV128" s="4">
        <f t="shared" si="27"/>
        <v>-0.63</v>
      </c>
      <c r="AW128" s="4">
        <f>151-1/16</f>
        <v>150.9375</v>
      </c>
      <c r="AX128" s="4">
        <f>155+3/16</f>
        <v>155.1875</v>
      </c>
      <c r="AY128" s="4">
        <f t="shared" si="28"/>
        <v>4.25</v>
      </c>
      <c r="AZ128" s="13">
        <f t="shared" si="54"/>
        <v>0.9752173866</v>
      </c>
      <c r="BA128" s="4">
        <f t="shared" si="30"/>
        <v>0.003566459843</v>
      </c>
      <c r="BB128" s="13"/>
      <c r="BC128" s="2">
        <f t="shared" si="47"/>
        <v>37</v>
      </c>
      <c r="BD128" s="4">
        <f t="shared" si="31"/>
        <v>111</v>
      </c>
      <c r="BE128" s="4">
        <f t="shared" si="32"/>
        <v>-0.63</v>
      </c>
      <c r="BF128" s="4">
        <f>150.875+1/32</f>
        <v>150.90625</v>
      </c>
      <c r="BG128" s="4">
        <f>155.25-1/32</f>
        <v>155.21875</v>
      </c>
      <c r="BH128" s="4">
        <f t="shared" si="33"/>
        <v>4.3125</v>
      </c>
      <c r="BI128" s="13">
        <f t="shared" si="55"/>
        <v>0.9722167862</v>
      </c>
      <c r="BJ128" s="4">
        <f t="shared" si="35"/>
        <v>0.00387792281</v>
      </c>
      <c r="BK128" s="13"/>
      <c r="BL128" s="2">
        <f t="shared" si="48"/>
        <v>37</v>
      </c>
      <c r="BM128" s="4">
        <f t="shared" si="36"/>
        <v>111</v>
      </c>
      <c r="BN128" s="4">
        <f t="shared" si="37"/>
        <v>-0.63</v>
      </c>
      <c r="BO128" s="4">
        <f t="shared" ref="BO128:BO129" si="109">151-1/16</f>
        <v>150.9375</v>
      </c>
      <c r="BP128" s="4">
        <f>155+3/16</f>
        <v>155.1875</v>
      </c>
      <c r="BQ128" s="4">
        <f t="shared" si="38"/>
        <v>4.25</v>
      </c>
      <c r="BR128" s="13">
        <f t="shared" si="56"/>
        <v>0.9786452263</v>
      </c>
      <c r="BS128" s="4">
        <f t="shared" si="40"/>
        <v>0.003003589315</v>
      </c>
      <c r="BT128" s="25"/>
    </row>
    <row r="129">
      <c r="A129" s="2">
        <f t="shared" si="41"/>
        <v>37.5</v>
      </c>
      <c r="B129" s="4">
        <f t="shared" si="1"/>
        <v>112.5</v>
      </c>
      <c r="C129" s="4">
        <f t="shared" si="2"/>
        <v>-0.6</v>
      </c>
      <c r="D129" s="4">
        <f>150+13/16</f>
        <v>150.8125</v>
      </c>
      <c r="E129" s="2">
        <f t="shared" ref="E129:E130" si="110">155+3/16</f>
        <v>155.1875</v>
      </c>
      <c r="F129" s="4">
        <f t="shared" si="3"/>
        <v>4.375</v>
      </c>
      <c r="G129" s="13">
        <f t="shared" si="49"/>
        <v>0.9725975252</v>
      </c>
      <c r="H129" s="4">
        <f t="shared" si="5"/>
        <v>0.003114909858</v>
      </c>
      <c r="J129" s="2">
        <f t="shared" si="42"/>
        <v>37.5</v>
      </c>
      <c r="K129" s="4">
        <f t="shared" si="6"/>
        <v>112.5</v>
      </c>
      <c r="L129" s="4">
        <f t="shared" si="7"/>
        <v>-0.69</v>
      </c>
      <c r="O129" s="4">
        <f t="shared" si="8"/>
        <v>0</v>
      </c>
      <c r="P129" s="13" t="str">
        <f t="shared" si="50"/>
        <v/>
      </c>
      <c r="Q129" s="4" t="str">
        <f t="shared" si="10"/>
        <v/>
      </c>
      <c r="S129" s="2">
        <f t="shared" si="43"/>
        <v>37.5</v>
      </c>
      <c r="T129" s="4">
        <f t="shared" si="11"/>
        <v>112.5</v>
      </c>
      <c r="U129" s="4">
        <f t="shared" si="12"/>
        <v>-0.75</v>
      </c>
      <c r="X129" s="4">
        <f t="shared" si="13"/>
        <v>0</v>
      </c>
      <c r="Y129" s="13" t="str">
        <f t="shared" si="51"/>
        <v/>
      </c>
      <c r="Z129" s="4" t="str">
        <f t="shared" si="15"/>
        <v/>
      </c>
      <c r="AB129" s="2">
        <f t="shared" si="44"/>
        <v>37.5</v>
      </c>
      <c r="AC129" s="4">
        <f t="shared" si="16"/>
        <v>112.5</v>
      </c>
      <c r="AD129" s="4">
        <f t="shared" si="17"/>
        <v>-0.63</v>
      </c>
      <c r="AG129" s="4">
        <f t="shared" si="18"/>
        <v>0</v>
      </c>
      <c r="AH129" s="13" t="str">
        <f t="shared" si="52"/>
        <v/>
      </c>
      <c r="AI129" s="4" t="str">
        <f t="shared" si="20"/>
        <v/>
      </c>
      <c r="AJ129" s="13"/>
      <c r="AK129" s="2">
        <f t="shared" si="45"/>
        <v>37.5</v>
      </c>
      <c r="AL129" s="4">
        <f t="shared" si="21"/>
        <v>112.5</v>
      </c>
      <c r="AM129" s="4">
        <f t="shared" si="22"/>
        <v>-0.66</v>
      </c>
      <c r="AP129" s="4">
        <f t="shared" si="23"/>
        <v>0</v>
      </c>
      <c r="AQ129" s="13" t="str">
        <f t="shared" si="53"/>
        <v/>
      </c>
      <c r="AR129" s="4" t="str">
        <f t="shared" si="25"/>
        <v/>
      </c>
      <c r="AS129" s="13"/>
      <c r="AT129" s="2">
        <f t="shared" si="46"/>
        <v>37.5</v>
      </c>
      <c r="AU129" s="4">
        <f t="shared" si="26"/>
        <v>112.5</v>
      </c>
      <c r="AV129" s="4">
        <f t="shared" si="27"/>
        <v>-0.66</v>
      </c>
      <c r="AY129" s="4">
        <f t="shared" si="28"/>
        <v>0</v>
      </c>
      <c r="AZ129" s="13" t="str">
        <f t="shared" si="54"/>
        <v/>
      </c>
      <c r="BA129" s="4" t="str">
        <f t="shared" si="30"/>
        <v/>
      </c>
      <c r="BB129" s="13"/>
      <c r="BC129" s="2">
        <f t="shared" si="47"/>
        <v>37.5</v>
      </c>
      <c r="BD129" s="4">
        <f t="shared" si="31"/>
        <v>112.5</v>
      </c>
      <c r="BE129" s="4">
        <f t="shared" si="32"/>
        <v>-0.66</v>
      </c>
      <c r="BF129" s="4">
        <f>150.875</f>
        <v>150.875</v>
      </c>
      <c r="BG129" s="2">
        <v>155.25</v>
      </c>
      <c r="BH129" s="4">
        <f t="shared" si="33"/>
        <v>4.375</v>
      </c>
      <c r="BI129" s="13">
        <f t="shared" si="55"/>
        <v>0.9792364932</v>
      </c>
      <c r="BJ129" s="4">
        <f t="shared" si="35"/>
        <v>0.00286857221</v>
      </c>
      <c r="BK129" s="13"/>
      <c r="BL129" s="2">
        <f t="shared" si="48"/>
        <v>37.5</v>
      </c>
      <c r="BM129" s="4">
        <f t="shared" si="36"/>
        <v>112.5</v>
      </c>
      <c r="BN129" s="4">
        <f t="shared" si="37"/>
        <v>-0.66</v>
      </c>
      <c r="BO129" s="4">
        <f t="shared" si="109"/>
        <v>150.9375</v>
      </c>
      <c r="BP129" s="4">
        <f>155.25-1/32</f>
        <v>155.21875</v>
      </c>
      <c r="BQ129" s="4">
        <f t="shared" si="38"/>
        <v>4.28125</v>
      </c>
      <c r="BR129" s="13">
        <f t="shared" si="56"/>
        <v>0.982236597</v>
      </c>
      <c r="BS129" s="4">
        <f t="shared" si="40"/>
        <v>0</v>
      </c>
      <c r="BT129" s="25"/>
    </row>
    <row r="130">
      <c r="A130" s="2">
        <f t="shared" si="41"/>
        <v>38</v>
      </c>
      <c r="B130" s="4">
        <f t="shared" si="1"/>
        <v>114</v>
      </c>
      <c r="C130" s="4">
        <f t="shared" si="2"/>
        <v>-0.63</v>
      </c>
      <c r="D130" s="4">
        <f>150.75+1/32</f>
        <v>150.78125</v>
      </c>
      <c r="E130" s="2">
        <f t="shared" si="110"/>
        <v>155.1875</v>
      </c>
      <c r="F130" s="4">
        <f t="shared" si="3"/>
        <v>4.40625</v>
      </c>
      <c r="G130" s="13">
        <f t="shared" si="49"/>
        <v>0.976064907</v>
      </c>
      <c r="H130" s="4">
        <f t="shared" si="5"/>
        <v>0.002894267905</v>
      </c>
      <c r="J130" s="2">
        <f t="shared" si="42"/>
        <v>38</v>
      </c>
      <c r="K130" s="4">
        <f t="shared" si="6"/>
        <v>114</v>
      </c>
      <c r="L130" s="4">
        <f t="shared" si="7"/>
        <v>-0.72</v>
      </c>
      <c r="M130" s="4">
        <f>150+13/16</f>
        <v>150.8125</v>
      </c>
      <c r="N130" s="4">
        <f>155.375-1/32</f>
        <v>155.34375</v>
      </c>
      <c r="O130" s="4">
        <f t="shared" si="8"/>
        <v>4.53125</v>
      </c>
      <c r="P130" s="13">
        <f t="shared" si="50"/>
        <v>0.9898129771</v>
      </c>
      <c r="Q130" s="4">
        <f t="shared" si="10"/>
        <v>0</v>
      </c>
      <c r="S130" s="2">
        <f t="shared" si="43"/>
        <v>38</v>
      </c>
      <c r="T130" s="4">
        <f t="shared" si="11"/>
        <v>114</v>
      </c>
      <c r="U130" s="4">
        <f t="shared" si="12"/>
        <v>-0.78</v>
      </c>
      <c r="V130" s="4">
        <f>150.75</f>
        <v>150.75</v>
      </c>
      <c r="W130" s="2">
        <f>155.375-1/32</f>
        <v>155.34375</v>
      </c>
      <c r="X130" s="4">
        <f t="shared" si="13"/>
        <v>4.59375</v>
      </c>
      <c r="Y130" s="13">
        <f t="shared" si="51"/>
        <v>0.9899494937</v>
      </c>
      <c r="Z130" s="4">
        <f t="shared" si="15"/>
        <v>0</v>
      </c>
      <c r="AB130" s="2">
        <f t="shared" si="44"/>
        <v>38</v>
      </c>
      <c r="AC130" s="4">
        <f t="shared" si="16"/>
        <v>114</v>
      </c>
      <c r="AD130" s="4">
        <f t="shared" si="17"/>
        <v>-0.66</v>
      </c>
      <c r="AE130" s="4">
        <f>150.75+1/32</f>
        <v>150.78125</v>
      </c>
      <c r="AF130" s="4">
        <f>155+5/16</f>
        <v>155.3125</v>
      </c>
      <c r="AG130" s="4">
        <f t="shared" si="18"/>
        <v>4.53125</v>
      </c>
      <c r="AH130" s="13">
        <f t="shared" si="52"/>
        <v>0.9931739816</v>
      </c>
      <c r="AI130" s="4">
        <f t="shared" si="20"/>
        <v>0</v>
      </c>
      <c r="AJ130" s="13"/>
      <c r="AK130" s="2">
        <f t="shared" si="45"/>
        <v>38</v>
      </c>
      <c r="AL130" s="4">
        <f t="shared" si="21"/>
        <v>114</v>
      </c>
      <c r="AM130" s="4">
        <f t="shared" si="22"/>
        <v>-0.69</v>
      </c>
      <c r="AN130" s="4">
        <f>150.875-1/32</f>
        <v>150.84375</v>
      </c>
      <c r="AO130" s="4">
        <f>155+5/16</f>
        <v>155.3125</v>
      </c>
      <c r="AP130" s="4">
        <f t="shared" si="23"/>
        <v>4.46875</v>
      </c>
      <c r="AQ130" s="13">
        <f t="shared" si="53"/>
        <v>0.9896727008</v>
      </c>
      <c r="AR130" s="4">
        <f t="shared" si="25"/>
        <v>0</v>
      </c>
      <c r="AS130" s="13"/>
      <c r="AT130" s="2">
        <f t="shared" si="46"/>
        <v>38</v>
      </c>
      <c r="AU130" s="4">
        <f t="shared" si="26"/>
        <v>114</v>
      </c>
      <c r="AV130" s="4">
        <f t="shared" si="27"/>
        <v>-0.69</v>
      </c>
      <c r="AW130" s="2">
        <v>150.875</v>
      </c>
      <c r="AX130" s="4">
        <f>155.25+1/32</f>
        <v>155.28125</v>
      </c>
      <c r="AY130" s="4">
        <f t="shared" si="28"/>
        <v>4.40625</v>
      </c>
      <c r="AZ130" s="13">
        <f t="shared" si="54"/>
        <v>0.9929823694</v>
      </c>
      <c r="BA130" s="4">
        <f t="shared" si="30"/>
        <v>0</v>
      </c>
      <c r="BB130" s="13"/>
      <c r="BC130" s="2">
        <f t="shared" si="47"/>
        <v>38</v>
      </c>
      <c r="BD130" s="4">
        <f t="shared" si="31"/>
        <v>114</v>
      </c>
      <c r="BE130" s="4">
        <f t="shared" si="32"/>
        <v>-0.69</v>
      </c>
      <c r="BF130" s="4">
        <f>150.875-1/32</f>
        <v>150.84375</v>
      </c>
      <c r="BG130" s="4">
        <f>155.25+1/32</f>
        <v>155.28125</v>
      </c>
      <c r="BH130" s="4">
        <f t="shared" si="33"/>
        <v>4.4375</v>
      </c>
      <c r="BI130" s="13">
        <f t="shared" si="55"/>
        <v>0.9862062359</v>
      </c>
      <c r="BJ130" s="4">
        <f t="shared" si="35"/>
        <v>0</v>
      </c>
      <c r="BK130" s="13"/>
      <c r="BL130" s="2">
        <f t="shared" si="48"/>
        <v>38</v>
      </c>
      <c r="BM130" s="4">
        <f t="shared" si="36"/>
        <v>114</v>
      </c>
      <c r="BN130" s="4">
        <f t="shared" si="37"/>
        <v>-0.69</v>
      </c>
      <c r="BO130" s="4">
        <f>150.875+1/32</f>
        <v>150.90625</v>
      </c>
      <c r="BP130" s="2">
        <v>155.25</v>
      </c>
      <c r="BQ130" s="4">
        <f t="shared" si="38"/>
        <v>4.34375</v>
      </c>
      <c r="BR130" s="13">
        <f t="shared" si="56"/>
        <v>0.98938023</v>
      </c>
      <c r="BS130" s="4">
        <f t="shared" si="40"/>
        <v>0</v>
      </c>
      <c r="BT130" s="25"/>
    </row>
    <row r="131">
      <c r="A131" s="2">
        <f t="shared" si="41"/>
        <v>38.5</v>
      </c>
      <c r="B131" s="4">
        <f t="shared" si="1"/>
        <v>115.5</v>
      </c>
      <c r="C131" s="4">
        <f t="shared" si="2"/>
        <v>-0.66</v>
      </c>
      <c r="F131" s="4">
        <f t="shared" si="3"/>
        <v>0</v>
      </c>
      <c r="G131" s="13" t="str">
        <f t="shared" si="49"/>
        <v/>
      </c>
      <c r="H131" s="4" t="str">
        <f t="shared" si="5"/>
        <v/>
      </c>
      <c r="J131" s="2">
        <f t="shared" si="42"/>
        <v>38.5</v>
      </c>
      <c r="K131" s="4">
        <f t="shared" si="6"/>
        <v>115.5</v>
      </c>
      <c r="L131" s="4">
        <f t="shared" si="7"/>
        <v>-0.75</v>
      </c>
      <c r="O131" s="4">
        <f t="shared" si="8"/>
        <v>0</v>
      </c>
      <c r="P131" s="13" t="str">
        <f t="shared" si="50"/>
        <v/>
      </c>
      <c r="Q131" s="4" t="str">
        <f t="shared" si="10"/>
        <v/>
      </c>
      <c r="S131" s="2">
        <f t="shared" si="43"/>
        <v>38.5</v>
      </c>
      <c r="T131" s="4">
        <f t="shared" si="11"/>
        <v>115.5</v>
      </c>
      <c r="U131" s="4">
        <f t="shared" si="12"/>
        <v>-0.81</v>
      </c>
      <c r="X131" s="4">
        <f t="shared" si="13"/>
        <v>0</v>
      </c>
      <c r="Y131" s="13" t="str">
        <f t="shared" si="51"/>
        <v/>
      </c>
      <c r="Z131" s="4" t="str">
        <f t="shared" si="15"/>
        <v/>
      </c>
      <c r="AB131" s="2">
        <f t="shared" si="44"/>
        <v>38.5</v>
      </c>
      <c r="AC131" s="4">
        <f t="shared" si="16"/>
        <v>115.5</v>
      </c>
      <c r="AD131" s="4">
        <f t="shared" si="17"/>
        <v>-0.69</v>
      </c>
      <c r="AG131" s="4">
        <f t="shared" si="18"/>
        <v>0</v>
      </c>
      <c r="AH131" s="13" t="str">
        <f t="shared" si="52"/>
        <v/>
      </c>
      <c r="AI131" s="4" t="str">
        <f t="shared" si="20"/>
        <v/>
      </c>
      <c r="AJ131" s="13"/>
      <c r="AK131" s="2">
        <f t="shared" si="45"/>
        <v>38.5</v>
      </c>
      <c r="AL131" s="4">
        <f t="shared" si="21"/>
        <v>115.5</v>
      </c>
      <c r="AM131" s="4">
        <f t="shared" si="22"/>
        <v>-0.72</v>
      </c>
      <c r="AP131" s="4">
        <f t="shared" si="23"/>
        <v>0</v>
      </c>
      <c r="AQ131" s="13" t="str">
        <f t="shared" si="53"/>
        <v/>
      </c>
      <c r="AR131" s="4" t="str">
        <f t="shared" si="25"/>
        <v/>
      </c>
      <c r="AS131" s="13"/>
      <c r="AT131" s="2">
        <f t="shared" si="46"/>
        <v>38.5</v>
      </c>
      <c r="AU131" s="4">
        <f t="shared" si="26"/>
        <v>115.5</v>
      </c>
      <c r="AV131" s="4">
        <f t="shared" si="27"/>
        <v>-0.72</v>
      </c>
      <c r="AY131" s="4">
        <f t="shared" si="28"/>
        <v>0</v>
      </c>
      <c r="AZ131" s="13" t="str">
        <f t="shared" si="54"/>
        <v/>
      </c>
      <c r="BA131" s="4" t="str">
        <f t="shared" si="30"/>
        <v/>
      </c>
      <c r="BB131" s="13"/>
      <c r="BC131" s="2">
        <f t="shared" si="47"/>
        <v>38.5</v>
      </c>
      <c r="BD131" s="4">
        <f t="shared" si="31"/>
        <v>115.5</v>
      </c>
      <c r="BE131" s="4">
        <f t="shared" si="32"/>
        <v>-0.72</v>
      </c>
      <c r="BH131" s="4">
        <f t="shared" si="33"/>
        <v>0</v>
      </c>
      <c r="BI131" s="13" t="str">
        <f t="shared" si="55"/>
        <v/>
      </c>
      <c r="BJ131" s="4" t="str">
        <f t="shared" si="35"/>
        <v/>
      </c>
      <c r="BK131" s="13"/>
      <c r="BL131" s="2">
        <f t="shared" si="48"/>
        <v>38.5</v>
      </c>
      <c r="BM131" s="4">
        <f t="shared" si="36"/>
        <v>115.5</v>
      </c>
      <c r="BN131" s="4">
        <f t="shared" si="37"/>
        <v>-0.72</v>
      </c>
      <c r="BQ131" s="4">
        <f t="shared" si="38"/>
        <v>0</v>
      </c>
      <c r="BR131" s="13" t="str">
        <f t="shared" si="56"/>
        <v/>
      </c>
      <c r="BS131" s="4" t="str">
        <f t="shared" si="40"/>
        <v/>
      </c>
      <c r="BT131" s="25"/>
    </row>
    <row r="132">
      <c r="A132" s="2">
        <f t="shared" si="41"/>
        <v>39</v>
      </c>
      <c r="B132" s="4">
        <f t="shared" si="1"/>
        <v>117</v>
      </c>
      <c r="C132" s="4">
        <f t="shared" si="2"/>
        <v>-0.69</v>
      </c>
      <c r="D132" s="4">
        <f>150.75+1/32</f>
        <v>150.78125</v>
      </c>
      <c r="E132" s="2">
        <f>155.375-1/32</f>
        <v>155.34375</v>
      </c>
      <c r="F132" s="4">
        <f t="shared" si="3"/>
        <v>4.5625</v>
      </c>
      <c r="G132" s="13">
        <f t="shared" si="49"/>
        <v>0.9932202608</v>
      </c>
      <c r="H132" s="4">
        <f t="shared" si="5"/>
        <v>0</v>
      </c>
      <c r="J132" s="2">
        <f t="shared" si="42"/>
        <v>39</v>
      </c>
      <c r="K132" s="4">
        <f t="shared" si="6"/>
        <v>117</v>
      </c>
      <c r="L132" s="4">
        <f t="shared" si="7"/>
        <v>-0.78</v>
      </c>
      <c r="M132" s="4">
        <f>150+13/16</f>
        <v>150.8125</v>
      </c>
      <c r="N132" s="4">
        <f>155.375-1/32</f>
        <v>155.34375</v>
      </c>
      <c r="O132" s="4">
        <f t="shared" si="8"/>
        <v>4.53125</v>
      </c>
      <c r="P132" s="13">
        <f t="shared" si="50"/>
        <v>0.9898129771</v>
      </c>
      <c r="Q132" s="4">
        <f t="shared" si="10"/>
        <v>0</v>
      </c>
      <c r="S132" s="2">
        <f t="shared" si="43"/>
        <v>39</v>
      </c>
      <c r="T132" s="4">
        <f t="shared" si="11"/>
        <v>117</v>
      </c>
      <c r="U132" s="4">
        <f t="shared" si="12"/>
        <v>-0.84</v>
      </c>
      <c r="V132" s="4">
        <f>150.75</f>
        <v>150.75</v>
      </c>
      <c r="W132" s="2">
        <f>155.375-1/32</f>
        <v>155.34375</v>
      </c>
      <c r="X132" s="4">
        <f t="shared" si="13"/>
        <v>4.59375</v>
      </c>
      <c r="Y132" s="13">
        <f t="shared" si="51"/>
        <v>0.9899494937</v>
      </c>
      <c r="Z132" s="4">
        <f t="shared" si="15"/>
        <v>0</v>
      </c>
      <c r="AB132" s="2">
        <f t="shared" si="44"/>
        <v>39</v>
      </c>
      <c r="AC132" s="4">
        <f t="shared" si="16"/>
        <v>117</v>
      </c>
      <c r="AD132" s="4">
        <f t="shared" si="17"/>
        <v>-0.72</v>
      </c>
      <c r="AE132" s="4">
        <f>150.75+1/32</f>
        <v>150.78125</v>
      </c>
      <c r="AF132" s="4">
        <f>155.375-1/32</f>
        <v>155.34375</v>
      </c>
      <c r="AG132" s="4">
        <f t="shared" si="18"/>
        <v>4.5625</v>
      </c>
      <c r="AH132" s="13">
        <f t="shared" si="52"/>
        <v>0.9965928351</v>
      </c>
      <c r="AI132" s="4">
        <f t="shared" si="20"/>
        <v>0</v>
      </c>
      <c r="AJ132" s="13"/>
      <c r="AK132" s="2">
        <f t="shared" si="45"/>
        <v>39</v>
      </c>
      <c r="AL132" s="4">
        <f t="shared" si="21"/>
        <v>117</v>
      </c>
      <c r="AM132" s="4">
        <f t="shared" si="22"/>
        <v>-0.75</v>
      </c>
      <c r="AN132" s="4">
        <f>150+13/16</f>
        <v>150.8125</v>
      </c>
      <c r="AO132" s="4">
        <f>155+5/16</f>
        <v>155.3125</v>
      </c>
      <c r="AP132" s="4">
        <f t="shared" si="23"/>
        <v>4.5</v>
      </c>
      <c r="AQ132" s="13">
        <f t="shared" si="53"/>
        <v>0.9931270663</v>
      </c>
      <c r="AR132" s="4">
        <f t="shared" si="25"/>
        <v>0</v>
      </c>
      <c r="AS132" s="13"/>
      <c r="AT132" s="2">
        <f t="shared" si="46"/>
        <v>39</v>
      </c>
      <c r="AU132" s="4">
        <f t="shared" si="26"/>
        <v>117</v>
      </c>
      <c r="AV132" s="4">
        <f t="shared" si="27"/>
        <v>-0.75</v>
      </c>
      <c r="AY132" s="4">
        <f t="shared" si="28"/>
        <v>0</v>
      </c>
      <c r="AZ132" s="13" t="str">
        <f t="shared" si="54"/>
        <v/>
      </c>
      <c r="BA132" s="4" t="str">
        <f t="shared" si="30"/>
        <v/>
      </c>
      <c r="BB132" s="13"/>
      <c r="BC132" s="2">
        <f t="shared" si="47"/>
        <v>39</v>
      </c>
      <c r="BD132" s="4">
        <f t="shared" si="31"/>
        <v>117</v>
      </c>
      <c r="BE132" s="4">
        <f t="shared" si="32"/>
        <v>-0.75</v>
      </c>
      <c r="BF132" s="2">
        <v>150.8125</v>
      </c>
      <c r="BG132" s="4">
        <f>155+5/16</f>
        <v>155.3125</v>
      </c>
      <c r="BH132" s="4">
        <f t="shared" si="33"/>
        <v>4.5</v>
      </c>
      <c r="BI132" s="13">
        <f t="shared" si="55"/>
        <v>0.9931270663</v>
      </c>
      <c r="BJ132" s="4">
        <f t="shared" si="35"/>
        <v>0</v>
      </c>
      <c r="BK132" s="13"/>
      <c r="BL132" s="2">
        <f t="shared" si="48"/>
        <v>39</v>
      </c>
      <c r="BM132" s="4">
        <f t="shared" si="36"/>
        <v>117</v>
      </c>
      <c r="BN132" s="4">
        <f t="shared" si="37"/>
        <v>-0.75</v>
      </c>
      <c r="BQ132" s="4">
        <f t="shared" si="38"/>
        <v>0</v>
      </c>
      <c r="BR132" s="13" t="str">
        <f t="shared" si="56"/>
        <v/>
      </c>
      <c r="BS132" s="4" t="str">
        <f t="shared" si="40"/>
        <v/>
      </c>
      <c r="BT132" s="25"/>
    </row>
    <row r="133">
      <c r="A133" s="2">
        <f t="shared" si="41"/>
        <v>39.5</v>
      </c>
      <c r="B133" s="4">
        <f t="shared" si="1"/>
        <v>118.5</v>
      </c>
      <c r="C133" s="4">
        <f t="shared" si="2"/>
        <v>-0.72</v>
      </c>
      <c r="F133" s="4">
        <f t="shared" si="3"/>
        <v>0</v>
      </c>
      <c r="G133" s="13" t="str">
        <f t="shared" si="49"/>
        <v/>
      </c>
      <c r="H133" s="4" t="str">
        <f t="shared" si="5"/>
        <v/>
      </c>
      <c r="J133" s="2">
        <f t="shared" si="42"/>
        <v>39.5</v>
      </c>
      <c r="K133" s="4">
        <f t="shared" si="6"/>
        <v>118.5</v>
      </c>
      <c r="L133" s="4">
        <f t="shared" si="7"/>
        <v>-0.81</v>
      </c>
      <c r="O133" s="4">
        <f t="shared" si="8"/>
        <v>0</v>
      </c>
      <c r="P133" s="13" t="str">
        <f t="shared" si="50"/>
        <v/>
      </c>
      <c r="Q133" s="4" t="str">
        <f t="shared" si="10"/>
        <v/>
      </c>
      <c r="S133" s="2">
        <f t="shared" si="43"/>
        <v>39.5</v>
      </c>
      <c r="T133" s="4">
        <f t="shared" si="11"/>
        <v>118.5</v>
      </c>
      <c r="U133" s="4">
        <f t="shared" si="12"/>
        <v>-0.87</v>
      </c>
      <c r="X133" s="4">
        <f t="shared" si="13"/>
        <v>0</v>
      </c>
      <c r="Y133" s="13" t="str">
        <f t="shared" si="51"/>
        <v/>
      </c>
      <c r="Z133" s="4" t="str">
        <f t="shared" si="15"/>
        <v/>
      </c>
      <c r="AB133" s="2">
        <f t="shared" si="44"/>
        <v>39.5</v>
      </c>
      <c r="AC133" s="4">
        <f t="shared" si="16"/>
        <v>118.5</v>
      </c>
      <c r="AD133" s="4">
        <f t="shared" si="17"/>
        <v>-0.75</v>
      </c>
      <c r="AG133" s="4">
        <f t="shared" si="18"/>
        <v>0</v>
      </c>
      <c r="AH133" s="13" t="str">
        <f t="shared" si="52"/>
        <v/>
      </c>
      <c r="AI133" s="4" t="str">
        <f t="shared" si="20"/>
        <v/>
      </c>
      <c r="AJ133" s="13"/>
      <c r="AK133" s="2">
        <f t="shared" si="45"/>
        <v>39.5</v>
      </c>
      <c r="AL133" s="4">
        <f t="shared" si="21"/>
        <v>118.5</v>
      </c>
      <c r="AM133" s="4">
        <f t="shared" si="22"/>
        <v>-0.78</v>
      </c>
      <c r="AP133" s="4">
        <f t="shared" si="23"/>
        <v>0</v>
      </c>
      <c r="AQ133" s="13" t="str">
        <f t="shared" si="53"/>
        <v/>
      </c>
      <c r="AR133" s="4" t="str">
        <f t="shared" si="25"/>
        <v/>
      </c>
      <c r="AS133" s="13"/>
      <c r="AT133" s="2">
        <f t="shared" si="46"/>
        <v>39.5</v>
      </c>
      <c r="AU133" s="4">
        <f t="shared" si="26"/>
        <v>118.5</v>
      </c>
      <c r="AV133" s="4">
        <f t="shared" si="27"/>
        <v>-0.78</v>
      </c>
      <c r="AY133" s="4">
        <f t="shared" si="28"/>
        <v>0</v>
      </c>
      <c r="AZ133" s="13" t="str">
        <f t="shared" si="54"/>
        <v/>
      </c>
      <c r="BA133" s="4" t="str">
        <f t="shared" si="30"/>
        <v/>
      </c>
      <c r="BB133" s="13"/>
      <c r="BC133" s="2">
        <f t="shared" si="47"/>
        <v>39.5</v>
      </c>
      <c r="BD133" s="4">
        <f t="shared" si="31"/>
        <v>118.5</v>
      </c>
      <c r="BE133" s="4">
        <f t="shared" si="32"/>
        <v>-0.78</v>
      </c>
      <c r="BH133" s="4">
        <f t="shared" si="33"/>
        <v>0</v>
      </c>
      <c r="BI133" s="13" t="str">
        <f t="shared" si="55"/>
        <v/>
      </c>
      <c r="BJ133" s="4" t="str">
        <f t="shared" si="35"/>
        <v/>
      </c>
      <c r="BK133" s="13"/>
      <c r="BL133" s="2">
        <f t="shared" si="48"/>
        <v>39.5</v>
      </c>
      <c r="BM133" s="4">
        <f t="shared" si="36"/>
        <v>118.5</v>
      </c>
      <c r="BN133" s="4">
        <f t="shared" si="37"/>
        <v>-0.78</v>
      </c>
      <c r="BQ133" s="4">
        <f t="shared" si="38"/>
        <v>0</v>
      </c>
      <c r="BR133" s="13" t="str">
        <f t="shared" si="56"/>
        <v/>
      </c>
      <c r="BS133" s="4" t="str">
        <f t="shared" si="40"/>
        <v/>
      </c>
      <c r="BT133" s="25"/>
    </row>
    <row r="134">
      <c r="A134" s="2">
        <f t="shared" si="41"/>
        <v>40</v>
      </c>
      <c r="B134" s="4">
        <f t="shared" si="1"/>
        <v>120</v>
      </c>
      <c r="C134" s="4">
        <f t="shared" si="2"/>
        <v>-0.75</v>
      </c>
      <c r="D134" s="4">
        <f>150.75+1/32</f>
        <v>150.78125</v>
      </c>
      <c r="E134" s="2">
        <f>155.375-1/32</f>
        <v>155.34375</v>
      </c>
      <c r="F134" s="4">
        <f t="shared" si="3"/>
        <v>4.5625</v>
      </c>
      <c r="G134" s="13">
        <f t="shared" si="49"/>
        <v>0.9932202608</v>
      </c>
      <c r="H134" s="4">
        <f t="shared" si="5"/>
        <v>0</v>
      </c>
      <c r="J134" s="2">
        <f t="shared" si="42"/>
        <v>40</v>
      </c>
      <c r="K134" s="4">
        <f t="shared" si="6"/>
        <v>120</v>
      </c>
      <c r="L134" s="4">
        <f t="shared" si="7"/>
        <v>-0.84</v>
      </c>
      <c r="M134" s="4">
        <f>150.75+1/32</f>
        <v>150.78125</v>
      </c>
      <c r="N134" s="4">
        <f>155.375-1/32</f>
        <v>155.34375</v>
      </c>
      <c r="O134" s="4">
        <f t="shared" si="8"/>
        <v>4.5625</v>
      </c>
      <c r="P134" s="13">
        <f t="shared" si="50"/>
        <v>0.9932202608</v>
      </c>
      <c r="Q134" s="4">
        <f t="shared" si="10"/>
        <v>0</v>
      </c>
      <c r="S134" s="2">
        <f t="shared" si="43"/>
        <v>40</v>
      </c>
      <c r="T134" s="4">
        <f t="shared" si="11"/>
        <v>120</v>
      </c>
      <c r="U134" s="4">
        <f t="shared" si="12"/>
        <v>-0.9</v>
      </c>
      <c r="V134" s="4">
        <f>150.75-1/32</f>
        <v>150.71875</v>
      </c>
      <c r="W134" s="2">
        <f>155.375-1/32</f>
        <v>155.34375</v>
      </c>
      <c r="X134" s="4">
        <f t="shared" si="13"/>
        <v>4.625</v>
      </c>
      <c r="Y134" s="13">
        <f t="shared" si="51"/>
        <v>0.9933109617</v>
      </c>
      <c r="Z134" s="4">
        <f t="shared" si="15"/>
        <v>0</v>
      </c>
      <c r="AB134" s="2">
        <f t="shared" si="44"/>
        <v>40</v>
      </c>
      <c r="AC134" s="4">
        <f t="shared" si="16"/>
        <v>120</v>
      </c>
      <c r="AD134" s="4">
        <f t="shared" si="17"/>
        <v>-0.78</v>
      </c>
      <c r="AE134" s="4">
        <f>150.75+1/32</f>
        <v>150.78125</v>
      </c>
      <c r="AF134" s="4">
        <f>155.375-1/32</f>
        <v>155.34375</v>
      </c>
      <c r="AG134" s="4">
        <f t="shared" si="18"/>
        <v>4.5625</v>
      </c>
      <c r="AH134" s="13">
        <f t="shared" si="52"/>
        <v>0.9965928351</v>
      </c>
      <c r="AI134" s="4">
        <f t="shared" si="20"/>
        <v>0</v>
      </c>
      <c r="AJ134" s="13"/>
      <c r="AK134" s="2">
        <f t="shared" si="45"/>
        <v>40</v>
      </c>
      <c r="AL134" s="4">
        <f t="shared" si="21"/>
        <v>120</v>
      </c>
      <c r="AM134" s="4">
        <f t="shared" si="22"/>
        <v>-0.81</v>
      </c>
      <c r="AN134" s="4">
        <f>150+13/16</f>
        <v>150.8125</v>
      </c>
      <c r="AO134" s="4">
        <f>155+5/16</f>
        <v>155.3125</v>
      </c>
      <c r="AP134" s="4">
        <f t="shared" si="23"/>
        <v>4.5</v>
      </c>
      <c r="AQ134" s="13">
        <f t="shared" si="53"/>
        <v>0.9931270663</v>
      </c>
      <c r="AR134" s="4">
        <f t="shared" si="25"/>
        <v>0</v>
      </c>
      <c r="AS134" s="13"/>
      <c r="AT134" s="2">
        <f t="shared" si="46"/>
        <v>40</v>
      </c>
      <c r="AU134" s="4">
        <f t="shared" si="26"/>
        <v>120</v>
      </c>
      <c r="AV134" s="4">
        <f t="shared" si="27"/>
        <v>-0.81</v>
      </c>
      <c r="AW134" s="4">
        <f>150.875-1/32</f>
        <v>150.84375</v>
      </c>
      <c r="AX134" s="4">
        <f>155+5/16-1/32</f>
        <v>155.28125</v>
      </c>
      <c r="AY134" s="4">
        <f t="shared" si="28"/>
        <v>4.4375</v>
      </c>
      <c r="AZ134" s="13">
        <f t="shared" si="54"/>
        <v>0.9964973623</v>
      </c>
      <c r="BA134" s="4">
        <f t="shared" si="30"/>
        <v>0</v>
      </c>
      <c r="BB134" s="13"/>
      <c r="BC134" s="2">
        <f t="shared" si="47"/>
        <v>40</v>
      </c>
      <c r="BD134" s="4">
        <f t="shared" si="31"/>
        <v>120</v>
      </c>
      <c r="BE134" s="4">
        <f t="shared" si="32"/>
        <v>-0.81</v>
      </c>
      <c r="BF134" s="4">
        <f>150+13/16</f>
        <v>150.8125</v>
      </c>
      <c r="BG134" s="4">
        <f>155+5/16</f>
        <v>155.3125</v>
      </c>
      <c r="BH134" s="4">
        <f t="shared" si="33"/>
        <v>4.5</v>
      </c>
      <c r="BI134" s="13">
        <f t="shared" si="55"/>
        <v>0.9931270663</v>
      </c>
      <c r="BJ134" s="4">
        <f t="shared" si="35"/>
        <v>0</v>
      </c>
      <c r="BK134" s="13"/>
      <c r="BL134" s="2">
        <f t="shared" si="48"/>
        <v>40</v>
      </c>
      <c r="BM134" s="4">
        <f t="shared" si="36"/>
        <v>120</v>
      </c>
      <c r="BN134" s="4">
        <f t="shared" si="37"/>
        <v>-0.81</v>
      </c>
      <c r="BO134" s="4">
        <f>150.875</f>
        <v>150.875</v>
      </c>
      <c r="BP134" s="4">
        <f>155+5/16-1/32</f>
        <v>155.28125</v>
      </c>
      <c r="BQ134" s="4">
        <f t="shared" si="38"/>
        <v>4.40625</v>
      </c>
      <c r="BR134" s="13">
        <f t="shared" si="56"/>
        <v>0.9964726521</v>
      </c>
      <c r="BS134" s="4">
        <f t="shared" si="40"/>
        <v>0</v>
      </c>
      <c r="BT134" s="25"/>
    </row>
    <row r="135">
      <c r="A135" s="2">
        <f t="shared" si="41"/>
        <v>40.5</v>
      </c>
      <c r="B135" s="4">
        <f t="shared" si="1"/>
        <v>121.5</v>
      </c>
      <c r="C135" s="4">
        <f t="shared" si="2"/>
        <v>-0.78</v>
      </c>
      <c r="F135" s="4">
        <f t="shared" si="3"/>
        <v>0</v>
      </c>
      <c r="G135" s="13" t="str">
        <f t="shared" si="49"/>
        <v/>
      </c>
      <c r="H135" s="4" t="str">
        <f t="shared" si="5"/>
        <v/>
      </c>
      <c r="J135" s="2">
        <f t="shared" si="42"/>
        <v>40.5</v>
      </c>
      <c r="K135" s="4">
        <f t="shared" si="6"/>
        <v>121.5</v>
      </c>
      <c r="L135" s="4">
        <f t="shared" si="7"/>
        <v>-0.87</v>
      </c>
      <c r="O135" s="4">
        <f t="shared" si="8"/>
        <v>0</v>
      </c>
      <c r="P135" s="13" t="str">
        <f t="shared" si="50"/>
        <v/>
      </c>
      <c r="Q135" s="4" t="str">
        <f t="shared" si="10"/>
        <v/>
      </c>
      <c r="S135" s="2">
        <f t="shared" si="43"/>
        <v>40.5</v>
      </c>
      <c r="T135" s="4">
        <f t="shared" si="11"/>
        <v>121.5</v>
      </c>
      <c r="U135" s="4">
        <f t="shared" si="12"/>
        <v>-0.93</v>
      </c>
      <c r="X135" s="4">
        <f t="shared" si="13"/>
        <v>0</v>
      </c>
      <c r="Y135" s="13" t="str">
        <f t="shared" si="51"/>
        <v/>
      </c>
      <c r="Z135" s="4" t="str">
        <f t="shared" si="15"/>
        <v/>
      </c>
      <c r="AB135" s="2">
        <f t="shared" si="44"/>
        <v>40.5</v>
      </c>
      <c r="AC135" s="4">
        <f t="shared" si="16"/>
        <v>121.5</v>
      </c>
      <c r="AD135" s="4">
        <f t="shared" si="17"/>
        <v>-0.81</v>
      </c>
      <c r="AG135" s="4">
        <f t="shared" si="18"/>
        <v>0</v>
      </c>
      <c r="AH135" s="13" t="str">
        <f t="shared" si="52"/>
        <v/>
      </c>
      <c r="AI135" s="4" t="str">
        <f t="shared" si="20"/>
        <v/>
      </c>
      <c r="AJ135" s="13"/>
      <c r="AK135" s="2">
        <f t="shared" si="45"/>
        <v>40.5</v>
      </c>
      <c r="AL135" s="4">
        <f t="shared" si="21"/>
        <v>121.5</v>
      </c>
      <c r="AM135" s="4">
        <f t="shared" si="22"/>
        <v>-0.84</v>
      </c>
      <c r="AP135" s="4">
        <f t="shared" si="23"/>
        <v>0</v>
      </c>
      <c r="AQ135" s="13" t="str">
        <f t="shared" si="53"/>
        <v/>
      </c>
      <c r="AR135" s="4" t="str">
        <f t="shared" si="25"/>
        <v/>
      </c>
      <c r="AS135" s="13"/>
      <c r="AT135" s="2">
        <f t="shared" si="46"/>
        <v>40.5</v>
      </c>
      <c r="AU135" s="4">
        <f t="shared" si="26"/>
        <v>121.5</v>
      </c>
      <c r="AV135" s="4">
        <f t="shared" si="27"/>
        <v>-0.84</v>
      </c>
      <c r="AY135" s="4">
        <f t="shared" si="28"/>
        <v>0</v>
      </c>
      <c r="AZ135" s="13" t="str">
        <f t="shared" si="54"/>
        <v/>
      </c>
      <c r="BA135" s="4" t="str">
        <f t="shared" si="30"/>
        <v/>
      </c>
      <c r="BB135" s="13"/>
      <c r="BC135" s="2">
        <f t="shared" si="47"/>
        <v>40.5</v>
      </c>
      <c r="BD135" s="4">
        <f t="shared" si="31"/>
        <v>121.5</v>
      </c>
      <c r="BE135" s="4">
        <f t="shared" si="32"/>
        <v>-0.84</v>
      </c>
      <c r="BH135" s="4">
        <f t="shared" si="33"/>
        <v>0</v>
      </c>
      <c r="BI135" s="13" t="str">
        <f t="shared" si="55"/>
        <v/>
      </c>
      <c r="BJ135" s="4" t="str">
        <f t="shared" si="35"/>
        <v/>
      </c>
      <c r="BK135" s="13"/>
      <c r="BL135" s="2">
        <f t="shared" si="48"/>
        <v>40.5</v>
      </c>
      <c r="BM135" s="4">
        <f t="shared" si="36"/>
        <v>121.5</v>
      </c>
      <c r="BN135" s="4">
        <f t="shared" si="37"/>
        <v>-0.84</v>
      </c>
      <c r="BQ135" s="4">
        <f t="shared" si="38"/>
        <v>0</v>
      </c>
      <c r="BR135" s="13" t="str">
        <f t="shared" si="56"/>
        <v/>
      </c>
      <c r="BS135" s="4" t="str">
        <f t="shared" si="40"/>
        <v/>
      </c>
      <c r="BT135" s="25"/>
    </row>
    <row r="136">
      <c r="A136" s="2">
        <f t="shared" si="41"/>
        <v>41</v>
      </c>
      <c r="B136" s="4">
        <f t="shared" si="1"/>
        <v>123</v>
      </c>
      <c r="C136" s="4">
        <f t="shared" si="2"/>
        <v>-0.81</v>
      </c>
      <c r="D136" s="4">
        <f>150.75+1/32</f>
        <v>150.78125</v>
      </c>
      <c r="E136" s="2">
        <f>155.375-1/32</f>
        <v>155.34375</v>
      </c>
      <c r="F136" s="4">
        <f t="shared" si="3"/>
        <v>4.5625</v>
      </c>
      <c r="G136" s="13">
        <f t="shared" si="49"/>
        <v>0.9932202608</v>
      </c>
      <c r="H136" s="4">
        <f t="shared" si="5"/>
        <v>0</v>
      </c>
      <c r="J136" s="2">
        <f t="shared" si="42"/>
        <v>41</v>
      </c>
      <c r="K136" s="4">
        <f t="shared" si="6"/>
        <v>123</v>
      </c>
      <c r="L136" s="4">
        <f t="shared" si="7"/>
        <v>-0.9</v>
      </c>
      <c r="M136" s="4">
        <f>150.75+1/32</f>
        <v>150.78125</v>
      </c>
      <c r="N136" s="4">
        <f>155.375-1/32</f>
        <v>155.34375</v>
      </c>
      <c r="O136" s="4">
        <f t="shared" si="8"/>
        <v>4.5625</v>
      </c>
      <c r="P136" s="13">
        <f t="shared" si="50"/>
        <v>0.9932202608</v>
      </c>
      <c r="Q136" s="4">
        <f t="shared" si="10"/>
        <v>0</v>
      </c>
      <c r="S136" s="2">
        <f t="shared" si="43"/>
        <v>41</v>
      </c>
      <c r="T136" s="4">
        <f t="shared" si="11"/>
        <v>123</v>
      </c>
      <c r="U136" s="4">
        <f t="shared" si="12"/>
        <v>-0.96</v>
      </c>
      <c r="V136" s="4">
        <f>150.75-1/32</f>
        <v>150.71875</v>
      </c>
      <c r="W136" s="2">
        <f>155.375-1/32</f>
        <v>155.34375</v>
      </c>
      <c r="X136" s="4">
        <f t="shared" si="13"/>
        <v>4.625</v>
      </c>
      <c r="Y136" s="13">
        <f t="shared" si="51"/>
        <v>0.9933109617</v>
      </c>
      <c r="Z136" s="4">
        <f t="shared" si="15"/>
        <v>0</v>
      </c>
      <c r="AB136" s="2">
        <f t="shared" si="44"/>
        <v>41</v>
      </c>
      <c r="AC136" s="4">
        <f t="shared" si="16"/>
        <v>123</v>
      </c>
      <c r="AD136" s="4">
        <f t="shared" si="17"/>
        <v>-0.84</v>
      </c>
      <c r="AE136" s="4">
        <f>150.75+1/32</f>
        <v>150.78125</v>
      </c>
      <c r="AF136" s="4">
        <f>155.375-1/32</f>
        <v>155.34375</v>
      </c>
      <c r="AG136" s="4">
        <f t="shared" si="18"/>
        <v>4.5625</v>
      </c>
      <c r="AH136" s="13">
        <f t="shared" si="52"/>
        <v>0.9965928351</v>
      </c>
      <c r="AI136" s="4">
        <f t="shared" si="20"/>
        <v>0</v>
      </c>
      <c r="AJ136" s="13"/>
      <c r="AK136" s="2">
        <f t="shared" si="45"/>
        <v>41</v>
      </c>
      <c r="AL136" s="4">
        <f t="shared" si="21"/>
        <v>123</v>
      </c>
      <c r="AM136" s="4">
        <f t="shared" si="22"/>
        <v>-0.87</v>
      </c>
      <c r="AN136" s="4">
        <f>150+13/16</f>
        <v>150.8125</v>
      </c>
      <c r="AO136" s="4">
        <f>155+5/16</f>
        <v>155.3125</v>
      </c>
      <c r="AP136" s="4">
        <f t="shared" si="23"/>
        <v>4.5</v>
      </c>
      <c r="AQ136" s="13">
        <f t="shared" si="53"/>
        <v>0.9931270663</v>
      </c>
      <c r="AR136" s="4">
        <f t="shared" si="25"/>
        <v>0</v>
      </c>
      <c r="AS136" s="13"/>
      <c r="AT136" s="2">
        <f t="shared" si="46"/>
        <v>41</v>
      </c>
      <c r="AU136" s="4">
        <f t="shared" si="26"/>
        <v>123</v>
      </c>
      <c r="AV136" s="4">
        <f t="shared" si="27"/>
        <v>-0.87</v>
      </c>
      <c r="AY136" s="4">
        <f t="shared" si="28"/>
        <v>0</v>
      </c>
      <c r="AZ136" s="13" t="str">
        <f t="shared" si="54"/>
        <v/>
      </c>
      <c r="BA136" s="4" t="str">
        <f t="shared" si="30"/>
        <v/>
      </c>
      <c r="BB136" s="13"/>
      <c r="BC136" s="2">
        <f t="shared" si="47"/>
        <v>41</v>
      </c>
      <c r="BD136" s="4">
        <f t="shared" si="31"/>
        <v>123</v>
      </c>
      <c r="BE136" s="4">
        <f t="shared" si="32"/>
        <v>-0.87</v>
      </c>
      <c r="BF136" s="2">
        <v>150.8125</v>
      </c>
      <c r="BG136" s="4">
        <f>155+5/16</f>
        <v>155.3125</v>
      </c>
      <c r="BH136" s="4">
        <f t="shared" si="33"/>
        <v>4.5</v>
      </c>
      <c r="BI136" s="13">
        <f t="shared" si="55"/>
        <v>0.9931270663</v>
      </c>
      <c r="BJ136" s="4">
        <f t="shared" si="35"/>
        <v>0</v>
      </c>
      <c r="BK136" s="13"/>
      <c r="BL136" s="2">
        <f t="shared" si="48"/>
        <v>41</v>
      </c>
      <c r="BM136" s="4">
        <f t="shared" si="36"/>
        <v>123</v>
      </c>
      <c r="BN136" s="4">
        <f t="shared" si="37"/>
        <v>-0.87</v>
      </c>
      <c r="BQ136" s="4">
        <f t="shared" si="38"/>
        <v>0</v>
      </c>
      <c r="BR136" s="13" t="str">
        <f t="shared" si="56"/>
        <v/>
      </c>
      <c r="BS136" s="4" t="str">
        <f t="shared" si="40"/>
        <v/>
      </c>
      <c r="BT136" s="25"/>
    </row>
    <row r="137">
      <c r="A137" s="2">
        <f t="shared" si="41"/>
        <v>41.5</v>
      </c>
      <c r="B137" s="4">
        <f t="shared" si="1"/>
        <v>124.5</v>
      </c>
      <c r="C137" s="4">
        <f t="shared" si="2"/>
        <v>-0.84</v>
      </c>
      <c r="F137" s="4">
        <f t="shared" si="3"/>
        <v>0</v>
      </c>
      <c r="G137" s="13" t="str">
        <f t="shared" si="49"/>
        <v/>
      </c>
      <c r="H137" s="4" t="str">
        <f t="shared" si="5"/>
        <v/>
      </c>
      <c r="J137" s="2">
        <f t="shared" si="42"/>
        <v>41.5</v>
      </c>
      <c r="K137" s="4">
        <f t="shared" si="6"/>
        <v>124.5</v>
      </c>
      <c r="L137" s="4">
        <f t="shared" si="7"/>
        <v>-0.93</v>
      </c>
      <c r="O137" s="4">
        <f t="shared" si="8"/>
        <v>0</v>
      </c>
      <c r="P137" s="13" t="str">
        <f t="shared" si="50"/>
        <v/>
      </c>
      <c r="Q137" s="4" t="str">
        <f t="shared" si="10"/>
        <v/>
      </c>
      <c r="S137" s="2">
        <f t="shared" si="43"/>
        <v>41.5</v>
      </c>
      <c r="T137" s="4">
        <f t="shared" si="11"/>
        <v>124.5</v>
      </c>
      <c r="U137" s="4">
        <f t="shared" si="12"/>
        <v>-0.99</v>
      </c>
      <c r="X137" s="4">
        <f t="shared" si="13"/>
        <v>0</v>
      </c>
      <c r="Y137" s="13" t="str">
        <f t="shared" si="51"/>
        <v/>
      </c>
      <c r="Z137" s="4" t="str">
        <f t="shared" si="15"/>
        <v/>
      </c>
      <c r="AB137" s="2">
        <f t="shared" si="44"/>
        <v>41.5</v>
      </c>
      <c r="AC137" s="4">
        <f t="shared" si="16"/>
        <v>124.5</v>
      </c>
      <c r="AD137" s="4">
        <f t="shared" si="17"/>
        <v>-0.87</v>
      </c>
      <c r="AG137" s="4">
        <f t="shared" si="18"/>
        <v>0</v>
      </c>
      <c r="AH137" s="13" t="str">
        <f t="shared" si="52"/>
        <v/>
      </c>
      <c r="AI137" s="4" t="str">
        <f t="shared" si="20"/>
        <v/>
      </c>
      <c r="AJ137" s="13"/>
      <c r="AK137" s="2">
        <f t="shared" si="45"/>
        <v>41.5</v>
      </c>
      <c r="AL137" s="4">
        <f t="shared" si="21"/>
        <v>124.5</v>
      </c>
      <c r="AM137" s="4">
        <f t="shared" si="22"/>
        <v>-0.9</v>
      </c>
      <c r="AP137" s="4">
        <f t="shared" si="23"/>
        <v>0</v>
      </c>
      <c r="AQ137" s="13" t="str">
        <f t="shared" si="53"/>
        <v/>
      </c>
      <c r="AR137" s="4" t="str">
        <f t="shared" si="25"/>
        <v/>
      </c>
      <c r="AS137" s="13"/>
      <c r="AT137" s="2">
        <f t="shared" si="46"/>
        <v>41.5</v>
      </c>
      <c r="AU137" s="4">
        <f t="shared" si="26"/>
        <v>124.5</v>
      </c>
      <c r="AV137" s="4">
        <f t="shared" si="27"/>
        <v>-0.9</v>
      </c>
      <c r="AY137" s="4">
        <f t="shared" si="28"/>
        <v>0</v>
      </c>
      <c r="AZ137" s="13" t="str">
        <f t="shared" si="54"/>
        <v/>
      </c>
      <c r="BA137" s="4" t="str">
        <f t="shared" si="30"/>
        <v/>
      </c>
      <c r="BB137" s="13"/>
      <c r="BC137" s="2">
        <f t="shared" si="47"/>
        <v>41.5</v>
      </c>
      <c r="BD137" s="4">
        <f t="shared" si="31"/>
        <v>124.5</v>
      </c>
      <c r="BE137" s="4">
        <f t="shared" si="32"/>
        <v>-0.9</v>
      </c>
      <c r="BH137" s="4">
        <f t="shared" si="33"/>
        <v>0</v>
      </c>
      <c r="BI137" s="13" t="str">
        <f t="shared" si="55"/>
        <v/>
      </c>
      <c r="BJ137" s="4" t="str">
        <f t="shared" si="35"/>
        <v/>
      </c>
      <c r="BK137" s="13"/>
      <c r="BL137" s="2">
        <f t="shared" si="48"/>
        <v>41.5</v>
      </c>
      <c r="BM137" s="4">
        <f t="shared" si="36"/>
        <v>124.5</v>
      </c>
      <c r="BN137" s="4">
        <f t="shared" si="37"/>
        <v>-0.9</v>
      </c>
      <c r="BQ137" s="4">
        <f t="shared" si="38"/>
        <v>0</v>
      </c>
      <c r="BR137" s="13" t="str">
        <f t="shared" si="56"/>
        <v/>
      </c>
      <c r="BS137" s="4" t="str">
        <f t="shared" si="40"/>
        <v/>
      </c>
      <c r="BT137" s="25"/>
    </row>
    <row r="138">
      <c r="A138" s="2">
        <f t="shared" si="41"/>
        <v>42</v>
      </c>
      <c r="B138" s="4">
        <f t="shared" si="1"/>
        <v>126</v>
      </c>
      <c r="C138" s="4">
        <f t="shared" si="2"/>
        <v>-0.87</v>
      </c>
      <c r="D138" s="4">
        <f>150.75+1/32</f>
        <v>150.78125</v>
      </c>
      <c r="E138" s="2">
        <f>155.375-1/32</f>
        <v>155.34375</v>
      </c>
      <c r="F138" s="4">
        <f t="shared" si="3"/>
        <v>4.5625</v>
      </c>
      <c r="G138" s="13">
        <f t="shared" si="49"/>
        <v>0.9932202608</v>
      </c>
      <c r="H138" s="4">
        <f t="shared" si="5"/>
        <v>0</v>
      </c>
      <c r="J138" s="2">
        <f t="shared" si="42"/>
        <v>42</v>
      </c>
      <c r="K138" s="4">
        <f t="shared" si="6"/>
        <v>126</v>
      </c>
      <c r="L138" s="4">
        <f t="shared" si="7"/>
        <v>-0.96</v>
      </c>
      <c r="M138" s="4">
        <f>150.75+1/32</f>
        <v>150.78125</v>
      </c>
      <c r="N138" s="4">
        <f>155.375-1/32</f>
        <v>155.34375</v>
      </c>
      <c r="O138" s="4">
        <f t="shared" si="8"/>
        <v>4.5625</v>
      </c>
      <c r="P138" s="13">
        <f t="shared" si="50"/>
        <v>0.9932202608</v>
      </c>
      <c r="Q138" s="4">
        <f t="shared" si="10"/>
        <v>0</v>
      </c>
      <c r="S138" s="2">
        <f t="shared" si="43"/>
        <v>42</v>
      </c>
      <c r="T138" s="4">
        <f t="shared" si="11"/>
        <v>126</v>
      </c>
      <c r="U138" s="4">
        <f t="shared" si="12"/>
        <v>-1.02</v>
      </c>
      <c r="V138" s="4">
        <f>150.75-1/32</f>
        <v>150.71875</v>
      </c>
      <c r="W138" s="2">
        <f>155.375-1/32</f>
        <v>155.34375</v>
      </c>
      <c r="X138" s="4">
        <f t="shared" si="13"/>
        <v>4.625</v>
      </c>
      <c r="Y138" s="13">
        <f t="shared" si="51"/>
        <v>0.9933109617</v>
      </c>
      <c r="Z138" s="4">
        <f t="shared" si="15"/>
        <v>0</v>
      </c>
      <c r="AB138" s="2">
        <f t="shared" si="44"/>
        <v>42</v>
      </c>
      <c r="AC138" s="4">
        <f t="shared" si="16"/>
        <v>126</v>
      </c>
      <c r="AD138" s="4">
        <f t="shared" si="17"/>
        <v>-0.9</v>
      </c>
      <c r="AE138" s="4">
        <f>150.75+1/32</f>
        <v>150.78125</v>
      </c>
      <c r="AF138" s="4">
        <f>155.375-1/32</f>
        <v>155.34375</v>
      </c>
      <c r="AG138" s="4">
        <f t="shared" si="18"/>
        <v>4.5625</v>
      </c>
      <c r="AH138" s="13">
        <f t="shared" si="52"/>
        <v>0.9965928351</v>
      </c>
      <c r="AI138" s="4">
        <f t="shared" si="20"/>
        <v>0</v>
      </c>
      <c r="AJ138" s="13"/>
      <c r="AK138" s="2">
        <f t="shared" si="45"/>
        <v>42</v>
      </c>
      <c r="AL138" s="4">
        <f t="shared" si="21"/>
        <v>126</v>
      </c>
      <c r="AM138" s="4">
        <f t="shared" si="22"/>
        <v>-0.93</v>
      </c>
      <c r="AN138" s="4">
        <f>150+13/16</f>
        <v>150.8125</v>
      </c>
      <c r="AO138" s="4">
        <f>155+5/16</f>
        <v>155.3125</v>
      </c>
      <c r="AP138" s="4">
        <f t="shared" si="23"/>
        <v>4.5</v>
      </c>
      <c r="AQ138" s="13">
        <f t="shared" si="53"/>
        <v>0.9931270663</v>
      </c>
      <c r="AR138" s="4">
        <f t="shared" si="25"/>
        <v>0</v>
      </c>
      <c r="AS138" s="13"/>
      <c r="AT138" s="2">
        <f t="shared" si="46"/>
        <v>42</v>
      </c>
      <c r="AU138" s="4">
        <f t="shared" si="26"/>
        <v>126</v>
      </c>
      <c r="AV138" s="4">
        <f t="shared" si="27"/>
        <v>-0.93</v>
      </c>
      <c r="AW138" s="4">
        <f>150.875-1/32</f>
        <v>150.84375</v>
      </c>
      <c r="AX138" s="4">
        <f>155+5/16-1/32</f>
        <v>155.28125</v>
      </c>
      <c r="AY138" s="4">
        <f t="shared" si="28"/>
        <v>4.4375</v>
      </c>
      <c r="AZ138" s="13">
        <f t="shared" si="54"/>
        <v>0.9964973623</v>
      </c>
      <c r="BA138" s="4">
        <f t="shared" si="30"/>
        <v>0</v>
      </c>
      <c r="BB138" s="13"/>
      <c r="BC138" s="2">
        <f t="shared" si="47"/>
        <v>42</v>
      </c>
      <c r="BD138" s="4">
        <f t="shared" si="31"/>
        <v>126</v>
      </c>
      <c r="BE138" s="4">
        <f t="shared" si="32"/>
        <v>-0.93</v>
      </c>
      <c r="BF138" s="2">
        <v>150.8125</v>
      </c>
      <c r="BG138" s="4">
        <f>155+5/16</f>
        <v>155.3125</v>
      </c>
      <c r="BH138" s="4">
        <f t="shared" si="33"/>
        <v>4.5</v>
      </c>
      <c r="BI138" s="13">
        <f t="shared" si="55"/>
        <v>0.9931270663</v>
      </c>
      <c r="BJ138" s="4">
        <f t="shared" si="35"/>
        <v>0</v>
      </c>
      <c r="BK138" s="13"/>
      <c r="BL138" s="2">
        <f t="shared" si="48"/>
        <v>42</v>
      </c>
      <c r="BM138" s="4">
        <f t="shared" si="36"/>
        <v>126</v>
      </c>
      <c r="BN138" s="4">
        <f t="shared" si="37"/>
        <v>-0.93</v>
      </c>
      <c r="BO138" s="4">
        <f>150.875</f>
        <v>150.875</v>
      </c>
      <c r="BP138" s="4">
        <f>155+5/16-1/32</f>
        <v>155.28125</v>
      </c>
      <c r="BQ138" s="4">
        <f t="shared" si="38"/>
        <v>4.40625</v>
      </c>
      <c r="BR138" s="13">
        <f t="shared" si="56"/>
        <v>0.9964726521</v>
      </c>
      <c r="BS138" s="4">
        <f t="shared" si="40"/>
        <v>0</v>
      </c>
      <c r="BT138" s="25"/>
    </row>
    <row r="139">
      <c r="A139" s="2">
        <f t="shared" si="41"/>
        <v>42.5</v>
      </c>
      <c r="B139" s="4">
        <f t="shared" si="1"/>
        <v>127.5</v>
      </c>
      <c r="C139" s="4">
        <f t="shared" si="2"/>
        <v>-0.9</v>
      </c>
      <c r="F139" s="4">
        <f t="shared" si="3"/>
        <v>0</v>
      </c>
      <c r="G139" s="13" t="str">
        <f t="shared" si="49"/>
        <v/>
      </c>
      <c r="H139" s="4" t="str">
        <f t="shared" si="5"/>
        <v/>
      </c>
      <c r="J139" s="2">
        <f t="shared" si="42"/>
        <v>42.5</v>
      </c>
      <c r="K139" s="4">
        <f t="shared" si="6"/>
        <v>127.5</v>
      </c>
      <c r="L139" s="4">
        <f t="shared" si="7"/>
        <v>-0.99</v>
      </c>
      <c r="O139" s="4">
        <f t="shared" si="8"/>
        <v>0</v>
      </c>
      <c r="P139" s="13" t="str">
        <f t="shared" si="50"/>
        <v/>
      </c>
      <c r="Q139" s="4" t="str">
        <f t="shared" si="10"/>
        <v/>
      </c>
      <c r="S139" s="2">
        <f t="shared" si="43"/>
        <v>42.5</v>
      </c>
      <c r="T139" s="4">
        <f t="shared" si="11"/>
        <v>127.5</v>
      </c>
      <c r="U139" s="4">
        <f t="shared" si="12"/>
        <v>-1.05</v>
      </c>
      <c r="X139" s="4">
        <f t="shared" si="13"/>
        <v>0</v>
      </c>
      <c r="Y139" s="13" t="str">
        <f t="shared" si="51"/>
        <v/>
      </c>
      <c r="Z139" s="4" t="str">
        <f t="shared" si="15"/>
        <v/>
      </c>
      <c r="AB139" s="2">
        <f t="shared" si="44"/>
        <v>42.5</v>
      </c>
      <c r="AC139" s="4">
        <f t="shared" si="16"/>
        <v>127.5</v>
      </c>
      <c r="AD139" s="4">
        <f t="shared" si="17"/>
        <v>-0.93</v>
      </c>
      <c r="AG139" s="4">
        <f t="shared" si="18"/>
        <v>0</v>
      </c>
      <c r="AH139" s="13" t="str">
        <f t="shared" si="52"/>
        <v/>
      </c>
      <c r="AI139" s="4" t="str">
        <f t="shared" si="20"/>
        <v/>
      </c>
      <c r="AJ139" s="13"/>
      <c r="AK139" s="2">
        <f t="shared" si="45"/>
        <v>42.5</v>
      </c>
      <c r="AL139" s="4">
        <f t="shared" si="21"/>
        <v>127.5</v>
      </c>
      <c r="AM139" s="4">
        <f t="shared" si="22"/>
        <v>-0.96</v>
      </c>
      <c r="AP139" s="4">
        <f t="shared" si="23"/>
        <v>0</v>
      </c>
      <c r="AQ139" s="13" t="str">
        <f t="shared" si="53"/>
        <v/>
      </c>
      <c r="AR139" s="4" t="str">
        <f t="shared" si="25"/>
        <v/>
      </c>
      <c r="AS139" s="13"/>
      <c r="AT139" s="2">
        <f t="shared" si="46"/>
        <v>42.5</v>
      </c>
      <c r="AU139" s="4">
        <f t="shared" si="26"/>
        <v>127.5</v>
      </c>
      <c r="AV139" s="4">
        <f t="shared" si="27"/>
        <v>-0.96</v>
      </c>
      <c r="AY139" s="4">
        <f t="shared" si="28"/>
        <v>0</v>
      </c>
      <c r="AZ139" s="13" t="str">
        <f t="shared" si="54"/>
        <v/>
      </c>
      <c r="BA139" s="4" t="str">
        <f t="shared" si="30"/>
        <v/>
      </c>
      <c r="BB139" s="13"/>
      <c r="BC139" s="2">
        <f t="shared" si="47"/>
        <v>42.5</v>
      </c>
      <c r="BD139" s="4">
        <f t="shared" si="31"/>
        <v>127.5</v>
      </c>
      <c r="BE139" s="4">
        <f t="shared" si="32"/>
        <v>-0.96</v>
      </c>
      <c r="BH139" s="4">
        <f t="shared" si="33"/>
        <v>0</v>
      </c>
      <c r="BI139" s="13" t="str">
        <f t="shared" si="55"/>
        <v/>
      </c>
      <c r="BJ139" s="4" t="str">
        <f t="shared" si="35"/>
        <v/>
      </c>
      <c r="BK139" s="13"/>
      <c r="BL139" s="2">
        <f t="shared" si="48"/>
        <v>42.5</v>
      </c>
      <c r="BM139" s="4">
        <f t="shared" si="36"/>
        <v>127.5</v>
      </c>
      <c r="BN139" s="4">
        <f t="shared" si="37"/>
        <v>-0.96</v>
      </c>
      <c r="BQ139" s="4">
        <f t="shared" si="38"/>
        <v>0</v>
      </c>
      <c r="BR139" s="13" t="str">
        <f t="shared" si="56"/>
        <v/>
      </c>
      <c r="BS139" s="4" t="str">
        <f t="shared" si="40"/>
        <v/>
      </c>
      <c r="BT139" s="25"/>
    </row>
    <row r="140">
      <c r="A140" s="2">
        <f t="shared" si="41"/>
        <v>43</v>
      </c>
      <c r="B140" s="4">
        <f t="shared" si="1"/>
        <v>129</v>
      </c>
      <c r="C140" s="4">
        <f t="shared" si="2"/>
        <v>-0.93</v>
      </c>
      <c r="D140" s="2">
        <v>150.75</v>
      </c>
      <c r="E140" s="2">
        <f>155.375-1/32</f>
        <v>155.34375</v>
      </c>
      <c r="F140" s="4">
        <f t="shared" si="3"/>
        <v>4.59375</v>
      </c>
      <c r="G140" s="13">
        <f t="shared" si="49"/>
        <v>0.9966158955</v>
      </c>
      <c r="H140" s="4">
        <f t="shared" si="5"/>
        <v>0</v>
      </c>
      <c r="J140" s="2">
        <f t="shared" si="42"/>
        <v>43</v>
      </c>
      <c r="K140" s="4">
        <f t="shared" si="6"/>
        <v>129</v>
      </c>
      <c r="L140" s="4">
        <f t="shared" si="7"/>
        <v>-1.02</v>
      </c>
      <c r="M140" s="4">
        <f>150.75+1/32</f>
        <v>150.78125</v>
      </c>
      <c r="N140" s="4">
        <f>155.375-1/32</f>
        <v>155.34375</v>
      </c>
      <c r="O140" s="4">
        <f t="shared" si="8"/>
        <v>4.5625</v>
      </c>
      <c r="P140" s="13">
        <f t="shared" si="50"/>
        <v>0.9932202608</v>
      </c>
      <c r="Q140" s="4">
        <f t="shared" si="10"/>
        <v>0</v>
      </c>
      <c r="S140" s="2">
        <f t="shared" si="43"/>
        <v>43</v>
      </c>
      <c r="T140" s="4">
        <f t="shared" si="11"/>
        <v>129</v>
      </c>
      <c r="U140" s="4">
        <f t="shared" si="12"/>
        <v>-1.08</v>
      </c>
      <c r="V140" s="4">
        <f>150.75-1/32</f>
        <v>150.71875</v>
      </c>
      <c r="W140" s="2">
        <f>155.375-1/32</f>
        <v>155.34375</v>
      </c>
      <c r="X140" s="4">
        <f t="shared" si="13"/>
        <v>4.625</v>
      </c>
      <c r="Y140" s="13">
        <f t="shared" si="51"/>
        <v>0.9933109617</v>
      </c>
      <c r="Z140" s="4">
        <f t="shared" si="15"/>
        <v>0</v>
      </c>
      <c r="AB140" s="2">
        <f t="shared" si="44"/>
        <v>43</v>
      </c>
      <c r="AC140" s="4">
        <f t="shared" si="16"/>
        <v>129</v>
      </c>
      <c r="AD140" s="4">
        <f t="shared" si="17"/>
        <v>-0.96</v>
      </c>
      <c r="AE140" s="4">
        <f>150.75+1/32</f>
        <v>150.78125</v>
      </c>
      <c r="AF140" s="4">
        <f>155.375-1/32</f>
        <v>155.34375</v>
      </c>
      <c r="AG140" s="4">
        <f t="shared" si="18"/>
        <v>4.5625</v>
      </c>
      <c r="AH140" s="13">
        <f t="shared" si="52"/>
        <v>0.9965928351</v>
      </c>
      <c r="AI140" s="4">
        <f t="shared" si="20"/>
        <v>0</v>
      </c>
      <c r="AJ140" s="13"/>
      <c r="AK140" s="2">
        <f t="shared" si="45"/>
        <v>43</v>
      </c>
      <c r="AL140" s="4">
        <f t="shared" si="21"/>
        <v>129</v>
      </c>
      <c r="AM140" s="4">
        <f t="shared" si="22"/>
        <v>-0.99</v>
      </c>
      <c r="AN140" s="4">
        <f>150+13/16</f>
        <v>150.8125</v>
      </c>
      <c r="AO140" s="4">
        <f>155+5/16</f>
        <v>155.3125</v>
      </c>
      <c r="AP140" s="4">
        <f t="shared" si="23"/>
        <v>4.5</v>
      </c>
      <c r="AQ140" s="13">
        <f t="shared" si="53"/>
        <v>0.9931270663</v>
      </c>
      <c r="AR140" s="4">
        <f t="shared" si="25"/>
        <v>0</v>
      </c>
      <c r="AS140" s="13"/>
      <c r="AT140" s="2">
        <f t="shared" si="46"/>
        <v>43</v>
      </c>
      <c r="AU140" s="4">
        <f t="shared" si="26"/>
        <v>129</v>
      </c>
      <c r="AV140" s="4">
        <f t="shared" si="27"/>
        <v>-0.99</v>
      </c>
      <c r="AY140" s="4">
        <f t="shared" si="28"/>
        <v>0</v>
      </c>
      <c r="AZ140" s="13" t="str">
        <f t="shared" si="54"/>
        <v/>
      </c>
      <c r="BA140" s="4" t="str">
        <f t="shared" si="30"/>
        <v/>
      </c>
      <c r="BB140" s="13"/>
      <c r="BC140" s="2">
        <f t="shared" si="47"/>
        <v>43</v>
      </c>
      <c r="BD140" s="4">
        <f t="shared" si="31"/>
        <v>129</v>
      </c>
      <c r="BE140" s="4">
        <f t="shared" si="32"/>
        <v>-0.99</v>
      </c>
      <c r="BF140" s="2">
        <v>150.8125</v>
      </c>
      <c r="BG140" s="4">
        <f>155+5/16</f>
        <v>155.3125</v>
      </c>
      <c r="BH140" s="4">
        <f t="shared" si="33"/>
        <v>4.5</v>
      </c>
      <c r="BI140" s="13">
        <f t="shared" si="55"/>
        <v>0.9931270663</v>
      </c>
      <c r="BJ140" s="4">
        <f t="shared" si="35"/>
        <v>0</v>
      </c>
      <c r="BK140" s="13"/>
      <c r="BL140" s="2">
        <f t="shared" si="48"/>
        <v>43</v>
      </c>
      <c r="BM140" s="4">
        <f t="shared" si="36"/>
        <v>129</v>
      </c>
      <c r="BN140" s="4">
        <f t="shared" si="37"/>
        <v>-0.99</v>
      </c>
      <c r="BQ140" s="4">
        <f t="shared" si="38"/>
        <v>0</v>
      </c>
      <c r="BR140" s="13" t="str">
        <f t="shared" si="56"/>
        <v/>
      </c>
      <c r="BS140" s="4" t="str">
        <f t="shared" si="40"/>
        <v/>
      </c>
      <c r="BT140" s="25"/>
    </row>
    <row r="141">
      <c r="A141" s="2">
        <f t="shared" si="41"/>
        <v>43.5</v>
      </c>
      <c r="B141" s="4">
        <f t="shared" si="1"/>
        <v>130.5</v>
      </c>
      <c r="C141" s="4">
        <f t="shared" si="2"/>
        <v>-0.96</v>
      </c>
      <c r="F141" s="4">
        <f t="shared" si="3"/>
        <v>0</v>
      </c>
      <c r="G141" s="13" t="str">
        <f t="shared" si="49"/>
        <v/>
      </c>
      <c r="H141" s="4" t="str">
        <f t="shared" si="5"/>
        <v/>
      </c>
      <c r="J141" s="2">
        <f t="shared" si="42"/>
        <v>43.5</v>
      </c>
      <c r="K141" s="4">
        <f t="shared" si="6"/>
        <v>130.5</v>
      </c>
      <c r="L141" s="4">
        <f t="shared" si="7"/>
        <v>-1.05</v>
      </c>
      <c r="O141" s="4">
        <f t="shared" si="8"/>
        <v>0</v>
      </c>
      <c r="P141" s="13" t="str">
        <f t="shared" si="50"/>
        <v/>
      </c>
      <c r="Q141" s="4" t="str">
        <f t="shared" si="10"/>
        <v/>
      </c>
      <c r="S141" s="2">
        <f t="shared" si="43"/>
        <v>43.5</v>
      </c>
      <c r="T141" s="4">
        <f t="shared" si="11"/>
        <v>130.5</v>
      </c>
      <c r="U141" s="4">
        <f t="shared" si="12"/>
        <v>-1.11</v>
      </c>
      <c r="X141" s="4">
        <f t="shared" si="13"/>
        <v>0</v>
      </c>
      <c r="Y141" s="13" t="str">
        <f t="shared" si="51"/>
        <v/>
      </c>
      <c r="Z141" s="4" t="str">
        <f t="shared" si="15"/>
        <v/>
      </c>
      <c r="AB141" s="2">
        <f t="shared" si="44"/>
        <v>43.5</v>
      </c>
      <c r="AC141" s="4">
        <f t="shared" si="16"/>
        <v>130.5</v>
      </c>
      <c r="AD141" s="4">
        <f t="shared" si="17"/>
        <v>-0.99</v>
      </c>
      <c r="AG141" s="4">
        <f t="shared" si="18"/>
        <v>0</v>
      </c>
      <c r="AH141" s="13" t="str">
        <f t="shared" si="52"/>
        <v/>
      </c>
      <c r="AI141" s="4" t="str">
        <f t="shared" si="20"/>
        <v/>
      </c>
      <c r="AJ141" s="13"/>
      <c r="AK141" s="2">
        <f t="shared" si="45"/>
        <v>43.5</v>
      </c>
      <c r="AL141" s="4">
        <f t="shared" si="21"/>
        <v>130.5</v>
      </c>
      <c r="AM141" s="4">
        <f t="shared" si="22"/>
        <v>-1.02</v>
      </c>
      <c r="AP141" s="4">
        <f t="shared" si="23"/>
        <v>0</v>
      </c>
      <c r="AQ141" s="13" t="str">
        <f t="shared" si="53"/>
        <v/>
      </c>
      <c r="AR141" s="4" t="str">
        <f t="shared" si="25"/>
        <v/>
      </c>
      <c r="AS141" s="13"/>
      <c r="AT141" s="2">
        <f t="shared" si="46"/>
        <v>43.5</v>
      </c>
      <c r="AU141" s="4">
        <f t="shared" si="26"/>
        <v>130.5</v>
      </c>
      <c r="AV141" s="4">
        <f t="shared" si="27"/>
        <v>-1.02</v>
      </c>
      <c r="AY141" s="4">
        <f t="shared" si="28"/>
        <v>0</v>
      </c>
      <c r="AZ141" s="13" t="str">
        <f t="shared" si="54"/>
        <v/>
      </c>
      <c r="BA141" s="4" t="str">
        <f t="shared" si="30"/>
        <v/>
      </c>
      <c r="BB141" s="13"/>
      <c r="BC141" s="2">
        <f t="shared" si="47"/>
        <v>43.5</v>
      </c>
      <c r="BD141" s="4">
        <f t="shared" si="31"/>
        <v>130.5</v>
      </c>
      <c r="BE141" s="4">
        <f t="shared" si="32"/>
        <v>-1.02</v>
      </c>
      <c r="BH141" s="4">
        <f t="shared" si="33"/>
        <v>0</v>
      </c>
      <c r="BI141" s="13" t="str">
        <f t="shared" si="55"/>
        <v/>
      </c>
      <c r="BJ141" s="4" t="str">
        <f t="shared" si="35"/>
        <v/>
      </c>
      <c r="BK141" s="13"/>
      <c r="BL141" s="2">
        <f t="shared" si="48"/>
        <v>43.5</v>
      </c>
      <c r="BM141" s="4">
        <f t="shared" si="36"/>
        <v>130.5</v>
      </c>
      <c r="BN141" s="4">
        <f t="shared" si="37"/>
        <v>-1.02</v>
      </c>
      <c r="BQ141" s="4">
        <f t="shared" si="38"/>
        <v>0</v>
      </c>
      <c r="BR141" s="13" t="str">
        <f t="shared" si="56"/>
        <v/>
      </c>
      <c r="BS141" s="4" t="str">
        <f t="shared" si="40"/>
        <v/>
      </c>
      <c r="BT141" s="25"/>
    </row>
    <row r="142">
      <c r="A142" s="2">
        <f t="shared" si="41"/>
        <v>44</v>
      </c>
      <c r="B142" s="4">
        <f t="shared" si="1"/>
        <v>132</v>
      </c>
      <c r="C142" s="4">
        <f t="shared" si="2"/>
        <v>-0.99</v>
      </c>
      <c r="D142" s="2">
        <v>150.75</v>
      </c>
      <c r="E142" s="2">
        <f>155.375-1/32</f>
        <v>155.34375</v>
      </c>
      <c r="F142" s="4">
        <f t="shared" si="3"/>
        <v>4.59375</v>
      </c>
      <c r="G142" s="13">
        <f t="shared" si="49"/>
        <v>0.9966158955</v>
      </c>
      <c r="H142" s="4">
        <f t="shared" si="5"/>
        <v>0</v>
      </c>
      <c r="J142" s="2">
        <f t="shared" si="42"/>
        <v>44</v>
      </c>
      <c r="K142" s="4">
        <f t="shared" si="6"/>
        <v>132</v>
      </c>
      <c r="L142" s="4">
        <f t="shared" si="7"/>
        <v>-1.08</v>
      </c>
      <c r="M142" s="4">
        <f>150.75+1/32</f>
        <v>150.78125</v>
      </c>
      <c r="N142" s="4">
        <f>155.375-1/32</f>
        <v>155.34375</v>
      </c>
      <c r="O142" s="4">
        <f t="shared" si="8"/>
        <v>4.5625</v>
      </c>
      <c r="P142" s="13">
        <f t="shared" si="50"/>
        <v>0.9932202608</v>
      </c>
      <c r="Q142" s="4">
        <f t="shared" si="10"/>
        <v>0</v>
      </c>
      <c r="S142" s="2">
        <f t="shared" si="43"/>
        <v>44</v>
      </c>
      <c r="T142" s="4">
        <f t="shared" si="11"/>
        <v>132</v>
      </c>
      <c r="U142" s="4">
        <f t="shared" si="12"/>
        <v>-1.14</v>
      </c>
      <c r="V142" s="4">
        <f>150.75-1/32</f>
        <v>150.71875</v>
      </c>
      <c r="W142" s="2">
        <f>155.375-1/32</f>
        <v>155.34375</v>
      </c>
      <c r="X142" s="4">
        <f t="shared" si="13"/>
        <v>4.625</v>
      </c>
      <c r="Y142" s="13">
        <f t="shared" si="51"/>
        <v>0.9933109617</v>
      </c>
      <c r="Z142" s="4">
        <f t="shared" si="15"/>
        <v>0</v>
      </c>
      <c r="AB142" s="2">
        <f t="shared" si="44"/>
        <v>44</v>
      </c>
      <c r="AC142" s="4">
        <f t="shared" si="16"/>
        <v>132</v>
      </c>
      <c r="AD142" s="4">
        <f t="shared" si="17"/>
        <v>-1.02</v>
      </c>
      <c r="AE142" s="4">
        <f>150.75+1/32</f>
        <v>150.78125</v>
      </c>
      <c r="AF142" s="4">
        <f>155.375-1/32</f>
        <v>155.34375</v>
      </c>
      <c r="AG142" s="4">
        <f t="shared" si="18"/>
        <v>4.5625</v>
      </c>
      <c r="AH142" s="13">
        <f t="shared" si="52"/>
        <v>0.9965928351</v>
      </c>
      <c r="AI142" s="4">
        <f t="shared" si="20"/>
        <v>0</v>
      </c>
      <c r="AJ142" s="13"/>
      <c r="AK142" s="2">
        <f t="shared" si="45"/>
        <v>44</v>
      </c>
      <c r="AL142" s="4">
        <f t="shared" si="21"/>
        <v>132</v>
      </c>
      <c r="AM142" s="4">
        <f t="shared" si="22"/>
        <v>-1.05</v>
      </c>
      <c r="AN142" s="4">
        <f>150+13/16</f>
        <v>150.8125</v>
      </c>
      <c r="AO142" s="4">
        <f>155+5/16</f>
        <v>155.3125</v>
      </c>
      <c r="AP142" s="4">
        <f t="shared" si="23"/>
        <v>4.5</v>
      </c>
      <c r="AQ142" s="13">
        <f t="shared" si="53"/>
        <v>0.9931270663</v>
      </c>
      <c r="AR142" s="4">
        <f t="shared" si="25"/>
        <v>0</v>
      </c>
      <c r="AS142" s="13"/>
      <c r="AT142" s="2">
        <f t="shared" si="46"/>
        <v>44</v>
      </c>
      <c r="AU142" s="4">
        <f t="shared" si="26"/>
        <v>132</v>
      </c>
      <c r="AV142" s="4">
        <f t="shared" si="27"/>
        <v>-1.05</v>
      </c>
      <c r="AW142" s="4">
        <f>150.875-1/32</f>
        <v>150.84375</v>
      </c>
      <c r="AX142" s="4">
        <f>155+5/16-1/32</f>
        <v>155.28125</v>
      </c>
      <c r="AY142" s="4">
        <f t="shared" si="28"/>
        <v>4.4375</v>
      </c>
      <c r="AZ142" s="13">
        <f t="shared" si="54"/>
        <v>0.9964973623</v>
      </c>
      <c r="BA142" s="4">
        <f t="shared" si="30"/>
        <v>0</v>
      </c>
      <c r="BB142" s="13"/>
      <c r="BC142" s="2">
        <f t="shared" si="47"/>
        <v>44</v>
      </c>
      <c r="BD142" s="4">
        <f t="shared" si="31"/>
        <v>132</v>
      </c>
      <c r="BE142" s="4">
        <f t="shared" si="32"/>
        <v>-1.05</v>
      </c>
      <c r="BF142" s="2">
        <v>150.8125</v>
      </c>
      <c r="BG142" s="4">
        <f>155+5/16</f>
        <v>155.3125</v>
      </c>
      <c r="BH142" s="4">
        <f t="shared" si="33"/>
        <v>4.5</v>
      </c>
      <c r="BI142" s="13">
        <f t="shared" si="55"/>
        <v>0.9931270663</v>
      </c>
      <c r="BJ142" s="4">
        <f t="shared" si="35"/>
        <v>0</v>
      </c>
      <c r="BK142" s="13"/>
      <c r="BL142" s="2">
        <f t="shared" si="48"/>
        <v>44</v>
      </c>
      <c r="BM142" s="4">
        <f t="shared" si="36"/>
        <v>132</v>
      </c>
      <c r="BN142" s="4">
        <f t="shared" si="37"/>
        <v>-1.05</v>
      </c>
      <c r="BO142" s="4">
        <f>150.875</f>
        <v>150.875</v>
      </c>
      <c r="BP142" s="4">
        <f>155+5/16-1/32</f>
        <v>155.28125</v>
      </c>
      <c r="BQ142" s="4">
        <f t="shared" si="38"/>
        <v>4.40625</v>
      </c>
      <c r="BR142" s="13">
        <f t="shared" si="56"/>
        <v>0.9964726521</v>
      </c>
      <c r="BS142" s="4">
        <f t="shared" si="40"/>
        <v>0</v>
      </c>
      <c r="BT142" s="25"/>
    </row>
    <row r="143">
      <c r="A143" s="2">
        <f t="shared" si="41"/>
        <v>44.5</v>
      </c>
      <c r="B143" s="4">
        <f t="shared" si="1"/>
        <v>133.5</v>
      </c>
      <c r="C143" s="4">
        <f t="shared" si="2"/>
        <v>-1.02</v>
      </c>
      <c r="F143" s="4">
        <f t="shared" si="3"/>
        <v>0</v>
      </c>
      <c r="G143" s="13" t="str">
        <f t="shared" si="49"/>
        <v/>
      </c>
      <c r="H143" s="4" t="str">
        <f t="shared" si="5"/>
        <v/>
      </c>
      <c r="J143" s="2">
        <f t="shared" si="42"/>
        <v>44.5</v>
      </c>
      <c r="K143" s="4">
        <f t="shared" si="6"/>
        <v>133.5</v>
      </c>
      <c r="L143" s="4">
        <f t="shared" si="7"/>
        <v>-1.11</v>
      </c>
      <c r="O143" s="4">
        <f t="shared" si="8"/>
        <v>0</v>
      </c>
      <c r="P143" s="13" t="str">
        <f t="shared" si="50"/>
        <v/>
      </c>
      <c r="Q143" s="4" t="str">
        <f t="shared" si="10"/>
        <v/>
      </c>
      <c r="S143" s="2">
        <f t="shared" si="43"/>
        <v>44.5</v>
      </c>
      <c r="T143" s="4">
        <f t="shared" si="11"/>
        <v>133.5</v>
      </c>
      <c r="U143" s="4">
        <f t="shared" si="12"/>
        <v>-1.17</v>
      </c>
      <c r="X143" s="4">
        <f t="shared" si="13"/>
        <v>0</v>
      </c>
      <c r="Y143" s="13" t="str">
        <f t="shared" si="51"/>
        <v/>
      </c>
      <c r="Z143" s="4" t="str">
        <f t="shared" si="15"/>
        <v/>
      </c>
      <c r="AB143" s="2">
        <f t="shared" si="44"/>
        <v>44.5</v>
      </c>
      <c r="AC143" s="4">
        <f t="shared" si="16"/>
        <v>133.5</v>
      </c>
      <c r="AD143" s="4">
        <f t="shared" si="17"/>
        <v>-1.05</v>
      </c>
      <c r="AG143" s="4">
        <f t="shared" si="18"/>
        <v>0</v>
      </c>
      <c r="AH143" s="13" t="str">
        <f t="shared" si="52"/>
        <v/>
      </c>
      <c r="AI143" s="4" t="str">
        <f t="shared" si="20"/>
        <v/>
      </c>
      <c r="AJ143" s="13"/>
      <c r="AK143" s="2">
        <f t="shared" si="45"/>
        <v>44.5</v>
      </c>
      <c r="AL143" s="4">
        <f t="shared" si="21"/>
        <v>133.5</v>
      </c>
      <c r="AM143" s="4">
        <f t="shared" si="22"/>
        <v>-1.08</v>
      </c>
      <c r="AP143" s="4">
        <f t="shared" si="23"/>
        <v>0</v>
      </c>
      <c r="AQ143" s="13" t="str">
        <f t="shared" si="53"/>
        <v/>
      </c>
      <c r="AR143" s="4" t="str">
        <f t="shared" si="25"/>
        <v/>
      </c>
      <c r="AS143" s="13"/>
      <c r="AT143" s="2">
        <f t="shared" si="46"/>
        <v>44.5</v>
      </c>
      <c r="AU143" s="4">
        <f t="shared" si="26"/>
        <v>133.5</v>
      </c>
      <c r="AV143" s="4">
        <f t="shared" si="27"/>
        <v>-1.08</v>
      </c>
      <c r="AY143" s="4">
        <f t="shared" si="28"/>
        <v>0</v>
      </c>
      <c r="AZ143" s="13" t="str">
        <f t="shared" si="54"/>
        <v/>
      </c>
      <c r="BA143" s="4" t="str">
        <f t="shared" si="30"/>
        <v/>
      </c>
      <c r="BB143" s="13"/>
      <c r="BC143" s="2">
        <f t="shared" si="47"/>
        <v>44.5</v>
      </c>
      <c r="BD143" s="4">
        <f t="shared" si="31"/>
        <v>133.5</v>
      </c>
      <c r="BE143" s="4">
        <f t="shared" si="32"/>
        <v>-1.08</v>
      </c>
      <c r="BH143" s="4">
        <f t="shared" si="33"/>
        <v>0</v>
      </c>
      <c r="BI143" s="13" t="str">
        <f t="shared" si="55"/>
        <v/>
      </c>
      <c r="BJ143" s="4" t="str">
        <f t="shared" si="35"/>
        <v/>
      </c>
      <c r="BK143" s="13"/>
      <c r="BL143" s="2">
        <f t="shared" si="48"/>
        <v>44.5</v>
      </c>
      <c r="BM143" s="4">
        <f t="shared" si="36"/>
        <v>133.5</v>
      </c>
      <c r="BN143" s="4">
        <f t="shared" si="37"/>
        <v>-1.08</v>
      </c>
      <c r="BQ143" s="4">
        <f t="shared" si="38"/>
        <v>0</v>
      </c>
      <c r="BR143" s="13" t="str">
        <f t="shared" si="56"/>
        <v/>
      </c>
      <c r="BS143" s="4" t="str">
        <f t="shared" si="40"/>
        <v/>
      </c>
      <c r="BT143" s="25"/>
    </row>
    <row r="144">
      <c r="A144" s="2">
        <f t="shared" si="41"/>
        <v>45</v>
      </c>
      <c r="B144" s="4">
        <f t="shared" si="1"/>
        <v>135</v>
      </c>
      <c r="C144" s="4">
        <f t="shared" si="2"/>
        <v>-1.05</v>
      </c>
      <c r="D144" s="2">
        <v>150.75</v>
      </c>
      <c r="E144" s="2">
        <v>155.375</v>
      </c>
      <c r="F144" s="4">
        <f t="shared" si="3"/>
        <v>4.625</v>
      </c>
      <c r="G144" s="13">
        <f t="shared" si="49"/>
        <v>1</v>
      </c>
      <c r="H144" s="4">
        <f t="shared" si="5"/>
        <v>0</v>
      </c>
      <c r="J144" s="2">
        <f t="shared" si="42"/>
        <v>45</v>
      </c>
      <c r="K144" s="4">
        <f t="shared" si="6"/>
        <v>135</v>
      </c>
      <c r="L144" s="4">
        <f t="shared" si="7"/>
        <v>-1.14</v>
      </c>
      <c r="M144" s="4">
        <f>150.75+1/32</f>
        <v>150.78125</v>
      </c>
      <c r="N144" s="4">
        <f>155.375-1/32</f>
        <v>155.34375</v>
      </c>
      <c r="O144" s="4">
        <f t="shared" si="8"/>
        <v>4.5625</v>
      </c>
      <c r="P144" s="13">
        <f t="shared" si="50"/>
        <v>0.9932202608</v>
      </c>
      <c r="Q144" s="4">
        <f t="shared" si="10"/>
        <v>0</v>
      </c>
      <c r="S144" s="2">
        <f t="shared" si="43"/>
        <v>45</v>
      </c>
      <c r="T144" s="4">
        <f t="shared" si="11"/>
        <v>135</v>
      </c>
      <c r="U144" s="4">
        <f t="shared" si="12"/>
        <v>-1.2</v>
      </c>
      <c r="V144" s="4">
        <f>150.75-1/32</f>
        <v>150.71875</v>
      </c>
      <c r="W144" s="2">
        <f>155.375-1/32</f>
        <v>155.34375</v>
      </c>
      <c r="X144" s="4">
        <f t="shared" si="13"/>
        <v>4.625</v>
      </c>
      <c r="Y144" s="13">
        <f t="shared" si="51"/>
        <v>0.9933109617</v>
      </c>
      <c r="Z144" s="4">
        <f t="shared" si="15"/>
        <v>0</v>
      </c>
      <c r="AB144" s="2">
        <f t="shared" si="44"/>
        <v>45</v>
      </c>
      <c r="AC144" s="4">
        <f t="shared" si="16"/>
        <v>135</v>
      </c>
      <c r="AD144" s="4">
        <f t="shared" si="17"/>
        <v>-1.08</v>
      </c>
      <c r="AE144" s="4">
        <f>150.75+1/32</f>
        <v>150.78125</v>
      </c>
      <c r="AF144" s="4">
        <f>155.375-1/32</f>
        <v>155.34375</v>
      </c>
      <c r="AG144" s="4">
        <f t="shared" si="18"/>
        <v>4.5625</v>
      </c>
      <c r="AH144" s="13">
        <f t="shared" si="52"/>
        <v>0.9965928351</v>
      </c>
      <c r="AI144" s="4">
        <f t="shared" si="20"/>
        <v>0</v>
      </c>
      <c r="AJ144" s="13"/>
      <c r="AK144" s="2">
        <f t="shared" si="45"/>
        <v>45</v>
      </c>
      <c r="AL144" s="4">
        <f t="shared" si="21"/>
        <v>135</v>
      </c>
      <c r="AM144" s="4">
        <f t="shared" si="22"/>
        <v>-1.11</v>
      </c>
      <c r="AN144" s="4">
        <f>150+13/16</f>
        <v>150.8125</v>
      </c>
      <c r="AO144" s="4">
        <f>155+5/16</f>
        <v>155.3125</v>
      </c>
      <c r="AP144" s="4">
        <f t="shared" si="23"/>
        <v>4.5</v>
      </c>
      <c r="AQ144" s="13">
        <f t="shared" si="53"/>
        <v>0.9931270663</v>
      </c>
      <c r="AR144" s="4">
        <f t="shared" si="25"/>
        <v>0</v>
      </c>
      <c r="AS144" s="13"/>
      <c r="AT144" s="2">
        <f t="shared" si="46"/>
        <v>45</v>
      </c>
      <c r="AU144" s="4">
        <f t="shared" si="26"/>
        <v>135</v>
      </c>
      <c r="AV144" s="4">
        <f t="shared" si="27"/>
        <v>-1.11</v>
      </c>
      <c r="AY144" s="4">
        <f t="shared" si="28"/>
        <v>0</v>
      </c>
      <c r="AZ144" s="13" t="str">
        <f t="shared" si="54"/>
        <v/>
      </c>
      <c r="BA144" s="4" t="str">
        <f t="shared" si="30"/>
        <v/>
      </c>
      <c r="BB144" s="13"/>
      <c r="BC144" s="2">
        <f t="shared" si="47"/>
        <v>45</v>
      </c>
      <c r="BD144" s="4">
        <f t="shared" si="31"/>
        <v>135</v>
      </c>
      <c r="BE144" s="4">
        <f t="shared" si="32"/>
        <v>-1.11</v>
      </c>
      <c r="BF144" s="2">
        <v>150.8125</v>
      </c>
      <c r="BG144" s="4">
        <f>155+5/16</f>
        <v>155.3125</v>
      </c>
      <c r="BH144" s="4">
        <f t="shared" si="33"/>
        <v>4.5</v>
      </c>
      <c r="BI144" s="13">
        <f t="shared" si="55"/>
        <v>0.9931270663</v>
      </c>
      <c r="BJ144" s="4">
        <f t="shared" si="35"/>
        <v>0</v>
      </c>
      <c r="BK144" s="13"/>
      <c r="BL144" s="2">
        <f t="shared" si="48"/>
        <v>45</v>
      </c>
      <c r="BM144" s="4">
        <f t="shared" si="36"/>
        <v>135</v>
      </c>
      <c r="BN144" s="4">
        <f t="shared" si="37"/>
        <v>-1.11</v>
      </c>
      <c r="BQ144" s="4">
        <f t="shared" si="38"/>
        <v>0</v>
      </c>
      <c r="BR144" s="13" t="str">
        <f t="shared" si="56"/>
        <v/>
      </c>
      <c r="BS144" s="4" t="str">
        <f t="shared" si="40"/>
        <v/>
      </c>
      <c r="BT144" s="25"/>
    </row>
    <row r="145">
      <c r="A145" s="2">
        <f t="shared" si="41"/>
        <v>45.5</v>
      </c>
      <c r="B145" s="4">
        <f t="shared" si="1"/>
        <v>136.5</v>
      </c>
      <c r="C145" s="4">
        <f t="shared" si="2"/>
        <v>-1.08</v>
      </c>
      <c r="F145" s="4">
        <f t="shared" si="3"/>
        <v>0</v>
      </c>
      <c r="G145" s="13" t="str">
        <f t="shared" si="49"/>
        <v/>
      </c>
      <c r="H145" s="4" t="str">
        <f t="shared" si="5"/>
        <v/>
      </c>
      <c r="J145" s="2">
        <f t="shared" si="42"/>
        <v>45.5</v>
      </c>
      <c r="K145" s="4">
        <f t="shared" si="6"/>
        <v>136.5</v>
      </c>
      <c r="L145" s="4">
        <f t="shared" si="7"/>
        <v>-1.17</v>
      </c>
      <c r="O145" s="4">
        <f t="shared" si="8"/>
        <v>0</v>
      </c>
      <c r="P145" s="13" t="str">
        <f t="shared" si="50"/>
        <v/>
      </c>
      <c r="Q145" s="4" t="str">
        <f t="shared" si="10"/>
        <v/>
      </c>
      <c r="S145" s="2">
        <f t="shared" si="43"/>
        <v>45.5</v>
      </c>
      <c r="T145" s="4">
        <f t="shared" si="11"/>
        <v>136.5</v>
      </c>
      <c r="U145" s="4">
        <f t="shared" si="12"/>
        <v>-1.23</v>
      </c>
      <c r="X145" s="4">
        <f t="shared" si="13"/>
        <v>0</v>
      </c>
      <c r="Y145" s="13" t="str">
        <f t="shared" si="51"/>
        <v/>
      </c>
      <c r="Z145" s="4" t="str">
        <f t="shared" si="15"/>
        <v/>
      </c>
      <c r="AB145" s="2">
        <f t="shared" si="44"/>
        <v>45.5</v>
      </c>
      <c r="AC145" s="4">
        <f t="shared" si="16"/>
        <v>136.5</v>
      </c>
      <c r="AD145" s="4">
        <f t="shared" si="17"/>
        <v>-1.11</v>
      </c>
      <c r="AG145" s="4">
        <f t="shared" si="18"/>
        <v>0</v>
      </c>
      <c r="AH145" s="13" t="str">
        <f t="shared" si="52"/>
        <v/>
      </c>
      <c r="AI145" s="4" t="str">
        <f t="shared" si="20"/>
        <v/>
      </c>
      <c r="AK145" s="2">
        <f t="shared" si="45"/>
        <v>45.5</v>
      </c>
      <c r="AL145" s="4">
        <f t="shared" si="21"/>
        <v>136.5</v>
      </c>
      <c r="AM145" s="4">
        <f t="shared" si="22"/>
        <v>-1.14</v>
      </c>
      <c r="AP145" s="4">
        <f t="shared" si="23"/>
        <v>0</v>
      </c>
      <c r="AQ145" s="13" t="str">
        <f t="shared" si="53"/>
        <v/>
      </c>
      <c r="AR145" s="4" t="str">
        <f t="shared" si="25"/>
        <v/>
      </c>
      <c r="AT145" s="2">
        <f t="shared" si="46"/>
        <v>45.5</v>
      </c>
      <c r="AU145" s="4">
        <f t="shared" si="26"/>
        <v>136.5</v>
      </c>
      <c r="AV145" s="4">
        <f t="shared" si="27"/>
        <v>-1.14</v>
      </c>
      <c r="AY145" s="4">
        <f t="shared" si="28"/>
        <v>0</v>
      </c>
      <c r="AZ145" s="13" t="str">
        <f t="shared" si="54"/>
        <v/>
      </c>
      <c r="BA145" s="4" t="str">
        <f t="shared" si="30"/>
        <v/>
      </c>
      <c r="BC145" s="2">
        <f t="shared" si="47"/>
        <v>45.5</v>
      </c>
      <c r="BD145" s="4">
        <f t="shared" si="31"/>
        <v>136.5</v>
      </c>
      <c r="BE145" s="4">
        <f t="shared" si="32"/>
        <v>-1.14</v>
      </c>
      <c r="BH145" s="4">
        <f t="shared" si="33"/>
        <v>0</v>
      </c>
      <c r="BI145" s="13" t="str">
        <f t="shared" si="55"/>
        <v/>
      </c>
      <c r="BJ145" s="4" t="str">
        <f t="shared" si="35"/>
        <v/>
      </c>
      <c r="BL145" s="2">
        <f t="shared" si="48"/>
        <v>45.5</v>
      </c>
      <c r="BM145" s="4">
        <f t="shared" si="36"/>
        <v>136.5</v>
      </c>
      <c r="BN145" s="4">
        <f t="shared" si="37"/>
        <v>-1.14</v>
      </c>
      <c r="BQ145" s="4">
        <f t="shared" si="38"/>
        <v>0</v>
      </c>
      <c r="BR145" s="13" t="str">
        <f t="shared" si="56"/>
        <v/>
      </c>
      <c r="BS145" s="4" t="str">
        <f t="shared" si="40"/>
        <v/>
      </c>
    </row>
    <row r="146">
      <c r="A146" s="2">
        <f t="shared" si="41"/>
        <v>46</v>
      </c>
      <c r="B146" s="4">
        <f t="shared" si="1"/>
        <v>138</v>
      </c>
      <c r="C146" s="4">
        <f t="shared" si="2"/>
        <v>-1.11</v>
      </c>
      <c r="D146" s="2">
        <v>150.75</v>
      </c>
      <c r="E146" s="2">
        <v>155.375</v>
      </c>
      <c r="F146" s="4">
        <f t="shared" si="3"/>
        <v>4.625</v>
      </c>
      <c r="G146" s="13">
        <f t="shared" si="49"/>
        <v>1</v>
      </c>
      <c r="H146" s="4">
        <f t="shared" si="5"/>
        <v>0</v>
      </c>
      <c r="J146" s="2">
        <f t="shared" si="42"/>
        <v>46</v>
      </c>
      <c r="K146" s="4">
        <f t="shared" si="6"/>
        <v>138</v>
      </c>
      <c r="L146" s="4">
        <f t="shared" si="7"/>
        <v>-1.2</v>
      </c>
      <c r="M146" s="4">
        <f>150.75+1/32</f>
        <v>150.78125</v>
      </c>
      <c r="N146" s="4">
        <f>155.375-1/32</f>
        <v>155.34375</v>
      </c>
      <c r="O146" s="4">
        <f t="shared" si="8"/>
        <v>4.5625</v>
      </c>
      <c r="P146" s="13">
        <f t="shared" si="50"/>
        <v>0.9932202608</v>
      </c>
      <c r="Q146" s="4">
        <f t="shared" si="10"/>
        <v>0</v>
      </c>
      <c r="S146" s="2">
        <f t="shared" si="43"/>
        <v>46</v>
      </c>
      <c r="T146" s="4">
        <f t="shared" si="11"/>
        <v>138</v>
      </c>
      <c r="U146" s="4">
        <f t="shared" si="12"/>
        <v>-1.26</v>
      </c>
      <c r="V146" s="4">
        <f>150.75-1/32</f>
        <v>150.71875</v>
      </c>
      <c r="W146" s="2">
        <v>155.375</v>
      </c>
      <c r="X146" s="4">
        <f t="shared" si="13"/>
        <v>4.65625</v>
      </c>
      <c r="Y146" s="13">
        <f t="shared" si="51"/>
        <v>0.9966610925</v>
      </c>
      <c r="Z146" s="4">
        <f t="shared" si="15"/>
        <v>0</v>
      </c>
      <c r="AB146" s="2">
        <f t="shared" si="44"/>
        <v>46</v>
      </c>
      <c r="AC146" s="4">
        <f t="shared" si="16"/>
        <v>138</v>
      </c>
      <c r="AD146" s="4">
        <f t="shared" si="17"/>
        <v>-1.14</v>
      </c>
      <c r="AE146" s="4">
        <f>150.75+1/32</f>
        <v>150.78125</v>
      </c>
      <c r="AF146" s="4">
        <f>155.375-1/32</f>
        <v>155.34375</v>
      </c>
      <c r="AG146" s="4">
        <f t="shared" si="18"/>
        <v>4.5625</v>
      </c>
      <c r="AH146" s="13">
        <f t="shared" si="52"/>
        <v>0.9965928351</v>
      </c>
      <c r="AI146" s="4">
        <f t="shared" si="20"/>
        <v>0</v>
      </c>
      <c r="AK146" s="2">
        <f t="shared" si="45"/>
        <v>46</v>
      </c>
      <c r="AL146" s="4">
        <f t="shared" si="21"/>
        <v>138</v>
      </c>
      <c r="AM146" s="4">
        <f t="shared" si="22"/>
        <v>-1.17</v>
      </c>
      <c r="AN146" s="4">
        <f>150+13/16</f>
        <v>150.8125</v>
      </c>
      <c r="AO146" s="4">
        <f>155+5/16</f>
        <v>155.3125</v>
      </c>
      <c r="AP146" s="4">
        <f t="shared" si="23"/>
        <v>4.5</v>
      </c>
      <c r="AQ146" s="13">
        <f t="shared" si="53"/>
        <v>0.9931270663</v>
      </c>
      <c r="AR146" s="4">
        <f t="shared" si="25"/>
        <v>0</v>
      </c>
      <c r="AT146" s="2">
        <f t="shared" si="46"/>
        <v>46</v>
      </c>
      <c r="AU146" s="4">
        <f t="shared" si="26"/>
        <v>138</v>
      </c>
      <c r="AV146" s="4">
        <f t="shared" si="27"/>
        <v>-1.17</v>
      </c>
      <c r="AW146" s="4">
        <f>150.875-1/32</f>
        <v>150.84375</v>
      </c>
      <c r="AX146" s="4">
        <f>155+5/16</f>
        <v>155.3125</v>
      </c>
      <c r="AY146" s="4">
        <f t="shared" si="28"/>
        <v>4.46875</v>
      </c>
      <c r="AZ146" s="13">
        <f t="shared" si="54"/>
        <v>1</v>
      </c>
      <c r="BA146" s="4">
        <f t="shared" si="30"/>
        <v>0</v>
      </c>
      <c r="BC146" s="2">
        <f t="shared" si="47"/>
        <v>46</v>
      </c>
      <c r="BD146" s="4">
        <f t="shared" si="31"/>
        <v>138</v>
      </c>
      <c r="BE146" s="4">
        <f t="shared" si="32"/>
        <v>-1.17</v>
      </c>
      <c r="BF146" s="2">
        <v>150.8125</v>
      </c>
      <c r="BG146" s="4">
        <f>155+5/16</f>
        <v>155.3125</v>
      </c>
      <c r="BH146" s="4">
        <f t="shared" si="33"/>
        <v>4.5</v>
      </c>
      <c r="BI146" s="13">
        <f t="shared" si="55"/>
        <v>0.9931270663</v>
      </c>
      <c r="BJ146" s="4">
        <f t="shared" si="35"/>
        <v>0</v>
      </c>
      <c r="BL146" s="2">
        <f t="shared" si="48"/>
        <v>46</v>
      </c>
      <c r="BM146" s="4">
        <f t="shared" si="36"/>
        <v>138</v>
      </c>
      <c r="BN146" s="4">
        <f t="shared" si="37"/>
        <v>-1.17</v>
      </c>
      <c r="BO146" s="4">
        <f>150.875</f>
        <v>150.875</v>
      </c>
      <c r="BP146" s="4">
        <f>155+5/16-1/32</f>
        <v>155.28125</v>
      </c>
      <c r="BQ146" s="4">
        <f t="shared" si="38"/>
        <v>4.40625</v>
      </c>
      <c r="BR146" s="13">
        <f t="shared" si="56"/>
        <v>0.9964726521</v>
      </c>
      <c r="BS146" s="4">
        <f t="shared" si="40"/>
        <v>0</v>
      </c>
    </row>
    <row r="147">
      <c r="A147" s="2">
        <f t="shared" si="41"/>
        <v>46.5</v>
      </c>
      <c r="B147" s="4">
        <f t="shared" si="1"/>
        <v>139.5</v>
      </c>
      <c r="C147" s="4">
        <f t="shared" si="2"/>
        <v>-1.14</v>
      </c>
      <c r="F147" s="4">
        <f t="shared" si="3"/>
        <v>0</v>
      </c>
      <c r="G147" s="13" t="str">
        <f t="shared" si="49"/>
        <v/>
      </c>
      <c r="H147" s="4" t="str">
        <f t="shared" si="5"/>
        <v/>
      </c>
      <c r="J147" s="2">
        <f t="shared" si="42"/>
        <v>46.5</v>
      </c>
      <c r="K147" s="4">
        <f t="shared" si="6"/>
        <v>139.5</v>
      </c>
      <c r="L147" s="4">
        <f t="shared" si="7"/>
        <v>-1.23</v>
      </c>
      <c r="O147" s="4">
        <f t="shared" si="8"/>
        <v>0</v>
      </c>
      <c r="P147" s="13" t="str">
        <f t="shared" si="50"/>
        <v/>
      </c>
      <c r="Q147" s="4" t="str">
        <f t="shared" si="10"/>
        <v/>
      </c>
      <c r="S147" s="2">
        <f t="shared" si="43"/>
        <v>46.5</v>
      </c>
      <c r="T147" s="4">
        <f t="shared" si="11"/>
        <v>139.5</v>
      </c>
      <c r="U147" s="4">
        <f t="shared" si="12"/>
        <v>-1.29</v>
      </c>
      <c r="X147" s="4">
        <f t="shared" si="13"/>
        <v>0</v>
      </c>
      <c r="Y147" s="13" t="str">
        <f t="shared" si="51"/>
        <v/>
      </c>
      <c r="Z147" s="4" t="str">
        <f t="shared" si="15"/>
        <v/>
      </c>
      <c r="AB147" s="2">
        <f t="shared" si="44"/>
        <v>46.5</v>
      </c>
      <c r="AC147" s="4">
        <f t="shared" si="16"/>
        <v>139.5</v>
      </c>
      <c r="AD147" s="4">
        <f t="shared" si="17"/>
        <v>-1.17</v>
      </c>
      <c r="AG147" s="4">
        <f t="shared" si="18"/>
        <v>0</v>
      </c>
      <c r="AH147" s="13" t="str">
        <f t="shared" si="52"/>
        <v/>
      </c>
      <c r="AI147" s="4" t="str">
        <f t="shared" si="20"/>
        <v/>
      </c>
      <c r="AK147" s="2">
        <f t="shared" si="45"/>
        <v>46.5</v>
      </c>
      <c r="AL147" s="4">
        <f t="shared" si="21"/>
        <v>139.5</v>
      </c>
      <c r="AM147" s="4">
        <f t="shared" si="22"/>
        <v>-1.2</v>
      </c>
      <c r="AP147" s="4">
        <f t="shared" si="23"/>
        <v>0</v>
      </c>
      <c r="AQ147" s="13" t="str">
        <f t="shared" si="53"/>
        <v/>
      </c>
      <c r="AR147" s="4" t="str">
        <f t="shared" si="25"/>
        <v/>
      </c>
      <c r="AT147" s="2">
        <f t="shared" si="46"/>
        <v>46.5</v>
      </c>
      <c r="AU147" s="4">
        <f t="shared" si="26"/>
        <v>139.5</v>
      </c>
      <c r="AV147" s="4">
        <f t="shared" si="27"/>
        <v>-1.2</v>
      </c>
      <c r="AY147" s="4">
        <f t="shared" si="28"/>
        <v>0</v>
      </c>
      <c r="AZ147" s="13" t="str">
        <f t="shared" si="54"/>
        <v/>
      </c>
      <c r="BA147" s="4" t="str">
        <f t="shared" si="30"/>
        <v/>
      </c>
      <c r="BC147" s="2">
        <f t="shared" si="47"/>
        <v>46.5</v>
      </c>
      <c r="BD147" s="4">
        <f t="shared" si="31"/>
        <v>139.5</v>
      </c>
      <c r="BE147" s="4">
        <f t="shared" si="32"/>
        <v>-1.2</v>
      </c>
      <c r="BH147" s="4">
        <f t="shared" si="33"/>
        <v>0</v>
      </c>
      <c r="BI147" s="13" t="str">
        <f t="shared" si="55"/>
        <v/>
      </c>
      <c r="BJ147" s="4" t="str">
        <f t="shared" si="35"/>
        <v/>
      </c>
      <c r="BL147" s="2">
        <f t="shared" si="48"/>
        <v>46.5</v>
      </c>
      <c r="BM147" s="4">
        <f t="shared" si="36"/>
        <v>139.5</v>
      </c>
      <c r="BN147" s="4">
        <f t="shared" si="37"/>
        <v>-1.2</v>
      </c>
      <c r="BQ147" s="4">
        <f t="shared" si="38"/>
        <v>0</v>
      </c>
      <c r="BR147" s="13" t="str">
        <f t="shared" si="56"/>
        <v/>
      </c>
      <c r="BS147" s="4" t="str">
        <f t="shared" si="40"/>
        <v/>
      </c>
    </row>
    <row r="148">
      <c r="A148" s="2">
        <f t="shared" si="41"/>
        <v>47</v>
      </c>
      <c r="B148" s="4">
        <f t="shared" si="1"/>
        <v>141</v>
      </c>
      <c r="C148" s="4">
        <f t="shared" si="2"/>
        <v>-1.17</v>
      </c>
      <c r="D148" s="2">
        <v>150.75</v>
      </c>
      <c r="E148" s="2">
        <v>155.375</v>
      </c>
      <c r="F148" s="4">
        <f t="shared" si="3"/>
        <v>4.625</v>
      </c>
      <c r="G148" s="13">
        <f t="shared" si="49"/>
        <v>1</v>
      </c>
      <c r="H148" s="4">
        <f t="shared" si="5"/>
        <v>0</v>
      </c>
      <c r="J148" s="2">
        <f t="shared" si="42"/>
        <v>47</v>
      </c>
      <c r="K148" s="4">
        <f t="shared" si="6"/>
        <v>141</v>
      </c>
      <c r="L148" s="4">
        <f t="shared" si="7"/>
        <v>-1.26</v>
      </c>
      <c r="M148" s="4">
        <f>150.75+1/32</f>
        <v>150.78125</v>
      </c>
      <c r="N148" s="4">
        <f>155.375-1/32</f>
        <v>155.34375</v>
      </c>
      <c r="O148" s="4">
        <f t="shared" si="8"/>
        <v>4.5625</v>
      </c>
      <c r="P148" s="13">
        <f t="shared" si="50"/>
        <v>0.9932202608</v>
      </c>
      <c r="Q148" s="4">
        <f t="shared" si="10"/>
        <v>0</v>
      </c>
      <c r="S148" s="2">
        <f t="shared" si="43"/>
        <v>47</v>
      </c>
      <c r="T148" s="4">
        <f t="shared" si="11"/>
        <v>141</v>
      </c>
      <c r="U148" s="4">
        <f t="shared" si="12"/>
        <v>-1.32</v>
      </c>
      <c r="V148" s="4">
        <f>150.75-1/32</f>
        <v>150.71875</v>
      </c>
      <c r="W148" s="2">
        <v>155.375</v>
      </c>
      <c r="X148" s="4">
        <f t="shared" si="13"/>
        <v>4.65625</v>
      </c>
      <c r="Y148" s="13">
        <f t="shared" si="51"/>
        <v>0.9966610925</v>
      </c>
      <c r="Z148" s="4">
        <f t="shared" si="15"/>
        <v>0</v>
      </c>
      <c r="AB148" s="2">
        <f t="shared" si="44"/>
        <v>47</v>
      </c>
      <c r="AC148" s="4">
        <f t="shared" si="16"/>
        <v>141</v>
      </c>
      <c r="AD148" s="4">
        <f t="shared" si="17"/>
        <v>-1.2</v>
      </c>
      <c r="AE148" s="4">
        <f>150.75+1/32</f>
        <v>150.78125</v>
      </c>
      <c r="AF148" s="4">
        <f>155.375-1/32</f>
        <v>155.34375</v>
      </c>
      <c r="AG148" s="4">
        <f t="shared" si="18"/>
        <v>4.5625</v>
      </c>
      <c r="AH148" s="13">
        <f t="shared" si="52"/>
        <v>0.9965928351</v>
      </c>
      <c r="AI148" s="4">
        <f t="shared" si="20"/>
        <v>0</v>
      </c>
      <c r="AK148" s="2">
        <f t="shared" si="45"/>
        <v>47</v>
      </c>
      <c r="AL148" s="4">
        <f t="shared" si="21"/>
        <v>141</v>
      </c>
      <c r="AM148" s="4">
        <f t="shared" si="22"/>
        <v>-1.23</v>
      </c>
      <c r="AP148" s="4">
        <f t="shared" si="23"/>
        <v>0</v>
      </c>
      <c r="AQ148" s="13" t="str">
        <f t="shared" si="53"/>
        <v/>
      </c>
      <c r="AR148" s="4" t="str">
        <f t="shared" si="25"/>
        <v/>
      </c>
      <c r="AT148" s="2">
        <f t="shared" si="46"/>
        <v>47</v>
      </c>
      <c r="AU148" s="4">
        <f t="shared" si="26"/>
        <v>141</v>
      </c>
      <c r="AV148" s="4">
        <f t="shared" si="27"/>
        <v>-1.23</v>
      </c>
      <c r="AY148" s="4">
        <f t="shared" si="28"/>
        <v>0</v>
      </c>
      <c r="AZ148" s="13" t="str">
        <f t="shared" si="54"/>
        <v/>
      </c>
      <c r="BA148" s="4" t="str">
        <f t="shared" si="30"/>
        <v/>
      </c>
      <c r="BC148" s="2">
        <f t="shared" si="47"/>
        <v>47</v>
      </c>
      <c r="BD148" s="4">
        <f t="shared" si="31"/>
        <v>141</v>
      </c>
      <c r="BE148" s="4">
        <f t="shared" si="32"/>
        <v>-1.23</v>
      </c>
      <c r="BH148" s="4">
        <f t="shared" si="33"/>
        <v>0</v>
      </c>
      <c r="BI148" s="13" t="str">
        <f t="shared" si="55"/>
        <v/>
      </c>
      <c r="BJ148" s="4" t="str">
        <f t="shared" si="35"/>
        <v/>
      </c>
      <c r="BL148" s="2">
        <f t="shared" si="48"/>
        <v>47</v>
      </c>
      <c r="BM148" s="4">
        <f t="shared" si="36"/>
        <v>141</v>
      </c>
      <c r="BN148" s="4">
        <f t="shared" si="37"/>
        <v>-1.23</v>
      </c>
      <c r="BQ148" s="4">
        <f t="shared" si="38"/>
        <v>0</v>
      </c>
      <c r="BR148" s="13" t="str">
        <f t="shared" si="56"/>
        <v/>
      </c>
      <c r="BS148" s="4" t="str">
        <f t="shared" si="40"/>
        <v/>
      </c>
    </row>
    <row r="149">
      <c r="A149" s="2">
        <f t="shared" si="41"/>
        <v>47.5</v>
      </c>
      <c r="B149" s="4">
        <f t="shared" si="1"/>
        <v>142.5</v>
      </c>
      <c r="C149" s="4">
        <f t="shared" si="2"/>
        <v>-1.2</v>
      </c>
      <c r="F149" s="4">
        <f t="shared" si="3"/>
        <v>0</v>
      </c>
      <c r="G149" s="13" t="str">
        <f t="shared" si="49"/>
        <v/>
      </c>
      <c r="H149" s="4" t="str">
        <f t="shared" si="5"/>
        <v/>
      </c>
      <c r="J149" s="2">
        <f t="shared" si="42"/>
        <v>47.5</v>
      </c>
      <c r="K149" s="4">
        <f t="shared" si="6"/>
        <v>142.5</v>
      </c>
      <c r="L149" s="4">
        <f t="shared" si="7"/>
        <v>-1.29</v>
      </c>
      <c r="O149" s="4">
        <f t="shared" si="8"/>
        <v>0</v>
      </c>
      <c r="P149" s="13" t="str">
        <f t="shared" si="50"/>
        <v/>
      </c>
      <c r="Q149" s="4" t="str">
        <f t="shared" si="10"/>
        <v/>
      </c>
      <c r="S149" s="2">
        <f t="shared" si="43"/>
        <v>47.5</v>
      </c>
      <c r="T149" s="4">
        <f t="shared" si="11"/>
        <v>142.5</v>
      </c>
      <c r="U149" s="4">
        <f t="shared" si="12"/>
        <v>-1.35</v>
      </c>
      <c r="X149" s="4">
        <f t="shared" si="13"/>
        <v>0</v>
      </c>
      <c r="Y149" s="13" t="str">
        <f t="shared" si="51"/>
        <v/>
      </c>
      <c r="Z149" s="4" t="str">
        <f t="shared" si="15"/>
        <v/>
      </c>
      <c r="AB149" s="2">
        <f t="shared" si="44"/>
        <v>47.5</v>
      </c>
      <c r="AC149" s="4">
        <f t="shared" si="16"/>
        <v>142.5</v>
      </c>
      <c r="AD149" s="4">
        <f t="shared" si="17"/>
        <v>-1.23</v>
      </c>
      <c r="AG149" s="4">
        <f t="shared" si="18"/>
        <v>0</v>
      </c>
      <c r="AH149" s="13" t="str">
        <f t="shared" si="52"/>
        <v/>
      </c>
      <c r="AI149" s="4" t="str">
        <f t="shared" si="20"/>
        <v/>
      </c>
      <c r="AK149" s="2">
        <f t="shared" si="45"/>
        <v>47.5</v>
      </c>
      <c r="AL149" s="4">
        <f t="shared" si="21"/>
        <v>142.5</v>
      </c>
      <c r="AM149" s="4">
        <f t="shared" si="22"/>
        <v>-1.26</v>
      </c>
      <c r="AP149" s="4">
        <f t="shared" si="23"/>
        <v>0</v>
      </c>
      <c r="AQ149" s="13" t="str">
        <f t="shared" si="53"/>
        <v/>
      </c>
      <c r="AR149" s="4" t="str">
        <f t="shared" si="25"/>
        <v/>
      </c>
      <c r="AT149" s="2">
        <f t="shared" si="46"/>
        <v>47.5</v>
      </c>
      <c r="AU149" s="4">
        <f t="shared" si="26"/>
        <v>142.5</v>
      </c>
      <c r="AV149" s="4">
        <f t="shared" si="27"/>
        <v>-1.26</v>
      </c>
      <c r="AY149" s="4">
        <f t="shared" si="28"/>
        <v>0</v>
      </c>
      <c r="AZ149" s="13" t="str">
        <f t="shared" si="54"/>
        <v/>
      </c>
      <c r="BA149" s="4" t="str">
        <f t="shared" si="30"/>
        <v/>
      </c>
      <c r="BC149" s="2">
        <f t="shared" si="47"/>
        <v>47.5</v>
      </c>
      <c r="BD149" s="4">
        <f t="shared" si="31"/>
        <v>142.5</v>
      </c>
      <c r="BE149" s="4">
        <f t="shared" si="32"/>
        <v>-1.26</v>
      </c>
      <c r="BH149" s="4">
        <f t="shared" si="33"/>
        <v>0</v>
      </c>
      <c r="BI149" s="13" t="str">
        <f t="shared" si="55"/>
        <v/>
      </c>
      <c r="BJ149" s="4" t="str">
        <f t="shared" si="35"/>
        <v/>
      </c>
      <c r="BL149" s="2">
        <f t="shared" si="48"/>
        <v>47.5</v>
      </c>
      <c r="BM149" s="4">
        <f t="shared" si="36"/>
        <v>142.5</v>
      </c>
      <c r="BN149" s="4">
        <f t="shared" si="37"/>
        <v>-1.26</v>
      </c>
      <c r="BQ149" s="4">
        <f t="shared" si="38"/>
        <v>0</v>
      </c>
      <c r="BR149" s="13" t="str">
        <f t="shared" si="56"/>
        <v/>
      </c>
      <c r="BS149" s="4" t="str">
        <f t="shared" si="40"/>
        <v/>
      </c>
    </row>
    <row r="150">
      <c r="A150" s="2">
        <f t="shared" si="41"/>
        <v>48</v>
      </c>
      <c r="B150" s="4">
        <f t="shared" si="1"/>
        <v>144</v>
      </c>
      <c r="C150" s="4">
        <f t="shared" si="2"/>
        <v>-1.23</v>
      </c>
      <c r="D150" s="2">
        <v>150.75</v>
      </c>
      <c r="E150" s="2">
        <v>155.375</v>
      </c>
      <c r="F150" s="4">
        <f t="shared" si="3"/>
        <v>4.625</v>
      </c>
      <c r="G150" s="13">
        <f t="shared" si="49"/>
        <v>1</v>
      </c>
      <c r="H150" s="4">
        <f t="shared" si="5"/>
        <v>0</v>
      </c>
      <c r="J150" s="2">
        <f t="shared" si="42"/>
        <v>48</v>
      </c>
      <c r="K150" s="4">
        <f t="shared" si="6"/>
        <v>144</v>
      </c>
      <c r="L150" s="4">
        <f t="shared" si="7"/>
        <v>-1.32</v>
      </c>
      <c r="M150" s="4">
        <f>150.75+1/32</f>
        <v>150.78125</v>
      </c>
      <c r="N150" s="4">
        <f>155.375-1/32</f>
        <v>155.34375</v>
      </c>
      <c r="O150" s="4">
        <f t="shared" si="8"/>
        <v>4.5625</v>
      </c>
      <c r="P150" s="13">
        <f t="shared" si="50"/>
        <v>0.9932202608</v>
      </c>
      <c r="Q150" s="4">
        <f t="shared" si="10"/>
        <v>0</v>
      </c>
      <c r="S150" s="2">
        <f t="shared" si="43"/>
        <v>48</v>
      </c>
      <c r="T150" s="4">
        <f t="shared" si="11"/>
        <v>144</v>
      </c>
      <c r="U150" s="4">
        <f t="shared" si="12"/>
        <v>-1.38</v>
      </c>
      <c r="V150" s="4">
        <f>150.75-1/32</f>
        <v>150.71875</v>
      </c>
      <c r="W150" s="2">
        <v>155.375</v>
      </c>
      <c r="X150" s="4">
        <f t="shared" si="13"/>
        <v>4.65625</v>
      </c>
      <c r="Y150" s="13">
        <f t="shared" si="51"/>
        <v>0.9966610925</v>
      </c>
      <c r="Z150" s="4">
        <f t="shared" si="15"/>
        <v>0</v>
      </c>
      <c r="AB150" s="2">
        <f t="shared" si="44"/>
        <v>48</v>
      </c>
      <c r="AC150" s="4">
        <f t="shared" si="16"/>
        <v>144</v>
      </c>
      <c r="AD150" s="4">
        <f t="shared" si="17"/>
        <v>-1.26</v>
      </c>
      <c r="AE150" s="4">
        <f>150.75+1/32</f>
        <v>150.78125</v>
      </c>
      <c r="AF150" s="4">
        <f>155.375-1/32</f>
        <v>155.34375</v>
      </c>
      <c r="AG150" s="4">
        <f t="shared" si="18"/>
        <v>4.5625</v>
      </c>
      <c r="AH150" s="13">
        <f t="shared" si="52"/>
        <v>0.9965928351</v>
      </c>
      <c r="AI150" s="4">
        <f t="shared" si="20"/>
        <v>0</v>
      </c>
      <c r="AK150" s="2">
        <f t="shared" si="45"/>
        <v>48</v>
      </c>
      <c r="AL150" s="4">
        <f t="shared" si="21"/>
        <v>144</v>
      </c>
      <c r="AM150" s="4">
        <f t="shared" si="22"/>
        <v>-1.29</v>
      </c>
      <c r="AN150" s="4">
        <f>150+13/16</f>
        <v>150.8125</v>
      </c>
      <c r="AO150" s="4">
        <f>155+5/16</f>
        <v>155.3125</v>
      </c>
      <c r="AP150" s="4">
        <f t="shared" si="23"/>
        <v>4.5</v>
      </c>
      <c r="AQ150" s="13">
        <f t="shared" si="53"/>
        <v>0.9931270663</v>
      </c>
      <c r="AR150" s="4">
        <f t="shared" si="25"/>
        <v>0</v>
      </c>
      <c r="AT150" s="2">
        <f t="shared" si="46"/>
        <v>48</v>
      </c>
      <c r="AU150" s="4">
        <f t="shared" si="26"/>
        <v>144</v>
      </c>
      <c r="AV150" s="4">
        <f t="shared" si="27"/>
        <v>-1.29</v>
      </c>
      <c r="AW150" s="4">
        <f>150.875-1/32</f>
        <v>150.84375</v>
      </c>
      <c r="AX150" s="4">
        <f>155+5/16</f>
        <v>155.3125</v>
      </c>
      <c r="AY150" s="4">
        <f t="shared" si="28"/>
        <v>4.46875</v>
      </c>
      <c r="AZ150" s="13">
        <f t="shared" si="54"/>
        <v>1</v>
      </c>
      <c r="BA150" s="4">
        <f t="shared" si="30"/>
        <v>0</v>
      </c>
      <c r="BC150" s="2">
        <f t="shared" si="47"/>
        <v>48</v>
      </c>
      <c r="BD150" s="4">
        <f t="shared" si="31"/>
        <v>144</v>
      </c>
      <c r="BE150" s="4">
        <f t="shared" si="32"/>
        <v>-1.29</v>
      </c>
      <c r="BF150" s="2">
        <v>150.8125</v>
      </c>
      <c r="BG150" s="4">
        <f>155+5/16</f>
        <v>155.3125</v>
      </c>
      <c r="BH150" s="4">
        <f t="shared" si="33"/>
        <v>4.5</v>
      </c>
      <c r="BI150" s="13">
        <f t="shared" si="55"/>
        <v>0.9931270663</v>
      </c>
      <c r="BJ150" s="4">
        <f t="shared" si="35"/>
        <v>0</v>
      </c>
      <c r="BL150" s="2">
        <f t="shared" si="48"/>
        <v>48</v>
      </c>
      <c r="BM150" s="4">
        <f t="shared" si="36"/>
        <v>144</v>
      </c>
      <c r="BN150" s="4">
        <f t="shared" si="37"/>
        <v>-1.29</v>
      </c>
      <c r="BO150" s="4">
        <f>150.875</f>
        <v>150.875</v>
      </c>
      <c r="BP150" s="4">
        <f>155+5/16-1/32</f>
        <v>155.28125</v>
      </c>
      <c r="BQ150" s="4">
        <f t="shared" si="38"/>
        <v>4.40625</v>
      </c>
      <c r="BR150" s="13">
        <f t="shared" si="56"/>
        <v>0.9964726521</v>
      </c>
      <c r="BS150" s="4">
        <f t="shared" si="40"/>
        <v>0</v>
      </c>
    </row>
    <row r="151">
      <c r="A151" s="2">
        <f t="shared" si="41"/>
        <v>48.5</v>
      </c>
      <c r="B151" s="4">
        <f t="shared" si="1"/>
        <v>145.5</v>
      </c>
      <c r="C151" s="4">
        <f t="shared" si="2"/>
        <v>-1.26</v>
      </c>
      <c r="F151" s="4">
        <f t="shared" si="3"/>
        <v>0</v>
      </c>
      <c r="G151" s="13" t="str">
        <f t="shared" si="49"/>
        <v/>
      </c>
      <c r="H151" s="4" t="str">
        <f t="shared" si="5"/>
        <v/>
      </c>
      <c r="J151" s="2">
        <f t="shared" si="42"/>
        <v>48.5</v>
      </c>
      <c r="K151" s="4">
        <f t="shared" si="6"/>
        <v>145.5</v>
      </c>
      <c r="L151" s="4">
        <f t="shared" si="7"/>
        <v>-1.35</v>
      </c>
      <c r="O151" s="4">
        <f t="shared" si="8"/>
        <v>0</v>
      </c>
      <c r="P151" s="13" t="str">
        <f t="shared" si="50"/>
        <v/>
      </c>
      <c r="Q151" s="4" t="str">
        <f t="shared" si="10"/>
        <v/>
      </c>
      <c r="S151" s="2">
        <f t="shared" si="43"/>
        <v>48.5</v>
      </c>
      <c r="T151" s="4">
        <f t="shared" si="11"/>
        <v>145.5</v>
      </c>
      <c r="U151" s="4">
        <f t="shared" si="12"/>
        <v>-1.41</v>
      </c>
      <c r="X151" s="4">
        <f t="shared" si="13"/>
        <v>0</v>
      </c>
      <c r="Y151" s="13" t="str">
        <f t="shared" si="51"/>
        <v/>
      </c>
      <c r="Z151" s="4" t="str">
        <f t="shared" si="15"/>
        <v/>
      </c>
      <c r="AB151" s="2">
        <f t="shared" si="44"/>
        <v>48.5</v>
      </c>
      <c r="AC151" s="4">
        <f t="shared" si="16"/>
        <v>145.5</v>
      </c>
      <c r="AD151" s="4">
        <f t="shared" si="17"/>
        <v>-1.29</v>
      </c>
      <c r="AG151" s="4">
        <f t="shared" si="18"/>
        <v>0</v>
      </c>
      <c r="AH151" s="13" t="str">
        <f t="shared" si="52"/>
        <v/>
      </c>
      <c r="AI151" s="4" t="str">
        <f t="shared" si="20"/>
        <v/>
      </c>
      <c r="AK151" s="2">
        <f t="shared" si="45"/>
        <v>48.5</v>
      </c>
      <c r="AL151" s="4">
        <f t="shared" si="21"/>
        <v>145.5</v>
      </c>
      <c r="AM151" s="4">
        <f t="shared" si="22"/>
        <v>-1.32</v>
      </c>
      <c r="AP151" s="4">
        <f t="shared" si="23"/>
        <v>0</v>
      </c>
      <c r="AQ151" s="13" t="str">
        <f t="shared" si="53"/>
        <v/>
      </c>
      <c r="AR151" s="4" t="str">
        <f t="shared" si="25"/>
        <v/>
      </c>
      <c r="AT151" s="2">
        <f t="shared" si="46"/>
        <v>48.5</v>
      </c>
      <c r="AU151" s="4">
        <f t="shared" si="26"/>
        <v>145.5</v>
      </c>
      <c r="AV151" s="4">
        <f t="shared" si="27"/>
        <v>-1.32</v>
      </c>
      <c r="AY151" s="4">
        <f t="shared" si="28"/>
        <v>0</v>
      </c>
      <c r="AZ151" s="13" t="str">
        <f t="shared" si="54"/>
        <v/>
      </c>
      <c r="BA151" s="4" t="str">
        <f t="shared" si="30"/>
        <v/>
      </c>
      <c r="BC151" s="2">
        <f t="shared" si="47"/>
        <v>48.5</v>
      </c>
      <c r="BD151" s="4">
        <f t="shared" si="31"/>
        <v>145.5</v>
      </c>
      <c r="BE151" s="4">
        <f t="shared" si="32"/>
        <v>-1.32</v>
      </c>
      <c r="BH151" s="4">
        <f t="shared" si="33"/>
        <v>0</v>
      </c>
      <c r="BI151" s="13" t="str">
        <f t="shared" si="55"/>
        <v/>
      </c>
      <c r="BJ151" s="4" t="str">
        <f t="shared" si="35"/>
        <v/>
      </c>
      <c r="BL151" s="2">
        <f t="shared" si="48"/>
        <v>48.5</v>
      </c>
      <c r="BM151" s="4">
        <f t="shared" si="36"/>
        <v>145.5</v>
      </c>
      <c r="BN151" s="4">
        <f t="shared" si="37"/>
        <v>-1.32</v>
      </c>
      <c r="BQ151" s="4">
        <f t="shared" si="38"/>
        <v>0</v>
      </c>
      <c r="BR151" s="13" t="str">
        <f t="shared" si="56"/>
        <v/>
      </c>
      <c r="BS151" s="4" t="str">
        <f t="shared" si="40"/>
        <v/>
      </c>
    </row>
    <row r="152">
      <c r="A152" s="2">
        <f t="shared" si="41"/>
        <v>49</v>
      </c>
      <c r="B152" s="4">
        <f t="shared" si="1"/>
        <v>147</v>
      </c>
      <c r="C152" s="4">
        <f t="shared" si="2"/>
        <v>-1.29</v>
      </c>
      <c r="D152" s="2">
        <v>150.75</v>
      </c>
      <c r="E152" s="2">
        <v>155.375</v>
      </c>
      <c r="F152" s="4">
        <f t="shared" si="3"/>
        <v>4.625</v>
      </c>
      <c r="G152" s="13">
        <f t="shared" si="49"/>
        <v>1</v>
      </c>
      <c r="H152" s="4">
        <f t="shared" si="5"/>
        <v>0</v>
      </c>
      <c r="J152" s="2">
        <f t="shared" si="42"/>
        <v>49</v>
      </c>
      <c r="K152" s="4">
        <f t="shared" si="6"/>
        <v>147</v>
      </c>
      <c r="L152" s="4">
        <f t="shared" si="7"/>
        <v>-1.38</v>
      </c>
      <c r="M152" s="4">
        <f>150.75+1/32</f>
        <v>150.78125</v>
      </c>
      <c r="N152" s="4">
        <f>155.375-1/32</f>
        <v>155.34375</v>
      </c>
      <c r="O152" s="4">
        <f t="shared" si="8"/>
        <v>4.5625</v>
      </c>
      <c r="P152" s="13">
        <f t="shared" si="50"/>
        <v>0.9932202608</v>
      </c>
      <c r="Q152" s="4">
        <f t="shared" si="10"/>
        <v>0</v>
      </c>
      <c r="S152" s="2">
        <f t="shared" si="43"/>
        <v>49</v>
      </c>
      <c r="T152" s="4">
        <f t="shared" si="11"/>
        <v>147</v>
      </c>
      <c r="U152" s="4">
        <f t="shared" si="12"/>
        <v>-1.44</v>
      </c>
      <c r="V152" s="4">
        <f>150.75-1/32</f>
        <v>150.71875</v>
      </c>
      <c r="W152" s="2">
        <v>155.375</v>
      </c>
      <c r="X152" s="4">
        <f t="shared" si="13"/>
        <v>4.65625</v>
      </c>
      <c r="Y152" s="13">
        <f t="shared" si="51"/>
        <v>0.9966610925</v>
      </c>
      <c r="Z152" s="4">
        <f t="shared" si="15"/>
        <v>0</v>
      </c>
      <c r="AB152" s="2">
        <f t="shared" si="44"/>
        <v>49</v>
      </c>
      <c r="AC152" s="4">
        <f t="shared" si="16"/>
        <v>147</v>
      </c>
      <c r="AD152" s="4">
        <f t="shared" si="17"/>
        <v>-1.32</v>
      </c>
      <c r="AE152" s="4">
        <f>150.75+1/32</f>
        <v>150.78125</v>
      </c>
      <c r="AF152" s="4">
        <f>155.375-1/32</f>
        <v>155.34375</v>
      </c>
      <c r="AG152" s="4">
        <f t="shared" si="18"/>
        <v>4.5625</v>
      </c>
      <c r="AH152" s="13">
        <f t="shared" si="52"/>
        <v>0.9965928351</v>
      </c>
      <c r="AI152" s="4">
        <f t="shared" si="20"/>
        <v>0</v>
      </c>
      <c r="AK152" s="2">
        <f t="shared" si="45"/>
        <v>49</v>
      </c>
      <c r="AL152" s="4">
        <f t="shared" si="21"/>
        <v>147</v>
      </c>
      <c r="AM152" s="4">
        <f t="shared" si="22"/>
        <v>-1.35</v>
      </c>
      <c r="AP152" s="4">
        <f t="shared" si="23"/>
        <v>0</v>
      </c>
      <c r="AQ152" s="13" t="str">
        <f t="shared" si="53"/>
        <v/>
      </c>
      <c r="AR152" s="4" t="str">
        <f t="shared" si="25"/>
        <v/>
      </c>
      <c r="AT152" s="2">
        <f t="shared" si="46"/>
        <v>49</v>
      </c>
      <c r="AU152" s="4">
        <f t="shared" si="26"/>
        <v>147</v>
      </c>
      <c r="AV152" s="4">
        <f t="shared" si="27"/>
        <v>-1.35</v>
      </c>
      <c r="AY152" s="4">
        <f t="shared" si="28"/>
        <v>0</v>
      </c>
      <c r="AZ152" s="13" t="str">
        <f t="shared" si="54"/>
        <v/>
      </c>
      <c r="BA152" s="4" t="str">
        <f t="shared" si="30"/>
        <v/>
      </c>
      <c r="BC152" s="2">
        <f t="shared" si="47"/>
        <v>49</v>
      </c>
      <c r="BD152" s="4">
        <f t="shared" si="31"/>
        <v>147</v>
      </c>
      <c r="BE152" s="4">
        <f t="shared" si="32"/>
        <v>-1.35</v>
      </c>
      <c r="BH152" s="4">
        <f t="shared" si="33"/>
        <v>0</v>
      </c>
      <c r="BI152" s="13" t="str">
        <f t="shared" si="55"/>
        <v/>
      </c>
      <c r="BJ152" s="4" t="str">
        <f t="shared" si="35"/>
        <v/>
      </c>
      <c r="BL152" s="2">
        <f t="shared" si="48"/>
        <v>49</v>
      </c>
      <c r="BM152" s="4">
        <f t="shared" si="36"/>
        <v>147</v>
      </c>
      <c r="BN152" s="4">
        <f t="shared" si="37"/>
        <v>-1.35</v>
      </c>
      <c r="BQ152" s="4">
        <f t="shared" si="38"/>
        <v>0</v>
      </c>
      <c r="BR152" s="13" t="str">
        <f t="shared" si="56"/>
        <v/>
      </c>
      <c r="BS152" s="4" t="str">
        <f t="shared" si="40"/>
        <v/>
      </c>
    </row>
    <row r="153">
      <c r="A153" s="2">
        <f t="shared" si="41"/>
        <v>49.5</v>
      </c>
      <c r="B153" s="4">
        <f t="shared" si="1"/>
        <v>148.5</v>
      </c>
      <c r="C153" s="4">
        <f t="shared" si="2"/>
        <v>-1.32</v>
      </c>
      <c r="F153" s="4">
        <f t="shared" si="3"/>
        <v>0</v>
      </c>
      <c r="G153" s="13" t="str">
        <f t="shared" si="49"/>
        <v/>
      </c>
      <c r="H153" s="4" t="str">
        <f t="shared" si="5"/>
        <v/>
      </c>
      <c r="J153" s="2">
        <f t="shared" si="42"/>
        <v>49.5</v>
      </c>
      <c r="K153" s="4">
        <f t="shared" si="6"/>
        <v>148.5</v>
      </c>
      <c r="L153" s="4">
        <f t="shared" si="7"/>
        <v>-1.41</v>
      </c>
      <c r="O153" s="4">
        <f t="shared" si="8"/>
        <v>0</v>
      </c>
      <c r="P153" s="13" t="str">
        <f t="shared" si="50"/>
        <v/>
      </c>
      <c r="Q153" s="4" t="str">
        <f t="shared" si="10"/>
        <v/>
      </c>
      <c r="S153" s="2">
        <f t="shared" si="43"/>
        <v>49.5</v>
      </c>
      <c r="T153" s="4">
        <f t="shared" si="11"/>
        <v>148.5</v>
      </c>
      <c r="U153" s="4">
        <f t="shared" si="12"/>
        <v>-1.47</v>
      </c>
      <c r="X153" s="4">
        <f t="shared" si="13"/>
        <v>0</v>
      </c>
      <c r="Y153" s="13" t="str">
        <f t="shared" si="51"/>
        <v/>
      </c>
      <c r="Z153" s="4" t="str">
        <f t="shared" si="15"/>
        <v/>
      </c>
      <c r="AB153" s="2">
        <f t="shared" si="44"/>
        <v>49.5</v>
      </c>
      <c r="AC153" s="4">
        <f t="shared" si="16"/>
        <v>148.5</v>
      </c>
      <c r="AD153" s="4">
        <f t="shared" si="17"/>
        <v>-1.35</v>
      </c>
      <c r="AG153" s="4">
        <f t="shared" si="18"/>
        <v>0</v>
      </c>
      <c r="AH153" s="13" t="str">
        <f t="shared" si="52"/>
        <v/>
      </c>
      <c r="AI153" s="4" t="str">
        <f t="shared" si="20"/>
        <v/>
      </c>
      <c r="AK153" s="2">
        <f t="shared" si="45"/>
        <v>49.5</v>
      </c>
      <c r="AL153" s="4">
        <f t="shared" si="21"/>
        <v>148.5</v>
      </c>
      <c r="AM153" s="4">
        <f t="shared" si="22"/>
        <v>-1.38</v>
      </c>
      <c r="AP153" s="4">
        <f t="shared" si="23"/>
        <v>0</v>
      </c>
      <c r="AQ153" s="13" t="str">
        <f t="shared" si="53"/>
        <v/>
      </c>
      <c r="AR153" s="4" t="str">
        <f t="shared" si="25"/>
        <v/>
      </c>
      <c r="AT153" s="2">
        <f t="shared" si="46"/>
        <v>49.5</v>
      </c>
      <c r="AU153" s="4">
        <f t="shared" si="26"/>
        <v>148.5</v>
      </c>
      <c r="AV153" s="4">
        <f t="shared" si="27"/>
        <v>-1.38</v>
      </c>
      <c r="AY153" s="4">
        <f t="shared" si="28"/>
        <v>0</v>
      </c>
      <c r="AZ153" s="13" t="str">
        <f t="shared" si="54"/>
        <v/>
      </c>
      <c r="BA153" s="4" t="str">
        <f t="shared" si="30"/>
        <v/>
      </c>
      <c r="BC153" s="2">
        <f t="shared" si="47"/>
        <v>49.5</v>
      </c>
      <c r="BD153" s="4">
        <f t="shared" si="31"/>
        <v>148.5</v>
      </c>
      <c r="BE153" s="4">
        <f t="shared" si="32"/>
        <v>-1.38</v>
      </c>
      <c r="BH153" s="4">
        <f t="shared" si="33"/>
        <v>0</v>
      </c>
      <c r="BI153" s="13" t="str">
        <f t="shared" si="55"/>
        <v/>
      </c>
      <c r="BJ153" s="4" t="str">
        <f t="shared" si="35"/>
        <v/>
      </c>
      <c r="BL153" s="2">
        <f t="shared" si="48"/>
        <v>49.5</v>
      </c>
      <c r="BM153" s="4">
        <f t="shared" si="36"/>
        <v>148.5</v>
      </c>
      <c r="BN153" s="4">
        <f t="shared" si="37"/>
        <v>-1.38</v>
      </c>
      <c r="BQ153" s="4">
        <f t="shared" si="38"/>
        <v>0</v>
      </c>
      <c r="BR153" s="13" t="str">
        <f t="shared" si="56"/>
        <v/>
      </c>
      <c r="BS153" s="4" t="str">
        <f t="shared" si="40"/>
        <v/>
      </c>
    </row>
    <row r="154">
      <c r="A154" s="2">
        <f t="shared" si="41"/>
        <v>50</v>
      </c>
      <c r="B154" s="4">
        <f t="shared" si="1"/>
        <v>150</v>
      </c>
      <c r="C154" s="4">
        <f t="shared" si="2"/>
        <v>-1.35</v>
      </c>
      <c r="D154" s="2">
        <v>150.75</v>
      </c>
      <c r="E154" s="2">
        <v>155.375</v>
      </c>
      <c r="F154" s="4">
        <f t="shared" si="3"/>
        <v>4.625</v>
      </c>
      <c r="G154" s="13">
        <f t="shared" si="49"/>
        <v>1</v>
      </c>
      <c r="H154" s="4">
        <f t="shared" si="5"/>
        <v>0</v>
      </c>
      <c r="J154" s="2">
        <f t="shared" si="42"/>
        <v>50</v>
      </c>
      <c r="K154" s="4">
        <f t="shared" si="6"/>
        <v>150</v>
      </c>
      <c r="L154" s="4">
        <f t="shared" si="7"/>
        <v>-1.44</v>
      </c>
      <c r="M154" s="4">
        <f>150.75+1/32</f>
        <v>150.78125</v>
      </c>
      <c r="N154" s="4">
        <f>155.375-1/32</f>
        <v>155.34375</v>
      </c>
      <c r="O154" s="4">
        <f t="shared" si="8"/>
        <v>4.5625</v>
      </c>
      <c r="P154" s="13">
        <f t="shared" si="50"/>
        <v>0.9932202608</v>
      </c>
      <c r="Q154" s="4">
        <f t="shared" si="10"/>
        <v>0</v>
      </c>
      <c r="S154" s="2">
        <f t="shared" si="43"/>
        <v>50</v>
      </c>
      <c r="T154" s="4">
        <f t="shared" si="11"/>
        <v>150</v>
      </c>
      <c r="U154" s="4">
        <f t="shared" si="12"/>
        <v>-1.5</v>
      </c>
      <c r="V154" s="4">
        <f>150.75-1/32</f>
        <v>150.71875</v>
      </c>
      <c r="W154" s="2">
        <v>155.375</v>
      </c>
      <c r="X154" s="4">
        <f t="shared" si="13"/>
        <v>4.65625</v>
      </c>
      <c r="Y154" s="13">
        <f t="shared" si="51"/>
        <v>0.9966610925</v>
      </c>
      <c r="Z154" s="4">
        <f t="shared" si="15"/>
        <v>0</v>
      </c>
      <c r="AB154" s="2">
        <f t="shared" si="44"/>
        <v>50</v>
      </c>
      <c r="AC154" s="4">
        <f t="shared" si="16"/>
        <v>150</v>
      </c>
      <c r="AD154" s="4">
        <f t="shared" si="17"/>
        <v>-1.38</v>
      </c>
      <c r="AE154" s="4">
        <f>150.75+1/32</f>
        <v>150.78125</v>
      </c>
      <c r="AF154" s="4">
        <f>155.375-1/32</f>
        <v>155.34375</v>
      </c>
      <c r="AG154" s="4">
        <f t="shared" si="18"/>
        <v>4.5625</v>
      </c>
      <c r="AH154" s="13">
        <f t="shared" si="52"/>
        <v>0.9965928351</v>
      </c>
      <c r="AI154" s="4">
        <f t="shared" si="20"/>
        <v>0</v>
      </c>
      <c r="AK154" s="2">
        <f t="shared" si="45"/>
        <v>50</v>
      </c>
      <c r="AL154" s="4">
        <f t="shared" si="21"/>
        <v>150</v>
      </c>
      <c r="AM154" s="4">
        <f t="shared" si="22"/>
        <v>-1.41</v>
      </c>
      <c r="AN154" s="4">
        <f>150+13/16</f>
        <v>150.8125</v>
      </c>
      <c r="AO154" s="4">
        <f>155.375-1/32</f>
        <v>155.34375</v>
      </c>
      <c r="AP154" s="4">
        <f t="shared" si="23"/>
        <v>4.53125</v>
      </c>
      <c r="AQ154" s="13">
        <f t="shared" si="53"/>
        <v>0.9965694582</v>
      </c>
      <c r="AR154" s="4">
        <f t="shared" si="25"/>
        <v>0</v>
      </c>
      <c r="AT154" s="2">
        <f t="shared" si="46"/>
        <v>50</v>
      </c>
      <c r="AU154" s="4">
        <f t="shared" si="26"/>
        <v>150</v>
      </c>
      <c r="AV154" s="4">
        <f t="shared" si="27"/>
        <v>-1.41</v>
      </c>
      <c r="AW154" s="4">
        <f>150.875-1/32</f>
        <v>150.84375</v>
      </c>
      <c r="AX154" s="4">
        <f>155+5/16</f>
        <v>155.3125</v>
      </c>
      <c r="AY154" s="4">
        <f t="shared" si="28"/>
        <v>4.46875</v>
      </c>
      <c r="AZ154" s="13">
        <f t="shared" si="54"/>
        <v>1</v>
      </c>
      <c r="BA154" s="4">
        <f t="shared" si="30"/>
        <v>0</v>
      </c>
      <c r="BC154" s="2">
        <f t="shared" si="47"/>
        <v>50</v>
      </c>
      <c r="BD154" s="4">
        <f t="shared" si="31"/>
        <v>150</v>
      </c>
      <c r="BE154" s="4">
        <f t="shared" si="32"/>
        <v>-1.41</v>
      </c>
      <c r="BF154" s="2">
        <v>150.8125</v>
      </c>
      <c r="BG154" s="4">
        <f>155+5/16</f>
        <v>155.3125</v>
      </c>
      <c r="BH154" s="4">
        <f t="shared" si="33"/>
        <v>4.5</v>
      </c>
      <c r="BI154" s="13">
        <f t="shared" si="55"/>
        <v>0.9931270663</v>
      </c>
      <c r="BJ154" s="4">
        <f t="shared" si="35"/>
        <v>0</v>
      </c>
      <c r="BL154" s="2">
        <f t="shared" si="48"/>
        <v>50</v>
      </c>
      <c r="BM154" s="4">
        <f t="shared" si="36"/>
        <v>150</v>
      </c>
      <c r="BN154" s="4">
        <f t="shared" si="37"/>
        <v>-1.41</v>
      </c>
      <c r="BO154" s="4">
        <f>150.875</f>
        <v>150.875</v>
      </c>
      <c r="BP154" s="4">
        <f>155+5/16</f>
        <v>155.3125</v>
      </c>
      <c r="BQ154" s="4">
        <f t="shared" si="38"/>
        <v>4.4375</v>
      </c>
      <c r="BR154" s="13">
        <f t="shared" si="56"/>
        <v>1</v>
      </c>
      <c r="BS154" s="4">
        <f t="shared" si="40"/>
        <v>0</v>
      </c>
    </row>
    <row r="155">
      <c r="A155" s="2">
        <f t="shared" si="41"/>
        <v>50.5</v>
      </c>
      <c r="B155" s="4">
        <f t="shared" si="1"/>
        <v>151.5</v>
      </c>
      <c r="C155" s="4">
        <f t="shared" si="2"/>
        <v>-1.38</v>
      </c>
      <c r="F155" s="4">
        <f t="shared" si="3"/>
        <v>0</v>
      </c>
      <c r="G155" s="13" t="str">
        <f t="shared" si="49"/>
        <v/>
      </c>
      <c r="H155" s="4" t="str">
        <f t="shared" si="5"/>
        <v/>
      </c>
      <c r="J155" s="2">
        <f t="shared" si="42"/>
        <v>50.5</v>
      </c>
      <c r="K155" s="4">
        <f t="shared" si="6"/>
        <v>151.5</v>
      </c>
      <c r="L155" s="4">
        <f t="shared" si="7"/>
        <v>-1.47</v>
      </c>
      <c r="O155" s="4">
        <f t="shared" si="8"/>
        <v>0</v>
      </c>
      <c r="P155" s="13" t="str">
        <f t="shared" si="50"/>
        <v/>
      </c>
      <c r="Q155" s="4" t="str">
        <f t="shared" si="10"/>
        <v/>
      </c>
      <c r="S155" s="2">
        <f t="shared" si="43"/>
        <v>50.5</v>
      </c>
      <c r="T155" s="4">
        <f t="shared" si="11"/>
        <v>151.5</v>
      </c>
      <c r="U155" s="4">
        <f t="shared" si="12"/>
        <v>-1.53</v>
      </c>
      <c r="X155" s="4">
        <f t="shared" si="13"/>
        <v>0</v>
      </c>
      <c r="Y155" s="13" t="str">
        <f t="shared" si="51"/>
        <v/>
      </c>
      <c r="Z155" s="4" t="str">
        <f t="shared" si="15"/>
        <v/>
      </c>
      <c r="AB155" s="2">
        <f t="shared" si="44"/>
        <v>50.5</v>
      </c>
      <c r="AC155" s="4">
        <f t="shared" si="16"/>
        <v>151.5</v>
      </c>
      <c r="AD155" s="4">
        <f t="shared" si="17"/>
        <v>-1.41</v>
      </c>
      <c r="AG155" s="4">
        <f t="shared" si="18"/>
        <v>0</v>
      </c>
      <c r="AH155" s="13" t="str">
        <f t="shared" si="52"/>
        <v/>
      </c>
      <c r="AI155" s="4" t="str">
        <f t="shared" si="20"/>
        <v/>
      </c>
      <c r="AK155" s="2">
        <f t="shared" si="45"/>
        <v>50.5</v>
      </c>
      <c r="AL155" s="4">
        <f t="shared" si="21"/>
        <v>151.5</v>
      </c>
      <c r="AM155" s="4">
        <f t="shared" si="22"/>
        <v>-1.44</v>
      </c>
      <c r="AP155" s="4">
        <f t="shared" si="23"/>
        <v>0</v>
      </c>
      <c r="AQ155" s="13" t="str">
        <f t="shared" si="53"/>
        <v/>
      </c>
      <c r="AR155" s="4" t="str">
        <f t="shared" si="25"/>
        <v/>
      </c>
      <c r="AT155" s="2">
        <f t="shared" si="46"/>
        <v>50.5</v>
      </c>
      <c r="AU155" s="4">
        <f t="shared" si="26"/>
        <v>151.5</v>
      </c>
      <c r="AV155" s="4">
        <f t="shared" si="27"/>
        <v>-1.44</v>
      </c>
      <c r="AY155" s="4">
        <f t="shared" si="28"/>
        <v>0</v>
      </c>
      <c r="AZ155" s="13" t="str">
        <f t="shared" si="54"/>
        <v/>
      </c>
      <c r="BA155" s="4" t="str">
        <f t="shared" si="30"/>
        <v/>
      </c>
      <c r="BC155" s="2">
        <f t="shared" si="47"/>
        <v>50.5</v>
      </c>
      <c r="BD155" s="4">
        <f t="shared" si="31"/>
        <v>151.5</v>
      </c>
      <c r="BE155" s="4">
        <f t="shared" si="32"/>
        <v>-1.44</v>
      </c>
      <c r="BH155" s="4">
        <f t="shared" si="33"/>
        <v>0</v>
      </c>
      <c r="BI155" s="13" t="str">
        <f t="shared" si="55"/>
        <v/>
      </c>
      <c r="BJ155" s="4" t="str">
        <f t="shared" si="35"/>
        <v/>
      </c>
      <c r="BL155" s="2">
        <f t="shared" si="48"/>
        <v>50.5</v>
      </c>
      <c r="BM155" s="4">
        <f t="shared" si="36"/>
        <v>151.5</v>
      </c>
      <c r="BN155" s="4">
        <f t="shared" si="37"/>
        <v>-1.44</v>
      </c>
      <c r="BQ155" s="4">
        <f t="shared" si="38"/>
        <v>0</v>
      </c>
      <c r="BR155" s="13" t="str">
        <f t="shared" si="56"/>
        <v/>
      </c>
      <c r="BS155" s="4" t="str">
        <f t="shared" si="40"/>
        <v/>
      </c>
    </row>
    <row r="156">
      <c r="A156" s="2">
        <f t="shared" si="41"/>
        <v>51</v>
      </c>
      <c r="B156" s="4">
        <f t="shared" si="1"/>
        <v>153</v>
      </c>
      <c r="C156" s="4">
        <f t="shared" si="2"/>
        <v>-1.41</v>
      </c>
      <c r="D156" s="2">
        <v>150.75</v>
      </c>
      <c r="E156" s="2">
        <v>155.375</v>
      </c>
      <c r="F156" s="4">
        <f t="shared" si="3"/>
        <v>4.625</v>
      </c>
      <c r="G156" s="13">
        <f t="shared" si="49"/>
        <v>1</v>
      </c>
      <c r="H156" s="4">
        <f t="shared" si="5"/>
        <v>0</v>
      </c>
      <c r="J156" s="2">
        <f t="shared" si="42"/>
        <v>51</v>
      </c>
      <c r="K156" s="4">
        <f t="shared" si="6"/>
        <v>153</v>
      </c>
      <c r="L156" s="4">
        <f t="shared" si="7"/>
        <v>-1.5</v>
      </c>
      <c r="M156" s="4">
        <f>150.75+1/32</f>
        <v>150.78125</v>
      </c>
      <c r="N156" s="4">
        <f>155.375-1/32</f>
        <v>155.34375</v>
      </c>
      <c r="O156" s="4">
        <f t="shared" si="8"/>
        <v>4.5625</v>
      </c>
      <c r="P156" s="13">
        <f t="shared" si="50"/>
        <v>0.9932202608</v>
      </c>
      <c r="Q156" s="4">
        <f t="shared" si="10"/>
        <v>0</v>
      </c>
      <c r="S156" s="2">
        <f t="shared" si="43"/>
        <v>51</v>
      </c>
      <c r="T156" s="4">
        <f t="shared" si="11"/>
        <v>153</v>
      </c>
      <c r="U156" s="4">
        <f t="shared" si="12"/>
        <v>-1.56</v>
      </c>
      <c r="V156" s="4">
        <f>150.75-1/32</f>
        <v>150.71875</v>
      </c>
      <c r="W156" s="2">
        <v>155.375</v>
      </c>
      <c r="X156" s="4">
        <f t="shared" si="13"/>
        <v>4.65625</v>
      </c>
      <c r="Y156" s="13">
        <f t="shared" si="51"/>
        <v>0.9966610925</v>
      </c>
      <c r="Z156" s="4">
        <f t="shared" si="15"/>
        <v>0</v>
      </c>
      <c r="AB156" s="2">
        <f t="shared" si="44"/>
        <v>51</v>
      </c>
      <c r="AC156" s="4">
        <f t="shared" si="16"/>
        <v>153</v>
      </c>
      <c r="AD156" s="4">
        <f t="shared" si="17"/>
        <v>-1.44</v>
      </c>
      <c r="AE156" s="4">
        <f>150.75+1/32</f>
        <v>150.78125</v>
      </c>
      <c r="AF156" s="4">
        <f>155.375-1/32</f>
        <v>155.34375</v>
      </c>
      <c r="AG156" s="4">
        <f t="shared" si="18"/>
        <v>4.5625</v>
      </c>
      <c r="AH156" s="13">
        <f t="shared" si="52"/>
        <v>0.9965928351</v>
      </c>
      <c r="AI156" s="4">
        <f t="shared" si="20"/>
        <v>0</v>
      </c>
      <c r="AK156" s="2">
        <f t="shared" si="45"/>
        <v>51</v>
      </c>
      <c r="AL156" s="4">
        <f t="shared" si="21"/>
        <v>153</v>
      </c>
      <c r="AM156" s="4">
        <f t="shared" si="22"/>
        <v>-1.47</v>
      </c>
      <c r="AP156" s="4">
        <f t="shared" si="23"/>
        <v>0</v>
      </c>
      <c r="AQ156" s="13" t="str">
        <f t="shared" si="53"/>
        <v/>
      </c>
      <c r="AR156" s="4" t="str">
        <f t="shared" si="25"/>
        <v/>
      </c>
      <c r="AT156" s="2">
        <f t="shared" si="46"/>
        <v>51</v>
      </c>
      <c r="AU156" s="4">
        <f t="shared" si="26"/>
        <v>153</v>
      </c>
      <c r="AV156" s="4">
        <f t="shared" si="27"/>
        <v>-1.47</v>
      </c>
      <c r="AY156" s="4">
        <f t="shared" si="28"/>
        <v>0</v>
      </c>
      <c r="AZ156" s="13" t="str">
        <f t="shared" si="54"/>
        <v/>
      </c>
      <c r="BA156" s="4" t="str">
        <f t="shared" si="30"/>
        <v/>
      </c>
      <c r="BC156" s="2">
        <f t="shared" si="47"/>
        <v>51</v>
      </c>
      <c r="BD156" s="4">
        <f t="shared" si="31"/>
        <v>153</v>
      </c>
      <c r="BE156" s="4">
        <f t="shared" si="32"/>
        <v>-1.47</v>
      </c>
      <c r="BH156" s="4">
        <f t="shared" si="33"/>
        <v>0</v>
      </c>
      <c r="BI156" s="13" t="str">
        <f t="shared" si="55"/>
        <v/>
      </c>
      <c r="BJ156" s="4" t="str">
        <f t="shared" si="35"/>
        <v/>
      </c>
      <c r="BL156" s="2">
        <f t="shared" si="48"/>
        <v>51</v>
      </c>
      <c r="BM156" s="4">
        <f t="shared" si="36"/>
        <v>153</v>
      </c>
      <c r="BN156" s="4">
        <f t="shared" si="37"/>
        <v>-1.47</v>
      </c>
      <c r="BQ156" s="4">
        <f t="shared" si="38"/>
        <v>0</v>
      </c>
      <c r="BR156" s="13" t="str">
        <f t="shared" si="56"/>
        <v/>
      </c>
      <c r="BS156" s="4" t="str">
        <f t="shared" si="40"/>
        <v/>
      </c>
    </row>
    <row r="157">
      <c r="A157" s="2">
        <f t="shared" si="41"/>
        <v>51.5</v>
      </c>
      <c r="B157" s="4">
        <f t="shared" si="1"/>
        <v>154.5</v>
      </c>
      <c r="C157" s="4">
        <f t="shared" si="2"/>
        <v>-1.44</v>
      </c>
      <c r="F157" s="4">
        <f t="shared" si="3"/>
        <v>0</v>
      </c>
      <c r="G157" s="13" t="str">
        <f t="shared" si="49"/>
        <v/>
      </c>
      <c r="H157" s="4" t="str">
        <f t="shared" si="5"/>
        <v/>
      </c>
      <c r="J157" s="2">
        <f t="shared" si="42"/>
        <v>51.5</v>
      </c>
      <c r="K157" s="4">
        <f t="shared" si="6"/>
        <v>154.5</v>
      </c>
      <c r="L157" s="4">
        <f t="shared" si="7"/>
        <v>-1.53</v>
      </c>
      <c r="O157" s="4">
        <f t="shared" si="8"/>
        <v>0</v>
      </c>
      <c r="P157" s="13" t="str">
        <f t="shared" si="50"/>
        <v/>
      </c>
      <c r="Q157" s="4" t="str">
        <f t="shared" si="10"/>
        <v/>
      </c>
      <c r="S157" s="2">
        <f t="shared" si="43"/>
        <v>51.5</v>
      </c>
      <c r="T157" s="4">
        <f t="shared" si="11"/>
        <v>154.5</v>
      </c>
      <c r="U157" s="4">
        <f t="shared" si="12"/>
        <v>-1.59</v>
      </c>
      <c r="X157" s="4">
        <f t="shared" si="13"/>
        <v>0</v>
      </c>
      <c r="Y157" s="13" t="str">
        <f t="shared" si="51"/>
        <v/>
      </c>
      <c r="Z157" s="4" t="str">
        <f t="shared" si="15"/>
        <v/>
      </c>
      <c r="AB157" s="2">
        <f t="shared" si="44"/>
        <v>51.5</v>
      </c>
      <c r="AC157" s="4">
        <f t="shared" si="16"/>
        <v>154.5</v>
      </c>
      <c r="AD157" s="4">
        <f t="shared" si="17"/>
        <v>-1.47</v>
      </c>
      <c r="AG157" s="4">
        <f t="shared" si="18"/>
        <v>0</v>
      </c>
      <c r="AH157" s="13" t="str">
        <f t="shared" si="52"/>
        <v/>
      </c>
      <c r="AI157" s="4" t="str">
        <f t="shared" si="20"/>
        <v/>
      </c>
      <c r="AK157" s="2">
        <f t="shared" si="45"/>
        <v>51.5</v>
      </c>
      <c r="AL157" s="4">
        <f t="shared" si="21"/>
        <v>154.5</v>
      </c>
      <c r="AM157" s="4">
        <f t="shared" si="22"/>
        <v>-1.5</v>
      </c>
      <c r="AP157" s="4">
        <f t="shared" si="23"/>
        <v>0</v>
      </c>
      <c r="AQ157" s="13" t="str">
        <f t="shared" si="53"/>
        <v/>
      </c>
      <c r="AR157" s="4" t="str">
        <f t="shared" si="25"/>
        <v/>
      </c>
      <c r="AT157" s="2">
        <f t="shared" si="46"/>
        <v>51.5</v>
      </c>
      <c r="AU157" s="4">
        <f t="shared" si="26"/>
        <v>154.5</v>
      </c>
      <c r="AV157" s="4">
        <f t="shared" si="27"/>
        <v>-1.5</v>
      </c>
      <c r="AY157" s="4">
        <f t="shared" si="28"/>
        <v>0</v>
      </c>
      <c r="AZ157" s="13" t="str">
        <f t="shared" si="54"/>
        <v/>
      </c>
      <c r="BA157" s="4" t="str">
        <f t="shared" si="30"/>
        <v/>
      </c>
      <c r="BC157" s="2">
        <f t="shared" si="47"/>
        <v>51.5</v>
      </c>
      <c r="BD157" s="4">
        <f t="shared" si="31"/>
        <v>154.5</v>
      </c>
      <c r="BE157" s="4">
        <f t="shared" si="32"/>
        <v>-1.5</v>
      </c>
      <c r="BH157" s="4">
        <f t="shared" si="33"/>
        <v>0</v>
      </c>
      <c r="BI157" s="13" t="str">
        <f t="shared" si="55"/>
        <v/>
      </c>
      <c r="BJ157" s="4" t="str">
        <f t="shared" si="35"/>
        <v/>
      </c>
      <c r="BL157" s="2">
        <f t="shared" si="48"/>
        <v>51.5</v>
      </c>
      <c r="BM157" s="4">
        <f t="shared" si="36"/>
        <v>154.5</v>
      </c>
      <c r="BN157" s="4">
        <f t="shared" si="37"/>
        <v>-1.5</v>
      </c>
      <c r="BQ157" s="4">
        <f t="shared" si="38"/>
        <v>0</v>
      </c>
      <c r="BR157" s="13" t="str">
        <f t="shared" si="56"/>
        <v/>
      </c>
      <c r="BS157" s="4" t="str">
        <f t="shared" si="40"/>
        <v/>
      </c>
    </row>
    <row r="158">
      <c r="A158" s="2">
        <f t="shared" si="41"/>
        <v>52</v>
      </c>
      <c r="B158" s="4">
        <f t="shared" si="1"/>
        <v>156</v>
      </c>
      <c r="C158" s="4">
        <f t="shared" si="2"/>
        <v>-1.47</v>
      </c>
      <c r="D158" s="2">
        <v>150.75</v>
      </c>
      <c r="E158" s="2">
        <v>155.375</v>
      </c>
      <c r="F158" s="4">
        <f t="shared" si="3"/>
        <v>4.625</v>
      </c>
      <c r="G158" s="13">
        <f t="shared" si="49"/>
        <v>1</v>
      </c>
      <c r="H158" s="4">
        <f t="shared" si="5"/>
        <v>0</v>
      </c>
      <c r="J158" s="2">
        <f t="shared" si="42"/>
        <v>52</v>
      </c>
      <c r="K158" s="4">
        <f t="shared" si="6"/>
        <v>156</v>
      </c>
      <c r="L158" s="4">
        <f t="shared" si="7"/>
        <v>-1.56</v>
      </c>
      <c r="M158" s="4">
        <f>150.75</f>
        <v>150.75</v>
      </c>
      <c r="N158" s="4">
        <f>155.375-1/32</f>
        <v>155.34375</v>
      </c>
      <c r="O158" s="4">
        <f t="shared" si="8"/>
        <v>4.59375</v>
      </c>
      <c r="P158" s="13">
        <f t="shared" si="50"/>
        <v>0.9966158955</v>
      </c>
      <c r="Q158" s="4">
        <f t="shared" si="10"/>
        <v>0</v>
      </c>
      <c r="S158" s="2">
        <f t="shared" si="43"/>
        <v>52</v>
      </c>
      <c r="T158" s="4">
        <f t="shared" si="11"/>
        <v>156</v>
      </c>
      <c r="U158" s="4">
        <f t="shared" si="12"/>
        <v>-1.62</v>
      </c>
      <c r="V158" s="4">
        <f>150.75-1/32</f>
        <v>150.71875</v>
      </c>
      <c r="W158" s="2">
        <v>155.375</v>
      </c>
      <c r="X158" s="4">
        <f t="shared" si="13"/>
        <v>4.65625</v>
      </c>
      <c r="Y158" s="13">
        <f t="shared" si="51"/>
        <v>0.9966610925</v>
      </c>
      <c r="Z158" s="4">
        <f t="shared" si="15"/>
        <v>0</v>
      </c>
      <c r="AB158" s="2">
        <f t="shared" si="44"/>
        <v>52</v>
      </c>
      <c r="AC158" s="4">
        <f t="shared" si="16"/>
        <v>156</v>
      </c>
      <c r="AD158" s="4">
        <f t="shared" si="17"/>
        <v>-1.5</v>
      </c>
      <c r="AE158" s="4">
        <f>150.75+1/32</f>
        <v>150.78125</v>
      </c>
      <c r="AF158" s="4">
        <f>155.375-1/32</f>
        <v>155.34375</v>
      </c>
      <c r="AG158" s="4">
        <f t="shared" si="18"/>
        <v>4.5625</v>
      </c>
      <c r="AH158" s="13">
        <f t="shared" si="52"/>
        <v>0.9965928351</v>
      </c>
      <c r="AI158" s="4">
        <f t="shared" si="20"/>
        <v>0</v>
      </c>
      <c r="AK158" s="2">
        <f t="shared" si="45"/>
        <v>52</v>
      </c>
      <c r="AL158" s="4">
        <f t="shared" si="21"/>
        <v>156</v>
      </c>
      <c r="AM158" s="4">
        <f t="shared" si="22"/>
        <v>-1.53</v>
      </c>
      <c r="AN158" s="4">
        <f>150+13/16</f>
        <v>150.8125</v>
      </c>
      <c r="AO158" s="4">
        <f>155.375-1/32</f>
        <v>155.34375</v>
      </c>
      <c r="AP158" s="4">
        <f t="shared" si="23"/>
        <v>4.53125</v>
      </c>
      <c r="AQ158" s="13">
        <f t="shared" si="53"/>
        <v>0.9965694582</v>
      </c>
      <c r="AR158" s="4">
        <f t="shared" si="25"/>
        <v>0</v>
      </c>
      <c r="AT158" s="2">
        <f t="shared" si="46"/>
        <v>52</v>
      </c>
      <c r="AU158" s="4">
        <f t="shared" si="26"/>
        <v>156</v>
      </c>
      <c r="AV158" s="4">
        <f t="shared" si="27"/>
        <v>-1.53</v>
      </c>
      <c r="AW158" s="4">
        <f>150.875-1/32</f>
        <v>150.84375</v>
      </c>
      <c r="AX158" s="4">
        <f>155+5/16</f>
        <v>155.3125</v>
      </c>
      <c r="AY158" s="4">
        <f t="shared" si="28"/>
        <v>4.46875</v>
      </c>
      <c r="AZ158" s="13">
        <f t="shared" si="54"/>
        <v>1</v>
      </c>
      <c r="BA158" s="4">
        <f t="shared" si="30"/>
        <v>0</v>
      </c>
      <c r="BC158" s="2">
        <f t="shared" si="47"/>
        <v>52</v>
      </c>
      <c r="BD158" s="4">
        <f t="shared" si="31"/>
        <v>156</v>
      </c>
      <c r="BE158" s="4">
        <f t="shared" si="32"/>
        <v>-1.53</v>
      </c>
      <c r="BF158" s="4">
        <f>150+13/16</f>
        <v>150.8125</v>
      </c>
      <c r="BG158" s="4">
        <f>155.375-1/32</f>
        <v>155.34375</v>
      </c>
      <c r="BH158" s="4">
        <f t="shared" si="33"/>
        <v>4.53125</v>
      </c>
      <c r="BI158" s="13">
        <f t="shared" si="55"/>
        <v>0.9965694582</v>
      </c>
      <c r="BJ158" s="4">
        <f t="shared" si="35"/>
        <v>0</v>
      </c>
      <c r="BL158" s="2">
        <f t="shared" si="48"/>
        <v>52</v>
      </c>
      <c r="BM158" s="4">
        <f t="shared" si="36"/>
        <v>156</v>
      </c>
      <c r="BN158" s="4">
        <f t="shared" si="37"/>
        <v>-1.53</v>
      </c>
      <c r="BO158" s="4">
        <f>150.875</f>
        <v>150.875</v>
      </c>
      <c r="BP158" s="4">
        <f>155+5/16</f>
        <v>155.3125</v>
      </c>
      <c r="BQ158" s="4">
        <f t="shared" si="38"/>
        <v>4.4375</v>
      </c>
      <c r="BR158" s="13">
        <f t="shared" si="56"/>
        <v>1</v>
      </c>
      <c r="BS158" s="4">
        <f t="shared" si="40"/>
        <v>0</v>
      </c>
    </row>
    <row r="159">
      <c r="A159" s="2">
        <f t="shared" si="41"/>
        <v>52.5</v>
      </c>
      <c r="B159" s="4">
        <f t="shared" si="1"/>
        <v>157.5</v>
      </c>
      <c r="C159" s="4">
        <f t="shared" si="2"/>
        <v>-1.5</v>
      </c>
      <c r="F159" s="4">
        <f t="shared" si="3"/>
        <v>0</v>
      </c>
      <c r="G159" s="13" t="str">
        <f t="shared" si="49"/>
        <v/>
      </c>
      <c r="H159" s="4" t="str">
        <f t="shared" si="5"/>
        <v/>
      </c>
      <c r="J159" s="2">
        <f t="shared" si="42"/>
        <v>52.5</v>
      </c>
      <c r="K159" s="4">
        <f t="shared" si="6"/>
        <v>157.5</v>
      </c>
      <c r="L159" s="4">
        <f t="shared" si="7"/>
        <v>-1.59</v>
      </c>
      <c r="O159" s="4">
        <f t="shared" si="8"/>
        <v>0</v>
      </c>
      <c r="P159" s="13" t="str">
        <f t="shared" si="50"/>
        <v/>
      </c>
      <c r="Q159" s="4" t="str">
        <f t="shared" si="10"/>
        <v/>
      </c>
      <c r="S159" s="2">
        <f t="shared" si="43"/>
        <v>52.5</v>
      </c>
      <c r="T159" s="4">
        <f t="shared" si="11"/>
        <v>157.5</v>
      </c>
      <c r="U159" s="4">
        <f t="shared" si="12"/>
        <v>-1.65</v>
      </c>
      <c r="X159" s="4">
        <f t="shared" si="13"/>
        <v>0</v>
      </c>
      <c r="Y159" s="13" t="str">
        <f t="shared" si="51"/>
        <v/>
      </c>
      <c r="Z159" s="4" t="str">
        <f t="shared" si="15"/>
        <v/>
      </c>
      <c r="AB159" s="2">
        <f t="shared" si="44"/>
        <v>52.5</v>
      </c>
      <c r="AC159" s="4">
        <f t="shared" si="16"/>
        <v>157.5</v>
      </c>
      <c r="AD159" s="4">
        <f t="shared" si="17"/>
        <v>-1.53</v>
      </c>
      <c r="AG159" s="4">
        <f t="shared" si="18"/>
        <v>0</v>
      </c>
      <c r="AH159" s="13" t="str">
        <f t="shared" si="52"/>
        <v/>
      </c>
      <c r="AI159" s="4" t="str">
        <f t="shared" si="20"/>
        <v/>
      </c>
      <c r="AK159" s="2">
        <f t="shared" si="45"/>
        <v>52.5</v>
      </c>
      <c r="AL159" s="4">
        <f t="shared" si="21"/>
        <v>157.5</v>
      </c>
      <c r="AM159" s="4">
        <f t="shared" si="22"/>
        <v>-1.56</v>
      </c>
      <c r="AP159" s="4">
        <f t="shared" si="23"/>
        <v>0</v>
      </c>
      <c r="AQ159" s="13" t="str">
        <f t="shared" si="53"/>
        <v/>
      </c>
      <c r="AR159" s="4" t="str">
        <f t="shared" si="25"/>
        <v/>
      </c>
      <c r="AT159" s="2">
        <f t="shared" si="46"/>
        <v>52.5</v>
      </c>
      <c r="AU159" s="4">
        <f t="shared" si="26"/>
        <v>157.5</v>
      </c>
      <c r="AV159" s="4">
        <f t="shared" si="27"/>
        <v>-1.56</v>
      </c>
      <c r="AY159" s="4">
        <f t="shared" si="28"/>
        <v>0</v>
      </c>
      <c r="AZ159" s="13" t="str">
        <f t="shared" si="54"/>
        <v/>
      </c>
      <c r="BA159" s="4" t="str">
        <f t="shared" si="30"/>
        <v/>
      </c>
      <c r="BC159" s="2">
        <f t="shared" si="47"/>
        <v>52.5</v>
      </c>
      <c r="BD159" s="4">
        <f t="shared" si="31"/>
        <v>157.5</v>
      </c>
      <c r="BE159" s="4">
        <f t="shared" si="32"/>
        <v>-1.56</v>
      </c>
      <c r="BH159" s="4">
        <f t="shared" si="33"/>
        <v>0</v>
      </c>
      <c r="BI159" s="13" t="str">
        <f t="shared" si="55"/>
        <v/>
      </c>
      <c r="BJ159" s="4" t="str">
        <f t="shared" si="35"/>
        <v/>
      </c>
      <c r="BL159" s="2">
        <f t="shared" si="48"/>
        <v>52.5</v>
      </c>
      <c r="BM159" s="4">
        <f t="shared" si="36"/>
        <v>157.5</v>
      </c>
      <c r="BN159" s="4">
        <f t="shared" si="37"/>
        <v>-1.56</v>
      </c>
      <c r="BQ159" s="4">
        <f t="shared" si="38"/>
        <v>0</v>
      </c>
      <c r="BR159" s="13" t="str">
        <f t="shared" si="56"/>
        <v/>
      </c>
      <c r="BS159" s="4" t="str">
        <f t="shared" si="40"/>
        <v/>
      </c>
    </row>
    <row r="160">
      <c r="A160" s="2">
        <f t="shared" si="41"/>
        <v>53</v>
      </c>
      <c r="B160" s="4">
        <f t="shared" si="1"/>
        <v>159</v>
      </c>
      <c r="C160" s="4">
        <f t="shared" si="2"/>
        <v>-1.53</v>
      </c>
      <c r="D160" s="2">
        <v>150.75</v>
      </c>
      <c r="E160" s="2">
        <v>155.375</v>
      </c>
      <c r="F160" s="4">
        <f t="shared" si="3"/>
        <v>4.625</v>
      </c>
      <c r="G160" s="13">
        <f t="shared" si="49"/>
        <v>1</v>
      </c>
      <c r="H160" s="4">
        <f t="shared" si="5"/>
        <v>0</v>
      </c>
      <c r="J160" s="2">
        <f t="shared" si="42"/>
        <v>53</v>
      </c>
      <c r="K160" s="4">
        <f t="shared" si="6"/>
        <v>159</v>
      </c>
      <c r="L160" s="4">
        <f t="shared" si="7"/>
        <v>-1.62</v>
      </c>
      <c r="M160" s="4">
        <f>150.75</f>
        <v>150.75</v>
      </c>
      <c r="N160" s="4">
        <f>155.375-1/32</f>
        <v>155.34375</v>
      </c>
      <c r="O160" s="4">
        <f t="shared" si="8"/>
        <v>4.59375</v>
      </c>
      <c r="P160" s="13">
        <f t="shared" si="50"/>
        <v>0.9966158955</v>
      </c>
      <c r="Q160" s="4">
        <f t="shared" si="10"/>
        <v>0</v>
      </c>
      <c r="S160" s="2">
        <f t="shared" si="43"/>
        <v>53</v>
      </c>
      <c r="T160" s="4">
        <f t="shared" si="11"/>
        <v>159</v>
      </c>
      <c r="U160" s="4">
        <f t="shared" si="12"/>
        <v>-1.68</v>
      </c>
      <c r="V160" s="4">
        <f>150.75-1/32</f>
        <v>150.71875</v>
      </c>
      <c r="W160" s="2">
        <v>155.375</v>
      </c>
      <c r="X160" s="4">
        <f t="shared" si="13"/>
        <v>4.65625</v>
      </c>
      <c r="Y160" s="13">
        <f t="shared" si="51"/>
        <v>0.9966610925</v>
      </c>
      <c r="Z160" s="4">
        <f t="shared" si="15"/>
        <v>0</v>
      </c>
      <c r="AB160" s="2">
        <f t="shared" si="44"/>
        <v>53</v>
      </c>
      <c r="AC160" s="4">
        <f t="shared" si="16"/>
        <v>159</v>
      </c>
      <c r="AD160" s="4">
        <f t="shared" si="17"/>
        <v>-1.56</v>
      </c>
      <c r="AG160" s="4">
        <f t="shared" si="18"/>
        <v>0</v>
      </c>
      <c r="AH160" s="13" t="str">
        <f t="shared" si="52"/>
        <v/>
      </c>
      <c r="AI160" s="4" t="str">
        <f t="shared" si="20"/>
        <v/>
      </c>
      <c r="AK160" s="2">
        <f t="shared" si="45"/>
        <v>53</v>
      </c>
      <c r="AL160" s="4">
        <f t="shared" si="21"/>
        <v>159</v>
      </c>
      <c r="AM160" s="4">
        <f t="shared" si="22"/>
        <v>-1.59</v>
      </c>
      <c r="AP160" s="4">
        <f t="shared" si="23"/>
        <v>0</v>
      </c>
      <c r="AQ160" s="13" t="str">
        <f t="shared" si="53"/>
        <v/>
      </c>
      <c r="AR160" s="4" t="str">
        <f t="shared" si="25"/>
        <v/>
      </c>
      <c r="AT160" s="2">
        <f t="shared" si="46"/>
        <v>53</v>
      </c>
      <c r="AU160" s="4">
        <f t="shared" si="26"/>
        <v>159</v>
      </c>
      <c r="AV160" s="4">
        <f t="shared" si="27"/>
        <v>-1.59</v>
      </c>
      <c r="AY160" s="4">
        <f t="shared" si="28"/>
        <v>0</v>
      </c>
      <c r="AZ160" s="13" t="str">
        <f t="shared" si="54"/>
        <v/>
      </c>
      <c r="BA160" s="4" t="str">
        <f t="shared" si="30"/>
        <v/>
      </c>
      <c r="BC160" s="2">
        <f t="shared" si="47"/>
        <v>53</v>
      </c>
      <c r="BD160" s="4">
        <f t="shared" si="31"/>
        <v>159</v>
      </c>
      <c r="BE160" s="4">
        <f t="shared" si="32"/>
        <v>-1.59</v>
      </c>
      <c r="BH160" s="4">
        <f t="shared" si="33"/>
        <v>0</v>
      </c>
      <c r="BI160" s="13" t="str">
        <f t="shared" si="55"/>
        <v/>
      </c>
      <c r="BJ160" s="4" t="str">
        <f t="shared" si="35"/>
        <v/>
      </c>
      <c r="BL160" s="2">
        <f t="shared" si="48"/>
        <v>53</v>
      </c>
      <c r="BM160" s="4">
        <f t="shared" si="36"/>
        <v>159</v>
      </c>
      <c r="BN160" s="4">
        <f t="shared" si="37"/>
        <v>-1.59</v>
      </c>
      <c r="BQ160" s="4">
        <f t="shared" si="38"/>
        <v>0</v>
      </c>
      <c r="BR160" s="13" t="str">
        <f t="shared" si="56"/>
        <v/>
      </c>
      <c r="BS160" s="4" t="str">
        <f t="shared" si="40"/>
        <v/>
      </c>
    </row>
    <row r="161">
      <c r="A161" s="2">
        <f t="shared" si="41"/>
        <v>53.5</v>
      </c>
      <c r="B161" s="4">
        <f t="shared" si="1"/>
        <v>160.5</v>
      </c>
      <c r="C161" s="4">
        <f t="shared" si="2"/>
        <v>-1.56</v>
      </c>
      <c r="F161" s="4">
        <f t="shared" si="3"/>
        <v>0</v>
      </c>
      <c r="G161" s="13" t="str">
        <f t="shared" si="49"/>
        <v/>
      </c>
      <c r="H161" s="4" t="str">
        <f t="shared" si="5"/>
        <v/>
      </c>
      <c r="J161" s="2">
        <f t="shared" si="42"/>
        <v>53.5</v>
      </c>
      <c r="K161" s="4">
        <f t="shared" si="6"/>
        <v>160.5</v>
      </c>
      <c r="L161" s="4">
        <f t="shared" si="7"/>
        <v>-1.65</v>
      </c>
      <c r="O161" s="4">
        <f t="shared" si="8"/>
        <v>0</v>
      </c>
      <c r="P161" s="13" t="str">
        <f t="shared" si="50"/>
        <v/>
      </c>
      <c r="Q161" s="4" t="str">
        <f t="shared" si="10"/>
        <v/>
      </c>
      <c r="S161" s="2">
        <f t="shared" si="43"/>
        <v>53.5</v>
      </c>
      <c r="T161" s="4">
        <f t="shared" si="11"/>
        <v>160.5</v>
      </c>
      <c r="U161" s="4">
        <f t="shared" si="12"/>
        <v>-1.71</v>
      </c>
      <c r="X161" s="4">
        <f t="shared" si="13"/>
        <v>0</v>
      </c>
      <c r="Y161" s="13" t="str">
        <f t="shared" si="51"/>
        <v/>
      </c>
      <c r="Z161" s="4" t="str">
        <f t="shared" si="15"/>
        <v/>
      </c>
      <c r="AB161" s="2">
        <f t="shared" si="44"/>
        <v>53.5</v>
      </c>
      <c r="AC161" s="4">
        <f t="shared" si="16"/>
        <v>160.5</v>
      </c>
      <c r="AD161" s="4">
        <f t="shared" si="17"/>
        <v>-1.59</v>
      </c>
      <c r="AG161" s="4">
        <f t="shared" si="18"/>
        <v>0</v>
      </c>
      <c r="AH161" s="13" t="str">
        <f t="shared" si="52"/>
        <v/>
      </c>
      <c r="AI161" s="4" t="str">
        <f t="shared" si="20"/>
        <v/>
      </c>
      <c r="AK161" s="2">
        <f t="shared" si="45"/>
        <v>53.5</v>
      </c>
      <c r="AL161" s="4">
        <f t="shared" si="21"/>
        <v>160.5</v>
      </c>
      <c r="AM161" s="4">
        <f t="shared" si="22"/>
        <v>-1.62</v>
      </c>
      <c r="AP161" s="4">
        <f t="shared" si="23"/>
        <v>0</v>
      </c>
      <c r="AQ161" s="13" t="str">
        <f t="shared" si="53"/>
        <v/>
      </c>
      <c r="AR161" s="4" t="str">
        <f t="shared" si="25"/>
        <v/>
      </c>
      <c r="AT161" s="2">
        <f t="shared" si="46"/>
        <v>53.5</v>
      </c>
      <c r="AU161" s="4">
        <f t="shared" si="26"/>
        <v>160.5</v>
      </c>
      <c r="AV161" s="4">
        <f t="shared" si="27"/>
        <v>-1.62</v>
      </c>
      <c r="AY161" s="4">
        <f t="shared" si="28"/>
        <v>0</v>
      </c>
      <c r="AZ161" s="13" t="str">
        <f t="shared" si="54"/>
        <v/>
      </c>
      <c r="BA161" s="4" t="str">
        <f t="shared" si="30"/>
        <v/>
      </c>
      <c r="BC161" s="2">
        <f t="shared" si="47"/>
        <v>53.5</v>
      </c>
      <c r="BD161" s="4">
        <f t="shared" si="31"/>
        <v>160.5</v>
      </c>
      <c r="BE161" s="4">
        <f t="shared" si="32"/>
        <v>-1.62</v>
      </c>
      <c r="BH161" s="4">
        <f t="shared" si="33"/>
        <v>0</v>
      </c>
      <c r="BI161" s="13" t="str">
        <f t="shared" si="55"/>
        <v/>
      </c>
      <c r="BJ161" s="4" t="str">
        <f t="shared" si="35"/>
        <v/>
      </c>
      <c r="BL161" s="2">
        <f t="shared" si="48"/>
        <v>53.5</v>
      </c>
      <c r="BM161" s="4">
        <f t="shared" si="36"/>
        <v>160.5</v>
      </c>
      <c r="BN161" s="4">
        <f t="shared" si="37"/>
        <v>-1.62</v>
      </c>
      <c r="BQ161" s="4">
        <f t="shared" si="38"/>
        <v>0</v>
      </c>
      <c r="BR161" s="13" t="str">
        <f t="shared" si="56"/>
        <v/>
      </c>
      <c r="BS161" s="4" t="str">
        <f t="shared" si="40"/>
        <v/>
      </c>
    </row>
    <row r="162">
      <c r="A162" s="2">
        <f t="shared" si="41"/>
        <v>54</v>
      </c>
      <c r="B162" s="4">
        <f t="shared" si="1"/>
        <v>162</v>
      </c>
      <c r="C162" s="4">
        <f t="shared" si="2"/>
        <v>-1.59</v>
      </c>
      <c r="D162" s="2">
        <v>150.75</v>
      </c>
      <c r="E162" s="2">
        <v>155.375</v>
      </c>
      <c r="F162" s="4">
        <f t="shared" si="3"/>
        <v>4.625</v>
      </c>
      <c r="G162" s="13">
        <f t="shared" si="49"/>
        <v>1</v>
      </c>
      <c r="H162" s="4">
        <f t="shared" si="5"/>
        <v>0</v>
      </c>
      <c r="J162" s="2">
        <f t="shared" si="42"/>
        <v>54</v>
      </c>
      <c r="K162" s="4">
        <f t="shared" si="6"/>
        <v>162</v>
      </c>
      <c r="L162" s="4">
        <f t="shared" si="7"/>
        <v>-1.68</v>
      </c>
      <c r="M162" s="4">
        <f>150.75</f>
        <v>150.75</v>
      </c>
      <c r="N162" s="2">
        <v>155.375</v>
      </c>
      <c r="O162" s="4">
        <f t="shared" si="8"/>
        <v>4.625</v>
      </c>
      <c r="P162" s="13">
        <f t="shared" si="50"/>
        <v>1</v>
      </c>
      <c r="Q162" s="4">
        <f t="shared" si="10"/>
        <v>0</v>
      </c>
      <c r="S162" s="2">
        <f t="shared" si="43"/>
        <v>54</v>
      </c>
      <c r="T162" s="4">
        <f t="shared" si="11"/>
        <v>162</v>
      </c>
      <c r="U162" s="4">
        <f t="shared" si="12"/>
        <v>-1.74</v>
      </c>
      <c r="V162" s="4">
        <f>150.75-1/32</f>
        <v>150.71875</v>
      </c>
      <c r="W162" s="2">
        <v>155.375</v>
      </c>
      <c r="X162" s="4">
        <f t="shared" si="13"/>
        <v>4.65625</v>
      </c>
      <c r="Y162" s="13">
        <f t="shared" si="51"/>
        <v>0.9966610925</v>
      </c>
      <c r="Z162" s="4">
        <f t="shared" si="15"/>
        <v>0</v>
      </c>
      <c r="AB162" s="2">
        <f t="shared" si="44"/>
        <v>54</v>
      </c>
      <c r="AC162" s="4">
        <f t="shared" si="16"/>
        <v>162</v>
      </c>
      <c r="AD162" s="4">
        <f t="shared" si="17"/>
        <v>-1.62</v>
      </c>
      <c r="AE162" s="4">
        <f>150.75</f>
        <v>150.75</v>
      </c>
      <c r="AF162" s="4">
        <f>155.375-1/32</f>
        <v>155.34375</v>
      </c>
      <c r="AG162" s="4">
        <f t="shared" si="18"/>
        <v>4.59375</v>
      </c>
      <c r="AH162" s="13">
        <f t="shared" si="52"/>
        <v>1</v>
      </c>
      <c r="AI162" s="4">
        <f t="shared" si="20"/>
        <v>0</v>
      </c>
      <c r="AK162" s="2">
        <f t="shared" si="45"/>
        <v>54</v>
      </c>
      <c r="AL162" s="4">
        <f t="shared" si="21"/>
        <v>162</v>
      </c>
      <c r="AM162" s="4">
        <f t="shared" si="22"/>
        <v>-1.65</v>
      </c>
      <c r="AN162" s="4">
        <f>150.75+1/32</f>
        <v>150.78125</v>
      </c>
      <c r="AO162" s="4">
        <f>155.375-1/32</f>
        <v>155.34375</v>
      </c>
      <c r="AP162" s="4">
        <f t="shared" si="23"/>
        <v>4.5625</v>
      </c>
      <c r="AQ162" s="13">
        <f t="shared" si="53"/>
        <v>1</v>
      </c>
      <c r="AR162" s="4">
        <f t="shared" si="25"/>
        <v>0</v>
      </c>
      <c r="AT162" s="2">
        <f t="shared" si="46"/>
        <v>54</v>
      </c>
      <c r="AU162" s="4">
        <f t="shared" si="26"/>
        <v>162</v>
      </c>
      <c r="AV162" s="4">
        <f t="shared" si="27"/>
        <v>-1.65</v>
      </c>
      <c r="AW162" s="4">
        <f>150.875-1/32</f>
        <v>150.84375</v>
      </c>
      <c r="AX162" s="4">
        <f>155+5/16</f>
        <v>155.3125</v>
      </c>
      <c r="AY162" s="4">
        <f t="shared" si="28"/>
        <v>4.46875</v>
      </c>
      <c r="AZ162" s="13">
        <f t="shared" si="54"/>
        <v>1</v>
      </c>
      <c r="BA162" s="4">
        <f t="shared" si="30"/>
        <v>0</v>
      </c>
      <c r="BC162" s="2">
        <f t="shared" si="47"/>
        <v>54</v>
      </c>
      <c r="BD162" s="4">
        <f t="shared" si="31"/>
        <v>162</v>
      </c>
      <c r="BE162" s="4">
        <f t="shared" si="32"/>
        <v>-1.65</v>
      </c>
      <c r="BF162" s="4">
        <f>150.75+1/32</f>
        <v>150.78125</v>
      </c>
      <c r="BG162" s="4">
        <f>155.375-1/32</f>
        <v>155.34375</v>
      </c>
      <c r="BH162" s="4">
        <f t="shared" si="33"/>
        <v>4.5625</v>
      </c>
      <c r="BI162" s="13">
        <f t="shared" si="55"/>
        <v>1</v>
      </c>
      <c r="BJ162" s="4">
        <f t="shared" si="35"/>
        <v>0</v>
      </c>
      <c r="BL162" s="2">
        <f t="shared" si="48"/>
        <v>54</v>
      </c>
      <c r="BM162" s="4">
        <f t="shared" si="36"/>
        <v>162</v>
      </c>
      <c r="BN162" s="4">
        <f t="shared" si="37"/>
        <v>-1.65</v>
      </c>
      <c r="BO162" s="4">
        <f>150.875</f>
        <v>150.875</v>
      </c>
      <c r="BP162" s="4">
        <f>155+5/16</f>
        <v>155.3125</v>
      </c>
      <c r="BQ162" s="4">
        <f t="shared" si="38"/>
        <v>4.4375</v>
      </c>
      <c r="BR162" s="13">
        <f t="shared" si="56"/>
        <v>1</v>
      </c>
      <c r="BS162" s="4">
        <f t="shared" si="40"/>
        <v>0</v>
      </c>
    </row>
    <row r="163">
      <c r="A163" s="2">
        <f t="shared" si="41"/>
        <v>54.5</v>
      </c>
      <c r="B163" s="4">
        <f t="shared" si="1"/>
        <v>163.5</v>
      </c>
      <c r="C163" s="4">
        <f t="shared" si="2"/>
        <v>-1.62</v>
      </c>
      <c r="F163" s="4">
        <f t="shared" si="3"/>
        <v>0</v>
      </c>
      <c r="G163" s="13" t="str">
        <f t="shared" si="49"/>
        <v/>
      </c>
      <c r="H163" s="4" t="str">
        <f t="shared" si="5"/>
        <v/>
      </c>
      <c r="J163" s="2">
        <f t="shared" si="42"/>
        <v>54.5</v>
      </c>
      <c r="K163" s="4">
        <f t="shared" si="6"/>
        <v>163.5</v>
      </c>
      <c r="L163" s="4">
        <f t="shared" si="7"/>
        <v>-1.71</v>
      </c>
      <c r="O163" s="4">
        <f t="shared" si="8"/>
        <v>0</v>
      </c>
      <c r="P163" s="13" t="str">
        <f t="shared" si="50"/>
        <v/>
      </c>
      <c r="Q163" s="4" t="str">
        <f t="shared" si="10"/>
        <v/>
      </c>
      <c r="S163" s="2">
        <f t="shared" si="43"/>
        <v>54.5</v>
      </c>
      <c r="T163" s="4">
        <f t="shared" si="11"/>
        <v>163.5</v>
      </c>
      <c r="U163" s="4">
        <f t="shared" si="12"/>
        <v>-1.77</v>
      </c>
      <c r="X163" s="4">
        <f t="shared" si="13"/>
        <v>0</v>
      </c>
      <c r="Y163" s="13" t="str">
        <f t="shared" si="51"/>
        <v/>
      </c>
      <c r="Z163" s="4" t="str">
        <f t="shared" si="15"/>
        <v/>
      </c>
      <c r="AB163" s="2">
        <f t="shared" si="44"/>
        <v>54.5</v>
      </c>
      <c r="AC163" s="4">
        <f t="shared" si="16"/>
        <v>163.5</v>
      </c>
      <c r="AD163" s="4">
        <f t="shared" si="17"/>
        <v>-1.65</v>
      </c>
      <c r="AG163" s="4">
        <f t="shared" si="18"/>
        <v>0</v>
      </c>
      <c r="AH163" s="13" t="str">
        <f t="shared" si="52"/>
        <v/>
      </c>
      <c r="AI163" s="4" t="str">
        <f t="shared" si="20"/>
        <v/>
      </c>
      <c r="AK163" s="2">
        <f t="shared" si="45"/>
        <v>54.5</v>
      </c>
      <c r="AL163" s="4">
        <f t="shared" si="21"/>
        <v>163.5</v>
      </c>
      <c r="AM163" s="4">
        <f t="shared" si="22"/>
        <v>-1.68</v>
      </c>
      <c r="AP163" s="4">
        <f t="shared" si="23"/>
        <v>0</v>
      </c>
      <c r="AQ163" s="13" t="str">
        <f t="shared" si="53"/>
        <v/>
      </c>
      <c r="AR163" s="4" t="str">
        <f t="shared" si="25"/>
        <v/>
      </c>
      <c r="AT163" s="2">
        <f t="shared" si="46"/>
        <v>54.5</v>
      </c>
      <c r="AU163" s="4">
        <f t="shared" si="26"/>
        <v>163.5</v>
      </c>
      <c r="AV163" s="4">
        <f t="shared" si="27"/>
        <v>-1.68</v>
      </c>
      <c r="AY163" s="4">
        <f t="shared" si="28"/>
        <v>0</v>
      </c>
      <c r="AZ163" s="13" t="str">
        <f t="shared" si="54"/>
        <v/>
      </c>
      <c r="BA163" s="4" t="str">
        <f t="shared" si="30"/>
        <v/>
      </c>
      <c r="BC163" s="2">
        <f t="shared" si="47"/>
        <v>54.5</v>
      </c>
      <c r="BD163" s="4">
        <f t="shared" si="31"/>
        <v>163.5</v>
      </c>
      <c r="BE163" s="4">
        <f t="shared" si="32"/>
        <v>-1.68</v>
      </c>
      <c r="BH163" s="4">
        <f t="shared" si="33"/>
        <v>0</v>
      </c>
      <c r="BI163" s="13" t="str">
        <f t="shared" si="55"/>
        <v/>
      </c>
      <c r="BJ163" s="4" t="str">
        <f t="shared" si="35"/>
        <v/>
      </c>
      <c r="BL163" s="2">
        <f t="shared" si="48"/>
        <v>54.5</v>
      </c>
      <c r="BM163" s="4">
        <f t="shared" si="36"/>
        <v>163.5</v>
      </c>
      <c r="BN163" s="4">
        <f t="shared" si="37"/>
        <v>-1.68</v>
      </c>
      <c r="BQ163" s="4">
        <f t="shared" si="38"/>
        <v>0</v>
      </c>
      <c r="BR163" s="13" t="str">
        <f t="shared" si="56"/>
        <v/>
      </c>
      <c r="BS163" s="4" t="str">
        <f t="shared" si="40"/>
        <v/>
      </c>
    </row>
    <row r="164">
      <c r="A164" s="2">
        <f t="shared" si="41"/>
        <v>55</v>
      </c>
      <c r="B164" s="4">
        <f t="shared" si="1"/>
        <v>165</v>
      </c>
      <c r="C164" s="4">
        <f t="shared" si="2"/>
        <v>-1.65</v>
      </c>
      <c r="D164" s="2">
        <v>150.75</v>
      </c>
      <c r="E164" s="2">
        <v>155.375</v>
      </c>
      <c r="F164" s="4">
        <f t="shared" si="3"/>
        <v>4.625</v>
      </c>
      <c r="G164" s="13">
        <f t="shared" si="49"/>
        <v>1</v>
      </c>
      <c r="H164" s="4">
        <f t="shared" si="5"/>
        <v>0</v>
      </c>
      <c r="J164" s="2">
        <f t="shared" si="42"/>
        <v>55</v>
      </c>
      <c r="K164" s="4">
        <f t="shared" si="6"/>
        <v>165</v>
      </c>
      <c r="L164" s="4">
        <f t="shared" si="7"/>
        <v>-1.74</v>
      </c>
      <c r="M164" s="4">
        <f>150.75</f>
        <v>150.75</v>
      </c>
      <c r="N164" s="2">
        <v>155.375</v>
      </c>
      <c r="O164" s="4">
        <f t="shared" si="8"/>
        <v>4.625</v>
      </c>
      <c r="P164" s="13">
        <f t="shared" si="50"/>
        <v>1</v>
      </c>
      <c r="Q164" s="4">
        <f t="shared" si="10"/>
        <v>0</v>
      </c>
      <c r="S164" s="2">
        <f t="shared" si="43"/>
        <v>55</v>
      </c>
      <c r="T164" s="4">
        <f t="shared" si="11"/>
        <v>165</v>
      </c>
      <c r="U164" s="4">
        <f t="shared" si="12"/>
        <v>-1.8</v>
      </c>
      <c r="X164" s="4">
        <f t="shared" si="13"/>
        <v>0</v>
      </c>
      <c r="Y164" s="13" t="str">
        <f t="shared" si="51"/>
        <v/>
      </c>
      <c r="Z164" s="4" t="str">
        <f t="shared" si="15"/>
        <v/>
      </c>
      <c r="AB164" s="2">
        <f t="shared" si="44"/>
        <v>55</v>
      </c>
      <c r="AC164" s="4">
        <f t="shared" si="16"/>
        <v>165</v>
      </c>
      <c r="AD164" s="4">
        <f t="shared" si="17"/>
        <v>-1.68</v>
      </c>
      <c r="AG164" s="4">
        <f t="shared" si="18"/>
        <v>0</v>
      </c>
      <c r="AH164" s="13" t="str">
        <f t="shared" si="52"/>
        <v/>
      </c>
      <c r="AI164" s="4" t="str">
        <f t="shared" si="20"/>
        <v/>
      </c>
      <c r="AK164" s="2">
        <f t="shared" si="45"/>
        <v>55</v>
      </c>
      <c r="AL164" s="4">
        <f t="shared" si="21"/>
        <v>165</v>
      </c>
      <c r="AM164" s="4">
        <f t="shared" si="22"/>
        <v>-1.71</v>
      </c>
      <c r="AP164" s="4">
        <f t="shared" si="23"/>
        <v>0</v>
      </c>
      <c r="AQ164" s="13" t="str">
        <f t="shared" si="53"/>
        <v/>
      </c>
      <c r="AR164" s="4" t="str">
        <f t="shared" si="25"/>
        <v/>
      </c>
      <c r="AT164" s="2">
        <f t="shared" si="46"/>
        <v>55</v>
      </c>
      <c r="AU164" s="4">
        <f t="shared" si="26"/>
        <v>165</v>
      </c>
      <c r="AV164" s="4">
        <f t="shared" si="27"/>
        <v>-1.71</v>
      </c>
      <c r="AY164" s="4">
        <f t="shared" si="28"/>
        <v>0</v>
      </c>
      <c r="AZ164" s="13" t="str">
        <f t="shared" si="54"/>
        <v/>
      </c>
      <c r="BA164" s="4" t="str">
        <f t="shared" si="30"/>
        <v/>
      </c>
      <c r="BC164" s="2">
        <f t="shared" si="47"/>
        <v>55</v>
      </c>
      <c r="BD164" s="4">
        <f t="shared" si="31"/>
        <v>165</v>
      </c>
      <c r="BE164" s="4">
        <f t="shared" si="32"/>
        <v>-1.71</v>
      </c>
      <c r="BH164" s="4">
        <f t="shared" si="33"/>
        <v>0</v>
      </c>
      <c r="BI164" s="13" t="str">
        <f t="shared" si="55"/>
        <v/>
      </c>
      <c r="BJ164" s="4" t="str">
        <f t="shared" si="35"/>
        <v/>
      </c>
      <c r="BL164" s="2">
        <f t="shared" si="48"/>
        <v>55</v>
      </c>
      <c r="BM164" s="4">
        <f t="shared" si="36"/>
        <v>165</v>
      </c>
      <c r="BN164" s="4">
        <f t="shared" si="37"/>
        <v>-1.71</v>
      </c>
      <c r="BQ164" s="4">
        <f t="shared" si="38"/>
        <v>0</v>
      </c>
      <c r="BR164" s="13" t="str">
        <f t="shared" si="56"/>
        <v/>
      </c>
      <c r="BS164" s="4" t="str">
        <f t="shared" si="40"/>
        <v/>
      </c>
    </row>
    <row r="165">
      <c r="A165" s="2">
        <f t="shared" si="41"/>
        <v>55.5</v>
      </c>
      <c r="B165" s="4">
        <f t="shared" si="1"/>
        <v>166.5</v>
      </c>
      <c r="C165" s="4">
        <f t="shared" si="2"/>
        <v>-1.68</v>
      </c>
      <c r="F165" s="4">
        <f t="shared" si="3"/>
        <v>0</v>
      </c>
      <c r="G165" s="13" t="str">
        <f t="shared" si="49"/>
        <v/>
      </c>
      <c r="H165" s="4" t="str">
        <f t="shared" si="5"/>
        <v/>
      </c>
      <c r="J165" s="2">
        <f t="shared" si="42"/>
        <v>55.5</v>
      </c>
      <c r="K165" s="4">
        <f t="shared" si="6"/>
        <v>166.5</v>
      </c>
      <c r="L165" s="4">
        <f t="shared" si="7"/>
        <v>-1.77</v>
      </c>
      <c r="O165" s="4">
        <f t="shared" si="8"/>
        <v>0</v>
      </c>
      <c r="P165" s="13" t="str">
        <f t="shared" si="50"/>
        <v/>
      </c>
      <c r="Q165" s="4" t="str">
        <f t="shared" si="10"/>
        <v/>
      </c>
      <c r="S165" s="2">
        <f t="shared" si="43"/>
        <v>55.5</v>
      </c>
      <c r="T165" s="4">
        <f t="shared" si="11"/>
        <v>166.5</v>
      </c>
      <c r="U165" s="4">
        <f t="shared" si="12"/>
        <v>-1.83</v>
      </c>
      <c r="X165" s="4">
        <f t="shared" si="13"/>
        <v>0</v>
      </c>
      <c r="Y165" s="13" t="str">
        <f t="shared" si="51"/>
        <v/>
      </c>
      <c r="Z165" s="4" t="str">
        <f t="shared" si="15"/>
        <v/>
      </c>
      <c r="AB165" s="2">
        <f t="shared" si="44"/>
        <v>55.5</v>
      </c>
      <c r="AC165" s="4">
        <f t="shared" si="16"/>
        <v>166.5</v>
      </c>
      <c r="AD165" s="4">
        <f t="shared" si="17"/>
        <v>-1.71</v>
      </c>
      <c r="AG165" s="4">
        <f t="shared" si="18"/>
        <v>0</v>
      </c>
      <c r="AH165" s="13" t="str">
        <f t="shared" si="52"/>
        <v/>
      </c>
      <c r="AI165" s="4" t="str">
        <f t="shared" si="20"/>
        <v/>
      </c>
      <c r="AK165" s="2">
        <f t="shared" si="45"/>
        <v>55.5</v>
      </c>
      <c r="AL165" s="4">
        <f t="shared" si="21"/>
        <v>166.5</v>
      </c>
      <c r="AM165" s="4">
        <f t="shared" si="22"/>
        <v>-1.74</v>
      </c>
      <c r="AP165" s="4">
        <f t="shared" si="23"/>
        <v>0</v>
      </c>
      <c r="AQ165" s="13" t="str">
        <f t="shared" si="53"/>
        <v/>
      </c>
      <c r="AR165" s="4" t="str">
        <f t="shared" si="25"/>
        <v/>
      </c>
      <c r="AT165" s="2">
        <f t="shared" si="46"/>
        <v>55.5</v>
      </c>
      <c r="AU165" s="4">
        <f t="shared" si="26"/>
        <v>166.5</v>
      </c>
      <c r="AV165" s="4">
        <f t="shared" si="27"/>
        <v>-1.74</v>
      </c>
      <c r="AY165" s="4">
        <f t="shared" si="28"/>
        <v>0</v>
      </c>
      <c r="AZ165" s="13" t="str">
        <f t="shared" si="54"/>
        <v/>
      </c>
      <c r="BA165" s="4" t="str">
        <f t="shared" si="30"/>
        <v/>
      </c>
      <c r="BC165" s="2">
        <f t="shared" si="47"/>
        <v>55.5</v>
      </c>
      <c r="BD165" s="4">
        <f t="shared" si="31"/>
        <v>166.5</v>
      </c>
      <c r="BE165" s="4">
        <f t="shared" si="32"/>
        <v>-1.74</v>
      </c>
      <c r="BH165" s="4">
        <f t="shared" si="33"/>
        <v>0</v>
      </c>
      <c r="BI165" s="13" t="str">
        <f t="shared" si="55"/>
        <v/>
      </c>
      <c r="BJ165" s="4" t="str">
        <f t="shared" si="35"/>
        <v/>
      </c>
      <c r="BL165" s="2">
        <f t="shared" si="48"/>
        <v>55.5</v>
      </c>
      <c r="BM165" s="4">
        <f t="shared" si="36"/>
        <v>166.5</v>
      </c>
      <c r="BN165" s="4">
        <f t="shared" si="37"/>
        <v>-1.74</v>
      </c>
      <c r="BQ165" s="4">
        <f t="shared" si="38"/>
        <v>0</v>
      </c>
      <c r="BR165" s="13" t="str">
        <f t="shared" si="56"/>
        <v/>
      </c>
      <c r="BS165" s="4" t="str">
        <f t="shared" si="40"/>
        <v/>
      </c>
    </row>
    <row r="166">
      <c r="A166" s="2">
        <f t="shared" si="41"/>
        <v>56</v>
      </c>
      <c r="B166" s="4">
        <f t="shared" si="1"/>
        <v>168</v>
      </c>
      <c r="C166" s="4">
        <f t="shared" si="2"/>
        <v>-1.71</v>
      </c>
      <c r="D166" s="2">
        <v>150.75</v>
      </c>
      <c r="E166" s="2">
        <v>155.375</v>
      </c>
      <c r="F166" s="4">
        <f t="shared" si="3"/>
        <v>4.625</v>
      </c>
      <c r="G166" s="13">
        <f t="shared" si="49"/>
        <v>1</v>
      </c>
      <c r="H166" s="4">
        <f t="shared" si="5"/>
        <v>0</v>
      </c>
      <c r="J166" s="2">
        <f t="shared" si="42"/>
        <v>56</v>
      </c>
      <c r="K166" s="4">
        <f t="shared" si="6"/>
        <v>168</v>
      </c>
      <c r="L166" s="4">
        <f t="shared" si="7"/>
        <v>-1.8</v>
      </c>
      <c r="M166" s="4">
        <f>150.75</f>
        <v>150.75</v>
      </c>
      <c r="N166" s="2">
        <v>155.375</v>
      </c>
      <c r="O166" s="4">
        <f t="shared" si="8"/>
        <v>4.625</v>
      </c>
      <c r="P166" s="13">
        <f t="shared" si="50"/>
        <v>1</v>
      </c>
      <c r="Q166" s="4">
        <f t="shared" si="10"/>
        <v>0</v>
      </c>
      <c r="S166" s="2">
        <f t="shared" si="43"/>
        <v>56</v>
      </c>
      <c r="T166" s="4">
        <f t="shared" si="11"/>
        <v>168</v>
      </c>
      <c r="U166" s="4">
        <f t="shared" si="12"/>
        <v>-1.86</v>
      </c>
      <c r="V166" s="4">
        <f>150+11/16</f>
        <v>150.6875</v>
      </c>
      <c r="W166" s="2">
        <v>155.375</v>
      </c>
      <c r="X166" s="4">
        <f t="shared" si="13"/>
        <v>4.6875</v>
      </c>
      <c r="Y166" s="13">
        <f t="shared" si="51"/>
        <v>1</v>
      </c>
      <c r="Z166" s="4">
        <f t="shared" si="15"/>
        <v>0</v>
      </c>
      <c r="AB166" s="2">
        <f t="shared" si="44"/>
        <v>56</v>
      </c>
      <c r="AC166" s="4">
        <f t="shared" si="16"/>
        <v>168</v>
      </c>
      <c r="AD166" s="4">
        <f t="shared" si="17"/>
        <v>-1.74</v>
      </c>
      <c r="AE166" s="4">
        <f>150.75</f>
        <v>150.75</v>
      </c>
      <c r="AF166" s="4">
        <f>155.375-1/32</f>
        <v>155.34375</v>
      </c>
      <c r="AG166" s="4">
        <f t="shared" si="18"/>
        <v>4.59375</v>
      </c>
      <c r="AH166" s="13">
        <f t="shared" si="52"/>
        <v>1</v>
      </c>
      <c r="AI166" s="4">
        <f t="shared" si="20"/>
        <v>0</v>
      </c>
      <c r="AK166" s="2">
        <f t="shared" si="45"/>
        <v>56</v>
      </c>
      <c r="AL166" s="4">
        <f t="shared" si="21"/>
        <v>168</v>
      </c>
      <c r="AM166" s="4">
        <f t="shared" si="22"/>
        <v>-1.77</v>
      </c>
      <c r="AN166" s="4">
        <f>150.75+1/32</f>
        <v>150.78125</v>
      </c>
      <c r="AO166" s="4">
        <f>155.375-1/32</f>
        <v>155.34375</v>
      </c>
      <c r="AP166" s="4">
        <f t="shared" si="23"/>
        <v>4.5625</v>
      </c>
      <c r="AQ166" s="13">
        <f t="shared" si="53"/>
        <v>1</v>
      </c>
      <c r="AR166" s="4">
        <f t="shared" si="25"/>
        <v>0</v>
      </c>
      <c r="AT166" s="2">
        <f t="shared" si="46"/>
        <v>56</v>
      </c>
      <c r="AU166" s="4">
        <f t="shared" si="26"/>
        <v>168</v>
      </c>
      <c r="AV166" s="4">
        <f t="shared" si="27"/>
        <v>-1.77</v>
      </c>
      <c r="AW166" s="4">
        <f>150.875-1/32</f>
        <v>150.84375</v>
      </c>
      <c r="AX166" s="4">
        <f>155+5/16</f>
        <v>155.3125</v>
      </c>
      <c r="AY166" s="4">
        <f t="shared" si="28"/>
        <v>4.46875</v>
      </c>
      <c r="AZ166" s="13">
        <f t="shared" si="54"/>
        <v>1</v>
      </c>
      <c r="BA166" s="4">
        <f t="shared" si="30"/>
        <v>0</v>
      </c>
      <c r="BC166" s="2">
        <f t="shared" si="47"/>
        <v>56</v>
      </c>
      <c r="BD166" s="4">
        <f t="shared" si="31"/>
        <v>168</v>
      </c>
      <c r="BE166" s="4">
        <f t="shared" si="32"/>
        <v>-1.77</v>
      </c>
      <c r="BF166" s="4">
        <f>150.75+1/32</f>
        <v>150.78125</v>
      </c>
      <c r="BG166" s="4">
        <f>155.375-1/32</f>
        <v>155.34375</v>
      </c>
      <c r="BH166" s="4">
        <f t="shared" si="33"/>
        <v>4.5625</v>
      </c>
      <c r="BI166" s="13">
        <f t="shared" si="55"/>
        <v>1</v>
      </c>
      <c r="BJ166" s="4">
        <f t="shared" si="35"/>
        <v>0</v>
      </c>
      <c r="BL166" s="2">
        <f t="shared" si="48"/>
        <v>56</v>
      </c>
      <c r="BM166" s="4">
        <f t="shared" si="36"/>
        <v>168</v>
      </c>
      <c r="BN166" s="4">
        <f t="shared" si="37"/>
        <v>-1.77</v>
      </c>
      <c r="BO166" s="4">
        <f>150.875</f>
        <v>150.875</v>
      </c>
      <c r="BP166" s="4">
        <f>155+5/16</f>
        <v>155.3125</v>
      </c>
      <c r="BQ166" s="4">
        <f t="shared" si="38"/>
        <v>4.4375</v>
      </c>
      <c r="BR166" s="13">
        <f t="shared" si="56"/>
        <v>1</v>
      </c>
      <c r="BS166" s="4">
        <f t="shared" si="40"/>
        <v>0</v>
      </c>
    </row>
    <row r="167">
      <c r="A167" s="2">
        <f t="shared" si="41"/>
        <v>56.5</v>
      </c>
      <c r="B167" s="4">
        <f t="shared" si="1"/>
        <v>169.5</v>
      </c>
      <c r="C167" s="4">
        <f t="shared" si="2"/>
        <v>-1.74</v>
      </c>
      <c r="F167" s="4">
        <f t="shared" si="3"/>
        <v>0</v>
      </c>
      <c r="G167" s="13" t="str">
        <f t="shared" si="49"/>
        <v/>
      </c>
      <c r="H167" s="4" t="str">
        <f t="shared" si="5"/>
        <v/>
      </c>
      <c r="J167" s="2">
        <f t="shared" si="42"/>
        <v>56.5</v>
      </c>
      <c r="K167" s="4">
        <f t="shared" si="6"/>
        <v>169.5</v>
      </c>
      <c r="L167" s="4">
        <f t="shared" si="7"/>
        <v>-1.83</v>
      </c>
      <c r="O167" s="4">
        <f t="shared" si="8"/>
        <v>0</v>
      </c>
      <c r="P167" s="13" t="str">
        <f t="shared" si="50"/>
        <v/>
      </c>
      <c r="Q167" s="4" t="str">
        <f t="shared" si="10"/>
        <v/>
      </c>
      <c r="S167" s="2">
        <f t="shared" si="43"/>
        <v>56.5</v>
      </c>
      <c r="T167" s="4">
        <f t="shared" si="11"/>
        <v>169.5</v>
      </c>
      <c r="U167" s="4">
        <f t="shared" si="12"/>
        <v>-1.89</v>
      </c>
      <c r="X167" s="4">
        <f t="shared" si="13"/>
        <v>0</v>
      </c>
      <c r="Y167" s="13" t="str">
        <f t="shared" si="51"/>
        <v/>
      </c>
      <c r="Z167" s="4" t="str">
        <f t="shared" si="15"/>
        <v/>
      </c>
      <c r="AB167" s="2">
        <f t="shared" si="44"/>
        <v>56.5</v>
      </c>
      <c r="AC167" s="4">
        <f t="shared" si="16"/>
        <v>169.5</v>
      </c>
      <c r="AD167" s="4">
        <f t="shared" si="17"/>
        <v>-1.77</v>
      </c>
      <c r="AG167" s="4">
        <f t="shared" si="18"/>
        <v>0</v>
      </c>
      <c r="AH167" s="13" t="str">
        <f t="shared" si="52"/>
        <v/>
      </c>
      <c r="AI167" s="4" t="str">
        <f t="shared" si="20"/>
        <v/>
      </c>
      <c r="AK167" s="2">
        <f t="shared" si="45"/>
        <v>56.5</v>
      </c>
      <c r="AL167" s="4">
        <f t="shared" si="21"/>
        <v>169.5</v>
      </c>
      <c r="AM167" s="4">
        <f t="shared" si="22"/>
        <v>-1.8</v>
      </c>
      <c r="AP167" s="4">
        <f t="shared" si="23"/>
        <v>0</v>
      </c>
      <c r="AQ167" s="13" t="str">
        <f t="shared" si="53"/>
        <v/>
      </c>
      <c r="AR167" s="4" t="str">
        <f t="shared" si="25"/>
        <v/>
      </c>
      <c r="AT167" s="2">
        <f t="shared" si="46"/>
        <v>56.5</v>
      </c>
      <c r="AU167" s="4">
        <f t="shared" si="26"/>
        <v>169.5</v>
      </c>
      <c r="AV167" s="4">
        <f t="shared" si="27"/>
        <v>-1.8</v>
      </c>
      <c r="AY167" s="4">
        <f t="shared" si="28"/>
        <v>0</v>
      </c>
      <c r="AZ167" s="13" t="str">
        <f t="shared" si="54"/>
        <v/>
      </c>
      <c r="BA167" s="4" t="str">
        <f t="shared" si="30"/>
        <v/>
      </c>
      <c r="BC167" s="2">
        <f t="shared" si="47"/>
        <v>56.5</v>
      </c>
      <c r="BD167" s="4">
        <f t="shared" si="31"/>
        <v>169.5</v>
      </c>
      <c r="BE167" s="4">
        <f t="shared" si="32"/>
        <v>-1.8</v>
      </c>
      <c r="BH167" s="4">
        <f t="shared" si="33"/>
        <v>0</v>
      </c>
      <c r="BI167" s="13" t="str">
        <f t="shared" si="55"/>
        <v/>
      </c>
      <c r="BJ167" s="4" t="str">
        <f t="shared" si="35"/>
        <v/>
      </c>
      <c r="BL167" s="2">
        <f t="shared" si="48"/>
        <v>56.5</v>
      </c>
      <c r="BM167" s="4">
        <f t="shared" si="36"/>
        <v>169.5</v>
      </c>
      <c r="BN167" s="4">
        <f t="shared" si="37"/>
        <v>-1.8</v>
      </c>
      <c r="BQ167" s="4">
        <f t="shared" si="38"/>
        <v>0</v>
      </c>
      <c r="BR167" s="13" t="str">
        <f t="shared" si="56"/>
        <v/>
      </c>
      <c r="BS167" s="4" t="str">
        <f t="shared" si="40"/>
        <v/>
      </c>
    </row>
    <row r="168">
      <c r="A168" s="2">
        <f t="shared" si="41"/>
        <v>57</v>
      </c>
      <c r="B168" s="4">
        <f t="shared" si="1"/>
        <v>171</v>
      </c>
      <c r="C168" s="4">
        <f t="shared" si="2"/>
        <v>-1.77</v>
      </c>
      <c r="D168" s="2">
        <v>150.75</v>
      </c>
      <c r="E168" s="2">
        <v>155.375</v>
      </c>
      <c r="F168" s="4">
        <f t="shared" si="3"/>
        <v>4.625</v>
      </c>
      <c r="G168" s="13">
        <f t="shared" si="49"/>
        <v>1</v>
      </c>
      <c r="H168" s="4">
        <f t="shared" si="5"/>
        <v>0</v>
      </c>
      <c r="J168" s="2">
        <f t="shared" si="42"/>
        <v>57</v>
      </c>
      <c r="K168" s="4">
        <f t="shared" si="6"/>
        <v>171</v>
      </c>
      <c r="L168" s="4">
        <f t="shared" si="7"/>
        <v>-1.86</v>
      </c>
      <c r="M168" s="4">
        <f>150.75</f>
        <v>150.75</v>
      </c>
      <c r="N168" s="2">
        <v>155.375</v>
      </c>
      <c r="O168" s="4">
        <f t="shared" si="8"/>
        <v>4.625</v>
      </c>
      <c r="P168" s="13">
        <f t="shared" si="50"/>
        <v>1</v>
      </c>
      <c r="Q168" s="4">
        <f t="shared" si="10"/>
        <v>0</v>
      </c>
      <c r="S168" s="2">
        <f t="shared" si="43"/>
        <v>57</v>
      </c>
      <c r="T168" s="4">
        <f t="shared" si="11"/>
        <v>171</v>
      </c>
      <c r="U168" s="4">
        <f t="shared" si="12"/>
        <v>-1.92</v>
      </c>
      <c r="X168" s="4">
        <f t="shared" si="13"/>
        <v>0</v>
      </c>
      <c r="Y168" s="13" t="str">
        <f t="shared" si="51"/>
        <v/>
      </c>
      <c r="Z168" s="4" t="str">
        <f t="shared" si="15"/>
        <v/>
      </c>
      <c r="AB168" s="2">
        <f t="shared" si="44"/>
        <v>57</v>
      </c>
      <c r="AC168" s="4">
        <f t="shared" si="16"/>
        <v>171</v>
      </c>
      <c r="AD168" s="4">
        <f t="shared" si="17"/>
        <v>-1.8</v>
      </c>
      <c r="AG168" s="4">
        <f t="shared" si="18"/>
        <v>0</v>
      </c>
      <c r="AH168" s="13" t="str">
        <f t="shared" si="52"/>
        <v/>
      </c>
      <c r="AI168" s="4" t="str">
        <f t="shared" si="20"/>
        <v/>
      </c>
      <c r="AK168" s="2">
        <f t="shared" si="45"/>
        <v>57</v>
      </c>
      <c r="AL168" s="4">
        <f t="shared" si="21"/>
        <v>171</v>
      </c>
      <c r="AM168" s="4">
        <f t="shared" si="22"/>
        <v>-1.83</v>
      </c>
      <c r="AP168" s="4">
        <f t="shared" si="23"/>
        <v>0</v>
      </c>
      <c r="AQ168" s="13" t="str">
        <f t="shared" si="53"/>
        <v/>
      </c>
      <c r="AR168" s="4" t="str">
        <f t="shared" si="25"/>
        <v/>
      </c>
      <c r="AT168" s="2">
        <f t="shared" si="46"/>
        <v>57</v>
      </c>
      <c r="AU168" s="4">
        <f t="shared" si="26"/>
        <v>171</v>
      </c>
      <c r="AV168" s="4">
        <f t="shared" si="27"/>
        <v>-1.83</v>
      </c>
      <c r="AY168" s="4">
        <f t="shared" si="28"/>
        <v>0</v>
      </c>
      <c r="AZ168" s="13" t="str">
        <f t="shared" si="54"/>
        <v/>
      </c>
      <c r="BA168" s="4" t="str">
        <f t="shared" si="30"/>
        <v/>
      </c>
      <c r="BC168" s="2">
        <f t="shared" si="47"/>
        <v>57</v>
      </c>
      <c r="BD168" s="4">
        <f t="shared" si="31"/>
        <v>171</v>
      </c>
      <c r="BE168" s="4">
        <f t="shared" si="32"/>
        <v>-1.83</v>
      </c>
      <c r="BH168" s="4">
        <f t="shared" si="33"/>
        <v>0</v>
      </c>
      <c r="BI168" s="13" t="str">
        <f t="shared" si="55"/>
        <v/>
      </c>
      <c r="BJ168" s="4" t="str">
        <f t="shared" si="35"/>
        <v/>
      </c>
      <c r="BL168" s="2">
        <f t="shared" si="48"/>
        <v>57</v>
      </c>
      <c r="BM168" s="4">
        <f t="shared" si="36"/>
        <v>171</v>
      </c>
      <c r="BN168" s="4">
        <f t="shared" si="37"/>
        <v>-1.83</v>
      </c>
      <c r="BQ168" s="4">
        <f t="shared" si="38"/>
        <v>0</v>
      </c>
      <c r="BR168" s="13" t="str">
        <f t="shared" si="56"/>
        <v/>
      </c>
      <c r="BS168" s="4" t="str">
        <f t="shared" si="40"/>
        <v/>
      </c>
    </row>
    <row r="169">
      <c r="A169" s="2">
        <f t="shared" si="41"/>
        <v>57.5</v>
      </c>
      <c r="B169" s="4">
        <f t="shared" si="1"/>
        <v>172.5</v>
      </c>
      <c r="C169" s="4">
        <f t="shared" si="2"/>
        <v>-1.8</v>
      </c>
      <c r="F169" s="4">
        <f t="shared" si="3"/>
        <v>0</v>
      </c>
      <c r="G169" s="13" t="str">
        <f t="shared" si="49"/>
        <v/>
      </c>
      <c r="H169" s="4" t="str">
        <f t="shared" si="5"/>
        <v/>
      </c>
      <c r="J169" s="2">
        <f t="shared" si="42"/>
        <v>57.5</v>
      </c>
      <c r="K169" s="4">
        <f t="shared" si="6"/>
        <v>172.5</v>
      </c>
      <c r="L169" s="4">
        <f t="shared" si="7"/>
        <v>-1.89</v>
      </c>
      <c r="O169" s="4">
        <f t="shared" si="8"/>
        <v>0</v>
      </c>
      <c r="P169" s="13" t="str">
        <f t="shared" si="50"/>
        <v/>
      </c>
      <c r="Q169" s="4" t="str">
        <f t="shared" si="10"/>
        <v/>
      </c>
      <c r="S169" s="2">
        <f t="shared" si="43"/>
        <v>57.5</v>
      </c>
      <c r="T169" s="4">
        <f t="shared" si="11"/>
        <v>172.5</v>
      </c>
      <c r="U169" s="4">
        <f t="shared" si="12"/>
        <v>-1.95</v>
      </c>
      <c r="X169" s="4">
        <f t="shared" si="13"/>
        <v>0</v>
      </c>
      <c r="Y169" s="13" t="str">
        <f t="shared" si="51"/>
        <v/>
      </c>
      <c r="Z169" s="4" t="str">
        <f t="shared" si="15"/>
        <v/>
      </c>
      <c r="AB169" s="2">
        <f t="shared" si="44"/>
        <v>57.5</v>
      </c>
      <c r="AC169" s="4">
        <f t="shared" si="16"/>
        <v>172.5</v>
      </c>
      <c r="AD169" s="4">
        <f t="shared" si="17"/>
        <v>-1.83</v>
      </c>
      <c r="AG169" s="4">
        <f t="shared" si="18"/>
        <v>0</v>
      </c>
      <c r="AH169" s="13" t="str">
        <f t="shared" si="52"/>
        <v/>
      </c>
      <c r="AI169" s="4" t="str">
        <f t="shared" si="20"/>
        <v/>
      </c>
      <c r="AK169" s="2">
        <f t="shared" si="45"/>
        <v>57.5</v>
      </c>
      <c r="AL169" s="4">
        <f t="shared" si="21"/>
        <v>172.5</v>
      </c>
      <c r="AM169" s="4">
        <f t="shared" si="22"/>
        <v>-1.86</v>
      </c>
      <c r="AP169" s="4">
        <f t="shared" si="23"/>
        <v>0</v>
      </c>
      <c r="AQ169" s="13" t="str">
        <f t="shared" si="53"/>
        <v/>
      </c>
      <c r="AR169" s="4" t="str">
        <f t="shared" si="25"/>
        <v/>
      </c>
      <c r="AT169" s="2">
        <f t="shared" si="46"/>
        <v>57.5</v>
      </c>
      <c r="AU169" s="4">
        <f t="shared" si="26"/>
        <v>172.5</v>
      </c>
      <c r="AV169" s="4">
        <f t="shared" si="27"/>
        <v>-1.86</v>
      </c>
      <c r="AY169" s="4">
        <f t="shared" si="28"/>
        <v>0</v>
      </c>
      <c r="AZ169" s="13" t="str">
        <f t="shared" si="54"/>
        <v/>
      </c>
      <c r="BA169" s="4" t="str">
        <f t="shared" si="30"/>
        <v/>
      </c>
      <c r="BC169" s="2">
        <f t="shared" si="47"/>
        <v>57.5</v>
      </c>
      <c r="BD169" s="4">
        <f t="shared" si="31"/>
        <v>172.5</v>
      </c>
      <c r="BE169" s="4">
        <f t="shared" si="32"/>
        <v>-1.86</v>
      </c>
      <c r="BH169" s="4">
        <f t="shared" si="33"/>
        <v>0</v>
      </c>
      <c r="BI169" s="13" t="str">
        <f t="shared" si="55"/>
        <v/>
      </c>
      <c r="BJ169" s="4" t="str">
        <f t="shared" si="35"/>
        <v/>
      </c>
      <c r="BL169" s="2">
        <f t="shared" si="48"/>
        <v>57.5</v>
      </c>
      <c r="BM169" s="4">
        <f t="shared" si="36"/>
        <v>172.5</v>
      </c>
      <c r="BN169" s="4">
        <f t="shared" si="37"/>
        <v>-1.86</v>
      </c>
      <c r="BQ169" s="4">
        <f t="shared" si="38"/>
        <v>0</v>
      </c>
      <c r="BR169" s="13" t="str">
        <f t="shared" si="56"/>
        <v/>
      </c>
      <c r="BS169" s="4" t="str">
        <f t="shared" si="40"/>
        <v/>
      </c>
    </row>
    <row r="170">
      <c r="A170" s="2">
        <f t="shared" si="41"/>
        <v>58</v>
      </c>
      <c r="B170" s="4">
        <f t="shared" si="1"/>
        <v>174</v>
      </c>
      <c r="C170" s="4">
        <f t="shared" si="2"/>
        <v>-1.83</v>
      </c>
      <c r="D170" s="2">
        <v>150.75</v>
      </c>
      <c r="E170" s="2">
        <v>155.375</v>
      </c>
      <c r="F170" s="4">
        <f t="shared" si="3"/>
        <v>4.625</v>
      </c>
      <c r="G170" s="13">
        <f t="shared" si="49"/>
        <v>1</v>
      </c>
      <c r="H170" s="4">
        <f t="shared" si="5"/>
        <v>0</v>
      </c>
      <c r="J170" s="2">
        <f t="shared" si="42"/>
        <v>58</v>
      </c>
      <c r="K170" s="4">
        <f t="shared" si="6"/>
        <v>174</v>
      </c>
      <c r="L170" s="4">
        <f t="shared" si="7"/>
        <v>-1.92</v>
      </c>
      <c r="M170" s="4">
        <f>150.75</f>
        <v>150.75</v>
      </c>
      <c r="N170" s="2">
        <v>155.375</v>
      </c>
      <c r="O170" s="4">
        <f t="shared" si="8"/>
        <v>4.625</v>
      </c>
      <c r="P170" s="13">
        <f t="shared" si="50"/>
        <v>1</v>
      </c>
      <c r="Q170" s="4">
        <f t="shared" si="10"/>
        <v>0</v>
      </c>
      <c r="S170" s="2">
        <f t="shared" si="43"/>
        <v>58</v>
      </c>
      <c r="T170" s="4">
        <f t="shared" si="11"/>
        <v>174</v>
      </c>
      <c r="U170" s="4">
        <f t="shared" si="12"/>
        <v>-1.98</v>
      </c>
      <c r="V170" s="4">
        <f>150+11/16</f>
        <v>150.6875</v>
      </c>
      <c r="W170" s="2">
        <v>155.375</v>
      </c>
      <c r="X170" s="4">
        <f t="shared" si="13"/>
        <v>4.6875</v>
      </c>
      <c r="Y170" s="13">
        <f t="shared" si="51"/>
        <v>1</v>
      </c>
      <c r="Z170" s="4">
        <f t="shared" si="15"/>
        <v>0</v>
      </c>
      <c r="AB170" s="2">
        <f t="shared" si="44"/>
        <v>58</v>
      </c>
      <c r="AC170" s="4">
        <f t="shared" si="16"/>
        <v>174</v>
      </c>
      <c r="AD170" s="4">
        <f t="shared" si="17"/>
        <v>-1.86</v>
      </c>
      <c r="AE170" s="4">
        <f>150.75</f>
        <v>150.75</v>
      </c>
      <c r="AF170" s="4">
        <f>155.375-1/32</f>
        <v>155.34375</v>
      </c>
      <c r="AG170" s="4">
        <f t="shared" si="18"/>
        <v>4.59375</v>
      </c>
      <c r="AH170" s="13">
        <f t="shared" si="52"/>
        <v>1</v>
      </c>
      <c r="AI170" s="4">
        <f t="shared" si="20"/>
        <v>0</v>
      </c>
      <c r="AK170" s="2">
        <f t="shared" si="45"/>
        <v>58</v>
      </c>
      <c r="AL170" s="4">
        <f t="shared" si="21"/>
        <v>174</v>
      </c>
      <c r="AM170" s="4">
        <f t="shared" si="22"/>
        <v>-1.89</v>
      </c>
      <c r="AN170" s="4">
        <f>150.75+1/32</f>
        <v>150.78125</v>
      </c>
      <c r="AO170" s="4">
        <f>155.375-1/32</f>
        <v>155.34375</v>
      </c>
      <c r="AP170" s="4">
        <f t="shared" si="23"/>
        <v>4.5625</v>
      </c>
      <c r="AQ170" s="13">
        <f t="shared" si="53"/>
        <v>1</v>
      </c>
      <c r="AR170" s="4">
        <f t="shared" si="25"/>
        <v>0</v>
      </c>
      <c r="AT170" s="2">
        <f t="shared" si="46"/>
        <v>58</v>
      </c>
      <c r="AU170" s="4">
        <f t="shared" si="26"/>
        <v>174</v>
      </c>
      <c r="AV170" s="4">
        <f t="shared" si="27"/>
        <v>-1.89</v>
      </c>
      <c r="AW170" s="4">
        <f>150.875-1/32</f>
        <v>150.84375</v>
      </c>
      <c r="AX170" s="4">
        <f>155+5/16</f>
        <v>155.3125</v>
      </c>
      <c r="AY170" s="4">
        <f t="shared" si="28"/>
        <v>4.46875</v>
      </c>
      <c r="AZ170" s="13">
        <f t="shared" si="54"/>
        <v>1</v>
      </c>
      <c r="BA170" s="4">
        <f t="shared" si="30"/>
        <v>0</v>
      </c>
      <c r="BC170" s="2">
        <f t="shared" si="47"/>
        <v>58</v>
      </c>
      <c r="BD170" s="4">
        <f t="shared" si="31"/>
        <v>174</v>
      </c>
      <c r="BE170" s="4">
        <f t="shared" si="32"/>
        <v>-1.89</v>
      </c>
      <c r="BF170" s="4">
        <f>150.75+1/32</f>
        <v>150.78125</v>
      </c>
      <c r="BG170" s="4">
        <f>155.375-1/32</f>
        <v>155.34375</v>
      </c>
      <c r="BH170" s="4">
        <f t="shared" si="33"/>
        <v>4.5625</v>
      </c>
      <c r="BI170" s="13">
        <f t="shared" si="55"/>
        <v>1</v>
      </c>
      <c r="BJ170" s="4">
        <f t="shared" si="35"/>
        <v>0</v>
      </c>
      <c r="BL170" s="2">
        <f t="shared" si="48"/>
        <v>58</v>
      </c>
      <c r="BM170" s="4">
        <f t="shared" si="36"/>
        <v>174</v>
      </c>
      <c r="BN170" s="4">
        <f t="shared" si="37"/>
        <v>-1.89</v>
      </c>
      <c r="BO170" s="4">
        <f>150.875</f>
        <v>150.875</v>
      </c>
      <c r="BP170" s="4">
        <f>155+5/16</f>
        <v>155.3125</v>
      </c>
      <c r="BQ170" s="4">
        <f t="shared" si="38"/>
        <v>4.4375</v>
      </c>
      <c r="BR170" s="13">
        <f t="shared" si="56"/>
        <v>1</v>
      </c>
      <c r="BS170" s="4">
        <f t="shared" si="40"/>
        <v>0</v>
      </c>
    </row>
    <row r="171">
      <c r="A171" s="2">
        <f t="shared" si="41"/>
        <v>58.5</v>
      </c>
      <c r="B171" s="4">
        <f t="shared" si="1"/>
        <v>175.5</v>
      </c>
      <c r="C171" s="4">
        <f t="shared" si="2"/>
        <v>-1.86</v>
      </c>
      <c r="F171" s="4">
        <f t="shared" si="3"/>
        <v>0</v>
      </c>
      <c r="G171" s="13" t="str">
        <f t="shared" si="49"/>
        <v/>
      </c>
      <c r="H171" s="4" t="str">
        <f t="shared" si="5"/>
        <v/>
      </c>
      <c r="J171" s="2">
        <f t="shared" si="42"/>
        <v>58.5</v>
      </c>
      <c r="K171" s="4">
        <f t="shared" si="6"/>
        <v>175.5</v>
      </c>
      <c r="L171" s="4">
        <f t="shared" si="7"/>
        <v>-1.95</v>
      </c>
      <c r="O171" s="4">
        <f t="shared" si="8"/>
        <v>0</v>
      </c>
      <c r="P171" s="13" t="str">
        <f t="shared" si="50"/>
        <v/>
      </c>
      <c r="Q171" s="4" t="str">
        <f t="shared" si="10"/>
        <v/>
      </c>
      <c r="S171" s="2">
        <f t="shared" si="43"/>
        <v>58.5</v>
      </c>
      <c r="T171" s="4">
        <f t="shared" si="11"/>
        <v>175.5</v>
      </c>
      <c r="U171" s="4">
        <f t="shared" si="12"/>
        <v>-2.01</v>
      </c>
      <c r="X171" s="4">
        <f t="shared" si="13"/>
        <v>0</v>
      </c>
      <c r="Y171" s="13" t="str">
        <f t="shared" si="51"/>
        <v/>
      </c>
      <c r="Z171" s="4" t="str">
        <f t="shared" si="15"/>
        <v/>
      </c>
      <c r="AB171" s="2">
        <f t="shared" si="44"/>
        <v>58.5</v>
      </c>
      <c r="AC171" s="4">
        <f t="shared" si="16"/>
        <v>175.5</v>
      </c>
      <c r="AD171" s="4">
        <f t="shared" si="17"/>
        <v>-1.89</v>
      </c>
      <c r="AG171" s="4">
        <f t="shared" si="18"/>
        <v>0</v>
      </c>
      <c r="AH171" s="13" t="str">
        <f t="shared" si="52"/>
        <v/>
      </c>
      <c r="AI171" s="4" t="str">
        <f t="shared" si="20"/>
        <v/>
      </c>
      <c r="AK171" s="2">
        <f t="shared" si="45"/>
        <v>58.5</v>
      </c>
      <c r="AL171" s="4">
        <f t="shared" si="21"/>
        <v>175.5</v>
      </c>
      <c r="AM171" s="4">
        <f t="shared" si="22"/>
        <v>-1.92</v>
      </c>
      <c r="AP171" s="4">
        <f t="shared" si="23"/>
        <v>0</v>
      </c>
      <c r="AQ171" s="13" t="str">
        <f t="shared" si="53"/>
        <v/>
      </c>
      <c r="AR171" s="4" t="str">
        <f t="shared" si="25"/>
        <v/>
      </c>
      <c r="AT171" s="2">
        <f t="shared" si="46"/>
        <v>58.5</v>
      </c>
      <c r="AU171" s="4">
        <f t="shared" si="26"/>
        <v>175.5</v>
      </c>
      <c r="AV171" s="4">
        <f t="shared" si="27"/>
        <v>-1.92</v>
      </c>
      <c r="AY171" s="4">
        <f t="shared" si="28"/>
        <v>0</v>
      </c>
      <c r="AZ171" s="13" t="str">
        <f t="shared" si="54"/>
        <v/>
      </c>
      <c r="BA171" s="4" t="str">
        <f t="shared" si="30"/>
        <v/>
      </c>
      <c r="BC171" s="2">
        <f t="shared" si="47"/>
        <v>58.5</v>
      </c>
      <c r="BD171" s="4">
        <f t="shared" si="31"/>
        <v>175.5</v>
      </c>
      <c r="BE171" s="4">
        <f t="shared" si="32"/>
        <v>-1.92</v>
      </c>
      <c r="BH171" s="4">
        <f t="shared" si="33"/>
        <v>0</v>
      </c>
      <c r="BI171" s="13" t="str">
        <f t="shared" si="55"/>
        <v/>
      </c>
      <c r="BJ171" s="4" t="str">
        <f t="shared" si="35"/>
        <v/>
      </c>
      <c r="BL171" s="2">
        <f t="shared" si="48"/>
        <v>58.5</v>
      </c>
      <c r="BM171" s="4">
        <f t="shared" si="36"/>
        <v>175.5</v>
      </c>
      <c r="BN171" s="4">
        <f t="shared" si="37"/>
        <v>-1.92</v>
      </c>
      <c r="BQ171" s="4">
        <f t="shared" si="38"/>
        <v>0</v>
      </c>
      <c r="BR171" s="13" t="str">
        <f t="shared" si="56"/>
        <v/>
      </c>
      <c r="BS171" s="4" t="str">
        <f t="shared" si="40"/>
        <v/>
      </c>
    </row>
    <row r="172">
      <c r="A172" s="2">
        <f t="shared" si="41"/>
        <v>59</v>
      </c>
      <c r="B172" s="4">
        <f t="shared" si="1"/>
        <v>177</v>
      </c>
      <c r="C172" s="4">
        <f t="shared" si="2"/>
        <v>-1.89</v>
      </c>
      <c r="D172" s="2">
        <v>150.75</v>
      </c>
      <c r="E172" s="2">
        <v>155.375</v>
      </c>
      <c r="F172" s="4">
        <f t="shared" si="3"/>
        <v>4.625</v>
      </c>
      <c r="G172" s="13">
        <f t="shared" si="49"/>
        <v>1</v>
      </c>
      <c r="H172" s="4">
        <f t="shared" si="5"/>
        <v>0</v>
      </c>
      <c r="J172" s="2">
        <f t="shared" si="42"/>
        <v>59</v>
      </c>
      <c r="K172" s="4">
        <f t="shared" si="6"/>
        <v>177</v>
      </c>
      <c r="L172" s="4">
        <f t="shared" si="7"/>
        <v>-1.98</v>
      </c>
      <c r="M172" s="4">
        <f>150.75</f>
        <v>150.75</v>
      </c>
      <c r="N172" s="2">
        <v>155.375</v>
      </c>
      <c r="O172" s="4">
        <f t="shared" si="8"/>
        <v>4.625</v>
      </c>
      <c r="P172" s="13">
        <f t="shared" si="50"/>
        <v>1</v>
      </c>
      <c r="Q172" s="4">
        <f t="shared" si="10"/>
        <v>0</v>
      </c>
      <c r="S172" s="2">
        <f t="shared" si="43"/>
        <v>59</v>
      </c>
      <c r="T172" s="4">
        <f t="shared" si="11"/>
        <v>177</v>
      </c>
      <c r="U172" s="4">
        <f t="shared" si="12"/>
        <v>-2.04</v>
      </c>
      <c r="X172" s="4">
        <f t="shared" si="13"/>
        <v>0</v>
      </c>
      <c r="Y172" s="13" t="str">
        <f t="shared" si="51"/>
        <v/>
      </c>
      <c r="Z172" s="4" t="str">
        <f t="shared" si="15"/>
        <v/>
      </c>
      <c r="AB172" s="2">
        <f t="shared" si="44"/>
        <v>59</v>
      </c>
      <c r="AC172" s="4">
        <f t="shared" si="16"/>
        <v>177</v>
      </c>
      <c r="AD172" s="4">
        <f t="shared" si="17"/>
        <v>-1.92</v>
      </c>
      <c r="AG172" s="4">
        <f t="shared" si="18"/>
        <v>0</v>
      </c>
      <c r="AH172" s="13" t="str">
        <f t="shared" si="52"/>
        <v/>
      </c>
      <c r="AI172" s="4" t="str">
        <f t="shared" si="20"/>
        <v/>
      </c>
      <c r="AK172" s="2">
        <f t="shared" si="45"/>
        <v>59</v>
      </c>
      <c r="AL172" s="4">
        <f t="shared" si="21"/>
        <v>177</v>
      </c>
      <c r="AM172" s="4">
        <f t="shared" si="22"/>
        <v>-1.95</v>
      </c>
      <c r="AP172" s="4">
        <f t="shared" si="23"/>
        <v>0</v>
      </c>
      <c r="AQ172" s="13" t="str">
        <f t="shared" si="53"/>
        <v/>
      </c>
      <c r="AR172" s="4" t="str">
        <f t="shared" si="25"/>
        <v/>
      </c>
      <c r="AT172" s="2">
        <f t="shared" si="46"/>
        <v>59</v>
      </c>
      <c r="AU172" s="4">
        <f t="shared" si="26"/>
        <v>177</v>
      </c>
      <c r="AV172" s="4">
        <f t="shared" si="27"/>
        <v>-1.95</v>
      </c>
      <c r="AY172" s="4">
        <f t="shared" si="28"/>
        <v>0</v>
      </c>
      <c r="AZ172" s="13" t="str">
        <f t="shared" si="54"/>
        <v/>
      </c>
      <c r="BA172" s="4" t="str">
        <f t="shared" si="30"/>
        <v/>
      </c>
      <c r="BC172" s="2">
        <f t="shared" si="47"/>
        <v>59</v>
      </c>
      <c r="BD172" s="4">
        <f t="shared" si="31"/>
        <v>177</v>
      </c>
      <c r="BE172" s="4">
        <f t="shared" si="32"/>
        <v>-1.95</v>
      </c>
      <c r="BH172" s="4">
        <f t="shared" si="33"/>
        <v>0</v>
      </c>
      <c r="BI172" s="13" t="str">
        <f t="shared" si="55"/>
        <v/>
      </c>
      <c r="BJ172" s="4" t="str">
        <f t="shared" si="35"/>
        <v/>
      </c>
      <c r="BL172" s="2">
        <f t="shared" si="48"/>
        <v>59</v>
      </c>
      <c r="BM172" s="4">
        <f t="shared" si="36"/>
        <v>177</v>
      </c>
      <c r="BN172" s="4">
        <f t="shared" si="37"/>
        <v>-1.95</v>
      </c>
      <c r="BQ172" s="4">
        <f t="shared" si="38"/>
        <v>0</v>
      </c>
      <c r="BR172" s="13" t="str">
        <f t="shared" si="56"/>
        <v/>
      </c>
      <c r="BS172" s="4" t="str">
        <f t="shared" si="40"/>
        <v/>
      </c>
    </row>
    <row r="173">
      <c r="A173" s="2">
        <f t="shared" si="41"/>
        <v>59.5</v>
      </c>
      <c r="B173" s="4">
        <f t="shared" si="1"/>
        <v>178.5</v>
      </c>
      <c r="C173" s="4">
        <f t="shared" si="2"/>
        <v>-1.92</v>
      </c>
      <c r="F173" s="4">
        <f t="shared" si="3"/>
        <v>0</v>
      </c>
      <c r="G173" s="13" t="str">
        <f t="shared" si="49"/>
        <v/>
      </c>
      <c r="H173" s="4" t="str">
        <f t="shared" si="5"/>
        <v/>
      </c>
      <c r="J173" s="2">
        <f t="shared" si="42"/>
        <v>59.5</v>
      </c>
      <c r="K173" s="4">
        <f t="shared" si="6"/>
        <v>178.5</v>
      </c>
      <c r="L173" s="4">
        <f t="shared" si="7"/>
        <v>-2.01</v>
      </c>
      <c r="O173" s="4">
        <f t="shared" si="8"/>
        <v>0</v>
      </c>
      <c r="P173" s="13" t="str">
        <f t="shared" si="50"/>
        <v/>
      </c>
      <c r="Q173" s="4" t="str">
        <f t="shared" si="10"/>
        <v/>
      </c>
      <c r="S173" s="2">
        <f t="shared" si="43"/>
        <v>59.5</v>
      </c>
      <c r="T173" s="4">
        <f t="shared" si="11"/>
        <v>178.5</v>
      </c>
      <c r="U173" s="4">
        <f t="shared" si="12"/>
        <v>-2.07</v>
      </c>
      <c r="X173" s="4">
        <f t="shared" si="13"/>
        <v>0</v>
      </c>
      <c r="Y173" s="13" t="str">
        <f t="shared" si="51"/>
        <v/>
      </c>
      <c r="Z173" s="4" t="str">
        <f t="shared" si="15"/>
        <v/>
      </c>
      <c r="AB173" s="2">
        <f t="shared" si="44"/>
        <v>59.5</v>
      </c>
      <c r="AC173" s="4">
        <f t="shared" si="16"/>
        <v>178.5</v>
      </c>
      <c r="AD173" s="4">
        <f t="shared" si="17"/>
        <v>-1.95</v>
      </c>
      <c r="AG173" s="4">
        <f t="shared" si="18"/>
        <v>0</v>
      </c>
      <c r="AH173" s="13" t="str">
        <f t="shared" si="52"/>
        <v/>
      </c>
      <c r="AI173" s="4" t="str">
        <f t="shared" si="20"/>
        <v/>
      </c>
      <c r="AK173" s="2">
        <f t="shared" si="45"/>
        <v>59.5</v>
      </c>
      <c r="AL173" s="4">
        <f t="shared" si="21"/>
        <v>178.5</v>
      </c>
      <c r="AM173" s="4">
        <f t="shared" si="22"/>
        <v>-1.98</v>
      </c>
      <c r="AP173" s="4">
        <f t="shared" si="23"/>
        <v>0</v>
      </c>
      <c r="AQ173" s="13" t="str">
        <f t="shared" si="53"/>
        <v/>
      </c>
      <c r="AR173" s="4" t="str">
        <f t="shared" si="25"/>
        <v/>
      </c>
      <c r="AT173" s="2">
        <f t="shared" si="46"/>
        <v>59.5</v>
      </c>
      <c r="AU173" s="4">
        <f t="shared" si="26"/>
        <v>178.5</v>
      </c>
      <c r="AV173" s="4">
        <f t="shared" si="27"/>
        <v>-1.98</v>
      </c>
      <c r="AY173" s="4">
        <f t="shared" si="28"/>
        <v>0</v>
      </c>
      <c r="AZ173" s="13" t="str">
        <f t="shared" si="54"/>
        <v/>
      </c>
      <c r="BA173" s="4" t="str">
        <f t="shared" si="30"/>
        <v/>
      </c>
      <c r="BC173" s="2">
        <f t="shared" si="47"/>
        <v>59.5</v>
      </c>
      <c r="BD173" s="4">
        <f t="shared" si="31"/>
        <v>178.5</v>
      </c>
      <c r="BE173" s="4">
        <f t="shared" si="32"/>
        <v>-1.98</v>
      </c>
      <c r="BH173" s="4">
        <f t="shared" si="33"/>
        <v>0</v>
      </c>
      <c r="BI173" s="13" t="str">
        <f t="shared" si="55"/>
        <v/>
      </c>
      <c r="BJ173" s="4" t="str">
        <f t="shared" si="35"/>
        <v/>
      </c>
      <c r="BL173" s="2">
        <f t="shared" si="48"/>
        <v>59.5</v>
      </c>
      <c r="BM173" s="4">
        <f t="shared" si="36"/>
        <v>178.5</v>
      </c>
      <c r="BN173" s="4">
        <f t="shared" si="37"/>
        <v>-1.98</v>
      </c>
      <c r="BQ173" s="4">
        <f t="shared" si="38"/>
        <v>0</v>
      </c>
      <c r="BR173" s="13" t="str">
        <f t="shared" si="56"/>
        <v/>
      </c>
      <c r="BS173" s="4" t="str">
        <f t="shared" si="40"/>
        <v/>
      </c>
    </row>
    <row r="174">
      <c r="A174" s="2">
        <f t="shared" si="41"/>
        <v>60</v>
      </c>
      <c r="B174" s="4">
        <f t="shared" si="1"/>
        <v>180</v>
      </c>
      <c r="C174" s="4">
        <f t="shared" si="2"/>
        <v>-1.95</v>
      </c>
      <c r="D174" s="2">
        <v>150.75</v>
      </c>
      <c r="E174" s="2">
        <v>155.375</v>
      </c>
      <c r="F174" s="4">
        <f t="shared" si="3"/>
        <v>4.625</v>
      </c>
      <c r="G174" s="13">
        <f t="shared" si="49"/>
        <v>1</v>
      </c>
      <c r="H174" s="4">
        <f t="shared" si="5"/>
        <v>0</v>
      </c>
      <c r="J174" s="2">
        <f t="shared" si="42"/>
        <v>60</v>
      </c>
      <c r="K174" s="4">
        <f t="shared" si="6"/>
        <v>180</v>
      </c>
      <c r="L174" s="4">
        <f t="shared" si="7"/>
        <v>-2.04</v>
      </c>
      <c r="M174" s="4">
        <f>150.75</f>
        <v>150.75</v>
      </c>
      <c r="N174" s="2">
        <v>155.375</v>
      </c>
      <c r="O174" s="4">
        <f t="shared" si="8"/>
        <v>4.625</v>
      </c>
      <c r="P174" s="13">
        <f t="shared" si="50"/>
        <v>1</v>
      </c>
      <c r="Q174" s="4">
        <f t="shared" si="10"/>
        <v>0</v>
      </c>
      <c r="S174" s="2">
        <f t="shared" si="43"/>
        <v>60</v>
      </c>
      <c r="T174" s="4">
        <f t="shared" si="11"/>
        <v>180</v>
      </c>
      <c r="U174" s="4">
        <f t="shared" si="12"/>
        <v>-2.1</v>
      </c>
      <c r="V174" s="4">
        <f>150+11/16</f>
        <v>150.6875</v>
      </c>
      <c r="W174" s="2">
        <v>155.375</v>
      </c>
      <c r="X174" s="4">
        <f t="shared" si="13"/>
        <v>4.6875</v>
      </c>
      <c r="Y174" s="13">
        <f t="shared" si="51"/>
        <v>1</v>
      </c>
      <c r="Z174" s="4">
        <f t="shared" si="15"/>
        <v>0</v>
      </c>
      <c r="AB174" s="2">
        <f t="shared" si="44"/>
        <v>60</v>
      </c>
      <c r="AC174" s="4">
        <f t="shared" si="16"/>
        <v>180</v>
      </c>
      <c r="AD174" s="4">
        <f t="shared" si="17"/>
        <v>-1.98</v>
      </c>
      <c r="AE174" s="4">
        <f>150.75</f>
        <v>150.75</v>
      </c>
      <c r="AF174" s="4">
        <f>155.375-1/32</f>
        <v>155.34375</v>
      </c>
      <c r="AG174" s="4">
        <f t="shared" si="18"/>
        <v>4.59375</v>
      </c>
      <c r="AH174" s="13">
        <f t="shared" si="52"/>
        <v>1</v>
      </c>
      <c r="AI174" s="4">
        <f t="shared" si="20"/>
        <v>0</v>
      </c>
      <c r="AK174" s="2">
        <f t="shared" si="45"/>
        <v>60</v>
      </c>
      <c r="AL174" s="4">
        <f t="shared" si="21"/>
        <v>180</v>
      </c>
      <c r="AM174" s="4">
        <f t="shared" si="22"/>
        <v>-2.01</v>
      </c>
      <c r="AN174" s="4">
        <f>150.75+1/32</f>
        <v>150.78125</v>
      </c>
      <c r="AO174" s="4">
        <f>155.375-1/32</f>
        <v>155.34375</v>
      </c>
      <c r="AP174" s="4">
        <f t="shared" si="23"/>
        <v>4.5625</v>
      </c>
      <c r="AQ174" s="13">
        <f t="shared" si="53"/>
        <v>1</v>
      </c>
      <c r="AR174" s="4">
        <f t="shared" si="25"/>
        <v>0</v>
      </c>
      <c r="AT174" s="2">
        <f t="shared" si="46"/>
        <v>60</v>
      </c>
      <c r="AU174" s="4">
        <f t="shared" si="26"/>
        <v>180</v>
      </c>
      <c r="AV174" s="4">
        <f t="shared" si="27"/>
        <v>-2.01</v>
      </c>
      <c r="AW174" s="4">
        <f>150.875-1/32</f>
        <v>150.84375</v>
      </c>
      <c r="AX174" s="4">
        <f>155+5/16</f>
        <v>155.3125</v>
      </c>
      <c r="AY174" s="4">
        <f t="shared" si="28"/>
        <v>4.46875</v>
      </c>
      <c r="AZ174" s="13">
        <f t="shared" si="54"/>
        <v>1</v>
      </c>
      <c r="BA174" s="4">
        <f t="shared" si="30"/>
        <v>0</v>
      </c>
      <c r="BC174" s="2">
        <f t="shared" si="47"/>
        <v>60</v>
      </c>
      <c r="BD174" s="4">
        <f t="shared" si="31"/>
        <v>180</v>
      </c>
      <c r="BE174" s="4">
        <f t="shared" si="32"/>
        <v>-2.01</v>
      </c>
      <c r="BF174" s="4">
        <f>150.75+1/32</f>
        <v>150.78125</v>
      </c>
      <c r="BG174" s="4">
        <f>155.375-1/32</f>
        <v>155.34375</v>
      </c>
      <c r="BH174" s="4">
        <f t="shared" si="33"/>
        <v>4.5625</v>
      </c>
      <c r="BI174" s="13">
        <f t="shared" si="55"/>
        <v>1</v>
      </c>
      <c r="BJ174" s="4">
        <f t="shared" si="35"/>
        <v>0</v>
      </c>
      <c r="BL174" s="2">
        <f t="shared" si="48"/>
        <v>60</v>
      </c>
      <c r="BM174" s="4">
        <f t="shared" si="36"/>
        <v>180</v>
      </c>
      <c r="BN174" s="4">
        <f t="shared" si="37"/>
        <v>-2.01</v>
      </c>
      <c r="BO174" s="4">
        <f>150.875</f>
        <v>150.875</v>
      </c>
      <c r="BP174" s="4">
        <f>155+5/16</f>
        <v>155.3125</v>
      </c>
      <c r="BQ174" s="4">
        <f t="shared" si="38"/>
        <v>4.4375</v>
      </c>
      <c r="BR174" s="13">
        <f t="shared" si="56"/>
        <v>1</v>
      </c>
      <c r="BS174" s="4">
        <f t="shared" si="40"/>
        <v>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s>
  <sheetData>
    <row r="1">
      <c r="A1" s="2" t="s">
        <v>99</v>
      </c>
    </row>
    <row r="2">
      <c r="A2" s="40"/>
    </row>
    <row r="3">
      <c r="A3" s="40">
        <v>45028.0</v>
      </c>
      <c r="D3" s="40">
        <v>45030.0</v>
      </c>
    </row>
    <row r="4">
      <c r="A4" s="2" t="s">
        <v>100</v>
      </c>
    </row>
    <row r="5">
      <c r="A5" s="2" t="s">
        <v>101</v>
      </c>
      <c r="B5" s="2" t="s">
        <v>102</v>
      </c>
      <c r="C5" s="2" t="s">
        <v>103</v>
      </c>
      <c r="D5" s="2" t="s">
        <v>104</v>
      </c>
      <c r="E5" s="2" t="s">
        <v>105</v>
      </c>
    </row>
    <row r="6">
      <c r="A6" s="2" t="s">
        <v>106</v>
      </c>
      <c r="B6" s="2">
        <v>11.68</v>
      </c>
      <c r="C6" s="2">
        <v>20.69</v>
      </c>
      <c r="D6" s="2">
        <v>26.58</v>
      </c>
      <c r="E6" s="2">
        <f>1.62*10</f>
        <v>16.2</v>
      </c>
    </row>
    <row r="7">
      <c r="A7" s="2" t="s">
        <v>107</v>
      </c>
      <c r="B7" s="2">
        <f>2.54*40</f>
        <v>101.6</v>
      </c>
    </row>
    <row r="8">
      <c r="A8" s="2" t="s">
        <v>108</v>
      </c>
      <c r="B8" s="2">
        <v>40.0</v>
      </c>
      <c r="C8" s="2">
        <v>30.0</v>
      </c>
      <c r="D8" s="2">
        <v>50.0</v>
      </c>
      <c r="E8" s="2">
        <v>50.0</v>
      </c>
    </row>
    <row r="9">
      <c r="A9" s="2" t="s">
        <v>109</v>
      </c>
      <c r="B9" s="2">
        <v>131.53</v>
      </c>
      <c r="C9" s="2">
        <v>109.97</v>
      </c>
      <c r="D9" s="2">
        <v>176.14</v>
      </c>
      <c r="E9" s="2">
        <f>15.08*10</f>
        <v>150.8</v>
      </c>
    </row>
    <row r="10">
      <c r="A10" s="2" t="s">
        <v>110</v>
      </c>
      <c r="B10" s="4">
        <f t="shared" ref="B10:E10" si="1">B9-B6</f>
        <v>119.85</v>
      </c>
      <c r="C10" s="4">
        <f t="shared" si="1"/>
        <v>89.28</v>
      </c>
      <c r="D10" s="4">
        <f t="shared" si="1"/>
        <v>149.56</v>
      </c>
      <c r="E10" s="4">
        <f t="shared" si="1"/>
        <v>134.6</v>
      </c>
    </row>
    <row r="11">
      <c r="A11" s="2" t="s">
        <v>111</v>
      </c>
      <c r="B11" s="4">
        <f t="shared" ref="B11:E11" si="2">B10/B8</f>
        <v>2.99625</v>
      </c>
      <c r="C11" s="4">
        <f t="shared" si="2"/>
        <v>2.976</v>
      </c>
      <c r="D11" s="4">
        <f t="shared" si="2"/>
        <v>2.9912</v>
      </c>
      <c r="E11" s="4">
        <f t="shared" si="2"/>
        <v>2.692</v>
      </c>
    </row>
    <row r="12">
      <c r="A12" s="2" t="s">
        <v>112</v>
      </c>
      <c r="B12" s="4">
        <f t="shared" ref="B12:E12" si="3">Convert(B11, "mm", "in")</f>
        <v>0.1179625984</v>
      </c>
      <c r="C12" s="4">
        <f t="shared" si="3"/>
        <v>0.1171653543</v>
      </c>
      <c r="D12" s="4">
        <f t="shared" si="3"/>
        <v>0.1177637795</v>
      </c>
      <c r="E12" s="4">
        <f t="shared" si="3"/>
        <v>0.105984252</v>
      </c>
    </row>
    <row r="13">
      <c r="A13" s="2" t="s">
        <v>113</v>
      </c>
      <c r="B13" s="4">
        <f t="shared" ref="B13:E13" si="4"> convert(3, "mm", "in")</f>
        <v>0.1181102362</v>
      </c>
      <c r="C13" s="4">
        <f t="shared" si="4"/>
        <v>0.1181102362</v>
      </c>
      <c r="D13" s="4">
        <f t="shared" si="4"/>
        <v>0.1181102362</v>
      </c>
      <c r="E13" s="4">
        <f t="shared" si="4"/>
        <v>0.1181102362</v>
      </c>
    </row>
    <row r="15">
      <c r="A15" s="2" t="s">
        <v>114</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115</v>
      </c>
      <c r="D2" s="1" t="s">
        <v>3</v>
      </c>
    </row>
    <row r="3">
      <c r="A3" s="2" t="s">
        <v>4</v>
      </c>
      <c r="B3" s="28">
        <v>5.0</v>
      </c>
      <c r="D3" s="2" t="s">
        <v>5</v>
      </c>
    </row>
    <row r="4">
      <c r="A4" s="2" t="s">
        <v>40</v>
      </c>
      <c r="B4" s="2">
        <v>2.5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SQRT(2*(1000/B10)*9.81*convert(T18,"in","m"))</f>
        <v>35.11256452</v>
      </c>
    </row>
    <row r="12">
      <c r="A12" s="2" t="s">
        <v>19</v>
      </c>
      <c r="B12" s="7">
        <f>B11*(B3/100)/(0.000015)</f>
        <v>117041.8817</v>
      </c>
    </row>
    <row r="13">
      <c r="A13" s="9" t="s">
        <v>20</v>
      </c>
      <c r="B13" s="2">
        <v>2.99</v>
      </c>
    </row>
    <row r="14">
      <c r="A14" s="1"/>
      <c r="B14" s="8"/>
      <c r="E14" s="2"/>
    </row>
    <row r="15">
      <c r="A15" s="1" t="s">
        <v>21</v>
      </c>
      <c r="B15" s="8"/>
    </row>
    <row r="16">
      <c r="A16" s="2"/>
    </row>
    <row r="17">
      <c r="A17" s="1" t="s">
        <v>22</v>
      </c>
      <c r="B17" s="2" t="s">
        <v>46</v>
      </c>
      <c r="J17" s="1" t="s">
        <v>23</v>
      </c>
      <c r="K17" s="2" t="s">
        <v>46</v>
      </c>
      <c r="S17" s="1" t="s">
        <v>24</v>
      </c>
      <c r="T17" s="32">
        <v>45026.0</v>
      </c>
      <c r="AB17" s="1" t="s">
        <v>25</v>
      </c>
      <c r="AC17" s="2" t="s">
        <v>46</v>
      </c>
      <c r="AK17" s="1" t="s">
        <v>84</v>
      </c>
      <c r="AL17" s="2" t="s">
        <v>46</v>
      </c>
      <c r="AT17" s="1" t="s">
        <v>85</v>
      </c>
      <c r="AU17" s="2" t="s">
        <v>46</v>
      </c>
      <c r="BC17" s="1" t="s">
        <v>86</v>
      </c>
      <c r="BD17" s="2" t="s">
        <v>46</v>
      </c>
      <c r="BL17" s="37" t="s">
        <v>87</v>
      </c>
      <c r="BM17" s="2" t="s">
        <v>46</v>
      </c>
      <c r="BN17" s="15"/>
      <c r="BO17" s="15"/>
      <c r="BP17" s="15"/>
      <c r="BQ17" s="15"/>
      <c r="BR17" s="15"/>
      <c r="BT17" s="15"/>
    </row>
    <row r="18">
      <c r="A18" s="9" t="s">
        <v>26</v>
      </c>
      <c r="B18" s="2">
        <v>4.5</v>
      </c>
      <c r="D18" s="2" t="s">
        <v>47</v>
      </c>
      <c r="E18" s="4">
        <f>pi()*((0.5)^2-((($B$3-2*$B$4)/$B$3)*0.5)^2)</f>
        <v>0.7853981634</v>
      </c>
      <c r="H18" s="2" t="s">
        <v>48</v>
      </c>
      <c r="J18" s="9" t="s">
        <v>26</v>
      </c>
      <c r="K18" s="2">
        <f>B18</f>
        <v>4.5</v>
      </c>
      <c r="M18" s="2" t="s">
        <v>47</v>
      </c>
      <c r="N18" s="4">
        <f>pi()*((0.5)^2-((($B$3-2*$B$4)/$B$3)*0.5)^2)</f>
        <v>0.7853981634</v>
      </c>
      <c r="Q18" s="2" t="s">
        <v>48</v>
      </c>
      <c r="S18" s="9" t="s">
        <v>26</v>
      </c>
      <c r="T18" s="42">
        <v>2.96875</v>
      </c>
      <c r="V18" s="2" t="s">
        <v>47</v>
      </c>
      <c r="W18" s="4">
        <f>pi()*((0.5)^2-((($B$3-2*$B$4)/$B$3)*0.5)^2)</f>
        <v>0.7853981634</v>
      </c>
      <c r="Z18" s="2" t="s">
        <v>48</v>
      </c>
      <c r="AB18" s="9" t="s">
        <v>26</v>
      </c>
      <c r="AC18" s="2">
        <f>K18</f>
        <v>4.5</v>
      </c>
      <c r="AE18" s="2" t="s">
        <v>47</v>
      </c>
      <c r="AF18" s="4">
        <f>pi()*((0.5)^2-((($B$3-2*$B$4)/$B$3)*0.5)^2)</f>
        <v>0.7853981634</v>
      </c>
      <c r="AI18" s="2" t="s">
        <v>48</v>
      </c>
      <c r="AK18" s="9" t="s">
        <v>26</v>
      </c>
      <c r="AL18" s="2">
        <v>4.5</v>
      </c>
      <c r="AN18" s="2" t="s">
        <v>47</v>
      </c>
      <c r="AO18" s="4">
        <f>pi()*((0.5)^2-((($B$3-2*$B$4)/$B$3)*0.5)^2)</f>
        <v>0.7853981634</v>
      </c>
      <c r="AR18" s="2" t="s">
        <v>48</v>
      </c>
      <c r="AT18" s="9" t="s">
        <v>26</v>
      </c>
      <c r="AU18" s="2">
        <v>4.5</v>
      </c>
      <c r="AW18" s="2" t="s">
        <v>47</v>
      </c>
      <c r="AX18" s="4">
        <f>pi()*((0.5)^2-((($B$3-2*$B$4)/$B$3)*0.5)^2)</f>
        <v>0.7853981634</v>
      </c>
      <c r="BA18" s="2" t="s">
        <v>48</v>
      </c>
      <c r="BC18" s="9" t="s">
        <v>26</v>
      </c>
      <c r="BD18" s="2">
        <v>4.5</v>
      </c>
      <c r="BF18" s="2" t="s">
        <v>47</v>
      </c>
      <c r="BG18" s="4">
        <f>pi()*((0.5)^2-((($B$3-2*$B$4)/$B$3)*0.5)^2)</f>
        <v>0.7853981634</v>
      </c>
      <c r="BJ18" s="2" t="s">
        <v>48</v>
      </c>
      <c r="BL18" s="16" t="s">
        <v>26</v>
      </c>
      <c r="BM18" s="19">
        <v>4.5</v>
      </c>
      <c r="BN18" s="17"/>
      <c r="BO18" s="2" t="s">
        <v>47</v>
      </c>
      <c r="BP18" s="4">
        <f>pi()*((0.5)^2-((($B$3-2*$B$4)/$B$3)*0.5)^2)</f>
        <v>0.7853981634</v>
      </c>
      <c r="BS18" s="2" t="s">
        <v>48</v>
      </c>
      <c r="BT18" s="17"/>
    </row>
    <row r="19">
      <c r="A19" s="9" t="s">
        <v>27</v>
      </c>
      <c r="B19" s="2">
        <v>9.5</v>
      </c>
      <c r="D19" s="2" t="s">
        <v>49</v>
      </c>
      <c r="E19" s="4">
        <f>0.5*sum(H24:H174)</f>
        <v>0</v>
      </c>
      <c r="H19" s="2">
        <v>0.98</v>
      </c>
      <c r="J19" s="9" t="s">
        <v>27</v>
      </c>
      <c r="K19" s="2">
        <v>14.3</v>
      </c>
      <c r="M19" s="2" t="s">
        <v>49</v>
      </c>
      <c r="N19" s="4">
        <f>0.5*sum(Q24:Q174)</f>
        <v>0</v>
      </c>
      <c r="Q19" s="2">
        <v>0.98</v>
      </c>
      <c r="S19" s="9" t="s">
        <v>27</v>
      </c>
      <c r="T19" s="2">
        <v>19.3</v>
      </c>
      <c r="V19" s="2" t="s">
        <v>49</v>
      </c>
      <c r="W19" s="4">
        <f>0.5*sum(Z24:Z174)</f>
        <v>0.4276778861</v>
      </c>
      <c r="Z19" s="2">
        <v>0.98</v>
      </c>
      <c r="AB19" s="9" t="s">
        <v>27</v>
      </c>
      <c r="AC19" s="2">
        <v>24.3</v>
      </c>
      <c r="AE19" s="2" t="s">
        <v>49</v>
      </c>
      <c r="AF19" s="4">
        <f>0.5*sum(AI24:AI174)</f>
        <v>0</v>
      </c>
      <c r="AI19" s="2">
        <v>0.98</v>
      </c>
      <c r="AK19" s="9" t="s">
        <v>27</v>
      </c>
      <c r="AL19" s="2">
        <v>29.3</v>
      </c>
      <c r="AN19" s="2" t="s">
        <v>49</v>
      </c>
      <c r="AO19" s="4">
        <f>0.5*sum(AR24:AR174)</f>
        <v>0</v>
      </c>
      <c r="AR19" s="2">
        <v>0.98</v>
      </c>
      <c r="AT19" s="9" t="s">
        <v>27</v>
      </c>
      <c r="AU19" s="2">
        <v>34.3</v>
      </c>
      <c r="AW19" s="2" t="s">
        <v>49</v>
      </c>
      <c r="AX19" s="4">
        <f>0.5*sum(BA24:BA174)</f>
        <v>0</v>
      </c>
      <c r="BA19" s="2">
        <v>0.98</v>
      </c>
      <c r="BC19" s="9" t="s">
        <v>27</v>
      </c>
      <c r="BD19" s="2">
        <v>39.3</v>
      </c>
      <c r="BF19" s="2" t="s">
        <v>49</v>
      </c>
      <c r="BG19" s="4">
        <f>0.5*sum(BJ24:BJ174)</f>
        <v>0</v>
      </c>
      <c r="BJ19" s="2">
        <v>0.98</v>
      </c>
      <c r="BL19" s="16" t="s">
        <v>27</v>
      </c>
      <c r="BM19" s="38">
        <v>44.3</v>
      </c>
      <c r="BN19" s="17"/>
      <c r="BO19" s="2" t="s">
        <v>49</v>
      </c>
      <c r="BP19" s="4">
        <f>0.5*sum(BS24:BS174)</f>
        <v>0</v>
      </c>
      <c r="BS19" s="2">
        <v>0.98</v>
      </c>
      <c r="BT19" s="17"/>
    </row>
    <row r="20">
      <c r="A20" s="2" t="s">
        <v>28</v>
      </c>
      <c r="B20" s="12">
        <f>convert($B6,"in","cm")+B19-$B7-convert($B9,"in","cm")</f>
        <v>5.2625</v>
      </c>
      <c r="D20" s="2" t="s">
        <v>50</v>
      </c>
      <c r="E20" s="4">
        <f>E19/(0.5*E18)</f>
        <v>0</v>
      </c>
      <c r="J20" s="2" t="s">
        <v>28</v>
      </c>
      <c r="K20" s="12">
        <f>convert($B6,"in","cm")+K19-$B7-convert($B9,"in","cm")</f>
        <v>10.0625</v>
      </c>
      <c r="M20" s="2" t="s">
        <v>50</v>
      </c>
      <c r="N20" s="4">
        <f>N19/(0.5*N18)</f>
        <v>0</v>
      </c>
      <c r="S20" s="2" t="s">
        <v>28</v>
      </c>
      <c r="T20" s="12">
        <f>convert($B6,"in","cm")+T19-$B7-convert($B9,"in","cm")</f>
        <v>15.0625</v>
      </c>
      <c r="V20" s="2" t="s">
        <v>50</v>
      </c>
      <c r="W20" s="4">
        <f>W19/(0.5*W18)</f>
        <v>1.089072794</v>
      </c>
      <c r="AB20" s="2" t="s">
        <v>28</v>
      </c>
      <c r="AC20" s="12">
        <f>convert($B6,"in","cm")+AC19-$B7-convert($B9,"in","cm")</f>
        <v>20.0625</v>
      </c>
      <c r="AE20" s="2" t="s">
        <v>50</v>
      </c>
      <c r="AF20" s="4">
        <f>AF19/(0.5*AF18)</f>
        <v>0</v>
      </c>
      <c r="AK20" s="2" t="s">
        <v>28</v>
      </c>
      <c r="AL20" s="12">
        <f>convert($B6,"in","cm")+AL19-$B7-convert($B9,"in","cm")</f>
        <v>25.0625</v>
      </c>
      <c r="AN20" s="2" t="s">
        <v>50</v>
      </c>
      <c r="AO20" s="4">
        <f>AO19/(0.5*AO18)</f>
        <v>0</v>
      </c>
      <c r="AT20" s="2" t="s">
        <v>28</v>
      </c>
      <c r="AU20" s="12">
        <f>convert($B6,"in","cm")+AU19-$B7-convert($B9,"in","cm")</f>
        <v>30.0625</v>
      </c>
      <c r="AW20" s="2" t="s">
        <v>50</v>
      </c>
      <c r="AX20" s="4">
        <f>AX19/(0.5*AX18)</f>
        <v>0</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v>2.5</v>
      </c>
      <c r="C22" s="2"/>
      <c r="H22" s="20" t="s">
        <v>52</v>
      </c>
      <c r="J22" s="9" t="s">
        <v>30</v>
      </c>
      <c r="K22" s="2">
        <v>2.5</v>
      </c>
      <c r="L22" s="2"/>
      <c r="Q22" s="20" t="s">
        <v>52</v>
      </c>
      <c r="S22" s="9" t="s">
        <v>30</v>
      </c>
      <c r="T22" s="2">
        <f>3*26</f>
        <v>78</v>
      </c>
      <c r="U22" s="2"/>
      <c r="Z22" s="20" t="s">
        <v>52</v>
      </c>
      <c r="AB22" s="9" t="s">
        <v>30</v>
      </c>
      <c r="AC22" s="2">
        <v>2.5</v>
      </c>
      <c r="AD22" s="2"/>
      <c r="AI22" s="20" t="s">
        <v>52</v>
      </c>
      <c r="AK22" s="9" t="s">
        <v>30</v>
      </c>
      <c r="AL22" s="2">
        <v>2.5</v>
      </c>
      <c r="AM22" s="2"/>
      <c r="AR22" s="20" t="s">
        <v>52</v>
      </c>
      <c r="AT22" s="9" t="s">
        <v>30</v>
      </c>
      <c r="AU22" s="2">
        <v>2.5</v>
      </c>
      <c r="AV22" s="2"/>
      <c r="BA22" s="20" t="s">
        <v>52</v>
      </c>
      <c r="BC22" s="9" t="s">
        <v>30</v>
      </c>
      <c r="BD22" s="2">
        <v>2.5</v>
      </c>
      <c r="BE22" s="2"/>
      <c r="BJ22" s="20" t="s">
        <v>52</v>
      </c>
      <c r="BL22" s="16" t="s">
        <v>30</v>
      </c>
      <c r="BM22" s="2">
        <v>2.5</v>
      </c>
      <c r="BN22" s="17"/>
      <c r="BS22" s="20" t="s">
        <v>52</v>
      </c>
      <c r="BT22" s="17"/>
    </row>
    <row r="23">
      <c r="A23" s="1" t="s">
        <v>31</v>
      </c>
      <c r="B23" s="1" t="s">
        <v>32</v>
      </c>
      <c r="C23" s="1" t="s">
        <v>33</v>
      </c>
      <c r="D23" s="1" t="s">
        <v>34</v>
      </c>
      <c r="E23" s="1" t="s">
        <v>35</v>
      </c>
      <c r="F23" s="1" t="s">
        <v>36</v>
      </c>
      <c r="G23" s="1" t="s">
        <v>37</v>
      </c>
      <c r="H23" s="1" t="s">
        <v>54</v>
      </c>
      <c r="I23" s="8"/>
      <c r="J23" s="1" t="s">
        <v>31</v>
      </c>
      <c r="K23" s="1" t="s">
        <v>32</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32</v>
      </c>
      <c r="AD23" s="1" t="s">
        <v>33</v>
      </c>
      <c r="AE23" s="1" t="s">
        <v>34</v>
      </c>
      <c r="AF23" s="1" t="s">
        <v>35</v>
      </c>
      <c r="AG23" s="1" t="s">
        <v>36</v>
      </c>
      <c r="AH23" s="1" t="s">
        <v>37</v>
      </c>
      <c r="AI23" s="1" t="s">
        <v>54</v>
      </c>
      <c r="AJ23" s="1"/>
      <c r="AK23" s="1" t="s">
        <v>31</v>
      </c>
      <c r="AL23" s="1" t="s">
        <v>32</v>
      </c>
      <c r="AM23" s="1" t="s">
        <v>33</v>
      </c>
      <c r="AN23" s="1" t="s">
        <v>34</v>
      </c>
      <c r="AO23" s="1" t="s">
        <v>35</v>
      </c>
      <c r="AP23" s="1" t="s">
        <v>36</v>
      </c>
      <c r="AQ23" s="1" t="s">
        <v>37</v>
      </c>
      <c r="AR23" s="1" t="s">
        <v>54</v>
      </c>
      <c r="AS23" s="1"/>
      <c r="AT23" s="1" t="s">
        <v>31</v>
      </c>
      <c r="AU23" s="1" t="s">
        <v>32</v>
      </c>
      <c r="AV23" s="1" t="s">
        <v>33</v>
      </c>
      <c r="AW23" s="1" t="s">
        <v>34</v>
      </c>
      <c r="AX23" s="1" t="s">
        <v>35</v>
      </c>
      <c r="AY23" s="1" t="s">
        <v>36</v>
      </c>
      <c r="AZ23" s="1" t="s">
        <v>37</v>
      </c>
      <c r="BA23" s="1" t="s">
        <v>54</v>
      </c>
      <c r="BB23" s="1"/>
      <c r="BC23" s="1" t="s">
        <v>31</v>
      </c>
      <c r="BD23" s="1" t="s">
        <v>32</v>
      </c>
      <c r="BE23" s="1" t="s">
        <v>33</v>
      </c>
      <c r="BF23" s="1" t="s">
        <v>34</v>
      </c>
      <c r="BG23" s="1" t="s">
        <v>35</v>
      </c>
      <c r="BH23" s="1" t="s">
        <v>36</v>
      </c>
      <c r="BI23" s="1" t="s">
        <v>37</v>
      </c>
      <c r="BJ23" s="1" t="s">
        <v>54</v>
      </c>
      <c r="BK23" s="1"/>
      <c r="BL23" s="23" t="s">
        <v>31</v>
      </c>
      <c r="BM23" s="23" t="s">
        <v>32</v>
      </c>
      <c r="BN23" s="23" t="s">
        <v>33</v>
      </c>
      <c r="BO23" s="1" t="s">
        <v>34</v>
      </c>
      <c r="BP23" s="1" t="s">
        <v>35</v>
      </c>
      <c r="BQ23" s="1" t="s">
        <v>36</v>
      </c>
      <c r="BR23" s="1" t="s">
        <v>37</v>
      </c>
      <c r="BS23" s="1" t="s">
        <v>54</v>
      </c>
      <c r="BT23" s="23"/>
    </row>
    <row r="24">
      <c r="A24" s="2">
        <v>-15.0</v>
      </c>
      <c r="B24" s="4">
        <f t="shared" ref="B24:B174" si="1">A24*0.1</f>
        <v>-1.5</v>
      </c>
      <c r="C24" s="4">
        <f t="shared" ref="C24:C174" si="2">convert(B$22-B24,"in","mm")/($B$3*10)</f>
        <v>2.032</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J24*0.1</f>
        <v>-1.5</v>
      </c>
      <c r="L24" s="4">
        <f t="shared" ref="L24:L174" si="7">convert(K$22-K24,"in","mm")/($B$3*10)</f>
        <v>2.032</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2.46</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AB24*0.1</f>
        <v>-1.5</v>
      </c>
      <c r="AD24" s="4">
        <f t="shared" ref="AD24:AD174" si="17">convert(AC$22-AC24,"in","mm")/($B$3*10)</f>
        <v>2.032</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AK24*0.1</f>
        <v>-1.5</v>
      </c>
      <c r="AM24" s="4">
        <f t="shared" ref="AM24:AM174" si="22">convert(AL$22-AL24,"in","mm")/($B$3*10)</f>
        <v>2.032</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AT24*0.1</f>
        <v>-1.5</v>
      </c>
      <c r="AV24" s="4">
        <f t="shared" ref="AV24:AV174" si="27">convert(AU$22-AU24,"in","mm")/($B$3*10)</f>
        <v>2.032</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BC24*0.1</f>
        <v>-1.5</v>
      </c>
      <c r="BE24" s="4">
        <f t="shared" ref="BE24:BE174" si="32">convert(BD$22-BD24,"in","mm")/($B$3*10)</f>
        <v>2.032</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BL24*0.1</f>
        <v>-1.5</v>
      </c>
      <c r="BN24" s="4">
        <f t="shared" ref="BN24:BN174" si="37">convert(BM$22-BM24,"in","mm")/($B$3*10)</f>
        <v>2.032</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-1.45</v>
      </c>
      <c r="C25" s="4">
        <f t="shared" si="2"/>
        <v>2.0066</v>
      </c>
      <c r="F25" s="4">
        <f t="shared" si="3"/>
        <v>0</v>
      </c>
      <c r="G25" s="13" t="str">
        <f t="shared" si="4"/>
        <v/>
      </c>
      <c r="H25" s="4" t="str">
        <f t="shared" si="5"/>
        <v/>
      </c>
      <c r="J25" s="2">
        <f t="shared" ref="J25:J174" si="42">J24+0.5</f>
        <v>-14.5</v>
      </c>
      <c r="K25" s="4">
        <f t="shared" si="6"/>
        <v>-1.45</v>
      </c>
      <c r="L25" s="4">
        <f t="shared" si="7"/>
        <v>2.0066</v>
      </c>
      <c r="O25" s="4">
        <f t="shared" si="8"/>
        <v>0</v>
      </c>
      <c r="P25" s="13" t="str">
        <f t="shared" si="9"/>
        <v/>
      </c>
      <c r="Q25" s="4" t="str">
        <f t="shared" si="10"/>
        <v/>
      </c>
      <c r="S25" s="2">
        <f t="shared" ref="S25:S174" si="43">S24+0.5</f>
        <v>-14.5</v>
      </c>
      <c r="T25" s="4">
        <f t="shared" si="11"/>
        <v>-43.5</v>
      </c>
      <c r="U25" s="4">
        <f t="shared" si="12"/>
        <v>2.43</v>
      </c>
      <c r="X25" s="4">
        <f t="shared" si="13"/>
        <v>0</v>
      </c>
      <c r="Y25" s="13" t="str">
        <f t="shared" si="14"/>
        <v/>
      </c>
      <c r="Z25" s="4" t="str">
        <f t="shared" si="15"/>
        <v/>
      </c>
      <c r="AB25" s="2">
        <f t="shared" ref="AB25:AB174" si="44">AB24+0.5</f>
        <v>-14.5</v>
      </c>
      <c r="AC25" s="4">
        <f t="shared" si="16"/>
        <v>-1.45</v>
      </c>
      <c r="AD25" s="4">
        <f t="shared" si="17"/>
        <v>2.0066</v>
      </c>
      <c r="AG25" s="4">
        <f t="shared" si="18"/>
        <v>0</v>
      </c>
      <c r="AH25" s="13" t="str">
        <f t="shared" si="19"/>
        <v/>
      </c>
      <c r="AI25" s="4" t="str">
        <f t="shared" si="20"/>
        <v/>
      </c>
      <c r="AJ25" s="13"/>
      <c r="AK25" s="2">
        <f t="shared" ref="AK25:AK174" si="45">AK24+0.5</f>
        <v>-14.5</v>
      </c>
      <c r="AL25" s="4">
        <f t="shared" si="21"/>
        <v>-1.45</v>
      </c>
      <c r="AM25" s="4">
        <f t="shared" si="22"/>
        <v>2.0066</v>
      </c>
      <c r="AP25" s="4">
        <f t="shared" si="23"/>
        <v>0</v>
      </c>
      <c r="AQ25" s="13" t="str">
        <f t="shared" si="24"/>
        <v/>
      </c>
      <c r="AR25" s="4" t="str">
        <f t="shared" si="25"/>
        <v/>
      </c>
      <c r="AS25" s="13"/>
      <c r="AT25" s="2">
        <f t="shared" ref="AT25:AT174" si="46">AT24+0.5</f>
        <v>-14.5</v>
      </c>
      <c r="AU25" s="4">
        <f t="shared" si="26"/>
        <v>-1.45</v>
      </c>
      <c r="AV25" s="4">
        <f t="shared" si="27"/>
        <v>2.0066</v>
      </c>
      <c r="AY25" s="4">
        <f t="shared" si="28"/>
        <v>0</v>
      </c>
      <c r="AZ25" s="13" t="str">
        <f t="shared" si="29"/>
        <v/>
      </c>
      <c r="BA25" s="4" t="str">
        <f t="shared" si="30"/>
        <v/>
      </c>
      <c r="BB25" s="13"/>
      <c r="BC25" s="2">
        <f t="shared" ref="BC25:BC174" si="47">BC24+0.5</f>
        <v>-14.5</v>
      </c>
      <c r="BD25" s="4">
        <f t="shared" si="31"/>
        <v>-1.45</v>
      </c>
      <c r="BE25" s="4">
        <f t="shared" si="32"/>
        <v>2.0066</v>
      </c>
      <c r="BH25" s="4">
        <f t="shared" si="33"/>
        <v>0</v>
      </c>
      <c r="BI25" s="13" t="str">
        <f t="shared" si="34"/>
        <v/>
      </c>
      <c r="BJ25" s="4" t="str">
        <f t="shared" si="35"/>
        <v/>
      </c>
      <c r="BK25" s="13"/>
      <c r="BL25" s="2">
        <f t="shared" ref="BL25:BL174" si="48">BL24+0.5</f>
        <v>-14.5</v>
      </c>
      <c r="BM25" s="4">
        <f t="shared" si="36"/>
        <v>-1.45</v>
      </c>
      <c r="BN25" s="4">
        <f t="shared" si="37"/>
        <v>2.0066</v>
      </c>
      <c r="BQ25" s="4">
        <f t="shared" si="38"/>
        <v>0</v>
      </c>
      <c r="BR25" s="13" t="str">
        <f t="shared" si="39"/>
        <v/>
      </c>
      <c r="BS25" s="4" t="str">
        <f t="shared" si="40"/>
        <v/>
      </c>
      <c r="BT25" s="25"/>
    </row>
    <row r="26">
      <c r="A26" s="2">
        <f t="shared" si="41"/>
        <v>-14</v>
      </c>
      <c r="B26" s="4">
        <f t="shared" si="1"/>
        <v>-1.4</v>
      </c>
      <c r="C26" s="4">
        <f t="shared" si="2"/>
        <v>1.9812</v>
      </c>
      <c r="F26" s="4">
        <f t="shared" si="3"/>
        <v>0</v>
      </c>
      <c r="G26" s="13" t="str">
        <f t="shared" si="4"/>
        <v/>
      </c>
      <c r="H26" s="4" t="str">
        <f t="shared" si="5"/>
        <v/>
      </c>
      <c r="J26" s="2">
        <f t="shared" si="42"/>
        <v>-14</v>
      </c>
      <c r="K26" s="4">
        <f t="shared" si="6"/>
        <v>-1.4</v>
      </c>
      <c r="L26" s="4">
        <f t="shared" si="7"/>
        <v>1.9812</v>
      </c>
      <c r="O26" s="4">
        <f t="shared" si="8"/>
        <v>0</v>
      </c>
      <c r="P26" s="13" t="str">
        <f t="shared" si="9"/>
        <v/>
      </c>
      <c r="Q26" s="4" t="str">
        <f t="shared" si="10"/>
        <v/>
      </c>
      <c r="S26" s="2">
        <f t="shared" si="43"/>
        <v>-14</v>
      </c>
      <c r="T26" s="4">
        <f t="shared" si="11"/>
        <v>-42</v>
      </c>
      <c r="U26" s="4">
        <f t="shared" si="12"/>
        <v>2.4</v>
      </c>
      <c r="X26" s="4">
        <f t="shared" si="13"/>
        <v>0</v>
      </c>
      <c r="Y26" s="13" t="str">
        <f t="shared" si="14"/>
        <v/>
      </c>
      <c r="Z26" s="4" t="str">
        <f t="shared" si="15"/>
        <v/>
      </c>
      <c r="AB26" s="2">
        <f t="shared" si="44"/>
        <v>-14</v>
      </c>
      <c r="AC26" s="4">
        <f t="shared" si="16"/>
        <v>-1.4</v>
      </c>
      <c r="AD26" s="4">
        <f t="shared" si="17"/>
        <v>1.9812</v>
      </c>
      <c r="AG26" s="4">
        <f t="shared" si="18"/>
        <v>0</v>
      </c>
      <c r="AH26" s="13" t="str">
        <f t="shared" si="19"/>
        <v/>
      </c>
      <c r="AI26" s="4" t="str">
        <f t="shared" si="20"/>
        <v/>
      </c>
      <c r="AJ26" s="13"/>
      <c r="AK26" s="2">
        <f t="shared" si="45"/>
        <v>-14</v>
      </c>
      <c r="AL26" s="4">
        <f t="shared" si="21"/>
        <v>-1.4</v>
      </c>
      <c r="AM26" s="4">
        <f t="shared" si="22"/>
        <v>1.9812</v>
      </c>
      <c r="AP26" s="4">
        <f t="shared" si="23"/>
        <v>0</v>
      </c>
      <c r="AQ26" s="13" t="str">
        <f t="shared" si="24"/>
        <v/>
      </c>
      <c r="AR26" s="4" t="str">
        <f t="shared" si="25"/>
        <v/>
      </c>
      <c r="AS26" s="13"/>
      <c r="AT26" s="2">
        <f t="shared" si="46"/>
        <v>-14</v>
      </c>
      <c r="AU26" s="4">
        <f t="shared" si="26"/>
        <v>-1.4</v>
      </c>
      <c r="AV26" s="4">
        <f t="shared" si="27"/>
        <v>1.9812</v>
      </c>
      <c r="AY26" s="4">
        <f t="shared" si="28"/>
        <v>0</v>
      </c>
      <c r="AZ26" s="13" t="str">
        <f t="shared" si="29"/>
        <v/>
      </c>
      <c r="BA26" s="4" t="str">
        <f t="shared" si="30"/>
        <v/>
      </c>
      <c r="BB26" s="13"/>
      <c r="BC26" s="2">
        <f t="shared" si="47"/>
        <v>-14</v>
      </c>
      <c r="BD26" s="4">
        <f t="shared" si="31"/>
        <v>-1.4</v>
      </c>
      <c r="BE26" s="4">
        <f t="shared" si="32"/>
        <v>1.9812</v>
      </c>
      <c r="BH26" s="4">
        <f t="shared" si="33"/>
        <v>0</v>
      </c>
      <c r="BI26" s="13" t="str">
        <f t="shared" si="34"/>
        <v/>
      </c>
      <c r="BJ26" s="4" t="str">
        <f t="shared" si="35"/>
        <v/>
      </c>
      <c r="BK26" s="13"/>
      <c r="BL26" s="2">
        <f t="shared" si="48"/>
        <v>-14</v>
      </c>
      <c r="BM26" s="4">
        <f t="shared" si="36"/>
        <v>-1.4</v>
      </c>
      <c r="BN26" s="4">
        <f t="shared" si="37"/>
        <v>1.9812</v>
      </c>
      <c r="BQ26" s="4">
        <f t="shared" si="38"/>
        <v>0</v>
      </c>
      <c r="BR26" s="13" t="str">
        <f t="shared" si="39"/>
        <v/>
      </c>
      <c r="BS26" s="4" t="str">
        <f t="shared" si="40"/>
        <v/>
      </c>
      <c r="BT26" s="25"/>
    </row>
    <row r="27">
      <c r="A27" s="2">
        <f t="shared" si="41"/>
        <v>-13.5</v>
      </c>
      <c r="B27" s="4">
        <f t="shared" si="1"/>
        <v>-1.35</v>
      </c>
      <c r="C27" s="4">
        <f t="shared" si="2"/>
        <v>1.9558</v>
      </c>
      <c r="F27" s="4">
        <f t="shared" si="3"/>
        <v>0</v>
      </c>
      <c r="G27" s="13" t="str">
        <f t="shared" si="4"/>
        <v/>
      </c>
      <c r="H27" s="4" t="str">
        <f t="shared" si="5"/>
        <v/>
      </c>
      <c r="J27" s="2">
        <f t="shared" si="42"/>
        <v>-13.5</v>
      </c>
      <c r="K27" s="4">
        <f t="shared" si="6"/>
        <v>-1.35</v>
      </c>
      <c r="L27" s="4">
        <f t="shared" si="7"/>
        <v>1.9558</v>
      </c>
      <c r="O27" s="4">
        <f t="shared" si="8"/>
        <v>0</v>
      </c>
      <c r="P27" s="13" t="str">
        <f t="shared" si="9"/>
        <v/>
      </c>
      <c r="Q27" s="4" t="str">
        <f t="shared" si="10"/>
        <v/>
      </c>
      <c r="S27" s="2">
        <f t="shared" si="43"/>
        <v>-13.5</v>
      </c>
      <c r="T27" s="4">
        <f t="shared" si="11"/>
        <v>-40.5</v>
      </c>
      <c r="U27" s="4">
        <f t="shared" si="12"/>
        <v>2.37</v>
      </c>
      <c r="X27" s="4">
        <f t="shared" si="13"/>
        <v>0</v>
      </c>
      <c r="Y27" s="13" t="str">
        <f t="shared" si="14"/>
        <v/>
      </c>
      <c r="Z27" s="4" t="str">
        <f t="shared" si="15"/>
        <v/>
      </c>
      <c r="AB27" s="2">
        <f t="shared" si="44"/>
        <v>-13.5</v>
      </c>
      <c r="AC27" s="4">
        <f t="shared" si="16"/>
        <v>-1.35</v>
      </c>
      <c r="AD27" s="4">
        <f t="shared" si="17"/>
        <v>1.9558</v>
      </c>
      <c r="AG27" s="4">
        <f t="shared" si="18"/>
        <v>0</v>
      </c>
      <c r="AH27" s="13" t="str">
        <f t="shared" si="19"/>
        <v/>
      </c>
      <c r="AI27" s="4" t="str">
        <f t="shared" si="20"/>
        <v/>
      </c>
      <c r="AJ27" s="13"/>
      <c r="AK27" s="2">
        <f t="shared" si="45"/>
        <v>-13.5</v>
      </c>
      <c r="AL27" s="4">
        <f t="shared" si="21"/>
        <v>-1.35</v>
      </c>
      <c r="AM27" s="4">
        <f t="shared" si="22"/>
        <v>1.9558</v>
      </c>
      <c r="AP27" s="4">
        <f t="shared" si="23"/>
        <v>0</v>
      </c>
      <c r="AQ27" s="13" t="str">
        <f t="shared" si="24"/>
        <v/>
      </c>
      <c r="AR27" s="4" t="str">
        <f t="shared" si="25"/>
        <v/>
      </c>
      <c r="AS27" s="13"/>
      <c r="AT27" s="2">
        <f t="shared" si="46"/>
        <v>-13.5</v>
      </c>
      <c r="AU27" s="4">
        <f t="shared" si="26"/>
        <v>-1.35</v>
      </c>
      <c r="AV27" s="4">
        <f t="shared" si="27"/>
        <v>1.9558</v>
      </c>
      <c r="AY27" s="4">
        <f t="shared" si="28"/>
        <v>0</v>
      </c>
      <c r="AZ27" s="13" t="str">
        <f t="shared" si="29"/>
        <v/>
      </c>
      <c r="BA27" s="4" t="str">
        <f t="shared" si="30"/>
        <v/>
      </c>
      <c r="BB27" s="13"/>
      <c r="BC27" s="2">
        <f t="shared" si="47"/>
        <v>-13.5</v>
      </c>
      <c r="BD27" s="4">
        <f t="shared" si="31"/>
        <v>-1.35</v>
      </c>
      <c r="BE27" s="4">
        <f t="shared" si="32"/>
        <v>1.9558</v>
      </c>
      <c r="BH27" s="4">
        <f t="shared" si="33"/>
        <v>0</v>
      </c>
      <c r="BI27" s="13" t="str">
        <f t="shared" si="34"/>
        <v/>
      </c>
      <c r="BJ27" s="4" t="str">
        <f t="shared" si="35"/>
        <v/>
      </c>
      <c r="BK27" s="13"/>
      <c r="BL27" s="2">
        <f t="shared" si="48"/>
        <v>-13.5</v>
      </c>
      <c r="BM27" s="4">
        <f t="shared" si="36"/>
        <v>-1.35</v>
      </c>
      <c r="BN27" s="4">
        <f t="shared" si="37"/>
        <v>1.9558</v>
      </c>
      <c r="BQ27" s="4">
        <f t="shared" si="38"/>
        <v>0</v>
      </c>
      <c r="BR27" s="13" t="str">
        <f t="shared" si="39"/>
        <v/>
      </c>
      <c r="BS27" s="4" t="str">
        <f t="shared" si="40"/>
        <v/>
      </c>
      <c r="BT27" s="25"/>
    </row>
    <row r="28">
      <c r="A28" s="2">
        <f t="shared" si="41"/>
        <v>-13</v>
      </c>
      <c r="B28" s="4">
        <f t="shared" si="1"/>
        <v>-1.3</v>
      </c>
      <c r="C28" s="4">
        <f t="shared" si="2"/>
        <v>1.9304</v>
      </c>
      <c r="F28" s="4">
        <f t="shared" si="3"/>
        <v>0</v>
      </c>
      <c r="G28" s="13" t="str">
        <f t="shared" si="4"/>
        <v/>
      </c>
      <c r="H28" s="4" t="str">
        <f t="shared" si="5"/>
        <v/>
      </c>
      <c r="J28" s="2">
        <f t="shared" si="42"/>
        <v>-13</v>
      </c>
      <c r="K28" s="4">
        <f t="shared" si="6"/>
        <v>-1.3</v>
      </c>
      <c r="L28" s="4">
        <f t="shared" si="7"/>
        <v>1.9304</v>
      </c>
      <c r="O28" s="4">
        <f t="shared" si="8"/>
        <v>0</v>
      </c>
      <c r="P28" s="13" t="str">
        <f t="shared" si="9"/>
        <v/>
      </c>
      <c r="Q28" s="4" t="str">
        <f t="shared" si="10"/>
        <v/>
      </c>
      <c r="S28" s="2">
        <f t="shared" si="43"/>
        <v>-13</v>
      </c>
      <c r="T28" s="4">
        <f t="shared" si="11"/>
        <v>-39</v>
      </c>
      <c r="U28" s="4">
        <f t="shared" si="12"/>
        <v>2.34</v>
      </c>
      <c r="X28" s="4">
        <f t="shared" si="13"/>
        <v>0</v>
      </c>
      <c r="Y28" s="13" t="str">
        <f t="shared" si="14"/>
        <v/>
      </c>
      <c r="Z28" s="4" t="str">
        <f t="shared" si="15"/>
        <v/>
      </c>
      <c r="AB28" s="2">
        <f t="shared" si="44"/>
        <v>-13</v>
      </c>
      <c r="AC28" s="4">
        <f t="shared" si="16"/>
        <v>-1.3</v>
      </c>
      <c r="AD28" s="4">
        <f t="shared" si="17"/>
        <v>1.9304</v>
      </c>
      <c r="AG28" s="4">
        <f t="shared" si="18"/>
        <v>0</v>
      </c>
      <c r="AH28" s="13" t="str">
        <f t="shared" si="19"/>
        <v/>
      </c>
      <c r="AI28" s="4" t="str">
        <f t="shared" si="20"/>
        <v/>
      </c>
      <c r="AJ28" s="13"/>
      <c r="AK28" s="2">
        <f t="shared" si="45"/>
        <v>-13</v>
      </c>
      <c r="AL28" s="4">
        <f t="shared" si="21"/>
        <v>-1.3</v>
      </c>
      <c r="AM28" s="4">
        <f t="shared" si="22"/>
        <v>1.9304</v>
      </c>
      <c r="AP28" s="4">
        <f t="shared" si="23"/>
        <v>0</v>
      </c>
      <c r="AQ28" s="13" t="str">
        <f t="shared" si="24"/>
        <v/>
      </c>
      <c r="AR28" s="4" t="str">
        <f t="shared" si="25"/>
        <v/>
      </c>
      <c r="AS28" s="13"/>
      <c r="AT28" s="2">
        <f t="shared" si="46"/>
        <v>-13</v>
      </c>
      <c r="AU28" s="4">
        <f t="shared" si="26"/>
        <v>-1.3</v>
      </c>
      <c r="AV28" s="4">
        <f t="shared" si="27"/>
        <v>1.9304</v>
      </c>
      <c r="AY28" s="4">
        <f t="shared" si="28"/>
        <v>0</v>
      </c>
      <c r="AZ28" s="13" t="str">
        <f t="shared" si="29"/>
        <v/>
      </c>
      <c r="BA28" s="4" t="str">
        <f t="shared" si="30"/>
        <v/>
      </c>
      <c r="BB28" s="13"/>
      <c r="BC28" s="2">
        <f t="shared" si="47"/>
        <v>-13</v>
      </c>
      <c r="BD28" s="4">
        <f t="shared" si="31"/>
        <v>-1.3</v>
      </c>
      <c r="BE28" s="4">
        <f t="shared" si="32"/>
        <v>1.9304</v>
      </c>
      <c r="BH28" s="4">
        <f t="shared" si="33"/>
        <v>0</v>
      </c>
      <c r="BI28" s="13" t="str">
        <f t="shared" si="34"/>
        <v/>
      </c>
      <c r="BJ28" s="4" t="str">
        <f t="shared" si="35"/>
        <v/>
      </c>
      <c r="BK28" s="13"/>
      <c r="BL28" s="2">
        <f t="shared" si="48"/>
        <v>-13</v>
      </c>
      <c r="BM28" s="4">
        <f t="shared" si="36"/>
        <v>-1.3</v>
      </c>
      <c r="BN28" s="4">
        <f t="shared" si="37"/>
        <v>1.9304</v>
      </c>
      <c r="BQ28" s="4">
        <f t="shared" si="38"/>
        <v>0</v>
      </c>
      <c r="BR28" s="13" t="str">
        <f t="shared" si="39"/>
        <v/>
      </c>
      <c r="BS28" s="4" t="str">
        <f t="shared" si="40"/>
        <v/>
      </c>
      <c r="BT28" s="25"/>
    </row>
    <row r="29">
      <c r="A29" s="2">
        <f t="shared" si="41"/>
        <v>-12.5</v>
      </c>
      <c r="B29" s="4">
        <f t="shared" si="1"/>
        <v>-1.25</v>
      </c>
      <c r="C29" s="4">
        <f t="shared" si="2"/>
        <v>1.905</v>
      </c>
      <c r="F29" s="4">
        <f t="shared" si="3"/>
        <v>0</v>
      </c>
      <c r="G29" s="13" t="str">
        <f t="shared" si="4"/>
        <v/>
      </c>
      <c r="H29" s="4" t="str">
        <f t="shared" si="5"/>
        <v/>
      </c>
      <c r="J29" s="2">
        <f t="shared" si="42"/>
        <v>-12.5</v>
      </c>
      <c r="K29" s="4">
        <f t="shared" si="6"/>
        <v>-1.25</v>
      </c>
      <c r="L29" s="4">
        <f t="shared" si="7"/>
        <v>1.905</v>
      </c>
      <c r="O29" s="4">
        <f t="shared" si="8"/>
        <v>0</v>
      </c>
      <c r="P29" s="13" t="str">
        <f t="shared" si="9"/>
        <v/>
      </c>
      <c r="Q29" s="4" t="str">
        <f t="shared" si="10"/>
        <v/>
      </c>
      <c r="S29" s="2">
        <f t="shared" si="43"/>
        <v>-12.5</v>
      </c>
      <c r="T29" s="4">
        <f t="shared" si="11"/>
        <v>-37.5</v>
      </c>
      <c r="U29" s="4">
        <f t="shared" si="12"/>
        <v>2.31</v>
      </c>
      <c r="X29" s="4">
        <f t="shared" si="13"/>
        <v>0</v>
      </c>
      <c r="Y29" s="13" t="str">
        <f t="shared" si="14"/>
        <v/>
      </c>
      <c r="Z29" s="4" t="str">
        <f t="shared" si="15"/>
        <v/>
      </c>
      <c r="AB29" s="2">
        <f t="shared" si="44"/>
        <v>-12.5</v>
      </c>
      <c r="AC29" s="4">
        <f t="shared" si="16"/>
        <v>-1.25</v>
      </c>
      <c r="AD29" s="4">
        <f t="shared" si="17"/>
        <v>1.905</v>
      </c>
      <c r="AG29" s="4">
        <f t="shared" si="18"/>
        <v>0</v>
      </c>
      <c r="AH29" s="13" t="str">
        <f t="shared" si="19"/>
        <v/>
      </c>
      <c r="AI29" s="4" t="str">
        <f t="shared" si="20"/>
        <v/>
      </c>
      <c r="AJ29" s="13"/>
      <c r="AK29" s="2">
        <f t="shared" si="45"/>
        <v>-12.5</v>
      </c>
      <c r="AL29" s="4">
        <f t="shared" si="21"/>
        <v>-1.25</v>
      </c>
      <c r="AM29" s="4">
        <f t="shared" si="22"/>
        <v>1.905</v>
      </c>
      <c r="AP29" s="4">
        <f t="shared" si="23"/>
        <v>0</v>
      </c>
      <c r="AQ29" s="13" t="str">
        <f t="shared" si="24"/>
        <v/>
      </c>
      <c r="AR29" s="4" t="str">
        <f t="shared" si="25"/>
        <v/>
      </c>
      <c r="AS29" s="13"/>
      <c r="AT29" s="2">
        <f t="shared" si="46"/>
        <v>-12.5</v>
      </c>
      <c r="AU29" s="4">
        <f t="shared" si="26"/>
        <v>-1.25</v>
      </c>
      <c r="AV29" s="4">
        <f t="shared" si="27"/>
        <v>1.905</v>
      </c>
      <c r="AY29" s="4">
        <f t="shared" si="28"/>
        <v>0</v>
      </c>
      <c r="AZ29" s="13" t="str">
        <f t="shared" si="29"/>
        <v/>
      </c>
      <c r="BA29" s="4" t="str">
        <f t="shared" si="30"/>
        <v/>
      </c>
      <c r="BB29" s="13"/>
      <c r="BC29" s="2">
        <f t="shared" si="47"/>
        <v>-12.5</v>
      </c>
      <c r="BD29" s="4">
        <f t="shared" si="31"/>
        <v>-1.25</v>
      </c>
      <c r="BE29" s="4">
        <f t="shared" si="32"/>
        <v>1.905</v>
      </c>
      <c r="BH29" s="4">
        <f t="shared" si="33"/>
        <v>0</v>
      </c>
      <c r="BI29" s="13" t="str">
        <f t="shared" si="34"/>
        <v/>
      </c>
      <c r="BJ29" s="4" t="str">
        <f t="shared" si="35"/>
        <v/>
      </c>
      <c r="BK29" s="13"/>
      <c r="BL29" s="2">
        <f t="shared" si="48"/>
        <v>-12.5</v>
      </c>
      <c r="BM29" s="4">
        <f t="shared" si="36"/>
        <v>-1.25</v>
      </c>
      <c r="BN29" s="4">
        <f t="shared" si="37"/>
        <v>1.905</v>
      </c>
      <c r="BQ29" s="4">
        <f t="shared" si="38"/>
        <v>0</v>
      </c>
      <c r="BR29" s="13" t="str">
        <f t="shared" si="39"/>
        <v/>
      </c>
      <c r="BS29" s="4" t="str">
        <f t="shared" si="40"/>
        <v/>
      </c>
      <c r="BT29" s="25"/>
    </row>
    <row r="30">
      <c r="A30" s="2">
        <f t="shared" si="41"/>
        <v>-12</v>
      </c>
      <c r="B30" s="4">
        <f t="shared" si="1"/>
        <v>-1.2</v>
      </c>
      <c r="C30" s="4">
        <f t="shared" si="2"/>
        <v>1.8796</v>
      </c>
      <c r="F30" s="4">
        <f t="shared" si="3"/>
        <v>0</v>
      </c>
      <c r="G30" s="13" t="str">
        <f t="shared" si="4"/>
        <v/>
      </c>
      <c r="H30" s="4" t="str">
        <f t="shared" si="5"/>
        <v/>
      </c>
      <c r="J30" s="2">
        <f t="shared" si="42"/>
        <v>-12</v>
      </c>
      <c r="K30" s="4">
        <f t="shared" si="6"/>
        <v>-1.2</v>
      </c>
      <c r="L30" s="4">
        <f t="shared" si="7"/>
        <v>1.8796</v>
      </c>
      <c r="O30" s="4">
        <f t="shared" si="8"/>
        <v>0</v>
      </c>
      <c r="P30" s="13" t="str">
        <f t="shared" si="9"/>
        <v/>
      </c>
      <c r="Q30" s="4" t="str">
        <f t="shared" si="10"/>
        <v/>
      </c>
      <c r="S30" s="2">
        <f t="shared" si="43"/>
        <v>-12</v>
      </c>
      <c r="T30" s="4">
        <f t="shared" si="11"/>
        <v>-36</v>
      </c>
      <c r="U30" s="4">
        <f t="shared" si="12"/>
        <v>2.28</v>
      </c>
      <c r="X30" s="4">
        <f t="shared" si="13"/>
        <v>0</v>
      </c>
      <c r="Y30" s="13" t="str">
        <f t="shared" si="14"/>
        <v/>
      </c>
      <c r="Z30" s="4" t="str">
        <f t="shared" si="15"/>
        <v/>
      </c>
      <c r="AB30" s="2">
        <f t="shared" si="44"/>
        <v>-12</v>
      </c>
      <c r="AC30" s="4">
        <f t="shared" si="16"/>
        <v>-1.2</v>
      </c>
      <c r="AD30" s="4">
        <f t="shared" si="17"/>
        <v>1.8796</v>
      </c>
      <c r="AG30" s="4">
        <f t="shared" si="18"/>
        <v>0</v>
      </c>
      <c r="AH30" s="13" t="str">
        <f t="shared" si="19"/>
        <v/>
      </c>
      <c r="AI30" s="4" t="str">
        <f t="shared" si="20"/>
        <v/>
      </c>
      <c r="AJ30" s="13"/>
      <c r="AK30" s="2">
        <f t="shared" si="45"/>
        <v>-12</v>
      </c>
      <c r="AL30" s="4">
        <f t="shared" si="21"/>
        <v>-1.2</v>
      </c>
      <c r="AM30" s="4">
        <f t="shared" si="22"/>
        <v>1.8796</v>
      </c>
      <c r="AP30" s="4">
        <f t="shared" si="23"/>
        <v>0</v>
      </c>
      <c r="AQ30" s="13" t="str">
        <f t="shared" si="24"/>
        <v/>
      </c>
      <c r="AR30" s="4" t="str">
        <f t="shared" si="25"/>
        <v/>
      </c>
      <c r="AS30" s="13"/>
      <c r="AT30" s="2">
        <f t="shared" si="46"/>
        <v>-12</v>
      </c>
      <c r="AU30" s="4">
        <f t="shared" si="26"/>
        <v>-1.2</v>
      </c>
      <c r="AV30" s="4">
        <f t="shared" si="27"/>
        <v>1.8796</v>
      </c>
      <c r="AY30" s="4">
        <f t="shared" si="28"/>
        <v>0</v>
      </c>
      <c r="AZ30" s="13" t="str">
        <f t="shared" si="29"/>
        <v/>
      </c>
      <c r="BA30" s="4" t="str">
        <f t="shared" si="30"/>
        <v/>
      </c>
      <c r="BB30" s="13"/>
      <c r="BC30" s="2">
        <f t="shared" si="47"/>
        <v>-12</v>
      </c>
      <c r="BD30" s="4">
        <f t="shared" si="31"/>
        <v>-1.2</v>
      </c>
      <c r="BE30" s="4">
        <f t="shared" si="32"/>
        <v>1.8796</v>
      </c>
      <c r="BH30" s="4">
        <f t="shared" si="33"/>
        <v>0</v>
      </c>
      <c r="BI30" s="13" t="str">
        <f t="shared" si="34"/>
        <v/>
      </c>
      <c r="BJ30" s="4" t="str">
        <f t="shared" si="35"/>
        <v/>
      </c>
      <c r="BK30" s="13"/>
      <c r="BL30" s="2">
        <f t="shared" si="48"/>
        <v>-12</v>
      </c>
      <c r="BM30" s="4">
        <f t="shared" si="36"/>
        <v>-1.2</v>
      </c>
      <c r="BN30" s="4">
        <f t="shared" si="37"/>
        <v>1.8796</v>
      </c>
      <c r="BQ30" s="4">
        <f t="shared" si="38"/>
        <v>0</v>
      </c>
      <c r="BR30" s="13" t="str">
        <f t="shared" si="39"/>
        <v/>
      </c>
      <c r="BS30" s="4" t="str">
        <f t="shared" si="40"/>
        <v/>
      </c>
      <c r="BT30" s="25"/>
    </row>
    <row r="31">
      <c r="A31" s="2">
        <f t="shared" si="41"/>
        <v>-11.5</v>
      </c>
      <c r="B31" s="4">
        <f t="shared" si="1"/>
        <v>-1.15</v>
      </c>
      <c r="C31" s="4">
        <f t="shared" si="2"/>
        <v>1.8542</v>
      </c>
      <c r="F31" s="4">
        <f t="shared" si="3"/>
        <v>0</v>
      </c>
      <c r="G31" s="13" t="str">
        <f t="shared" si="4"/>
        <v/>
      </c>
      <c r="H31" s="4" t="str">
        <f t="shared" si="5"/>
        <v/>
      </c>
      <c r="J31" s="2">
        <f t="shared" si="42"/>
        <v>-11.5</v>
      </c>
      <c r="K31" s="4">
        <f t="shared" si="6"/>
        <v>-1.15</v>
      </c>
      <c r="L31" s="4">
        <f t="shared" si="7"/>
        <v>1.8542</v>
      </c>
      <c r="O31" s="4">
        <f t="shared" si="8"/>
        <v>0</v>
      </c>
      <c r="P31" s="13" t="str">
        <f t="shared" si="9"/>
        <v/>
      </c>
      <c r="Q31" s="4" t="str">
        <f t="shared" si="10"/>
        <v/>
      </c>
      <c r="S31" s="2">
        <f t="shared" si="43"/>
        <v>-11.5</v>
      </c>
      <c r="T31" s="4">
        <f t="shared" si="11"/>
        <v>-34.5</v>
      </c>
      <c r="U31" s="4">
        <f t="shared" si="12"/>
        <v>2.25</v>
      </c>
      <c r="X31" s="4">
        <f t="shared" si="13"/>
        <v>0</v>
      </c>
      <c r="Y31" s="13" t="str">
        <f t="shared" si="14"/>
        <v/>
      </c>
      <c r="Z31" s="4" t="str">
        <f t="shared" si="15"/>
        <v/>
      </c>
      <c r="AB31" s="2">
        <f t="shared" si="44"/>
        <v>-11.5</v>
      </c>
      <c r="AC31" s="4">
        <f t="shared" si="16"/>
        <v>-1.15</v>
      </c>
      <c r="AD31" s="4">
        <f t="shared" si="17"/>
        <v>1.8542</v>
      </c>
      <c r="AG31" s="4">
        <f t="shared" si="18"/>
        <v>0</v>
      </c>
      <c r="AH31" s="13" t="str">
        <f t="shared" si="19"/>
        <v/>
      </c>
      <c r="AI31" s="4" t="str">
        <f t="shared" si="20"/>
        <v/>
      </c>
      <c r="AJ31" s="13"/>
      <c r="AK31" s="2">
        <f t="shared" si="45"/>
        <v>-11.5</v>
      </c>
      <c r="AL31" s="4">
        <f t="shared" si="21"/>
        <v>-1.15</v>
      </c>
      <c r="AM31" s="4">
        <f t="shared" si="22"/>
        <v>1.8542</v>
      </c>
      <c r="AP31" s="4">
        <f t="shared" si="23"/>
        <v>0</v>
      </c>
      <c r="AQ31" s="13" t="str">
        <f t="shared" si="24"/>
        <v/>
      </c>
      <c r="AR31" s="4" t="str">
        <f t="shared" si="25"/>
        <v/>
      </c>
      <c r="AS31" s="13"/>
      <c r="AT31" s="2">
        <f t="shared" si="46"/>
        <v>-11.5</v>
      </c>
      <c r="AU31" s="4">
        <f t="shared" si="26"/>
        <v>-1.15</v>
      </c>
      <c r="AV31" s="4">
        <f t="shared" si="27"/>
        <v>1.8542</v>
      </c>
      <c r="AY31" s="4">
        <f t="shared" si="28"/>
        <v>0</v>
      </c>
      <c r="AZ31" s="13" t="str">
        <f t="shared" si="29"/>
        <v/>
      </c>
      <c r="BA31" s="4" t="str">
        <f t="shared" si="30"/>
        <v/>
      </c>
      <c r="BB31" s="13"/>
      <c r="BC31" s="2">
        <f t="shared" si="47"/>
        <v>-11.5</v>
      </c>
      <c r="BD31" s="4">
        <f t="shared" si="31"/>
        <v>-1.15</v>
      </c>
      <c r="BE31" s="4">
        <f t="shared" si="32"/>
        <v>1.8542</v>
      </c>
      <c r="BH31" s="4">
        <f t="shared" si="33"/>
        <v>0</v>
      </c>
      <c r="BI31" s="13" t="str">
        <f t="shared" si="34"/>
        <v/>
      </c>
      <c r="BJ31" s="4" t="str">
        <f t="shared" si="35"/>
        <v/>
      </c>
      <c r="BK31" s="13"/>
      <c r="BL31" s="2">
        <f t="shared" si="48"/>
        <v>-11.5</v>
      </c>
      <c r="BM31" s="4">
        <f t="shared" si="36"/>
        <v>-1.15</v>
      </c>
      <c r="BN31" s="4">
        <f t="shared" si="37"/>
        <v>1.8542</v>
      </c>
      <c r="BQ31" s="4">
        <f t="shared" si="38"/>
        <v>0</v>
      </c>
      <c r="BR31" s="13" t="str">
        <f t="shared" si="39"/>
        <v/>
      </c>
      <c r="BS31" s="4" t="str">
        <f t="shared" si="40"/>
        <v/>
      </c>
      <c r="BT31" s="25"/>
    </row>
    <row r="32">
      <c r="A32" s="2">
        <f t="shared" si="41"/>
        <v>-11</v>
      </c>
      <c r="B32" s="4">
        <f t="shared" si="1"/>
        <v>-1.1</v>
      </c>
      <c r="C32" s="4">
        <f t="shared" si="2"/>
        <v>1.8288</v>
      </c>
      <c r="F32" s="4">
        <f t="shared" si="3"/>
        <v>0</v>
      </c>
      <c r="G32" s="13" t="str">
        <f t="shared" si="4"/>
        <v/>
      </c>
      <c r="H32" s="4" t="str">
        <f t="shared" si="5"/>
        <v/>
      </c>
      <c r="J32" s="2">
        <f t="shared" si="42"/>
        <v>-11</v>
      </c>
      <c r="K32" s="4">
        <f t="shared" si="6"/>
        <v>-1.1</v>
      </c>
      <c r="L32" s="4">
        <f t="shared" si="7"/>
        <v>1.8288</v>
      </c>
      <c r="O32" s="4">
        <f t="shared" si="8"/>
        <v>0</v>
      </c>
      <c r="P32" s="13" t="str">
        <f t="shared" si="9"/>
        <v/>
      </c>
      <c r="Q32" s="4" t="str">
        <f t="shared" si="10"/>
        <v/>
      </c>
      <c r="S32" s="2">
        <f t="shared" si="43"/>
        <v>-11</v>
      </c>
      <c r="T32" s="4">
        <f t="shared" si="11"/>
        <v>-33</v>
      </c>
      <c r="U32" s="4">
        <f t="shared" si="12"/>
        <v>2.22</v>
      </c>
      <c r="X32" s="4">
        <f t="shared" si="13"/>
        <v>0</v>
      </c>
      <c r="Y32" s="13" t="str">
        <f t="shared" si="14"/>
        <v/>
      </c>
      <c r="Z32" s="4" t="str">
        <f t="shared" si="15"/>
        <v/>
      </c>
      <c r="AB32" s="2">
        <f t="shared" si="44"/>
        <v>-11</v>
      </c>
      <c r="AC32" s="4">
        <f t="shared" si="16"/>
        <v>-1.1</v>
      </c>
      <c r="AD32" s="4">
        <f t="shared" si="17"/>
        <v>1.8288</v>
      </c>
      <c r="AG32" s="4">
        <f t="shared" si="18"/>
        <v>0</v>
      </c>
      <c r="AH32" s="13" t="str">
        <f t="shared" si="19"/>
        <v/>
      </c>
      <c r="AI32" s="4" t="str">
        <f t="shared" si="20"/>
        <v/>
      </c>
      <c r="AJ32" s="13"/>
      <c r="AK32" s="2">
        <f t="shared" si="45"/>
        <v>-11</v>
      </c>
      <c r="AL32" s="4">
        <f t="shared" si="21"/>
        <v>-1.1</v>
      </c>
      <c r="AM32" s="4">
        <f t="shared" si="22"/>
        <v>1.8288</v>
      </c>
      <c r="AP32" s="4">
        <f t="shared" si="23"/>
        <v>0</v>
      </c>
      <c r="AQ32" s="13" t="str">
        <f t="shared" si="24"/>
        <v/>
      </c>
      <c r="AR32" s="4" t="str">
        <f t="shared" si="25"/>
        <v/>
      </c>
      <c r="AS32" s="13"/>
      <c r="AT32" s="2">
        <f t="shared" si="46"/>
        <v>-11</v>
      </c>
      <c r="AU32" s="4">
        <f t="shared" si="26"/>
        <v>-1.1</v>
      </c>
      <c r="AV32" s="4">
        <f t="shared" si="27"/>
        <v>1.8288</v>
      </c>
      <c r="AY32" s="4">
        <f t="shared" si="28"/>
        <v>0</v>
      </c>
      <c r="AZ32" s="13" t="str">
        <f t="shared" si="29"/>
        <v/>
      </c>
      <c r="BA32" s="4" t="str">
        <f t="shared" si="30"/>
        <v/>
      </c>
      <c r="BB32" s="13"/>
      <c r="BC32" s="2">
        <f t="shared" si="47"/>
        <v>-11</v>
      </c>
      <c r="BD32" s="4">
        <f t="shared" si="31"/>
        <v>-1.1</v>
      </c>
      <c r="BE32" s="4">
        <f t="shared" si="32"/>
        <v>1.8288</v>
      </c>
      <c r="BH32" s="4">
        <f t="shared" si="33"/>
        <v>0</v>
      </c>
      <c r="BI32" s="13" t="str">
        <f t="shared" si="34"/>
        <v/>
      </c>
      <c r="BJ32" s="4" t="str">
        <f t="shared" si="35"/>
        <v/>
      </c>
      <c r="BK32" s="13"/>
      <c r="BL32" s="2">
        <f t="shared" si="48"/>
        <v>-11</v>
      </c>
      <c r="BM32" s="4">
        <f t="shared" si="36"/>
        <v>-1.1</v>
      </c>
      <c r="BN32" s="4">
        <f t="shared" si="37"/>
        <v>1.8288</v>
      </c>
      <c r="BQ32" s="4">
        <f t="shared" si="38"/>
        <v>0</v>
      </c>
      <c r="BR32" s="13" t="str">
        <f t="shared" si="39"/>
        <v/>
      </c>
      <c r="BS32" s="4" t="str">
        <f t="shared" si="40"/>
        <v/>
      </c>
      <c r="BT32" s="25"/>
    </row>
    <row r="33">
      <c r="A33" s="2">
        <f t="shared" si="41"/>
        <v>-10.5</v>
      </c>
      <c r="B33" s="4">
        <f t="shared" si="1"/>
        <v>-1.05</v>
      </c>
      <c r="C33" s="4">
        <f t="shared" si="2"/>
        <v>1.8034</v>
      </c>
      <c r="F33" s="4">
        <f t="shared" si="3"/>
        <v>0</v>
      </c>
      <c r="G33" s="13" t="str">
        <f t="shared" si="4"/>
        <v/>
      </c>
      <c r="H33" s="4" t="str">
        <f t="shared" si="5"/>
        <v/>
      </c>
      <c r="J33" s="2">
        <f t="shared" si="42"/>
        <v>-10.5</v>
      </c>
      <c r="K33" s="4">
        <f t="shared" si="6"/>
        <v>-1.05</v>
      </c>
      <c r="L33" s="4">
        <f t="shared" si="7"/>
        <v>1.8034</v>
      </c>
      <c r="O33" s="4">
        <f t="shared" si="8"/>
        <v>0</v>
      </c>
      <c r="P33" s="13" t="str">
        <f t="shared" si="9"/>
        <v/>
      </c>
      <c r="Q33" s="4" t="str">
        <f t="shared" si="10"/>
        <v/>
      </c>
      <c r="S33" s="2">
        <f t="shared" si="43"/>
        <v>-10.5</v>
      </c>
      <c r="T33" s="4">
        <f t="shared" si="11"/>
        <v>-31.5</v>
      </c>
      <c r="U33" s="4">
        <f t="shared" si="12"/>
        <v>2.19</v>
      </c>
      <c r="X33" s="4">
        <f t="shared" si="13"/>
        <v>0</v>
      </c>
      <c r="Y33" s="13" t="str">
        <f t="shared" si="14"/>
        <v/>
      </c>
      <c r="Z33" s="4" t="str">
        <f t="shared" si="15"/>
        <v/>
      </c>
      <c r="AB33" s="2">
        <f t="shared" si="44"/>
        <v>-10.5</v>
      </c>
      <c r="AC33" s="4">
        <f t="shared" si="16"/>
        <v>-1.05</v>
      </c>
      <c r="AD33" s="4">
        <f t="shared" si="17"/>
        <v>1.8034</v>
      </c>
      <c r="AG33" s="4">
        <f t="shared" si="18"/>
        <v>0</v>
      </c>
      <c r="AH33" s="13" t="str">
        <f t="shared" si="19"/>
        <v/>
      </c>
      <c r="AI33" s="4" t="str">
        <f t="shared" si="20"/>
        <v/>
      </c>
      <c r="AJ33" s="13"/>
      <c r="AK33" s="2">
        <f t="shared" si="45"/>
        <v>-10.5</v>
      </c>
      <c r="AL33" s="4">
        <f t="shared" si="21"/>
        <v>-1.05</v>
      </c>
      <c r="AM33" s="4">
        <f t="shared" si="22"/>
        <v>1.8034</v>
      </c>
      <c r="AP33" s="4">
        <f t="shared" si="23"/>
        <v>0</v>
      </c>
      <c r="AQ33" s="13" t="str">
        <f t="shared" si="24"/>
        <v/>
      </c>
      <c r="AR33" s="4" t="str">
        <f t="shared" si="25"/>
        <v/>
      </c>
      <c r="AS33" s="13"/>
      <c r="AT33" s="2">
        <f t="shared" si="46"/>
        <v>-10.5</v>
      </c>
      <c r="AU33" s="4">
        <f t="shared" si="26"/>
        <v>-1.05</v>
      </c>
      <c r="AV33" s="4">
        <f t="shared" si="27"/>
        <v>1.8034</v>
      </c>
      <c r="AY33" s="4">
        <f t="shared" si="28"/>
        <v>0</v>
      </c>
      <c r="AZ33" s="13" t="str">
        <f t="shared" si="29"/>
        <v/>
      </c>
      <c r="BA33" s="4" t="str">
        <f t="shared" si="30"/>
        <v/>
      </c>
      <c r="BB33" s="13"/>
      <c r="BC33" s="2">
        <f t="shared" si="47"/>
        <v>-10.5</v>
      </c>
      <c r="BD33" s="4">
        <f t="shared" si="31"/>
        <v>-1.05</v>
      </c>
      <c r="BE33" s="4">
        <f t="shared" si="32"/>
        <v>1.8034</v>
      </c>
      <c r="BH33" s="4">
        <f t="shared" si="33"/>
        <v>0</v>
      </c>
      <c r="BI33" s="13" t="str">
        <f t="shared" si="34"/>
        <v/>
      </c>
      <c r="BJ33" s="4" t="str">
        <f t="shared" si="35"/>
        <v/>
      </c>
      <c r="BK33" s="13"/>
      <c r="BL33" s="2">
        <f t="shared" si="48"/>
        <v>-10.5</v>
      </c>
      <c r="BM33" s="4">
        <f t="shared" si="36"/>
        <v>-1.05</v>
      </c>
      <c r="BN33" s="4">
        <f t="shared" si="37"/>
        <v>1.8034</v>
      </c>
      <c r="BQ33" s="4">
        <f t="shared" si="38"/>
        <v>0</v>
      </c>
      <c r="BR33" s="13" t="str">
        <f t="shared" si="39"/>
        <v/>
      </c>
      <c r="BS33" s="4" t="str">
        <f t="shared" si="40"/>
        <v/>
      </c>
      <c r="BT33" s="25"/>
    </row>
    <row r="34">
      <c r="A34" s="2">
        <f t="shared" si="41"/>
        <v>-10</v>
      </c>
      <c r="B34" s="4">
        <f t="shared" si="1"/>
        <v>-1</v>
      </c>
      <c r="C34" s="4">
        <f t="shared" si="2"/>
        <v>1.778</v>
      </c>
      <c r="F34" s="4">
        <f t="shared" si="3"/>
        <v>0</v>
      </c>
      <c r="G34" s="13" t="str">
        <f t="shared" si="4"/>
        <v/>
      </c>
      <c r="H34" s="4" t="str">
        <f t="shared" si="5"/>
        <v/>
      </c>
      <c r="J34" s="2">
        <f t="shared" si="42"/>
        <v>-10</v>
      </c>
      <c r="K34" s="4">
        <f t="shared" si="6"/>
        <v>-1</v>
      </c>
      <c r="L34" s="4">
        <f t="shared" si="7"/>
        <v>1.778</v>
      </c>
      <c r="O34" s="4">
        <f t="shared" si="8"/>
        <v>0</v>
      </c>
      <c r="P34" s="13" t="str">
        <f t="shared" si="9"/>
        <v/>
      </c>
      <c r="Q34" s="4" t="str">
        <f t="shared" si="10"/>
        <v/>
      </c>
      <c r="S34" s="2">
        <f t="shared" si="43"/>
        <v>-10</v>
      </c>
      <c r="T34" s="4">
        <f t="shared" si="11"/>
        <v>-30</v>
      </c>
      <c r="U34" s="4">
        <f t="shared" si="12"/>
        <v>2.16</v>
      </c>
      <c r="X34" s="4">
        <f t="shared" si="13"/>
        <v>0</v>
      </c>
      <c r="Y34" s="13" t="str">
        <f t="shared" si="14"/>
        <v/>
      </c>
      <c r="Z34" s="4" t="str">
        <f t="shared" si="15"/>
        <v/>
      </c>
      <c r="AB34" s="2">
        <f t="shared" si="44"/>
        <v>-10</v>
      </c>
      <c r="AC34" s="4">
        <f t="shared" si="16"/>
        <v>-1</v>
      </c>
      <c r="AD34" s="4">
        <f t="shared" si="17"/>
        <v>1.778</v>
      </c>
      <c r="AG34" s="4">
        <f t="shared" si="18"/>
        <v>0</v>
      </c>
      <c r="AH34" s="13" t="str">
        <f t="shared" si="19"/>
        <v/>
      </c>
      <c r="AI34" s="4" t="str">
        <f t="shared" si="20"/>
        <v/>
      </c>
      <c r="AJ34" s="13"/>
      <c r="AK34" s="2">
        <f t="shared" si="45"/>
        <v>-10</v>
      </c>
      <c r="AL34" s="4">
        <f t="shared" si="21"/>
        <v>-1</v>
      </c>
      <c r="AM34" s="4">
        <f t="shared" si="22"/>
        <v>1.778</v>
      </c>
      <c r="AP34" s="4">
        <f t="shared" si="23"/>
        <v>0</v>
      </c>
      <c r="AQ34" s="13" t="str">
        <f t="shared" si="24"/>
        <v/>
      </c>
      <c r="AR34" s="4" t="str">
        <f t="shared" si="25"/>
        <v/>
      </c>
      <c r="AS34" s="13"/>
      <c r="AT34" s="2">
        <f t="shared" si="46"/>
        <v>-10</v>
      </c>
      <c r="AU34" s="4">
        <f t="shared" si="26"/>
        <v>-1</v>
      </c>
      <c r="AV34" s="4">
        <f t="shared" si="27"/>
        <v>1.778</v>
      </c>
      <c r="AY34" s="4">
        <f t="shared" si="28"/>
        <v>0</v>
      </c>
      <c r="AZ34" s="13" t="str">
        <f t="shared" si="29"/>
        <v/>
      </c>
      <c r="BA34" s="4" t="str">
        <f t="shared" si="30"/>
        <v/>
      </c>
      <c r="BB34" s="13"/>
      <c r="BC34" s="2">
        <f t="shared" si="47"/>
        <v>-10</v>
      </c>
      <c r="BD34" s="4">
        <f t="shared" si="31"/>
        <v>-1</v>
      </c>
      <c r="BE34" s="4">
        <f t="shared" si="32"/>
        <v>1.778</v>
      </c>
      <c r="BH34" s="4">
        <f t="shared" si="33"/>
        <v>0</v>
      </c>
      <c r="BI34" s="13" t="str">
        <f t="shared" si="34"/>
        <v/>
      </c>
      <c r="BJ34" s="4" t="str">
        <f t="shared" si="35"/>
        <v/>
      </c>
      <c r="BK34" s="13"/>
      <c r="BL34" s="2">
        <f t="shared" si="48"/>
        <v>-10</v>
      </c>
      <c r="BM34" s="4">
        <f t="shared" si="36"/>
        <v>-1</v>
      </c>
      <c r="BN34" s="4">
        <f t="shared" si="37"/>
        <v>1.778</v>
      </c>
      <c r="BQ34" s="4">
        <f t="shared" si="38"/>
        <v>0</v>
      </c>
      <c r="BR34" s="13" t="str">
        <f t="shared" si="39"/>
        <v/>
      </c>
      <c r="BS34" s="4" t="str">
        <f t="shared" si="40"/>
        <v/>
      </c>
      <c r="BT34" s="25"/>
    </row>
    <row r="35">
      <c r="A35" s="2">
        <f t="shared" si="41"/>
        <v>-9.5</v>
      </c>
      <c r="B35" s="4">
        <f t="shared" si="1"/>
        <v>-0.95</v>
      </c>
      <c r="C35" s="4">
        <f t="shared" si="2"/>
        <v>1.7526</v>
      </c>
      <c r="F35" s="4">
        <f t="shared" si="3"/>
        <v>0</v>
      </c>
      <c r="G35" s="13" t="str">
        <f t="shared" si="4"/>
        <v/>
      </c>
      <c r="H35" s="4" t="str">
        <f t="shared" si="5"/>
        <v/>
      </c>
      <c r="J35" s="2">
        <f t="shared" si="42"/>
        <v>-9.5</v>
      </c>
      <c r="K35" s="4">
        <f t="shared" si="6"/>
        <v>-0.95</v>
      </c>
      <c r="L35" s="4">
        <f t="shared" si="7"/>
        <v>1.7526</v>
      </c>
      <c r="O35" s="4">
        <f t="shared" si="8"/>
        <v>0</v>
      </c>
      <c r="P35" s="13" t="str">
        <f t="shared" si="9"/>
        <v/>
      </c>
      <c r="Q35" s="4" t="str">
        <f t="shared" si="10"/>
        <v/>
      </c>
      <c r="S35" s="2">
        <f t="shared" si="43"/>
        <v>-9.5</v>
      </c>
      <c r="T35" s="4">
        <f t="shared" si="11"/>
        <v>-28.5</v>
      </c>
      <c r="U35" s="4">
        <f t="shared" si="12"/>
        <v>2.13</v>
      </c>
      <c r="X35" s="4">
        <f t="shared" si="13"/>
        <v>0</v>
      </c>
      <c r="Y35" s="13" t="str">
        <f t="shared" si="14"/>
        <v/>
      </c>
      <c r="Z35" s="4" t="str">
        <f t="shared" si="15"/>
        <v/>
      </c>
      <c r="AB35" s="2">
        <f t="shared" si="44"/>
        <v>-9.5</v>
      </c>
      <c r="AC35" s="4">
        <f t="shared" si="16"/>
        <v>-0.95</v>
      </c>
      <c r="AD35" s="4">
        <f t="shared" si="17"/>
        <v>1.7526</v>
      </c>
      <c r="AG35" s="4">
        <f t="shared" si="18"/>
        <v>0</v>
      </c>
      <c r="AH35" s="13" t="str">
        <f t="shared" si="19"/>
        <v/>
      </c>
      <c r="AI35" s="4" t="str">
        <f t="shared" si="20"/>
        <v/>
      </c>
      <c r="AJ35" s="13"/>
      <c r="AK35" s="2">
        <f t="shared" si="45"/>
        <v>-9.5</v>
      </c>
      <c r="AL35" s="4">
        <f t="shared" si="21"/>
        <v>-0.95</v>
      </c>
      <c r="AM35" s="4">
        <f t="shared" si="22"/>
        <v>1.7526</v>
      </c>
      <c r="AP35" s="4">
        <f t="shared" si="23"/>
        <v>0</v>
      </c>
      <c r="AQ35" s="13" t="str">
        <f t="shared" si="24"/>
        <v/>
      </c>
      <c r="AR35" s="4" t="str">
        <f t="shared" si="25"/>
        <v/>
      </c>
      <c r="AS35" s="13"/>
      <c r="AT35" s="2">
        <f t="shared" si="46"/>
        <v>-9.5</v>
      </c>
      <c r="AU35" s="4">
        <f t="shared" si="26"/>
        <v>-0.95</v>
      </c>
      <c r="AV35" s="4">
        <f t="shared" si="27"/>
        <v>1.7526</v>
      </c>
      <c r="AY35" s="4">
        <f t="shared" si="28"/>
        <v>0</v>
      </c>
      <c r="AZ35" s="13" t="str">
        <f t="shared" si="29"/>
        <v/>
      </c>
      <c r="BA35" s="4" t="str">
        <f t="shared" si="30"/>
        <v/>
      </c>
      <c r="BB35" s="13"/>
      <c r="BC35" s="2">
        <f t="shared" si="47"/>
        <v>-9.5</v>
      </c>
      <c r="BD35" s="4">
        <f t="shared" si="31"/>
        <v>-0.95</v>
      </c>
      <c r="BE35" s="4">
        <f t="shared" si="32"/>
        <v>1.7526</v>
      </c>
      <c r="BH35" s="4">
        <f t="shared" si="33"/>
        <v>0</v>
      </c>
      <c r="BI35" s="13" t="str">
        <f t="shared" si="34"/>
        <v/>
      </c>
      <c r="BJ35" s="4" t="str">
        <f t="shared" si="35"/>
        <v/>
      </c>
      <c r="BK35" s="13"/>
      <c r="BL35" s="2">
        <f t="shared" si="48"/>
        <v>-9.5</v>
      </c>
      <c r="BM35" s="4">
        <f t="shared" si="36"/>
        <v>-0.95</v>
      </c>
      <c r="BN35" s="4">
        <f t="shared" si="37"/>
        <v>1.7526</v>
      </c>
      <c r="BQ35" s="4">
        <f t="shared" si="38"/>
        <v>0</v>
      </c>
      <c r="BR35" s="13" t="str">
        <f t="shared" si="39"/>
        <v/>
      </c>
      <c r="BS35" s="4" t="str">
        <f t="shared" si="40"/>
        <v/>
      </c>
      <c r="BT35" s="25"/>
    </row>
    <row r="36">
      <c r="A36" s="2">
        <f t="shared" si="41"/>
        <v>-9</v>
      </c>
      <c r="B36" s="4">
        <f t="shared" si="1"/>
        <v>-0.9</v>
      </c>
      <c r="C36" s="4">
        <f t="shared" si="2"/>
        <v>1.7272</v>
      </c>
      <c r="F36" s="4">
        <f t="shared" si="3"/>
        <v>0</v>
      </c>
      <c r="G36" s="13" t="str">
        <f t="shared" si="4"/>
        <v/>
      </c>
      <c r="H36" s="4" t="str">
        <f t="shared" si="5"/>
        <v/>
      </c>
      <c r="J36" s="2">
        <f t="shared" si="42"/>
        <v>-9</v>
      </c>
      <c r="K36" s="4">
        <f t="shared" si="6"/>
        <v>-0.9</v>
      </c>
      <c r="L36" s="4">
        <f t="shared" si="7"/>
        <v>1.7272</v>
      </c>
      <c r="O36" s="4">
        <f t="shared" si="8"/>
        <v>0</v>
      </c>
      <c r="P36" s="13" t="str">
        <f t="shared" si="9"/>
        <v/>
      </c>
      <c r="Q36" s="4" t="str">
        <f t="shared" si="10"/>
        <v/>
      </c>
      <c r="S36" s="2">
        <f t="shared" si="43"/>
        <v>-9</v>
      </c>
      <c r="T36" s="4">
        <f t="shared" si="11"/>
        <v>-27</v>
      </c>
      <c r="U36" s="4">
        <f t="shared" si="12"/>
        <v>2.1</v>
      </c>
      <c r="X36" s="4">
        <f t="shared" si="13"/>
        <v>0</v>
      </c>
      <c r="Y36" s="13" t="str">
        <f t="shared" si="14"/>
        <v/>
      </c>
      <c r="Z36" s="4" t="str">
        <f t="shared" si="15"/>
        <v/>
      </c>
      <c r="AB36" s="2">
        <f t="shared" si="44"/>
        <v>-9</v>
      </c>
      <c r="AC36" s="4">
        <f t="shared" si="16"/>
        <v>-0.9</v>
      </c>
      <c r="AD36" s="4">
        <f t="shared" si="17"/>
        <v>1.7272</v>
      </c>
      <c r="AG36" s="4">
        <f t="shared" si="18"/>
        <v>0</v>
      </c>
      <c r="AH36" s="13" t="str">
        <f t="shared" si="19"/>
        <v/>
      </c>
      <c r="AI36" s="4" t="str">
        <f t="shared" si="20"/>
        <v/>
      </c>
      <c r="AJ36" s="13"/>
      <c r="AK36" s="2">
        <f t="shared" si="45"/>
        <v>-9</v>
      </c>
      <c r="AL36" s="4">
        <f t="shared" si="21"/>
        <v>-0.9</v>
      </c>
      <c r="AM36" s="4">
        <f t="shared" si="22"/>
        <v>1.7272</v>
      </c>
      <c r="AP36" s="4">
        <f t="shared" si="23"/>
        <v>0</v>
      </c>
      <c r="AQ36" s="13" t="str">
        <f t="shared" si="24"/>
        <v/>
      </c>
      <c r="AR36" s="4" t="str">
        <f t="shared" si="25"/>
        <v/>
      </c>
      <c r="AS36" s="13"/>
      <c r="AT36" s="2">
        <f t="shared" si="46"/>
        <v>-9</v>
      </c>
      <c r="AU36" s="4">
        <f t="shared" si="26"/>
        <v>-0.9</v>
      </c>
      <c r="AV36" s="4">
        <f t="shared" si="27"/>
        <v>1.7272</v>
      </c>
      <c r="AY36" s="4">
        <f t="shared" si="28"/>
        <v>0</v>
      </c>
      <c r="AZ36" s="13" t="str">
        <f t="shared" si="29"/>
        <v/>
      </c>
      <c r="BA36" s="4" t="str">
        <f t="shared" si="30"/>
        <v/>
      </c>
      <c r="BB36" s="13"/>
      <c r="BC36" s="2">
        <f t="shared" si="47"/>
        <v>-9</v>
      </c>
      <c r="BD36" s="4">
        <f t="shared" si="31"/>
        <v>-0.9</v>
      </c>
      <c r="BE36" s="4">
        <f t="shared" si="32"/>
        <v>1.7272</v>
      </c>
      <c r="BH36" s="4">
        <f t="shared" si="33"/>
        <v>0</v>
      </c>
      <c r="BI36" s="13" t="str">
        <f t="shared" si="34"/>
        <v/>
      </c>
      <c r="BJ36" s="4" t="str">
        <f t="shared" si="35"/>
        <v/>
      </c>
      <c r="BK36" s="13"/>
      <c r="BL36" s="2">
        <f t="shared" si="48"/>
        <v>-9</v>
      </c>
      <c r="BM36" s="4">
        <f t="shared" si="36"/>
        <v>-0.9</v>
      </c>
      <c r="BN36" s="4">
        <f t="shared" si="37"/>
        <v>1.7272</v>
      </c>
      <c r="BQ36" s="4">
        <f t="shared" si="38"/>
        <v>0</v>
      </c>
      <c r="BR36" s="13" t="str">
        <f t="shared" si="39"/>
        <v/>
      </c>
      <c r="BS36" s="4" t="str">
        <f t="shared" si="40"/>
        <v/>
      </c>
      <c r="BT36" s="25"/>
    </row>
    <row r="37">
      <c r="A37" s="2">
        <f t="shared" si="41"/>
        <v>-8.5</v>
      </c>
      <c r="B37" s="4">
        <f t="shared" si="1"/>
        <v>-0.85</v>
      </c>
      <c r="C37" s="4">
        <f t="shared" si="2"/>
        <v>1.7018</v>
      </c>
      <c r="F37" s="4">
        <f t="shared" si="3"/>
        <v>0</v>
      </c>
      <c r="G37" s="13" t="str">
        <f t="shared" si="4"/>
        <v/>
      </c>
      <c r="H37" s="4" t="str">
        <f t="shared" si="5"/>
        <v/>
      </c>
      <c r="J37" s="2">
        <f t="shared" si="42"/>
        <v>-8.5</v>
      </c>
      <c r="K37" s="4">
        <f t="shared" si="6"/>
        <v>-0.85</v>
      </c>
      <c r="L37" s="4">
        <f t="shared" si="7"/>
        <v>1.7018</v>
      </c>
      <c r="O37" s="4">
        <f t="shared" si="8"/>
        <v>0</v>
      </c>
      <c r="P37" s="13" t="str">
        <f t="shared" si="9"/>
        <v/>
      </c>
      <c r="Q37" s="4" t="str">
        <f t="shared" si="10"/>
        <v/>
      </c>
      <c r="S37" s="2">
        <f t="shared" si="43"/>
        <v>-8.5</v>
      </c>
      <c r="T37" s="4">
        <f t="shared" si="11"/>
        <v>-25.5</v>
      </c>
      <c r="U37" s="4">
        <f t="shared" si="12"/>
        <v>2.07</v>
      </c>
      <c r="X37" s="4">
        <f t="shared" si="13"/>
        <v>0</v>
      </c>
      <c r="Y37" s="13" t="str">
        <f t="shared" si="14"/>
        <v/>
      </c>
      <c r="Z37" s="4" t="str">
        <f t="shared" si="15"/>
        <v/>
      </c>
      <c r="AB37" s="2">
        <f t="shared" si="44"/>
        <v>-8.5</v>
      </c>
      <c r="AC37" s="4">
        <f t="shared" si="16"/>
        <v>-0.85</v>
      </c>
      <c r="AD37" s="4">
        <f t="shared" si="17"/>
        <v>1.7018</v>
      </c>
      <c r="AG37" s="4">
        <f t="shared" si="18"/>
        <v>0</v>
      </c>
      <c r="AH37" s="13" t="str">
        <f t="shared" si="19"/>
        <v/>
      </c>
      <c r="AI37" s="4" t="str">
        <f t="shared" si="20"/>
        <v/>
      </c>
      <c r="AJ37" s="13"/>
      <c r="AK37" s="2">
        <f t="shared" si="45"/>
        <v>-8.5</v>
      </c>
      <c r="AL37" s="4">
        <f t="shared" si="21"/>
        <v>-0.85</v>
      </c>
      <c r="AM37" s="4">
        <f t="shared" si="22"/>
        <v>1.7018</v>
      </c>
      <c r="AP37" s="4">
        <f t="shared" si="23"/>
        <v>0</v>
      </c>
      <c r="AQ37" s="13" t="str">
        <f t="shared" si="24"/>
        <v/>
      </c>
      <c r="AR37" s="4" t="str">
        <f t="shared" si="25"/>
        <v/>
      </c>
      <c r="AS37" s="13"/>
      <c r="AT37" s="2">
        <f t="shared" si="46"/>
        <v>-8.5</v>
      </c>
      <c r="AU37" s="4">
        <f t="shared" si="26"/>
        <v>-0.85</v>
      </c>
      <c r="AV37" s="4">
        <f t="shared" si="27"/>
        <v>1.7018</v>
      </c>
      <c r="AY37" s="4">
        <f t="shared" si="28"/>
        <v>0</v>
      </c>
      <c r="AZ37" s="13" t="str">
        <f t="shared" si="29"/>
        <v/>
      </c>
      <c r="BA37" s="4" t="str">
        <f t="shared" si="30"/>
        <v/>
      </c>
      <c r="BB37" s="13"/>
      <c r="BC37" s="2">
        <f t="shared" si="47"/>
        <v>-8.5</v>
      </c>
      <c r="BD37" s="4">
        <f t="shared" si="31"/>
        <v>-0.85</v>
      </c>
      <c r="BE37" s="4">
        <f t="shared" si="32"/>
        <v>1.7018</v>
      </c>
      <c r="BH37" s="4">
        <f t="shared" si="33"/>
        <v>0</v>
      </c>
      <c r="BI37" s="13" t="str">
        <f t="shared" si="34"/>
        <v/>
      </c>
      <c r="BJ37" s="4" t="str">
        <f t="shared" si="35"/>
        <v/>
      </c>
      <c r="BK37" s="13"/>
      <c r="BL37" s="2">
        <f t="shared" si="48"/>
        <v>-8.5</v>
      </c>
      <c r="BM37" s="4">
        <f t="shared" si="36"/>
        <v>-0.85</v>
      </c>
      <c r="BN37" s="4">
        <f t="shared" si="37"/>
        <v>1.7018</v>
      </c>
      <c r="BQ37" s="4">
        <f t="shared" si="38"/>
        <v>0</v>
      </c>
      <c r="BR37" s="13" t="str">
        <f t="shared" si="39"/>
        <v/>
      </c>
      <c r="BS37" s="4" t="str">
        <f t="shared" si="40"/>
        <v/>
      </c>
      <c r="BT37" s="25"/>
    </row>
    <row r="38">
      <c r="A38" s="2">
        <f t="shared" si="41"/>
        <v>-8</v>
      </c>
      <c r="B38" s="4">
        <f t="shared" si="1"/>
        <v>-0.8</v>
      </c>
      <c r="C38" s="4">
        <f t="shared" si="2"/>
        <v>1.6764</v>
      </c>
      <c r="F38" s="4">
        <f t="shared" si="3"/>
        <v>0</v>
      </c>
      <c r="G38" s="13" t="str">
        <f t="shared" si="4"/>
        <v/>
      </c>
      <c r="H38" s="4" t="str">
        <f t="shared" si="5"/>
        <v/>
      </c>
      <c r="J38" s="2">
        <f t="shared" si="42"/>
        <v>-8</v>
      </c>
      <c r="K38" s="4">
        <f t="shared" si="6"/>
        <v>-0.8</v>
      </c>
      <c r="L38" s="4">
        <f t="shared" si="7"/>
        <v>1.6764</v>
      </c>
      <c r="O38" s="4">
        <f t="shared" si="8"/>
        <v>0</v>
      </c>
      <c r="P38" s="13" t="str">
        <f t="shared" si="9"/>
        <v/>
      </c>
      <c r="Q38" s="4" t="str">
        <f t="shared" si="10"/>
        <v/>
      </c>
      <c r="S38" s="2">
        <f t="shared" si="43"/>
        <v>-8</v>
      </c>
      <c r="T38" s="4">
        <f t="shared" si="11"/>
        <v>-24</v>
      </c>
      <c r="U38" s="4">
        <f t="shared" si="12"/>
        <v>2.04</v>
      </c>
      <c r="X38" s="4">
        <f t="shared" si="13"/>
        <v>0</v>
      </c>
      <c r="Y38" s="13" t="str">
        <f t="shared" si="14"/>
        <v/>
      </c>
      <c r="Z38" s="4" t="str">
        <f t="shared" si="15"/>
        <v/>
      </c>
      <c r="AB38" s="2">
        <f t="shared" si="44"/>
        <v>-8</v>
      </c>
      <c r="AC38" s="4">
        <f t="shared" si="16"/>
        <v>-0.8</v>
      </c>
      <c r="AD38" s="4">
        <f t="shared" si="17"/>
        <v>1.6764</v>
      </c>
      <c r="AG38" s="4">
        <f t="shared" si="18"/>
        <v>0</v>
      </c>
      <c r="AH38" s="13" t="str">
        <f t="shared" si="19"/>
        <v/>
      </c>
      <c r="AI38" s="4" t="str">
        <f t="shared" si="20"/>
        <v/>
      </c>
      <c r="AJ38" s="13"/>
      <c r="AK38" s="2">
        <f t="shared" si="45"/>
        <v>-8</v>
      </c>
      <c r="AL38" s="4">
        <f t="shared" si="21"/>
        <v>-0.8</v>
      </c>
      <c r="AM38" s="4">
        <f t="shared" si="22"/>
        <v>1.6764</v>
      </c>
      <c r="AP38" s="4">
        <f t="shared" si="23"/>
        <v>0</v>
      </c>
      <c r="AQ38" s="13" t="str">
        <f t="shared" si="24"/>
        <v/>
      </c>
      <c r="AR38" s="4" t="str">
        <f t="shared" si="25"/>
        <v/>
      </c>
      <c r="AS38" s="13"/>
      <c r="AT38" s="2">
        <f t="shared" si="46"/>
        <v>-8</v>
      </c>
      <c r="AU38" s="4">
        <f t="shared" si="26"/>
        <v>-0.8</v>
      </c>
      <c r="AV38" s="4">
        <f t="shared" si="27"/>
        <v>1.6764</v>
      </c>
      <c r="AY38" s="4">
        <f t="shared" si="28"/>
        <v>0</v>
      </c>
      <c r="AZ38" s="13" t="str">
        <f t="shared" si="29"/>
        <v/>
      </c>
      <c r="BA38" s="4" t="str">
        <f t="shared" si="30"/>
        <v/>
      </c>
      <c r="BB38" s="13"/>
      <c r="BC38" s="2">
        <f t="shared" si="47"/>
        <v>-8</v>
      </c>
      <c r="BD38" s="4">
        <f t="shared" si="31"/>
        <v>-0.8</v>
      </c>
      <c r="BE38" s="4">
        <f t="shared" si="32"/>
        <v>1.6764</v>
      </c>
      <c r="BH38" s="4">
        <f t="shared" si="33"/>
        <v>0</v>
      </c>
      <c r="BI38" s="13" t="str">
        <f t="shared" si="34"/>
        <v/>
      </c>
      <c r="BJ38" s="4" t="str">
        <f t="shared" si="35"/>
        <v/>
      </c>
      <c r="BK38" s="13"/>
      <c r="BL38" s="2">
        <f t="shared" si="48"/>
        <v>-8</v>
      </c>
      <c r="BM38" s="4">
        <f t="shared" si="36"/>
        <v>-0.8</v>
      </c>
      <c r="BN38" s="4">
        <f t="shared" si="37"/>
        <v>1.6764</v>
      </c>
      <c r="BQ38" s="4">
        <f t="shared" si="38"/>
        <v>0</v>
      </c>
      <c r="BR38" s="13" t="str">
        <f t="shared" si="39"/>
        <v/>
      </c>
      <c r="BS38" s="4" t="str">
        <f t="shared" si="40"/>
        <v/>
      </c>
      <c r="BT38" s="25"/>
    </row>
    <row r="39">
      <c r="A39" s="2">
        <f t="shared" si="41"/>
        <v>-7.5</v>
      </c>
      <c r="B39" s="4">
        <f t="shared" si="1"/>
        <v>-0.75</v>
      </c>
      <c r="C39" s="4">
        <f t="shared" si="2"/>
        <v>1.651</v>
      </c>
      <c r="F39" s="4">
        <f t="shared" si="3"/>
        <v>0</v>
      </c>
      <c r="G39" s="13" t="str">
        <f t="shared" si="4"/>
        <v/>
      </c>
      <c r="H39" s="4" t="str">
        <f t="shared" si="5"/>
        <v/>
      </c>
      <c r="J39" s="2">
        <f t="shared" si="42"/>
        <v>-7.5</v>
      </c>
      <c r="K39" s="4">
        <f t="shared" si="6"/>
        <v>-0.75</v>
      </c>
      <c r="L39" s="4">
        <f t="shared" si="7"/>
        <v>1.651</v>
      </c>
      <c r="O39" s="4">
        <f t="shared" si="8"/>
        <v>0</v>
      </c>
      <c r="P39" s="13" t="str">
        <f t="shared" si="9"/>
        <v/>
      </c>
      <c r="Q39" s="4" t="str">
        <f t="shared" si="10"/>
        <v/>
      </c>
      <c r="S39" s="2">
        <f t="shared" si="43"/>
        <v>-7.5</v>
      </c>
      <c r="T39" s="4">
        <f t="shared" si="11"/>
        <v>-22.5</v>
      </c>
      <c r="U39" s="4">
        <f t="shared" si="12"/>
        <v>2.01</v>
      </c>
      <c r="X39" s="4">
        <f t="shared" si="13"/>
        <v>0</v>
      </c>
      <c r="Y39" s="13" t="str">
        <f t="shared" si="14"/>
        <v/>
      </c>
      <c r="Z39" s="4" t="str">
        <f t="shared" si="15"/>
        <v/>
      </c>
      <c r="AB39" s="2">
        <f t="shared" si="44"/>
        <v>-7.5</v>
      </c>
      <c r="AC39" s="4">
        <f t="shared" si="16"/>
        <v>-0.75</v>
      </c>
      <c r="AD39" s="4">
        <f t="shared" si="17"/>
        <v>1.651</v>
      </c>
      <c r="AG39" s="4">
        <f t="shared" si="18"/>
        <v>0</v>
      </c>
      <c r="AH39" s="13" t="str">
        <f t="shared" si="19"/>
        <v/>
      </c>
      <c r="AI39" s="4" t="str">
        <f t="shared" si="20"/>
        <v/>
      </c>
      <c r="AJ39" s="13"/>
      <c r="AK39" s="2">
        <f t="shared" si="45"/>
        <v>-7.5</v>
      </c>
      <c r="AL39" s="4">
        <f t="shared" si="21"/>
        <v>-0.75</v>
      </c>
      <c r="AM39" s="4">
        <f t="shared" si="22"/>
        <v>1.651</v>
      </c>
      <c r="AP39" s="4">
        <f t="shared" si="23"/>
        <v>0</v>
      </c>
      <c r="AQ39" s="13" t="str">
        <f t="shared" si="24"/>
        <v/>
      </c>
      <c r="AR39" s="4" t="str">
        <f t="shared" si="25"/>
        <v/>
      </c>
      <c r="AS39" s="13"/>
      <c r="AT39" s="2">
        <f t="shared" si="46"/>
        <v>-7.5</v>
      </c>
      <c r="AU39" s="4">
        <f t="shared" si="26"/>
        <v>-0.75</v>
      </c>
      <c r="AV39" s="4">
        <f t="shared" si="27"/>
        <v>1.651</v>
      </c>
      <c r="AY39" s="4">
        <f t="shared" si="28"/>
        <v>0</v>
      </c>
      <c r="AZ39" s="13" t="str">
        <f t="shared" si="29"/>
        <v/>
      </c>
      <c r="BA39" s="4" t="str">
        <f t="shared" si="30"/>
        <v/>
      </c>
      <c r="BB39" s="13"/>
      <c r="BC39" s="2">
        <f t="shared" si="47"/>
        <v>-7.5</v>
      </c>
      <c r="BD39" s="4">
        <f t="shared" si="31"/>
        <v>-0.75</v>
      </c>
      <c r="BE39" s="4">
        <f t="shared" si="32"/>
        <v>1.651</v>
      </c>
      <c r="BH39" s="4">
        <f t="shared" si="33"/>
        <v>0</v>
      </c>
      <c r="BI39" s="13" t="str">
        <f t="shared" si="34"/>
        <v/>
      </c>
      <c r="BJ39" s="4" t="str">
        <f t="shared" si="35"/>
        <v/>
      </c>
      <c r="BK39" s="13"/>
      <c r="BL39" s="2">
        <f t="shared" si="48"/>
        <v>-7.5</v>
      </c>
      <c r="BM39" s="4">
        <f t="shared" si="36"/>
        <v>-0.75</v>
      </c>
      <c r="BN39" s="4">
        <f t="shared" si="37"/>
        <v>1.651</v>
      </c>
      <c r="BQ39" s="4">
        <f t="shared" si="38"/>
        <v>0</v>
      </c>
      <c r="BR39" s="13" t="str">
        <f t="shared" si="39"/>
        <v/>
      </c>
      <c r="BS39" s="4" t="str">
        <f t="shared" si="40"/>
        <v/>
      </c>
      <c r="BT39" s="25"/>
    </row>
    <row r="40">
      <c r="A40" s="2">
        <f t="shared" si="41"/>
        <v>-7</v>
      </c>
      <c r="B40" s="4">
        <f t="shared" si="1"/>
        <v>-0.7</v>
      </c>
      <c r="C40" s="4">
        <f t="shared" si="2"/>
        <v>1.6256</v>
      </c>
      <c r="F40" s="4">
        <f t="shared" si="3"/>
        <v>0</v>
      </c>
      <c r="G40" s="13" t="str">
        <f t="shared" si="4"/>
        <v/>
      </c>
      <c r="H40" s="4" t="str">
        <f t="shared" si="5"/>
        <v/>
      </c>
      <c r="J40" s="2">
        <f t="shared" si="42"/>
        <v>-7</v>
      </c>
      <c r="K40" s="4">
        <f t="shared" si="6"/>
        <v>-0.7</v>
      </c>
      <c r="L40" s="4">
        <f t="shared" si="7"/>
        <v>1.6256</v>
      </c>
      <c r="O40" s="4">
        <f t="shared" si="8"/>
        <v>0</v>
      </c>
      <c r="P40" s="13" t="str">
        <f t="shared" si="9"/>
        <v/>
      </c>
      <c r="Q40" s="4" t="str">
        <f t="shared" si="10"/>
        <v/>
      </c>
      <c r="S40" s="2">
        <f t="shared" si="43"/>
        <v>-7</v>
      </c>
      <c r="T40" s="4">
        <f t="shared" si="11"/>
        <v>-21</v>
      </c>
      <c r="U40" s="4">
        <f t="shared" si="12"/>
        <v>1.98</v>
      </c>
      <c r="X40" s="4">
        <f t="shared" si="13"/>
        <v>0</v>
      </c>
      <c r="Y40" s="13" t="str">
        <f t="shared" si="14"/>
        <v/>
      </c>
      <c r="Z40" s="4" t="str">
        <f t="shared" si="15"/>
        <v/>
      </c>
      <c r="AB40" s="2">
        <f t="shared" si="44"/>
        <v>-7</v>
      </c>
      <c r="AC40" s="4">
        <f t="shared" si="16"/>
        <v>-0.7</v>
      </c>
      <c r="AD40" s="4">
        <f t="shared" si="17"/>
        <v>1.6256</v>
      </c>
      <c r="AG40" s="4">
        <f t="shared" si="18"/>
        <v>0</v>
      </c>
      <c r="AH40" s="13" t="str">
        <f t="shared" si="19"/>
        <v/>
      </c>
      <c r="AI40" s="4" t="str">
        <f t="shared" si="20"/>
        <v/>
      </c>
      <c r="AJ40" s="13"/>
      <c r="AK40" s="2">
        <f t="shared" si="45"/>
        <v>-7</v>
      </c>
      <c r="AL40" s="4">
        <f t="shared" si="21"/>
        <v>-0.7</v>
      </c>
      <c r="AM40" s="4">
        <f t="shared" si="22"/>
        <v>1.6256</v>
      </c>
      <c r="AP40" s="4">
        <f t="shared" si="23"/>
        <v>0</v>
      </c>
      <c r="AQ40" s="13" t="str">
        <f t="shared" si="24"/>
        <v/>
      </c>
      <c r="AR40" s="4" t="str">
        <f t="shared" si="25"/>
        <v/>
      </c>
      <c r="AS40" s="13"/>
      <c r="AT40" s="2">
        <f t="shared" si="46"/>
        <v>-7</v>
      </c>
      <c r="AU40" s="4">
        <f t="shared" si="26"/>
        <v>-0.7</v>
      </c>
      <c r="AV40" s="4">
        <f t="shared" si="27"/>
        <v>1.6256</v>
      </c>
      <c r="AY40" s="4">
        <f t="shared" si="28"/>
        <v>0</v>
      </c>
      <c r="AZ40" s="13" t="str">
        <f t="shared" si="29"/>
        <v/>
      </c>
      <c r="BA40" s="4" t="str">
        <f t="shared" si="30"/>
        <v/>
      </c>
      <c r="BB40" s="13"/>
      <c r="BC40" s="2">
        <f t="shared" si="47"/>
        <v>-7</v>
      </c>
      <c r="BD40" s="4">
        <f t="shared" si="31"/>
        <v>-0.7</v>
      </c>
      <c r="BE40" s="4">
        <f t="shared" si="32"/>
        <v>1.6256</v>
      </c>
      <c r="BH40" s="4">
        <f t="shared" si="33"/>
        <v>0</v>
      </c>
      <c r="BI40" s="13" t="str">
        <f t="shared" si="34"/>
        <v/>
      </c>
      <c r="BJ40" s="4" t="str">
        <f t="shared" si="35"/>
        <v/>
      </c>
      <c r="BK40" s="13"/>
      <c r="BL40" s="2">
        <f t="shared" si="48"/>
        <v>-7</v>
      </c>
      <c r="BM40" s="4">
        <f t="shared" si="36"/>
        <v>-0.7</v>
      </c>
      <c r="BN40" s="4">
        <f t="shared" si="37"/>
        <v>1.6256</v>
      </c>
      <c r="BQ40" s="4">
        <f t="shared" si="38"/>
        <v>0</v>
      </c>
      <c r="BR40" s="13" t="str">
        <f t="shared" si="39"/>
        <v/>
      </c>
      <c r="BS40" s="4" t="str">
        <f t="shared" si="40"/>
        <v/>
      </c>
      <c r="BT40" s="25"/>
    </row>
    <row r="41">
      <c r="A41" s="2">
        <f t="shared" si="41"/>
        <v>-6.5</v>
      </c>
      <c r="B41" s="4">
        <f t="shared" si="1"/>
        <v>-0.65</v>
      </c>
      <c r="C41" s="4">
        <f t="shared" si="2"/>
        <v>1.6002</v>
      </c>
      <c r="F41" s="4">
        <f t="shared" si="3"/>
        <v>0</v>
      </c>
      <c r="G41" s="13" t="str">
        <f t="shared" si="4"/>
        <v/>
      </c>
      <c r="H41" s="4" t="str">
        <f t="shared" si="5"/>
        <v/>
      </c>
      <c r="J41" s="2">
        <f t="shared" si="42"/>
        <v>-6.5</v>
      </c>
      <c r="K41" s="4">
        <f t="shared" si="6"/>
        <v>-0.65</v>
      </c>
      <c r="L41" s="4">
        <f t="shared" si="7"/>
        <v>1.6002</v>
      </c>
      <c r="O41" s="4">
        <f t="shared" si="8"/>
        <v>0</v>
      </c>
      <c r="P41" s="13" t="str">
        <f t="shared" si="9"/>
        <v/>
      </c>
      <c r="Q41" s="4" t="str">
        <f t="shared" si="10"/>
        <v/>
      </c>
      <c r="S41" s="2">
        <f t="shared" si="43"/>
        <v>-6.5</v>
      </c>
      <c r="T41" s="4">
        <f t="shared" si="11"/>
        <v>-19.5</v>
      </c>
      <c r="U41" s="4">
        <f t="shared" si="12"/>
        <v>1.95</v>
      </c>
      <c r="X41" s="4">
        <f t="shared" si="13"/>
        <v>0</v>
      </c>
      <c r="Y41" s="13" t="str">
        <f t="shared" si="14"/>
        <v/>
      </c>
      <c r="Z41" s="4" t="str">
        <f t="shared" si="15"/>
        <v/>
      </c>
      <c r="AB41" s="2">
        <f t="shared" si="44"/>
        <v>-6.5</v>
      </c>
      <c r="AC41" s="4">
        <f t="shared" si="16"/>
        <v>-0.65</v>
      </c>
      <c r="AD41" s="4">
        <f t="shared" si="17"/>
        <v>1.6002</v>
      </c>
      <c r="AG41" s="4">
        <f t="shared" si="18"/>
        <v>0</v>
      </c>
      <c r="AH41" s="13" t="str">
        <f t="shared" si="19"/>
        <v/>
      </c>
      <c r="AI41" s="4" t="str">
        <f t="shared" si="20"/>
        <v/>
      </c>
      <c r="AJ41" s="13"/>
      <c r="AK41" s="2">
        <f t="shared" si="45"/>
        <v>-6.5</v>
      </c>
      <c r="AL41" s="4">
        <f t="shared" si="21"/>
        <v>-0.65</v>
      </c>
      <c r="AM41" s="4">
        <f t="shared" si="22"/>
        <v>1.6002</v>
      </c>
      <c r="AP41" s="4">
        <f t="shared" si="23"/>
        <v>0</v>
      </c>
      <c r="AQ41" s="13" t="str">
        <f t="shared" si="24"/>
        <v/>
      </c>
      <c r="AR41" s="4" t="str">
        <f t="shared" si="25"/>
        <v/>
      </c>
      <c r="AS41" s="13"/>
      <c r="AT41" s="2">
        <f t="shared" si="46"/>
        <v>-6.5</v>
      </c>
      <c r="AU41" s="4">
        <f t="shared" si="26"/>
        <v>-0.65</v>
      </c>
      <c r="AV41" s="4">
        <f t="shared" si="27"/>
        <v>1.6002</v>
      </c>
      <c r="AY41" s="4">
        <f t="shared" si="28"/>
        <v>0</v>
      </c>
      <c r="AZ41" s="13" t="str">
        <f t="shared" si="29"/>
        <v/>
      </c>
      <c r="BA41" s="4" t="str">
        <f t="shared" si="30"/>
        <v/>
      </c>
      <c r="BB41" s="13"/>
      <c r="BC41" s="2">
        <f t="shared" si="47"/>
        <v>-6.5</v>
      </c>
      <c r="BD41" s="4">
        <f t="shared" si="31"/>
        <v>-0.65</v>
      </c>
      <c r="BE41" s="4">
        <f t="shared" si="32"/>
        <v>1.6002</v>
      </c>
      <c r="BH41" s="4">
        <f t="shared" si="33"/>
        <v>0</v>
      </c>
      <c r="BI41" s="13" t="str">
        <f t="shared" si="34"/>
        <v/>
      </c>
      <c r="BJ41" s="4" t="str">
        <f t="shared" si="35"/>
        <v/>
      </c>
      <c r="BK41" s="13"/>
      <c r="BL41" s="2">
        <f t="shared" si="48"/>
        <v>-6.5</v>
      </c>
      <c r="BM41" s="4">
        <f t="shared" si="36"/>
        <v>-0.65</v>
      </c>
      <c r="BN41" s="4">
        <f t="shared" si="37"/>
        <v>1.6002</v>
      </c>
      <c r="BQ41" s="4">
        <f t="shared" si="38"/>
        <v>0</v>
      </c>
      <c r="BR41" s="13" t="str">
        <f t="shared" si="39"/>
        <v/>
      </c>
      <c r="BS41" s="4" t="str">
        <f t="shared" si="40"/>
        <v/>
      </c>
      <c r="BT41" s="25"/>
    </row>
    <row r="42">
      <c r="A42" s="2">
        <f t="shared" si="41"/>
        <v>-6</v>
      </c>
      <c r="B42" s="4">
        <f t="shared" si="1"/>
        <v>-0.6</v>
      </c>
      <c r="C42" s="4">
        <f t="shared" si="2"/>
        <v>1.5748</v>
      </c>
      <c r="F42" s="4">
        <f t="shared" si="3"/>
        <v>0</v>
      </c>
      <c r="G42" s="13" t="str">
        <f t="shared" si="4"/>
        <v/>
      </c>
      <c r="H42" s="4" t="str">
        <f t="shared" si="5"/>
        <v/>
      </c>
      <c r="J42" s="2">
        <f t="shared" si="42"/>
        <v>-6</v>
      </c>
      <c r="K42" s="4">
        <f t="shared" si="6"/>
        <v>-0.6</v>
      </c>
      <c r="L42" s="4">
        <f t="shared" si="7"/>
        <v>1.5748</v>
      </c>
      <c r="O42" s="4">
        <f t="shared" si="8"/>
        <v>0</v>
      </c>
      <c r="P42" s="13" t="str">
        <f t="shared" si="9"/>
        <v/>
      </c>
      <c r="Q42" s="4" t="str">
        <f t="shared" si="10"/>
        <v/>
      </c>
      <c r="S42" s="2">
        <f t="shared" si="43"/>
        <v>-6</v>
      </c>
      <c r="T42" s="4">
        <f t="shared" si="11"/>
        <v>-18</v>
      </c>
      <c r="U42" s="4">
        <f t="shared" si="12"/>
        <v>1.92</v>
      </c>
      <c r="X42" s="4">
        <f t="shared" si="13"/>
        <v>0</v>
      </c>
      <c r="Y42" s="13" t="str">
        <f t="shared" si="14"/>
        <v/>
      </c>
      <c r="Z42" s="4" t="str">
        <f t="shared" si="15"/>
        <v/>
      </c>
      <c r="AB42" s="2">
        <f t="shared" si="44"/>
        <v>-6</v>
      </c>
      <c r="AC42" s="4">
        <f t="shared" si="16"/>
        <v>-0.6</v>
      </c>
      <c r="AD42" s="4">
        <f t="shared" si="17"/>
        <v>1.5748</v>
      </c>
      <c r="AG42" s="4">
        <f t="shared" si="18"/>
        <v>0</v>
      </c>
      <c r="AH42" s="13" t="str">
        <f t="shared" si="19"/>
        <v/>
      </c>
      <c r="AI42" s="4" t="str">
        <f t="shared" si="20"/>
        <v/>
      </c>
      <c r="AJ42" s="13"/>
      <c r="AK42" s="2">
        <f t="shared" si="45"/>
        <v>-6</v>
      </c>
      <c r="AL42" s="4">
        <f t="shared" si="21"/>
        <v>-0.6</v>
      </c>
      <c r="AM42" s="4">
        <f t="shared" si="22"/>
        <v>1.5748</v>
      </c>
      <c r="AP42" s="4">
        <f t="shared" si="23"/>
        <v>0</v>
      </c>
      <c r="AQ42" s="13" t="str">
        <f t="shared" si="24"/>
        <v/>
      </c>
      <c r="AR42" s="4" t="str">
        <f t="shared" si="25"/>
        <v/>
      </c>
      <c r="AS42" s="13"/>
      <c r="AT42" s="2">
        <f t="shared" si="46"/>
        <v>-6</v>
      </c>
      <c r="AU42" s="4">
        <f t="shared" si="26"/>
        <v>-0.6</v>
      </c>
      <c r="AV42" s="4">
        <f t="shared" si="27"/>
        <v>1.5748</v>
      </c>
      <c r="AY42" s="4">
        <f t="shared" si="28"/>
        <v>0</v>
      </c>
      <c r="AZ42" s="13" t="str">
        <f t="shared" si="29"/>
        <v/>
      </c>
      <c r="BA42" s="4" t="str">
        <f t="shared" si="30"/>
        <v/>
      </c>
      <c r="BB42" s="13"/>
      <c r="BC42" s="2">
        <f t="shared" si="47"/>
        <v>-6</v>
      </c>
      <c r="BD42" s="4">
        <f t="shared" si="31"/>
        <v>-0.6</v>
      </c>
      <c r="BE42" s="4">
        <f t="shared" si="32"/>
        <v>1.5748</v>
      </c>
      <c r="BH42" s="4">
        <f t="shared" si="33"/>
        <v>0</v>
      </c>
      <c r="BI42" s="13" t="str">
        <f t="shared" si="34"/>
        <v/>
      </c>
      <c r="BJ42" s="4" t="str">
        <f t="shared" si="35"/>
        <v/>
      </c>
      <c r="BK42" s="13"/>
      <c r="BL42" s="2">
        <f t="shared" si="48"/>
        <v>-6</v>
      </c>
      <c r="BM42" s="4">
        <f t="shared" si="36"/>
        <v>-0.6</v>
      </c>
      <c r="BN42" s="4">
        <f t="shared" si="37"/>
        <v>1.5748</v>
      </c>
      <c r="BQ42" s="4">
        <f t="shared" si="38"/>
        <v>0</v>
      </c>
      <c r="BR42" s="13" t="str">
        <f t="shared" si="39"/>
        <v/>
      </c>
      <c r="BS42" s="4" t="str">
        <f t="shared" si="40"/>
        <v/>
      </c>
      <c r="BT42" s="25"/>
    </row>
    <row r="43">
      <c r="A43" s="2">
        <f t="shared" si="41"/>
        <v>-5.5</v>
      </c>
      <c r="B43" s="4">
        <f t="shared" si="1"/>
        <v>-0.55</v>
      </c>
      <c r="C43" s="4">
        <f t="shared" si="2"/>
        <v>1.5494</v>
      </c>
      <c r="F43" s="4">
        <f t="shared" si="3"/>
        <v>0</v>
      </c>
      <c r="G43" s="13" t="str">
        <f t="shared" si="4"/>
        <v/>
      </c>
      <c r="H43" s="4" t="str">
        <f t="shared" si="5"/>
        <v/>
      </c>
      <c r="J43" s="2">
        <f t="shared" si="42"/>
        <v>-5.5</v>
      </c>
      <c r="K43" s="4">
        <f t="shared" si="6"/>
        <v>-0.55</v>
      </c>
      <c r="L43" s="4">
        <f t="shared" si="7"/>
        <v>1.5494</v>
      </c>
      <c r="O43" s="4">
        <f t="shared" si="8"/>
        <v>0</v>
      </c>
      <c r="P43" s="13" t="str">
        <f t="shared" si="9"/>
        <v/>
      </c>
      <c r="Q43" s="4" t="str">
        <f t="shared" si="10"/>
        <v/>
      </c>
      <c r="S43" s="2">
        <f t="shared" si="43"/>
        <v>-5.5</v>
      </c>
      <c r="T43" s="4">
        <f t="shared" si="11"/>
        <v>-16.5</v>
      </c>
      <c r="U43" s="4">
        <f t="shared" si="12"/>
        <v>1.89</v>
      </c>
      <c r="X43" s="4">
        <f t="shared" si="13"/>
        <v>0</v>
      </c>
      <c r="Y43" s="13" t="str">
        <f t="shared" si="14"/>
        <v/>
      </c>
      <c r="Z43" s="4" t="str">
        <f t="shared" si="15"/>
        <v/>
      </c>
      <c r="AB43" s="2">
        <f t="shared" si="44"/>
        <v>-5.5</v>
      </c>
      <c r="AC43" s="4">
        <f t="shared" si="16"/>
        <v>-0.55</v>
      </c>
      <c r="AD43" s="4">
        <f t="shared" si="17"/>
        <v>1.5494</v>
      </c>
      <c r="AG43" s="4">
        <f t="shared" si="18"/>
        <v>0</v>
      </c>
      <c r="AH43" s="13" t="str">
        <f t="shared" si="19"/>
        <v/>
      </c>
      <c r="AI43" s="4" t="str">
        <f t="shared" si="20"/>
        <v/>
      </c>
      <c r="AJ43" s="13"/>
      <c r="AK43" s="2">
        <f t="shared" si="45"/>
        <v>-5.5</v>
      </c>
      <c r="AL43" s="4">
        <f t="shared" si="21"/>
        <v>-0.55</v>
      </c>
      <c r="AM43" s="4">
        <f t="shared" si="22"/>
        <v>1.5494</v>
      </c>
      <c r="AP43" s="4">
        <f t="shared" si="23"/>
        <v>0</v>
      </c>
      <c r="AQ43" s="13" t="str">
        <f t="shared" si="24"/>
        <v/>
      </c>
      <c r="AR43" s="4" t="str">
        <f t="shared" si="25"/>
        <v/>
      </c>
      <c r="AS43" s="13"/>
      <c r="AT43" s="2">
        <f t="shared" si="46"/>
        <v>-5.5</v>
      </c>
      <c r="AU43" s="4">
        <f t="shared" si="26"/>
        <v>-0.55</v>
      </c>
      <c r="AV43" s="4">
        <f t="shared" si="27"/>
        <v>1.5494</v>
      </c>
      <c r="AY43" s="4">
        <f t="shared" si="28"/>
        <v>0</v>
      </c>
      <c r="AZ43" s="13" t="str">
        <f t="shared" si="29"/>
        <v/>
      </c>
      <c r="BA43" s="4" t="str">
        <f t="shared" si="30"/>
        <v/>
      </c>
      <c r="BB43" s="13"/>
      <c r="BC43" s="2">
        <f t="shared" si="47"/>
        <v>-5.5</v>
      </c>
      <c r="BD43" s="4">
        <f t="shared" si="31"/>
        <v>-0.55</v>
      </c>
      <c r="BE43" s="4">
        <f t="shared" si="32"/>
        <v>1.5494</v>
      </c>
      <c r="BH43" s="4">
        <f t="shared" si="33"/>
        <v>0</v>
      </c>
      <c r="BI43" s="13" t="str">
        <f t="shared" si="34"/>
        <v/>
      </c>
      <c r="BJ43" s="4" t="str">
        <f t="shared" si="35"/>
        <v/>
      </c>
      <c r="BK43" s="13"/>
      <c r="BL43" s="2">
        <f t="shared" si="48"/>
        <v>-5.5</v>
      </c>
      <c r="BM43" s="4">
        <f t="shared" si="36"/>
        <v>-0.55</v>
      </c>
      <c r="BN43" s="4">
        <f t="shared" si="37"/>
        <v>1.5494</v>
      </c>
      <c r="BQ43" s="4">
        <f t="shared" si="38"/>
        <v>0</v>
      </c>
      <c r="BR43" s="13" t="str">
        <f t="shared" si="39"/>
        <v/>
      </c>
      <c r="BS43" s="4" t="str">
        <f t="shared" si="40"/>
        <v/>
      </c>
      <c r="BT43" s="25"/>
    </row>
    <row r="44">
      <c r="A44" s="2">
        <f t="shared" si="41"/>
        <v>-5</v>
      </c>
      <c r="B44" s="4">
        <f t="shared" si="1"/>
        <v>-0.5</v>
      </c>
      <c r="C44" s="4">
        <f t="shared" si="2"/>
        <v>1.524</v>
      </c>
      <c r="F44" s="4">
        <f t="shared" si="3"/>
        <v>0</v>
      </c>
      <c r="G44" s="13" t="str">
        <f t="shared" si="4"/>
        <v/>
      </c>
      <c r="H44" s="4" t="str">
        <f t="shared" si="5"/>
        <v/>
      </c>
      <c r="J44" s="2">
        <f t="shared" si="42"/>
        <v>-5</v>
      </c>
      <c r="K44" s="4">
        <f t="shared" si="6"/>
        <v>-0.5</v>
      </c>
      <c r="L44" s="4">
        <f t="shared" si="7"/>
        <v>1.524</v>
      </c>
      <c r="O44" s="4">
        <f t="shared" si="8"/>
        <v>0</v>
      </c>
      <c r="P44" s="13" t="str">
        <f t="shared" si="9"/>
        <v/>
      </c>
      <c r="Q44" s="4" t="str">
        <f t="shared" si="10"/>
        <v/>
      </c>
      <c r="S44" s="2">
        <f t="shared" si="43"/>
        <v>-5</v>
      </c>
      <c r="T44" s="4">
        <f t="shared" si="11"/>
        <v>-15</v>
      </c>
      <c r="U44" s="4">
        <f t="shared" si="12"/>
        <v>1.86</v>
      </c>
      <c r="X44" s="4">
        <f t="shared" si="13"/>
        <v>0</v>
      </c>
      <c r="Y44" s="13" t="str">
        <f t="shared" si="14"/>
        <v/>
      </c>
      <c r="Z44" s="4" t="str">
        <f t="shared" si="15"/>
        <v/>
      </c>
      <c r="AB44" s="2">
        <f t="shared" si="44"/>
        <v>-5</v>
      </c>
      <c r="AC44" s="4">
        <f t="shared" si="16"/>
        <v>-0.5</v>
      </c>
      <c r="AD44" s="4">
        <f t="shared" si="17"/>
        <v>1.524</v>
      </c>
      <c r="AG44" s="4">
        <f t="shared" si="18"/>
        <v>0</v>
      </c>
      <c r="AH44" s="13" t="str">
        <f t="shared" si="19"/>
        <v/>
      </c>
      <c r="AI44" s="4" t="str">
        <f t="shared" si="20"/>
        <v/>
      </c>
      <c r="AJ44" s="13"/>
      <c r="AK44" s="2">
        <f t="shared" si="45"/>
        <v>-5</v>
      </c>
      <c r="AL44" s="4">
        <f t="shared" si="21"/>
        <v>-0.5</v>
      </c>
      <c r="AM44" s="4">
        <f t="shared" si="22"/>
        <v>1.524</v>
      </c>
      <c r="AP44" s="4">
        <f t="shared" si="23"/>
        <v>0</v>
      </c>
      <c r="AQ44" s="13" t="str">
        <f t="shared" si="24"/>
        <v/>
      </c>
      <c r="AR44" s="4" t="str">
        <f t="shared" si="25"/>
        <v/>
      </c>
      <c r="AS44" s="13"/>
      <c r="AT44" s="2">
        <f t="shared" si="46"/>
        <v>-5</v>
      </c>
      <c r="AU44" s="4">
        <f t="shared" si="26"/>
        <v>-0.5</v>
      </c>
      <c r="AV44" s="4">
        <f t="shared" si="27"/>
        <v>1.524</v>
      </c>
      <c r="AY44" s="4">
        <f t="shared" si="28"/>
        <v>0</v>
      </c>
      <c r="AZ44" s="13" t="str">
        <f t="shared" si="29"/>
        <v/>
      </c>
      <c r="BA44" s="4" t="str">
        <f t="shared" si="30"/>
        <v/>
      </c>
      <c r="BB44" s="13"/>
      <c r="BC44" s="2">
        <f t="shared" si="47"/>
        <v>-5</v>
      </c>
      <c r="BD44" s="4">
        <f t="shared" si="31"/>
        <v>-0.5</v>
      </c>
      <c r="BE44" s="4">
        <f t="shared" si="32"/>
        <v>1.524</v>
      </c>
      <c r="BH44" s="4">
        <f t="shared" si="33"/>
        <v>0</v>
      </c>
      <c r="BI44" s="13" t="str">
        <f t="shared" si="34"/>
        <v/>
      </c>
      <c r="BJ44" s="4" t="str">
        <f t="shared" si="35"/>
        <v/>
      </c>
      <c r="BK44" s="13"/>
      <c r="BL44" s="2">
        <f t="shared" si="48"/>
        <v>-5</v>
      </c>
      <c r="BM44" s="4">
        <f t="shared" si="36"/>
        <v>-0.5</v>
      </c>
      <c r="BN44" s="4">
        <f t="shared" si="37"/>
        <v>1.524</v>
      </c>
      <c r="BQ44" s="4">
        <f t="shared" si="38"/>
        <v>0</v>
      </c>
      <c r="BR44" s="13" t="str">
        <f t="shared" si="39"/>
        <v/>
      </c>
      <c r="BS44" s="4" t="str">
        <f t="shared" si="40"/>
        <v/>
      </c>
      <c r="BT44" s="25"/>
    </row>
    <row r="45">
      <c r="A45" s="2">
        <f t="shared" si="41"/>
        <v>-4.5</v>
      </c>
      <c r="B45" s="4">
        <f t="shared" si="1"/>
        <v>-0.45</v>
      </c>
      <c r="C45" s="4">
        <f t="shared" si="2"/>
        <v>1.4986</v>
      </c>
      <c r="F45" s="4">
        <f t="shared" si="3"/>
        <v>0</v>
      </c>
      <c r="G45" s="13" t="str">
        <f t="shared" si="4"/>
        <v/>
      </c>
      <c r="H45" s="4" t="str">
        <f t="shared" si="5"/>
        <v/>
      </c>
      <c r="J45" s="2">
        <f t="shared" si="42"/>
        <v>-4.5</v>
      </c>
      <c r="K45" s="4">
        <f t="shared" si="6"/>
        <v>-0.45</v>
      </c>
      <c r="L45" s="4">
        <f t="shared" si="7"/>
        <v>1.4986</v>
      </c>
      <c r="O45" s="4">
        <f t="shared" si="8"/>
        <v>0</v>
      </c>
      <c r="P45" s="13" t="str">
        <f t="shared" si="9"/>
        <v/>
      </c>
      <c r="Q45" s="4" t="str">
        <f t="shared" si="10"/>
        <v/>
      </c>
      <c r="S45" s="2">
        <f t="shared" si="43"/>
        <v>-4.5</v>
      </c>
      <c r="T45" s="4">
        <f t="shared" si="11"/>
        <v>-13.5</v>
      </c>
      <c r="U45" s="4">
        <f t="shared" si="12"/>
        <v>1.83</v>
      </c>
      <c r="X45" s="4">
        <f t="shared" si="13"/>
        <v>0</v>
      </c>
      <c r="Y45" s="13" t="str">
        <f t="shared" si="14"/>
        <v/>
      </c>
      <c r="Z45" s="4" t="str">
        <f t="shared" si="15"/>
        <v/>
      </c>
      <c r="AB45" s="2">
        <f t="shared" si="44"/>
        <v>-4.5</v>
      </c>
      <c r="AC45" s="4">
        <f t="shared" si="16"/>
        <v>-0.45</v>
      </c>
      <c r="AD45" s="4">
        <f t="shared" si="17"/>
        <v>1.4986</v>
      </c>
      <c r="AG45" s="4">
        <f t="shared" si="18"/>
        <v>0</v>
      </c>
      <c r="AH45" s="13" t="str">
        <f t="shared" si="19"/>
        <v/>
      </c>
      <c r="AI45" s="4" t="str">
        <f t="shared" si="20"/>
        <v/>
      </c>
      <c r="AJ45" s="13"/>
      <c r="AK45" s="2">
        <f t="shared" si="45"/>
        <v>-4.5</v>
      </c>
      <c r="AL45" s="4">
        <f t="shared" si="21"/>
        <v>-0.45</v>
      </c>
      <c r="AM45" s="4">
        <f t="shared" si="22"/>
        <v>1.4986</v>
      </c>
      <c r="AP45" s="4">
        <f t="shared" si="23"/>
        <v>0</v>
      </c>
      <c r="AQ45" s="13" t="str">
        <f t="shared" si="24"/>
        <v/>
      </c>
      <c r="AR45" s="4" t="str">
        <f t="shared" si="25"/>
        <v/>
      </c>
      <c r="AS45" s="13"/>
      <c r="AT45" s="2">
        <f t="shared" si="46"/>
        <v>-4.5</v>
      </c>
      <c r="AU45" s="4">
        <f t="shared" si="26"/>
        <v>-0.45</v>
      </c>
      <c r="AV45" s="4">
        <f t="shared" si="27"/>
        <v>1.4986</v>
      </c>
      <c r="AY45" s="4">
        <f t="shared" si="28"/>
        <v>0</v>
      </c>
      <c r="AZ45" s="13" t="str">
        <f t="shared" si="29"/>
        <v/>
      </c>
      <c r="BA45" s="4" t="str">
        <f t="shared" si="30"/>
        <v/>
      </c>
      <c r="BB45" s="13"/>
      <c r="BC45" s="2">
        <f t="shared" si="47"/>
        <v>-4.5</v>
      </c>
      <c r="BD45" s="4">
        <f t="shared" si="31"/>
        <v>-0.45</v>
      </c>
      <c r="BE45" s="4">
        <f t="shared" si="32"/>
        <v>1.4986</v>
      </c>
      <c r="BH45" s="4">
        <f t="shared" si="33"/>
        <v>0</v>
      </c>
      <c r="BI45" s="13" t="str">
        <f t="shared" si="34"/>
        <v/>
      </c>
      <c r="BJ45" s="4" t="str">
        <f t="shared" si="35"/>
        <v/>
      </c>
      <c r="BK45" s="13"/>
      <c r="BL45" s="2">
        <f t="shared" si="48"/>
        <v>-4.5</v>
      </c>
      <c r="BM45" s="4">
        <f t="shared" si="36"/>
        <v>-0.45</v>
      </c>
      <c r="BN45" s="4">
        <f t="shared" si="37"/>
        <v>1.4986</v>
      </c>
      <c r="BQ45" s="4">
        <f t="shared" si="38"/>
        <v>0</v>
      </c>
      <c r="BR45" s="13" t="str">
        <f t="shared" si="39"/>
        <v/>
      </c>
      <c r="BS45" s="4" t="str">
        <f t="shared" si="40"/>
        <v/>
      </c>
      <c r="BT45" s="25"/>
    </row>
    <row r="46">
      <c r="A46" s="2">
        <f t="shared" si="41"/>
        <v>-4</v>
      </c>
      <c r="B46" s="4">
        <f t="shared" si="1"/>
        <v>-0.4</v>
      </c>
      <c r="C46" s="4">
        <f t="shared" si="2"/>
        <v>1.4732</v>
      </c>
      <c r="F46" s="4">
        <f t="shared" si="3"/>
        <v>0</v>
      </c>
      <c r="G46" s="13" t="str">
        <f t="shared" si="4"/>
        <v/>
      </c>
      <c r="H46" s="4" t="str">
        <f t="shared" si="5"/>
        <v/>
      </c>
      <c r="J46" s="2">
        <f t="shared" si="42"/>
        <v>-4</v>
      </c>
      <c r="K46" s="4">
        <f t="shared" si="6"/>
        <v>-0.4</v>
      </c>
      <c r="L46" s="4">
        <f t="shared" si="7"/>
        <v>1.4732</v>
      </c>
      <c r="O46" s="4">
        <f t="shared" si="8"/>
        <v>0</v>
      </c>
      <c r="P46" s="13" t="str">
        <f t="shared" si="9"/>
        <v/>
      </c>
      <c r="Q46" s="4" t="str">
        <f t="shared" si="10"/>
        <v/>
      </c>
      <c r="S46" s="2">
        <f t="shared" si="43"/>
        <v>-4</v>
      </c>
      <c r="T46" s="4">
        <f t="shared" si="11"/>
        <v>-12</v>
      </c>
      <c r="U46" s="4">
        <f t="shared" si="12"/>
        <v>1.8</v>
      </c>
      <c r="X46" s="4">
        <f t="shared" si="13"/>
        <v>0</v>
      </c>
      <c r="Y46" s="13" t="str">
        <f t="shared" si="14"/>
        <v/>
      </c>
      <c r="Z46" s="4" t="str">
        <f t="shared" si="15"/>
        <v/>
      </c>
      <c r="AB46" s="2">
        <f t="shared" si="44"/>
        <v>-4</v>
      </c>
      <c r="AC46" s="4">
        <f t="shared" si="16"/>
        <v>-0.4</v>
      </c>
      <c r="AD46" s="4">
        <f t="shared" si="17"/>
        <v>1.4732</v>
      </c>
      <c r="AG46" s="4">
        <f t="shared" si="18"/>
        <v>0</v>
      </c>
      <c r="AH46" s="13" t="str">
        <f t="shared" si="19"/>
        <v/>
      </c>
      <c r="AI46" s="4" t="str">
        <f t="shared" si="20"/>
        <v/>
      </c>
      <c r="AJ46" s="13"/>
      <c r="AK46" s="2">
        <f t="shared" si="45"/>
        <v>-4</v>
      </c>
      <c r="AL46" s="4">
        <f t="shared" si="21"/>
        <v>-0.4</v>
      </c>
      <c r="AM46" s="4">
        <f t="shared" si="22"/>
        <v>1.4732</v>
      </c>
      <c r="AP46" s="4">
        <f t="shared" si="23"/>
        <v>0</v>
      </c>
      <c r="AQ46" s="13" t="str">
        <f t="shared" si="24"/>
        <v/>
      </c>
      <c r="AR46" s="4" t="str">
        <f t="shared" si="25"/>
        <v/>
      </c>
      <c r="AS46" s="13"/>
      <c r="AT46" s="2">
        <f t="shared" si="46"/>
        <v>-4</v>
      </c>
      <c r="AU46" s="4">
        <f t="shared" si="26"/>
        <v>-0.4</v>
      </c>
      <c r="AV46" s="4">
        <f t="shared" si="27"/>
        <v>1.4732</v>
      </c>
      <c r="AY46" s="4">
        <f t="shared" si="28"/>
        <v>0</v>
      </c>
      <c r="AZ46" s="13" t="str">
        <f t="shared" si="29"/>
        <v/>
      </c>
      <c r="BA46" s="4" t="str">
        <f t="shared" si="30"/>
        <v/>
      </c>
      <c r="BB46" s="13"/>
      <c r="BC46" s="2">
        <f t="shared" si="47"/>
        <v>-4</v>
      </c>
      <c r="BD46" s="4">
        <f t="shared" si="31"/>
        <v>-0.4</v>
      </c>
      <c r="BE46" s="4">
        <f t="shared" si="32"/>
        <v>1.4732</v>
      </c>
      <c r="BH46" s="4">
        <f t="shared" si="33"/>
        <v>0</v>
      </c>
      <c r="BI46" s="13" t="str">
        <f t="shared" si="34"/>
        <v/>
      </c>
      <c r="BJ46" s="4" t="str">
        <f t="shared" si="35"/>
        <v/>
      </c>
      <c r="BK46" s="13"/>
      <c r="BL46" s="2">
        <f t="shared" si="48"/>
        <v>-4</v>
      </c>
      <c r="BM46" s="4">
        <f t="shared" si="36"/>
        <v>-0.4</v>
      </c>
      <c r="BN46" s="4">
        <f t="shared" si="37"/>
        <v>1.4732</v>
      </c>
      <c r="BQ46" s="4">
        <f t="shared" si="38"/>
        <v>0</v>
      </c>
      <c r="BR46" s="13" t="str">
        <f t="shared" si="39"/>
        <v/>
      </c>
      <c r="BS46" s="4" t="str">
        <f t="shared" si="40"/>
        <v/>
      </c>
      <c r="BT46" s="25"/>
    </row>
    <row r="47">
      <c r="A47" s="2">
        <f t="shared" si="41"/>
        <v>-3.5</v>
      </c>
      <c r="B47" s="4">
        <f t="shared" si="1"/>
        <v>-0.35</v>
      </c>
      <c r="C47" s="4">
        <f t="shared" si="2"/>
        <v>1.4478</v>
      </c>
      <c r="F47" s="4">
        <f t="shared" si="3"/>
        <v>0</v>
      </c>
      <c r="G47" s="13" t="str">
        <f t="shared" si="4"/>
        <v/>
      </c>
      <c r="H47" s="4" t="str">
        <f t="shared" si="5"/>
        <v/>
      </c>
      <c r="J47" s="2">
        <f t="shared" si="42"/>
        <v>-3.5</v>
      </c>
      <c r="K47" s="4">
        <f t="shared" si="6"/>
        <v>-0.35</v>
      </c>
      <c r="L47" s="4">
        <f t="shared" si="7"/>
        <v>1.4478</v>
      </c>
      <c r="O47" s="4">
        <f t="shared" si="8"/>
        <v>0</v>
      </c>
      <c r="P47" s="13" t="str">
        <f t="shared" si="9"/>
        <v/>
      </c>
      <c r="Q47" s="4" t="str">
        <f t="shared" si="10"/>
        <v/>
      </c>
      <c r="S47" s="2">
        <f t="shared" si="43"/>
        <v>-3.5</v>
      </c>
      <c r="T47" s="4">
        <f t="shared" si="11"/>
        <v>-10.5</v>
      </c>
      <c r="U47" s="4">
        <f t="shared" si="12"/>
        <v>1.77</v>
      </c>
      <c r="X47" s="4">
        <f t="shared" si="13"/>
        <v>0</v>
      </c>
      <c r="Y47" s="13" t="str">
        <f t="shared" si="14"/>
        <v/>
      </c>
      <c r="Z47" s="4" t="str">
        <f t="shared" si="15"/>
        <v/>
      </c>
      <c r="AB47" s="2">
        <f t="shared" si="44"/>
        <v>-3.5</v>
      </c>
      <c r="AC47" s="4">
        <f t="shared" si="16"/>
        <v>-0.35</v>
      </c>
      <c r="AD47" s="4">
        <f t="shared" si="17"/>
        <v>1.4478</v>
      </c>
      <c r="AG47" s="4">
        <f t="shared" si="18"/>
        <v>0</v>
      </c>
      <c r="AH47" s="13" t="str">
        <f t="shared" si="19"/>
        <v/>
      </c>
      <c r="AI47" s="4" t="str">
        <f t="shared" si="20"/>
        <v/>
      </c>
      <c r="AJ47" s="13"/>
      <c r="AK47" s="2">
        <f t="shared" si="45"/>
        <v>-3.5</v>
      </c>
      <c r="AL47" s="4">
        <f t="shared" si="21"/>
        <v>-0.35</v>
      </c>
      <c r="AM47" s="4">
        <f t="shared" si="22"/>
        <v>1.4478</v>
      </c>
      <c r="AP47" s="4">
        <f t="shared" si="23"/>
        <v>0</v>
      </c>
      <c r="AQ47" s="13" t="str">
        <f t="shared" si="24"/>
        <v/>
      </c>
      <c r="AR47" s="4" t="str">
        <f t="shared" si="25"/>
        <v/>
      </c>
      <c r="AS47" s="13"/>
      <c r="AT47" s="2">
        <f t="shared" si="46"/>
        <v>-3.5</v>
      </c>
      <c r="AU47" s="4">
        <f t="shared" si="26"/>
        <v>-0.35</v>
      </c>
      <c r="AV47" s="4">
        <f t="shared" si="27"/>
        <v>1.4478</v>
      </c>
      <c r="AY47" s="4">
        <f t="shared" si="28"/>
        <v>0</v>
      </c>
      <c r="AZ47" s="13" t="str">
        <f t="shared" si="29"/>
        <v/>
      </c>
      <c r="BA47" s="4" t="str">
        <f t="shared" si="30"/>
        <v/>
      </c>
      <c r="BB47" s="13"/>
      <c r="BC47" s="2">
        <f t="shared" si="47"/>
        <v>-3.5</v>
      </c>
      <c r="BD47" s="4">
        <f t="shared" si="31"/>
        <v>-0.35</v>
      </c>
      <c r="BE47" s="4">
        <f t="shared" si="32"/>
        <v>1.4478</v>
      </c>
      <c r="BH47" s="4">
        <f t="shared" si="33"/>
        <v>0</v>
      </c>
      <c r="BI47" s="13" t="str">
        <f t="shared" si="34"/>
        <v/>
      </c>
      <c r="BJ47" s="4" t="str">
        <f t="shared" si="35"/>
        <v/>
      </c>
      <c r="BK47" s="13"/>
      <c r="BL47" s="2">
        <f t="shared" si="48"/>
        <v>-3.5</v>
      </c>
      <c r="BM47" s="4">
        <f t="shared" si="36"/>
        <v>-0.35</v>
      </c>
      <c r="BN47" s="4">
        <f t="shared" si="37"/>
        <v>1.4478</v>
      </c>
      <c r="BQ47" s="4">
        <f t="shared" si="38"/>
        <v>0</v>
      </c>
      <c r="BR47" s="13" t="str">
        <f t="shared" si="39"/>
        <v/>
      </c>
      <c r="BS47" s="4" t="str">
        <f t="shared" si="40"/>
        <v/>
      </c>
      <c r="BT47" s="25"/>
    </row>
    <row r="48">
      <c r="A48" s="2">
        <f t="shared" si="41"/>
        <v>-3</v>
      </c>
      <c r="B48" s="4">
        <f t="shared" si="1"/>
        <v>-0.3</v>
      </c>
      <c r="C48" s="4">
        <f t="shared" si="2"/>
        <v>1.4224</v>
      </c>
      <c r="F48" s="4">
        <f t="shared" si="3"/>
        <v>0</v>
      </c>
      <c r="G48" s="13" t="str">
        <f t="shared" si="4"/>
        <v/>
      </c>
      <c r="H48" s="4" t="str">
        <f t="shared" si="5"/>
        <v/>
      </c>
      <c r="J48" s="2">
        <f t="shared" si="42"/>
        <v>-3</v>
      </c>
      <c r="K48" s="4">
        <f t="shared" si="6"/>
        <v>-0.3</v>
      </c>
      <c r="L48" s="4">
        <f t="shared" si="7"/>
        <v>1.4224</v>
      </c>
      <c r="O48" s="4">
        <f t="shared" si="8"/>
        <v>0</v>
      </c>
      <c r="P48" s="13" t="str">
        <f t="shared" si="9"/>
        <v/>
      </c>
      <c r="Q48" s="4" t="str">
        <f t="shared" si="10"/>
        <v/>
      </c>
      <c r="S48" s="2">
        <f t="shared" si="43"/>
        <v>-3</v>
      </c>
      <c r="T48" s="4">
        <f t="shared" si="11"/>
        <v>-9</v>
      </c>
      <c r="U48" s="4">
        <f t="shared" si="12"/>
        <v>1.74</v>
      </c>
      <c r="X48" s="4">
        <f t="shared" si="13"/>
        <v>0</v>
      </c>
      <c r="Y48" s="13" t="str">
        <f t="shared" si="14"/>
        <v/>
      </c>
      <c r="Z48" s="4" t="str">
        <f t="shared" si="15"/>
        <v/>
      </c>
      <c r="AB48" s="2">
        <f t="shared" si="44"/>
        <v>-3</v>
      </c>
      <c r="AC48" s="4">
        <f t="shared" si="16"/>
        <v>-0.3</v>
      </c>
      <c r="AD48" s="4">
        <f t="shared" si="17"/>
        <v>1.4224</v>
      </c>
      <c r="AG48" s="4">
        <f t="shared" si="18"/>
        <v>0</v>
      </c>
      <c r="AH48" s="13" t="str">
        <f t="shared" si="19"/>
        <v/>
      </c>
      <c r="AI48" s="4" t="str">
        <f t="shared" si="20"/>
        <v/>
      </c>
      <c r="AJ48" s="13"/>
      <c r="AK48" s="2">
        <f t="shared" si="45"/>
        <v>-3</v>
      </c>
      <c r="AL48" s="4">
        <f t="shared" si="21"/>
        <v>-0.3</v>
      </c>
      <c r="AM48" s="4">
        <f t="shared" si="22"/>
        <v>1.4224</v>
      </c>
      <c r="AP48" s="4">
        <f t="shared" si="23"/>
        <v>0</v>
      </c>
      <c r="AQ48" s="13" t="str">
        <f t="shared" si="24"/>
        <v/>
      </c>
      <c r="AR48" s="4" t="str">
        <f t="shared" si="25"/>
        <v/>
      </c>
      <c r="AS48" s="13"/>
      <c r="AT48" s="2">
        <f t="shared" si="46"/>
        <v>-3</v>
      </c>
      <c r="AU48" s="4">
        <f t="shared" si="26"/>
        <v>-0.3</v>
      </c>
      <c r="AV48" s="4">
        <f t="shared" si="27"/>
        <v>1.4224</v>
      </c>
      <c r="AY48" s="4">
        <f t="shared" si="28"/>
        <v>0</v>
      </c>
      <c r="AZ48" s="13" t="str">
        <f t="shared" si="29"/>
        <v/>
      </c>
      <c r="BA48" s="4" t="str">
        <f t="shared" si="30"/>
        <v/>
      </c>
      <c r="BB48" s="13"/>
      <c r="BC48" s="2">
        <f t="shared" si="47"/>
        <v>-3</v>
      </c>
      <c r="BD48" s="4">
        <f t="shared" si="31"/>
        <v>-0.3</v>
      </c>
      <c r="BE48" s="4">
        <f t="shared" si="32"/>
        <v>1.4224</v>
      </c>
      <c r="BH48" s="4">
        <f t="shared" si="33"/>
        <v>0</v>
      </c>
      <c r="BI48" s="13" t="str">
        <f t="shared" si="34"/>
        <v/>
      </c>
      <c r="BJ48" s="4" t="str">
        <f t="shared" si="35"/>
        <v/>
      </c>
      <c r="BK48" s="13"/>
      <c r="BL48" s="2">
        <f t="shared" si="48"/>
        <v>-3</v>
      </c>
      <c r="BM48" s="4">
        <f t="shared" si="36"/>
        <v>-0.3</v>
      </c>
      <c r="BN48" s="4">
        <f t="shared" si="37"/>
        <v>1.4224</v>
      </c>
      <c r="BQ48" s="4">
        <f t="shared" si="38"/>
        <v>0</v>
      </c>
      <c r="BR48" s="13" t="str">
        <f t="shared" si="39"/>
        <v/>
      </c>
      <c r="BS48" s="4" t="str">
        <f t="shared" si="40"/>
        <v/>
      </c>
      <c r="BT48" s="25"/>
    </row>
    <row r="49">
      <c r="A49" s="2">
        <f t="shared" si="41"/>
        <v>-2.5</v>
      </c>
      <c r="B49" s="4">
        <f t="shared" si="1"/>
        <v>-0.25</v>
      </c>
      <c r="C49" s="4">
        <f t="shared" si="2"/>
        <v>1.397</v>
      </c>
      <c r="F49" s="4">
        <f t="shared" si="3"/>
        <v>0</v>
      </c>
      <c r="G49" s="13" t="str">
        <f t="shared" si="4"/>
        <v/>
      </c>
      <c r="H49" s="4" t="str">
        <f t="shared" si="5"/>
        <v/>
      </c>
      <c r="J49" s="2">
        <f t="shared" si="42"/>
        <v>-2.5</v>
      </c>
      <c r="K49" s="4">
        <f t="shared" si="6"/>
        <v>-0.25</v>
      </c>
      <c r="L49" s="4">
        <f t="shared" si="7"/>
        <v>1.397</v>
      </c>
      <c r="O49" s="4">
        <f t="shared" si="8"/>
        <v>0</v>
      </c>
      <c r="P49" s="13" t="str">
        <f t="shared" si="9"/>
        <v/>
      </c>
      <c r="Q49" s="4" t="str">
        <f t="shared" si="10"/>
        <v/>
      </c>
      <c r="S49" s="2">
        <f t="shared" si="43"/>
        <v>-2.5</v>
      </c>
      <c r="T49" s="4">
        <f t="shared" si="11"/>
        <v>-7.5</v>
      </c>
      <c r="U49" s="4">
        <f t="shared" si="12"/>
        <v>1.71</v>
      </c>
      <c r="X49" s="4">
        <f t="shared" si="13"/>
        <v>0</v>
      </c>
      <c r="Y49" s="13" t="str">
        <f t="shared" si="14"/>
        <v/>
      </c>
      <c r="Z49" s="4" t="str">
        <f t="shared" si="15"/>
        <v/>
      </c>
      <c r="AB49" s="2">
        <f t="shared" si="44"/>
        <v>-2.5</v>
      </c>
      <c r="AC49" s="4">
        <f t="shared" si="16"/>
        <v>-0.25</v>
      </c>
      <c r="AD49" s="4">
        <f t="shared" si="17"/>
        <v>1.397</v>
      </c>
      <c r="AG49" s="4">
        <f t="shared" si="18"/>
        <v>0</v>
      </c>
      <c r="AH49" s="13" t="str">
        <f t="shared" si="19"/>
        <v/>
      </c>
      <c r="AI49" s="4" t="str">
        <f t="shared" si="20"/>
        <v/>
      </c>
      <c r="AJ49" s="13"/>
      <c r="AK49" s="2">
        <f t="shared" si="45"/>
        <v>-2.5</v>
      </c>
      <c r="AL49" s="4">
        <f t="shared" si="21"/>
        <v>-0.25</v>
      </c>
      <c r="AM49" s="4">
        <f t="shared" si="22"/>
        <v>1.397</v>
      </c>
      <c r="AP49" s="4">
        <f t="shared" si="23"/>
        <v>0</v>
      </c>
      <c r="AQ49" s="13" t="str">
        <f t="shared" si="24"/>
        <v/>
      </c>
      <c r="AR49" s="4" t="str">
        <f t="shared" si="25"/>
        <v/>
      </c>
      <c r="AS49" s="13"/>
      <c r="AT49" s="2">
        <f t="shared" si="46"/>
        <v>-2.5</v>
      </c>
      <c r="AU49" s="4">
        <f t="shared" si="26"/>
        <v>-0.25</v>
      </c>
      <c r="AV49" s="4">
        <f t="shared" si="27"/>
        <v>1.397</v>
      </c>
      <c r="AY49" s="4">
        <f t="shared" si="28"/>
        <v>0</v>
      </c>
      <c r="AZ49" s="13" t="str">
        <f t="shared" si="29"/>
        <v/>
      </c>
      <c r="BA49" s="4" t="str">
        <f t="shared" si="30"/>
        <v/>
      </c>
      <c r="BB49" s="13"/>
      <c r="BC49" s="2">
        <f t="shared" si="47"/>
        <v>-2.5</v>
      </c>
      <c r="BD49" s="4">
        <f t="shared" si="31"/>
        <v>-0.25</v>
      </c>
      <c r="BE49" s="4">
        <f t="shared" si="32"/>
        <v>1.397</v>
      </c>
      <c r="BH49" s="4">
        <f t="shared" si="33"/>
        <v>0</v>
      </c>
      <c r="BI49" s="13" t="str">
        <f t="shared" si="34"/>
        <v/>
      </c>
      <c r="BJ49" s="4" t="str">
        <f t="shared" si="35"/>
        <v/>
      </c>
      <c r="BK49" s="13"/>
      <c r="BL49" s="2">
        <f t="shared" si="48"/>
        <v>-2.5</v>
      </c>
      <c r="BM49" s="4">
        <f t="shared" si="36"/>
        <v>-0.25</v>
      </c>
      <c r="BN49" s="4">
        <f t="shared" si="37"/>
        <v>1.397</v>
      </c>
      <c r="BQ49" s="4">
        <f t="shared" si="38"/>
        <v>0</v>
      </c>
      <c r="BR49" s="13" t="str">
        <f t="shared" si="39"/>
        <v/>
      </c>
      <c r="BS49" s="4" t="str">
        <f t="shared" si="40"/>
        <v/>
      </c>
      <c r="BT49" s="25"/>
    </row>
    <row r="50">
      <c r="A50" s="2">
        <f t="shared" si="41"/>
        <v>-2</v>
      </c>
      <c r="B50" s="4">
        <f t="shared" si="1"/>
        <v>-0.2</v>
      </c>
      <c r="C50" s="4">
        <f t="shared" si="2"/>
        <v>1.3716</v>
      </c>
      <c r="F50" s="4">
        <f t="shared" si="3"/>
        <v>0</v>
      </c>
      <c r="G50" s="13" t="str">
        <f t="shared" si="4"/>
        <v/>
      </c>
      <c r="H50" s="4" t="str">
        <f t="shared" si="5"/>
        <v/>
      </c>
      <c r="J50" s="2">
        <f t="shared" si="42"/>
        <v>-2</v>
      </c>
      <c r="K50" s="4">
        <f t="shared" si="6"/>
        <v>-0.2</v>
      </c>
      <c r="L50" s="4">
        <f t="shared" si="7"/>
        <v>1.3716</v>
      </c>
      <c r="O50" s="4">
        <f t="shared" si="8"/>
        <v>0</v>
      </c>
      <c r="P50" s="13" t="str">
        <f t="shared" si="9"/>
        <v/>
      </c>
      <c r="Q50" s="4" t="str">
        <f t="shared" si="10"/>
        <v/>
      </c>
      <c r="S50" s="2">
        <f t="shared" si="43"/>
        <v>-2</v>
      </c>
      <c r="T50" s="4">
        <f t="shared" si="11"/>
        <v>-6</v>
      </c>
      <c r="U50" s="4">
        <f t="shared" si="12"/>
        <v>1.68</v>
      </c>
      <c r="X50" s="4">
        <f t="shared" si="13"/>
        <v>0</v>
      </c>
      <c r="Y50" s="13" t="str">
        <f t="shared" si="14"/>
        <v/>
      </c>
      <c r="Z50" s="4" t="str">
        <f t="shared" si="15"/>
        <v/>
      </c>
      <c r="AB50" s="2">
        <f t="shared" si="44"/>
        <v>-2</v>
      </c>
      <c r="AC50" s="4">
        <f t="shared" si="16"/>
        <v>-0.2</v>
      </c>
      <c r="AD50" s="4">
        <f t="shared" si="17"/>
        <v>1.3716</v>
      </c>
      <c r="AG50" s="4">
        <f t="shared" si="18"/>
        <v>0</v>
      </c>
      <c r="AH50" s="13" t="str">
        <f t="shared" si="19"/>
        <v/>
      </c>
      <c r="AI50" s="4" t="str">
        <f t="shared" si="20"/>
        <v/>
      </c>
      <c r="AJ50" s="13"/>
      <c r="AK50" s="2">
        <f t="shared" si="45"/>
        <v>-2</v>
      </c>
      <c r="AL50" s="4">
        <f t="shared" si="21"/>
        <v>-0.2</v>
      </c>
      <c r="AM50" s="4">
        <f t="shared" si="22"/>
        <v>1.3716</v>
      </c>
      <c r="AP50" s="4">
        <f t="shared" si="23"/>
        <v>0</v>
      </c>
      <c r="AQ50" s="13" t="str">
        <f t="shared" si="24"/>
        <v/>
      </c>
      <c r="AR50" s="4" t="str">
        <f t="shared" si="25"/>
        <v/>
      </c>
      <c r="AS50" s="13"/>
      <c r="AT50" s="2">
        <f t="shared" si="46"/>
        <v>-2</v>
      </c>
      <c r="AU50" s="4">
        <f t="shared" si="26"/>
        <v>-0.2</v>
      </c>
      <c r="AV50" s="4">
        <f t="shared" si="27"/>
        <v>1.3716</v>
      </c>
      <c r="AY50" s="4">
        <f t="shared" si="28"/>
        <v>0</v>
      </c>
      <c r="AZ50" s="13" t="str">
        <f t="shared" si="29"/>
        <v/>
      </c>
      <c r="BA50" s="4" t="str">
        <f t="shared" si="30"/>
        <v/>
      </c>
      <c r="BB50" s="13"/>
      <c r="BC50" s="2">
        <f t="shared" si="47"/>
        <v>-2</v>
      </c>
      <c r="BD50" s="4">
        <f t="shared" si="31"/>
        <v>-0.2</v>
      </c>
      <c r="BE50" s="4">
        <f t="shared" si="32"/>
        <v>1.3716</v>
      </c>
      <c r="BH50" s="4">
        <f t="shared" si="33"/>
        <v>0</v>
      </c>
      <c r="BI50" s="13" t="str">
        <f t="shared" si="34"/>
        <v/>
      </c>
      <c r="BJ50" s="4" t="str">
        <f t="shared" si="35"/>
        <v/>
      </c>
      <c r="BK50" s="13"/>
      <c r="BL50" s="2">
        <f t="shared" si="48"/>
        <v>-2</v>
      </c>
      <c r="BM50" s="4">
        <f t="shared" si="36"/>
        <v>-0.2</v>
      </c>
      <c r="BN50" s="4">
        <f t="shared" si="37"/>
        <v>1.3716</v>
      </c>
      <c r="BQ50" s="4">
        <f t="shared" si="38"/>
        <v>0</v>
      </c>
      <c r="BR50" s="13" t="str">
        <f t="shared" si="39"/>
        <v/>
      </c>
      <c r="BS50" s="4" t="str">
        <f t="shared" si="40"/>
        <v/>
      </c>
      <c r="BT50" s="25"/>
    </row>
    <row r="51">
      <c r="A51" s="2">
        <f t="shared" si="41"/>
        <v>-1.5</v>
      </c>
      <c r="B51" s="4">
        <f t="shared" si="1"/>
        <v>-0.15</v>
      </c>
      <c r="C51" s="4">
        <f t="shared" si="2"/>
        <v>1.3462</v>
      </c>
      <c r="F51" s="4">
        <f t="shared" si="3"/>
        <v>0</v>
      </c>
      <c r="G51" s="13" t="str">
        <f t="shared" si="4"/>
        <v/>
      </c>
      <c r="H51" s="4" t="str">
        <f t="shared" si="5"/>
        <v/>
      </c>
      <c r="J51" s="2">
        <f t="shared" si="42"/>
        <v>-1.5</v>
      </c>
      <c r="K51" s="4">
        <f t="shared" si="6"/>
        <v>-0.15</v>
      </c>
      <c r="L51" s="4">
        <f t="shared" si="7"/>
        <v>1.3462</v>
      </c>
      <c r="O51" s="4">
        <f t="shared" si="8"/>
        <v>0</v>
      </c>
      <c r="P51" s="13" t="str">
        <f t="shared" si="9"/>
        <v/>
      </c>
      <c r="Q51" s="4" t="str">
        <f t="shared" si="10"/>
        <v/>
      </c>
      <c r="S51" s="2">
        <f t="shared" si="43"/>
        <v>-1.5</v>
      </c>
      <c r="T51" s="4">
        <f t="shared" si="11"/>
        <v>-4.5</v>
      </c>
      <c r="U51" s="4">
        <f t="shared" si="12"/>
        <v>1.65</v>
      </c>
      <c r="X51" s="4">
        <f t="shared" si="13"/>
        <v>0</v>
      </c>
      <c r="Y51" s="13" t="str">
        <f t="shared" si="14"/>
        <v/>
      </c>
      <c r="Z51" s="4" t="str">
        <f t="shared" si="15"/>
        <v/>
      </c>
      <c r="AB51" s="2">
        <f t="shared" si="44"/>
        <v>-1.5</v>
      </c>
      <c r="AC51" s="4">
        <f t="shared" si="16"/>
        <v>-0.15</v>
      </c>
      <c r="AD51" s="4">
        <f t="shared" si="17"/>
        <v>1.3462</v>
      </c>
      <c r="AG51" s="4">
        <f t="shared" si="18"/>
        <v>0</v>
      </c>
      <c r="AH51" s="13" t="str">
        <f t="shared" si="19"/>
        <v/>
      </c>
      <c r="AI51" s="4" t="str">
        <f t="shared" si="20"/>
        <v/>
      </c>
      <c r="AJ51" s="13"/>
      <c r="AK51" s="2">
        <f t="shared" si="45"/>
        <v>-1.5</v>
      </c>
      <c r="AL51" s="4">
        <f t="shared" si="21"/>
        <v>-0.15</v>
      </c>
      <c r="AM51" s="4">
        <f t="shared" si="22"/>
        <v>1.3462</v>
      </c>
      <c r="AP51" s="4">
        <f t="shared" si="23"/>
        <v>0</v>
      </c>
      <c r="AQ51" s="13" t="str">
        <f t="shared" si="24"/>
        <v/>
      </c>
      <c r="AR51" s="4" t="str">
        <f t="shared" si="25"/>
        <v/>
      </c>
      <c r="AS51" s="13"/>
      <c r="AT51" s="2">
        <f t="shared" si="46"/>
        <v>-1.5</v>
      </c>
      <c r="AU51" s="4">
        <f t="shared" si="26"/>
        <v>-0.15</v>
      </c>
      <c r="AV51" s="4">
        <f t="shared" si="27"/>
        <v>1.3462</v>
      </c>
      <c r="AY51" s="4">
        <f t="shared" si="28"/>
        <v>0</v>
      </c>
      <c r="AZ51" s="13" t="str">
        <f t="shared" si="29"/>
        <v/>
      </c>
      <c r="BA51" s="4" t="str">
        <f t="shared" si="30"/>
        <v/>
      </c>
      <c r="BB51" s="13"/>
      <c r="BC51" s="2">
        <f t="shared" si="47"/>
        <v>-1.5</v>
      </c>
      <c r="BD51" s="4">
        <f t="shared" si="31"/>
        <v>-0.15</v>
      </c>
      <c r="BE51" s="4">
        <f t="shared" si="32"/>
        <v>1.3462</v>
      </c>
      <c r="BH51" s="4">
        <f t="shared" si="33"/>
        <v>0</v>
      </c>
      <c r="BI51" s="13" t="str">
        <f t="shared" si="34"/>
        <v/>
      </c>
      <c r="BJ51" s="4" t="str">
        <f t="shared" si="35"/>
        <v/>
      </c>
      <c r="BK51" s="13"/>
      <c r="BL51" s="2">
        <f t="shared" si="48"/>
        <v>-1.5</v>
      </c>
      <c r="BM51" s="4">
        <f t="shared" si="36"/>
        <v>-0.15</v>
      </c>
      <c r="BN51" s="4">
        <f t="shared" si="37"/>
        <v>1.3462</v>
      </c>
      <c r="BQ51" s="4">
        <f t="shared" si="38"/>
        <v>0</v>
      </c>
      <c r="BR51" s="13" t="str">
        <f t="shared" si="39"/>
        <v/>
      </c>
      <c r="BS51" s="4" t="str">
        <f t="shared" si="40"/>
        <v/>
      </c>
      <c r="BT51" s="25"/>
    </row>
    <row r="52">
      <c r="A52" s="2">
        <f t="shared" si="41"/>
        <v>-1</v>
      </c>
      <c r="B52" s="4">
        <f t="shared" si="1"/>
        <v>-0.1</v>
      </c>
      <c r="C52" s="4">
        <f t="shared" si="2"/>
        <v>1.3208</v>
      </c>
      <c r="F52" s="4">
        <f t="shared" si="3"/>
        <v>0</v>
      </c>
      <c r="G52" s="13" t="str">
        <f t="shared" si="4"/>
        <v/>
      </c>
      <c r="H52" s="4" t="str">
        <f t="shared" si="5"/>
        <v/>
      </c>
      <c r="J52" s="2">
        <f t="shared" si="42"/>
        <v>-1</v>
      </c>
      <c r="K52" s="4">
        <f t="shared" si="6"/>
        <v>-0.1</v>
      </c>
      <c r="L52" s="4">
        <f t="shared" si="7"/>
        <v>1.3208</v>
      </c>
      <c r="O52" s="4">
        <f t="shared" si="8"/>
        <v>0</v>
      </c>
      <c r="P52" s="13" t="str">
        <f t="shared" si="9"/>
        <v/>
      </c>
      <c r="Q52" s="4" t="str">
        <f t="shared" si="10"/>
        <v/>
      </c>
      <c r="S52" s="2">
        <f t="shared" si="43"/>
        <v>-1</v>
      </c>
      <c r="T52" s="4">
        <f t="shared" si="11"/>
        <v>-3</v>
      </c>
      <c r="U52" s="4">
        <f t="shared" si="12"/>
        <v>1.62</v>
      </c>
      <c r="X52" s="4">
        <f t="shared" si="13"/>
        <v>0</v>
      </c>
      <c r="Y52" s="13" t="str">
        <f t="shared" si="14"/>
        <v/>
      </c>
      <c r="Z52" s="4" t="str">
        <f t="shared" si="15"/>
        <v/>
      </c>
      <c r="AB52" s="2">
        <f t="shared" si="44"/>
        <v>-1</v>
      </c>
      <c r="AC52" s="4">
        <f t="shared" si="16"/>
        <v>-0.1</v>
      </c>
      <c r="AD52" s="4">
        <f t="shared" si="17"/>
        <v>1.3208</v>
      </c>
      <c r="AG52" s="4">
        <f t="shared" si="18"/>
        <v>0</v>
      </c>
      <c r="AH52" s="13" t="str">
        <f t="shared" si="19"/>
        <v/>
      </c>
      <c r="AI52" s="4" t="str">
        <f t="shared" si="20"/>
        <v/>
      </c>
      <c r="AJ52" s="13"/>
      <c r="AK52" s="2">
        <f t="shared" si="45"/>
        <v>-1</v>
      </c>
      <c r="AL52" s="4">
        <f t="shared" si="21"/>
        <v>-0.1</v>
      </c>
      <c r="AM52" s="4">
        <f t="shared" si="22"/>
        <v>1.3208</v>
      </c>
      <c r="AP52" s="4">
        <f t="shared" si="23"/>
        <v>0</v>
      </c>
      <c r="AQ52" s="13" t="str">
        <f t="shared" si="24"/>
        <v/>
      </c>
      <c r="AR52" s="4" t="str">
        <f t="shared" si="25"/>
        <v/>
      </c>
      <c r="AS52" s="13"/>
      <c r="AT52" s="2">
        <f t="shared" si="46"/>
        <v>-1</v>
      </c>
      <c r="AU52" s="4">
        <f t="shared" si="26"/>
        <v>-0.1</v>
      </c>
      <c r="AV52" s="4">
        <f t="shared" si="27"/>
        <v>1.3208</v>
      </c>
      <c r="AY52" s="4">
        <f t="shared" si="28"/>
        <v>0</v>
      </c>
      <c r="AZ52" s="13" t="str">
        <f t="shared" si="29"/>
        <v/>
      </c>
      <c r="BA52" s="4" t="str">
        <f t="shared" si="30"/>
        <v/>
      </c>
      <c r="BB52" s="13"/>
      <c r="BC52" s="2">
        <f t="shared" si="47"/>
        <v>-1</v>
      </c>
      <c r="BD52" s="4">
        <f t="shared" si="31"/>
        <v>-0.1</v>
      </c>
      <c r="BE52" s="4">
        <f t="shared" si="32"/>
        <v>1.3208</v>
      </c>
      <c r="BH52" s="4">
        <f t="shared" si="33"/>
        <v>0</v>
      </c>
      <c r="BI52" s="13" t="str">
        <f t="shared" si="34"/>
        <v/>
      </c>
      <c r="BJ52" s="4" t="str">
        <f t="shared" si="35"/>
        <v/>
      </c>
      <c r="BK52" s="13"/>
      <c r="BL52" s="2">
        <f t="shared" si="48"/>
        <v>-1</v>
      </c>
      <c r="BM52" s="4">
        <f t="shared" si="36"/>
        <v>-0.1</v>
      </c>
      <c r="BN52" s="4">
        <f t="shared" si="37"/>
        <v>1.3208</v>
      </c>
      <c r="BQ52" s="4">
        <f t="shared" si="38"/>
        <v>0</v>
      </c>
      <c r="BR52" s="13" t="str">
        <f t="shared" si="39"/>
        <v/>
      </c>
      <c r="BS52" s="4" t="str">
        <f t="shared" si="40"/>
        <v/>
      </c>
      <c r="BT52" s="25"/>
    </row>
    <row r="53">
      <c r="A53" s="2">
        <f t="shared" si="41"/>
        <v>-0.5</v>
      </c>
      <c r="B53" s="4">
        <f t="shared" si="1"/>
        <v>-0.05</v>
      </c>
      <c r="C53" s="4">
        <f t="shared" si="2"/>
        <v>1.2954</v>
      </c>
      <c r="F53" s="4">
        <f t="shared" si="3"/>
        <v>0</v>
      </c>
      <c r="G53" s="13" t="str">
        <f t="shared" si="4"/>
        <v/>
      </c>
      <c r="H53" s="4" t="str">
        <f t="shared" si="5"/>
        <v/>
      </c>
      <c r="J53" s="2">
        <f t="shared" si="42"/>
        <v>-0.5</v>
      </c>
      <c r="K53" s="4">
        <f t="shared" si="6"/>
        <v>-0.05</v>
      </c>
      <c r="L53" s="4">
        <f t="shared" si="7"/>
        <v>1.2954</v>
      </c>
      <c r="O53" s="4">
        <f t="shared" si="8"/>
        <v>0</v>
      </c>
      <c r="P53" s="13" t="str">
        <f t="shared" si="9"/>
        <v/>
      </c>
      <c r="Q53" s="4" t="str">
        <f t="shared" si="10"/>
        <v/>
      </c>
      <c r="S53" s="2">
        <f t="shared" si="43"/>
        <v>-0.5</v>
      </c>
      <c r="T53" s="4">
        <f t="shared" si="11"/>
        <v>-1.5</v>
      </c>
      <c r="U53" s="4">
        <f t="shared" si="12"/>
        <v>1.59</v>
      </c>
      <c r="X53" s="4">
        <f t="shared" si="13"/>
        <v>0</v>
      </c>
      <c r="Y53" s="13" t="str">
        <f t="shared" si="14"/>
        <v/>
      </c>
      <c r="Z53" s="4" t="str">
        <f t="shared" si="15"/>
        <v/>
      </c>
      <c r="AB53" s="2">
        <f t="shared" si="44"/>
        <v>-0.5</v>
      </c>
      <c r="AC53" s="4">
        <f t="shared" si="16"/>
        <v>-0.05</v>
      </c>
      <c r="AD53" s="4">
        <f t="shared" si="17"/>
        <v>1.2954</v>
      </c>
      <c r="AG53" s="4">
        <f t="shared" si="18"/>
        <v>0</v>
      </c>
      <c r="AH53" s="13" t="str">
        <f t="shared" si="19"/>
        <v/>
      </c>
      <c r="AI53" s="4" t="str">
        <f t="shared" si="20"/>
        <v/>
      </c>
      <c r="AJ53" s="13"/>
      <c r="AK53" s="2">
        <f t="shared" si="45"/>
        <v>-0.5</v>
      </c>
      <c r="AL53" s="4">
        <f t="shared" si="21"/>
        <v>-0.05</v>
      </c>
      <c r="AM53" s="4">
        <f t="shared" si="22"/>
        <v>1.2954</v>
      </c>
      <c r="AP53" s="4">
        <f t="shared" si="23"/>
        <v>0</v>
      </c>
      <c r="AQ53" s="13" t="str">
        <f t="shared" si="24"/>
        <v/>
      </c>
      <c r="AR53" s="4" t="str">
        <f t="shared" si="25"/>
        <v/>
      </c>
      <c r="AS53" s="13"/>
      <c r="AT53" s="2">
        <f t="shared" si="46"/>
        <v>-0.5</v>
      </c>
      <c r="AU53" s="4">
        <f t="shared" si="26"/>
        <v>-0.05</v>
      </c>
      <c r="AV53" s="4">
        <f t="shared" si="27"/>
        <v>1.2954</v>
      </c>
      <c r="AY53" s="4">
        <f t="shared" si="28"/>
        <v>0</v>
      </c>
      <c r="AZ53" s="13" t="str">
        <f t="shared" si="29"/>
        <v/>
      </c>
      <c r="BA53" s="4" t="str">
        <f t="shared" si="30"/>
        <v/>
      </c>
      <c r="BB53" s="13"/>
      <c r="BC53" s="2">
        <f t="shared" si="47"/>
        <v>-0.5</v>
      </c>
      <c r="BD53" s="4">
        <f t="shared" si="31"/>
        <v>-0.05</v>
      </c>
      <c r="BE53" s="4">
        <f t="shared" si="32"/>
        <v>1.2954</v>
      </c>
      <c r="BH53" s="4">
        <f t="shared" si="33"/>
        <v>0</v>
      </c>
      <c r="BI53" s="13" t="str">
        <f t="shared" si="34"/>
        <v/>
      </c>
      <c r="BJ53" s="4" t="str">
        <f t="shared" si="35"/>
        <v/>
      </c>
      <c r="BK53" s="13"/>
      <c r="BL53" s="2">
        <f t="shared" si="48"/>
        <v>-0.5</v>
      </c>
      <c r="BM53" s="4">
        <f t="shared" si="36"/>
        <v>-0.05</v>
      </c>
      <c r="BN53" s="4">
        <f t="shared" si="37"/>
        <v>1.2954</v>
      </c>
      <c r="BQ53" s="4">
        <f t="shared" si="38"/>
        <v>0</v>
      </c>
      <c r="BR53" s="13" t="str">
        <f t="shared" si="39"/>
        <v/>
      </c>
      <c r="BS53" s="4" t="str">
        <f t="shared" si="40"/>
        <v/>
      </c>
      <c r="BT53" s="25"/>
    </row>
    <row r="54">
      <c r="A54" s="2">
        <f t="shared" si="41"/>
        <v>0</v>
      </c>
      <c r="B54" s="4">
        <f t="shared" si="1"/>
        <v>0</v>
      </c>
      <c r="C54" s="4">
        <f t="shared" si="2"/>
        <v>1.27</v>
      </c>
      <c r="F54" s="4">
        <f t="shared" si="3"/>
        <v>0</v>
      </c>
      <c r="G54" s="13" t="str">
        <f t="shared" si="4"/>
        <v/>
      </c>
      <c r="H54" s="4" t="str">
        <f t="shared" si="5"/>
        <v/>
      </c>
      <c r="J54" s="2">
        <f t="shared" si="42"/>
        <v>0</v>
      </c>
      <c r="K54" s="4">
        <f t="shared" si="6"/>
        <v>0</v>
      </c>
      <c r="L54" s="4">
        <f t="shared" si="7"/>
        <v>1.27</v>
      </c>
      <c r="O54" s="4">
        <f t="shared" si="8"/>
        <v>0</v>
      </c>
      <c r="P54" s="13" t="str">
        <f t="shared" si="9"/>
        <v/>
      </c>
      <c r="Q54" s="4" t="str">
        <f t="shared" si="10"/>
        <v/>
      </c>
      <c r="S54" s="2">
        <f t="shared" si="43"/>
        <v>0</v>
      </c>
      <c r="T54" s="4">
        <f t="shared" si="11"/>
        <v>0</v>
      </c>
      <c r="U54" s="4">
        <f t="shared" si="12"/>
        <v>1.56</v>
      </c>
      <c r="V54" s="4">
        <f>151+9/16</f>
        <v>151.5625</v>
      </c>
      <c r="W54" s="4">
        <f>154.5+1/32</f>
        <v>154.53125</v>
      </c>
      <c r="X54" s="4">
        <f t="shared" si="13"/>
        <v>2.96875</v>
      </c>
      <c r="Y54" s="13">
        <f t="shared" si="14"/>
        <v>1</v>
      </c>
      <c r="Z54" s="4">
        <f t="shared" si="15"/>
        <v>0</v>
      </c>
      <c r="AB54" s="2">
        <f t="shared" si="44"/>
        <v>0</v>
      </c>
      <c r="AC54" s="4">
        <f t="shared" si="16"/>
        <v>0</v>
      </c>
      <c r="AD54" s="4">
        <f t="shared" si="17"/>
        <v>1.27</v>
      </c>
      <c r="AG54" s="4">
        <f t="shared" si="18"/>
        <v>0</v>
      </c>
      <c r="AH54" s="13" t="str">
        <f t="shared" si="19"/>
        <v/>
      </c>
      <c r="AI54" s="4" t="str">
        <f t="shared" si="20"/>
        <v/>
      </c>
      <c r="AJ54" s="13"/>
      <c r="AK54" s="2">
        <f t="shared" si="45"/>
        <v>0</v>
      </c>
      <c r="AL54" s="4">
        <f t="shared" si="21"/>
        <v>0</v>
      </c>
      <c r="AM54" s="4">
        <f t="shared" si="22"/>
        <v>1.27</v>
      </c>
      <c r="AP54" s="4">
        <f t="shared" si="23"/>
        <v>0</v>
      </c>
      <c r="AQ54" s="13" t="str">
        <f t="shared" si="24"/>
        <v/>
      </c>
      <c r="AR54" s="4" t="str">
        <f t="shared" si="25"/>
        <v/>
      </c>
      <c r="AS54" s="13"/>
      <c r="AT54" s="2">
        <f t="shared" si="46"/>
        <v>0</v>
      </c>
      <c r="AU54" s="4">
        <f t="shared" si="26"/>
        <v>0</v>
      </c>
      <c r="AV54" s="4">
        <f t="shared" si="27"/>
        <v>1.27</v>
      </c>
      <c r="AY54" s="4">
        <f t="shared" si="28"/>
        <v>0</v>
      </c>
      <c r="AZ54" s="13" t="str">
        <f t="shared" si="29"/>
        <v/>
      </c>
      <c r="BA54" s="4" t="str">
        <f t="shared" si="30"/>
        <v/>
      </c>
      <c r="BB54" s="13"/>
      <c r="BC54" s="2">
        <f t="shared" si="47"/>
        <v>0</v>
      </c>
      <c r="BD54" s="4">
        <f t="shared" si="31"/>
        <v>0</v>
      </c>
      <c r="BE54" s="4">
        <f t="shared" si="32"/>
        <v>1.27</v>
      </c>
      <c r="BH54" s="4">
        <f t="shared" si="33"/>
        <v>0</v>
      </c>
      <c r="BI54" s="13" t="str">
        <f t="shared" si="34"/>
        <v/>
      </c>
      <c r="BJ54" s="4" t="str">
        <f t="shared" si="35"/>
        <v/>
      </c>
      <c r="BK54" s="13"/>
      <c r="BL54" s="2">
        <f t="shared" si="48"/>
        <v>0</v>
      </c>
      <c r="BM54" s="4">
        <f t="shared" si="36"/>
        <v>0</v>
      </c>
      <c r="BN54" s="4">
        <f t="shared" si="37"/>
        <v>1.27</v>
      </c>
      <c r="BQ54" s="4">
        <f t="shared" si="38"/>
        <v>0</v>
      </c>
      <c r="BR54" s="13" t="str">
        <f t="shared" si="39"/>
        <v/>
      </c>
      <c r="BS54" s="4" t="str">
        <f t="shared" si="40"/>
        <v/>
      </c>
      <c r="BT54" s="25"/>
    </row>
    <row r="55">
      <c r="A55" s="2">
        <f t="shared" si="41"/>
        <v>0.5</v>
      </c>
      <c r="B55" s="4">
        <f t="shared" si="1"/>
        <v>0.05</v>
      </c>
      <c r="C55" s="4">
        <f t="shared" si="2"/>
        <v>1.2446</v>
      </c>
      <c r="F55" s="4">
        <f t="shared" si="3"/>
        <v>0</v>
      </c>
      <c r="G55" s="13" t="str">
        <f t="shared" si="4"/>
        <v/>
      </c>
      <c r="H55" s="4" t="str">
        <f t="shared" si="5"/>
        <v/>
      </c>
      <c r="J55" s="2">
        <f t="shared" si="42"/>
        <v>0.5</v>
      </c>
      <c r="K55" s="4">
        <f t="shared" si="6"/>
        <v>0.05</v>
      </c>
      <c r="L55" s="4">
        <f t="shared" si="7"/>
        <v>1.2446</v>
      </c>
      <c r="O55" s="4">
        <f t="shared" si="8"/>
        <v>0</v>
      </c>
      <c r="P55" s="13" t="str">
        <f t="shared" si="9"/>
        <v/>
      </c>
      <c r="Q55" s="4" t="str">
        <f t="shared" si="10"/>
        <v/>
      </c>
      <c r="S55" s="2">
        <f t="shared" si="43"/>
        <v>0.5</v>
      </c>
      <c r="T55" s="4">
        <f t="shared" si="11"/>
        <v>1.5</v>
      </c>
      <c r="U55" s="4">
        <f t="shared" si="12"/>
        <v>1.53</v>
      </c>
      <c r="X55" s="4">
        <f t="shared" si="13"/>
        <v>0</v>
      </c>
      <c r="Y55" s="13" t="str">
        <f t="shared" si="14"/>
        <v/>
      </c>
      <c r="Z55" s="4" t="str">
        <f t="shared" si="15"/>
        <v/>
      </c>
      <c r="AB55" s="2">
        <f t="shared" si="44"/>
        <v>0.5</v>
      </c>
      <c r="AC55" s="4">
        <f t="shared" si="16"/>
        <v>0.05</v>
      </c>
      <c r="AD55" s="4">
        <f t="shared" si="17"/>
        <v>1.2446</v>
      </c>
      <c r="AG55" s="4">
        <f t="shared" si="18"/>
        <v>0</v>
      </c>
      <c r="AH55" s="13" t="str">
        <f t="shared" si="19"/>
        <v/>
      </c>
      <c r="AI55" s="4" t="str">
        <f t="shared" si="20"/>
        <v/>
      </c>
      <c r="AJ55" s="13"/>
      <c r="AK55" s="2">
        <f t="shared" si="45"/>
        <v>0.5</v>
      </c>
      <c r="AL55" s="4">
        <f t="shared" si="21"/>
        <v>0.05</v>
      </c>
      <c r="AM55" s="4">
        <f t="shared" si="22"/>
        <v>1.2446</v>
      </c>
      <c r="AP55" s="4">
        <f t="shared" si="23"/>
        <v>0</v>
      </c>
      <c r="AQ55" s="13" t="str">
        <f t="shared" si="24"/>
        <v/>
      </c>
      <c r="AR55" s="4" t="str">
        <f t="shared" si="25"/>
        <v/>
      </c>
      <c r="AS55" s="13"/>
      <c r="AT55" s="2">
        <f t="shared" si="46"/>
        <v>0.5</v>
      </c>
      <c r="AU55" s="4">
        <f t="shared" si="26"/>
        <v>0.05</v>
      </c>
      <c r="AV55" s="4">
        <f t="shared" si="27"/>
        <v>1.2446</v>
      </c>
      <c r="AY55" s="4">
        <f t="shared" si="28"/>
        <v>0</v>
      </c>
      <c r="AZ55" s="13" t="str">
        <f t="shared" si="29"/>
        <v/>
      </c>
      <c r="BA55" s="4" t="str">
        <f t="shared" si="30"/>
        <v/>
      </c>
      <c r="BB55" s="13"/>
      <c r="BC55" s="2">
        <f t="shared" si="47"/>
        <v>0.5</v>
      </c>
      <c r="BD55" s="4">
        <f t="shared" si="31"/>
        <v>0.05</v>
      </c>
      <c r="BE55" s="4">
        <f t="shared" si="32"/>
        <v>1.2446</v>
      </c>
      <c r="BH55" s="4">
        <f t="shared" si="33"/>
        <v>0</v>
      </c>
      <c r="BI55" s="13" t="str">
        <f t="shared" si="34"/>
        <v/>
      </c>
      <c r="BJ55" s="4" t="str">
        <f t="shared" si="35"/>
        <v/>
      </c>
      <c r="BK55" s="13"/>
      <c r="BL55" s="2">
        <f t="shared" si="48"/>
        <v>0.5</v>
      </c>
      <c r="BM55" s="4">
        <f t="shared" si="36"/>
        <v>0.05</v>
      </c>
      <c r="BN55" s="4">
        <f t="shared" si="37"/>
        <v>1.2446</v>
      </c>
      <c r="BQ55" s="4">
        <f t="shared" si="38"/>
        <v>0</v>
      </c>
      <c r="BR55" s="13" t="str">
        <f t="shared" si="39"/>
        <v/>
      </c>
      <c r="BS55" s="4" t="str">
        <f t="shared" si="40"/>
        <v/>
      </c>
      <c r="BT55" s="25"/>
    </row>
    <row r="56">
      <c r="A56" s="2">
        <f t="shared" si="41"/>
        <v>1</v>
      </c>
      <c r="B56" s="4">
        <f t="shared" si="1"/>
        <v>0.1</v>
      </c>
      <c r="C56" s="4">
        <f t="shared" si="2"/>
        <v>1.2192</v>
      </c>
      <c r="F56" s="4">
        <f t="shared" si="3"/>
        <v>0</v>
      </c>
      <c r="G56" s="13" t="str">
        <f t="shared" si="4"/>
        <v/>
      </c>
      <c r="H56" s="4" t="str">
        <f t="shared" si="5"/>
        <v/>
      </c>
      <c r="J56" s="2">
        <f t="shared" si="42"/>
        <v>1</v>
      </c>
      <c r="K56" s="4">
        <f t="shared" si="6"/>
        <v>0.1</v>
      </c>
      <c r="L56" s="4">
        <f t="shared" si="7"/>
        <v>1.2192</v>
      </c>
      <c r="O56" s="4">
        <f t="shared" si="8"/>
        <v>0</v>
      </c>
      <c r="P56" s="13" t="str">
        <f t="shared" si="9"/>
        <v/>
      </c>
      <c r="Q56" s="4" t="str">
        <f t="shared" si="10"/>
        <v/>
      </c>
      <c r="S56" s="2">
        <f t="shared" si="43"/>
        <v>1</v>
      </c>
      <c r="T56" s="4">
        <f t="shared" si="11"/>
        <v>3</v>
      </c>
      <c r="U56" s="4">
        <f t="shared" si="12"/>
        <v>1.5</v>
      </c>
      <c r="V56" s="4">
        <f>151+9/16</f>
        <v>151.5625</v>
      </c>
      <c r="W56" s="4">
        <f>154.5+1/32</f>
        <v>154.53125</v>
      </c>
      <c r="X56" s="4">
        <f t="shared" si="13"/>
        <v>2.96875</v>
      </c>
      <c r="Y56" s="13">
        <f t="shared" si="14"/>
        <v>1</v>
      </c>
      <c r="Z56" s="4">
        <f t="shared" si="15"/>
        <v>0</v>
      </c>
      <c r="AB56" s="2">
        <f t="shared" si="44"/>
        <v>1</v>
      </c>
      <c r="AC56" s="4">
        <f t="shared" si="16"/>
        <v>0.1</v>
      </c>
      <c r="AD56" s="4">
        <f t="shared" si="17"/>
        <v>1.2192</v>
      </c>
      <c r="AG56" s="4">
        <f t="shared" si="18"/>
        <v>0</v>
      </c>
      <c r="AH56" s="13" t="str">
        <f t="shared" si="19"/>
        <v/>
      </c>
      <c r="AI56" s="4" t="str">
        <f t="shared" si="20"/>
        <v/>
      </c>
      <c r="AJ56" s="13"/>
      <c r="AK56" s="2">
        <f t="shared" si="45"/>
        <v>1</v>
      </c>
      <c r="AL56" s="4">
        <f t="shared" si="21"/>
        <v>0.1</v>
      </c>
      <c r="AM56" s="4">
        <f t="shared" si="22"/>
        <v>1.2192</v>
      </c>
      <c r="AP56" s="4">
        <f t="shared" si="23"/>
        <v>0</v>
      </c>
      <c r="AQ56" s="13" t="str">
        <f t="shared" si="24"/>
        <v/>
      </c>
      <c r="AR56" s="4" t="str">
        <f t="shared" si="25"/>
        <v/>
      </c>
      <c r="AS56" s="13"/>
      <c r="AT56" s="2">
        <f t="shared" si="46"/>
        <v>1</v>
      </c>
      <c r="AU56" s="4">
        <f t="shared" si="26"/>
        <v>0.1</v>
      </c>
      <c r="AV56" s="4">
        <f t="shared" si="27"/>
        <v>1.2192</v>
      </c>
      <c r="AY56" s="4">
        <f t="shared" si="28"/>
        <v>0</v>
      </c>
      <c r="AZ56" s="13" t="str">
        <f t="shared" si="29"/>
        <v/>
      </c>
      <c r="BA56" s="4" t="str">
        <f t="shared" si="30"/>
        <v/>
      </c>
      <c r="BB56" s="13"/>
      <c r="BC56" s="2">
        <f t="shared" si="47"/>
        <v>1</v>
      </c>
      <c r="BD56" s="4">
        <f t="shared" si="31"/>
        <v>0.1</v>
      </c>
      <c r="BE56" s="4">
        <f t="shared" si="32"/>
        <v>1.2192</v>
      </c>
      <c r="BH56" s="4">
        <f t="shared" si="33"/>
        <v>0</v>
      </c>
      <c r="BI56" s="13" t="str">
        <f t="shared" si="34"/>
        <v/>
      </c>
      <c r="BJ56" s="4" t="str">
        <f t="shared" si="35"/>
        <v/>
      </c>
      <c r="BK56" s="13"/>
      <c r="BL56" s="2">
        <f t="shared" si="48"/>
        <v>1</v>
      </c>
      <c r="BM56" s="4">
        <f t="shared" si="36"/>
        <v>0.1</v>
      </c>
      <c r="BN56" s="4">
        <f t="shared" si="37"/>
        <v>1.2192</v>
      </c>
      <c r="BQ56" s="4">
        <f t="shared" si="38"/>
        <v>0</v>
      </c>
      <c r="BR56" s="13" t="str">
        <f t="shared" si="39"/>
        <v/>
      </c>
      <c r="BS56" s="4" t="str">
        <f t="shared" si="40"/>
        <v/>
      </c>
      <c r="BT56" s="25"/>
    </row>
    <row r="57">
      <c r="A57" s="2">
        <f t="shared" si="41"/>
        <v>1.5</v>
      </c>
      <c r="B57" s="4">
        <f t="shared" si="1"/>
        <v>0.15</v>
      </c>
      <c r="C57" s="4">
        <f t="shared" si="2"/>
        <v>1.1938</v>
      </c>
      <c r="F57" s="4">
        <f t="shared" si="3"/>
        <v>0</v>
      </c>
      <c r="G57" s="13" t="str">
        <f t="shared" si="4"/>
        <v/>
      </c>
      <c r="H57" s="4" t="str">
        <f t="shared" si="5"/>
        <v/>
      </c>
      <c r="J57" s="2">
        <f t="shared" si="42"/>
        <v>1.5</v>
      </c>
      <c r="K57" s="4">
        <f t="shared" si="6"/>
        <v>0.15</v>
      </c>
      <c r="L57" s="4">
        <f t="shared" si="7"/>
        <v>1.1938</v>
      </c>
      <c r="O57" s="4">
        <f t="shared" si="8"/>
        <v>0</v>
      </c>
      <c r="P57" s="13" t="str">
        <f t="shared" si="9"/>
        <v/>
      </c>
      <c r="Q57" s="4" t="str">
        <f t="shared" si="10"/>
        <v/>
      </c>
      <c r="S57" s="2">
        <f t="shared" si="43"/>
        <v>1.5</v>
      </c>
      <c r="T57" s="4">
        <f t="shared" si="11"/>
        <v>4.5</v>
      </c>
      <c r="U57" s="4">
        <f t="shared" si="12"/>
        <v>1.47</v>
      </c>
      <c r="X57" s="4">
        <f t="shared" si="13"/>
        <v>0</v>
      </c>
      <c r="Y57" s="13" t="str">
        <f t="shared" si="14"/>
        <v/>
      </c>
      <c r="Z57" s="4" t="str">
        <f t="shared" si="15"/>
        <v/>
      </c>
      <c r="AB57" s="2">
        <f t="shared" si="44"/>
        <v>1.5</v>
      </c>
      <c r="AC57" s="4">
        <f t="shared" si="16"/>
        <v>0.15</v>
      </c>
      <c r="AD57" s="4">
        <f t="shared" si="17"/>
        <v>1.1938</v>
      </c>
      <c r="AG57" s="4">
        <f t="shared" si="18"/>
        <v>0</v>
      </c>
      <c r="AH57" s="13" t="str">
        <f t="shared" si="19"/>
        <v/>
      </c>
      <c r="AI57" s="4" t="str">
        <f t="shared" si="20"/>
        <v/>
      </c>
      <c r="AJ57" s="13"/>
      <c r="AK57" s="2">
        <f t="shared" si="45"/>
        <v>1.5</v>
      </c>
      <c r="AL57" s="4">
        <f t="shared" si="21"/>
        <v>0.15</v>
      </c>
      <c r="AM57" s="4">
        <f t="shared" si="22"/>
        <v>1.1938</v>
      </c>
      <c r="AP57" s="4">
        <f t="shared" si="23"/>
        <v>0</v>
      </c>
      <c r="AQ57" s="13" t="str">
        <f t="shared" si="24"/>
        <v/>
      </c>
      <c r="AR57" s="4" t="str">
        <f t="shared" si="25"/>
        <v/>
      </c>
      <c r="AS57" s="13"/>
      <c r="AT57" s="2">
        <f t="shared" si="46"/>
        <v>1.5</v>
      </c>
      <c r="AU57" s="4">
        <f t="shared" si="26"/>
        <v>0.15</v>
      </c>
      <c r="AV57" s="4">
        <f t="shared" si="27"/>
        <v>1.1938</v>
      </c>
      <c r="AY57" s="4">
        <f t="shared" si="28"/>
        <v>0</v>
      </c>
      <c r="AZ57" s="13" t="str">
        <f t="shared" si="29"/>
        <v/>
      </c>
      <c r="BA57" s="4" t="str">
        <f t="shared" si="30"/>
        <v/>
      </c>
      <c r="BB57" s="13"/>
      <c r="BC57" s="2">
        <f t="shared" si="47"/>
        <v>1.5</v>
      </c>
      <c r="BD57" s="4">
        <f t="shared" si="31"/>
        <v>0.15</v>
      </c>
      <c r="BE57" s="4">
        <f t="shared" si="32"/>
        <v>1.1938</v>
      </c>
      <c r="BH57" s="4">
        <f t="shared" si="33"/>
        <v>0</v>
      </c>
      <c r="BI57" s="13" t="str">
        <f t="shared" si="34"/>
        <v/>
      </c>
      <c r="BJ57" s="4" t="str">
        <f t="shared" si="35"/>
        <v/>
      </c>
      <c r="BK57" s="13"/>
      <c r="BL57" s="2">
        <f t="shared" si="48"/>
        <v>1.5</v>
      </c>
      <c r="BM57" s="4">
        <f t="shared" si="36"/>
        <v>0.15</v>
      </c>
      <c r="BN57" s="4">
        <f t="shared" si="37"/>
        <v>1.1938</v>
      </c>
      <c r="BQ57" s="4">
        <f t="shared" si="38"/>
        <v>0</v>
      </c>
      <c r="BR57" s="13" t="str">
        <f t="shared" si="39"/>
        <v/>
      </c>
      <c r="BS57" s="4" t="str">
        <f t="shared" si="40"/>
        <v/>
      </c>
      <c r="BT57" s="25"/>
    </row>
    <row r="58">
      <c r="A58" s="2">
        <f t="shared" si="41"/>
        <v>2</v>
      </c>
      <c r="B58" s="4">
        <f t="shared" si="1"/>
        <v>0.2</v>
      </c>
      <c r="C58" s="4">
        <f t="shared" si="2"/>
        <v>1.1684</v>
      </c>
      <c r="F58" s="4">
        <f t="shared" si="3"/>
        <v>0</v>
      </c>
      <c r="G58" s="13" t="str">
        <f t="shared" si="4"/>
        <v/>
      </c>
      <c r="H58" s="4" t="str">
        <f t="shared" si="5"/>
        <v/>
      </c>
      <c r="J58" s="2">
        <f t="shared" si="42"/>
        <v>2</v>
      </c>
      <c r="K58" s="4">
        <f t="shared" si="6"/>
        <v>0.2</v>
      </c>
      <c r="L58" s="4">
        <f t="shared" si="7"/>
        <v>1.1684</v>
      </c>
      <c r="O58" s="4">
        <f t="shared" si="8"/>
        <v>0</v>
      </c>
      <c r="P58" s="13" t="str">
        <f t="shared" si="9"/>
        <v/>
      </c>
      <c r="Q58" s="4" t="str">
        <f t="shared" si="10"/>
        <v/>
      </c>
      <c r="S58" s="2">
        <f t="shared" si="43"/>
        <v>2</v>
      </c>
      <c r="T58" s="4">
        <f t="shared" si="11"/>
        <v>6</v>
      </c>
      <c r="U58" s="4">
        <f t="shared" si="12"/>
        <v>1.44</v>
      </c>
      <c r="V58" s="4">
        <f>151+9/16</f>
        <v>151.5625</v>
      </c>
      <c r="W58" s="4">
        <f>154.5+1/32</f>
        <v>154.53125</v>
      </c>
      <c r="X58" s="4">
        <f t="shared" si="13"/>
        <v>2.96875</v>
      </c>
      <c r="Y58" s="13">
        <f t="shared" si="14"/>
        <v>1</v>
      </c>
      <c r="Z58" s="4">
        <f t="shared" si="15"/>
        <v>0</v>
      </c>
      <c r="AB58" s="2">
        <f t="shared" si="44"/>
        <v>2</v>
      </c>
      <c r="AC58" s="4">
        <f t="shared" si="16"/>
        <v>0.2</v>
      </c>
      <c r="AD58" s="4">
        <f t="shared" si="17"/>
        <v>1.1684</v>
      </c>
      <c r="AG58" s="4">
        <f t="shared" si="18"/>
        <v>0</v>
      </c>
      <c r="AH58" s="13" t="str">
        <f t="shared" si="19"/>
        <v/>
      </c>
      <c r="AI58" s="4" t="str">
        <f t="shared" si="20"/>
        <v/>
      </c>
      <c r="AJ58" s="13"/>
      <c r="AK58" s="2">
        <f t="shared" si="45"/>
        <v>2</v>
      </c>
      <c r="AL58" s="4">
        <f t="shared" si="21"/>
        <v>0.2</v>
      </c>
      <c r="AM58" s="4">
        <f t="shared" si="22"/>
        <v>1.1684</v>
      </c>
      <c r="AP58" s="4">
        <f t="shared" si="23"/>
        <v>0</v>
      </c>
      <c r="AQ58" s="13" t="str">
        <f t="shared" si="24"/>
        <v/>
      </c>
      <c r="AR58" s="4" t="str">
        <f t="shared" si="25"/>
        <v/>
      </c>
      <c r="AS58" s="13"/>
      <c r="AT58" s="2">
        <f t="shared" si="46"/>
        <v>2</v>
      </c>
      <c r="AU58" s="4">
        <f t="shared" si="26"/>
        <v>0.2</v>
      </c>
      <c r="AV58" s="4">
        <f t="shared" si="27"/>
        <v>1.1684</v>
      </c>
      <c r="AY58" s="4">
        <f t="shared" si="28"/>
        <v>0</v>
      </c>
      <c r="AZ58" s="13" t="str">
        <f t="shared" si="29"/>
        <v/>
      </c>
      <c r="BA58" s="4" t="str">
        <f t="shared" si="30"/>
        <v/>
      </c>
      <c r="BB58" s="13"/>
      <c r="BC58" s="2">
        <f t="shared" si="47"/>
        <v>2</v>
      </c>
      <c r="BD58" s="4">
        <f t="shared" si="31"/>
        <v>0.2</v>
      </c>
      <c r="BE58" s="4">
        <f t="shared" si="32"/>
        <v>1.1684</v>
      </c>
      <c r="BH58" s="4">
        <f t="shared" si="33"/>
        <v>0</v>
      </c>
      <c r="BI58" s="13" t="str">
        <f t="shared" si="34"/>
        <v/>
      </c>
      <c r="BJ58" s="4" t="str">
        <f t="shared" si="35"/>
        <v/>
      </c>
      <c r="BK58" s="13"/>
      <c r="BL58" s="2">
        <f t="shared" si="48"/>
        <v>2</v>
      </c>
      <c r="BM58" s="4">
        <f t="shared" si="36"/>
        <v>0.2</v>
      </c>
      <c r="BN58" s="4">
        <f t="shared" si="37"/>
        <v>1.1684</v>
      </c>
      <c r="BQ58" s="4">
        <f t="shared" si="38"/>
        <v>0</v>
      </c>
      <c r="BR58" s="13" t="str">
        <f t="shared" si="39"/>
        <v/>
      </c>
      <c r="BS58" s="4" t="str">
        <f t="shared" si="40"/>
        <v/>
      </c>
      <c r="BT58" s="25"/>
    </row>
    <row r="59">
      <c r="A59" s="2">
        <f t="shared" si="41"/>
        <v>2.5</v>
      </c>
      <c r="B59" s="4">
        <f t="shared" si="1"/>
        <v>0.25</v>
      </c>
      <c r="C59" s="4">
        <f t="shared" si="2"/>
        <v>1.143</v>
      </c>
      <c r="F59" s="4">
        <f t="shared" si="3"/>
        <v>0</v>
      </c>
      <c r="G59" s="13" t="str">
        <f t="shared" si="4"/>
        <v/>
      </c>
      <c r="H59" s="4" t="str">
        <f t="shared" si="5"/>
        <v/>
      </c>
      <c r="J59" s="2">
        <f t="shared" si="42"/>
        <v>2.5</v>
      </c>
      <c r="K59" s="4">
        <f t="shared" si="6"/>
        <v>0.25</v>
      </c>
      <c r="L59" s="4">
        <f t="shared" si="7"/>
        <v>1.143</v>
      </c>
      <c r="O59" s="4">
        <f t="shared" si="8"/>
        <v>0</v>
      </c>
      <c r="P59" s="13" t="str">
        <f t="shared" si="9"/>
        <v/>
      </c>
      <c r="Q59" s="4" t="str">
        <f t="shared" si="10"/>
        <v/>
      </c>
      <c r="S59" s="2">
        <f t="shared" si="43"/>
        <v>2.5</v>
      </c>
      <c r="T59" s="4">
        <f t="shared" si="11"/>
        <v>7.5</v>
      </c>
      <c r="U59" s="4">
        <f t="shared" si="12"/>
        <v>1.41</v>
      </c>
      <c r="X59" s="4">
        <f t="shared" si="13"/>
        <v>0</v>
      </c>
      <c r="Y59" s="13" t="str">
        <f t="shared" si="14"/>
        <v/>
      </c>
      <c r="Z59" s="4" t="str">
        <f t="shared" si="15"/>
        <v/>
      </c>
      <c r="AB59" s="2">
        <f t="shared" si="44"/>
        <v>2.5</v>
      </c>
      <c r="AC59" s="4">
        <f t="shared" si="16"/>
        <v>0.25</v>
      </c>
      <c r="AD59" s="4">
        <f t="shared" si="17"/>
        <v>1.143</v>
      </c>
      <c r="AG59" s="4">
        <f t="shared" si="18"/>
        <v>0</v>
      </c>
      <c r="AH59" s="13" t="str">
        <f t="shared" si="19"/>
        <v/>
      </c>
      <c r="AI59" s="4" t="str">
        <f t="shared" si="20"/>
        <v/>
      </c>
      <c r="AJ59" s="13"/>
      <c r="AK59" s="2">
        <f t="shared" si="45"/>
        <v>2.5</v>
      </c>
      <c r="AL59" s="4">
        <f t="shared" si="21"/>
        <v>0.25</v>
      </c>
      <c r="AM59" s="4">
        <f t="shared" si="22"/>
        <v>1.143</v>
      </c>
      <c r="AP59" s="4">
        <f t="shared" si="23"/>
        <v>0</v>
      </c>
      <c r="AQ59" s="13" t="str">
        <f t="shared" si="24"/>
        <v/>
      </c>
      <c r="AR59" s="4" t="str">
        <f t="shared" si="25"/>
        <v/>
      </c>
      <c r="AS59" s="13"/>
      <c r="AT59" s="2">
        <f t="shared" si="46"/>
        <v>2.5</v>
      </c>
      <c r="AU59" s="4">
        <f t="shared" si="26"/>
        <v>0.25</v>
      </c>
      <c r="AV59" s="4">
        <f t="shared" si="27"/>
        <v>1.143</v>
      </c>
      <c r="AY59" s="4">
        <f t="shared" si="28"/>
        <v>0</v>
      </c>
      <c r="AZ59" s="13" t="str">
        <f t="shared" si="29"/>
        <v/>
      </c>
      <c r="BA59" s="4" t="str">
        <f t="shared" si="30"/>
        <v/>
      </c>
      <c r="BB59" s="13"/>
      <c r="BC59" s="2">
        <f t="shared" si="47"/>
        <v>2.5</v>
      </c>
      <c r="BD59" s="4">
        <f t="shared" si="31"/>
        <v>0.25</v>
      </c>
      <c r="BE59" s="4">
        <f t="shared" si="32"/>
        <v>1.143</v>
      </c>
      <c r="BH59" s="4">
        <f t="shared" si="33"/>
        <v>0</v>
      </c>
      <c r="BI59" s="13" t="str">
        <f t="shared" si="34"/>
        <v/>
      </c>
      <c r="BJ59" s="4" t="str">
        <f t="shared" si="35"/>
        <v/>
      </c>
      <c r="BK59" s="13"/>
      <c r="BL59" s="2">
        <f t="shared" si="48"/>
        <v>2.5</v>
      </c>
      <c r="BM59" s="4">
        <f t="shared" si="36"/>
        <v>0.25</v>
      </c>
      <c r="BN59" s="4">
        <f t="shared" si="37"/>
        <v>1.143</v>
      </c>
      <c r="BQ59" s="4">
        <f t="shared" si="38"/>
        <v>0</v>
      </c>
      <c r="BR59" s="13" t="str">
        <f t="shared" si="39"/>
        <v/>
      </c>
      <c r="BS59" s="4" t="str">
        <f t="shared" si="40"/>
        <v/>
      </c>
      <c r="BT59" s="25"/>
    </row>
    <row r="60">
      <c r="A60" s="2">
        <f t="shared" si="41"/>
        <v>3</v>
      </c>
      <c r="B60" s="4">
        <f t="shared" si="1"/>
        <v>0.3</v>
      </c>
      <c r="C60" s="4">
        <f t="shared" si="2"/>
        <v>1.1176</v>
      </c>
      <c r="F60" s="4">
        <f t="shared" si="3"/>
        <v>0</v>
      </c>
      <c r="G60" s="13" t="str">
        <f t="shared" si="4"/>
        <v/>
      </c>
      <c r="H60" s="4" t="str">
        <f t="shared" si="5"/>
        <v/>
      </c>
      <c r="J60" s="2">
        <f t="shared" si="42"/>
        <v>3</v>
      </c>
      <c r="K60" s="4">
        <f t="shared" si="6"/>
        <v>0.3</v>
      </c>
      <c r="L60" s="4">
        <f t="shared" si="7"/>
        <v>1.1176</v>
      </c>
      <c r="O60" s="4">
        <f t="shared" si="8"/>
        <v>0</v>
      </c>
      <c r="P60" s="13" t="str">
        <f t="shared" si="9"/>
        <v/>
      </c>
      <c r="Q60" s="4" t="str">
        <f t="shared" si="10"/>
        <v/>
      </c>
      <c r="S60" s="2">
        <f t="shared" si="43"/>
        <v>3</v>
      </c>
      <c r="T60" s="4">
        <f t="shared" si="11"/>
        <v>9</v>
      </c>
      <c r="U60" s="4">
        <f t="shared" si="12"/>
        <v>1.38</v>
      </c>
      <c r="V60" s="4">
        <f>151+9/16</f>
        <v>151.5625</v>
      </c>
      <c r="W60" s="4">
        <f>154.5+1/32</f>
        <v>154.53125</v>
      </c>
      <c r="X60" s="4">
        <f t="shared" si="13"/>
        <v>2.96875</v>
      </c>
      <c r="Y60" s="13">
        <f t="shared" si="14"/>
        <v>1</v>
      </c>
      <c r="Z60" s="4">
        <f t="shared" si="15"/>
        <v>0</v>
      </c>
      <c r="AB60" s="2">
        <f t="shared" si="44"/>
        <v>3</v>
      </c>
      <c r="AC60" s="4">
        <f t="shared" si="16"/>
        <v>0.3</v>
      </c>
      <c r="AD60" s="4">
        <f t="shared" si="17"/>
        <v>1.1176</v>
      </c>
      <c r="AG60" s="4">
        <f t="shared" si="18"/>
        <v>0</v>
      </c>
      <c r="AH60" s="13" t="str">
        <f t="shared" si="19"/>
        <v/>
      </c>
      <c r="AI60" s="4" t="str">
        <f t="shared" si="20"/>
        <v/>
      </c>
      <c r="AJ60" s="13"/>
      <c r="AK60" s="2">
        <f t="shared" si="45"/>
        <v>3</v>
      </c>
      <c r="AL60" s="4">
        <f t="shared" si="21"/>
        <v>0.3</v>
      </c>
      <c r="AM60" s="4">
        <f t="shared" si="22"/>
        <v>1.1176</v>
      </c>
      <c r="AP60" s="4">
        <f t="shared" si="23"/>
        <v>0</v>
      </c>
      <c r="AQ60" s="13" t="str">
        <f t="shared" si="24"/>
        <v/>
      </c>
      <c r="AR60" s="4" t="str">
        <f t="shared" si="25"/>
        <v/>
      </c>
      <c r="AS60" s="13"/>
      <c r="AT60" s="2">
        <f t="shared" si="46"/>
        <v>3</v>
      </c>
      <c r="AU60" s="4">
        <f t="shared" si="26"/>
        <v>0.3</v>
      </c>
      <c r="AV60" s="4">
        <f t="shared" si="27"/>
        <v>1.1176</v>
      </c>
      <c r="AY60" s="4">
        <f t="shared" si="28"/>
        <v>0</v>
      </c>
      <c r="AZ60" s="13" t="str">
        <f t="shared" si="29"/>
        <v/>
      </c>
      <c r="BA60" s="4" t="str">
        <f t="shared" si="30"/>
        <v/>
      </c>
      <c r="BB60" s="13"/>
      <c r="BC60" s="2">
        <f t="shared" si="47"/>
        <v>3</v>
      </c>
      <c r="BD60" s="4">
        <f t="shared" si="31"/>
        <v>0.3</v>
      </c>
      <c r="BE60" s="4">
        <f t="shared" si="32"/>
        <v>1.1176</v>
      </c>
      <c r="BH60" s="4">
        <f t="shared" si="33"/>
        <v>0</v>
      </c>
      <c r="BI60" s="13" t="str">
        <f t="shared" si="34"/>
        <v/>
      </c>
      <c r="BJ60" s="4" t="str">
        <f t="shared" si="35"/>
        <v/>
      </c>
      <c r="BK60" s="13"/>
      <c r="BL60" s="2">
        <f t="shared" si="48"/>
        <v>3</v>
      </c>
      <c r="BM60" s="4">
        <f t="shared" si="36"/>
        <v>0.3</v>
      </c>
      <c r="BN60" s="4">
        <f t="shared" si="37"/>
        <v>1.1176</v>
      </c>
      <c r="BQ60" s="4">
        <f t="shared" si="38"/>
        <v>0</v>
      </c>
      <c r="BR60" s="13" t="str">
        <f t="shared" si="39"/>
        <v/>
      </c>
      <c r="BS60" s="4" t="str">
        <f t="shared" si="40"/>
        <v/>
      </c>
      <c r="BT60" s="25"/>
    </row>
    <row r="61">
      <c r="A61" s="2">
        <f t="shared" si="41"/>
        <v>3.5</v>
      </c>
      <c r="B61" s="4">
        <f t="shared" si="1"/>
        <v>0.35</v>
      </c>
      <c r="C61" s="4">
        <f t="shared" si="2"/>
        <v>1.0922</v>
      </c>
      <c r="F61" s="4">
        <f t="shared" si="3"/>
        <v>0</v>
      </c>
      <c r="G61" s="13" t="str">
        <f t="shared" si="4"/>
        <v/>
      </c>
      <c r="H61" s="4" t="str">
        <f t="shared" si="5"/>
        <v/>
      </c>
      <c r="J61" s="2">
        <f t="shared" si="42"/>
        <v>3.5</v>
      </c>
      <c r="K61" s="4">
        <f t="shared" si="6"/>
        <v>0.35</v>
      </c>
      <c r="L61" s="4">
        <f t="shared" si="7"/>
        <v>1.0922</v>
      </c>
      <c r="O61" s="4">
        <f t="shared" si="8"/>
        <v>0</v>
      </c>
      <c r="P61" s="13" t="str">
        <f t="shared" si="9"/>
        <v/>
      </c>
      <c r="Q61" s="4" t="str">
        <f t="shared" si="10"/>
        <v/>
      </c>
      <c r="S61" s="2">
        <f t="shared" si="43"/>
        <v>3.5</v>
      </c>
      <c r="T61" s="4">
        <f t="shared" si="11"/>
        <v>10.5</v>
      </c>
      <c r="U61" s="4">
        <f t="shared" si="12"/>
        <v>1.35</v>
      </c>
      <c r="X61" s="4">
        <f t="shared" si="13"/>
        <v>0</v>
      </c>
      <c r="Y61" s="13" t="str">
        <f t="shared" si="14"/>
        <v/>
      </c>
      <c r="Z61" s="4" t="str">
        <f t="shared" si="15"/>
        <v/>
      </c>
      <c r="AB61" s="2">
        <f t="shared" si="44"/>
        <v>3.5</v>
      </c>
      <c r="AC61" s="4">
        <f t="shared" si="16"/>
        <v>0.35</v>
      </c>
      <c r="AD61" s="4">
        <f t="shared" si="17"/>
        <v>1.0922</v>
      </c>
      <c r="AG61" s="4">
        <f t="shared" si="18"/>
        <v>0</v>
      </c>
      <c r="AH61" s="13" t="str">
        <f t="shared" si="19"/>
        <v/>
      </c>
      <c r="AI61" s="4" t="str">
        <f t="shared" si="20"/>
        <v/>
      </c>
      <c r="AJ61" s="13"/>
      <c r="AK61" s="2">
        <f t="shared" si="45"/>
        <v>3.5</v>
      </c>
      <c r="AL61" s="4">
        <f t="shared" si="21"/>
        <v>0.35</v>
      </c>
      <c r="AM61" s="4">
        <f t="shared" si="22"/>
        <v>1.0922</v>
      </c>
      <c r="AP61" s="4">
        <f t="shared" si="23"/>
        <v>0</v>
      </c>
      <c r="AQ61" s="13" t="str">
        <f t="shared" si="24"/>
        <v/>
      </c>
      <c r="AR61" s="4" t="str">
        <f t="shared" si="25"/>
        <v/>
      </c>
      <c r="AS61" s="13"/>
      <c r="AT61" s="2">
        <f t="shared" si="46"/>
        <v>3.5</v>
      </c>
      <c r="AU61" s="4">
        <f t="shared" si="26"/>
        <v>0.35</v>
      </c>
      <c r="AV61" s="4">
        <f t="shared" si="27"/>
        <v>1.0922</v>
      </c>
      <c r="AY61" s="4">
        <f t="shared" si="28"/>
        <v>0</v>
      </c>
      <c r="AZ61" s="13" t="str">
        <f t="shared" si="29"/>
        <v/>
      </c>
      <c r="BA61" s="4" t="str">
        <f t="shared" si="30"/>
        <v/>
      </c>
      <c r="BB61" s="13"/>
      <c r="BC61" s="2">
        <f t="shared" si="47"/>
        <v>3.5</v>
      </c>
      <c r="BD61" s="4">
        <f t="shared" si="31"/>
        <v>0.35</v>
      </c>
      <c r="BE61" s="4">
        <f t="shared" si="32"/>
        <v>1.0922</v>
      </c>
      <c r="BH61" s="4">
        <f t="shared" si="33"/>
        <v>0</v>
      </c>
      <c r="BI61" s="13" t="str">
        <f t="shared" si="34"/>
        <v/>
      </c>
      <c r="BJ61" s="4" t="str">
        <f t="shared" si="35"/>
        <v/>
      </c>
      <c r="BK61" s="13"/>
      <c r="BL61" s="2">
        <f t="shared" si="48"/>
        <v>3.5</v>
      </c>
      <c r="BM61" s="4">
        <f t="shared" si="36"/>
        <v>0.35</v>
      </c>
      <c r="BN61" s="4">
        <f t="shared" si="37"/>
        <v>1.0922</v>
      </c>
      <c r="BQ61" s="4">
        <f t="shared" si="38"/>
        <v>0</v>
      </c>
      <c r="BR61" s="13" t="str">
        <f t="shared" si="39"/>
        <v/>
      </c>
      <c r="BS61" s="4" t="str">
        <f t="shared" si="40"/>
        <v/>
      </c>
      <c r="BT61" s="25"/>
    </row>
    <row r="62">
      <c r="A62" s="2">
        <f t="shared" si="41"/>
        <v>4</v>
      </c>
      <c r="B62" s="4">
        <f t="shared" si="1"/>
        <v>0.4</v>
      </c>
      <c r="C62" s="4">
        <f t="shared" si="2"/>
        <v>1.0668</v>
      </c>
      <c r="F62" s="4">
        <f t="shared" si="3"/>
        <v>0</v>
      </c>
      <c r="G62" s="13" t="str">
        <f t="shared" si="4"/>
        <v/>
      </c>
      <c r="H62" s="4" t="str">
        <f t="shared" si="5"/>
        <v/>
      </c>
      <c r="J62" s="2">
        <f t="shared" si="42"/>
        <v>4</v>
      </c>
      <c r="K62" s="4">
        <f t="shared" si="6"/>
        <v>0.4</v>
      </c>
      <c r="L62" s="4">
        <f t="shared" si="7"/>
        <v>1.0668</v>
      </c>
      <c r="O62" s="4">
        <f t="shared" si="8"/>
        <v>0</v>
      </c>
      <c r="P62" s="13" t="str">
        <f t="shared" si="9"/>
        <v/>
      </c>
      <c r="Q62" s="4" t="str">
        <f t="shared" si="10"/>
        <v/>
      </c>
      <c r="S62" s="2">
        <f t="shared" si="43"/>
        <v>4</v>
      </c>
      <c r="T62" s="4">
        <f t="shared" si="11"/>
        <v>12</v>
      </c>
      <c r="U62" s="4">
        <f t="shared" si="12"/>
        <v>1.32</v>
      </c>
      <c r="V62" s="4">
        <f>151+9/16</f>
        <v>151.5625</v>
      </c>
      <c r="W62" s="4">
        <f>154.5+1/32</f>
        <v>154.53125</v>
      </c>
      <c r="X62" s="4">
        <f t="shared" si="13"/>
        <v>2.96875</v>
      </c>
      <c r="Y62" s="13">
        <f t="shared" si="14"/>
        <v>1</v>
      </c>
      <c r="Z62" s="4">
        <f t="shared" si="15"/>
        <v>0</v>
      </c>
      <c r="AB62" s="2">
        <f t="shared" si="44"/>
        <v>4</v>
      </c>
      <c r="AC62" s="4">
        <f t="shared" si="16"/>
        <v>0.4</v>
      </c>
      <c r="AD62" s="4">
        <f t="shared" si="17"/>
        <v>1.0668</v>
      </c>
      <c r="AG62" s="4">
        <f t="shared" si="18"/>
        <v>0</v>
      </c>
      <c r="AH62" s="13" t="str">
        <f t="shared" si="19"/>
        <v/>
      </c>
      <c r="AI62" s="4" t="str">
        <f t="shared" si="20"/>
        <v/>
      </c>
      <c r="AJ62" s="13"/>
      <c r="AK62" s="2">
        <f t="shared" si="45"/>
        <v>4</v>
      </c>
      <c r="AL62" s="4">
        <f t="shared" si="21"/>
        <v>0.4</v>
      </c>
      <c r="AM62" s="4">
        <f t="shared" si="22"/>
        <v>1.0668</v>
      </c>
      <c r="AP62" s="4">
        <f t="shared" si="23"/>
        <v>0</v>
      </c>
      <c r="AQ62" s="13" t="str">
        <f t="shared" si="24"/>
        <v/>
      </c>
      <c r="AR62" s="4" t="str">
        <f t="shared" si="25"/>
        <v/>
      </c>
      <c r="AS62" s="13"/>
      <c r="AT62" s="2">
        <f t="shared" si="46"/>
        <v>4</v>
      </c>
      <c r="AU62" s="4">
        <f t="shared" si="26"/>
        <v>0.4</v>
      </c>
      <c r="AV62" s="4">
        <f t="shared" si="27"/>
        <v>1.0668</v>
      </c>
      <c r="AY62" s="4">
        <f t="shared" si="28"/>
        <v>0</v>
      </c>
      <c r="AZ62" s="13" t="str">
        <f t="shared" si="29"/>
        <v/>
      </c>
      <c r="BA62" s="4" t="str">
        <f t="shared" si="30"/>
        <v/>
      </c>
      <c r="BB62" s="13"/>
      <c r="BC62" s="2">
        <f t="shared" si="47"/>
        <v>4</v>
      </c>
      <c r="BD62" s="4">
        <f t="shared" si="31"/>
        <v>0.4</v>
      </c>
      <c r="BE62" s="4">
        <f t="shared" si="32"/>
        <v>1.0668</v>
      </c>
      <c r="BH62" s="4">
        <f t="shared" si="33"/>
        <v>0</v>
      </c>
      <c r="BI62" s="13" t="str">
        <f t="shared" si="34"/>
        <v/>
      </c>
      <c r="BJ62" s="4" t="str">
        <f t="shared" si="35"/>
        <v/>
      </c>
      <c r="BK62" s="13"/>
      <c r="BL62" s="2">
        <f t="shared" si="48"/>
        <v>4</v>
      </c>
      <c r="BM62" s="4">
        <f t="shared" si="36"/>
        <v>0.4</v>
      </c>
      <c r="BN62" s="4">
        <f t="shared" si="37"/>
        <v>1.0668</v>
      </c>
      <c r="BQ62" s="4">
        <f t="shared" si="38"/>
        <v>0</v>
      </c>
      <c r="BR62" s="13" t="str">
        <f t="shared" si="39"/>
        <v/>
      </c>
      <c r="BS62" s="4" t="str">
        <f t="shared" si="40"/>
        <v/>
      </c>
      <c r="BT62" s="25"/>
    </row>
    <row r="63">
      <c r="A63" s="2">
        <f t="shared" si="41"/>
        <v>4.5</v>
      </c>
      <c r="B63" s="4">
        <f t="shared" si="1"/>
        <v>0.45</v>
      </c>
      <c r="C63" s="4">
        <f t="shared" si="2"/>
        <v>1.0414</v>
      </c>
      <c r="F63" s="4">
        <f t="shared" si="3"/>
        <v>0</v>
      </c>
      <c r="G63" s="13" t="str">
        <f t="shared" si="4"/>
        <v/>
      </c>
      <c r="H63" s="4" t="str">
        <f t="shared" si="5"/>
        <v/>
      </c>
      <c r="J63" s="2">
        <f t="shared" si="42"/>
        <v>4.5</v>
      </c>
      <c r="K63" s="4">
        <f t="shared" si="6"/>
        <v>0.45</v>
      </c>
      <c r="L63" s="4">
        <f t="shared" si="7"/>
        <v>1.0414</v>
      </c>
      <c r="O63" s="4">
        <f t="shared" si="8"/>
        <v>0</v>
      </c>
      <c r="P63" s="13" t="str">
        <f t="shared" si="9"/>
        <v/>
      </c>
      <c r="Q63" s="4" t="str">
        <f t="shared" si="10"/>
        <v/>
      </c>
      <c r="S63" s="2">
        <f t="shared" si="43"/>
        <v>4.5</v>
      </c>
      <c r="T63" s="4">
        <f t="shared" si="11"/>
        <v>13.5</v>
      </c>
      <c r="U63" s="4">
        <f t="shared" si="12"/>
        <v>1.29</v>
      </c>
      <c r="X63" s="4">
        <f t="shared" si="13"/>
        <v>0</v>
      </c>
      <c r="Y63" s="13" t="str">
        <f t="shared" si="14"/>
        <v/>
      </c>
      <c r="Z63" s="4" t="str">
        <f t="shared" si="15"/>
        <v/>
      </c>
      <c r="AB63" s="2">
        <f t="shared" si="44"/>
        <v>4.5</v>
      </c>
      <c r="AC63" s="4">
        <f t="shared" si="16"/>
        <v>0.45</v>
      </c>
      <c r="AD63" s="4">
        <f t="shared" si="17"/>
        <v>1.0414</v>
      </c>
      <c r="AG63" s="4">
        <f t="shared" si="18"/>
        <v>0</v>
      </c>
      <c r="AH63" s="13" t="str">
        <f t="shared" si="19"/>
        <v/>
      </c>
      <c r="AI63" s="4" t="str">
        <f t="shared" si="20"/>
        <v/>
      </c>
      <c r="AJ63" s="13"/>
      <c r="AK63" s="2">
        <f t="shared" si="45"/>
        <v>4.5</v>
      </c>
      <c r="AL63" s="4">
        <f t="shared" si="21"/>
        <v>0.45</v>
      </c>
      <c r="AM63" s="4">
        <f t="shared" si="22"/>
        <v>1.0414</v>
      </c>
      <c r="AP63" s="4">
        <f t="shared" si="23"/>
        <v>0</v>
      </c>
      <c r="AQ63" s="13" t="str">
        <f t="shared" si="24"/>
        <v/>
      </c>
      <c r="AR63" s="4" t="str">
        <f t="shared" si="25"/>
        <v/>
      </c>
      <c r="AS63" s="13"/>
      <c r="AT63" s="2">
        <f t="shared" si="46"/>
        <v>4.5</v>
      </c>
      <c r="AU63" s="4">
        <f t="shared" si="26"/>
        <v>0.45</v>
      </c>
      <c r="AV63" s="4">
        <f t="shared" si="27"/>
        <v>1.0414</v>
      </c>
      <c r="AY63" s="4">
        <f t="shared" si="28"/>
        <v>0</v>
      </c>
      <c r="AZ63" s="13" t="str">
        <f t="shared" si="29"/>
        <v/>
      </c>
      <c r="BA63" s="4" t="str">
        <f t="shared" si="30"/>
        <v/>
      </c>
      <c r="BB63" s="13"/>
      <c r="BC63" s="2">
        <f t="shared" si="47"/>
        <v>4.5</v>
      </c>
      <c r="BD63" s="4">
        <f t="shared" si="31"/>
        <v>0.45</v>
      </c>
      <c r="BE63" s="4">
        <f t="shared" si="32"/>
        <v>1.0414</v>
      </c>
      <c r="BH63" s="4">
        <f t="shared" si="33"/>
        <v>0</v>
      </c>
      <c r="BI63" s="13" t="str">
        <f t="shared" si="34"/>
        <v/>
      </c>
      <c r="BJ63" s="4" t="str">
        <f t="shared" si="35"/>
        <v/>
      </c>
      <c r="BK63" s="13"/>
      <c r="BL63" s="2">
        <f t="shared" si="48"/>
        <v>4.5</v>
      </c>
      <c r="BM63" s="4">
        <f t="shared" si="36"/>
        <v>0.45</v>
      </c>
      <c r="BN63" s="4">
        <f t="shared" si="37"/>
        <v>1.0414</v>
      </c>
      <c r="BQ63" s="4">
        <f t="shared" si="38"/>
        <v>0</v>
      </c>
      <c r="BR63" s="13" t="str">
        <f t="shared" si="39"/>
        <v/>
      </c>
      <c r="BS63" s="4" t="str">
        <f t="shared" si="40"/>
        <v/>
      </c>
      <c r="BT63" s="25"/>
    </row>
    <row r="64">
      <c r="A64" s="2">
        <f t="shared" si="41"/>
        <v>5</v>
      </c>
      <c r="B64" s="4">
        <f t="shared" si="1"/>
        <v>0.5</v>
      </c>
      <c r="C64" s="4">
        <f t="shared" si="2"/>
        <v>1.016</v>
      </c>
      <c r="F64" s="4">
        <f t="shared" si="3"/>
        <v>0</v>
      </c>
      <c r="G64" s="13" t="str">
        <f t="shared" si="4"/>
        <v/>
      </c>
      <c r="H64" s="4" t="str">
        <f t="shared" si="5"/>
        <v/>
      </c>
      <c r="J64" s="2">
        <f t="shared" si="42"/>
        <v>5</v>
      </c>
      <c r="K64" s="4">
        <f t="shared" si="6"/>
        <v>0.5</v>
      </c>
      <c r="L64" s="4">
        <f t="shared" si="7"/>
        <v>1.016</v>
      </c>
      <c r="O64" s="4">
        <f t="shared" si="8"/>
        <v>0</v>
      </c>
      <c r="P64" s="13" t="str">
        <f t="shared" si="9"/>
        <v/>
      </c>
      <c r="Q64" s="4" t="str">
        <f t="shared" si="10"/>
        <v/>
      </c>
      <c r="S64" s="2">
        <f t="shared" si="43"/>
        <v>5</v>
      </c>
      <c r="T64" s="4">
        <f t="shared" si="11"/>
        <v>15</v>
      </c>
      <c r="U64" s="4">
        <f t="shared" si="12"/>
        <v>1.26</v>
      </c>
      <c r="V64" s="4">
        <f>151+9/16</f>
        <v>151.5625</v>
      </c>
      <c r="W64" s="4">
        <f>154.5+1/32</f>
        <v>154.53125</v>
      </c>
      <c r="X64" s="4">
        <f t="shared" si="13"/>
        <v>2.96875</v>
      </c>
      <c r="Y64" s="13">
        <f t="shared" si="14"/>
        <v>1</v>
      </c>
      <c r="Z64" s="4">
        <f t="shared" si="15"/>
        <v>0</v>
      </c>
      <c r="AB64" s="2">
        <f t="shared" si="44"/>
        <v>5</v>
      </c>
      <c r="AC64" s="4">
        <f t="shared" si="16"/>
        <v>0.5</v>
      </c>
      <c r="AD64" s="4">
        <f t="shared" si="17"/>
        <v>1.016</v>
      </c>
      <c r="AG64" s="4">
        <f t="shared" si="18"/>
        <v>0</v>
      </c>
      <c r="AH64" s="13" t="str">
        <f t="shared" si="19"/>
        <v/>
      </c>
      <c r="AI64" s="4" t="str">
        <f t="shared" si="20"/>
        <v/>
      </c>
      <c r="AJ64" s="13"/>
      <c r="AK64" s="2">
        <f t="shared" si="45"/>
        <v>5</v>
      </c>
      <c r="AL64" s="4">
        <f t="shared" si="21"/>
        <v>0.5</v>
      </c>
      <c r="AM64" s="4">
        <f t="shared" si="22"/>
        <v>1.016</v>
      </c>
      <c r="AP64" s="4">
        <f t="shared" si="23"/>
        <v>0</v>
      </c>
      <c r="AQ64" s="13" t="str">
        <f t="shared" si="24"/>
        <v/>
      </c>
      <c r="AR64" s="4" t="str">
        <f t="shared" si="25"/>
        <v/>
      </c>
      <c r="AS64" s="13"/>
      <c r="AT64" s="2">
        <f t="shared" si="46"/>
        <v>5</v>
      </c>
      <c r="AU64" s="4">
        <f t="shared" si="26"/>
        <v>0.5</v>
      </c>
      <c r="AV64" s="4">
        <f t="shared" si="27"/>
        <v>1.016</v>
      </c>
      <c r="AY64" s="4">
        <f t="shared" si="28"/>
        <v>0</v>
      </c>
      <c r="AZ64" s="13" t="str">
        <f t="shared" si="29"/>
        <v/>
      </c>
      <c r="BA64" s="4" t="str">
        <f t="shared" si="30"/>
        <v/>
      </c>
      <c r="BB64" s="13"/>
      <c r="BC64" s="2">
        <f t="shared" si="47"/>
        <v>5</v>
      </c>
      <c r="BD64" s="4">
        <f t="shared" si="31"/>
        <v>0.5</v>
      </c>
      <c r="BE64" s="4">
        <f t="shared" si="32"/>
        <v>1.016</v>
      </c>
      <c r="BH64" s="4">
        <f t="shared" si="33"/>
        <v>0</v>
      </c>
      <c r="BI64" s="13" t="str">
        <f t="shared" si="34"/>
        <v/>
      </c>
      <c r="BJ64" s="4" t="str">
        <f t="shared" si="35"/>
        <v/>
      </c>
      <c r="BK64" s="13"/>
      <c r="BL64" s="2">
        <f t="shared" si="48"/>
        <v>5</v>
      </c>
      <c r="BM64" s="4">
        <f t="shared" si="36"/>
        <v>0.5</v>
      </c>
      <c r="BN64" s="4">
        <f t="shared" si="37"/>
        <v>1.016</v>
      </c>
      <c r="BQ64" s="4">
        <f t="shared" si="38"/>
        <v>0</v>
      </c>
      <c r="BR64" s="13" t="str">
        <f t="shared" si="39"/>
        <v/>
      </c>
      <c r="BS64" s="4" t="str">
        <f t="shared" si="40"/>
        <v/>
      </c>
      <c r="BT64" s="25"/>
    </row>
    <row r="65">
      <c r="A65" s="2">
        <f t="shared" si="41"/>
        <v>5.5</v>
      </c>
      <c r="B65" s="4">
        <f t="shared" si="1"/>
        <v>0.55</v>
      </c>
      <c r="C65" s="4">
        <f t="shared" si="2"/>
        <v>0.9906</v>
      </c>
      <c r="F65" s="4">
        <f t="shared" si="3"/>
        <v>0</v>
      </c>
      <c r="G65" s="13" t="str">
        <f t="shared" si="4"/>
        <v/>
      </c>
      <c r="H65" s="4" t="str">
        <f t="shared" si="5"/>
        <v/>
      </c>
      <c r="J65" s="2">
        <f t="shared" si="42"/>
        <v>5.5</v>
      </c>
      <c r="K65" s="4">
        <f t="shared" si="6"/>
        <v>0.55</v>
      </c>
      <c r="L65" s="4">
        <f t="shared" si="7"/>
        <v>0.9906</v>
      </c>
      <c r="O65" s="4">
        <f t="shared" si="8"/>
        <v>0</v>
      </c>
      <c r="P65" s="13" t="str">
        <f t="shared" si="9"/>
        <v/>
      </c>
      <c r="Q65" s="4" t="str">
        <f t="shared" si="10"/>
        <v/>
      </c>
      <c r="S65" s="2">
        <f t="shared" si="43"/>
        <v>5.5</v>
      </c>
      <c r="T65" s="4">
        <f t="shared" si="11"/>
        <v>16.5</v>
      </c>
      <c r="U65" s="4">
        <f t="shared" si="12"/>
        <v>1.23</v>
      </c>
      <c r="X65" s="4">
        <f t="shared" si="13"/>
        <v>0</v>
      </c>
      <c r="Y65" s="13" t="str">
        <f t="shared" si="14"/>
        <v/>
      </c>
      <c r="Z65" s="4" t="str">
        <f t="shared" si="15"/>
        <v/>
      </c>
      <c r="AB65" s="2">
        <f t="shared" si="44"/>
        <v>5.5</v>
      </c>
      <c r="AC65" s="4">
        <f t="shared" si="16"/>
        <v>0.55</v>
      </c>
      <c r="AD65" s="4">
        <f t="shared" si="17"/>
        <v>0.9906</v>
      </c>
      <c r="AG65" s="4">
        <f t="shared" si="18"/>
        <v>0</v>
      </c>
      <c r="AH65" s="13" t="str">
        <f t="shared" si="19"/>
        <v/>
      </c>
      <c r="AI65" s="4" t="str">
        <f t="shared" si="20"/>
        <v/>
      </c>
      <c r="AJ65" s="13"/>
      <c r="AK65" s="2">
        <f t="shared" si="45"/>
        <v>5.5</v>
      </c>
      <c r="AL65" s="4">
        <f t="shared" si="21"/>
        <v>0.55</v>
      </c>
      <c r="AM65" s="4">
        <f t="shared" si="22"/>
        <v>0.9906</v>
      </c>
      <c r="AP65" s="4">
        <f t="shared" si="23"/>
        <v>0</v>
      </c>
      <c r="AQ65" s="13" t="str">
        <f t="shared" si="24"/>
        <v/>
      </c>
      <c r="AR65" s="4" t="str">
        <f t="shared" si="25"/>
        <v/>
      </c>
      <c r="AS65" s="13"/>
      <c r="AT65" s="2">
        <f t="shared" si="46"/>
        <v>5.5</v>
      </c>
      <c r="AU65" s="4">
        <f t="shared" si="26"/>
        <v>0.55</v>
      </c>
      <c r="AV65" s="4">
        <f t="shared" si="27"/>
        <v>0.9906</v>
      </c>
      <c r="AY65" s="4">
        <f t="shared" si="28"/>
        <v>0</v>
      </c>
      <c r="AZ65" s="13" t="str">
        <f t="shared" si="29"/>
        <v/>
      </c>
      <c r="BA65" s="4" t="str">
        <f t="shared" si="30"/>
        <v/>
      </c>
      <c r="BB65" s="13"/>
      <c r="BC65" s="2">
        <f t="shared" si="47"/>
        <v>5.5</v>
      </c>
      <c r="BD65" s="4">
        <f t="shared" si="31"/>
        <v>0.55</v>
      </c>
      <c r="BE65" s="4">
        <f t="shared" si="32"/>
        <v>0.9906</v>
      </c>
      <c r="BH65" s="4">
        <f t="shared" si="33"/>
        <v>0</v>
      </c>
      <c r="BI65" s="13" t="str">
        <f t="shared" si="34"/>
        <v/>
      </c>
      <c r="BJ65" s="4" t="str">
        <f t="shared" si="35"/>
        <v/>
      </c>
      <c r="BK65" s="13"/>
      <c r="BL65" s="2">
        <f t="shared" si="48"/>
        <v>5.5</v>
      </c>
      <c r="BM65" s="4">
        <f t="shared" si="36"/>
        <v>0.55</v>
      </c>
      <c r="BN65" s="4">
        <f t="shared" si="37"/>
        <v>0.9906</v>
      </c>
      <c r="BQ65" s="4">
        <f t="shared" si="38"/>
        <v>0</v>
      </c>
      <c r="BR65" s="13" t="str">
        <f t="shared" si="39"/>
        <v/>
      </c>
      <c r="BS65" s="4" t="str">
        <f t="shared" si="40"/>
        <v/>
      </c>
      <c r="BT65" s="25"/>
    </row>
    <row r="66">
      <c r="A66" s="2">
        <f t="shared" si="41"/>
        <v>6</v>
      </c>
      <c r="B66" s="4">
        <f t="shared" si="1"/>
        <v>0.6</v>
      </c>
      <c r="C66" s="4">
        <f t="shared" si="2"/>
        <v>0.9652</v>
      </c>
      <c r="F66" s="4">
        <f t="shared" si="3"/>
        <v>0</v>
      </c>
      <c r="G66" s="13" t="str">
        <f t="shared" si="4"/>
        <v/>
      </c>
      <c r="H66" s="4" t="str">
        <f t="shared" si="5"/>
        <v/>
      </c>
      <c r="J66" s="2">
        <f t="shared" si="42"/>
        <v>6</v>
      </c>
      <c r="K66" s="4">
        <f t="shared" si="6"/>
        <v>0.6</v>
      </c>
      <c r="L66" s="4">
        <f t="shared" si="7"/>
        <v>0.9652</v>
      </c>
      <c r="O66" s="4">
        <f t="shared" si="8"/>
        <v>0</v>
      </c>
      <c r="P66" s="13" t="str">
        <f t="shared" si="9"/>
        <v/>
      </c>
      <c r="Q66" s="4" t="str">
        <f t="shared" si="10"/>
        <v/>
      </c>
      <c r="S66" s="2">
        <f t="shared" si="43"/>
        <v>6</v>
      </c>
      <c r="T66" s="4">
        <f t="shared" si="11"/>
        <v>18</v>
      </c>
      <c r="U66" s="4">
        <f t="shared" si="12"/>
        <v>1.2</v>
      </c>
      <c r="V66" s="4">
        <f>151+9/16</f>
        <v>151.5625</v>
      </c>
      <c r="W66" s="4">
        <f>154.5+1/32</f>
        <v>154.53125</v>
      </c>
      <c r="X66" s="4">
        <f t="shared" si="13"/>
        <v>2.96875</v>
      </c>
      <c r="Y66" s="13">
        <f t="shared" si="14"/>
        <v>1</v>
      </c>
      <c r="Z66" s="4">
        <f t="shared" si="15"/>
        <v>0</v>
      </c>
      <c r="AB66" s="2">
        <f t="shared" si="44"/>
        <v>6</v>
      </c>
      <c r="AC66" s="4">
        <f t="shared" si="16"/>
        <v>0.6</v>
      </c>
      <c r="AD66" s="4">
        <f t="shared" si="17"/>
        <v>0.9652</v>
      </c>
      <c r="AG66" s="4">
        <f t="shared" si="18"/>
        <v>0</v>
      </c>
      <c r="AH66" s="13" t="str">
        <f t="shared" si="19"/>
        <v/>
      </c>
      <c r="AI66" s="4" t="str">
        <f t="shared" si="20"/>
        <v/>
      </c>
      <c r="AJ66" s="13"/>
      <c r="AK66" s="2">
        <f t="shared" si="45"/>
        <v>6</v>
      </c>
      <c r="AL66" s="4">
        <f t="shared" si="21"/>
        <v>0.6</v>
      </c>
      <c r="AM66" s="4">
        <f t="shared" si="22"/>
        <v>0.9652</v>
      </c>
      <c r="AP66" s="4">
        <f t="shared" si="23"/>
        <v>0</v>
      </c>
      <c r="AQ66" s="13" t="str">
        <f t="shared" si="24"/>
        <v/>
      </c>
      <c r="AR66" s="4" t="str">
        <f t="shared" si="25"/>
        <v/>
      </c>
      <c r="AS66" s="13"/>
      <c r="AT66" s="2">
        <f t="shared" si="46"/>
        <v>6</v>
      </c>
      <c r="AU66" s="4">
        <f t="shared" si="26"/>
        <v>0.6</v>
      </c>
      <c r="AV66" s="4">
        <f t="shared" si="27"/>
        <v>0.9652</v>
      </c>
      <c r="AY66" s="4">
        <f t="shared" si="28"/>
        <v>0</v>
      </c>
      <c r="AZ66" s="13" t="str">
        <f t="shared" si="29"/>
        <v/>
      </c>
      <c r="BA66" s="4" t="str">
        <f t="shared" si="30"/>
        <v/>
      </c>
      <c r="BB66" s="13"/>
      <c r="BC66" s="2">
        <f t="shared" si="47"/>
        <v>6</v>
      </c>
      <c r="BD66" s="4">
        <f t="shared" si="31"/>
        <v>0.6</v>
      </c>
      <c r="BE66" s="4">
        <f t="shared" si="32"/>
        <v>0.9652</v>
      </c>
      <c r="BH66" s="4">
        <f t="shared" si="33"/>
        <v>0</v>
      </c>
      <c r="BI66" s="13" t="str">
        <f t="shared" si="34"/>
        <v/>
      </c>
      <c r="BJ66" s="4" t="str">
        <f t="shared" si="35"/>
        <v/>
      </c>
      <c r="BK66" s="13"/>
      <c r="BL66" s="2">
        <f t="shared" si="48"/>
        <v>6</v>
      </c>
      <c r="BM66" s="4">
        <f t="shared" si="36"/>
        <v>0.6</v>
      </c>
      <c r="BN66" s="4">
        <f t="shared" si="37"/>
        <v>0.9652</v>
      </c>
      <c r="BQ66" s="4">
        <f t="shared" si="38"/>
        <v>0</v>
      </c>
      <c r="BR66" s="13" t="str">
        <f t="shared" si="39"/>
        <v/>
      </c>
      <c r="BS66" s="4" t="str">
        <f t="shared" si="40"/>
        <v/>
      </c>
      <c r="BT66" s="25"/>
    </row>
    <row r="67">
      <c r="A67" s="2">
        <f t="shared" si="41"/>
        <v>6.5</v>
      </c>
      <c r="B67" s="4">
        <f t="shared" si="1"/>
        <v>0.65</v>
      </c>
      <c r="C67" s="4">
        <f t="shared" si="2"/>
        <v>0.9398</v>
      </c>
      <c r="F67" s="4">
        <f t="shared" si="3"/>
        <v>0</v>
      </c>
      <c r="G67" s="13" t="str">
        <f t="shared" si="4"/>
        <v/>
      </c>
      <c r="H67" s="4" t="str">
        <f t="shared" si="5"/>
        <v/>
      </c>
      <c r="J67" s="2">
        <f t="shared" si="42"/>
        <v>6.5</v>
      </c>
      <c r="K67" s="4">
        <f t="shared" si="6"/>
        <v>0.65</v>
      </c>
      <c r="L67" s="4">
        <f t="shared" si="7"/>
        <v>0.9398</v>
      </c>
      <c r="O67" s="4">
        <f t="shared" si="8"/>
        <v>0</v>
      </c>
      <c r="P67" s="13" t="str">
        <f t="shared" si="9"/>
        <v/>
      </c>
      <c r="Q67" s="4" t="str">
        <f t="shared" si="10"/>
        <v/>
      </c>
      <c r="S67" s="2">
        <f t="shared" si="43"/>
        <v>6.5</v>
      </c>
      <c r="T67" s="4">
        <f t="shared" si="11"/>
        <v>19.5</v>
      </c>
      <c r="U67" s="4">
        <f t="shared" si="12"/>
        <v>1.17</v>
      </c>
      <c r="X67" s="4">
        <f t="shared" si="13"/>
        <v>0</v>
      </c>
      <c r="Y67" s="13" t="str">
        <f t="shared" si="14"/>
        <v/>
      </c>
      <c r="Z67" s="4" t="str">
        <f t="shared" si="15"/>
        <v/>
      </c>
      <c r="AB67" s="2">
        <f t="shared" si="44"/>
        <v>6.5</v>
      </c>
      <c r="AC67" s="4">
        <f t="shared" si="16"/>
        <v>0.65</v>
      </c>
      <c r="AD67" s="4">
        <f t="shared" si="17"/>
        <v>0.9398</v>
      </c>
      <c r="AG67" s="4">
        <f t="shared" si="18"/>
        <v>0</v>
      </c>
      <c r="AH67" s="13" t="str">
        <f t="shared" si="19"/>
        <v/>
      </c>
      <c r="AI67" s="4" t="str">
        <f t="shared" si="20"/>
        <v/>
      </c>
      <c r="AJ67" s="13"/>
      <c r="AK67" s="2">
        <f t="shared" si="45"/>
        <v>6.5</v>
      </c>
      <c r="AL67" s="4">
        <f t="shared" si="21"/>
        <v>0.65</v>
      </c>
      <c r="AM67" s="4">
        <f t="shared" si="22"/>
        <v>0.9398</v>
      </c>
      <c r="AP67" s="4">
        <f t="shared" si="23"/>
        <v>0</v>
      </c>
      <c r="AQ67" s="13" t="str">
        <f t="shared" si="24"/>
        <v/>
      </c>
      <c r="AR67" s="4" t="str">
        <f t="shared" si="25"/>
        <v/>
      </c>
      <c r="AS67" s="13"/>
      <c r="AT67" s="2">
        <f t="shared" si="46"/>
        <v>6.5</v>
      </c>
      <c r="AU67" s="4">
        <f t="shared" si="26"/>
        <v>0.65</v>
      </c>
      <c r="AV67" s="4">
        <f t="shared" si="27"/>
        <v>0.9398</v>
      </c>
      <c r="AY67" s="4">
        <f t="shared" si="28"/>
        <v>0</v>
      </c>
      <c r="AZ67" s="13" t="str">
        <f t="shared" si="29"/>
        <v/>
      </c>
      <c r="BA67" s="4" t="str">
        <f t="shared" si="30"/>
        <v/>
      </c>
      <c r="BB67" s="13"/>
      <c r="BC67" s="2">
        <f t="shared" si="47"/>
        <v>6.5</v>
      </c>
      <c r="BD67" s="4">
        <f t="shared" si="31"/>
        <v>0.65</v>
      </c>
      <c r="BE67" s="4">
        <f t="shared" si="32"/>
        <v>0.9398</v>
      </c>
      <c r="BH67" s="4">
        <f t="shared" si="33"/>
        <v>0</v>
      </c>
      <c r="BI67" s="13" t="str">
        <f t="shared" si="34"/>
        <v/>
      </c>
      <c r="BJ67" s="4" t="str">
        <f t="shared" si="35"/>
        <v/>
      </c>
      <c r="BK67" s="13"/>
      <c r="BL67" s="2">
        <f t="shared" si="48"/>
        <v>6.5</v>
      </c>
      <c r="BM67" s="4">
        <f t="shared" si="36"/>
        <v>0.65</v>
      </c>
      <c r="BN67" s="4">
        <f t="shared" si="37"/>
        <v>0.9398</v>
      </c>
      <c r="BQ67" s="4">
        <f t="shared" si="38"/>
        <v>0</v>
      </c>
      <c r="BR67" s="13" t="str">
        <f t="shared" si="39"/>
        <v/>
      </c>
      <c r="BS67" s="4" t="str">
        <f t="shared" si="40"/>
        <v/>
      </c>
      <c r="BT67" s="25"/>
    </row>
    <row r="68">
      <c r="A68" s="2">
        <f t="shared" si="41"/>
        <v>7</v>
      </c>
      <c r="B68" s="4">
        <f t="shared" si="1"/>
        <v>0.7</v>
      </c>
      <c r="C68" s="4">
        <f t="shared" si="2"/>
        <v>0.9144</v>
      </c>
      <c r="F68" s="4">
        <f t="shared" si="3"/>
        <v>0</v>
      </c>
      <c r="G68" s="13" t="str">
        <f t="shared" si="4"/>
        <v/>
      </c>
      <c r="H68" s="4" t="str">
        <f t="shared" si="5"/>
        <v/>
      </c>
      <c r="J68" s="2">
        <f t="shared" si="42"/>
        <v>7</v>
      </c>
      <c r="K68" s="4">
        <f t="shared" si="6"/>
        <v>0.7</v>
      </c>
      <c r="L68" s="4">
        <f t="shared" si="7"/>
        <v>0.9144</v>
      </c>
      <c r="O68" s="4">
        <f t="shared" si="8"/>
        <v>0</v>
      </c>
      <c r="P68" s="13" t="str">
        <f t="shared" si="9"/>
        <v/>
      </c>
      <c r="Q68" s="4" t="str">
        <f t="shared" si="10"/>
        <v/>
      </c>
      <c r="S68" s="2">
        <f t="shared" si="43"/>
        <v>7</v>
      </c>
      <c r="T68" s="4">
        <f t="shared" si="11"/>
        <v>21</v>
      </c>
      <c r="U68" s="4">
        <f t="shared" si="12"/>
        <v>1.14</v>
      </c>
      <c r="V68" s="4">
        <f>151+9/16</f>
        <v>151.5625</v>
      </c>
      <c r="W68" s="4">
        <f>154.5+1/32</f>
        <v>154.53125</v>
      </c>
      <c r="X68" s="4">
        <f t="shared" si="13"/>
        <v>2.96875</v>
      </c>
      <c r="Y68" s="13">
        <f t="shared" si="14"/>
        <v>1</v>
      </c>
      <c r="Z68" s="4">
        <f t="shared" si="15"/>
        <v>0</v>
      </c>
      <c r="AB68" s="2">
        <f t="shared" si="44"/>
        <v>7</v>
      </c>
      <c r="AC68" s="4">
        <f t="shared" si="16"/>
        <v>0.7</v>
      </c>
      <c r="AD68" s="4">
        <f t="shared" si="17"/>
        <v>0.9144</v>
      </c>
      <c r="AG68" s="4">
        <f t="shared" si="18"/>
        <v>0</v>
      </c>
      <c r="AH68" s="13" t="str">
        <f t="shared" si="19"/>
        <v/>
      </c>
      <c r="AI68" s="4" t="str">
        <f t="shared" si="20"/>
        <v/>
      </c>
      <c r="AJ68" s="13"/>
      <c r="AK68" s="2">
        <f t="shared" si="45"/>
        <v>7</v>
      </c>
      <c r="AL68" s="4">
        <f t="shared" si="21"/>
        <v>0.7</v>
      </c>
      <c r="AM68" s="4">
        <f t="shared" si="22"/>
        <v>0.9144</v>
      </c>
      <c r="AP68" s="4">
        <f t="shared" si="23"/>
        <v>0</v>
      </c>
      <c r="AQ68" s="13" t="str">
        <f t="shared" si="24"/>
        <v/>
      </c>
      <c r="AR68" s="4" t="str">
        <f t="shared" si="25"/>
        <v/>
      </c>
      <c r="AS68" s="13"/>
      <c r="AT68" s="2">
        <f t="shared" si="46"/>
        <v>7</v>
      </c>
      <c r="AU68" s="4">
        <f t="shared" si="26"/>
        <v>0.7</v>
      </c>
      <c r="AV68" s="4">
        <f t="shared" si="27"/>
        <v>0.9144</v>
      </c>
      <c r="AY68" s="4">
        <f t="shared" si="28"/>
        <v>0</v>
      </c>
      <c r="AZ68" s="13" t="str">
        <f t="shared" si="29"/>
        <v/>
      </c>
      <c r="BA68" s="4" t="str">
        <f t="shared" si="30"/>
        <v/>
      </c>
      <c r="BB68" s="13"/>
      <c r="BC68" s="2">
        <f t="shared" si="47"/>
        <v>7</v>
      </c>
      <c r="BD68" s="4">
        <f t="shared" si="31"/>
        <v>0.7</v>
      </c>
      <c r="BE68" s="4">
        <f t="shared" si="32"/>
        <v>0.9144</v>
      </c>
      <c r="BH68" s="4">
        <f t="shared" si="33"/>
        <v>0</v>
      </c>
      <c r="BI68" s="13" t="str">
        <f t="shared" si="34"/>
        <v/>
      </c>
      <c r="BJ68" s="4" t="str">
        <f t="shared" si="35"/>
        <v/>
      </c>
      <c r="BK68" s="13"/>
      <c r="BL68" s="2">
        <f t="shared" si="48"/>
        <v>7</v>
      </c>
      <c r="BM68" s="4">
        <f t="shared" si="36"/>
        <v>0.7</v>
      </c>
      <c r="BN68" s="4">
        <f t="shared" si="37"/>
        <v>0.9144</v>
      </c>
      <c r="BQ68" s="4">
        <f t="shared" si="38"/>
        <v>0</v>
      </c>
      <c r="BR68" s="13" t="str">
        <f t="shared" si="39"/>
        <v/>
      </c>
      <c r="BS68" s="4" t="str">
        <f t="shared" si="40"/>
        <v/>
      </c>
      <c r="BT68" s="25"/>
    </row>
    <row r="69">
      <c r="A69" s="2">
        <f t="shared" si="41"/>
        <v>7.5</v>
      </c>
      <c r="B69" s="4">
        <f t="shared" si="1"/>
        <v>0.75</v>
      </c>
      <c r="C69" s="4">
        <f t="shared" si="2"/>
        <v>0.889</v>
      </c>
      <c r="F69" s="4">
        <f t="shared" si="3"/>
        <v>0</v>
      </c>
      <c r="G69" s="13" t="str">
        <f t="shared" si="4"/>
        <v/>
      </c>
      <c r="H69" s="4" t="str">
        <f t="shared" si="5"/>
        <v/>
      </c>
      <c r="J69" s="2">
        <f t="shared" si="42"/>
        <v>7.5</v>
      </c>
      <c r="K69" s="4">
        <f t="shared" si="6"/>
        <v>0.75</v>
      </c>
      <c r="L69" s="4">
        <f t="shared" si="7"/>
        <v>0.889</v>
      </c>
      <c r="O69" s="4">
        <f t="shared" si="8"/>
        <v>0</v>
      </c>
      <c r="P69" s="13" t="str">
        <f t="shared" si="9"/>
        <v/>
      </c>
      <c r="Q69" s="4" t="str">
        <f t="shared" si="10"/>
        <v/>
      </c>
      <c r="S69" s="2">
        <f t="shared" si="43"/>
        <v>7.5</v>
      </c>
      <c r="T69" s="4">
        <f t="shared" si="11"/>
        <v>22.5</v>
      </c>
      <c r="U69" s="4">
        <f t="shared" si="12"/>
        <v>1.11</v>
      </c>
      <c r="X69" s="4">
        <f t="shared" si="13"/>
        <v>0</v>
      </c>
      <c r="Y69" s="13" t="str">
        <f t="shared" si="14"/>
        <v/>
      </c>
      <c r="Z69" s="4" t="str">
        <f t="shared" si="15"/>
        <v/>
      </c>
      <c r="AB69" s="2">
        <f t="shared" si="44"/>
        <v>7.5</v>
      </c>
      <c r="AC69" s="4">
        <f t="shared" si="16"/>
        <v>0.75</v>
      </c>
      <c r="AD69" s="4">
        <f t="shared" si="17"/>
        <v>0.889</v>
      </c>
      <c r="AG69" s="4">
        <f t="shared" si="18"/>
        <v>0</v>
      </c>
      <c r="AH69" s="13" t="str">
        <f t="shared" si="19"/>
        <v/>
      </c>
      <c r="AI69" s="4" t="str">
        <f t="shared" si="20"/>
        <v/>
      </c>
      <c r="AJ69" s="13"/>
      <c r="AK69" s="2">
        <f t="shared" si="45"/>
        <v>7.5</v>
      </c>
      <c r="AL69" s="4">
        <f t="shared" si="21"/>
        <v>0.75</v>
      </c>
      <c r="AM69" s="4">
        <f t="shared" si="22"/>
        <v>0.889</v>
      </c>
      <c r="AP69" s="4">
        <f t="shared" si="23"/>
        <v>0</v>
      </c>
      <c r="AQ69" s="13" t="str">
        <f t="shared" si="24"/>
        <v/>
      </c>
      <c r="AR69" s="4" t="str">
        <f t="shared" si="25"/>
        <v/>
      </c>
      <c r="AS69" s="13"/>
      <c r="AT69" s="2">
        <f t="shared" si="46"/>
        <v>7.5</v>
      </c>
      <c r="AU69" s="4">
        <f t="shared" si="26"/>
        <v>0.75</v>
      </c>
      <c r="AV69" s="4">
        <f t="shared" si="27"/>
        <v>0.889</v>
      </c>
      <c r="AY69" s="4">
        <f t="shared" si="28"/>
        <v>0</v>
      </c>
      <c r="AZ69" s="13" t="str">
        <f t="shared" si="29"/>
        <v/>
      </c>
      <c r="BA69" s="4" t="str">
        <f t="shared" si="30"/>
        <v/>
      </c>
      <c r="BB69" s="13"/>
      <c r="BC69" s="2">
        <f t="shared" si="47"/>
        <v>7.5</v>
      </c>
      <c r="BD69" s="4">
        <f t="shared" si="31"/>
        <v>0.75</v>
      </c>
      <c r="BE69" s="4">
        <f t="shared" si="32"/>
        <v>0.889</v>
      </c>
      <c r="BH69" s="4">
        <f t="shared" si="33"/>
        <v>0</v>
      </c>
      <c r="BI69" s="13" t="str">
        <f t="shared" si="34"/>
        <v/>
      </c>
      <c r="BJ69" s="4" t="str">
        <f t="shared" si="35"/>
        <v/>
      </c>
      <c r="BK69" s="13"/>
      <c r="BL69" s="2">
        <f t="shared" si="48"/>
        <v>7.5</v>
      </c>
      <c r="BM69" s="4">
        <f t="shared" si="36"/>
        <v>0.75</v>
      </c>
      <c r="BN69" s="4">
        <f t="shared" si="37"/>
        <v>0.889</v>
      </c>
      <c r="BQ69" s="4">
        <f t="shared" si="38"/>
        <v>0</v>
      </c>
      <c r="BR69" s="13" t="str">
        <f t="shared" si="39"/>
        <v/>
      </c>
      <c r="BS69" s="4" t="str">
        <f t="shared" si="40"/>
        <v/>
      </c>
      <c r="BT69" s="25"/>
    </row>
    <row r="70">
      <c r="A70" s="2">
        <f t="shared" si="41"/>
        <v>8</v>
      </c>
      <c r="B70" s="4">
        <f t="shared" si="1"/>
        <v>0.8</v>
      </c>
      <c r="C70" s="4">
        <f t="shared" si="2"/>
        <v>0.8636</v>
      </c>
      <c r="F70" s="4">
        <f t="shared" si="3"/>
        <v>0</v>
      </c>
      <c r="G70" s="13" t="str">
        <f t="shared" si="4"/>
        <v/>
      </c>
      <c r="H70" s="4" t="str">
        <f t="shared" si="5"/>
        <v/>
      </c>
      <c r="J70" s="2">
        <f t="shared" si="42"/>
        <v>8</v>
      </c>
      <c r="K70" s="4">
        <f t="shared" si="6"/>
        <v>0.8</v>
      </c>
      <c r="L70" s="4">
        <f t="shared" si="7"/>
        <v>0.8636</v>
      </c>
      <c r="O70" s="4">
        <f t="shared" si="8"/>
        <v>0</v>
      </c>
      <c r="P70" s="13" t="str">
        <f t="shared" si="9"/>
        <v/>
      </c>
      <c r="Q70" s="4" t="str">
        <f t="shared" si="10"/>
        <v/>
      </c>
      <c r="S70" s="2">
        <f t="shared" si="43"/>
        <v>8</v>
      </c>
      <c r="T70" s="4">
        <f t="shared" si="11"/>
        <v>24</v>
      </c>
      <c r="U70" s="4">
        <f t="shared" si="12"/>
        <v>1.08</v>
      </c>
      <c r="V70" s="4">
        <f>151.625-1/32</f>
        <v>151.59375</v>
      </c>
      <c r="W70" s="4">
        <f>154.5+1/32</f>
        <v>154.53125</v>
      </c>
      <c r="X70" s="4">
        <f t="shared" si="13"/>
        <v>2.9375</v>
      </c>
      <c r="Y70" s="13">
        <f t="shared" si="14"/>
        <v>0.9947229183</v>
      </c>
      <c r="Z70" s="4">
        <f t="shared" si="15"/>
        <v>0</v>
      </c>
      <c r="AB70" s="2">
        <f t="shared" si="44"/>
        <v>8</v>
      </c>
      <c r="AC70" s="4">
        <f t="shared" si="16"/>
        <v>0.8</v>
      </c>
      <c r="AD70" s="4">
        <f t="shared" si="17"/>
        <v>0.8636</v>
      </c>
      <c r="AG70" s="4">
        <f t="shared" si="18"/>
        <v>0</v>
      </c>
      <c r="AH70" s="13" t="str">
        <f t="shared" si="19"/>
        <v/>
      </c>
      <c r="AI70" s="4" t="str">
        <f t="shared" si="20"/>
        <v/>
      </c>
      <c r="AJ70" s="13"/>
      <c r="AK70" s="2">
        <f t="shared" si="45"/>
        <v>8</v>
      </c>
      <c r="AL70" s="4">
        <f t="shared" si="21"/>
        <v>0.8</v>
      </c>
      <c r="AM70" s="4">
        <f t="shared" si="22"/>
        <v>0.8636</v>
      </c>
      <c r="AP70" s="4">
        <f t="shared" si="23"/>
        <v>0</v>
      </c>
      <c r="AQ70" s="13" t="str">
        <f t="shared" si="24"/>
        <v/>
      </c>
      <c r="AR70" s="4" t="str">
        <f t="shared" si="25"/>
        <v/>
      </c>
      <c r="AS70" s="13"/>
      <c r="AT70" s="2">
        <f t="shared" si="46"/>
        <v>8</v>
      </c>
      <c r="AU70" s="4">
        <f t="shared" si="26"/>
        <v>0.8</v>
      </c>
      <c r="AV70" s="4">
        <f t="shared" si="27"/>
        <v>0.8636</v>
      </c>
      <c r="AY70" s="4">
        <f t="shared" si="28"/>
        <v>0</v>
      </c>
      <c r="AZ70" s="13" t="str">
        <f t="shared" si="29"/>
        <v/>
      </c>
      <c r="BA70" s="4" t="str">
        <f t="shared" si="30"/>
        <v/>
      </c>
      <c r="BB70" s="13"/>
      <c r="BC70" s="2">
        <f t="shared" si="47"/>
        <v>8</v>
      </c>
      <c r="BD70" s="4">
        <f t="shared" si="31"/>
        <v>0.8</v>
      </c>
      <c r="BE70" s="4">
        <f t="shared" si="32"/>
        <v>0.8636</v>
      </c>
      <c r="BH70" s="4">
        <f t="shared" si="33"/>
        <v>0</v>
      </c>
      <c r="BI70" s="13" t="str">
        <f t="shared" si="34"/>
        <v/>
      </c>
      <c r="BJ70" s="4" t="str">
        <f t="shared" si="35"/>
        <v/>
      </c>
      <c r="BK70" s="13"/>
      <c r="BL70" s="2">
        <f t="shared" si="48"/>
        <v>8</v>
      </c>
      <c r="BM70" s="4">
        <f t="shared" si="36"/>
        <v>0.8</v>
      </c>
      <c r="BN70" s="4">
        <f t="shared" si="37"/>
        <v>0.8636</v>
      </c>
      <c r="BQ70" s="4">
        <f t="shared" si="38"/>
        <v>0</v>
      </c>
      <c r="BR70" s="13" t="str">
        <f t="shared" si="39"/>
        <v/>
      </c>
      <c r="BS70" s="4" t="str">
        <f t="shared" si="40"/>
        <v/>
      </c>
      <c r="BT70" s="25"/>
    </row>
    <row r="71">
      <c r="A71" s="2">
        <f t="shared" si="41"/>
        <v>8.5</v>
      </c>
      <c r="B71" s="4">
        <f t="shared" si="1"/>
        <v>0.85</v>
      </c>
      <c r="C71" s="4">
        <f t="shared" si="2"/>
        <v>0.8382</v>
      </c>
      <c r="F71" s="4">
        <f t="shared" si="3"/>
        <v>0</v>
      </c>
      <c r="G71" s="26"/>
      <c r="H71" s="4" t="str">
        <f t="shared" si="5"/>
        <v/>
      </c>
      <c r="J71" s="2">
        <f t="shared" si="42"/>
        <v>8.5</v>
      </c>
      <c r="K71" s="4">
        <f t="shared" si="6"/>
        <v>0.85</v>
      </c>
      <c r="L71" s="4">
        <f t="shared" si="7"/>
        <v>0.8382</v>
      </c>
      <c r="O71" s="4">
        <f t="shared" si="8"/>
        <v>0</v>
      </c>
      <c r="P71" s="26"/>
      <c r="Q71" s="4" t="str">
        <f t="shared" si="10"/>
        <v/>
      </c>
      <c r="S71" s="2">
        <f t="shared" si="43"/>
        <v>8.5</v>
      </c>
      <c r="T71" s="4">
        <f t="shared" si="11"/>
        <v>25.5</v>
      </c>
      <c r="U71" s="4">
        <f t="shared" si="12"/>
        <v>1.05</v>
      </c>
      <c r="X71" s="4">
        <f t="shared" si="13"/>
        <v>0</v>
      </c>
      <c r="Y71" s="26"/>
      <c r="Z71" s="4" t="str">
        <f t="shared" si="15"/>
        <v/>
      </c>
      <c r="AB71" s="2">
        <f t="shared" si="44"/>
        <v>8.5</v>
      </c>
      <c r="AC71" s="4">
        <f t="shared" si="16"/>
        <v>0.85</v>
      </c>
      <c r="AD71" s="4">
        <f t="shared" si="17"/>
        <v>0.8382</v>
      </c>
      <c r="AG71" s="4">
        <f t="shared" si="18"/>
        <v>0</v>
      </c>
      <c r="AH71" s="26"/>
      <c r="AI71" s="4" t="str">
        <f t="shared" si="20"/>
        <v/>
      </c>
      <c r="AJ71" s="13"/>
      <c r="AK71" s="2">
        <f t="shared" si="45"/>
        <v>8.5</v>
      </c>
      <c r="AL71" s="4">
        <f t="shared" si="21"/>
        <v>0.85</v>
      </c>
      <c r="AM71" s="4">
        <f t="shared" si="22"/>
        <v>0.8382</v>
      </c>
      <c r="AP71" s="4">
        <f t="shared" si="23"/>
        <v>0</v>
      </c>
      <c r="AQ71" s="26"/>
      <c r="AR71" s="4" t="str">
        <f t="shared" si="25"/>
        <v/>
      </c>
      <c r="AS71" s="13"/>
      <c r="AT71" s="2">
        <f t="shared" si="46"/>
        <v>8.5</v>
      </c>
      <c r="AU71" s="4">
        <f t="shared" si="26"/>
        <v>0.85</v>
      </c>
      <c r="AV71" s="4">
        <f t="shared" si="27"/>
        <v>0.8382</v>
      </c>
      <c r="AY71" s="4">
        <f t="shared" si="28"/>
        <v>0</v>
      </c>
      <c r="AZ71" s="26"/>
      <c r="BA71" s="4" t="str">
        <f t="shared" si="30"/>
        <v/>
      </c>
      <c r="BB71" s="13"/>
      <c r="BC71" s="2">
        <f t="shared" si="47"/>
        <v>8.5</v>
      </c>
      <c r="BD71" s="4">
        <f t="shared" si="31"/>
        <v>0.85</v>
      </c>
      <c r="BE71" s="4">
        <f t="shared" si="32"/>
        <v>0.8382</v>
      </c>
      <c r="BH71" s="4">
        <f t="shared" si="33"/>
        <v>0</v>
      </c>
      <c r="BI71" s="26"/>
      <c r="BJ71" s="4" t="str">
        <f t="shared" si="35"/>
        <v/>
      </c>
      <c r="BK71" s="13"/>
      <c r="BL71" s="2">
        <f t="shared" si="48"/>
        <v>8.5</v>
      </c>
      <c r="BM71" s="4">
        <f t="shared" si="36"/>
        <v>0.85</v>
      </c>
      <c r="BN71" s="4">
        <f t="shared" si="37"/>
        <v>0.8382</v>
      </c>
      <c r="BQ71" s="4">
        <f t="shared" si="38"/>
        <v>0</v>
      </c>
      <c r="BR71" s="26"/>
      <c r="BS71" s="4" t="str">
        <f t="shared" si="40"/>
        <v/>
      </c>
      <c r="BT71" s="25"/>
    </row>
    <row r="72">
      <c r="A72" s="2">
        <f t="shared" si="41"/>
        <v>9</v>
      </c>
      <c r="B72" s="4">
        <f t="shared" si="1"/>
        <v>0.9</v>
      </c>
      <c r="C72" s="4">
        <f t="shared" si="2"/>
        <v>0.8128</v>
      </c>
      <c r="F72" s="4">
        <f t="shared" si="3"/>
        <v>0</v>
      </c>
      <c r="G72" s="13" t="str">
        <f t="shared" ref="G72:G174" si="49">if(ISBLANK(E72), , if(E72&lt;D72,-sqrt(-F72/B$18), sqrt(F72/B$18)))</f>
        <v/>
      </c>
      <c r="H72" s="4" t="str">
        <f t="shared" si="5"/>
        <v/>
      </c>
      <c r="J72" s="2">
        <f t="shared" si="42"/>
        <v>9</v>
      </c>
      <c r="K72" s="4">
        <f t="shared" si="6"/>
        <v>0.9</v>
      </c>
      <c r="L72" s="4">
        <f t="shared" si="7"/>
        <v>0.8128</v>
      </c>
      <c r="O72" s="4">
        <f t="shared" si="8"/>
        <v>0</v>
      </c>
      <c r="P72" s="13" t="str">
        <f t="shared" ref="P72:P174" si="50">if(ISBLANK(N72), , if(N72&lt;M72,-sqrt(-O72/K$18), sqrt(O72/K$18)))</f>
        <v/>
      </c>
      <c r="Q72" s="4" t="str">
        <f t="shared" si="10"/>
        <v/>
      </c>
      <c r="S72" s="2">
        <f t="shared" si="43"/>
        <v>9</v>
      </c>
      <c r="T72" s="4">
        <f t="shared" si="11"/>
        <v>27</v>
      </c>
      <c r="U72" s="4">
        <f t="shared" si="12"/>
        <v>1.02</v>
      </c>
      <c r="V72" s="4">
        <f>151.625</f>
        <v>151.625</v>
      </c>
      <c r="W72" s="2">
        <v>154.5</v>
      </c>
      <c r="X72" s="4">
        <f t="shared" si="13"/>
        <v>2.875</v>
      </c>
      <c r="Y72" s="13">
        <f t="shared" ref="Y72:Y174" si="51">if(ISBLANK(W72), , if(W72&lt;V72,-sqrt(-X72/T$18), sqrt(X72/T$18)))</f>
        <v>0.9840838646</v>
      </c>
      <c r="Z72" s="4">
        <f t="shared" si="15"/>
        <v>0</v>
      </c>
      <c r="AB72" s="2">
        <f t="shared" si="44"/>
        <v>9</v>
      </c>
      <c r="AC72" s="4">
        <f t="shared" si="16"/>
        <v>0.9</v>
      </c>
      <c r="AD72" s="4">
        <f t="shared" si="17"/>
        <v>0.8128</v>
      </c>
      <c r="AG72" s="4">
        <f t="shared" si="18"/>
        <v>0</v>
      </c>
      <c r="AH72" s="13" t="str">
        <f t="shared" ref="AH72:AH174" si="52">if(ISBLANK(AF72), , if(AF72&lt;AE72,-sqrt(-AG72/AC$18), sqrt(AG72/AC$18)))</f>
        <v/>
      </c>
      <c r="AI72" s="4" t="str">
        <f t="shared" si="20"/>
        <v/>
      </c>
      <c r="AJ72" s="13"/>
      <c r="AK72" s="2">
        <f t="shared" si="45"/>
        <v>9</v>
      </c>
      <c r="AL72" s="4">
        <f t="shared" si="21"/>
        <v>0.9</v>
      </c>
      <c r="AM72" s="4">
        <f t="shared" si="22"/>
        <v>0.8128</v>
      </c>
      <c r="AP72" s="4">
        <f t="shared" si="23"/>
        <v>0</v>
      </c>
      <c r="AQ72" s="13" t="str">
        <f t="shared" ref="AQ72:AQ174" si="53">if(ISBLANK(AO72), , if(AO72&lt;AN72,-sqrt(-AP72/AL$18), sqrt(AP72/AL$18)))</f>
        <v/>
      </c>
      <c r="AR72" s="4" t="str">
        <f t="shared" si="25"/>
        <v/>
      </c>
      <c r="AS72" s="13"/>
      <c r="AT72" s="2">
        <f t="shared" si="46"/>
        <v>9</v>
      </c>
      <c r="AU72" s="4">
        <f t="shared" si="26"/>
        <v>0.9</v>
      </c>
      <c r="AV72" s="4">
        <f t="shared" si="27"/>
        <v>0.8128</v>
      </c>
      <c r="AY72" s="4">
        <f t="shared" si="28"/>
        <v>0</v>
      </c>
      <c r="AZ72" s="13" t="str">
        <f t="shared" ref="AZ72:AZ174" si="54">if(ISBLANK(AX72), , if(AX72&lt;AW72,-sqrt(-AY72/AU$18), sqrt(AY72/AU$18)))</f>
        <v/>
      </c>
      <c r="BA72" s="4" t="str">
        <f t="shared" si="30"/>
        <v/>
      </c>
      <c r="BB72" s="13"/>
      <c r="BC72" s="2">
        <f t="shared" si="47"/>
        <v>9</v>
      </c>
      <c r="BD72" s="4">
        <f t="shared" si="31"/>
        <v>0.9</v>
      </c>
      <c r="BE72" s="4">
        <f t="shared" si="32"/>
        <v>0.8128</v>
      </c>
      <c r="BH72" s="4">
        <f t="shared" si="33"/>
        <v>0</v>
      </c>
      <c r="BI72" s="13" t="str">
        <f t="shared" ref="BI72:BI174" si="55">if(ISBLANK(BG72), , if(BG72&lt;BF72,-sqrt(-BH72/BD$18), sqrt(BH72/BD$18)))</f>
        <v/>
      </c>
      <c r="BJ72" s="4" t="str">
        <f t="shared" si="35"/>
        <v/>
      </c>
      <c r="BK72" s="13"/>
      <c r="BL72" s="2">
        <f t="shared" si="48"/>
        <v>9</v>
      </c>
      <c r="BM72" s="4">
        <f t="shared" si="36"/>
        <v>0.9</v>
      </c>
      <c r="BN72" s="4">
        <f t="shared" si="37"/>
        <v>0.8128</v>
      </c>
      <c r="BQ72" s="4">
        <f t="shared" si="38"/>
        <v>0</v>
      </c>
      <c r="BR72" s="13" t="str">
        <f t="shared" ref="BR72:BR174" si="56">if(ISBLANK(BP72), , if(BP72&lt;BO72,-sqrt(-BQ72/BM$18), sqrt(BQ72/BM$18)))</f>
        <v/>
      </c>
      <c r="BS72" s="4" t="str">
        <f t="shared" si="40"/>
        <v/>
      </c>
      <c r="BT72" s="25"/>
    </row>
    <row r="73">
      <c r="A73" s="2">
        <f t="shared" si="41"/>
        <v>9.5</v>
      </c>
      <c r="B73" s="4">
        <f t="shared" si="1"/>
        <v>0.95</v>
      </c>
      <c r="C73" s="4">
        <f t="shared" si="2"/>
        <v>0.7874</v>
      </c>
      <c r="F73" s="4">
        <f t="shared" si="3"/>
        <v>0</v>
      </c>
      <c r="G73" s="13" t="str">
        <f t="shared" si="49"/>
        <v/>
      </c>
      <c r="H73" s="4" t="str">
        <f t="shared" si="5"/>
        <v/>
      </c>
      <c r="J73" s="2">
        <f t="shared" si="42"/>
        <v>9.5</v>
      </c>
      <c r="K73" s="4">
        <f t="shared" si="6"/>
        <v>0.95</v>
      </c>
      <c r="L73" s="4">
        <f t="shared" si="7"/>
        <v>0.7874</v>
      </c>
      <c r="O73" s="4">
        <f t="shared" si="8"/>
        <v>0</v>
      </c>
      <c r="P73" s="13" t="str">
        <f t="shared" si="50"/>
        <v/>
      </c>
      <c r="Q73" s="4" t="str">
        <f t="shared" si="10"/>
        <v/>
      </c>
      <c r="S73" s="2">
        <f t="shared" si="43"/>
        <v>9.5</v>
      </c>
      <c r="T73" s="4">
        <f t="shared" si="11"/>
        <v>28.5</v>
      </c>
      <c r="U73" s="4">
        <f t="shared" si="12"/>
        <v>0.99</v>
      </c>
      <c r="X73" s="4">
        <f t="shared" si="13"/>
        <v>0</v>
      </c>
      <c r="Y73" s="13" t="str">
        <f t="shared" si="51"/>
        <v/>
      </c>
      <c r="Z73" s="4" t="str">
        <f t="shared" si="15"/>
        <v/>
      </c>
      <c r="AB73" s="2">
        <f t="shared" si="44"/>
        <v>9.5</v>
      </c>
      <c r="AC73" s="4">
        <f t="shared" si="16"/>
        <v>0.95</v>
      </c>
      <c r="AD73" s="4">
        <f t="shared" si="17"/>
        <v>0.7874</v>
      </c>
      <c r="AG73" s="4">
        <f t="shared" si="18"/>
        <v>0</v>
      </c>
      <c r="AH73" s="13" t="str">
        <f t="shared" si="52"/>
        <v/>
      </c>
      <c r="AI73" s="4" t="str">
        <f t="shared" si="20"/>
        <v/>
      </c>
      <c r="AJ73" s="13"/>
      <c r="AK73" s="2">
        <f t="shared" si="45"/>
        <v>9.5</v>
      </c>
      <c r="AL73" s="4">
        <f t="shared" si="21"/>
        <v>0.95</v>
      </c>
      <c r="AM73" s="4">
        <f t="shared" si="22"/>
        <v>0.7874</v>
      </c>
      <c r="AP73" s="4">
        <f t="shared" si="23"/>
        <v>0</v>
      </c>
      <c r="AQ73" s="13" t="str">
        <f t="shared" si="53"/>
        <v/>
      </c>
      <c r="AR73" s="4" t="str">
        <f t="shared" si="25"/>
        <v/>
      </c>
      <c r="AS73" s="13"/>
      <c r="AT73" s="2">
        <f t="shared" si="46"/>
        <v>9.5</v>
      </c>
      <c r="AU73" s="4">
        <f t="shared" si="26"/>
        <v>0.95</v>
      </c>
      <c r="AV73" s="4">
        <f t="shared" si="27"/>
        <v>0.7874</v>
      </c>
      <c r="AY73" s="4">
        <f t="shared" si="28"/>
        <v>0</v>
      </c>
      <c r="AZ73" s="13" t="str">
        <f t="shared" si="54"/>
        <v/>
      </c>
      <c r="BA73" s="4" t="str">
        <f t="shared" si="30"/>
        <v/>
      </c>
      <c r="BB73" s="13"/>
      <c r="BC73" s="2">
        <f t="shared" si="47"/>
        <v>9.5</v>
      </c>
      <c r="BD73" s="4">
        <f t="shared" si="31"/>
        <v>0.95</v>
      </c>
      <c r="BE73" s="4">
        <f t="shared" si="32"/>
        <v>0.7874</v>
      </c>
      <c r="BH73" s="4">
        <f t="shared" si="33"/>
        <v>0</v>
      </c>
      <c r="BI73" s="13" t="str">
        <f t="shared" si="55"/>
        <v/>
      </c>
      <c r="BJ73" s="4" t="str">
        <f t="shared" si="35"/>
        <v/>
      </c>
      <c r="BK73" s="13"/>
      <c r="BL73" s="2">
        <f t="shared" si="48"/>
        <v>9.5</v>
      </c>
      <c r="BM73" s="4">
        <f t="shared" si="36"/>
        <v>0.95</v>
      </c>
      <c r="BN73" s="4">
        <f t="shared" si="37"/>
        <v>0.7874</v>
      </c>
      <c r="BQ73" s="4">
        <f t="shared" si="38"/>
        <v>0</v>
      </c>
      <c r="BR73" s="13" t="str">
        <f t="shared" si="56"/>
        <v/>
      </c>
      <c r="BS73" s="4" t="str">
        <f t="shared" si="40"/>
        <v/>
      </c>
      <c r="BT73" s="25"/>
    </row>
    <row r="74">
      <c r="A74" s="2">
        <f t="shared" si="41"/>
        <v>10</v>
      </c>
      <c r="B74" s="4">
        <f t="shared" si="1"/>
        <v>1</v>
      </c>
      <c r="C74" s="4">
        <f t="shared" si="2"/>
        <v>0.762</v>
      </c>
      <c r="F74" s="4">
        <f t="shared" si="3"/>
        <v>0</v>
      </c>
      <c r="G74" s="13" t="str">
        <f t="shared" si="49"/>
        <v/>
      </c>
      <c r="H74" s="4" t="str">
        <f t="shared" si="5"/>
        <v/>
      </c>
      <c r="J74" s="2">
        <f t="shared" si="42"/>
        <v>10</v>
      </c>
      <c r="K74" s="4">
        <f t="shared" si="6"/>
        <v>1</v>
      </c>
      <c r="L74" s="4">
        <f t="shared" si="7"/>
        <v>0.762</v>
      </c>
      <c r="O74" s="4">
        <f t="shared" si="8"/>
        <v>0</v>
      </c>
      <c r="P74" s="13" t="str">
        <f t="shared" si="50"/>
        <v/>
      </c>
      <c r="Q74" s="4" t="str">
        <f t="shared" si="10"/>
        <v/>
      </c>
      <c r="S74" s="2">
        <f t="shared" si="43"/>
        <v>10</v>
      </c>
      <c r="T74" s="4">
        <f t="shared" si="11"/>
        <v>30</v>
      </c>
      <c r="U74" s="4">
        <f t="shared" si="12"/>
        <v>0.96</v>
      </c>
      <c r="V74" s="4">
        <f>151+11/16</f>
        <v>151.6875</v>
      </c>
      <c r="W74" s="4">
        <f>154+7/16</f>
        <v>154.4375</v>
      </c>
      <c r="X74" s="4">
        <f t="shared" si="13"/>
        <v>2.75</v>
      </c>
      <c r="Y74" s="13">
        <f t="shared" si="51"/>
        <v>0.9624530064</v>
      </c>
      <c r="Z74" s="4">
        <f t="shared" si="15"/>
        <v>0.01605878064</v>
      </c>
      <c r="AB74" s="2">
        <f t="shared" si="44"/>
        <v>10</v>
      </c>
      <c r="AC74" s="4">
        <f t="shared" si="16"/>
        <v>1</v>
      </c>
      <c r="AD74" s="4">
        <f t="shared" si="17"/>
        <v>0.762</v>
      </c>
      <c r="AG74" s="4">
        <f t="shared" si="18"/>
        <v>0</v>
      </c>
      <c r="AH74" s="13" t="str">
        <f t="shared" si="52"/>
        <v/>
      </c>
      <c r="AI74" s="4" t="str">
        <f t="shared" si="20"/>
        <v/>
      </c>
      <c r="AJ74" s="13"/>
      <c r="AK74" s="2">
        <f t="shared" si="45"/>
        <v>10</v>
      </c>
      <c r="AL74" s="4">
        <f t="shared" si="21"/>
        <v>1</v>
      </c>
      <c r="AM74" s="4">
        <f t="shared" si="22"/>
        <v>0.762</v>
      </c>
      <c r="AP74" s="4">
        <f t="shared" si="23"/>
        <v>0</v>
      </c>
      <c r="AQ74" s="13" t="str">
        <f t="shared" si="53"/>
        <v/>
      </c>
      <c r="AR74" s="4" t="str">
        <f t="shared" si="25"/>
        <v/>
      </c>
      <c r="AS74" s="13"/>
      <c r="AT74" s="2">
        <f t="shared" si="46"/>
        <v>10</v>
      </c>
      <c r="AU74" s="4">
        <f t="shared" si="26"/>
        <v>1</v>
      </c>
      <c r="AV74" s="4">
        <f t="shared" si="27"/>
        <v>0.762</v>
      </c>
      <c r="AY74" s="4">
        <f t="shared" si="28"/>
        <v>0</v>
      </c>
      <c r="AZ74" s="13" t="str">
        <f t="shared" si="54"/>
        <v/>
      </c>
      <c r="BA74" s="4" t="str">
        <f t="shared" si="30"/>
        <v/>
      </c>
      <c r="BB74" s="13"/>
      <c r="BC74" s="2">
        <f t="shared" si="47"/>
        <v>10</v>
      </c>
      <c r="BD74" s="4">
        <f t="shared" si="31"/>
        <v>1</v>
      </c>
      <c r="BE74" s="4">
        <f t="shared" si="32"/>
        <v>0.762</v>
      </c>
      <c r="BH74" s="4">
        <f t="shared" si="33"/>
        <v>0</v>
      </c>
      <c r="BI74" s="13" t="str">
        <f t="shared" si="55"/>
        <v/>
      </c>
      <c r="BJ74" s="4" t="str">
        <f t="shared" si="35"/>
        <v/>
      </c>
      <c r="BK74" s="13"/>
      <c r="BL74" s="2">
        <f t="shared" si="48"/>
        <v>10</v>
      </c>
      <c r="BM74" s="4">
        <f t="shared" si="36"/>
        <v>1</v>
      </c>
      <c r="BN74" s="4">
        <f t="shared" si="37"/>
        <v>0.762</v>
      </c>
      <c r="BQ74" s="4">
        <f t="shared" si="38"/>
        <v>0</v>
      </c>
      <c r="BR74" s="13" t="str">
        <f t="shared" si="56"/>
        <v/>
      </c>
      <c r="BS74" s="4" t="str">
        <f t="shared" si="40"/>
        <v/>
      </c>
      <c r="BT74" s="25"/>
    </row>
    <row r="75">
      <c r="A75" s="2">
        <f t="shared" si="41"/>
        <v>10.5</v>
      </c>
      <c r="B75" s="4">
        <f t="shared" si="1"/>
        <v>1.05</v>
      </c>
      <c r="C75" s="4">
        <f t="shared" si="2"/>
        <v>0.7366</v>
      </c>
      <c r="F75" s="4">
        <f t="shared" si="3"/>
        <v>0</v>
      </c>
      <c r="G75" s="13" t="str">
        <f t="shared" si="49"/>
        <v/>
      </c>
      <c r="H75" s="4" t="str">
        <f t="shared" si="5"/>
        <v/>
      </c>
      <c r="J75" s="2">
        <f t="shared" si="42"/>
        <v>10.5</v>
      </c>
      <c r="K75" s="4">
        <f t="shared" si="6"/>
        <v>1.05</v>
      </c>
      <c r="L75" s="4">
        <f t="shared" si="7"/>
        <v>0.7366</v>
      </c>
      <c r="O75" s="4">
        <f t="shared" si="8"/>
        <v>0</v>
      </c>
      <c r="P75" s="13" t="str">
        <f t="shared" si="50"/>
        <v/>
      </c>
      <c r="Q75" s="4" t="str">
        <f t="shared" si="10"/>
        <v/>
      </c>
      <c r="S75" s="2">
        <f t="shared" si="43"/>
        <v>10.5</v>
      </c>
      <c r="T75" s="4">
        <f t="shared" si="11"/>
        <v>31.5</v>
      </c>
      <c r="U75" s="4">
        <f t="shared" si="12"/>
        <v>0.93</v>
      </c>
      <c r="X75" s="4">
        <f t="shared" si="13"/>
        <v>0</v>
      </c>
      <c r="Y75" s="13" t="str">
        <f t="shared" si="51"/>
        <v/>
      </c>
      <c r="Z75" s="4" t="str">
        <f t="shared" si="15"/>
        <v/>
      </c>
      <c r="AB75" s="2">
        <f t="shared" si="44"/>
        <v>10.5</v>
      </c>
      <c r="AC75" s="4">
        <f t="shared" si="16"/>
        <v>1.05</v>
      </c>
      <c r="AD75" s="4">
        <f t="shared" si="17"/>
        <v>0.7366</v>
      </c>
      <c r="AG75" s="4">
        <f t="shared" si="18"/>
        <v>0</v>
      </c>
      <c r="AH75" s="13" t="str">
        <f t="shared" si="52"/>
        <v/>
      </c>
      <c r="AI75" s="4" t="str">
        <f t="shared" si="20"/>
        <v/>
      </c>
      <c r="AJ75" s="13"/>
      <c r="AK75" s="2">
        <f t="shared" si="45"/>
        <v>10.5</v>
      </c>
      <c r="AL75" s="4">
        <f t="shared" si="21"/>
        <v>1.05</v>
      </c>
      <c r="AM75" s="4">
        <f t="shared" si="22"/>
        <v>0.7366</v>
      </c>
      <c r="AP75" s="4">
        <f t="shared" si="23"/>
        <v>0</v>
      </c>
      <c r="AQ75" s="13" t="str">
        <f t="shared" si="53"/>
        <v/>
      </c>
      <c r="AR75" s="4" t="str">
        <f t="shared" si="25"/>
        <v/>
      </c>
      <c r="AS75" s="13"/>
      <c r="AT75" s="2">
        <f t="shared" si="46"/>
        <v>10.5</v>
      </c>
      <c r="AU75" s="4">
        <f t="shared" si="26"/>
        <v>1.05</v>
      </c>
      <c r="AV75" s="4">
        <f t="shared" si="27"/>
        <v>0.7366</v>
      </c>
      <c r="AY75" s="4">
        <f t="shared" si="28"/>
        <v>0</v>
      </c>
      <c r="AZ75" s="13" t="str">
        <f t="shared" si="54"/>
        <v/>
      </c>
      <c r="BA75" s="4" t="str">
        <f t="shared" si="30"/>
        <v/>
      </c>
      <c r="BB75" s="13"/>
      <c r="BC75" s="2">
        <f t="shared" si="47"/>
        <v>10.5</v>
      </c>
      <c r="BD75" s="4">
        <f t="shared" si="31"/>
        <v>1.05</v>
      </c>
      <c r="BE75" s="4">
        <f t="shared" si="32"/>
        <v>0.7366</v>
      </c>
      <c r="BH75" s="4">
        <f t="shared" si="33"/>
        <v>0</v>
      </c>
      <c r="BI75" s="13" t="str">
        <f t="shared" si="55"/>
        <v/>
      </c>
      <c r="BJ75" s="4" t="str">
        <f t="shared" si="35"/>
        <v/>
      </c>
      <c r="BK75" s="13"/>
      <c r="BL75" s="2">
        <f t="shared" si="48"/>
        <v>10.5</v>
      </c>
      <c r="BM75" s="4">
        <f t="shared" si="36"/>
        <v>1.05</v>
      </c>
      <c r="BN75" s="4">
        <f t="shared" si="37"/>
        <v>0.7366</v>
      </c>
      <c r="BQ75" s="4">
        <f t="shared" si="38"/>
        <v>0</v>
      </c>
      <c r="BR75" s="13" t="str">
        <f t="shared" si="56"/>
        <v/>
      </c>
      <c r="BS75" s="4" t="str">
        <f t="shared" si="40"/>
        <v/>
      </c>
      <c r="BT75" s="25"/>
    </row>
    <row r="76">
      <c r="A76" s="2">
        <f t="shared" si="41"/>
        <v>11</v>
      </c>
      <c r="B76" s="4">
        <f t="shared" si="1"/>
        <v>1.1</v>
      </c>
      <c r="C76" s="4">
        <f t="shared" si="2"/>
        <v>0.7112</v>
      </c>
      <c r="F76" s="4">
        <f t="shared" si="3"/>
        <v>0</v>
      </c>
      <c r="G76" s="13" t="str">
        <f t="shared" si="49"/>
        <v/>
      </c>
      <c r="H76" s="4" t="str">
        <f t="shared" si="5"/>
        <v/>
      </c>
      <c r="J76" s="2">
        <f t="shared" si="42"/>
        <v>11</v>
      </c>
      <c r="K76" s="4">
        <f t="shared" si="6"/>
        <v>1.1</v>
      </c>
      <c r="L76" s="4">
        <f t="shared" si="7"/>
        <v>0.7112</v>
      </c>
      <c r="O76" s="4">
        <f t="shared" si="8"/>
        <v>0</v>
      </c>
      <c r="P76" s="13" t="str">
        <f t="shared" si="50"/>
        <v/>
      </c>
      <c r="Q76" s="4" t="str">
        <f t="shared" si="10"/>
        <v/>
      </c>
      <c r="S76" s="2">
        <f t="shared" si="43"/>
        <v>11</v>
      </c>
      <c r="T76" s="4">
        <f t="shared" si="11"/>
        <v>33</v>
      </c>
      <c r="U76" s="4">
        <f t="shared" si="12"/>
        <v>0.9</v>
      </c>
      <c r="V76" s="4">
        <f>151.75</f>
        <v>151.75</v>
      </c>
      <c r="W76" s="4">
        <f>154.375</f>
        <v>154.375</v>
      </c>
      <c r="X76" s="4">
        <f t="shared" si="13"/>
        <v>2.625</v>
      </c>
      <c r="Y76" s="13">
        <f t="shared" si="51"/>
        <v>0.940324692</v>
      </c>
      <c r="Z76" s="4">
        <f t="shared" si="15"/>
        <v>0.02447079312</v>
      </c>
      <c r="AB76" s="2">
        <f t="shared" si="44"/>
        <v>11</v>
      </c>
      <c r="AC76" s="4">
        <f t="shared" si="16"/>
        <v>1.1</v>
      </c>
      <c r="AD76" s="4">
        <f t="shared" si="17"/>
        <v>0.7112</v>
      </c>
      <c r="AG76" s="4">
        <f t="shared" si="18"/>
        <v>0</v>
      </c>
      <c r="AH76" s="13" t="str">
        <f t="shared" si="52"/>
        <v/>
      </c>
      <c r="AI76" s="4" t="str">
        <f t="shared" si="20"/>
        <v/>
      </c>
      <c r="AJ76" s="13"/>
      <c r="AK76" s="2">
        <f t="shared" si="45"/>
        <v>11</v>
      </c>
      <c r="AL76" s="4">
        <f t="shared" si="21"/>
        <v>1.1</v>
      </c>
      <c r="AM76" s="4">
        <f t="shared" si="22"/>
        <v>0.7112</v>
      </c>
      <c r="AP76" s="4">
        <f t="shared" si="23"/>
        <v>0</v>
      </c>
      <c r="AQ76" s="13" t="str">
        <f t="shared" si="53"/>
        <v/>
      </c>
      <c r="AR76" s="4" t="str">
        <f t="shared" si="25"/>
        <v/>
      </c>
      <c r="AS76" s="13"/>
      <c r="AT76" s="2">
        <f t="shared" si="46"/>
        <v>11</v>
      </c>
      <c r="AU76" s="4">
        <f t="shared" si="26"/>
        <v>1.1</v>
      </c>
      <c r="AV76" s="4">
        <f t="shared" si="27"/>
        <v>0.7112</v>
      </c>
      <c r="AY76" s="4">
        <f t="shared" si="28"/>
        <v>0</v>
      </c>
      <c r="AZ76" s="13" t="str">
        <f t="shared" si="54"/>
        <v/>
      </c>
      <c r="BA76" s="4" t="str">
        <f t="shared" si="30"/>
        <v/>
      </c>
      <c r="BB76" s="13"/>
      <c r="BC76" s="2">
        <f t="shared" si="47"/>
        <v>11</v>
      </c>
      <c r="BD76" s="4">
        <f t="shared" si="31"/>
        <v>1.1</v>
      </c>
      <c r="BE76" s="4">
        <f t="shared" si="32"/>
        <v>0.7112</v>
      </c>
      <c r="BH76" s="4">
        <f t="shared" si="33"/>
        <v>0</v>
      </c>
      <c r="BI76" s="13" t="str">
        <f t="shared" si="55"/>
        <v/>
      </c>
      <c r="BJ76" s="4" t="str">
        <f t="shared" si="35"/>
        <v/>
      </c>
      <c r="BK76" s="13"/>
      <c r="BL76" s="2">
        <f t="shared" si="48"/>
        <v>11</v>
      </c>
      <c r="BM76" s="4">
        <f t="shared" si="36"/>
        <v>1.1</v>
      </c>
      <c r="BN76" s="4">
        <f t="shared" si="37"/>
        <v>0.7112</v>
      </c>
      <c r="BQ76" s="4">
        <f t="shared" si="38"/>
        <v>0</v>
      </c>
      <c r="BR76" s="13" t="str">
        <f t="shared" si="56"/>
        <v/>
      </c>
      <c r="BS76" s="4" t="str">
        <f t="shared" si="40"/>
        <v/>
      </c>
      <c r="BT76" s="25"/>
    </row>
    <row r="77">
      <c r="A77" s="2">
        <f t="shared" si="41"/>
        <v>11.5</v>
      </c>
      <c r="B77" s="4">
        <f t="shared" si="1"/>
        <v>1.15</v>
      </c>
      <c r="C77" s="4">
        <f t="shared" si="2"/>
        <v>0.6858</v>
      </c>
      <c r="F77" s="4">
        <f t="shared" si="3"/>
        <v>0</v>
      </c>
      <c r="G77" s="13" t="str">
        <f t="shared" si="49"/>
        <v/>
      </c>
      <c r="H77" s="4" t="str">
        <f t="shared" si="5"/>
        <v/>
      </c>
      <c r="J77" s="2">
        <f t="shared" si="42"/>
        <v>11.5</v>
      </c>
      <c r="K77" s="4">
        <f t="shared" si="6"/>
        <v>1.15</v>
      </c>
      <c r="L77" s="4">
        <f t="shared" si="7"/>
        <v>0.6858</v>
      </c>
      <c r="O77" s="4">
        <f t="shared" si="8"/>
        <v>0</v>
      </c>
      <c r="P77" s="13" t="str">
        <f t="shared" si="50"/>
        <v/>
      </c>
      <c r="Q77" s="4" t="str">
        <f t="shared" si="10"/>
        <v/>
      </c>
      <c r="S77" s="2">
        <f t="shared" si="43"/>
        <v>11.5</v>
      </c>
      <c r="T77" s="4">
        <f t="shared" si="11"/>
        <v>34.5</v>
      </c>
      <c r="U77" s="4">
        <f t="shared" si="12"/>
        <v>0.87</v>
      </c>
      <c r="X77" s="4">
        <f t="shared" si="13"/>
        <v>0</v>
      </c>
      <c r="Y77" s="13" t="str">
        <f t="shared" si="51"/>
        <v/>
      </c>
      <c r="Z77" s="4" t="str">
        <f t="shared" si="15"/>
        <v/>
      </c>
      <c r="AB77" s="2">
        <f t="shared" si="44"/>
        <v>11.5</v>
      </c>
      <c r="AC77" s="4">
        <f t="shared" si="16"/>
        <v>1.15</v>
      </c>
      <c r="AD77" s="4">
        <f t="shared" si="17"/>
        <v>0.6858</v>
      </c>
      <c r="AG77" s="4">
        <f t="shared" si="18"/>
        <v>0</v>
      </c>
      <c r="AH77" s="13" t="str">
        <f t="shared" si="52"/>
        <v/>
      </c>
      <c r="AI77" s="4" t="str">
        <f t="shared" si="20"/>
        <v/>
      </c>
      <c r="AJ77" s="13"/>
      <c r="AK77" s="2">
        <f t="shared" si="45"/>
        <v>11.5</v>
      </c>
      <c r="AL77" s="4">
        <f t="shared" si="21"/>
        <v>1.15</v>
      </c>
      <c r="AM77" s="4">
        <f t="shared" si="22"/>
        <v>0.6858</v>
      </c>
      <c r="AP77" s="4">
        <f t="shared" si="23"/>
        <v>0</v>
      </c>
      <c r="AQ77" s="13" t="str">
        <f t="shared" si="53"/>
        <v/>
      </c>
      <c r="AR77" s="4" t="str">
        <f t="shared" si="25"/>
        <v/>
      </c>
      <c r="AS77" s="13"/>
      <c r="AT77" s="2">
        <f t="shared" si="46"/>
        <v>11.5</v>
      </c>
      <c r="AU77" s="4">
        <f t="shared" si="26"/>
        <v>1.15</v>
      </c>
      <c r="AV77" s="4">
        <f t="shared" si="27"/>
        <v>0.6858</v>
      </c>
      <c r="AY77" s="4">
        <f t="shared" si="28"/>
        <v>0</v>
      </c>
      <c r="AZ77" s="13" t="str">
        <f t="shared" si="54"/>
        <v/>
      </c>
      <c r="BA77" s="4" t="str">
        <f t="shared" si="30"/>
        <v/>
      </c>
      <c r="BB77" s="13"/>
      <c r="BC77" s="2">
        <f t="shared" si="47"/>
        <v>11.5</v>
      </c>
      <c r="BD77" s="4">
        <f t="shared" si="31"/>
        <v>1.15</v>
      </c>
      <c r="BE77" s="4">
        <f t="shared" si="32"/>
        <v>0.6858</v>
      </c>
      <c r="BH77" s="4">
        <f t="shared" si="33"/>
        <v>0</v>
      </c>
      <c r="BI77" s="13" t="str">
        <f t="shared" si="55"/>
        <v/>
      </c>
      <c r="BJ77" s="4" t="str">
        <f t="shared" si="35"/>
        <v/>
      </c>
      <c r="BK77" s="13"/>
      <c r="BL77" s="2">
        <f t="shared" si="48"/>
        <v>11.5</v>
      </c>
      <c r="BM77" s="4">
        <f t="shared" si="36"/>
        <v>1.15</v>
      </c>
      <c r="BN77" s="4">
        <f t="shared" si="37"/>
        <v>0.6858</v>
      </c>
      <c r="BQ77" s="4">
        <f t="shared" si="38"/>
        <v>0</v>
      </c>
      <c r="BR77" s="13" t="str">
        <f t="shared" si="56"/>
        <v/>
      </c>
      <c r="BS77" s="4" t="str">
        <f t="shared" si="40"/>
        <v/>
      </c>
      <c r="BT77" s="25"/>
    </row>
    <row r="78">
      <c r="A78" s="2">
        <f t="shared" si="41"/>
        <v>12</v>
      </c>
      <c r="B78" s="4">
        <f t="shared" si="1"/>
        <v>1.2</v>
      </c>
      <c r="C78" s="4">
        <f t="shared" si="2"/>
        <v>0.6604</v>
      </c>
      <c r="F78" s="4">
        <f t="shared" si="3"/>
        <v>0</v>
      </c>
      <c r="G78" s="13" t="str">
        <f t="shared" si="49"/>
        <v/>
      </c>
      <c r="H78" s="4" t="str">
        <f t="shared" si="5"/>
        <v/>
      </c>
      <c r="J78" s="2">
        <f t="shared" si="42"/>
        <v>12</v>
      </c>
      <c r="K78" s="4">
        <f t="shared" si="6"/>
        <v>1.2</v>
      </c>
      <c r="L78" s="4">
        <f t="shared" si="7"/>
        <v>0.6604</v>
      </c>
      <c r="O78" s="4">
        <f t="shared" si="8"/>
        <v>0</v>
      </c>
      <c r="P78" s="13" t="str">
        <f t="shared" si="50"/>
        <v/>
      </c>
      <c r="Q78" s="4" t="str">
        <f t="shared" si="10"/>
        <v/>
      </c>
      <c r="S78" s="2">
        <f t="shared" si="43"/>
        <v>12</v>
      </c>
      <c r="T78" s="4">
        <f t="shared" si="11"/>
        <v>36</v>
      </c>
      <c r="U78" s="4">
        <f t="shared" si="12"/>
        <v>0.84</v>
      </c>
      <c r="V78" s="4">
        <f>151.875</f>
        <v>151.875</v>
      </c>
      <c r="W78" s="4">
        <f>154.25</f>
        <v>154.25</v>
      </c>
      <c r="X78" s="4">
        <f t="shared" si="13"/>
        <v>2.375</v>
      </c>
      <c r="Y78" s="13">
        <f t="shared" si="51"/>
        <v>0.894427191</v>
      </c>
      <c r="Z78" s="4">
        <f t="shared" si="15"/>
        <v>0.03473165785</v>
      </c>
      <c r="AB78" s="2">
        <f t="shared" si="44"/>
        <v>12</v>
      </c>
      <c r="AC78" s="4">
        <f t="shared" si="16"/>
        <v>1.2</v>
      </c>
      <c r="AD78" s="4">
        <f t="shared" si="17"/>
        <v>0.6604</v>
      </c>
      <c r="AG78" s="4">
        <f t="shared" si="18"/>
        <v>0</v>
      </c>
      <c r="AH78" s="13" t="str">
        <f t="shared" si="52"/>
        <v/>
      </c>
      <c r="AI78" s="4" t="str">
        <f t="shared" si="20"/>
        <v/>
      </c>
      <c r="AJ78" s="13"/>
      <c r="AK78" s="2">
        <f t="shared" si="45"/>
        <v>12</v>
      </c>
      <c r="AL78" s="4">
        <f t="shared" si="21"/>
        <v>1.2</v>
      </c>
      <c r="AM78" s="4">
        <f t="shared" si="22"/>
        <v>0.6604</v>
      </c>
      <c r="AP78" s="4">
        <f t="shared" si="23"/>
        <v>0</v>
      </c>
      <c r="AQ78" s="13" t="str">
        <f t="shared" si="53"/>
        <v/>
      </c>
      <c r="AR78" s="4" t="str">
        <f t="shared" si="25"/>
        <v/>
      </c>
      <c r="AS78" s="13"/>
      <c r="AT78" s="2">
        <f t="shared" si="46"/>
        <v>12</v>
      </c>
      <c r="AU78" s="4">
        <f t="shared" si="26"/>
        <v>1.2</v>
      </c>
      <c r="AV78" s="4">
        <f t="shared" si="27"/>
        <v>0.6604</v>
      </c>
      <c r="AY78" s="4">
        <f t="shared" si="28"/>
        <v>0</v>
      </c>
      <c r="AZ78" s="13" t="str">
        <f t="shared" si="54"/>
        <v/>
      </c>
      <c r="BA78" s="4" t="str">
        <f t="shared" si="30"/>
        <v/>
      </c>
      <c r="BB78" s="13"/>
      <c r="BC78" s="2">
        <f t="shared" si="47"/>
        <v>12</v>
      </c>
      <c r="BD78" s="4">
        <f t="shared" si="31"/>
        <v>1.2</v>
      </c>
      <c r="BE78" s="4">
        <f t="shared" si="32"/>
        <v>0.6604</v>
      </c>
      <c r="BH78" s="4">
        <f t="shared" si="33"/>
        <v>0</v>
      </c>
      <c r="BI78" s="13" t="str">
        <f t="shared" si="55"/>
        <v/>
      </c>
      <c r="BJ78" s="4" t="str">
        <f t="shared" si="35"/>
        <v/>
      </c>
      <c r="BK78" s="13"/>
      <c r="BL78" s="2">
        <f t="shared" si="48"/>
        <v>12</v>
      </c>
      <c r="BM78" s="4">
        <f t="shared" si="36"/>
        <v>1.2</v>
      </c>
      <c r="BN78" s="4">
        <f t="shared" si="37"/>
        <v>0.6604</v>
      </c>
      <c r="BQ78" s="4">
        <f t="shared" si="38"/>
        <v>0</v>
      </c>
      <c r="BR78" s="13" t="str">
        <f t="shared" si="56"/>
        <v/>
      </c>
      <c r="BS78" s="4" t="str">
        <f t="shared" si="40"/>
        <v/>
      </c>
      <c r="BT78" s="25"/>
    </row>
    <row r="79">
      <c r="A79" s="2">
        <f t="shared" si="41"/>
        <v>12.5</v>
      </c>
      <c r="B79" s="4">
        <f t="shared" si="1"/>
        <v>1.25</v>
      </c>
      <c r="C79" s="4">
        <f t="shared" si="2"/>
        <v>0.635</v>
      </c>
      <c r="F79" s="4">
        <f t="shared" si="3"/>
        <v>0</v>
      </c>
      <c r="G79" s="13" t="str">
        <f t="shared" si="49"/>
        <v/>
      </c>
      <c r="H79" s="4" t="str">
        <f t="shared" si="5"/>
        <v/>
      </c>
      <c r="J79" s="2">
        <f t="shared" si="42"/>
        <v>12.5</v>
      </c>
      <c r="K79" s="4">
        <f t="shared" si="6"/>
        <v>1.25</v>
      </c>
      <c r="L79" s="4">
        <f t="shared" si="7"/>
        <v>0.635</v>
      </c>
      <c r="O79" s="4">
        <f t="shared" si="8"/>
        <v>0</v>
      </c>
      <c r="P79" s="13" t="str">
        <f t="shared" si="50"/>
        <v/>
      </c>
      <c r="Q79" s="4" t="str">
        <f t="shared" si="10"/>
        <v/>
      </c>
      <c r="S79" s="2">
        <f t="shared" si="43"/>
        <v>12.5</v>
      </c>
      <c r="T79" s="4">
        <f t="shared" si="11"/>
        <v>37.5</v>
      </c>
      <c r="U79" s="4">
        <f t="shared" si="12"/>
        <v>0.81</v>
      </c>
      <c r="X79" s="4">
        <f t="shared" si="13"/>
        <v>0</v>
      </c>
      <c r="Y79" s="13" t="str">
        <f t="shared" si="51"/>
        <v/>
      </c>
      <c r="Z79" s="4" t="str">
        <f t="shared" si="15"/>
        <v/>
      </c>
      <c r="AB79" s="2">
        <f t="shared" si="44"/>
        <v>12.5</v>
      </c>
      <c r="AC79" s="4">
        <f t="shared" si="16"/>
        <v>1.25</v>
      </c>
      <c r="AD79" s="4">
        <f t="shared" si="17"/>
        <v>0.635</v>
      </c>
      <c r="AG79" s="4">
        <f t="shared" si="18"/>
        <v>0</v>
      </c>
      <c r="AH79" s="13" t="str">
        <f t="shared" si="52"/>
        <v/>
      </c>
      <c r="AI79" s="4" t="str">
        <f t="shared" si="20"/>
        <v/>
      </c>
      <c r="AJ79" s="13"/>
      <c r="AK79" s="2">
        <f t="shared" si="45"/>
        <v>12.5</v>
      </c>
      <c r="AL79" s="4">
        <f t="shared" si="21"/>
        <v>1.25</v>
      </c>
      <c r="AM79" s="4">
        <f t="shared" si="22"/>
        <v>0.635</v>
      </c>
      <c r="AP79" s="4">
        <f t="shared" si="23"/>
        <v>0</v>
      </c>
      <c r="AQ79" s="13" t="str">
        <f t="shared" si="53"/>
        <v/>
      </c>
      <c r="AR79" s="4" t="str">
        <f t="shared" si="25"/>
        <v/>
      </c>
      <c r="AS79" s="13"/>
      <c r="AT79" s="2">
        <f t="shared" si="46"/>
        <v>12.5</v>
      </c>
      <c r="AU79" s="4">
        <f t="shared" si="26"/>
        <v>1.25</v>
      </c>
      <c r="AV79" s="4">
        <f t="shared" si="27"/>
        <v>0.635</v>
      </c>
      <c r="AY79" s="4">
        <f t="shared" si="28"/>
        <v>0</v>
      </c>
      <c r="AZ79" s="13" t="str">
        <f t="shared" si="54"/>
        <v/>
      </c>
      <c r="BA79" s="4" t="str">
        <f t="shared" si="30"/>
        <v/>
      </c>
      <c r="BB79" s="13"/>
      <c r="BC79" s="2">
        <f t="shared" si="47"/>
        <v>12.5</v>
      </c>
      <c r="BD79" s="4">
        <f t="shared" si="31"/>
        <v>1.25</v>
      </c>
      <c r="BE79" s="4">
        <f t="shared" si="32"/>
        <v>0.635</v>
      </c>
      <c r="BH79" s="4">
        <f t="shared" si="33"/>
        <v>0</v>
      </c>
      <c r="BI79" s="13" t="str">
        <f t="shared" si="55"/>
        <v/>
      </c>
      <c r="BJ79" s="4" t="str">
        <f t="shared" si="35"/>
        <v/>
      </c>
      <c r="BK79" s="13"/>
      <c r="BL79" s="2">
        <f t="shared" si="48"/>
        <v>12.5</v>
      </c>
      <c r="BM79" s="4">
        <f t="shared" si="36"/>
        <v>1.25</v>
      </c>
      <c r="BN79" s="4">
        <f t="shared" si="37"/>
        <v>0.635</v>
      </c>
      <c r="BQ79" s="4">
        <f t="shared" si="38"/>
        <v>0</v>
      </c>
      <c r="BR79" s="13" t="str">
        <f t="shared" si="56"/>
        <v/>
      </c>
      <c r="BS79" s="4" t="str">
        <f t="shared" si="40"/>
        <v/>
      </c>
      <c r="BT79" s="25"/>
    </row>
    <row r="80">
      <c r="A80" s="2">
        <f t="shared" si="41"/>
        <v>13</v>
      </c>
      <c r="B80" s="4">
        <f t="shared" si="1"/>
        <v>1.3</v>
      </c>
      <c r="C80" s="4">
        <f t="shared" si="2"/>
        <v>0.6096</v>
      </c>
      <c r="F80" s="4">
        <f t="shared" si="3"/>
        <v>0</v>
      </c>
      <c r="G80" s="13" t="str">
        <f t="shared" si="49"/>
        <v/>
      </c>
      <c r="H80" s="4" t="str">
        <f t="shared" si="5"/>
        <v/>
      </c>
      <c r="J80" s="2">
        <f t="shared" si="42"/>
        <v>13</v>
      </c>
      <c r="K80" s="4">
        <f t="shared" si="6"/>
        <v>1.3</v>
      </c>
      <c r="L80" s="4">
        <f t="shared" si="7"/>
        <v>0.6096</v>
      </c>
      <c r="O80" s="4">
        <f t="shared" si="8"/>
        <v>0</v>
      </c>
      <c r="P80" s="13" t="str">
        <f t="shared" si="50"/>
        <v/>
      </c>
      <c r="Q80" s="4" t="str">
        <f t="shared" si="10"/>
        <v/>
      </c>
      <c r="S80" s="2">
        <f t="shared" si="43"/>
        <v>13</v>
      </c>
      <c r="T80" s="4">
        <f t="shared" si="11"/>
        <v>39</v>
      </c>
      <c r="U80" s="4">
        <f t="shared" si="12"/>
        <v>0.78</v>
      </c>
      <c r="V80" s="2">
        <v>152.0</v>
      </c>
      <c r="W80" s="4">
        <f>154.125-1/32</f>
        <v>154.09375</v>
      </c>
      <c r="X80" s="4">
        <f t="shared" si="13"/>
        <v>2.09375</v>
      </c>
      <c r="Y80" s="13">
        <f t="shared" si="51"/>
        <v>0.8397994748</v>
      </c>
      <c r="Z80" s="4">
        <f t="shared" si="15"/>
        <v>0.04296565899</v>
      </c>
      <c r="AB80" s="2">
        <f t="shared" si="44"/>
        <v>13</v>
      </c>
      <c r="AC80" s="4">
        <f t="shared" si="16"/>
        <v>1.3</v>
      </c>
      <c r="AD80" s="4">
        <f t="shared" si="17"/>
        <v>0.6096</v>
      </c>
      <c r="AG80" s="4">
        <f t="shared" si="18"/>
        <v>0</v>
      </c>
      <c r="AH80" s="13" t="str">
        <f t="shared" si="52"/>
        <v/>
      </c>
      <c r="AI80" s="4" t="str">
        <f t="shared" si="20"/>
        <v/>
      </c>
      <c r="AJ80" s="13"/>
      <c r="AK80" s="2">
        <f t="shared" si="45"/>
        <v>13</v>
      </c>
      <c r="AL80" s="4">
        <f t="shared" si="21"/>
        <v>1.3</v>
      </c>
      <c r="AM80" s="4">
        <f t="shared" si="22"/>
        <v>0.6096</v>
      </c>
      <c r="AP80" s="4">
        <f t="shared" si="23"/>
        <v>0</v>
      </c>
      <c r="AQ80" s="13" t="str">
        <f t="shared" si="53"/>
        <v/>
      </c>
      <c r="AR80" s="4" t="str">
        <f t="shared" si="25"/>
        <v/>
      </c>
      <c r="AS80" s="13"/>
      <c r="AT80" s="2">
        <f t="shared" si="46"/>
        <v>13</v>
      </c>
      <c r="AU80" s="4">
        <f t="shared" si="26"/>
        <v>1.3</v>
      </c>
      <c r="AV80" s="4">
        <f t="shared" si="27"/>
        <v>0.6096</v>
      </c>
      <c r="AY80" s="4">
        <f t="shared" si="28"/>
        <v>0</v>
      </c>
      <c r="AZ80" s="13" t="str">
        <f t="shared" si="54"/>
        <v/>
      </c>
      <c r="BA80" s="4" t="str">
        <f t="shared" si="30"/>
        <v/>
      </c>
      <c r="BB80" s="13"/>
      <c r="BC80" s="2">
        <f t="shared" si="47"/>
        <v>13</v>
      </c>
      <c r="BD80" s="4">
        <f t="shared" si="31"/>
        <v>1.3</v>
      </c>
      <c r="BE80" s="4">
        <f t="shared" si="32"/>
        <v>0.6096</v>
      </c>
      <c r="BH80" s="4">
        <f t="shared" si="33"/>
        <v>0</v>
      </c>
      <c r="BI80" s="13" t="str">
        <f t="shared" si="55"/>
        <v/>
      </c>
      <c r="BJ80" s="4" t="str">
        <f t="shared" si="35"/>
        <v/>
      </c>
      <c r="BK80" s="13"/>
      <c r="BL80" s="2">
        <f t="shared" si="48"/>
        <v>13</v>
      </c>
      <c r="BM80" s="4">
        <f t="shared" si="36"/>
        <v>1.3</v>
      </c>
      <c r="BN80" s="4">
        <f t="shared" si="37"/>
        <v>0.6096</v>
      </c>
      <c r="BQ80" s="4">
        <f t="shared" si="38"/>
        <v>0</v>
      </c>
      <c r="BR80" s="13" t="str">
        <f t="shared" si="56"/>
        <v/>
      </c>
      <c r="BS80" s="4" t="str">
        <f t="shared" si="40"/>
        <v/>
      </c>
      <c r="BT80" s="25"/>
    </row>
    <row r="81">
      <c r="A81" s="2">
        <f t="shared" si="41"/>
        <v>13.5</v>
      </c>
      <c r="B81" s="4">
        <f t="shared" si="1"/>
        <v>1.35</v>
      </c>
      <c r="C81" s="4">
        <f t="shared" si="2"/>
        <v>0.5842</v>
      </c>
      <c r="F81" s="4">
        <f t="shared" si="3"/>
        <v>0</v>
      </c>
      <c r="G81" s="13" t="str">
        <f t="shared" si="49"/>
        <v/>
      </c>
      <c r="H81" s="4" t="str">
        <f t="shared" si="5"/>
        <v/>
      </c>
      <c r="J81" s="2">
        <f t="shared" si="42"/>
        <v>13.5</v>
      </c>
      <c r="K81" s="4">
        <f t="shared" si="6"/>
        <v>1.35</v>
      </c>
      <c r="L81" s="4">
        <f t="shared" si="7"/>
        <v>0.5842</v>
      </c>
      <c r="O81" s="4">
        <f t="shared" si="8"/>
        <v>0</v>
      </c>
      <c r="P81" s="13" t="str">
        <f t="shared" si="50"/>
        <v/>
      </c>
      <c r="Q81" s="4" t="str">
        <f t="shared" si="10"/>
        <v/>
      </c>
      <c r="S81" s="2">
        <f t="shared" si="43"/>
        <v>13.5</v>
      </c>
      <c r="T81" s="4">
        <f t="shared" si="11"/>
        <v>40.5</v>
      </c>
      <c r="U81" s="4">
        <f t="shared" si="12"/>
        <v>0.75</v>
      </c>
      <c r="X81" s="4">
        <f t="shared" si="13"/>
        <v>0</v>
      </c>
      <c r="Y81" s="13" t="str">
        <f t="shared" si="51"/>
        <v/>
      </c>
      <c r="Z81" s="4" t="str">
        <f t="shared" si="15"/>
        <v/>
      </c>
      <c r="AB81" s="2">
        <f t="shared" si="44"/>
        <v>13.5</v>
      </c>
      <c r="AC81" s="4">
        <f t="shared" si="16"/>
        <v>1.35</v>
      </c>
      <c r="AD81" s="4">
        <f t="shared" si="17"/>
        <v>0.5842</v>
      </c>
      <c r="AG81" s="4">
        <f t="shared" si="18"/>
        <v>0</v>
      </c>
      <c r="AH81" s="13" t="str">
        <f t="shared" si="52"/>
        <v/>
      </c>
      <c r="AI81" s="4" t="str">
        <f t="shared" si="20"/>
        <v/>
      </c>
      <c r="AJ81" s="13"/>
      <c r="AK81" s="2">
        <f t="shared" si="45"/>
        <v>13.5</v>
      </c>
      <c r="AL81" s="4">
        <f t="shared" si="21"/>
        <v>1.35</v>
      </c>
      <c r="AM81" s="4">
        <f t="shared" si="22"/>
        <v>0.5842</v>
      </c>
      <c r="AP81" s="4">
        <f t="shared" si="23"/>
        <v>0</v>
      </c>
      <c r="AQ81" s="13" t="str">
        <f t="shared" si="53"/>
        <v/>
      </c>
      <c r="AR81" s="4" t="str">
        <f t="shared" si="25"/>
        <v/>
      </c>
      <c r="AS81" s="13"/>
      <c r="AT81" s="2">
        <f t="shared" si="46"/>
        <v>13.5</v>
      </c>
      <c r="AU81" s="4">
        <f t="shared" si="26"/>
        <v>1.35</v>
      </c>
      <c r="AV81" s="4">
        <f t="shared" si="27"/>
        <v>0.5842</v>
      </c>
      <c r="AY81" s="4">
        <f t="shared" si="28"/>
        <v>0</v>
      </c>
      <c r="AZ81" s="13" t="str">
        <f t="shared" si="54"/>
        <v/>
      </c>
      <c r="BA81" s="4" t="str">
        <f t="shared" si="30"/>
        <v/>
      </c>
      <c r="BB81" s="13"/>
      <c r="BC81" s="2">
        <f t="shared" si="47"/>
        <v>13.5</v>
      </c>
      <c r="BD81" s="4">
        <f t="shared" si="31"/>
        <v>1.35</v>
      </c>
      <c r="BE81" s="4">
        <f t="shared" si="32"/>
        <v>0.5842</v>
      </c>
      <c r="BH81" s="4">
        <f t="shared" si="33"/>
        <v>0</v>
      </c>
      <c r="BI81" s="13" t="str">
        <f t="shared" si="55"/>
        <v/>
      </c>
      <c r="BJ81" s="4" t="str">
        <f t="shared" si="35"/>
        <v/>
      </c>
      <c r="BK81" s="13"/>
      <c r="BL81" s="2">
        <f t="shared" si="48"/>
        <v>13.5</v>
      </c>
      <c r="BM81" s="4">
        <f t="shared" si="36"/>
        <v>1.35</v>
      </c>
      <c r="BN81" s="4">
        <f t="shared" si="37"/>
        <v>0.5842</v>
      </c>
      <c r="BQ81" s="4">
        <f t="shared" si="38"/>
        <v>0</v>
      </c>
      <c r="BR81" s="13" t="str">
        <f t="shared" si="56"/>
        <v/>
      </c>
      <c r="BS81" s="4" t="str">
        <f t="shared" si="40"/>
        <v/>
      </c>
      <c r="BT81" s="25"/>
    </row>
    <row r="82">
      <c r="A82" s="2">
        <f t="shared" si="41"/>
        <v>14</v>
      </c>
      <c r="B82" s="4">
        <f t="shared" si="1"/>
        <v>1.4</v>
      </c>
      <c r="C82" s="4">
        <f t="shared" si="2"/>
        <v>0.5588</v>
      </c>
      <c r="F82" s="4">
        <f t="shared" si="3"/>
        <v>0</v>
      </c>
      <c r="G82" s="13" t="str">
        <f t="shared" si="49"/>
        <v/>
      </c>
      <c r="H82" s="4" t="str">
        <f t="shared" si="5"/>
        <v/>
      </c>
      <c r="J82" s="2">
        <f t="shared" si="42"/>
        <v>14</v>
      </c>
      <c r="K82" s="4">
        <f t="shared" si="6"/>
        <v>1.4</v>
      </c>
      <c r="L82" s="4">
        <f t="shared" si="7"/>
        <v>0.5588</v>
      </c>
      <c r="O82" s="4">
        <f t="shared" si="8"/>
        <v>0</v>
      </c>
      <c r="P82" s="13" t="str">
        <f t="shared" si="50"/>
        <v/>
      </c>
      <c r="Q82" s="4" t="str">
        <f t="shared" si="10"/>
        <v/>
      </c>
      <c r="S82" s="2">
        <f t="shared" si="43"/>
        <v>14</v>
      </c>
      <c r="T82" s="4">
        <f t="shared" si="11"/>
        <v>42</v>
      </c>
      <c r="U82" s="4">
        <f t="shared" si="12"/>
        <v>0.72</v>
      </c>
      <c r="V82" s="4">
        <f>152.125+1/32</f>
        <v>152.15625</v>
      </c>
      <c r="W82" s="4">
        <f>154-1/32</f>
        <v>153.96875</v>
      </c>
      <c r="X82" s="4">
        <f t="shared" si="13"/>
        <v>1.8125</v>
      </c>
      <c r="Y82" s="13">
        <f t="shared" si="51"/>
        <v>0.7813618341</v>
      </c>
      <c r="Z82" s="4">
        <f t="shared" si="15"/>
        <v>0.04875780704</v>
      </c>
      <c r="AB82" s="2">
        <f t="shared" si="44"/>
        <v>14</v>
      </c>
      <c r="AC82" s="4">
        <f t="shared" si="16"/>
        <v>1.4</v>
      </c>
      <c r="AD82" s="4">
        <f t="shared" si="17"/>
        <v>0.5588</v>
      </c>
      <c r="AG82" s="4">
        <f t="shared" si="18"/>
        <v>0</v>
      </c>
      <c r="AH82" s="13" t="str">
        <f t="shared" si="52"/>
        <v/>
      </c>
      <c r="AI82" s="4" t="str">
        <f t="shared" si="20"/>
        <v/>
      </c>
      <c r="AJ82" s="13"/>
      <c r="AK82" s="2">
        <f t="shared" si="45"/>
        <v>14</v>
      </c>
      <c r="AL82" s="4">
        <f t="shared" si="21"/>
        <v>1.4</v>
      </c>
      <c r="AM82" s="4">
        <f t="shared" si="22"/>
        <v>0.5588</v>
      </c>
      <c r="AP82" s="4">
        <f t="shared" si="23"/>
        <v>0</v>
      </c>
      <c r="AQ82" s="13" t="str">
        <f t="shared" si="53"/>
        <v/>
      </c>
      <c r="AR82" s="4" t="str">
        <f t="shared" si="25"/>
        <v/>
      </c>
      <c r="AS82" s="13"/>
      <c r="AT82" s="2">
        <f t="shared" si="46"/>
        <v>14</v>
      </c>
      <c r="AU82" s="4">
        <f t="shared" si="26"/>
        <v>1.4</v>
      </c>
      <c r="AV82" s="4">
        <f t="shared" si="27"/>
        <v>0.5588</v>
      </c>
      <c r="AY82" s="4">
        <f t="shared" si="28"/>
        <v>0</v>
      </c>
      <c r="AZ82" s="13" t="str">
        <f t="shared" si="54"/>
        <v/>
      </c>
      <c r="BA82" s="4" t="str">
        <f t="shared" si="30"/>
        <v/>
      </c>
      <c r="BB82" s="13"/>
      <c r="BC82" s="2">
        <f t="shared" si="47"/>
        <v>14</v>
      </c>
      <c r="BD82" s="4">
        <f t="shared" si="31"/>
        <v>1.4</v>
      </c>
      <c r="BE82" s="4">
        <f t="shared" si="32"/>
        <v>0.5588</v>
      </c>
      <c r="BH82" s="4">
        <f t="shared" si="33"/>
        <v>0</v>
      </c>
      <c r="BI82" s="13" t="str">
        <f t="shared" si="55"/>
        <v/>
      </c>
      <c r="BJ82" s="4" t="str">
        <f t="shared" si="35"/>
        <v/>
      </c>
      <c r="BK82" s="13"/>
      <c r="BL82" s="2">
        <f t="shared" si="48"/>
        <v>14</v>
      </c>
      <c r="BM82" s="4">
        <f t="shared" si="36"/>
        <v>1.4</v>
      </c>
      <c r="BN82" s="4">
        <f t="shared" si="37"/>
        <v>0.5588</v>
      </c>
      <c r="BQ82" s="4">
        <f t="shared" si="38"/>
        <v>0</v>
      </c>
      <c r="BR82" s="13" t="str">
        <f t="shared" si="56"/>
        <v/>
      </c>
      <c r="BS82" s="4" t="str">
        <f t="shared" si="40"/>
        <v/>
      </c>
      <c r="BT82" s="25"/>
    </row>
    <row r="83">
      <c r="A83" s="2">
        <f t="shared" si="41"/>
        <v>14.5</v>
      </c>
      <c r="B83" s="4">
        <f t="shared" si="1"/>
        <v>1.45</v>
      </c>
      <c r="C83" s="4">
        <f t="shared" si="2"/>
        <v>0.5334</v>
      </c>
      <c r="F83" s="4">
        <f t="shared" si="3"/>
        <v>0</v>
      </c>
      <c r="G83" s="13" t="str">
        <f t="shared" si="49"/>
        <v/>
      </c>
      <c r="H83" s="4" t="str">
        <f t="shared" si="5"/>
        <v/>
      </c>
      <c r="J83" s="2">
        <f t="shared" si="42"/>
        <v>14.5</v>
      </c>
      <c r="K83" s="4">
        <f t="shared" si="6"/>
        <v>1.45</v>
      </c>
      <c r="L83" s="4">
        <f t="shared" si="7"/>
        <v>0.5334</v>
      </c>
      <c r="O83" s="4">
        <f t="shared" si="8"/>
        <v>0</v>
      </c>
      <c r="P83" s="13" t="str">
        <f t="shared" si="50"/>
        <v/>
      </c>
      <c r="Q83" s="4" t="str">
        <f t="shared" si="10"/>
        <v/>
      </c>
      <c r="S83" s="2">
        <f t="shared" si="43"/>
        <v>14.5</v>
      </c>
      <c r="T83" s="4">
        <f t="shared" si="11"/>
        <v>43.5</v>
      </c>
      <c r="U83" s="4">
        <f t="shared" si="12"/>
        <v>0.69</v>
      </c>
      <c r="X83" s="4">
        <f t="shared" si="13"/>
        <v>0</v>
      </c>
      <c r="Y83" s="13" t="str">
        <f t="shared" si="51"/>
        <v/>
      </c>
      <c r="Z83" s="4" t="str">
        <f t="shared" si="15"/>
        <v/>
      </c>
      <c r="AB83" s="2">
        <f t="shared" si="44"/>
        <v>14.5</v>
      </c>
      <c r="AC83" s="4">
        <f t="shared" si="16"/>
        <v>1.45</v>
      </c>
      <c r="AD83" s="4">
        <f t="shared" si="17"/>
        <v>0.5334</v>
      </c>
      <c r="AG83" s="4">
        <f t="shared" si="18"/>
        <v>0</v>
      </c>
      <c r="AH83" s="13" t="str">
        <f t="shared" si="52"/>
        <v/>
      </c>
      <c r="AI83" s="4" t="str">
        <f t="shared" si="20"/>
        <v/>
      </c>
      <c r="AJ83" s="13"/>
      <c r="AK83" s="2">
        <f t="shared" si="45"/>
        <v>14.5</v>
      </c>
      <c r="AL83" s="4">
        <f t="shared" si="21"/>
        <v>1.45</v>
      </c>
      <c r="AM83" s="4">
        <f t="shared" si="22"/>
        <v>0.5334</v>
      </c>
      <c r="AP83" s="4">
        <f t="shared" si="23"/>
        <v>0</v>
      </c>
      <c r="AQ83" s="13" t="str">
        <f t="shared" si="53"/>
        <v/>
      </c>
      <c r="AR83" s="4" t="str">
        <f t="shared" si="25"/>
        <v/>
      </c>
      <c r="AS83" s="13"/>
      <c r="AT83" s="2">
        <f t="shared" si="46"/>
        <v>14.5</v>
      </c>
      <c r="AU83" s="4">
        <f t="shared" si="26"/>
        <v>1.45</v>
      </c>
      <c r="AV83" s="4">
        <f t="shared" si="27"/>
        <v>0.5334</v>
      </c>
      <c r="AY83" s="4">
        <f t="shared" si="28"/>
        <v>0</v>
      </c>
      <c r="AZ83" s="13" t="str">
        <f t="shared" si="54"/>
        <v/>
      </c>
      <c r="BA83" s="4" t="str">
        <f t="shared" si="30"/>
        <v/>
      </c>
      <c r="BB83" s="13"/>
      <c r="BC83" s="2">
        <f t="shared" si="47"/>
        <v>14.5</v>
      </c>
      <c r="BD83" s="4">
        <f t="shared" si="31"/>
        <v>1.45</v>
      </c>
      <c r="BE83" s="4">
        <f t="shared" si="32"/>
        <v>0.5334</v>
      </c>
      <c r="BH83" s="4">
        <f t="shared" si="33"/>
        <v>0</v>
      </c>
      <c r="BI83" s="13" t="str">
        <f t="shared" si="55"/>
        <v/>
      </c>
      <c r="BJ83" s="4" t="str">
        <f t="shared" si="35"/>
        <v/>
      </c>
      <c r="BK83" s="13"/>
      <c r="BL83" s="2">
        <f t="shared" si="48"/>
        <v>14.5</v>
      </c>
      <c r="BM83" s="4">
        <f t="shared" si="36"/>
        <v>1.45</v>
      </c>
      <c r="BN83" s="4">
        <f t="shared" si="37"/>
        <v>0.5334</v>
      </c>
      <c r="BQ83" s="4">
        <f t="shared" si="38"/>
        <v>0</v>
      </c>
      <c r="BR83" s="13" t="str">
        <f t="shared" si="56"/>
        <v/>
      </c>
      <c r="BS83" s="4" t="str">
        <f t="shared" si="40"/>
        <v/>
      </c>
      <c r="BT83" s="25"/>
    </row>
    <row r="84">
      <c r="A84" s="2">
        <f t="shared" si="41"/>
        <v>15</v>
      </c>
      <c r="B84" s="4">
        <f t="shared" si="1"/>
        <v>1.5</v>
      </c>
      <c r="C84" s="4">
        <f t="shared" si="2"/>
        <v>0.508</v>
      </c>
      <c r="F84" s="4">
        <f t="shared" si="3"/>
        <v>0</v>
      </c>
      <c r="G84" s="13" t="str">
        <f t="shared" si="49"/>
        <v/>
      </c>
      <c r="H84" s="4" t="str">
        <f t="shared" si="5"/>
        <v/>
      </c>
      <c r="J84" s="2">
        <f t="shared" si="42"/>
        <v>15</v>
      </c>
      <c r="K84" s="4">
        <f t="shared" si="6"/>
        <v>1.5</v>
      </c>
      <c r="L84" s="4">
        <f t="shared" si="7"/>
        <v>0.508</v>
      </c>
      <c r="O84" s="4">
        <f t="shared" si="8"/>
        <v>0</v>
      </c>
      <c r="P84" s="13" t="str">
        <f t="shared" si="50"/>
        <v/>
      </c>
      <c r="Q84" s="4" t="str">
        <f t="shared" si="10"/>
        <v/>
      </c>
      <c r="S84" s="2">
        <f t="shared" si="43"/>
        <v>15</v>
      </c>
      <c r="T84" s="4">
        <f t="shared" si="11"/>
        <v>45</v>
      </c>
      <c r="U84" s="4">
        <f t="shared" si="12"/>
        <v>0.66</v>
      </c>
      <c r="V84" s="4">
        <f>152+5/16</f>
        <v>152.3125</v>
      </c>
      <c r="W84" s="4">
        <f>153+13/16</f>
        <v>153.8125</v>
      </c>
      <c r="X84" s="4">
        <f t="shared" si="13"/>
        <v>1.5</v>
      </c>
      <c r="Y84" s="13">
        <f t="shared" si="51"/>
        <v>0.7108186533</v>
      </c>
      <c r="Z84" s="4">
        <f t="shared" si="15"/>
        <v>0.05210571001</v>
      </c>
      <c r="AB84" s="2">
        <f t="shared" si="44"/>
        <v>15</v>
      </c>
      <c r="AC84" s="4">
        <f t="shared" si="16"/>
        <v>1.5</v>
      </c>
      <c r="AD84" s="4">
        <f t="shared" si="17"/>
        <v>0.508</v>
      </c>
      <c r="AG84" s="4">
        <f t="shared" si="18"/>
        <v>0</v>
      </c>
      <c r="AH84" s="13" t="str">
        <f t="shared" si="52"/>
        <v/>
      </c>
      <c r="AI84" s="4" t="str">
        <f t="shared" si="20"/>
        <v/>
      </c>
      <c r="AJ84" s="13"/>
      <c r="AK84" s="2">
        <f t="shared" si="45"/>
        <v>15</v>
      </c>
      <c r="AL84" s="4">
        <f t="shared" si="21"/>
        <v>1.5</v>
      </c>
      <c r="AM84" s="4">
        <f t="shared" si="22"/>
        <v>0.508</v>
      </c>
      <c r="AP84" s="4">
        <f t="shared" si="23"/>
        <v>0</v>
      </c>
      <c r="AQ84" s="13" t="str">
        <f t="shared" si="53"/>
        <v/>
      </c>
      <c r="AR84" s="4" t="str">
        <f t="shared" si="25"/>
        <v/>
      </c>
      <c r="AS84" s="13"/>
      <c r="AT84" s="2">
        <f t="shared" si="46"/>
        <v>15</v>
      </c>
      <c r="AU84" s="4">
        <f t="shared" si="26"/>
        <v>1.5</v>
      </c>
      <c r="AV84" s="4">
        <f t="shared" si="27"/>
        <v>0.508</v>
      </c>
      <c r="AY84" s="4">
        <f t="shared" si="28"/>
        <v>0</v>
      </c>
      <c r="AZ84" s="13" t="str">
        <f t="shared" si="54"/>
        <v/>
      </c>
      <c r="BA84" s="4" t="str">
        <f t="shared" si="30"/>
        <v/>
      </c>
      <c r="BB84" s="13"/>
      <c r="BC84" s="2">
        <f t="shared" si="47"/>
        <v>15</v>
      </c>
      <c r="BD84" s="4">
        <f t="shared" si="31"/>
        <v>1.5</v>
      </c>
      <c r="BE84" s="4">
        <f t="shared" si="32"/>
        <v>0.508</v>
      </c>
      <c r="BH84" s="4">
        <f t="shared" si="33"/>
        <v>0</v>
      </c>
      <c r="BI84" s="13" t="str">
        <f t="shared" si="55"/>
        <v/>
      </c>
      <c r="BJ84" s="4" t="str">
        <f t="shared" si="35"/>
        <v/>
      </c>
      <c r="BK84" s="13"/>
      <c r="BL84" s="2">
        <f t="shared" si="48"/>
        <v>15</v>
      </c>
      <c r="BM84" s="4">
        <f t="shared" si="36"/>
        <v>1.5</v>
      </c>
      <c r="BN84" s="4">
        <f t="shared" si="37"/>
        <v>0.508</v>
      </c>
      <c r="BQ84" s="4">
        <f t="shared" si="38"/>
        <v>0</v>
      </c>
      <c r="BR84" s="13" t="str">
        <f t="shared" si="56"/>
        <v/>
      </c>
      <c r="BS84" s="4" t="str">
        <f t="shared" si="40"/>
        <v/>
      </c>
      <c r="BT84" s="25"/>
    </row>
    <row r="85">
      <c r="A85" s="2">
        <f t="shared" si="41"/>
        <v>15.5</v>
      </c>
      <c r="B85" s="4">
        <f t="shared" si="1"/>
        <v>1.55</v>
      </c>
      <c r="C85" s="4">
        <f t="shared" si="2"/>
        <v>0.4826</v>
      </c>
      <c r="F85" s="4">
        <f t="shared" si="3"/>
        <v>0</v>
      </c>
      <c r="G85" s="13" t="str">
        <f t="shared" si="49"/>
        <v/>
      </c>
      <c r="H85" s="4" t="str">
        <f t="shared" si="5"/>
        <v/>
      </c>
      <c r="J85" s="2">
        <f t="shared" si="42"/>
        <v>15.5</v>
      </c>
      <c r="K85" s="4">
        <f t="shared" si="6"/>
        <v>1.55</v>
      </c>
      <c r="L85" s="4">
        <f t="shared" si="7"/>
        <v>0.4826</v>
      </c>
      <c r="O85" s="4">
        <f t="shared" si="8"/>
        <v>0</v>
      </c>
      <c r="P85" s="13" t="str">
        <f t="shared" si="50"/>
        <v/>
      </c>
      <c r="Q85" s="4" t="str">
        <f t="shared" si="10"/>
        <v/>
      </c>
      <c r="S85" s="2">
        <f t="shared" si="43"/>
        <v>15.5</v>
      </c>
      <c r="T85" s="4">
        <f t="shared" si="11"/>
        <v>46.5</v>
      </c>
      <c r="U85" s="4">
        <f t="shared" si="12"/>
        <v>0.63</v>
      </c>
      <c r="X85" s="4">
        <f t="shared" si="13"/>
        <v>0</v>
      </c>
      <c r="Y85" s="13" t="str">
        <f t="shared" si="51"/>
        <v/>
      </c>
      <c r="Z85" s="4" t="str">
        <f t="shared" si="15"/>
        <v/>
      </c>
      <c r="AB85" s="2">
        <f t="shared" si="44"/>
        <v>15.5</v>
      </c>
      <c r="AC85" s="4">
        <f t="shared" si="16"/>
        <v>1.55</v>
      </c>
      <c r="AD85" s="4">
        <f t="shared" si="17"/>
        <v>0.4826</v>
      </c>
      <c r="AG85" s="4">
        <f t="shared" si="18"/>
        <v>0</v>
      </c>
      <c r="AH85" s="13" t="str">
        <f t="shared" si="52"/>
        <v/>
      </c>
      <c r="AI85" s="4" t="str">
        <f t="shared" si="20"/>
        <v/>
      </c>
      <c r="AJ85" s="13"/>
      <c r="AK85" s="2">
        <f t="shared" si="45"/>
        <v>15.5</v>
      </c>
      <c r="AL85" s="4">
        <f t="shared" si="21"/>
        <v>1.55</v>
      </c>
      <c r="AM85" s="4">
        <f t="shared" si="22"/>
        <v>0.4826</v>
      </c>
      <c r="AP85" s="4">
        <f t="shared" si="23"/>
        <v>0</v>
      </c>
      <c r="AQ85" s="13" t="str">
        <f t="shared" si="53"/>
        <v/>
      </c>
      <c r="AR85" s="4" t="str">
        <f t="shared" si="25"/>
        <v/>
      </c>
      <c r="AS85" s="13"/>
      <c r="AT85" s="2">
        <f t="shared" si="46"/>
        <v>15.5</v>
      </c>
      <c r="AU85" s="4">
        <f t="shared" si="26"/>
        <v>1.55</v>
      </c>
      <c r="AV85" s="4">
        <f t="shared" si="27"/>
        <v>0.4826</v>
      </c>
      <c r="AY85" s="4">
        <f t="shared" si="28"/>
        <v>0</v>
      </c>
      <c r="AZ85" s="13" t="str">
        <f t="shared" si="54"/>
        <v/>
      </c>
      <c r="BA85" s="4" t="str">
        <f t="shared" si="30"/>
        <v/>
      </c>
      <c r="BB85" s="13"/>
      <c r="BC85" s="2">
        <f t="shared" si="47"/>
        <v>15.5</v>
      </c>
      <c r="BD85" s="4">
        <f t="shared" si="31"/>
        <v>1.55</v>
      </c>
      <c r="BE85" s="4">
        <f t="shared" si="32"/>
        <v>0.4826</v>
      </c>
      <c r="BH85" s="4">
        <f t="shared" si="33"/>
        <v>0</v>
      </c>
      <c r="BI85" s="13" t="str">
        <f t="shared" si="55"/>
        <v/>
      </c>
      <c r="BJ85" s="4" t="str">
        <f t="shared" si="35"/>
        <v/>
      </c>
      <c r="BK85" s="13"/>
      <c r="BL85" s="2">
        <f t="shared" si="48"/>
        <v>15.5</v>
      </c>
      <c r="BM85" s="4">
        <f t="shared" si="36"/>
        <v>1.55</v>
      </c>
      <c r="BN85" s="4">
        <f t="shared" si="37"/>
        <v>0.4826</v>
      </c>
      <c r="BQ85" s="4">
        <f t="shared" si="38"/>
        <v>0</v>
      </c>
      <c r="BR85" s="13" t="str">
        <f t="shared" si="56"/>
        <v/>
      </c>
      <c r="BS85" s="4" t="str">
        <f t="shared" si="40"/>
        <v/>
      </c>
      <c r="BT85" s="25"/>
    </row>
    <row r="86">
      <c r="A86" s="2">
        <f t="shared" si="41"/>
        <v>16</v>
      </c>
      <c r="B86" s="4">
        <f t="shared" si="1"/>
        <v>1.6</v>
      </c>
      <c r="C86" s="4">
        <f t="shared" si="2"/>
        <v>0.4572</v>
      </c>
      <c r="F86" s="4">
        <f t="shared" si="3"/>
        <v>0</v>
      </c>
      <c r="G86" s="13" t="str">
        <f t="shared" si="49"/>
        <v/>
      </c>
      <c r="H86" s="4" t="str">
        <f t="shared" si="5"/>
        <v/>
      </c>
      <c r="J86" s="2">
        <f t="shared" si="42"/>
        <v>16</v>
      </c>
      <c r="K86" s="4">
        <f t="shared" si="6"/>
        <v>1.6</v>
      </c>
      <c r="L86" s="4">
        <f t="shared" si="7"/>
        <v>0.4572</v>
      </c>
      <c r="O86" s="4">
        <f t="shared" si="8"/>
        <v>0</v>
      </c>
      <c r="P86" s="13" t="str">
        <f t="shared" si="50"/>
        <v/>
      </c>
      <c r="Q86" s="4" t="str">
        <f t="shared" si="10"/>
        <v/>
      </c>
      <c r="S86" s="2">
        <f t="shared" si="43"/>
        <v>16</v>
      </c>
      <c r="T86" s="4">
        <f t="shared" si="11"/>
        <v>48</v>
      </c>
      <c r="U86" s="4">
        <f t="shared" si="12"/>
        <v>0.6</v>
      </c>
      <c r="V86" s="4">
        <f>152.5-1/32</f>
        <v>152.46875</v>
      </c>
      <c r="W86" s="2">
        <v>153.625</v>
      </c>
      <c r="X86" s="4">
        <f t="shared" si="13"/>
        <v>1.15625</v>
      </c>
      <c r="Y86" s="13">
        <f t="shared" si="51"/>
        <v>0.6240782677</v>
      </c>
      <c r="Z86" s="4">
        <f t="shared" si="15"/>
        <v>0.05158939432</v>
      </c>
      <c r="AB86" s="2">
        <f t="shared" si="44"/>
        <v>16</v>
      </c>
      <c r="AC86" s="4">
        <f t="shared" si="16"/>
        <v>1.6</v>
      </c>
      <c r="AD86" s="4">
        <f t="shared" si="17"/>
        <v>0.4572</v>
      </c>
      <c r="AG86" s="4">
        <f t="shared" si="18"/>
        <v>0</v>
      </c>
      <c r="AH86" s="13" t="str">
        <f t="shared" si="52"/>
        <v/>
      </c>
      <c r="AI86" s="4" t="str">
        <f t="shared" si="20"/>
        <v/>
      </c>
      <c r="AJ86" s="13"/>
      <c r="AK86" s="2">
        <f t="shared" si="45"/>
        <v>16</v>
      </c>
      <c r="AL86" s="4">
        <f t="shared" si="21"/>
        <v>1.6</v>
      </c>
      <c r="AM86" s="4">
        <f t="shared" si="22"/>
        <v>0.4572</v>
      </c>
      <c r="AP86" s="4">
        <f t="shared" si="23"/>
        <v>0</v>
      </c>
      <c r="AQ86" s="13" t="str">
        <f t="shared" si="53"/>
        <v/>
      </c>
      <c r="AR86" s="4" t="str">
        <f t="shared" si="25"/>
        <v/>
      </c>
      <c r="AS86" s="13"/>
      <c r="AT86" s="2">
        <f t="shared" si="46"/>
        <v>16</v>
      </c>
      <c r="AU86" s="4">
        <f t="shared" si="26"/>
        <v>1.6</v>
      </c>
      <c r="AV86" s="4">
        <f t="shared" si="27"/>
        <v>0.4572</v>
      </c>
      <c r="AY86" s="4">
        <f t="shared" si="28"/>
        <v>0</v>
      </c>
      <c r="AZ86" s="13" t="str">
        <f t="shared" si="54"/>
        <v/>
      </c>
      <c r="BA86" s="4" t="str">
        <f t="shared" si="30"/>
        <v/>
      </c>
      <c r="BB86" s="13"/>
      <c r="BC86" s="2">
        <f t="shared" si="47"/>
        <v>16</v>
      </c>
      <c r="BD86" s="4">
        <f t="shared" si="31"/>
        <v>1.6</v>
      </c>
      <c r="BE86" s="4">
        <f t="shared" si="32"/>
        <v>0.4572</v>
      </c>
      <c r="BH86" s="4">
        <f t="shared" si="33"/>
        <v>0</v>
      </c>
      <c r="BI86" s="13" t="str">
        <f t="shared" si="55"/>
        <v/>
      </c>
      <c r="BJ86" s="4" t="str">
        <f t="shared" si="35"/>
        <v/>
      </c>
      <c r="BK86" s="13"/>
      <c r="BL86" s="2">
        <f t="shared" si="48"/>
        <v>16</v>
      </c>
      <c r="BM86" s="4">
        <f t="shared" si="36"/>
        <v>1.6</v>
      </c>
      <c r="BN86" s="4">
        <f t="shared" si="37"/>
        <v>0.4572</v>
      </c>
      <c r="BQ86" s="4">
        <f t="shared" si="38"/>
        <v>0</v>
      </c>
      <c r="BR86" s="13" t="str">
        <f t="shared" si="56"/>
        <v/>
      </c>
      <c r="BS86" s="4" t="str">
        <f t="shared" si="40"/>
        <v/>
      </c>
      <c r="BT86" s="25"/>
    </row>
    <row r="87">
      <c r="A87" s="2">
        <f t="shared" si="41"/>
        <v>16.5</v>
      </c>
      <c r="B87" s="4">
        <f t="shared" si="1"/>
        <v>1.65</v>
      </c>
      <c r="C87" s="4">
        <f t="shared" si="2"/>
        <v>0.4318</v>
      </c>
      <c r="F87" s="4">
        <f t="shared" si="3"/>
        <v>0</v>
      </c>
      <c r="G87" s="13" t="str">
        <f t="shared" si="49"/>
        <v/>
      </c>
      <c r="H87" s="4" t="str">
        <f t="shared" si="5"/>
        <v/>
      </c>
      <c r="J87" s="2">
        <f t="shared" si="42"/>
        <v>16.5</v>
      </c>
      <c r="K87" s="4">
        <f t="shared" si="6"/>
        <v>1.65</v>
      </c>
      <c r="L87" s="4">
        <f t="shared" si="7"/>
        <v>0.4318</v>
      </c>
      <c r="O87" s="4">
        <f t="shared" si="8"/>
        <v>0</v>
      </c>
      <c r="P87" s="13" t="str">
        <f t="shared" si="50"/>
        <v/>
      </c>
      <c r="Q87" s="4" t="str">
        <f t="shared" si="10"/>
        <v/>
      </c>
      <c r="S87" s="2">
        <f t="shared" si="43"/>
        <v>16.5</v>
      </c>
      <c r="T87" s="4">
        <f t="shared" si="11"/>
        <v>49.5</v>
      </c>
      <c r="U87" s="4">
        <f t="shared" si="12"/>
        <v>0.57</v>
      </c>
      <c r="X87" s="4">
        <f t="shared" si="13"/>
        <v>0</v>
      </c>
      <c r="Y87" s="13" t="str">
        <f t="shared" si="51"/>
        <v/>
      </c>
      <c r="Z87" s="4" t="str">
        <f t="shared" si="15"/>
        <v/>
      </c>
      <c r="AB87" s="2">
        <f t="shared" si="44"/>
        <v>16.5</v>
      </c>
      <c r="AC87" s="4">
        <f t="shared" si="16"/>
        <v>1.65</v>
      </c>
      <c r="AD87" s="4">
        <f t="shared" si="17"/>
        <v>0.4318</v>
      </c>
      <c r="AG87" s="4">
        <f t="shared" si="18"/>
        <v>0</v>
      </c>
      <c r="AH87" s="13" t="str">
        <f t="shared" si="52"/>
        <v/>
      </c>
      <c r="AI87" s="4" t="str">
        <f t="shared" si="20"/>
        <v/>
      </c>
      <c r="AJ87" s="13"/>
      <c r="AK87" s="2">
        <f t="shared" si="45"/>
        <v>16.5</v>
      </c>
      <c r="AL87" s="4">
        <f t="shared" si="21"/>
        <v>1.65</v>
      </c>
      <c r="AM87" s="4">
        <f t="shared" si="22"/>
        <v>0.4318</v>
      </c>
      <c r="AP87" s="4">
        <f t="shared" si="23"/>
        <v>0</v>
      </c>
      <c r="AQ87" s="13" t="str">
        <f t="shared" si="53"/>
        <v/>
      </c>
      <c r="AR87" s="4" t="str">
        <f t="shared" si="25"/>
        <v/>
      </c>
      <c r="AS87" s="13"/>
      <c r="AT87" s="2">
        <f t="shared" si="46"/>
        <v>16.5</v>
      </c>
      <c r="AU87" s="4">
        <f t="shared" si="26"/>
        <v>1.65</v>
      </c>
      <c r="AV87" s="4">
        <f t="shared" si="27"/>
        <v>0.4318</v>
      </c>
      <c r="AY87" s="4">
        <f t="shared" si="28"/>
        <v>0</v>
      </c>
      <c r="AZ87" s="13" t="str">
        <f t="shared" si="54"/>
        <v/>
      </c>
      <c r="BA87" s="4" t="str">
        <f t="shared" si="30"/>
        <v/>
      </c>
      <c r="BB87" s="13"/>
      <c r="BC87" s="2">
        <f t="shared" si="47"/>
        <v>16.5</v>
      </c>
      <c r="BD87" s="4">
        <f t="shared" si="31"/>
        <v>1.65</v>
      </c>
      <c r="BE87" s="4">
        <f t="shared" si="32"/>
        <v>0.4318</v>
      </c>
      <c r="BH87" s="4">
        <f t="shared" si="33"/>
        <v>0</v>
      </c>
      <c r="BI87" s="13" t="str">
        <f t="shared" si="55"/>
        <v/>
      </c>
      <c r="BJ87" s="4" t="str">
        <f t="shared" si="35"/>
        <v/>
      </c>
      <c r="BK87" s="13"/>
      <c r="BL87" s="2">
        <f t="shared" si="48"/>
        <v>16.5</v>
      </c>
      <c r="BM87" s="4">
        <f t="shared" si="36"/>
        <v>1.65</v>
      </c>
      <c r="BN87" s="4">
        <f t="shared" si="37"/>
        <v>0.4318</v>
      </c>
      <c r="BQ87" s="4">
        <f t="shared" si="38"/>
        <v>0</v>
      </c>
      <c r="BR87" s="13" t="str">
        <f t="shared" si="56"/>
        <v/>
      </c>
      <c r="BS87" s="4" t="str">
        <f t="shared" si="40"/>
        <v/>
      </c>
      <c r="BT87" s="25"/>
    </row>
    <row r="88">
      <c r="A88" s="2">
        <f t="shared" si="41"/>
        <v>17</v>
      </c>
      <c r="B88" s="4">
        <f t="shared" si="1"/>
        <v>1.7</v>
      </c>
      <c r="C88" s="4">
        <f t="shared" si="2"/>
        <v>0.4064</v>
      </c>
      <c r="F88" s="4">
        <f t="shared" si="3"/>
        <v>0</v>
      </c>
      <c r="G88" s="13" t="str">
        <f t="shared" si="49"/>
        <v/>
      </c>
      <c r="H88" s="4" t="str">
        <f t="shared" si="5"/>
        <v/>
      </c>
      <c r="J88" s="2">
        <f t="shared" si="42"/>
        <v>17</v>
      </c>
      <c r="K88" s="4">
        <f t="shared" si="6"/>
        <v>1.7</v>
      </c>
      <c r="L88" s="4">
        <f t="shared" si="7"/>
        <v>0.4064</v>
      </c>
      <c r="O88" s="4">
        <f t="shared" si="8"/>
        <v>0</v>
      </c>
      <c r="P88" s="13" t="str">
        <f t="shared" si="50"/>
        <v/>
      </c>
      <c r="Q88" s="4" t="str">
        <f t="shared" si="10"/>
        <v/>
      </c>
      <c r="S88" s="2">
        <f t="shared" si="43"/>
        <v>17</v>
      </c>
      <c r="T88" s="4">
        <f t="shared" si="11"/>
        <v>51</v>
      </c>
      <c r="U88" s="4">
        <f t="shared" si="12"/>
        <v>0.54</v>
      </c>
      <c r="V88" s="4">
        <f>152.625-1/32</f>
        <v>152.59375</v>
      </c>
      <c r="W88" s="2">
        <f>153.5+1/32</f>
        <v>153.53125</v>
      </c>
      <c r="X88" s="4">
        <f t="shared" si="13"/>
        <v>0.9375</v>
      </c>
      <c r="Y88" s="13">
        <f t="shared" si="51"/>
        <v>0.5619514869</v>
      </c>
      <c r="Z88" s="4">
        <f t="shared" si="15"/>
        <v>0.04759515699</v>
      </c>
      <c r="AB88" s="2">
        <f t="shared" si="44"/>
        <v>17</v>
      </c>
      <c r="AC88" s="4">
        <f t="shared" si="16"/>
        <v>1.7</v>
      </c>
      <c r="AD88" s="4">
        <f t="shared" si="17"/>
        <v>0.4064</v>
      </c>
      <c r="AG88" s="4">
        <f t="shared" si="18"/>
        <v>0</v>
      </c>
      <c r="AH88" s="13" t="str">
        <f t="shared" si="52"/>
        <v/>
      </c>
      <c r="AI88" s="4" t="str">
        <f t="shared" si="20"/>
        <v/>
      </c>
      <c r="AJ88" s="13"/>
      <c r="AK88" s="2">
        <f t="shared" si="45"/>
        <v>17</v>
      </c>
      <c r="AL88" s="4">
        <f t="shared" si="21"/>
        <v>1.7</v>
      </c>
      <c r="AM88" s="4">
        <f t="shared" si="22"/>
        <v>0.4064</v>
      </c>
      <c r="AP88" s="4">
        <f t="shared" si="23"/>
        <v>0</v>
      </c>
      <c r="AQ88" s="13" t="str">
        <f t="shared" si="53"/>
        <v/>
      </c>
      <c r="AR88" s="4" t="str">
        <f t="shared" si="25"/>
        <v/>
      </c>
      <c r="AS88" s="13"/>
      <c r="AT88" s="2">
        <f t="shared" si="46"/>
        <v>17</v>
      </c>
      <c r="AU88" s="4">
        <f t="shared" si="26"/>
        <v>1.7</v>
      </c>
      <c r="AV88" s="4">
        <f t="shared" si="27"/>
        <v>0.4064</v>
      </c>
      <c r="AY88" s="4">
        <f t="shared" si="28"/>
        <v>0</v>
      </c>
      <c r="AZ88" s="13" t="str">
        <f t="shared" si="54"/>
        <v/>
      </c>
      <c r="BA88" s="4" t="str">
        <f t="shared" si="30"/>
        <v/>
      </c>
      <c r="BB88" s="13"/>
      <c r="BC88" s="2">
        <f t="shared" si="47"/>
        <v>17</v>
      </c>
      <c r="BD88" s="4">
        <f t="shared" si="31"/>
        <v>1.7</v>
      </c>
      <c r="BE88" s="4">
        <f t="shared" si="32"/>
        <v>0.4064</v>
      </c>
      <c r="BH88" s="4">
        <f t="shared" si="33"/>
        <v>0</v>
      </c>
      <c r="BI88" s="13" t="str">
        <f t="shared" si="55"/>
        <v/>
      </c>
      <c r="BJ88" s="4" t="str">
        <f t="shared" si="35"/>
        <v/>
      </c>
      <c r="BK88" s="13"/>
      <c r="BL88" s="2">
        <f t="shared" si="48"/>
        <v>17</v>
      </c>
      <c r="BM88" s="4">
        <f t="shared" si="36"/>
        <v>1.7</v>
      </c>
      <c r="BN88" s="4">
        <f t="shared" si="37"/>
        <v>0.4064</v>
      </c>
      <c r="BQ88" s="4">
        <f t="shared" si="38"/>
        <v>0</v>
      </c>
      <c r="BR88" s="13" t="str">
        <f t="shared" si="56"/>
        <v/>
      </c>
      <c r="BS88" s="4" t="str">
        <f t="shared" si="40"/>
        <v/>
      </c>
      <c r="BT88" s="25"/>
    </row>
    <row r="89">
      <c r="A89" s="2">
        <f t="shared" si="41"/>
        <v>17.5</v>
      </c>
      <c r="B89" s="4">
        <f t="shared" si="1"/>
        <v>1.75</v>
      </c>
      <c r="C89" s="4">
        <f t="shared" si="2"/>
        <v>0.381</v>
      </c>
      <c r="F89" s="4">
        <f t="shared" si="3"/>
        <v>0</v>
      </c>
      <c r="G89" s="13" t="str">
        <f t="shared" si="49"/>
        <v/>
      </c>
      <c r="H89" s="4" t="str">
        <f t="shared" si="5"/>
        <v/>
      </c>
      <c r="J89" s="2">
        <f t="shared" si="42"/>
        <v>17.5</v>
      </c>
      <c r="K89" s="4">
        <f t="shared" si="6"/>
        <v>1.75</v>
      </c>
      <c r="L89" s="4">
        <f t="shared" si="7"/>
        <v>0.381</v>
      </c>
      <c r="O89" s="4">
        <f t="shared" si="8"/>
        <v>0</v>
      </c>
      <c r="P89" s="13" t="str">
        <f t="shared" si="50"/>
        <v/>
      </c>
      <c r="Q89" s="4" t="str">
        <f t="shared" si="10"/>
        <v/>
      </c>
      <c r="S89" s="2">
        <f t="shared" si="43"/>
        <v>17.5</v>
      </c>
      <c r="T89" s="4">
        <f t="shared" si="11"/>
        <v>52.5</v>
      </c>
      <c r="U89" s="4">
        <f t="shared" si="12"/>
        <v>0.51</v>
      </c>
      <c r="X89" s="4">
        <f t="shared" si="13"/>
        <v>0</v>
      </c>
      <c r="Y89" s="13" t="str">
        <f t="shared" si="51"/>
        <v/>
      </c>
      <c r="Z89" s="4" t="str">
        <f t="shared" si="15"/>
        <v/>
      </c>
      <c r="AB89" s="2">
        <f t="shared" si="44"/>
        <v>17.5</v>
      </c>
      <c r="AC89" s="4">
        <f t="shared" si="16"/>
        <v>1.75</v>
      </c>
      <c r="AD89" s="4">
        <f t="shared" si="17"/>
        <v>0.381</v>
      </c>
      <c r="AG89" s="4">
        <f t="shared" si="18"/>
        <v>0</v>
      </c>
      <c r="AH89" s="13" t="str">
        <f t="shared" si="52"/>
        <v/>
      </c>
      <c r="AI89" s="4" t="str">
        <f t="shared" si="20"/>
        <v/>
      </c>
      <c r="AJ89" s="13"/>
      <c r="AK89" s="2">
        <f t="shared" si="45"/>
        <v>17.5</v>
      </c>
      <c r="AL89" s="4">
        <f t="shared" si="21"/>
        <v>1.75</v>
      </c>
      <c r="AM89" s="4">
        <f t="shared" si="22"/>
        <v>0.381</v>
      </c>
      <c r="AP89" s="4">
        <f t="shared" si="23"/>
        <v>0</v>
      </c>
      <c r="AQ89" s="13" t="str">
        <f t="shared" si="53"/>
        <v/>
      </c>
      <c r="AR89" s="4" t="str">
        <f t="shared" si="25"/>
        <v/>
      </c>
      <c r="AS89" s="13"/>
      <c r="AT89" s="2">
        <f t="shared" si="46"/>
        <v>17.5</v>
      </c>
      <c r="AU89" s="4">
        <f t="shared" si="26"/>
        <v>1.75</v>
      </c>
      <c r="AV89" s="4">
        <f t="shared" si="27"/>
        <v>0.381</v>
      </c>
      <c r="AY89" s="4">
        <f t="shared" si="28"/>
        <v>0</v>
      </c>
      <c r="AZ89" s="13" t="str">
        <f t="shared" si="54"/>
        <v/>
      </c>
      <c r="BA89" s="4" t="str">
        <f t="shared" si="30"/>
        <v/>
      </c>
      <c r="BB89" s="13"/>
      <c r="BC89" s="2">
        <f t="shared" si="47"/>
        <v>17.5</v>
      </c>
      <c r="BD89" s="4">
        <f t="shared" si="31"/>
        <v>1.75</v>
      </c>
      <c r="BE89" s="4">
        <f t="shared" si="32"/>
        <v>0.381</v>
      </c>
      <c r="BH89" s="4">
        <f t="shared" si="33"/>
        <v>0</v>
      </c>
      <c r="BI89" s="13" t="str">
        <f t="shared" si="55"/>
        <v/>
      </c>
      <c r="BJ89" s="4" t="str">
        <f t="shared" si="35"/>
        <v/>
      </c>
      <c r="BK89" s="13"/>
      <c r="BL89" s="2">
        <f t="shared" si="48"/>
        <v>17.5</v>
      </c>
      <c r="BM89" s="4">
        <f t="shared" si="36"/>
        <v>1.75</v>
      </c>
      <c r="BN89" s="4">
        <f t="shared" si="37"/>
        <v>0.381</v>
      </c>
      <c r="BQ89" s="4">
        <f t="shared" si="38"/>
        <v>0</v>
      </c>
      <c r="BR89" s="13" t="str">
        <f t="shared" si="56"/>
        <v/>
      </c>
      <c r="BS89" s="4" t="str">
        <f t="shared" si="40"/>
        <v/>
      </c>
      <c r="BT89" s="25"/>
    </row>
    <row r="90">
      <c r="A90" s="2">
        <f t="shared" si="41"/>
        <v>18</v>
      </c>
      <c r="B90" s="4">
        <f t="shared" si="1"/>
        <v>1.8</v>
      </c>
      <c r="C90" s="4">
        <f t="shared" si="2"/>
        <v>0.3556</v>
      </c>
      <c r="F90" s="4">
        <f t="shared" si="3"/>
        <v>0</v>
      </c>
      <c r="G90" s="13" t="str">
        <f t="shared" si="49"/>
        <v/>
      </c>
      <c r="H90" s="4" t="str">
        <f t="shared" si="5"/>
        <v/>
      </c>
      <c r="J90" s="2">
        <f t="shared" si="42"/>
        <v>18</v>
      </c>
      <c r="K90" s="4">
        <f t="shared" si="6"/>
        <v>1.8</v>
      </c>
      <c r="L90" s="4">
        <f t="shared" si="7"/>
        <v>0.3556</v>
      </c>
      <c r="O90" s="4">
        <f t="shared" si="8"/>
        <v>0</v>
      </c>
      <c r="P90" s="13" t="str">
        <f t="shared" si="50"/>
        <v/>
      </c>
      <c r="Q90" s="4" t="str">
        <f t="shared" si="10"/>
        <v/>
      </c>
      <c r="S90" s="2">
        <f t="shared" si="43"/>
        <v>18</v>
      </c>
      <c r="T90" s="4">
        <f t="shared" si="11"/>
        <v>54</v>
      </c>
      <c r="U90" s="4">
        <f t="shared" si="12"/>
        <v>0.48</v>
      </c>
      <c r="V90" s="4">
        <f>152.75-1/32</f>
        <v>152.71875</v>
      </c>
      <c r="W90" s="4">
        <f>153.375</f>
        <v>153.375</v>
      </c>
      <c r="X90" s="4">
        <f t="shared" si="13"/>
        <v>0.65625</v>
      </c>
      <c r="Y90" s="13">
        <f t="shared" si="51"/>
        <v>0.470162346</v>
      </c>
      <c r="Z90" s="4">
        <f t="shared" si="15"/>
        <v>0.04169525237</v>
      </c>
      <c r="AB90" s="2">
        <f t="shared" si="44"/>
        <v>18</v>
      </c>
      <c r="AC90" s="4">
        <f t="shared" si="16"/>
        <v>1.8</v>
      </c>
      <c r="AD90" s="4">
        <f t="shared" si="17"/>
        <v>0.3556</v>
      </c>
      <c r="AG90" s="4">
        <f t="shared" si="18"/>
        <v>0</v>
      </c>
      <c r="AH90" s="13" t="str">
        <f t="shared" si="52"/>
        <v/>
      </c>
      <c r="AI90" s="4" t="str">
        <f t="shared" si="20"/>
        <v/>
      </c>
      <c r="AJ90" s="13"/>
      <c r="AK90" s="2">
        <f t="shared" si="45"/>
        <v>18</v>
      </c>
      <c r="AL90" s="4">
        <f t="shared" si="21"/>
        <v>1.8</v>
      </c>
      <c r="AM90" s="4">
        <f t="shared" si="22"/>
        <v>0.3556</v>
      </c>
      <c r="AP90" s="4">
        <f t="shared" si="23"/>
        <v>0</v>
      </c>
      <c r="AQ90" s="13" t="str">
        <f t="shared" si="53"/>
        <v/>
      </c>
      <c r="AR90" s="4" t="str">
        <f t="shared" si="25"/>
        <v/>
      </c>
      <c r="AS90" s="13"/>
      <c r="AT90" s="2">
        <f t="shared" si="46"/>
        <v>18</v>
      </c>
      <c r="AU90" s="4">
        <f t="shared" si="26"/>
        <v>1.8</v>
      </c>
      <c r="AV90" s="4">
        <f t="shared" si="27"/>
        <v>0.3556</v>
      </c>
      <c r="AY90" s="4">
        <f t="shared" si="28"/>
        <v>0</v>
      </c>
      <c r="AZ90" s="13" t="str">
        <f t="shared" si="54"/>
        <v/>
      </c>
      <c r="BA90" s="4" t="str">
        <f t="shared" si="30"/>
        <v/>
      </c>
      <c r="BB90" s="13"/>
      <c r="BC90" s="2">
        <f t="shared" si="47"/>
        <v>18</v>
      </c>
      <c r="BD90" s="4">
        <f t="shared" si="31"/>
        <v>1.8</v>
      </c>
      <c r="BE90" s="4">
        <f t="shared" si="32"/>
        <v>0.3556</v>
      </c>
      <c r="BH90" s="4">
        <f t="shared" si="33"/>
        <v>0</v>
      </c>
      <c r="BI90" s="13" t="str">
        <f t="shared" si="55"/>
        <v/>
      </c>
      <c r="BJ90" s="4" t="str">
        <f t="shared" si="35"/>
        <v/>
      </c>
      <c r="BK90" s="13"/>
      <c r="BL90" s="2">
        <f t="shared" si="48"/>
        <v>18</v>
      </c>
      <c r="BM90" s="4">
        <f t="shared" si="36"/>
        <v>1.8</v>
      </c>
      <c r="BN90" s="4">
        <f t="shared" si="37"/>
        <v>0.3556</v>
      </c>
      <c r="BQ90" s="4">
        <f t="shared" si="38"/>
        <v>0</v>
      </c>
      <c r="BR90" s="13" t="str">
        <f t="shared" si="56"/>
        <v/>
      </c>
      <c r="BS90" s="4" t="str">
        <f t="shared" si="40"/>
        <v/>
      </c>
      <c r="BT90" s="25"/>
    </row>
    <row r="91">
      <c r="A91" s="2">
        <f t="shared" si="41"/>
        <v>18.5</v>
      </c>
      <c r="B91" s="4">
        <f t="shared" si="1"/>
        <v>1.85</v>
      </c>
      <c r="C91" s="4">
        <f t="shared" si="2"/>
        <v>0.3302</v>
      </c>
      <c r="F91" s="4">
        <f t="shared" si="3"/>
        <v>0</v>
      </c>
      <c r="G91" s="13" t="str">
        <f t="shared" si="49"/>
        <v/>
      </c>
      <c r="H91" s="4" t="str">
        <f t="shared" si="5"/>
        <v/>
      </c>
      <c r="J91" s="2">
        <f t="shared" si="42"/>
        <v>18.5</v>
      </c>
      <c r="K91" s="4">
        <f t="shared" si="6"/>
        <v>1.85</v>
      </c>
      <c r="L91" s="4">
        <f t="shared" si="7"/>
        <v>0.3302</v>
      </c>
      <c r="O91" s="4">
        <f t="shared" si="8"/>
        <v>0</v>
      </c>
      <c r="P91" s="13" t="str">
        <f t="shared" si="50"/>
        <v/>
      </c>
      <c r="Q91" s="4" t="str">
        <f t="shared" si="10"/>
        <v/>
      </c>
      <c r="S91" s="2">
        <f t="shared" si="43"/>
        <v>18.5</v>
      </c>
      <c r="T91" s="4">
        <f t="shared" si="11"/>
        <v>55.5</v>
      </c>
      <c r="U91" s="4">
        <f t="shared" si="12"/>
        <v>0.45</v>
      </c>
      <c r="X91" s="4">
        <f t="shared" si="13"/>
        <v>0</v>
      </c>
      <c r="Y91" s="13" t="str">
        <f t="shared" si="51"/>
        <v/>
      </c>
      <c r="Z91" s="4" t="str">
        <f t="shared" si="15"/>
        <v/>
      </c>
      <c r="AB91" s="2">
        <f t="shared" si="44"/>
        <v>18.5</v>
      </c>
      <c r="AC91" s="4">
        <f t="shared" si="16"/>
        <v>1.85</v>
      </c>
      <c r="AD91" s="4">
        <f t="shared" si="17"/>
        <v>0.3302</v>
      </c>
      <c r="AG91" s="4">
        <f t="shared" si="18"/>
        <v>0</v>
      </c>
      <c r="AH91" s="13" t="str">
        <f t="shared" si="52"/>
        <v/>
      </c>
      <c r="AI91" s="4" t="str">
        <f t="shared" si="20"/>
        <v/>
      </c>
      <c r="AJ91" s="13"/>
      <c r="AK91" s="2">
        <f t="shared" si="45"/>
        <v>18.5</v>
      </c>
      <c r="AL91" s="4">
        <f t="shared" si="21"/>
        <v>1.85</v>
      </c>
      <c r="AM91" s="4">
        <f t="shared" si="22"/>
        <v>0.3302</v>
      </c>
      <c r="AP91" s="4">
        <f t="shared" si="23"/>
        <v>0</v>
      </c>
      <c r="AQ91" s="13" t="str">
        <f t="shared" si="53"/>
        <v/>
      </c>
      <c r="AR91" s="4" t="str">
        <f t="shared" si="25"/>
        <v/>
      </c>
      <c r="AS91" s="13"/>
      <c r="AT91" s="2">
        <f t="shared" si="46"/>
        <v>18.5</v>
      </c>
      <c r="AU91" s="4">
        <f t="shared" si="26"/>
        <v>1.85</v>
      </c>
      <c r="AV91" s="4">
        <f t="shared" si="27"/>
        <v>0.3302</v>
      </c>
      <c r="AY91" s="4">
        <f t="shared" si="28"/>
        <v>0</v>
      </c>
      <c r="AZ91" s="13" t="str">
        <f t="shared" si="54"/>
        <v/>
      </c>
      <c r="BA91" s="4" t="str">
        <f t="shared" si="30"/>
        <v/>
      </c>
      <c r="BB91" s="13"/>
      <c r="BC91" s="2">
        <f t="shared" si="47"/>
        <v>18.5</v>
      </c>
      <c r="BD91" s="4">
        <f t="shared" si="31"/>
        <v>1.85</v>
      </c>
      <c r="BE91" s="4">
        <f t="shared" si="32"/>
        <v>0.3302</v>
      </c>
      <c r="BH91" s="4">
        <f t="shared" si="33"/>
        <v>0</v>
      </c>
      <c r="BI91" s="13" t="str">
        <f t="shared" si="55"/>
        <v/>
      </c>
      <c r="BJ91" s="4" t="str">
        <f t="shared" si="35"/>
        <v/>
      </c>
      <c r="BK91" s="13"/>
      <c r="BL91" s="2">
        <f t="shared" si="48"/>
        <v>18.5</v>
      </c>
      <c r="BM91" s="4">
        <f t="shared" si="36"/>
        <v>1.85</v>
      </c>
      <c r="BN91" s="4">
        <f t="shared" si="37"/>
        <v>0.3302</v>
      </c>
      <c r="BQ91" s="4">
        <f t="shared" si="38"/>
        <v>0</v>
      </c>
      <c r="BR91" s="13" t="str">
        <f t="shared" si="56"/>
        <v/>
      </c>
      <c r="BS91" s="4" t="str">
        <f t="shared" si="40"/>
        <v/>
      </c>
      <c r="BT91" s="25"/>
    </row>
    <row r="92">
      <c r="A92" s="2">
        <f t="shared" si="41"/>
        <v>19</v>
      </c>
      <c r="B92" s="4">
        <f t="shared" si="1"/>
        <v>1.9</v>
      </c>
      <c r="C92" s="4">
        <f t="shared" si="2"/>
        <v>0.3048</v>
      </c>
      <c r="F92" s="4">
        <f t="shared" si="3"/>
        <v>0</v>
      </c>
      <c r="G92" s="13" t="str">
        <f t="shared" si="49"/>
        <v/>
      </c>
      <c r="H92" s="4" t="str">
        <f t="shared" si="5"/>
        <v/>
      </c>
      <c r="J92" s="2">
        <f t="shared" si="42"/>
        <v>19</v>
      </c>
      <c r="K92" s="4">
        <f t="shared" si="6"/>
        <v>1.9</v>
      </c>
      <c r="L92" s="4">
        <f t="shared" si="7"/>
        <v>0.3048</v>
      </c>
      <c r="O92" s="4">
        <f t="shared" si="8"/>
        <v>0</v>
      </c>
      <c r="P92" s="13" t="str">
        <f t="shared" si="50"/>
        <v/>
      </c>
      <c r="Q92" s="4" t="str">
        <f t="shared" si="10"/>
        <v/>
      </c>
      <c r="S92" s="2">
        <f t="shared" si="43"/>
        <v>19</v>
      </c>
      <c r="T92" s="4">
        <f t="shared" si="11"/>
        <v>57</v>
      </c>
      <c r="U92" s="4">
        <f t="shared" si="12"/>
        <v>0.42</v>
      </c>
      <c r="V92" s="4">
        <f>152+13/16</f>
        <v>152.8125</v>
      </c>
      <c r="W92" s="2">
        <f>153+5/16</f>
        <v>153.3125</v>
      </c>
      <c r="X92" s="4">
        <f t="shared" si="13"/>
        <v>0.5</v>
      </c>
      <c r="Y92" s="13">
        <f t="shared" si="51"/>
        <v>0.4103913408</v>
      </c>
      <c r="Z92" s="4">
        <f t="shared" si="15"/>
        <v>0.03402951939</v>
      </c>
      <c r="AB92" s="2">
        <f t="shared" si="44"/>
        <v>19</v>
      </c>
      <c r="AC92" s="4">
        <f t="shared" si="16"/>
        <v>1.9</v>
      </c>
      <c r="AD92" s="4">
        <f t="shared" si="17"/>
        <v>0.3048</v>
      </c>
      <c r="AG92" s="4">
        <f t="shared" si="18"/>
        <v>0</v>
      </c>
      <c r="AH92" s="13" t="str">
        <f t="shared" si="52"/>
        <v/>
      </c>
      <c r="AI92" s="4" t="str">
        <f t="shared" si="20"/>
        <v/>
      </c>
      <c r="AJ92" s="13"/>
      <c r="AK92" s="2">
        <f t="shared" si="45"/>
        <v>19</v>
      </c>
      <c r="AL92" s="4">
        <f t="shared" si="21"/>
        <v>1.9</v>
      </c>
      <c r="AM92" s="4">
        <f t="shared" si="22"/>
        <v>0.3048</v>
      </c>
      <c r="AP92" s="4">
        <f t="shared" si="23"/>
        <v>0</v>
      </c>
      <c r="AQ92" s="13" t="str">
        <f t="shared" si="53"/>
        <v/>
      </c>
      <c r="AR92" s="4" t="str">
        <f t="shared" si="25"/>
        <v/>
      </c>
      <c r="AS92" s="13"/>
      <c r="AT92" s="2">
        <f t="shared" si="46"/>
        <v>19</v>
      </c>
      <c r="AU92" s="4">
        <f t="shared" si="26"/>
        <v>1.9</v>
      </c>
      <c r="AV92" s="4">
        <f t="shared" si="27"/>
        <v>0.3048</v>
      </c>
      <c r="AY92" s="4">
        <f t="shared" si="28"/>
        <v>0</v>
      </c>
      <c r="AZ92" s="13" t="str">
        <f t="shared" si="54"/>
        <v/>
      </c>
      <c r="BA92" s="4" t="str">
        <f t="shared" si="30"/>
        <v/>
      </c>
      <c r="BB92" s="13"/>
      <c r="BC92" s="2">
        <f t="shared" si="47"/>
        <v>19</v>
      </c>
      <c r="BD92" s="4">
        <f t="shared" si="31"/>
        <v>1.9</v>
      </c>
      <c r="BE92" s="4">
        <f t="shared" si="32"/>
        <v>0.3048</v>
      </c>
      <c r="BH92" s="4">
        <f t="shared" si="33"/>
        <v>0</v>
      </c>
      <c r="BI92" s="13" t="str">
        <f t="shared" si="55"/>
        <v/>
      </c>
      <c r="BJ92" s="4" t="str">
        <f t="shared" si="35"/>
        <v/>
      </c>
      <c r="BK92" s="13"/>
      <c r="BL92" s="2">
        <f t="shared" si="48"/>
        <v>19</v>
      </c>
      <c r="BM92" s="4">
        <f t="shared" si="36"/>
        <v>1.9</v>
      </c>
      <c r="BN92" s="4">
        <f t="shared" si="37"/>
        <v>0.3048</v>
      </c>
      <c r="BQ92" s="4">
        <f t="shared" si="38"/>
        <v>0</v>
      </c>
      <c r="BR92" s="13" t="str">
        <f t="shared" si="56"/>
        <v/>
      </c>
      <c r="BS92" s="4" t="str">
        <f t="shared" si="40"/>
        <v/>
      </c>
      <c r="BT92" s="25"/>
    </row>
    <row r="93">
      <c r="A93" s="2">
        <f t="shared" si="41"/>
        <v>19.5</v>
      </c>
      <c r="B93" s="4">
        <f t="shared" si="1"/>
        <v>1.95</v>
      </c>
      <c r="C93" s="4">
        <f t="shared" si="2"/>
        <v>0.2794</v>
      </c>
      <c r="F93" s="4">
        <f t="shared" si="3"/>
        <v>0</v>
      </c>
      <c r="G93" s="13" t="str">
        <f t="shared" si="49"/>
        <v/>
      </c>
      <c r="H93" s="4" t="str">
        <f t="shared" si="5"/>
        <v/>
      </c>
      <c r="J93" s="2">
        <f t="shared" si="42"/>
        <v>19.5</v>
      </c>
      <c r="K93" s="4">
        <f t="shared" si="6"/>
        <v>1.95</v>
      </c>
      <c r="L93" s="4">
        <f t="shared" si="7"/>
        <v>0.2794</v>
      </c>
      <c r="O93" s="4">
        <f t="shared" si="8"/>
        <v>0</v>
      </c>
      <c r="P93" s="13" t="str">
        <f t="shared" si="50"/>
        <v/>
      </c>
      <c r="Q93" s="4" t="str">
        <f t="shared" si="10"/>
        <v/>
      </c>
      <c r="S93" s="2">
        <f t="shared" si="43"/>
        <v>19.5</v>
      </c>
      <c r="T93" s="4">
        <f t="shared" si="11"/>
        <v>58.5</v>
      </c>
      <c r="U93" s="4">
        <f t="shared" si="12"/>
        <v>0.39</v>
      </c>
      <c r="X93" s="4">
        <f t="shared" si="13"/>
        <v>0</v>
      </c>
      <c r="Y93" s="13" t="str">
        <f t="shared" si="51"/>
        <v/>
      </c>
      <c r="Z93" s="4" t="str">
        <f t="shared" si="15"/>
        <v/>
      </c>
      <c r="AB93" s="2">
        <f t="shared" si="44"/>
        <v>19.5</v>
      </c>
      <c r="AC93" s="4">
        <f t="shared" si="16"/>
        <v>1.95</v>
      </c>
      <c r="AD93" s="4">
        <f t="shared" si="17"/>
        <v>0.2794</v>
      </c>
      <c r="AG93" s="4">
        <f t="shared" si="18"/>
        <v>0</v>
      </c>
      <c r="AH93" s="13" t="str">
        <f t="shared" si="52"/>
        <v/>
      </c>
      <c r="AI93" s="4" t="str">
        <f t="shared" si="20"/>
        <v/>
      </c>
      <c r="AJ93" s="13"/>
      <c r="AK93" s="2">
        <f t="shared" si="45"/>
        <v>19.5</v>
      </c>
      <c r="AL93" s="4">
        <f t="shared" si="21"/>
        <v>1.95</v>
      </c>
      <c r="AM93" s="4">
        <f t="shared" si="22"/>
        <v>0.2794</v>
      </c>
      <c r="AP93" s="4">
        <f t="shared" si="23"/>
        <v>0</v>
      </c>
      <c r="AQ93" s="13" t="str">
        <f t="shared" si="53"/>
        <v/>
      </c>
      <c r="AR93" s="4" t="str">
        <f t="shared" si="25"/>
        <v/>
      </c>
      <c r="AS93" s="13"/>
      <c r="AT93" s="2">
        <f t="shared" si="46"/>
        <v>19.5</v>
      </c>
      <c r="AU93" s="4">
        <f t="shared" si="26"/>
        <v>1.95</v>
      </c>
      <c r="AV93" s="4">
        <f t="shared" si="27"/>
        <v>0.2794</v>
      </c>
      <c r="AY93" s="4">
        <f t="shared" si="28"/>
        <v>0</v>
      </c>
      <c r="AZ93" s="13" t="str">
        <f t="shared" si="54"/>
        <v/>
      </c>
      <c r="BA93" s="4" t="str">
        <f t="shared" si="30"/>
        <v/>
      </c>
      <c r="BB93" s="13"/>
      <c r="BC93" s="2">
        <f t="shared" si="47"/>
        <v>19.5</v>
      </c>
      <c r="BD93" s="4">
        <f t="shared" si="31"/>
        <v>1.95</v>
      </c>
      <c r="BE93" s="4">
        <f t="shared" si="32"/>
        <v>0.2794</v>
      </c>
      <c r="BH93" s="4">
        <f t="shared" si="33"/>
        <v>0</v>
      </c>
      <c r="BI93" s="13" t="str">
        <f t="shared" si="55"/>
        <v/>
      </c>
      <c r="BJ93" s="4" t="str">
        <f t="shared" si="35"/>
        <v/>
      </c>
      <c r="BK93" s="13"/>
      <c r="BL93" s="2">
        <f t="shared" si="48"/>
        <v>19.5</v>
      </c>
      <c r="BM93" s="4">
        <f t="shared" si="36"/>
        <v>1.95</v>
      </c>
      <c r="BN93" s="4">
        <f t="shared" si="37"/>
        <v>0.2794</v>
      </c>
      <c r="BQ93" s="4">
        <f t="shared" si="38"/>
        <v>0</v>
      </c>
      <c r="BR93" s="13" t="str">
        <f t="shared" si="56"/>
        <v/>
      </c>
      <c r="BS93" s="4" t="str">
        <f t="shared" si="40"/>
        <v/>
      </c>
      <c r="BT93" s="25"/>
    </row>
    <row r="94">
      <c r="A94" s="2">
        <f t="shared" si="41"/>
        <v>20</v>
      </c>
      <c r="B94" s="4">
        <f t="shared" si="1"/>
        <v>2</v>
      </c>
      <c r="C94" s="4">
        <f t="shared" si="2"/>
        <v>0.254</v>
      </c>
      <c r="F94" s="4">
        <f t="shared" si="3"/>
        <v>0</v>
      </c>
      <c r="G94" s="13" t="str">
        <f t="shared" si="49"/>
        <v/>
      </c>
      <c r="H94" s="4" t="str">
        <f t="shared" si="5"/>
        <v/>
      </c>
      <c r="J94" s="2">
        <f t="shared" si="42"/>
        <v>20</v>
      </c>
      <c r="K94" s="4">
        <f t="shared" si="6"/>
        <v>2</v>
      </c>
      <c r="L94" s="4">
        <f t="shared" si="7"/>
        <v>0.254</v>
      </c>
      <c r="O94" s="4">
        <f t="shared" si="8"/>
        <v>0</v>
      </c>
      <c r="P94" s="13" t="str">
        <f t="shared" si="50"/>
        <v/>
      </c>
      <c r="Q94" s="4" t="str">
        <f t="shared" si="10"/>
        <v/>
      </c>
      <c r="S94" s="2">
        <f t="shared" si="43"/>
        <v>20</v>
      </c>
      <c r="T94" s="4">
        <f t="shared" si="11"/>
        <v>60</v>
      </c>
      <c r="U94" s="4">
        <f t="shared" si="12"/>
        <v>0.36</v>
      </c>
      <c r="V94" s="4">
        <f>152.875</f>
        <v>152.875</v>
      </c>
      <c r="W94" s="4">
        <f>153+3/16</f>
        <v>153.1875</v>
      </c>
      <c r="X94" s="4">
        <f t="shared" si="13"/>
        <v>0.3125</v>
      </c>
      <c r="Y94" s="13">
        <f t="shared" si="51"/>
        <v>0.3244428423</v>
      </c>
      <c r="Z94" s="4">
        <f t="shared" si="15"/>
        <v>0.02551306648</v>
      </c>
      <c r="AB94" s="2">
        <f t="shared" si="44"/>
        <v>20</v>
      </c>
      <c r="AC94" s="4">
        <f t="shared" si="16"/>
        <v>2</v>
      </c>
      <c r="AD94" s="4">
        <f t="shared" si="17"/>
        <v>0.254</v>
      </c>
      <c r="AG94" s="4">
        <f t="shared" si="18"/>
        <v>0</v>
      </c>
      <c r="AH94" s="13" t="str">
        <f t="shared" si="52"/>
        <v/>
      </c>
      <c r="AI94" s="4" t="str">
        <f t="shared" si="20"/>
        <v/>
      </c>
      <c r="AJ94" s="13"/>
      <c r="AK94" s="2">
        <f t="shared" si="45"/>
        <v>20</v>
      </c>
      <c r="AL94" s="4">
        <f t="shared" si="21"/>
        <v>2</v>
      </c>
      <c r="AM94" s="4">
        <f t="shared" si="22"/>
        <v>0.254</v>
      </c>
      <c r="AP94" s="4">
        <f t="shared" si="23"/>
        <v>0</v>
      </c>
      <c r="AQ94" s="13" t="str">
        <f t="shared" si="53"/>
        <v/>
      </c>
      <c r="AR94" s="4" t="str">
        <f t="shared" si="25"/>
        <v/>
      </c>
      <c r="AS94" s="13"/>
      <c r="AT94" s="2">
        <f t="shared" si="46"/>
        <v>20</v>
      </c>
      <c r="AU94" s="4">
        <f t="shared" si="26"/>
        <v>2</v>
      </c>
      <c r="AV94" s="4">
        <f t="shared" si="27"/>
        <v>0.254</v>
      </c>
      <c r="AY94" s="4">
        <f t="shared" si="28"/>
        <v>0</v>
      </c>
      <c r="AZ94" s="13" t="str">
        <f t="shared" si="54"/>
        <v/>
      </c>
      <c r="BA94" s="4" t="str">
        <f t="shared" si="30"/>
        <v/>
      </c>
      <c r="BB94" s="13"/>
      <c r="BC94" s="2">
        <f t="shared" si="47"/>
        <v>20</v>
      </c>
      <c r="BD94" s="4">
        <f t="shared" si="31"/>
        <v>2</v>
      </c>
      <c r="BE94" s="4">
        <f t="shared" si="32"/>
        <v>0.254</v>
      </c>
      <c r="BH94" s="4">
        <f t="shared" si="33"/>
        <v>0</v>
      </c>
      <c r="BI94" s="13" t="str">
        <f t="shared" si="55"/>
        <v/>
      </c>
      <c r="BJ94" s="4" t="str">
        <f t="shared" si="35"/>
        <v/>
      </c>
      <c r="BK94" s="13"/>
      <c r="BL94" s="2">
        <f t="shared" si="48"/>
        <v>20</v>
      </c>
      <c r="BM94" s="4">
        <f t="shared" si="36"/>
        <v>2</v>
      </c>
      <c r="BN94" s="4">
        <f t="shared" si="37"/>
        <v>0.254</v>
      </c>
      <c r="BQ94" s="4">
        <f t="shared" si="38"/>
        <v>0</v>
      </c>
      <c r="BR94" s="13" t="str">
        <f t="shared" si="56"/>
        <v/>
      </c>
      <c r="BS94" s="4" t="str">
        <f t="shared" si="40"/>
        <v/>
      </c>
      <c r="BT94" s="25"/>
    </row>
    <row r="95">
      <c r="A95" s="2">
        <f t="shared" si="41"/>
        <v>20.5</v>
      </c>
      <c r="B95" s="4">
        <f t="shared" si="1"/>
        <v>2.05</v>
      </c>
      <c r="C95" s="4">
        <f t="shared" si="2"/>
        <v>0.2286</v>
      </c>
      <c r="F95" s="4">
        <f t="shared" si="3"/>
        <v>0</v>
      </c>
      <c r="G95" s="13" t="str">
        <f t="shared" si="49"/>
        <v/>
      </c>
      <c r="H95" s="4" t="str">
        <f t="shared" si="5"/>
        <v/>
      </c>
      <c r="J95" s="2">
        <f t="shared" si="42"/>
        <v>20.5</v>
      </c>
      <c r="K95" s="4">
        <f t="shared" si="6"/>
        <v>2.05</v>
      </c>
      <c r="L95" s="4">
        <f t="shared" si="7"/>
        <v>0.2286</v>
      </c>
      <c r="O95" s="4">
        <f t="shared" si="8"/>
        <v>0</v>
      </c>
      <c r="P95" s="13" t="str">
        <f t="shared" si="50"/>
        <v/>
      </c>
      <c r="Q95" s="4" t="str">
        <f t="shared" si="10"/>
        <v/>
      </c>
      <c r="S95" s="2">
        <f t="shared" si="43"/>
        <v>20.5</v>
      </c>
      <c r="T95" s="4">
        <f t="shared" si="11"/>
        <v>61.5</v>
      </c>
      <c r="U95" s="4">
        <f t="shared" si="12"/>
        <v>0.33</v>
      </c>
      <c r="X95" s="4">
        <f t="shared" si="13"/>
        <v>0</v>
      </c>
      <c r="Y95" s="13" t="str">
        <f t="shared" si="51"/>
        <v/>
      </c>
      <c r="Z95" s="4" t="str">
        <f t="shared" si="15"/>
        <v/>
      </c>
      <c r="AB95" s="2">
        <f t="shared" si="44"/>
        <v>20.5</v>
      </c>
      <c r="AC95" s="4">
        <f t="shared" si="16"/>
        <v>2.05</v>
      </c>
      <c r="AD95" s="4">
        <f t="shared" si="17"/>
        <v>0.2286</v>
      </c>
      <c r="AG95" s="4">
        <f t="shared" si="18"/>
        <v>0</v>
      </c>
      <c r="AH95" s="13" t="str">
        <f t="shared" si="52"/>
        <v/>
      </c>
      <c r="AI95" s="4" t="str">
        <f t="shared" si="20"/>
        <v/>
      </c>
      <c r="AJ95" s="13"/>
      <c r="AK95" s="2">
        <f t="shared" si="45"/>
        <v>20.5</v>
      </c>
      <c r="AL95" s="4">
        <f t="shared" si="21"/>
        <v>2.05</v>
      </c>
      <c r="AM95" s="4">
        <f t="shared" si="22"/>
        <v>0.2286</v>
      </c>
      <c r="AP95" s="4">
        <f t="shared" si="23"/>
        <v>0</v>
      </c>
      <c r="AQ95" s="13" t="str">
        <f t="shared" si="53"/>
        <v/>
      </c>
      <c r="AR95" s="4" t="str">
        <f t="shared" si="25"/>
        <v/>
      </c>
      <c r="AS95" s="13"/>
      <c r="AT95" s="2">
        <f t="shared" si="46"/>
        <v>20.5</v>
      </c>
      <c r="AU95" s="4">
        <f t="shared" si="26"/>
        <v>2.05</v>
      </c>
      <c r="AV95" s="4">
        <f t="shared" si="27"/>
        <v>0.2286</v>
      </c>
      <c r="AY95" s="4">
        <f t="shared" si="28"/>
        <v>0</v>
      </c>
      <c r="AZ95" s="13" t="str">
        <f t="shared" si="54"/>
        <v/>
      </c>
      <c r="BA95" s="4" t="str">
        <f t="shared" si="30"/>
        <v/>
      </c>
      <c r="BB95" s="13"/>
      <c r="BC95" s="2">
        <f t="shared" si="47"/>
        <v>20.5</v>
      </c>
      <c r="BD95" s="4">
        <f t="shared" si="31"/>
        <v>2.05</v>
      </c>
      <c r="BE95" s="4">
        <f t="shared" si="32"/>
        <v>0.2286</v>
      </c>
      <c r="BH95" s="4">
        <f t="shared" si="33"/>
        <v>0</v>
      </c>
      <c r="BI95" s="13" t="str">
        <f t="shared" si="55"/>
        <v/>
      </c>
      <c r="BJ95" s="4" t="str">
        <f t="shared" si="35"/>
        <v/>
      </c>
      <c r="BK95" s="13"/>
      <c r="BL95" s="2">
        <f t="shared" si="48"/>
        <v>20.5</v>
      </c>
      <c r="BM95" s="4">
        <f t="shared" si="36"/>
        <v>2.05</v>
      </c>
      <c r="BN95" s="4">
        <f t="shared" si="37"/>
        <v>0.2286</v>
      </c>
      <c r="BQ95" s="4">
        <f t="shared" si="38"/>
        <v>0</v>
      </c>
      <c r="BR95" s="13" t="str">
        <f t="shared" si="56"/>
        <v/>
      </c>
      <c r="BS95" s="4" t="str">
        <f t="shared" si="40"/>
        <v/>
      </c>
      <c r="BT95" s="25"/>
    </row>
    <row r="96">
      <c r="A96" s="2">
        <f t="shared" si="41"/>
        <v>21</v>
      </c>
      <c r="B96" s="4">
        <f t="shared" si="1"/>
        <v>2.1</v>
      </c>
      <c r="C96" s="4">
        <f t="shared" si="2"/>
        <v>0.2032</v>
      </c>
      <c r="F96" s="4">
        <f t="shared" si="3"/>
        <v>0</v>
      </c>
      <c r="G96" s="13" t="str">
        <f t="shared" si="49"/>
        <v/>
      </c>
      <c r="H96" s="4" t="str">
        <f t="shared" si="5"/>
        <v/>
      </c>
      <c r="J96" s="2">
        <f t="shared" si="42"/>
        <v>21</v>
      </c>
      <c r="K96" s="4">
        <f t="shared" si="6"/>
        <v>2.1</v>
      </c>
      <c r="L96" s="4">
        <f t="shared" si="7"/>
        <v>0.2032</v>
      </c>
      <c r="O96" s="4">
        <f t="shared" si="8"/>
        <v>0</v>
      </c>
      <c r="P96" s="13" t="str">
        <f t="shared" si="50"/>
        <v/>
      </c>
      <c r="Q96" s="4" t="str">
        <f t="shared" si="10"/>
        <v/>
      </c>
      <c r="S96" s="2">
        <f t="shared" si="43"/>
        <v>21</v>
      </c>
      <c r="T96" s="4">
        <f t="shared" si="11"/>
        <v>63</v>
      </c>
      <c r="U96" s="4">
        <f t="shared" si="12"/>
        <v>0.3</v>
      </c>
      <c r="V96" s="4">
        <f>153-1/16</f>
        <v>152.9375</v>
      </c>
      <c r="W96" s="2">
        <v>153.125</v>
      </c>
      <c r="X96" s="4">
        <f t="shared" si="13"/>
        <v>0.1875</v>
      </c>
      <c r="Y96" s="13">
        <f t="shared" si="51"/>
        <v>0.251312345</v>
      </c>
      <c r="Z96" s="4">
        <f t="shared" si="15"/>
        <v>0.01725045515</v>
      </c>
      <c r="AB96" s="2">
        <f t="shared" si="44"/>
        <v>21</v>
      </c>
      <c r="AC96" s="4">
        <f t="shared" si="16"/>
        <v>2.1</v>
      </c>
      <c r="AD96" s="4">
        <f t="shared" si="17"/>
        <v>0.2032</v>
      </c>
      <c r="AG96" s="4">
        <f t="shared" si="18"/>
        <v>0</v>
      </c>
      <c r="AH96" s="13" t="str">
        <f t="shared" si="52"/>
        <v/>
      </c>
      <c r="AI96" s="4" t="str">
        <f t="shared" si="20"/>
        <v/>
      </c>
      <c r="AJ96" s="13"/>
      <c r="AK96" s="2">
        <f t="shared" si="45"/>
        <v>21</v>
      </c>
      <c r="AL96" s="4">
        <f t="shared" si="21"/>
        <v>2.1</v>
      </c>
      <c r="AM96" s="4">
        <f t="shared" si="22"/>
        <v>0.2032</v>
      </c>
      <c r="AP96" s="4">
        <f t="shared" si="23"/>
        <v>0</v>
      </c>
      <c r="AQ96" s="13" t="str">
        <f t="shared" si="53"/>
        <v/>
      </c>
      <c r="AR96" s="4" t="str">
        <f t="shared" si="25"/>
        <v/>
      </c>
      <c r="AS96" s="13"/>
      <c r="AT96" s="2">
        <f t="shared" si="46"/>
        <v>21</v>
      </c>
      <c r="AU96" s="4">
        <f t="shared" si="26"/>
        <v>2.1</v>
      </c>
      <c r="AV96" s="4">
        <f t="shared" si="27"/>
        <v>0.2032</v>
      </c>
      <c r="AY96" s="4">
        <f t="shared" si="28"/>
        <v>0</v>
      </c>
      <c r="AZ96" s="13" t="str">
        <f t="shared" si="54"/>
        <v/>
      </c>
      <c r="BA96" s="4" t="str">
        <f t="shared" si="30"/>
        <v/>
      </c>
      <c r="BB96" s="13"/>
      <c r="BC96" s="2">
        <f t="shared" si="47"/>
        <v>21</v>
      </c>
      <c r="BD96" s="4">
        <f t="shared" si="31"/>
        <v>2.1</v>
      </c>
      <c r="BE96" s="4">
        <f t="shared" si="32"/>
        <v>0.2032</v>
      </c>
      <c r="BH96" s="4">
        <f t="shared" si="33"/>
        <v>0</v>
      </c>
      <c r="BI96" s="13" t="str">
        <f t="shared" si="55"/>
        <v/>
      </c>
      <c r="BJ96" s="4" t="str">
        <f t="shared" si="35"/>
        <v/>
      </c>
      <c r="BK96" s="13"/>
      <c r="BL96" s="2">
        <f t="shared" si="48"/>
        <v>21</v>
      </c>
      <c r="BM96" s="4">
        <f t="shared" si="36"/>
        <v>2.1</v>
      </c>
      <c r="BN96" s="4">
        <f t="shared" si="37"/>
        <v>0.2032</v>
      </c>
      <c r="BQ96" s="4">
        <f t="shared" si="38"/>
        <v>0</v>
      </c>
      <c r="BR96" s="13" t="str">
        <f t="shared" si="56"/>
        <v/>
      </c>
      <c r="BS96" s="4" t="str">
        <f t="shared" si="40"/>
        <v/>
      </c>
      <c r="BT96" s="25"/>
    </row>
    <row r="97">
      <c r="A97" s="2">
        <f t="shared" si="41"/>
        <v>21.5</v>
      </c>
      <c r="B97" s="4">
        <f t="shared" si="1"/>
        <v>2.15</v>
      </c>
      <c r="C97" s="4">
        <f t="shared" si="2"/>
        <v>0.1778</v>
      </c>
      <c r="F97" s="4">
        <f t="shared" si="3"/>
        <v>0</v>
      </c>
      <c r="G97" s="13" t="str">
        <f t="shared" si="49"/>
        <v/>
      </c>
      <c r="H97" s="4" t="str">
        <f t="shared" si="5"/>
        <v/>
      </c>
      <c r="J97" s="2">
        <f t="shared" si="42"/>
        <v>21.5</v>
      </c>
      <c r="K97" s="4">
        <f t="shared" si="6"/>
        <v>2.15</v>
      </c>
      <c r="L97" s="4">
        <f t="shared" si="7"/>
        <v>0.1778</v>
      </c>
      <c r="O97" s="4">
        <f t="shared" si="8"/>
        <v>0</v>
      </c>
      <c r="P97" s="13" t="str">
        <f t="shared" si="50"/>
        <v/>
      </c>
      <c r="Q97" s="4" t="str">
        <f t="shared" si="10"/>
        <v/>
      </c>
      <c r="S97" s="2">
        <f t="shared" si="43"/>
        <v>21.5</v>
      </c>
      <c r="T97" s="4">
        <f t="shared" si="11"/>
        <v>64.5</v>
      </c>
      <c r="U97" s="4">
        <f t="shared" si="12"/>
        <v>0.27</v>
      </c>
      <c r="X97" s="4">
        <f t="shared" si="13"/>
        <v>0</v>
      </c>
      <c r="Y97" s="13" t="str">
        <f t="shared" si="51"/>
        <v/>
      </c>
      <c r="Z97" s="4" t="str">
        <f t="shared" si="15"/>
        <v/>
      </c>
      <c r="AB97" s="2">
        <f t="shared" si="44"/>
        <v>21.5</v>
      </c>
      <c r="AC97" s="4">
        <f t="shared" si="16"/>
        <v>2.15</v>
      </c>
      <c r="AD97" s="4">
        <f t="shared" si="17"/>
        <v>0.1778</v>
      </c>
      <c r="AG97" s="4">
        <f t="shared" si="18"/>
        <v>0</v>
      </c>
      <c r="AH97" s="13" t="str">
        <f t="shared" si="52"/>
        <v/>
      </c>
      <c r="AI97" s="4" t="str">
        <f t="shared" si="20"/>
        <v/>
      </c>
      <c r="AJ97" s="13"/>
      <c r="AK97" s="2">
        <f t="shared" si="45"/>
        <v>21.5</v>
      </c>
      <c r="AL97" s="4">
        <f t="shared" si="21"/>
        <v>2.15</v>
      </c>
      <c r="AM97" s="4">
        <f t="shared" si="22"/>
        <v>0.1778</v>
      </c>
      <c r="AP97" s="4">
        <f t="shared" si="23"/>
        <v>0</v>
      </c>
      <c r="AQ97" s="13" t="str">
        <f t="shared" si="53"/>
        <v/>
      </c>
      <c r="AR97" s="4" t="str">
        <f t="shared" si="25"/>
        <v/>
      </c>
      <c r="AS97" s="13"/>
      <c r="AT97" s="2">
        <f t="shared" si="46"/>
        <v>21.5</v>
      </c>
      <c r="AU97" s="4">
        <f t="shared" si="26"/>
        <v>2.15</v>
      </c>
      <c r="AV97" s="4">
        <f t="shared" si="27"/>
        <v>0.1778</v>
      </c>
      <c r="AY97" s="4">
        <f t="shared" si="28"/>
        <v>0</v>
      </c>
      <c r="AZ97" s="13" t="str">
        <f t="shared" si="54"/>
        <v/>
      </c>
      <c r="BA97" s="4" t="str">
        <f t="shared" si="30"/>
        <v/>
      </c>
      <c r="BB97" s="13"/>
      <c r="BC97" s="2">
        <f t="shared" si="47"/>
        <v>21.5</v>
      </c>
      <c r="BD97" s="4">
        <f t="shared" si="31"/>
        <v>2.15</v>
      </c>
      <c r="BE97" s="4">
        <f t="shared" si="32"/>
        <v>0.1778</v>
      </c>
      <c r="BH97" s="4">
        <f t="shared" si="33"/>
        <v>0</v>
      </c>
      <c r="BI97" s="13" t="str">
        <f t="shared" si="55"/>
        <v/>
      </c>
      <c r="BJ97" s="4" t="str">
        <f t="shared" si="35"/>
        <v/>
      </c>
      <c r="BK97" s="13"/>
      <c r="BL97" s="2">
        <f t="shared" si="48"/>
        <v>21.5</v>
      </c>
      <c r="BM97" s="4">
        <f t="shared" si="36"/>
        <v>2.15</v>
      </c>
      <c r="BN97" s="4">
        <f t="shared" si="37"/>
        <v>0.1778</v>
      </c>
      <c r="BQ97" s="4">
        <f t="shared" si="38"/>
        <v>0</v>
      </c>
      <c r="BR97" s="13" t="str">
        <f t="shared" si="56"/>
        <v/>
      </c>
      <c r="BS97" s="4" t="str">
        <f t="shared" si="40"/>
        <v/>
      </c>
      <c r="BT97" s="25"/>
    </row>
    <row r="98">
      <c r="A98" s="2">
        <f t="shared" si="41"/>
        <v>22</v>
      </c>
      <c r="B98" s="4">
        <f t="shared" si="1"/>
        <v>2.2</v>
      </c>
      <c r="C98" s="4">
        <f t="shared" si="2"/>
        <v>0.1524</v>
      </c>
      <c r="F98" s="4">
        <f t="shared" si="3"/>
        <v>0</v>
      </c>
      <c r="G98" s="13" t="str">
        <f t="shared" si="49"/>
        <v/>
      </c>
      <c r="H98" s="4" t="str">
        <f t="shared" si="5"/>
        <v/>
      </c>
      <c r="J98" s="2">
        <f t="shared" si="42"/>
        <v>22</v>
      </c>
      <c r="K98" s="4">
        <f t="shared" si="6"/>
        <v>2.2</v>
      </c>
      <c r="L98" s="4">
        <f t="shared" si="7"/>
        <v>0.1524</v>
      </c>
      <c r="O98" s="4">
        <f t="shared" si="8"/>
        <v>0</v>
      </c>
      <c r="P98" s="13" t="str">
        <f t="shared" si="50"/>
        <v/>
      </c>
      <c r="Q98" s="4" t="str">
        <f t="shared" si="10"/>
        <v/>
      </c>
      <c r="S98" s="2">
        <f t="shared" si="43"/>
        <v>22</v>
      </c>
      <c r="T98" s="4">
        <f t="shared" si="11"/>
        <v>66</v>
      </c>
      <c r="U98" s="4">
        <f t="shared" si="12"/>
        <v>0.24</v>
      </c>
      <c r="V98" s="2">
        <v>153.0</v>
      </c>
      <c r="W98" s="4">
        <f>153.125-1/32</f>
        <v>153.09375</v>
      </c>
      <c r="X98" s="4">
        <f t="shared" si="13"/>
        <v>0.09375</v>
      </c>
      <c r="Y98" s="13">
        <f t="shared" si="51"/>
        <v>0.1777046633</v>
      </c>
      <c r="Z98" s="4">
        <f t="shared" si="15"/>
        <v>0.006610571651</v>
      </c>
      <c r="AB98" s="2">
        <f t="shared" si="44"/>
        <v>22</v>
      </c>
      <c r="AC98" s="4">
        <f t="shared" si="16"/>
        <v>2.2</v>
      </c>
      <c r="AD98" s="4">
        <f t="shared" si="17"/>
        <v>0.1524</v>
      </c>
      <c r="AG98" s="4">
        <f t="shared" si="18"/>
        <v>0</v>
      </c>
      <c r="AH98" s="13" t="str">
        <f t="shared" si="52"/>
        <v/>
      </c>
      <c r="AI98" s="4" t="str">
        <f t="shared" si="20"/>
        <v/>
      </c>
      <c r="AJ98" s="13"/>
      <c r="AK98" s="2">
        <f t="shared" si="45"/>
        <v>22</v>
      </c>
      <c r="AL98" s="4">
        <f t="shared" si="21"/>
        <v>2.2</v>
      </c>
      <c r="AM98" s="4">
        <f t="shared" si="22"/>
        <v>0.1524</v>
      </c>
      <c r="AP98" s="4">
        <f t="shared" si="23"/>
        <v>0</v>
      </c>
      <c r="AQ98" s="13" t="str">
        <f t="shared" si="53"/>
        <v/>
      </c>
      <c r="AR98" s="4" t="str">
        <f t="shared" si="25"/>
        <v/>
      </c>
      <c r="AS98" s="13"/>
      <c r="AT98" s="2">
        <f t="shared" si="46"/>
        <v>22</v>
      </c>
      <c r="AU98" s="4">
        <f t="shared" si="26"/>
        <v>2.2</v>
      </c>
      <c r="AV98" s="4">
        <f t="shared" si="27"/>
        <v>0.1524</v>
      </c>
      <c r="AY98" s="4">
        <f t="shared" si="28"/>
        <v>0</v>
      </c>
      <c r="AZ98" s="13" t="str">
        <f t="shared" si="54"/>
        <v/>
      </c>
      <c r="BA98" s="4" t="str">
        <f t="shared" si="30"/>
        <v/>
      </c>
      <c r="BB98" s="13"/>
      <c r="BC98" s="2">
        <f t="shared" si="47"/>
        <v>22</v>
      </c>
      <c r="BD98" s="4">
        <f t="shared" si="31"/>
        <v>2.2</v>
      </c>
      <c r="BE98" s="4">
        <f t="shared" si="32"/>
        <v>0.1524</v>
      </c>
      <c r="BH98" s="4">
        <f t="shared" si="33"/>
        <v>0</v>
      </c>
      <c r="BI98" s="13" t="str">
        <f t="shared" si="55"/>
        <v/>
      </c>
      <c r="BJ98" s="4" t="str">
        <f t="shared" si="35"/>
        <v/>
      </c>
      <c r="BK98" s="13"/>
      <c r="BL98" s="2">
        <f t="shared" si="48"/>
        <v>22</v>
      </c>
      <c r="BM98" s="4">
        <f t="shared" si="36"/>
        <v>2.2</v>
      </c>
      <c r="BN98" s="4">
        <f t="shared" si="37"/>
        <v>0.1524</v>
      </c>
      <c r="BQ98" s="4">
        <f t="shared" si="38"/>
        <v>0</v>
      </c>
      <c r="BR98" s="13" t="str">
        <f t="shared" si="56"/>
        <v/>
      </c>
      <c r="BS98" s="4" t="str">
        <f t="shared" si="40"/>
        <v/>
      </c>
      <c r="BT98" s="25"/>
    </row>
    <row r="99">
      <c r="A99" s="2">
        <f t="shared" si="41"/>
        <v>22.5</v>
      </c>
      <c r="B99" s="4">
        <f t="shared" si="1"/>
        <v>2.25</v>
      </c>
      <c r="C99" s="4">
        <f t="shared" si="2"/>
        <v>0.127</v>
      </c>
      <c r="F99" s="4">
        <f t="shared" si="3"/>
        <v>0</v>
      </c>
      <c r="G99" s="13" t="str">
        <f t="shared" si="49"/>
        <v/>
      </c>
      <c r="H99" s="4" t="str">
        <f t="shared" si="5"/>
        <v/>
      </c>
      <c r="J99" s="2">
        <f t="shared" si="42"/>
        <v>22.5</v>
      </c>
      <c r="K99" s="4">
        <f t="shared" si="6"/>
        <v>2.25</v>
      </c>
      <c r="L99" s="4">
        <f t="shared" si="7"/>
        <v>0.127</v>
      </c>
      <c r="O99" s="4">
        <f t="shared" si="8"/>
        <v>0</v>
      </c>
      <c r="P99" s="13" t="str">
        <f t="shared" si="50"/>
        <v/>
      </c>
      <c r="Q99" s="4" t="str">
        <f t="shared" si="10"/>
        <v/>
      </c>
      <c r="S99" s="2">
        <f t="shared" si="43"/>
        <v>22.5</v>
      </c>
      <c r="T99" s="4">
        <f t="shared" si="11"/>
        <v>67.5</v>
      </c>
      <c r="U99" s="4">
        <f t="shared" si="12"/>
        <v>0.21</v>
      </c>
      <c r="X99" s="4">
        <f t="shared" si="13"/>
        <v>0</v>
      </c>
      <c r="Y99" s="13" t="str">
        <f t="shared" si="51"/>
        <v/>
      </c>
      <c r="Z99" s="4" t="str">
        <f t="shared" si="15"/>
        <v/>
      </c>
      <c r="AB99" s="2">
        <f t="shared" si="44"/>
        <v>22.5</v>
      </c>
      <c r="AC99" s="4">
        <f t="shared" si="16"/>
        <v>2.25</v>
      </c>
      <c r="AD99" s="4">
        <f t="shared" si="17"/>
        <v>0.127</v>
      </c>
      <c r="AG99" s="4">
        <f t="shared" si="18"/>
        <v>0</v>
      </c>
      <c r="AH99" s="13" t="str">
        <f t="shared" si="52"/>
        <v/>
      </c>
      <c r="AI99" s="4" t="str">
        <f t="shared" si="20"/>
        <v/>
      </c>
      <c r="AJ99" s="13"/>
      <c r="AK99" s="2">
        <f t="shared" si="45"/>
        <v>22.5</v>
      </c>
      <c r="AL99" s="4">
        <f t="shared" si="21"/>
        <v>2.25</v>
      </c>
      <c r="AM99" s="4">
        <f t="shared" si="22"/>
        <v>0.127</v>
      </c>
      <c r="AP99" s="4">
        <f t="shared" si="23"/>
        <v>0</v>
      </c>
      <c r="AQ99" s="13" t="str">
        <f t="shared" si="53"/>
        <v/>
      </c>
      <c r="AR99" s="4" t="str">
        <f t="shared" si="25"/>
        <v/>
      </c>
      <c r="AS99" s="13"/>
      <c r="AT99" s="2">
        <f t="shared" si="46"/>
        <v>22.5</v>
      </c>
      <c r="AU99" s="4">
        <f t="shared" si="26"/>
        <v>2.25</v>
      </c>
      <c r="AV99" s="4">
        <f t="shared" si="27"/>
        <v>0.127</v>
      </c>
      <c r="AY99" s="4">
        <f t="shared" si="28"/>
        <v>0</v>
      </c>
      <c r="AZ99" s="13" t="str">
        <f t="shared" si="54"/>
        <v/>
      </c>
      <c r="BA99" s="4" t="str">
        <f t="shared" si="30"/>
        <v/>
      </c>
      <c r="BB99" s="13"/>
      <c r="BC99" s="2">
        <f t="shared" si="47"/>
        <v>22.5</v>
      </c>
      <c r="BD99" s="4">
        <f t="shared" si="31"/>
        <v>2.25</v>
      </c>
      <c r="BE99" s="4">
        <f t="shared" si="32"/>
        <v>0.127</v>
      </c>
      <c r="BH99" s="4">
        <f t="shared" si="33"/>
        <v>0</v>
      </c>
      <c r="BI99" s="13" t="str">
        <f t="shared" si="55"/>
        <v/>
      </c>
      <c r="BJ99" s="4" t="str">
        <f t="shared" si="35"/>
        <v/>
      </c>
      <c r="BK99" s="13"/>
      <c r="BL99" s="2">
        <f t="shared" si="48"/>
        <v>22.5</v>
      </c>
      <c r="BM99" s="4">
        <f t="shared" si="36"/>
        <v>2.25</v>
      </c>
      <c r="BN99" s="4">
        <f t="shared" si="37"/>
        <v>0.127</v>
      </c>
      <c r="BQ99" s="4">
        <f t="shared" si="38"/>
        <v>0</v>
      </c>
      <c r="BR99" s="13" t="str">
        <f t="shared" si="56"/>
        <v/>
      </c>
      <c r="BS99" s="4" t="str">
        <f t="shared" si="40"/>
        <v/>
      </c>
      <c r="BT99" s="25"/>
    </row>
    <row r="100">
      <c r="A100" s="2">
        <f t="shared" si="41"/>
        <v>23</v>
      </c>
      <c r="B100" s="4">
        <f t="shared" si="1"/>
        <v>2.3</v>
      </c>
      <c r="C100" s="4">
        <f t="shared" si="2"/>
        <v>0.1016</v>
      </c>
      <c r="F100" s="4">
        <f t="shared" si="3"/>
        <v>0</v>
      </c>
      <c r="G100" s="13" t="str">
        <f t="shared" si="49"/>
        <v/>
      </c>
      <c r="H100" s="4" t="str">
        <f t="shared" si="5"/>
        <v/>
      </c>
      <c r="J100" s="2">
        <f t="shared" si="42"/>
        <v>23</v>
      </c>
      <c r="K100" s="4">
        <f t="shared" si="6"/>
        <v>2.3</v>
      </c>
      <c r="L100" s="4">
        <f t="shared" si="7"/>
        <v>0.1016</v>
      </c>
      <c r="O100" s="4">
        <f t="shared" si="8"/>
        <v>0</v>
      </c>
      <c r="P100" s="13" t="str">
        <f t="shared" si="50"/>
        <v/>
      </c>
      <c r="Q100" s="4" t="str">
        <f t="shared" si="10"/>
        <v/>
      </c>
      <c r="S100" s="2">
        <f t="shared" si="43"/>
        <v>23</v>
      </c>
      <c r="T100" s="4">
        <f t="shared" si="11"/>
        <v>69</v>
      </c>
      <c r="U100" s="4">
        <f t="shared" si="12"/>
        <v>0.18</v>
      </c>
      <c r="V100" s="4">
        <f t="shared" ref="V100:W100" si="57">153+1/32</f>
        <v>153.03125</v>
      </c>
      <c r="W100" s="4">
        <f t="shared" si="57"/>
        <v>153.03125</v>
      </c>
      <c r="X100" s="4">
        <f t="shared" si="13"/>
        <v>0</v>
      </c>
      <c r="Y100" s="13">
        <f t="shared" si="51"/>
        <v>0</v>
      </c>
      <c r="Z100" s="4">
        <f t="shared" si="15"/>
        <v>-0.002558808012</v>
      </c>
      <c r="AB100" s="2">
        <f t="shared" si="44"/>
        <v>23</v>
      </c>
      <c r="AC100" s="4">
        <f t="shared" si="16"/>
        <v>2.3</v>
      </c>
      <c r="AD100" s="4">
        <f t="shared" si="17"/>
        <v>0.1016</v>
      </c>
      <c r="AG100" s="4">
        <f t="shared" si="18"/>
        <v>0</v>
      </c>
      <c r="AH100" s="13" t="str">
        <f t="shared" si="52"/>
        <v/>
      </c>
      <c r="AI100" s="4" t="str">
        <f t="shared" si="20"/>
        <v/>
      </c>
      <c r="AJ100" s="13"/>
      <c r="AK100" s="2">
        <f t="shared" si="45"/>
        <v>23</v>
      </c>
      <c r="AL100" s="4">
        <f t="shared" si="21"/>
        <v>2.3</v>
      </c>
      <c r="AM100" s="4">
        <f t="shared" si="22"/>
        <v>0.1016</v>
      </c>
      <c r="AP100" s="4">
        <f t="shared" si="23"/>
        <v>0</v>
      </c>
      <c r="AQ100" s="13" t="str">
        <f t="shared" si="53"/>
        <v/>
      </c>
      <c r="AR100" s="4" t="str">
        <f t="shared" si="25"/>
        <v/>
      </c>
      <c r="AS100" s="13"/>
      <c r="AT100" s="2">
        <f t="shared" si="46"/>
        <v>23</v>
      </c>
      <c r="AU100" s="4">
        <f t="shared" si="26"/>
        <v>2.3</v>
      </c>
      <c r="AV100" s="4">
        <f t="shared" si="27"/>
        <v>0.1016</v>
      </c>
      <c r="AY100" s="4">
        <f t="shared" si="28"/>
        <v>0</v>
      </c>
      <c r="AZ100" s="13" t="str">
        <f t="shared" si="54"/>
        <v/>
      </c>
      <c r="BA100" s="4" t="str">
        <f t="shared" si="30"/>
        <v/>
      </c>
      <c r="BB100" s="13"/>
      <c r="BC100" s="2">
        <f t="shared" si="47"/>
        <v>23</v>
      </c>
      <c r="BD100" s="4">
        <f t="shared" si="31"/>
        <v>2.3</v>
      </c>
      <c r="BE100" s="4">
        <f t="shared" si="32"/>
        <v>0.1016</v>
      </c>
      <c r="BH100" s="4">
        <f t="shared" si="33"/>
        <v>0</v>
      </c>
      <c r="BI100" s="13" t="str">
        <f t="shared" si="55"/>
        <v/>
      </c>
      <c r="BJ100" s="4" t="str">
        <f t="shared" si="35"/>
        <v/>
      </c>
      <c r="BK100" s="13"/>
      <c r="BL100" s="2">
        <f t="shared" si="48"/>
        <v>23</v>
      </c>
      <c r="BM100" s="4">
        <f t="shared" si="36"/>
        <v>2.3</v>
      </c>
      <c r="BN100" s="4">
        <f t="shared" si="37"/>
        <v>0.1016</v>
      </c>
      <c r="BQ100" s="4">
        <f t="shared" si="38"/>
        <v>0</v>
      </c>
      <c r="BR100" s="13" t="str">
        <f t="shared" si="56"/>
        <v/>
      </c>
      <c r="BS100" s="4" t="str">
        <f t="shared" si="40"/>
        <v/>
      </c>
      <c r="BT100" s="25"/>
    </row>
    <row r="101">
      <c r="A101" s="2">
        <f t="shared" si="41"/>
        <v>23.5</v>
      </c>
      <c r="B101" s="4">
        <f t="shared" si="1"/>
        <v>2.35</v>
      </c>
      <c r="C101" s="4">
        <f t="shared" si="2"/>
        <v>0.0762</v>
      </c>
      <c r="F101" s="4">
        <f t="shared" si="3"/>
        <v>0</v>
      </c>
      <c r="G101" s="13" t="str">
        <f t="shared" si="49"/>
        <v/>
      </c>
      <c r="H101" s="4" t="str">
        <f t="shared" si="5"/>
        <v/>
      </c>
      <c r="J101" s="2">
        <f t="shared" si="42"/>
        <v>23.5</v>
      </c>
      <c r="K101" s="4">
        <f t="shared" si="6"/>
        <v>2.35</v>
      </c>
      <c r="L101" s="4">
        <f t="shared" si="7"/>
        <v>0.0762</v>
      </c>
      <c r="O101" s="4">
        <f t="shared" si="8"/>
        <v>0</v>
      </c>
      <c r="P101" s="13" t="str">
        <f t="shared" si="50"/>
        <v/>
      </c>
      <c r="Q101" s="4" t="str">
        <f t="shared" si="10"/>
        <v/>
      </c>
      <c r="S101" s="2">
        <f t="shared" si="43"/>
        <v>23.5</v>
      </c>
      <c r="T101" s="4">
        <f t="shared" si="11"/>
        <v>70.5</v>
      </c>
      <c r="U101" s="4">
        <f t="shared" si="12"/>
        <v>0.15</v>
      </c>
      <c r="X101" s="4">
        <f t="shared" si="13"/>
        <v>0</v>
      </c>
      <c r="Y101" s="13" t="str">
        <f t="shared" si="51"/>
        <v/>
      </c>
      <c r="Z101" s="4" t="str">
        <f t="shared" si="15"/>
        <v/>
      </c>
      <c r="AB101" s="2">
        <f t="shared" si="44"/>
        <v>23.5</v>
      </c>
      <c r="AC101" s="4">
        <f t="shared" si="16"/>
        <v>2.35</v>
      </c>
      <c r="AD101" s="4">
        <f t="shared" si="17"/>
        <v>0.0762</v>
      </c>
      <c r="AG101" s="4">
        <f t="shared" si="18"/>
        <v>0</v>
      </c>
      <c r="AH101" s="13" t="str">
        <f t="shared" si="52"/>
        <v/>
      </c>
      <c r="AI101" s="4" t="str">
        <f t="shared" si="20"/>
        <v/>
      </c>
      <c r="AJ101" s="13"/>
      <c r="AK101" s="2">
        <f t="shared" si="45"/>
        <v>23.5</v>
      </c>
      <c r="AL101" s="4">
        <f t="shared" si="21"/>
        <v>2.35</v>
      </c>
      <c r="AM101" s="4">
        <f t="shared" si="22"/>
        <v>0.0762</v>
      </c>
      <c r="AP101" s="4">
        <f t="shared" si="23"/>
        <v>0</v>
      </c>
      <c r="AQ101" s="13" t="str">
        <f t="shared" si="53"/>
        <v/>
      </c>
      <c r="AR101" s="4" t="str">
        <f t="shared" si="25"/>
        <v/>
      </c>
      <c r="AS101" s="13"/>
      <c r="AT101" s="2">
        <f t="shared" si="46"/>
        <v>23.5</v>
      </c>
      <c r="AU101" s="4">
        <f t="shared" si="26"/>
        <v>2.35</v>
      </c>
      <c r="AV101" s="4">
        <f t="shared" si="27"/>
        <v>0.0762</v>
      </c>
      <c r="AY101" s="4">
        <f t="shared" si="28"/>
        <v>0</v>
      </c>
      <c r="AZ101" s="13" t="str">
        <f t="shared" si="54"/>
        <v/>
      </c>
      <c r="BA101" s="4" t="str">
        <f t="shared" si="30"/>
        <v/>
      </c>
      <c r="BB101" s="13"/>
      <c r="BC101" s="2">
        <f t="shared" si="47"/>
        <v>23.5</v>
      </c>
      <c r="BD101" s="4">
        <f t="shared" si="31"/>
        <v>2.35</v>
      </c>
      <c r="BE101" s="4">
        <f t="shared" si="32"/>
        <v>0.0762</v>
      </c>
      <c r="BH101" s="4">
        <f t="shared" si="33"/>
        <v>0</v>
      </c>
      <c r="BI101" s="13" t="str">
        <f t="shared" si="55"/>
        <v/>
      </c>
      <c r="BJ101" s="4" t="str">
        <f t="shared" si="35"/>
        <v/>
      </c>
      <c r="BK101" s="13"/>
      <c r="BL101" s="2">
        <f t="shared" si="48"/>
        <v>23.5</v>
      </c>
      <c r="BM101" s="4">
        <f t="shared" si="36"/>
        <v>2.35</v>
      </c>
      <c r="BN101" s="4">
        <f t="shared" si="37"/>
        <v>0.0762</v>
      </c>
      <c r="BQ101" s="4">
        <f t="shared" si="38"/>
        <v>0</v>
      </c>
      <c r="BR101" s="13" t="str">
        <f t="shared" si="56"/>
        <v/>
      </c>
      <c r="BS101" s="4" t="str">
        <f t="shared" si="40"/>
        <v/>
      </c>
      <c r="BT101" s="25"/>
    </row>
    <row r="102">
      <c r="A102" s="2">
        <f t="shared" si="41"/>
        <v>24</v>
      </c>
      <c r="B102" s="4">
        <f t="shared" si="1"/>
        <v>2.4</v>
      </c>
      <c r="C102" s="4">
        <f t="shared" si="2"/>
        <v>0.0508</v>
      </c>
      <c r="F102" s="4">
        <f t="shared" si="3"/>
        <v>0</v>
      </c>
      <c r="G102" s="13" t="str">
        <f t="shared" si="49"/>
        <v/>
      </c>
      <c r="H102" s="4" t="str">
        <f t="shared" si="5"/>
        <v/>
      </c>
      <c r="J102" s="2">
        <f t="shared" si="42"/>
        <v>24</v>
      </c>
      <c r="K102" s="4">
        <f t="shared" si="6"/>
        <v>2.4</v>
      </c>
      <c r="L102" s="4">
        <f t="shared" si="7"/>
        <v>0.0508</v>
      </c>
      <c r="O102" s="4">
        <f t="shared" si="8"/>
        <v>0</v>
      </c>
      <c r="P102" s="13" t="str">
        <f t="shared" si="50"/>
        <v/>
      </c>
      <c r="Q102" s="4" t="str">
        <f t="shared" si="10"/>
        <v/>
      </c>
      <c r="S102" s="2">
        <f t="shared" si="43"/>
        <v>24</v>
      </c>
      <c r="T102" s="4">
        <f t="shared" si="11"/>
        <v>72</v>
      </c>
      <c r="U102" s="4">
        <f t="shared" si="12"/>
        <v>0.12</v>
      </c>
      <c r="V102" s="4">
        <f>153+1/16</f>
        <v>153.0625</v>
      </c>
      <c r="W102" s="2">
        <f>153+1/32</f>
        <v>153.03125</v>
      </c>
      <c r="X102" s="4">
        <f t="shared" si="13"/>
        <v>-0.03125</v>
      </c>
      <c r="Y102" s="13">
        <f t="shared" si="51"/>
        <v>-0.1025978352</v>
      </c>
      <c r="Z102" s="4">
        <f t="shared" si="15"/>
        <v>-0.004925749886</v>
      </c>
      <c r="AB102" s="2">
        <f t="shared" si="44"/>
        <v>24</v>
      </c>
      <c r="AC102" s="4">
        <f t="shared" si="16"/>
        <v>2.4</v>
      </c>
      <c r="AD102" s="4">
        <f t="shared" si="17"/>
        <v>0.0508</v>
      </c>
      <c r="AG102" s="4">
        <f t="shared" si="18"/>
        <v>0</v>
      </c>
      <c r="AH102" s="13" t="str">
        <f t="shared" si="52"/>
        <v/>
      </c>
      <c r="AI102" s="4" t="str">
        <f t="shared" si="20"/>
        <v/>
      </c>
      <c r="AJ102" s="13"/>
      <c r="AK102" s="2">
        <f t="shared" si="45"/>
        <v>24</v>
      </c>
      <c r="AL102" s="4">
        <f t="shared" si="21"/>
        <v>2.4</v>
      </c>
      <c r="AM102" s="4">
        <f t="shared" si="22"/>
        <v>0.0508</v>
      </c>
      <c r="AP102" s="4">
        <f t="shared" si="23"/>
        <v>0</v>
      </c>
      <c r="AQ102" s="13" t="str">
        <f t="shared" si="53"/>
        <v/>
      </c>
      <c r="AR102" s="4" t="str">
        <f t="shared" si="25"/>
        <v/>
      </c>
      <c r="AS102" s="13"/>
      <c r="AT102" s="2">
        <f t="shared" si="46"/>
        <v>24</v>
      </c>
      <c r="AU102" s="4">
        <f t="shared" si="26"/>
        <v>2.4</v>
      </c>
      <c r="AV102" s="4">
        <f t="shared" si="27"/>
        <v>0.0508</v>
      </c>
      <c r="AY102" s="4">
        <f t="shared" si="28"/>
        <v>0</v>
      </c>
      <c r="AZ102" s="13" t="str">
        <f t="shared" si="54"/>
        <v/>
      </c>
      <c r="BA102" s="4" t="str">
        <f t="shared" si="30"/>
        <v/>
      </c>
      <c r="BB102" s="13"/>
      <c r="BC102" s="2">
        <f t="shared" si="47"/>
        <v>24</v>
      </c>
      <c r="BD102" s="4">
        <f t="shared" si="31"/>
        <v>2.4</v>
      </c>
      <c r="BE102" s="4">
        <f t="shared" si="32"/>
        <v>0.0508</v>
      </c>
      <c r="BH102" s="4">
        <f t="shared" si="33"/>
        <v>0</v>
      </c>
      <c r="BI102" s="13" t="str">
        <f t="shared" si="55"/>
        <v/>
      </c>
      <c r="BJ102" s="4" t="str">
        <f t="shared" si="35"/>
        <v/>
      </c>
      <c r="BK102" s="13"/>
      <c r="BL102" s="2">
        <f t="shared" si="48"/>
        <v>24</v>
      </c>
      <c r="BM102" s="4">
        <f t="shared" si="36"/>
        <v>2.4</v>
      </c>
      <c r="BN102" s="4">
        <f t="shared" si="37"/>
        <v>0.0508</v>
      </c>
      <c r="BQ102" s="4">
        <f t="shared" si="38"/>
        <v>0</v>
      </c>
      <c r="BR102" s="13" t="str">
        <f t="shared" si="56"/>
        <v/>
      </c>
      <c r="BS102" s="4" t="str">
        <f t="shared" si="40"/>
        <v/>
      </c>
      <c r="BT102" s="25"/>
    </row>
    <row r="103">
      <c r="A103" s="2">
        <f t="shared" si="41"/>
        <v>24.5</v>
      </c>
      <c r="B103" s="4">
        <f t="shared" si="1"/>
        <v>2.45</v>
      </c>
      <c r="C103" s="4">
        <f t="shared" si="2"/>
        <v>0.0254</v>
      </c>
      <c r="F103" s="4">
        <f t="shared" si="3"/>
        <v>0</v>
      </c>
      <c r="G103" s="13" t="str">
        <f t="shared" si="49"/>
        <v/>
      </c>
      <c r="H103" s="4" t="str">
        <f t="shared" si="5"/>
        <v/>
      </c>
      <c r="J103" s="2">
        <f t="shared" si="42"/>
        <v>24.5</v>
      </c>
      <c r="K103" s="4">
        <f t="shared" si="6"/>
        <v>2.45</v>
      </c>
      <c r="L103" s="4">
        <f t="shared" si="7"/>
        <v>0.0254</v>
      </c>
      <c r="O103" s="4">
        <f t="shared" si="8"/>
        <v>0</v>
      </c>
      <c r="P103" s="13" t="str">
        <f t="shared" si="50"/>
        <v/>
      </c>
      <c r="Q103" s="4" t="str">
        <f t="shared" si="10"/>
        <v/>
      </c>
      <c r="S103" s="2">
        <f t="shared" si="43"/>
        <v>24.5</v>
      </c>
      <c r="T103" s="4">
        <f t="shared" si="11"/>
        <v>73.5</v>
      </c>
      <c r="U103" s="4">
        <f t="shared" si="12"/>
        <v>0.09</v>
      </c>
      <c r="X103" s="4">
        <f t="shared" si="13"/>
        <v>0</v>
      </c>
      <c r="Y103" s="13" t="str">
        <f t="shared" si="51"/>
        <v/>
      </c>
      <c r="Z103" s="4" t="str">
        <f t="shared" si="15"/>
        <v/>
      </c>
      <c r="AB103" s="2">
        <f t="shared" si="44"/>
        <v>24.5</v>
      </c>
      <c r="AC103" s="4">
        <f t="shared" si="16"/>
        <v>2.45</v>
      </c>
      <c r="AD103" s="4">
        <f t="shared" si="17"/>
        <v>0.0254</v>
      </c>
      <c r="AG103" s="4">
        <f t="shared" si="18"/>
        <v>0</v>
      </c>
      <c r="AH103" s="13" t="str">
        <f t="shared" si="52"/>
        <v/>
      </c>
      <c r="AI103" s="4" t="str">
        <f t="shared" si="20"/>
        <v/>
      </c>
      <c r="AJ103" s="13"/>
      <c r="AK103" s="2">
        <f t="shared" si="45"/>
        <v>24.5</v>
      </c>
      <c r="AL103" s="4">
        <f t="shared" si="21"/>
        <v>2.45</v>
      </c>
      <c r="AM103" s="4">
        <f t="shared" si="22"/>
        <v>0.0254</v>
      </c>
      <c r="AP103" s="4">
        <f t="shared" si="23"/>
        <v>0</v>
      </c>
      <c r="AQ103" s="13" t="str">
        <f t="shared" si="53"/>
        <v/>
      </c>
      <c r="AR103" s="4" t="str">
        <f t="shared" si="25"/>
        <v/>
      </c>
      <c r="AS103" s="13"/>
      <c r="AT103" s="2">
        <f t="shared" si="46"/>
        <v>24.5</v>
      </c>
      <c r="AU103" s="4">
        <f t="shared" si="26"/>
        <v>2.45</v>
      </c>
      <c r="AV103" s="4">
        <f t="shared" si="27"/>
        <v>0.0254</v>
      </c>
      <c r="AY103" s="4">
        <f t="shared" si="28"/>
        <v>0</v>
      </c>
      <c r="AZ103" s="13" t="str">
        <f t="shared" si="54"/>
        <v/>
      </c>
      <c r="BA103" s="4" t="str">
        <f t="shared" si="30"/>
        <v/>
      </c>
      <c r="BB103" s="13"/>
      <c r="BC103" s="2">
        <f t="shared" si="47"/>
        <v>24.5</v>
      </c>
      <c r="BD103" s="4">
        <f t="shared" si="31"/>
        <v>2.45</v>
      </c>
      <c r="BE103" s="4">
        <f t="shared" si="32"/>
        <v>0.0254</v>
      </c>
      <c r="BH103" s="4">
        <f t="shared" si="33"/>
        <v>0</v>
      </c>
      <c r="BI103" s="13" t="str">
        <f t="shared" si="55"/>
        <v/>
      </c>
      <c r="BJ103" s="4" t="str">
        <f t="shared" si="35"/>
        <v/>
      </c>
      <c r="BK103" s="13"/>
      <c r="BL103" s="2">
        <f t="shared" si="48"/>
        <v>24.5</v>
      </c>
      <c r="BM103" s="4">
        <f t="shared" si="36"/>
        <v>2.45</v>
      </c>
      <c r="BN103" s="4">
        <f t="shared" si="37"/>
        <v>0.0254</v>
      </c>
      <c r="BQ103" s="4">
        <f t="shared" si="38"/>
        <v>0</v>
      </c>
      <c r="BR103" s="13" t="str">
        <f t="shared" si="56"/>
        <v/>
      </c>
      <c r="BS103" s="4" t="str">
        <f t="shared" si="40"/>
        <v/>
      </c>
      <c r="BT103" s="25"/>
    </row>
    <row r="104">
      <c r="A104" s="2">
        <f t="shared" si="41"/>
        <v>25</v>
      </c>
      <c r="B104" s="4">
        <f t="shared" si="1"/>
        <v>2.5</v>
      </c>
      <c r="C104" s="4">
        <f t="shared" si="2"/>
        <v>0</v>
      </c>
      <c r="F104" s="4">
        <f t="shared" si="3"/>
        <v>0</v>
      </c>
      <c r="G104" s="13" t="str">
        <f t="shared" si="49"/>
        <v/>
      </c>
      <c r="H104" s="4">
        <f t="shared" si="5"/>
        <v>0</v>
      </c>
      <c r="J104" s="2">
        <f t="shared" si="42"/>
        <v>25</v>
      </c>
      <c r="K104" s="4">
        <f t="shared" si="6"/>
        <v>2.5</v>
      </c>
      <c r="L104" s="4">
        <f t="shared" si="7"/>
        <v>0</v>
      </c>
      <c r="O104" s="4">
        <f t="shared" si="8"/>
        <v>0</v>
      </c>
      <c r="P104" s="13" t="str">
        <f t="shared" si="50"/>
        <v/>
      </c>
      <c r="Q104" s="4">
        <f t="shared" si="10"/>
        <v>0</v>
      </c>
      <c r="S104" s="2">
        <f t="shared" si="43"/>
        <v>25</v>
      </c>
      <c r="T104" s="4">
        <f t="shared" si="11"/>
        <v>75</v>
      </c>
      <c r="U104" s="4">
        <f t="shared" si="12"/>
        <v>0.06</v>
      </c>
      <c r="V104" s="4">
        <f>153.125-1/32</f>
        <v>153.09375</v>
      </c>
      <c r="W104" s="2">
        <v>153.0</v>
      </c>
      <c r="X104" s="4">
        <f t="shared" si="13"/>
        <v>-0.09375</v>
      </c>
      <c r="Y104" s="13">
        <f t="shared" si="51"/>
        <v>-0.1777046633</v>
      </c>
      <c r="Z104" s="4">
        <f t="shared" si="15"/>
        <v>-0.002366941874</v>
      </c>
      <c r="AB104" s="2">
        <f t="shared" si="44"/>
        <v>25</v>
      </c>
      <c r="AC104" s="4">
        <f t="shared" si="16"/>
        <v>2.5</v>
      </c>
      <c r="AD104" s="4">
        <f t="shared" si="17"/>
        <v>0</v>
      </c>
      <c r="AG104" s="4">
        <f t="shared" si="18"/>
        <v>0</v>
      </c>
      <c r="AH104" s="13" t="str">
        <f t="shared" si="52"/>
        <v/>
      </c>
      <c r="AI104" s="4">
        <f t="shared" si="20"/>
        <v>0</v>
      </c>
      <c r="AJ104" s="13"/>
      <c r="AK104" s="2">
        <f t="shared" si="45"/>
        <v>25</v>
      </c>
      <c r="AL104" s="4">
        <f t="shared" si="21"/>
        <v>2.5</v>
      </c>
      <c r="AM104" s="4">
        <f t="shared" si="22"/>
        <v>0</v>
      </c>
      <c r="AP104" s="4">
        <f t="shared" si="23"/>
        <v>0</v>
      </c>
      <c r="AQ104" s="13" t="str">
        <f t="shared" si="53"/>
        <v/>
      </c>
      <c r="AR104" s="4">
        <f t="shared" si="25"/>
        <v>0</v>
      </c>
      <c r="AS104" s="13"/>
      <c r="AT104" s="2">
        <f t="shared" si="46"/>
        <v>25</v>
      </c>
      <c r="AU104" s="4">
        <f t="shared" si="26"/>
        <v>2.5</v>
      </c>
      <c r="AV104" s="4">
        <f t="shared" si="27"/>
        <v>0</v>
      </c>
      <c r="AY104" s="4">
        <f t="shared" si="28"/>
        <v>0</v>
      </c>
      <c r="AZ104" s="13" t="str">
        <f t="shared" si="54"/>
        <v/>
      </c>
      <c r="BA104" s="4">
        <f t="shared" si="30"/>
        <v>0</v>
      </c>
      <c r="BB104" s="13"/>
      <c r="BC104" s="2">
        <f t="shared" si="47"/>
        <v>25</v>
      </c>
      <c r="BD104" s="4">
        <f t="shared" si="31"/>
        <v>2.5</v>
      </c>
      <c r="BE104" s="4">
        <f t="shared" si="32"/>
        <v>0</v>
      </c>
      <c r="BH104" s="4">
        <f t="shared" si="33"/>
        <v>0</v>
      </c>
      <c r="BI104" s="13" t="str">
        <f t="shared" si="55"/>
        <v/>
      </c>
      <c r="BJ104" s="4">
        <f t="shared" si="35"/>
        <v>0</v>
      </c>
      <c r="BK104" s="13"/>
      <c r="BL104" s="2">
        <f t="shared" si="48"/>
        <v>25</v>
      </c>
      <c r="BM104" s="4">
        <f t="shared" si="36"/>
        <v>2.5</v>
      </c>
      <c r="BN104" s="4">
        <f t="shared" si="37"/>
        <v>0</v>
      </c>
      <c r="BQ104" s="4">
        <f t="shared" si="38"/>
        <v>0</v>
      </c>
      <c r="BR104" s="13" t="str">
        <f t="shared" si="56"/>
        <v/>
      </c>
      <c r="BS104" s="4">
        <f t="shared" si="40"/>
        <v>0</v>
      </c>
      <c r="BT104" s="25"/>
    </row>
    <row r="105">
      <c r="A105" s="2">
        <f t="shared" si="41"/>
        <v>25.5</v>
      </c>
      <c r="B105" s="4">
        <f t="shared" si="1"/>
        <v>2.55</v>
      </c>
      <c r="C105" s="4">
        <f t="shared" si="2"/>
        <v>-0.0254</v>
      </c>
      <c r="F105" s="4">
        <f t="shared" si="3"/>
        <v>0</v>
      </c>
      <c r="G105" s="13" t="str">
        <f t="shared" si="49"/>
        <v/>
      </c>
      <c r="H105" s="4" t="str">
        <f t="shared" si="5"/>
        <v/>
      </c>
      <c r="J105" s="2">
        <f t="shared" si="42"/>
        <v>25.5</v>
      </c>
      <c r="K105" s="4">
        <f t="shared" si="6"/>
        <v>2.55</v>
      </c>
      <c r="L105" s="4">
        <f t="shared" si="7"/>
        <v>-0.0254</v>
      </c>
      <c r="O105" s="4">
        <f t="shared" si="8"/>
        <v>0</v>
      </c>
      <c r="P105" s="13" t="str">
        <f t="shared" si="50"/>
        <v/>
      </c>
      <c r="Q105" s="4" t="str">
        <f t="shared" si="10"/>
        <v/>
      </c>
      <c r="S105" s="2">
        <f t="shared" si="43"/>
        <v>25.5</v>
      </c>
      <c r="T105" s="4">
        <f t="shared" si="11"/>
        <v>76.5</v>
      </c>
      <c r="U105" s="4">
        <f t="shared" si="12"/>
        <v>0.03</v>
      </c>
      <c r="X105" s="4">
        <f t="shared" si="13"/>
        <v>0</v>
      </c>
      <c r="Y105" s="13" t="str">
        <f t="shared" si="51"/>
        <v/>
      </c>
      <c r="Z105" s="4" t="str">
        <f t="shared" si="15"/>
        <v/>
      </c>
      <c r="AB105" s="2">
        <f t="shared" si="44"/>
        <v>25.5</v>
      </c>
      <c r="AC105" s="4">
        <f t="shared" si="16"/>
        <v>2.55</v>
      </c>
      <c r="AD105" s="4">
        <f t="shared" si="17"/>
        <v>-0.0254</v>
      </c>
      <c r="AG105" s="4">
        <f t="shared" si="18"/>
        <v>0</v>
      </c>
      <c r="AH105" s="13" t="str">
        <f t="shared" si="52"/>
        <v/>
      </c>
      <c r="AI105" s="4" t="str">
        <f t="shared" si="20"/>
        <v/>
      </c>
      <c r="AJ105" s="13"/>
      <c r="AK105" s="2">
        <f t="shared" si="45"/>
        <v>25.5</v>
      </c>
      <c r="AL105" s="4">
        <f t="shared" si="21"/>
        <v>2.55</v>
      </c>
      <c r="AM105" s="4">
        <f t="shared" si="22"/>
        <v>-0.0254</v>
      </c>
      <c r="AP105" s="4">
        <f t="shared" si="23"/>
        <v>0</v>
      </c>
      <c r="AQ105" s="13" t="str">
        <f t="shared" si="53"/>
        <v/>
      </c>
      <c r="AR105" s="4" t="str">
        <f t="shared" si="25"/>
        <v/>
      </c>
      <c r="AS105" s="13"/>
      <c r="AT105" s="2">
        <f t="shared" si="46"/>
        <v>25.5</v>
      </c>
      <c r="AU105" s="4">
        <f t="shared" si="26"/>
        <v>2.55</v>
      </c>
      <c r="AV105" s="4">
        <f t="shared" si="27"/>
        <v>-0.0254</v>
      </c>
      <c r="AY105" s="4">
        <f t="shared" si="28"/>
        <v>0</v>
      </c>
      <c r="AZ105" s="13" t="str">
        <f t="shared" si="54"/>
        <v/>
      </c>
      <c r="BA105" s="4" t="str">
        <f t="shared" si="30"/>
        <v/>
      </c>
      <c r="BB105" s="13"/>
      <c r="BC105" s="2">
        <f t="shared" si="47"/>
        <v>25.5</v>
      </c>
      <c r="BD105" s="4">
        <f t="shared" si="31"/>
        <v>2.55</v>
      </c>
      <c r="BE105" s="4">
        <f t="shared" si="32"/>
        <v>-0.0254</v>
      </c>
      <c r="BH105" s="4">
        <f t="shared" si="33"/>
        <v>0</v>
      </c>
      <c r="BI105" s="13" t="str">
        <f t="shared" si="55"/>
        <v/>
      </c>
      <c r="BJ105" s="4" t="str">
        <f t="shared" si="35"/>
        <v/>
      </c>
      <c r="BK105" s="13"/>
      <c r="BL105" s="2">
        <f t="shared" si="48"/>
        <v>25.5</v>
      </c>
      <c r="BM105" s="4">
        <f t="shared" si="36"/>
        <v>2.55</v>
      </c>
      <c r="BN105" s="4">
        <f t="shared" si="37"/>
        <v>-0.0254</v>
      </c>
      <c r="BQ105" s="4">
        <f t="shared" si="38"/>
        <v>0</v>
      </c>
      <c r="BR105" s="13" t="str">
        <f t="shared" si="56"/>
        <v/>
      </c>
      <c r="BS105" s="4" t="str">
        <f t="shared" si="40"/>
        <v/>
      </c>
      <c r="BT105" s="25"/>
    </row>
    <row r="106">
      <c r="A106" s="2">
        <f t="shared" si="41"/>
        <v>26</v>
      </c>
      <c r="B106" s="4">
        <f t="shared" si="1"/>
        <v>2.6</v>
      </c>
      <c r="C106" s="4">
        <f t="shared" si="2"/>
        <v>-0.0508</v>
      </c>
      <c r="F106" s="4">
        <f t="shared" si="3"/>
        <v>0</v>
      </c>
      <c r="G106" s="13" t="str">
        <f t="shared" si="49"/>
        <v/>
      </c>
      <c r="H106" s="4" t="str">
        <f t="shared" si="5"/>
        <v/>
      </c>
      <c r="J106" s="2">
        <f t="shared" si="42"/>
        <v>26</v>
      </c>
      <c r="K106" s="4">
        <f t="shared" si="6"/>
        <v>2.6</v>
      </c>
      <c r="L106" s="4">
        <f t="shared" si="7"/>
        <v>-0.0508</v>
      </c>
      <c r="O106" s="4">
        <f t="shared" si="8"/>
        <v>0</v>
      </c>
      <c r="P106" s="13" t="str">
        <f t="shared" si="50"/>
        <v/>
      </c>
      <c r="Q106" s="4" t="str">
        <f t="shared" si="10"/>
        <v/>
      </c>
      <c r="S106" s="2">
        <f t="shared" si="43"/>
        <v>26</v>
      </c>
      <c r="T106" s="4">
        <f t="shared" si="11"/>
        <v>78</v>
      </c>
      <c r="U106" s="4">
        <f t="shared" si="12"/>
        <v>0</v>
      </c>
      <c r="V106" s="4">
        <f>153.125-1/32</f>
        <v>153.09375</v>
      </c>
      <c r="W106" s="2">
        <v>153.0</v>
      </c>
      <c r="X106" s="4">
        <f t="shared" si="13"/>
        <v>-0.09375</v>
      </c>
      <c r="Y106" s="13">
        <f t="shared" si="51"/>
        <v>-0.1777046633</v>
      </c>
      <c r="Z106" s="4">
        <f t="shared" si="15"/>
        <v>0</v>
      </c>
      <c r="AB106" s="2">
        <f t="shared" si="44"/>
        <v>26</v>
      </c>
      <c r="AC106" s="4">
        <f t="shared" si="16"/>
        <v>2.6</v>
      </c>
      <c r="AD106" s="4">
        <f t="shared" si="17"/>
        <v>-0.0508</v>
      </c>
      <c r="AG106" s="4">
        <f t="shared" si="18"/>
        <v>0</v>
      </c>
      <c r="AH106" s="13" t="str">
        <f t="shared" si="52"/>
        <v/>
      </c>
      <c r="AI106" s="4" t="str">
        <f t="shared" si="20"/>
        <v/>
      </c>
      <c r="AJ106" s="13"/>
      <c r="AK106" s="2">
        <f t="shared" si="45"/>
        <v>26</v>
      </c>
      <c r="AL106" s="4">
        <f t="shared" si="21"/>
        <v>2.6</v>
      </c>
      <c r="AM106" s="4">
        <f t="shared" si="22"/>
        <v>-0.0508</v>
      </c>
      <c r="AP106" s="4">
        <f t="shared" si="23"/>
        <v>0</v>
      </c>
      <c r="AQ106" s="13" t="str">
        <f t="shared" si="53"/>
        <v/>
      </c>
      <c r="AR106" s="4" t="str">
        <f t="shared" si="25"/>
        <v/>
      </c>
      <c r="AS106" s="13"/>
      <c r="AT106" s="2">
        <f t="shared" si="46"/>
        <v>26</v>
      </c>
      <c r="AU106" s="4">
        <f t="shared" si="26"/>
        <v>2.6</v>
      </c>
      <c r="AV106" s="4">
        <f t="shared" si="27"/>
        <v>-0.0508</v>
      </c>
      <c r="AY106" s="4">
        <f t="shared" si="28"/>
        <v>0</v>
      </c>
      <c r="AZ106" s="13" t="str">
        <f t="shared" si="54"/>
        <v/>
      </c>
      <c r="BA106" s="4" t="str">
        <f t="shared" si="30"/>
        <v/>
      </c>
      <c r="BB106" s="13"/>
      <c r="BC106" s="2">
        <f t="shared" si="47"/>
        <v>26</v>
      </c>
      <c r="BD106" s="4">
        <f t="shared" si="31"/>
        <v>2.6</v>
      </c>
      <c r="BE106" s="4">
        <f t="shared" si="32"/>
        <v>-0.0508</v>
      </c>
      <c r="BH106" s="4">
        <f t="shared" si="33"/>
        <v>0</v>
      </c>
      <c r="BI106" s="13" t="str">
        <f t="shared" si="55"/>
        <v/>
      </c>
      <c r="BJ106" s="4" t="str">
        <f t="shared" si="35"/>
        <v/>
      </c>
      <c r="BK106" s="13"/>
      <c r="BL106" s="2">
        <f t="shared" si="48"/>
        <v>26</v>
      </c>
      <c r="BM106" s="4">
        <f t="shared" si="36"/>
        <v>2.6</v>
      </c>
      <c r="BN106" s="4">
        <f t="shared" si="37"/>
        <v>-0.0508</v>
      </c>
      <c r="BQ106" s="4">
        <f t="shared" si="38"/>
        <v>0</v>
      </c>
      <c r="BR106" s="13" t="str">
        <f t="shared" si="56"/>
        <v/>
      </c>
      <c r="BS106" s="4" t="str">
        <f t="shared" si="40"/>
        <v/>
      </c>
      <c r="BT106" s="25"/>
    </row>
    <row r="107">
      <c r="A107" s="2">
        <f t="shared" si="41"/>
        <v>26.5</v>
      </c>
      <c r="B107" s="4">
        <f t="shared" si="1"/>
        <v>2.65</v>
      </c>
      <c r="C107" s="4">
        <f t="shared" si="2"/>
        <v>-0.0762</v>
      </c>
      <c r="F107" s="4">
        <f t="shared" si="3"/>
        <v>0</v>
      </c>
      <c r="G107" s="13" t="str">
        <f t="shared" si="49"/>
        <v/>
      </c>
      <c r="H107" s="4" t="str">
        <f t="shared" si="5"/>
        <v/>
      </c>
      <c r="J107" s="2">
        <f t="shared" si="42"/>
        <v>26.5</v>
      </c>
      <c r="K107" s="4">
        <f t="shared" si="6"/>
        <v>2.65</v>
      </c>
      <c r="L107" s="4">
        <f t="shared" si="7"/>
        <v>-0.0762</v>
      </c>
      <c r="O107" s="4">
        <f t="shared" si="8"/>
        <v>0</v>
      </c>
      <c r="P107" s="13" t="str">
        <f t="shared" si="50"/>
        <v/>
      </c>
      <c r="Q107" s="4" t="str">
        <f t="shared" si="10"/>
        <v/>
      </c>
      <c r="S107" s="2">
        <f t="shared" si="43"/>
        <v>26.5</v>
      </c>
      <c r="T107" s="4">
        <f t="shared" si="11"/>
        <v>79.5</v>
      </c>
      <c r="U107" s="4">
        <f t="shared" si="12"/>
        <v>-0.03</v>
      </c>
      <c r="X107" s="4">
        <f t="shared" si="13"/>
        <v>0</v>
      </c>
      <c r="Y107" s="13" t="str">
        <f t="shared" si="51"/>
        <v/>
      </c>
      <c r="Z107" s="4" t="str">
        <f t="shared" si="15"/>
        <v/>
      </c>
      <c r="AB107" s="2">
        <f t="shared" si="44"/>
        <v>26.5</v>
      </c>
      <c r="AC107" s="4">
        <f t="shared" si="16"/>
        <v>2.65</v>
      </c>
      <c r="AD107" s="4">
        <f t="shared" si="17"/>
        <v>-0.0762</v>
      </c>
      <c r="AG107" s="4">
        <f t="shared" si="18"/>
        <v>0</v>
      </c>
      <c r="AH107" s="13" t="str">
        <f t="shared" si="52"/>
        <v/>
      </c>
      <c r="AI107" s="4" t="str">
        <f t="shared" si="20"/>
        <v/>
      </c>
      <c r="AJ107" s="13"/>
      <c r="AK107" s="2">
        <f t="shared" si="45"/>
        <v>26.5</v>
      </c>
      <c r="AL107" s="4">
        <f t="shared" si="21"/>
        <v>2.65</v>
      </c>
      <c r="AM107" s="4">
        <f t="shared" si="22"/>
        <v>-0.0762</v>
      </c>
      <c r="AP107" s="4">
        <f t="shared" si="23"/>
        <v>0</v>
      </c>
      <c r="AQ107" s="13" t="str">
        <f t="shared" si="53"/>
        <v/>
      </c>
      <c r="AR107" s="4" t="str">
        <f t="shared" si="25"/>
        <v/>
      </c>
      <c r="AS107" s="13"/>
      <c r="AT107" s="2">
        <f t="shared" si="46"/>
        <v>26.5</v>
      </c>
      <c r="AU107" s="4">
        <f t="shared" si="26"/>
        <v>2.65</v>
      </c>
      <c r="AV107" s="4">
        <f t="shared" si="27"/>
        <v>-0.0762</v>
      </c>
      <c r="AY107" s="4">
        <f t="shared" si="28"/>
        <v>0</v>
      </c>
      <c r="AZ107" s="13" t="str">
        <f t="shared" si="54"/>
        <v/>
      </c>
      <c r="BA107" s="4" t="str">
        <f t="shared" si="30"/>
        <v/>
      </c>
      <c r="BB107" s="13"/>
      <c r="BC107" s="2">
        <f t="shared" si="47"/>
        <v>26.5</v>
      </c>
      <c r="BD107" s="4">
        <f t="shared" si="31"/>
        <v>2.65</v>
      </c>
      <c r="BE107" s="4">
        <f t="shared" si="32"/>
        <v>-0.0762</v>
      </c>
      <c r="BH107" s="4">
        <f t="shared" si="33"/>
        <v>0</v>
      </c>
      <c r="BI107" s="13" t="str">
        <f t="shared" si="55"/>
        <v/>
      </c>
      <c r="BJ107" s="4" t="str">
        <f t="shared" si="35"/>
        <v/>
      </c>
      <c r="BK107" s="13"/>
      <c r="BL107" s="2">
        <f t="shared" si="48"/>
        <v>26.5</v>
      </c>
      <c r="BM107" s="4">
        <f t="shared" si="36"/>
        <v>2.65</v>
      </c>
      <c r="BN107" s="4">
        <f t="shared" si="37"/>
        <v>-0.0762</v>
      </c>
      <c r="BQ107" s="4">
        <f t="shared" si="38"/>
        <v>0</v>
      </c>
      <c r="BR107" s="13" t="str">
        <f t="shared" si="56"/>
        <v/>
      </c>
      <c r="BS107" s="4" t="str">
        <f t="shared" si="40"/>
        <v/>
      </c>
      <c r="BT107" s="25"/>
    </row>
    <row r="108">
      <c r="A108" s="2">
        <f t="shared" si="41"/>
        <v>27</v>
      </c>
      <c r="B108" s="4">
        <f t="shared" si="1"/>
        <v>2.7</v>
      </c>
      <c r="C108" s="4">
        <f t="shared" si="2"/>
        <v>-0.1016</v>
      </c>
      <c r="F108" s="4">
        <f t="shared" si="3"/>
        <v>0</v>
      </c>
      <c r="G108" s="13" t="str">
        <f t="shared" si="49"/>
        <v/>
      </c>
      <c r="H108" s="4" t="str">
        <f t="shared" si="5"/>
        <v/>
      </c>
      <c r="J108" s="2">
        <f t="shared" si="42"/>
        <v>27</v>
      </c>
      <c r="K108" s="4">
        <f t="shared" si="6"/>
        <v>2.7</v>
      </c>
      <c r="L108" s="4">
        <f t="shared" si="7"/>
        <v>-0.1016</v>
      </c>
      <c r="O108" s="4">
        <f t="shared" si="8"/>
        <v>0</v>
      </c>
      <c r="P108" s="13" t="str">
        <f t="shared" si="50"/>
        <v/>
      </c>
      <c r="Q108" s="4" t="str">
        <f t="shared" si="10"/>
        <v/>
      </c>
      <c r="S108" s="2">
        <f t="shared" si="43"/>
        <v>27</v>
      </c>
      <c r="T108" s="4">
        <f t="shared" si="11"/>
        <v>81</v>
      </c>
      <c r="U108" s="4">
        <f t="shared" si="12"/>
        <v>-0.06</v>
      </c>
      <c r="V108" s="4">
        <f>153.125-1/32</f>
        <v>153.09375</v>
      </c>
      <c r="W108" s="2">
        <v>153.0</v>
      </c>
      <c r="X108" s="4">
        <f t="shared" si="13"/>
        <v>-0.09375</v>
      </c>
      <c r="Y108" s="13">
        <f t="shared" si="51"/>
        <v>-0.1777046633</v>
      </c>
      <c r="Z108" s="4">
        <f t="shared" si="15"/>
        <v>-0.002366941874</v>
      </c>
      <c r="AB108" s="2">
        <f t="shared" si="44"/>
        <v>27</v>
      </c>
      <c r="AC108" s="4">
        <f t="shared" si="16"/>
        <v>2.7</v>
      </c>
      <c r="AD108" s="4">
        <f t="shared" si="17"/>
        <v>-0.1016</v>
      </c>
      <c r="AG108" s="4">
        <f t="shared" si="18"/>
        <v>0</v>
      </c>
      <c r="AH108" s="13" t="str">
        <f t="shared" si="52"/>
        <v/>
      </c>
      <c r="AI108" s="4" t="str">
        <f t="shared" si="20"/>
        <v/>
      </c>
      <c r="AJ108" s="13"/>
      <c r="AK108" s="2">
        <f t="shared" si="45"/>
        <v>27</v>
      </c>
      <c r="AL108" s="4">
        <f t="shared" si="21"/>
        <v>2.7</v>
      </c>
      <c r="AM108" s="4">
        <f t="shared" si="22"/>
        <v>-0.1016</v>
      </c>
      <c r="AP108" s="4">
        <f t="shared" si="23"/>
        <v>0</v>
      </c>
      <c r="AQ108" s="13" t="str">
        <f t="shared" si="53"/>
        <v/>
      </c>
      <c r="AR108" s="4" t="str">
        <f t="shared" si="25"/>
        <v/>
      </c>
      <c r="AS108" s="13"/>
      <c r="AT108" s="2">
        <f t="shared" si="46"/>
        <v>27</v>
      </c>
      <c r="AU108" s="4">
        <f t="shared" si="26"/>
        <v>2.7</v>
      </c>
      <c r="AV108" s="4">
        <f t="shared" si="27"/>
        <v>-0.1016</v>
      </c>
      <c r="AY108" s="4">
        <f t="shared" si="28"/>
        <v>0</v>
      </c>
      <c r="AZ108" s="13" t="str">
        <f t="shared" si="54"/>
        <v/>
      </c>
      <c r="BA108" s="4" t="str">
        <f t="shared" si="30"/>
        <v/>
      </c>
      <c r="BB108" s="13"/>
      <c r="BC108" s="2">
        <f t="shared" si="47"/>
        <v>27</v>
      </c>
      <c r="BD108" s="4">
        <f t="shared" si="31"/>
        <v>2.7</v>
      </c>
      <c r="BE108" s="4">
        <f t="shared" si="32"/>
        <v>-0.1016</v>
      </c>
      <c r="BH108" s="4">
        <f t="shared" si="33"/>
        <v>0</v>
      </c>
      <c r="BI108" s="13" t="str">
        <f t="shared" si="55"/>
        <v/>
      </c>
      <c r="BJ108" s="4" t="str">
        <f t="shared" si="35"/>
        <v/>
      </c>
      <c r="BK108" s="13"/>
      <c r="BL108" s="2">
        <f t="shared" si="48"/>
        <v>27</v>
      </c>
      <c r="BM108" s="4">
        <f t="shared" si="36"/>
        <v>2.7</v>
      </c>
      <c r="BN108" s="4">
        <f t="shared" si="37"/>
        <v>-0.1016</v>
      </c>
      <c r="BQ108" s="4">
        <f t="shared" si="38"/>
        <v>0</v>
      </c>
      <c r="BR108" s="13" t="str">
        <f t="shared" si="56"/>
        <v/>
      </c>
      <c r="BS108" s="4" t="str">
        <f t="shared" si="40"/>
        <v/>
      </c>
      <c r="BT108" s="25"/>
    </row>
    <row r="109">
      <c r="A109" s="2">
        <f t="shared" si="41"/>
        <v>27.5</v>
      </c>
      <c r="B109" s="4">
        <f t="shared" si="1"/>
        <v>2.75</v>
      </c>
      <c r="C109" s="4">
        <f t="shared" si="2"/>
        <v>-0.127</v>
      </c>
      <c r="F109" s="4">
        <f t="shared" si="3"/>
        <v>0</v>
      </c>
      <c r="G109" s="13" t="str">
        <f t="shared" si="49"/>
        <v/>
      </c>
      <c r="H109" s="4" t="str">
        <f t="shared" si="5"/>
        <v/>
      </c>
      <c r="J109" s="2">
        <f t="shared" si="42"/>
        <v>27.5</v>
      </c>
      <c r="K109" s="4">
        <f t="shared" si="6"/>
        <v>2.75</v>
      </c>
      <c r="L109" s="4">
        <f t="shared" si="7"/>
        <v>-0.127</v>
      </c>
      <c r="O109" s="4">
        <f t="shared" si="8"/>
        <v>0</v>
      </c>
      <c r="P109" s="13" t="str">
        <f t="shared" si="50"/>
        <v/>
      </c>
      <c r="Q109" s="4" t="str">
        <f t="shared" si="10"/>
        <v/>
      </c>
      <c r="S109" s="2">
        <f t="shared" si="43"/>
        <v>27.5</v>
      </c>
      <c r="T109" s="4">
        <f t="shared" si="11"/>
        <v>82.5</v>
      </c>
      <c r="U109" s="4">
        <f t="shared" si="12"/>
        <v>-0.09</v>
      </c>
      <c r="X109" s="4">
        <f t="shared" si="13"/>
        <v>0</v>
      </c>
      <c r="Y109" s="13" t="str">
        <f t="shared" si="51"/>
        <v/>
      </c>
      <c r="Z109" s="4" t="str">
        <f t="shared" si="15"/>
        <v/>
      </c>
      <c r="AB109" s="2">
        <f t="shared" si="44"/>
        <v>27.5</v>
      </c>
      <c r="AC109" s="4">
        <f t="shared" si="16"/>
        <v>2.75</v>
      </c>
      <c r="AD109" s="4">
        <f t="shared" si="17"/>
        <v>-0.127</v>
      </c>
      <c r="AG109" s="4">
        <f t="shared" si="18"/>
        <v>0</v>
      </c>
      <c r="AH109" s="13" t="str">
        <f t="shared" si="52"/>
        <v/>
      </c>
      <c r="AI109" s="4" t="str">
        <f t="shared" si="20"/>
        <v/>
      </c>
      <c r="AJ109" s="13"/>
      <c r="AK109" s="2">
        <f t="shared" si="45"/>
        <v>27.5</v>
      </c>
      <c r="AL109" s="4">
        <f t="shared" si="21"/>
        <v>2.75</v>
      </c>
      <c r="AM109" s="4">
        <f t="shared" si="22"/>
        <v>-0.127</v>
      </c>
      <c r="AP109" s="4">
        <f t="shared" si="23"/>
        <v>0</v>
      </c>
      <c r="AQ109" s="13" t="str">
        <f t="shared" si="53"/>
        <v/>
      </c>
      <c r="AR109" s="4" t="str">
        <f t="shared" si="25"/>
        <v/>
      </c>
      <c r="AS109" s="13"/>
      <c r="AT109" s="2">
        <f t="shared" si="46"/>
        <v>27.5</v>
      </c>
      <c r="AU109" s="4">
        <f t="shared" si="26"/>
        <v>2.75</v>
      </c>
      <c r="AV109" s="4">
        <f t="shared" si="27"/>
        <v>-0.127</v>
      </c>
      <c r="AY109" s="4">
        <f t="shared" si="28"/>
        <v>0</v>
      </c>
      <c r="AZ109" s="13" t="str">
        <f t="shared" si="54"/>
        <v/>
      </c>
      <c r="BA109" s="4" t="str">
        <f t="shared" si="30"/>
        <v/>
      </c>
      <c r="BB109" s="13"/>
      <c r="BC109" s="2">
        <f t="shared" si="47"/>
        <v>27.5</v>
      </c>
      <c r="BD109" s="4">
        <f t="shared" si="31"/>
        <v>2.75</v>
      </c>
      <c r="BE109" s="4">
        <f t="shared" si="32"/>
        <v>-0.127</v>
      </c>
      <c r="BH109" s="4">
        <f t="shared" si="33"/>
        <v>0</v>
      </c>
      <c r="BI109" s="13" t="str">
        <f t="shared" si="55"/>
        <v/>
      </c>
      <c r="BJ109" s="4" t="str">
        <f t="shared" si="35"/>
        <v/>
      </c>
      <c r="BK109" s="13"/>
      <c r="BL109" s="2">
        <f t="shared" si="48"/>
        <v>27.5</v>
      </c>
      <c r="BM109" s="4">
        <f t="shared" si="36"/>
        <v>2.75</v>
      </c>
      <c r="BN109" s="4">
        <f t="shared" si="37"/>
        <v>-0.127</v>
      </c>
      <c r="BQ109" s="4">
        <f t="shared" si="38"/>
        <v>0</v>
      </c>
      <c r="BR109" s="13" t="str">
        <f t="shared" si="56"/>
        <v/>
      </c>
      <c r="BS109" s="4" t="str">
        <f t="shared" si="40"/>
        <v/>
      </c>
      <c r="BT109" s="25"/>
    </row>
    <row r="110">
      <c r="A110" s="2">
        <f t="shared" si="41"/>
        <v>28</v>
      </c>
      <c r="B110" s="4">
        <f t="shared" si="1"/>
        <v>2.8</v>
      </c>
      <c r="C110" s="4">
        <f t="shared" si="2"/>
        <v>-0.1524</v>
      </c>
      <c r="F110" s="4">
        <f t="shared" si="3"/>
        <v>0</v>
      </c>
      <c r="G110" s="13" t="str">
        <f t="shared" si="49"/>
        <v/>
      </c>
      <c r="H110" s="4" t="str">
        <f t="shared" si="5"/>
        <v/>
      </c>
      <c r="J110" s="2">
        <f t="shared" si="42"/>
        <v>28</v>
      </c>
      <c r="K110" s="4">
        <f t="shared" si="6"/>
        <v>2.8</v>
      </c>
      <c r="L110" s="4">
        <f t="shared" si="7"/>
        <v>-0.1524</v>
      </c>
      <c r="O110" s="4">
        <f t="shared" si="8"/>
        <v>0</v>
      </c>
      <c r="P110" s="13" t="str">
        <f t="shared" si="50"/>
        <v/>
      </c>
      <c r="Q110" s="4" t="str">
        <f t="shared" si="10"/>
        <v/>
      </c>
      <c r="S110" s="2">
        <f t="shared" si="43"/>
        <v>28</v>
      </c>
      <c r="T110" s="4">
        <f t="shared" si="11"/>
        <v>84</v>
      </c>
      <c r="U110" s="4">
        <f t="shared" si="12"/>
        <v>-0.12</v>
      </c>
      <c r="V110" s="4">
        <f>153+1/16</f>
        <v>153.0625</v>
      </c>
      <c r="W110" s="2">
        <v>153.0</v>
      </c>
      <c r="X110" s="4">
        <f t="shared" si="13"/>
        <v>-0.0625</v>
      </c>
      <c r="Y110" s="13">
        <f t="shared" si="51"/>
        <v>-0.14509525</v>
      </c>
      <c r="Z110" s="4">
        <f t="shared" si="15"/>
        <v>-0.006125118417</v>
      </c>
      <c r="AB110" s="2">
        <f t="shared" si="44"/>
        <v>28</v>
      </c>
      <c r="AC110" s="4">
        <f t="shared" si="16"/>
        <v>2.8</v>
      </c>
      <c r="AD110" s="4">
        <f t="shared" si="17"/>
        <v>-0.1524</v>
      </c>
      <c r="AG110" s="4">
        <f t="shared" si="18"/>
        <v>0</v>
      </c>
      <c r="AH110" s="13" t="str">
        <f t="shared" si="52"/>
        <v/>
      </c>
      <c r="AI110" s="4" t="str">
        <f t="shared" si="20"/>
        <v/>
      </c>
      <c r="AJ110" s="13"/>
      <c r="AK110" s="2">
        <f t="shared" si="45"/>
        <v>28</v>
      </c>
      <c r="AL110" s="4">
        <f t="shared" si="21"/>
        <v>2.8</v>
      </c>
      <c r="AM110" s="4">
        <f t="shared" si="22"/>
        <v>-0.1524</v>
      </c>
      <c r="AP110" s="4">
        <f t="shared" si="23"/>
        <v>0</v>
      </c>
      <c r="AQ110" s="13" t="str">
        <f t="shared" si="53"/>
        <v/>
      </c>
      <c r="AR110" s="4" t="str">
        <f t="shared" si="25"/>
        <v/>
      </c>
      <c r="AS110" s="13"/>
      <c r="AT110" s="2">
        <f t="shared" si="46"/>
        <v>28</v>
      </c>
      <c r="AU110" s="4">
        <f t="shared" si="26"/>
        <v>2.8</v>
      </c>
      <c r="AV110" s="4">
        <f t="shared" si="27"/>
        <v>-0.1524</v>
      </c>
      <c r="AY110" s="4">
        <f t="shared" si="28"/>
        <v>0</v>
      </c>
      <c r="AZ110" s="13" t="str">
        <f t="shared" si="54"/>
        <v/>
      </c>
      <c r="BA110" s="4" t="str">
        <f t="shared" si="30"/>
        <v/>
      </c>
      <c r="BB110" s="13"/>
      <c r="BC110" s="2">
        <f t="shared" si="47"/>
        <v>28</v>
      </c>
      <c r="BD110" s="4">
        <f t="shared" si="31"/>
        <v>2.8</v>
      </c>
      <c r="BE110" s="4">
        <f t="shared" si="32"/>
        <v>-0.1524</v>
      </c>
      <c r="BH110" s="4">
        <f t="shared" si="33"/>
        <v>0</v>
      </c>
      <c r="BI110" s="13" t="str">
        <f t="shared" si="55"/>
        <v/>
      </c>
      <c r="BJ110" s="4" t="str">
        <f t="shared" si="35"/>
        <v/>
      </c>
      <c r="BK110" s="13"/>
      <c r="BL110" s="2">
        <f t="shared" si="48"/>
        <v>28</v>
      </c>
      <c r="BM110" s="4">
        <f t="shared" si="36"/>
        <v>2.8</v>
      </c>
      <c r="BN110" s="4">
        <f t="shared" si="37"/>
        <v>-0.1524</v>
      </c>
      <c r="BQ110" s="4">
        <f t="shared" si="38"/>
        <v>0</v>
      </c>
      <c r="BR110" s="13" t="str">
        <f t="shared" si="56"/>
        <v/>
      </c>
      <c r="BS110" s="4" t="str">
        <f t="shared" si="40"/>
        <v/>
      </c>
      <c r="BT110" s="25"/>
    </row>
    <row r="111">
      <c r="A111" s="2">
        <f t="shared" si="41"/>
        <v>28.5</v>
      </c>
      <c r="B111" s="4">
        <f t="shared" si="1"/>
        <v>2.85</v>
      </c>
      <c r="C111" s="4">
        <f t="shared" si="2"/>
        <v>-0.1778</v>
      </c>
      <c r="F111" s="4">
        <f t="shared" si="3"/>
        <v>0</v>
      </c>
      <c r="G111" s="13" t="str">
        <f t="shared" si="49"/>
        <v/>
      </c>
      <c r="H111" s="4" t="str">
        <f t="shared" si="5"/>
        <v/>
      </c>
      <c r="J111" s="2">
        <f t="shared" si="42"/>
        <v>28.5</v>
      </c>
      <c r="K111" s="4">
        <f t="shared" si="6"/>
        <v>2.85</v>
      </c>
      <c r="L111" s="4">
        <f t="shared" si="7"/>
        <v>-0.1778</v>
      </c>
      <c r="O111" s="4">
        <f t="shared" si="8"/>
        <v>0</v>
      </c>
      <c r="P111" s="13" t="str">
        <f t="shared" si="50"/>
        <v/>
      </c>
      <c r="Q111" s="4" t="str">
        <f t="shared" si="10"/>
        <v/>
      </c>
      <c r="S111" s="2">
        <f t="shared" si="43"/>
        <v>28.5</v>
      </c>
      <c r="T111" s="4">
        <f t="shared" si="11"/>
        <v>85.5</v>
      </c>
      <c r="U111" s="4">
        <f t="shared" si="12"/>
        <v>-0.15</v>
      </c>
      <c r="X111" s="4">
        <f t="shared" si="13"/>
        <v>0</v>
      </c>
      <c r="Y111" s="13" t="str">
        <f t="shared" si="51"/>
        <v/>
      </c>
      <c r="Z111" s="4" t="str">
        <f t="shared" si="15"/>
        <v/>
      </c>
      <c r="AB111" s="2">
        <f t="shared" si="44"/>
        <v>28.5</v>
      </c>
      <c r="AC111" s="4">
        <f t="shared" si="16"/>
        <v>2.85</v>
      </c>
      <c r="AD111" s="4">
        <f t="shared" si="17"/>
        <v>-0.1778</v>
      </c>
      <c r="AG111" s="4">
        <f t="shared" si="18"/>
        <v>0</v>
      </c>
      <c r="AH111" s="13" t="str">
        <f t="shared" si="52"/>
        <v/>
      </c>
      <c r="AI111" s="4" t="str">
        <f t="shared" si="20"/>
        <v/>
      </c>
      <c r="AJ111" s="13"/>
      <c r="AK111" s="2">
        <f t="shared" si="45"/>
        <v>28.5</v>
      </c>
      <c r="AL111" s="4">
        <f t="shared" si="21"/>
        <v>2.85</v>
      </c>
      <c r="AM111" s="4">
        <f t="shared" si="22"/>
        <v>-0.1778</v>
      </c>
      <c r="AP111" s="4">
        <f t="shared" si="23"/>
        <v>0</v>
      </c>
      <c r="AQ111" s="13" t="str">
        <f t="shared" si="53"/>
        <v/>
      </c>
      <c r="AR111" s="4" t="str">
        <f t="shared" si="25"/>
        <v/>
      </c>
      <c r="AS111" s="13"/>
      <c r="AT111" s="2">
        <f t="shared" si="46"/>
        <v>28.5</v>
      </c>
      <c r="AU111" s="4">
        <f t="shared" si="26"/>
        <v>2.85</v>
      </c>
      <c r="AV111" s="4">
        <f t="shared" si="27"/>
        <v>-0.1778</v>
      </c>
      <c r="AY111" s="4">
        <f t="shared" si="28"/>
        <v>0</v>
      </c>
      <c r="AZ111" s="13" t="str">
        <f t="shared" si="54"/>
        <v/>
      </c>
      <c r="BA111" s="4" t="str">
        <f t="shared" si="30"/>
        <v/>
      </c>
      <c r="BB111" s="13"/>
      <c r="BC111" s="2">
        <f t="shared" si="47"/>
        <v>28.5</v>
      </c>
      <c r="BD111" s="4">
        <f t="shared" si="31"/>
        <v>2.85</v>
      </c>
      <c r="BE111" s="4">
        <f t="shared" si="32"/>
        <v>-0.1778</v>
      </c>
      <c r="BH111" s="4">
        <f t="shared" si="33"/>
        <v>0</v>
      </c>
      <c r="BI111" s="13" t="str">
        <f t="shared" si="55"/>
        <v/>
      </c>
      <c r="BJ111" s="4" t="str">
        <f t="shared" si="35"/>
        <v/>
      </c>
      <c r="BK111" s="13"/>
      <c r="BL111" s="2">
        <f t="shared" si="48"/>
        <v>28.5</v>
      </c>
      <c r="BM111" s="4">
        <f t="shared" si="36"/>
        <v>2.85</v>
      </c>
      <c r="BN111" s="4">
        <f t="shared" si="37"/>
        <v>-0.1778</v>
      </c>
      <c r="BQ111" s="4">
        <f t="shared" si="38"/>
        <v>0</v>
      </c>
      <c r="BR111" s="13" t="str">
        <f t="shared" si="56"/>
        <v/>
      </c>
      <c r="BS111" s="4" t="str">
        <f t="shared" si="40"/>
        <v/>
      </c>
      <c r="BT111" s="25"/>
    </row>
    <row r="112">
      <c r="A112" s="2">
        <f t="shared" si="41"/>
        <v>29</v>
      </c>
      <c r="B112" s="4">
        <f t="shared" si="1"/>
        <v>2.9</v>
      </c>
      <c r="C112" s="4">
        <f t="shared" si="2"/>
        <v>-0.2032</v>
      </c>
      <c r="F112" s="4">
        <f t="shared" si="3"/>
        <v>0</v>
      </c>
      <c r="G112" s="13" t="str">
        <f t="shared" si="49"/>
        <v/>
      </c>
      <c r="H112" s="4" t="str">
        <f t="shared" si="5"/>
        <v/>
      </c>
      <c r="J112" s="2">
        <f t="shared" si="42"/>
        <v>29</v>
      </c>
      <c r="K112" s="4">
        <f t="shared" si="6"/>
        <v>2.9</v>
      </c>
      <c r="L112" s="4">
        <f t="shared" si="7"/>
        <v>-0.2032</v>
      </c>
      <c r="O112" s="4">
        <f t="shared" si="8"/>
        <v>0</v>
      </c>
      <c r="P112" s="13" t="str">
        <f t="shared" si="50"/>
        <v/>
      </c>
      <c r="Q112" s="4" t="str">
        <f t="shared" si="10"/>
        <v/>
      </c>
      <c r="S112" s="2">
        <f t="shared" si="43"/>
        <v>29</v>
      </c>
      <c r="T112" s="4">
        <f t="shared" si="11"/>
        <v>87</v>
      </c>
      <c r="U112" s="4">
        <f t="shared" si="12"/>
        <v>-0.18</v>
      </c>
      <c r="V112" s="4">
        <f t="shared" ref="V112:W112" si="58">153+1/32</f>
        <v>153.03125</v>
      </c>
      <c r="W112" s="2">
        <f t="shared" si="58"/>
        <v>153.03125</v>
      </c>
      <c r="X112" s="4">
        <f t="shared" si="13"/>
        <v>0</v>
      </c>
      <c r="Y112" s="13">
        <f t="shared" si="51"/>
        <v>0</v>
      </c>
      <c r="Z112" s="4">
        <f t="shared" si="15"/>
        <v>-0.003758176543</v>
      </c>
      <c r="AB112" s="2">
        <f t="shared" si="44"/>
        <v>29</v>
      </c>
      <c r="AC112" s="4">
        <f t="shared" si="16"/>
        <v>2.9</v>
      </c>
      <c r="AD112" s="4">
        <f t="shared" si="17"/>
        <v>-0.2032</v>
      </c>
      <c r="AG112" s="4">
        <f t="shared" si="18"/>
        <v>0</v>
      </c>
      <c r="AH112" s="13" t="str">
        <f t="shared" si="52"/>
        <v/>
      </c>
      <c r="AI112" s="4" t="str">
        <f t="shared" si="20"/>
        <v/>
      </c>
      <c r="AJ112" s="13"/>
      <c r="AK112" s="2">
        <f t="shared" si="45"/>
        <v>29</v>
      </c>
      <c r="AL112" s="4">
        <f t="shared" si="21"/>
        <v>2.9</v>
      </c>
      <c r="AM112" s="4">
        <f t="shared" si="22"/>
        <v>-0.2032</v>
      </c>
      <c r="AP112" s="4">
        <f t="shared" si="23"/>
        <v>0</v>
      </c>
      <c r="AQ112" s="13" t="str">
        <f t="shared" si="53"/>
        <v/>
      </c>
      <c r="AR112" s="4" t="str">
        <f t="shared" si="25"/>
        <v/>
      </c>
      <c r="AS112" s="13"/>
      <c r="AT112" s="2">
        <f t="shared" si="46"/>
        <v>29</v>
      </c>
      <c r="AU112" s="4">
        <f t="shared" si="26"/>
        <v>2.9</v>
      </c>
      <c r="AV112" s="4">
        <f t="shared" si="27"/>
        <v>-0.2032</v>
      </c>
      <c r="AY112" s="4">
        <f t="shared" si="28"/>
        <v>0</v>
      </c>
      <c r="AZ112" s="13" t="str">
        <f t="shared" si="54"/>
        <v/>
      </c>
      <c r="BA112" s="4" t="str">
        <f t="shared" si="30"/>
        <v/>
      </c>
      <c r="BB112" s="13"/>
      <c r="BC112" s="2">
        <f t="shared" si="47"/>
        <v>29</v>
      </c>
      <c r="BD112" s="4">
        <f t="shared" si="31"/>
        <v>2.9</v>
      </c>
      <c r="BE112" s="4">
        <f t="shared" si="32"/>
        <v>-0.2032</v>
      </c>
      <c r="BH112" s="4">
        <f t="shared" si="33"/>
        <v>0</v>
      </c>
      <c r="BI112" s="13" t="str">
        <f t="shared" si="55"/>
        <v/>
      </c>
      <c r="BJ112" s="4" t="str">
        <f t="shared" si="35"/>
        <v/>
      </c>
      <c r="BK112" s="13"/>
      <c r="BL112" s="2">
        <f t="shared" si="48"/>
        <v>29</v>
      </c>
      <c r="BM112" s="4">
        <f t="shared" si="36"/>
        <v>2.9</v>
      </c>
      <c r="BN112" s="4">
        <f t="shared" si="37"/>
        <v>-0.2032</v>
      </c>
      <c r="BQ112" s="4">
        <f t="shared" si="38"/>
        <v>0</v>
      </c>
      <c r="BR112" s="13" t="str">
        <f t="shared" si="56"/>
        <v/>
      </c>
      <c r="BS112" s="4" t="str">
        <f t="shared" si="40"/>
        <v/>
      </c>
      <c r="BT112" s="25"/>
    </row>
    <row r="113">
      <c r="A113" s="2">
        <f t="shared" si="41"/>
        <v>29.5</v>
      </c>
      <c r="B113" s="4">
        <f t="shared" si="1"/>
        <v>2.95</v>
      </c>
      <c r="C113" s="4">
        <f t="shared" si="2"/>
        <v>-0.2286</v>
      </c>
      <c r="F113" s="4">
        <f t="shared" si="3"/>
        <v>0</v>
      </c>
      <c r="G113" s="13" t="str">
        <f t="shared" si="49"/>
        <v/>
      </c>
      <c r="H113" s="4" t="str">
        <f t="shared" si="5"/>
        <v/>
      </c>
      <c r="J113" s="2">
        <f t="shared" si="42"/>
        <v>29.5</v>
      </c>
      <c r="K113" s="4">
        <f t="shared" si="6"/>
        <v>2.95</v>
      </c>
      <c r="L113" s="4">
        <f t="shared" si="7"/>
        <v>-0.2286</v>
      </c>
      <c r="O113" s="4">
        <f t="shared" si="8"/>
        <v>0</v>
      </c>
      <c r="P113" s="13" t="str">
        <f t="shared" si="50"/>
        <v/>
      </c>
      <c r="Q113" s="4" t="str">
        <f t="shared" si="10"/>
        <v/>
      </c>
      <c r="S113" s="2">
        <f t="shared" si="43"/>
        <v>29.5</v>
      </c>
      <c r="T113" s="4">
        <f t="shared" si="11"/>
        <v>88.5</v>
      </c>
      <c r="U113" s="4">
        <f t="shared" si="12"/>
        <v>-0.21</v>
      </c>
      <c r="X113" s="4">
        <f t="shared" si="13"/>
        <v>0</v>
      </c>
      <c r="Y113" s="13" t="str">
        <f t="shared" si="51"/>
        <v/>
      </c>
      <c r="Z113" s="4" t="str">
        <f t="shared" si="15"/>
        <v/>
      </c>
      <c r="AB113" s="2">
        <f t="shared" si="44"/>
        <v>29.5</v>
      </c>
      <c r="AC113" s="4">
        <f t="shared" si="16"/>
        <v>2.95</v>
      </c>
      <c r="AD113" s="4">
        <f t="shared" si="17"/>
        <v>-0.2286</v>
      </c>
      <c r="AG113" s="4">
        <f t="shared" si="18"/>
        <v>0</v>
      </c>
      <c r="AH113" s="13" t="str">
        <f t="shared" si="52"/>
        <v/>
      </c>
      <c r="AI113" s="4" t="str">
        <f t="shared" si="20"/>
        <v/>
      </c>
      <c r="AJ113" s="13"/>
      <c r="AK113" s="2">
        <f t="shared" si="45"/>
        <v>29.5</v>
      </c>
      <c r="AL113" s="4">
        <f t="shared" si="21"/>
        <v>2.95</v>
      </c>
      <c r="AM113" s="4">
        <f t="shared" si="22"/>
        <v>-0.2286</v>
      </c>
      <c r="AP113" s="4">
        <f t="shared" si="23"/>
        <v>0</v>
      </c>
      <c r="AQ113" s="13" t="str">
        <f t="shared" si="53"/>
        <v/>
      </c>
      <c r="AR113" s="4" t="str">
        <f t="shared" si="25"/>
        <v/>
      </c>
      <c r="AS113" s="13"/>
      <c r="AT113" s="2">
        <f t="shared" si="46"/>
        <v>29.5</v>
      </c>
      <c r="AU113" s="4">
        <f t="shared" si="26"/>
        <v>2.95</v>
      </c>
      <c r="AV113" s="4">
        <f t="shared" si="27"/>
        <v>-0.2286</v>
      </c>
      <c r="AY113" s="4">
        <f t="shared" si="28"/>
        <v>0</v>
      </c>
      <c r="AZ113" s="13" t="str">
        <f t="shared" si="54"/>
        <v/>
      </c>
      <c r="BA113" s="4" t="str">
        <f t="shared" si="30"/>
        <v/>
      </c>
      <c r="BB113" s="13"/>
      <c r="BC113" s="2">
        <f t="shared" si="47"/>
        <v>29.5</v>
      </c>
      <c r="BD113" s="4">
        <f t="shared" si="31"/>
        <v>2.95</v>
      </c>
      <c r="BE113" s="4">
        <f t="shared" si="32"/>
        <v>-0.2286</v>
      </c>
      <c r="BH113" s="4">
        <f t="shared" si="33"/>
        <v>0</v>
      </c>
      <c r="BI113" s="13" t="str">
        <f t="shared" si="55"/>
        <v/>
      </c>
      <c r="BJ113" s="4" t="str">
        <f t="shared" si="35"/>
        <v/>
      </c>
      <c r="BK113" s="13"/>
      <c r="BL113" s="2">
        <f t="shared" si="48"/>
        <v>29.5</v>
      </c>
      <c r="BM113" s="4">
        <f t="shared" si="36"/>
        <v>2.95</v>
      </c>
      <c r="BN113" s="4">
        <f t="shared" si="37"/>
        <v>-0.2286</v>
      </c>
      <c r="BQ113" s="4">
        <f t="shared" si="38"/>
        <v>0</v>
      </c>
      <c r="BR113" s="13" t="str">
        <f t="shared" si="56"/>
        <v/>
      </c>
      <c r="BS113" s="4" t="str">
        <f t="shared" si="40"/>
        <v/>
      </c>
      <c r="BT113" s="25"/>
    </row>
    <row r="114">
      <c r="A114" s="2">
        <f t="shared" si="41"/>
        <v>30</v>
      </c>
      <c r="B114" s="4">
        <f t="shared" si="1"/>
        <v>3</v>
      </c>
      <c r="C114" s="4">
        <f t="shared" si="2"/>
        <v>-0.254</v>
      </c>
      <c r="F114" s="4">
        <f t="shared" si="3"/>
        <v>0</v>
      </c>
      <c r="G114" s="13" t="str">
        <f t="shared" si="49"/>
        <v/>
      </c>
      <c r="H114" s="4" t="str">
        <f t="shared" si="5"/>
        <v/>
      </c>
      <c r="J114" s="2">
        <f t="shared" si="42"/>
        <v>30</v>
      </c>
      <c r="K114" s="4">
        <f t="shared" si="6"/>
        <v>3</v>
      </c>
      <c r="L114" s="4">
        <f t="shared" si="7"/>
        <v>-0.254</v>
      </c>
      <c r="O114" s="4">
        <f t="shared" si="8"/>
        <v>0</v>
      </c>
      <c r="P114" s="13" t="str">
        <f t="shared" si="50"/>
        <v/>
      </c>
      <c r="Q114" s="4" t="str">
        <f t="shared" si="10"/>
        <v/>
      </c>
      <c r="S114" s="2">
        <f t="shared" si="43"/>
        <v>30</v>
      </c>
      <c r="T114" s="4">
        <f t="shared" si="11"/>
        <v>90</v>
      </c>
      <c r="U114" s="4">
        <f t="shared" si="12"/>
        <v>-0.24</v>
      </c>
      <c r="V114" s="2">
        <v>153.0</v>
      </c>
      <c r="W114" s="4">
        <f>153.125-1/32</f>
        <v>153.09375</v>
      </c>
      <c r="X114" s="4">
        <f t="shared" si="13"/>
        <v>0.09375</v>
      </c>
      <c r="Y114" s="13">
        <f t="shared" si="51"/>
        <v>0.1777046633</v>
      </c>
      <c r="Z114" s="4">
        <f t="shared" si="15"/>
        <v>0.006610571651</v>
      </c>
      <c r="AB114" s="2">
        <f t="shared" si="44"/>
        <v>30</v>
      </c>
      <c r="AC114" s="4">
        <f t="shared" si="16"/>
        <v>3</v>
      </c>
      <c r="AD114" s="4">
        <f t="shared" si="17"/>
        <v>-0.254</v>
      </c>
      <c r="AG114" s="4">
        <f t="shared" si="18"/>
        <v>0</v>
      </c>
      <c r="AH114" s="13" t="str">
        <f t="shared" si="52"/>
        <v/>
      </c>
      <c r="AI114" s="4" t="str">
        <f t="shared" si="20"/>
        <v/>
      </c>
      <c r="AJ114" s="13"/>
      <c r="AK114" s="2">
        <f t="shared" si="45"/>
        <v>30</v>
      </c>
      <c r="AL114" s="4">
        <f t="shared" si="21"/>
        <v>3</v>
      </c>
      <c r="AM114" s="4">
        <f t="shared" si="22"/>
        <v>-0.254</v>
      </c>
      <c r="AP114" s="4">
        <f t="shared" si="23"/>
        <v>0</v>
      </c>
      <c r="AQ114" s="13" t="str">
        <f t="shared" si="53"/>
        <v/>
      </c>
      <c r="AR114" s="4" t="str">
        <f t="shared" si="25"/>
        <v/>
      </c>
      <c r="AS114" s="13"/>
      <c r="AT114" s="2">
        <f t="shared" si="46"/>
        <v>30</v>
      </c>
      <c r="AU114" s="4">
        <f t="shared" si="26"/>
        <v>3</v>
      </c>
      <c r="AV114" s="4">
        <f t="shared" si="27"/>
        <v>-0.254</v>
      </c>
      <c r="AY114" s="4">
        <f t="shared" si="28"/>
        <v>0</v>
      </c>
      <c r="AZ114" s="13" t="str">
        <f t="shared" si="54"/>
        <v/>
      </c>
      <c r="BA114" s="4" t="str">
        <f t="shared" si="30"/>
        <v/>
      </c>
      <c r="BB114" s="13"/>
      <c r="BC114" s="2">
        <f t="shared" si="47"/>
        <v>30</v>
      </c>
      <c r="BD114" s="4">
        <f t="shared" si="31"/>
        <v>3</v>
      </c>
      <c r="BE114" s="4">
        <f t="shared" si="32"/>
        <v>-0.254</v>
      </c>
      <c r="BH114" s="4">
        <f t="shared" si="33"/>
        <v>0</v>
      </c>
      <c r="BI114" s="13" t="str">
        <f t="shared" si="55"/>
        <v/>
      </c>
      <c r="BJ114" s="4" t="str">
        <f t="shared" si="35"/>
        <v/>
      </c>
      <c r="BK114" s="13"/>
      <c r="BL114" s="2">
        <f t="shared" si="48"/>
        <v>30</v>
      </c>
      <c r="BM114" s="4">
        <f t="shared" si="36"/>
        <v>3</v>
      </c>
      <c r="BN114" s="4">
        <f t="shared" si="37"/>
        <v>-0.254</v>
      </c>
      <c r="BQ114" s="4">
        <f t="shared" si="38"/>
        <v>0</v>
      </c>
      <c r="BR114" s="13" t="str">
        <f t="shared" si="56"/>
        <v/>
      </c>
      <c r="BS114" s="4" t="str">
        <f t="shared" si="40"/>
        <v/>
      </c>
      <c r="BT114" s="27"/>
    </row>
    <row r="115">
      <c r="A115" s="2">
        <f t="shared" si="41"/>
        <v>30.5</v>
      </c>
      <c r="B115" s="4">
        <f t="shared" si="1"/>
        <v>3.05</v>
      </c>
      <c r="C115" s="4">
        <f t="shared" si="2"/>
        <v>-0.2794</v>
      </c>
      <c r="F115" s="4">
        <f t="shared" si="3"/>
        <v>0</v>
      </c>
      <c r="G115" s="13" t="str">
        <f t="shared" si="49"/>
        <v/>
      </c>
      <c r="H115" s="4" t="str">
        <f t="shared" si="5"/>
        <v/>
      </c>
      <c r="J115" s="2">
        <f t="shared" si="42"/>
        <v>30.5</v>
      </c>
      <c r="K115" s="4">
        <f t="shared" si="6"/>
        <v>3.05</v>
      </c>
      <c r="L115" s="4">
        <f t="shared" si="7"/>
        <v>-0.2794</v>
      </c>
      <c r="O115" s="4">
        <f t="shared" si="8"/>
        <v>0</v>
      </c>
      <c r="P115" s="13" t="str">
        <f t="shared" si="50"/>
        <v/>
      </c>
      <c r="Q115" s="4" t="str">
        <f t="shared" si="10"/>
        <v/>
      </c>
      <c r="S115" s="2">
        <f t="shared" si="43"/>
        <v>30.5</v>
      </c>
      <c r="T115" s="4">
        <f t="shared" si="11"/>
        <v>91.5</v>
      </c>
      <c r="U115" s="4">
        <f t="shared" si="12"/>
        <v>-0.27</v>
      </c>
      <c r="X115" s="4">
        <f t="shared" si="13"/>
        <v>0</v>
      </c>
      <c r="Y115" s="13" t="str">
        <f t="shared" si="51"/>
        <v/>
      </c>
      <c r="Z115" s="4" t="str">
        <f t="shared" si="15"/>
        <v/>
      </c>
      <c r="AB115" s="2">
        <f t="shared" si="44"/>
        <v>30.5</v>
      </c>
      <c r="AC115" s="4">
        <f t="shared" si="16"/>
        <v>3.05</v>
      </c>
      <c r="AD115" s="4">
        <f t="shared" si="17"/>
        <v>-0.2794</v>
      </c>
      <c r="AG115" s="4">
        <f t="shared" si="18"/>
        <v>0</v>
      </c>
      <c r="AH115" s="13" t="str">
        <f t="shared" si="52"/>
        <v/>
      </c>
      <c r="AI115" s="4" t="str">
        <f t="shared" si="20"/>
        <v/>
      </c>
      <c r="AJ115" s="13"/>
      <c r="AK115" s="2">
        <f t="shared" si="45"/>
        <v>30.5</v>
      </c>
      <c r="AL115" s="4">
        <f t="shared" si="21"/>
        <v>3.05</v>
      </c>
      <c r="AM115" s="4">
        <f t="shared" si="22"/>
        <v>-0.2794</v>
      </c>
      <c r="AP115" s="4">
        <f t="shared" si="23"/>
        <v>0</v>
      </c>
      <c r="AQ115" s="13" t="str">
        <f t="shared" si="53"/>
        <v/>
      </c>
      <c r="AR115" s="4" t="str">
        <f t="shared" si="25"/>
        <v/>
      </c>
      <c r="AS115" s="13"/>
      <c r="AT115" s="2">
        <f t="shared" si="46"/>
        <v>30.5</v>
      </c>
      <c r="AU115" s="4">
        <f t="shared" si="26"/>
        <v>3.05</v>
      </c>
      <c r="AV115" s="4">
        <f t="shared" si="27"/>
        <v>-0.2794</v>
      </c>
      <c r="AY115" s="4">
        <f t="shared" si="28"/>
        <v>0</v>
      </c>
      <c r="AZ115" s="13" t="str">
        <f t="shared" si="54"/>
        <v/>
      </c>
      <c r="BA115" s="4" t="str">
        <f t="shared" si="30"/>
        <v/>
      </c>
      <c r="BB115" s="13"/>
      <c r="BC115" s="2">
        <f t="shared" si="47"/>
        <v>30.5</v>
      </c>
      <c r="BD115" s="4">
        <f t="shared" si="31"/>
        <v>3.05</v>
      </c>
      <c r="BE115" s="4">
        <f t="shared" si="32"/>
        <v>-0.2794</v>
      </c>
      <c r="BH115" s="4">
        <f t="shared" si="33"/>
        <v>0</v>
      </c>
      <c r="BI115" s="13" t="str">
        <f t="shared" si="55"/>
        <v/>
      </c>
      <c r="BJ115" s="4" t="str">
        <f t="shared" si="35"/>
        <v/>
      </c>
      <c r="BK115" s="13"/>
      <c r="BL115" s="2">
        <f t="shared" si="48"/>
        <v>30.5</v>
      </c>
      <c r="BM115" s="4">
        <f t="shared" si="36"/>
        <v>3.05</v>
      </c>
      <c r="BN115" s="4">
        <f t="shared" si="37"/>
        <v>-0.2794</v>
      </c>
      <c r="BQ115" s="4">
        <f t="shared" si="38"/>
        <v>0</v>
      </c>
      <c r="BR115" s="13" t="str">
        <f t="shared" si="56"/>
        <v/>
      </c>
      <c r="BS115" s="4" t="str">
        <f t="shared" si="40"/>
        <v/>
      </c>
      <c r="BT115" s="25"/>
    </row>
    <row r="116">
      <c r="A116" s="2">
        <f t="shared" si="41"/>
        <v>31</v>
      </c>
      <c r="B116" s="4">
        <f t="shared" si="1"/>
        <v>3.1</v>
      </c>
      <c r="C116" s="4">
        <f t="shared" si="2"/>
        <v>-0.3048</v>
      </c>
      <c r="F116" s="4">
        <f t="shared" si="3"/>
        <v>0</v>
      </c>
      <c r="G116" s="13" t="str">
        <f t="shared" si="49"/>
        <v/>
      </c>
      <c r="H116" s="4" t="str">
        <f t="shared" si="5"/>
        <v/>
      </c>
      <c r="J116" s="2">
        <f t="shared" si="42"/>
        <v>31</v>
      </c>
      <c r="K116" s="4">
        <f t="shared" si="6"/>
        <v>3.1</v>
      </c>
      <c r="L116" s="4">
        <f t="shared" si="7"/>
        <v>-0.3048</v>
      </c>
      <c r="O116" s="4">
        <f t="shared" si="8"/>
        <v>0</v>
      </c>
      <c r="P116" s="13" t="str">
        <f t="shared" si="50"/>
        <v/>
      </c>
      <c r="Q116" s="4" t="str">
        <f t="shared" si="10"/>
        <v/>
      </c>
      <c r="S116" s="2">
        <f t="shared" si="43"/>
        <v>31</v>
      </c>
      <c r="T116" s="4">
        <f t="shared" si="11"/>
        <v>93</v>
      </c>
      <c r="U116" s="4">
        <f t="shared" si="12"/>
        <v>-0.3</v>
      </c>
      <c r="V116" s="4">
        <f>153-1/16</f>
        <v>152.9375</v>
      </c>
      <c r="W116" s="2">
        <v>153.125</v>
      </c>
      <c r="X116" s="4">
        <f t="shared" si="13"/>
        <v>0.1875</v>
      </c>
      <c r="Y116" s="13">
        <f t="shared" si="51"/>
        <v>0.251312345</v>
      </c>
      <c r="Z116" s="4">
        <f t="shared" si="15"/>
        <v>0.01725045515</v>
      </c>
      <c r="AB116" s="2">
        <f t="shared" si="44"/>
        <v>31</v>
      </c>
      <c r="AC116" s="4">
        <f t="shared" si="16"/>
        <v>3.1</v>
      </c>
      <c r="AD116" s="4">
        <f t="shared" si="17"/>
        <v>-0.3048</v>
      </c>
      <c r="AG116" s="4">
        <f t="shared" si="18"/>
        <v>0</v>
      </c>
      <c r="AH116" s="13" t="str">
        <f t="shared" si="52"/>
        <v/>
      </c>
      <c r="AI116" s="4" t="str">
        <f t="shared" si="20"/>
        <v/>
      </c>
      <c r="AJ116" s="13"/>
      <c r="AK116" s="2">
        <f t="shared" si="45"/>
        <v>31</v>
      </c>
      <c r="AL116" s="4">
        <f t="shared" si="21"/>
        <v>3.1</v>
      </c>
      <c r="AM116" s="4">
        <f t="shared" si="22"/>
        <v>-0.3048</v>
      </c>
      <c r="AP116" s="4">
        <f t="shared" si="23"/>
        <v>0</v>
      </c>
      <c r="AQ116" s="13" t="str">
        <f t="shared" si="53"/>
        <v/>
      </c>
      <c r="AR116" s="4" t="str">
        <f t="shared" si="25"/>
        <v/>
      </c>
      <c r="AS116" s="13"/>
      <c r="AT116" s="2">
        <f t="shared" si="46"/>
        <v>31</v>
      </c>
      <c r="AU116" s="4">
        <f t="shared" si="26"/>
        <v>3.1</v>
      </c>
      <c r="AV116" s="4">
        <f t="shared" si="27"/>
        <v>-0.3048</v>
      </c>
      <c r="AY116" s="4">
        <f t="shared" si="28"/>
        <v>0</v>
      </c>
      <c r="AZ116" s="13" t="str">
        <f t="shared" si="54"/>
        <v/>
      </c>
      <c r="BA116" s="4" t="str">
        <f t="shared" si="30"/>
        <v/>
      </c>
      <c r="BB116" s="13"/>
      <c r="BC116" s="2">
        <f t="shared" si="47"/>
        <v>31</v>
      </c>
      <c r="BD116" s="4">
        <f t="shared" si="31"/>
        <v>3.1</v>
      </c>
      <c r="BE116" s="4">
        <f t="shared" si="32"/>
        <v>-0.3048</v>
      </c>
      <c r="BH116" s="4">
        <f t="shared" si="33"/>
        <v>0</v>
      </c>
      <c r="BI116" s="13" t="str">
        <f t="shared" si="55"/>
        <v/>
      </c>
      <c r="BJ116" s="4" t="str">
        <f t="shared" si="35"/>
        <v/>
      </c>
      <c r="BK116" s="13"/>
      <c r="BL116" s="2">
        <f t="shared" si="48"/>
        <v>31</v>
      </c>
      <c r="BM116" s="4">
        <f t="shared" si="36"/>
        <v>3.1</v>
      </c>
      <c r="BN116" s="4">
        <f t="shared" si="37"/>
        <v>-0.3048</v>
      </c>
      <c r="BQ116" s="4">
        <f t="shared" si="38"/>
        <v>0</v>
      </c>
      <c r="BR116" s="13" t="str">
        <f t="shared" si="56"/>
        <v/>
      </c>
      <c r="BS116" s="4" t="str">
        <f t="shared" si="40"/>
        <v/>
      </c>
      <c r="BT116" s="25"/>
    </row>
    <row r="117">
      <c r="A117" s="2">
        <f t="shared" si="41"/>
        <v>31.5</v>
      </c>
      <c r="B117" s="4">
        <f t="shared" si="1"/>
        <v>3.15</v>
      </c>
      <c r="C117" s="4">
        <f t="shared" si="2"/>
        <v>-0.3302</v>
      </c>
      <c r="F117" s="4">
        <f t="shared" si="3"/>
        <v>0</v>
      </c>
      <c r="G117" s="13" t="str">
        <f t="shared" si="49"/>
        <v/>
      </c>
      <c r="H117" s="4" t="str">
        <f t="shared" si="5"/>
        <v/>
      </c>
      <c r="J117" s="2">
        <f t="shared" si="42"/>
        <v>31.5</v>
      </c>
      <c r="K117" s="4">
        <f t="shared" si="6"/>
        <v>3.15</v>
      </c>
      <c r="L117" s="4">
        <f t="shared" si="7"/>
        <v>-0.3302</v>
      </c>
      <c r="O117" s="4">
        <f t="shared" si="8"/>
        <v>0</v>
      </c>
      <c r="P117" s="13" t="str">
        <f t="shared" si="50"/>
        <v/>
      </c>
      <c r="Q117" s="4" t="str">
        <f t="shared" si="10"/>
        <v/>
      </c>
      <c r="S117" s="2">
        <f t="shared" si="43"/>
        <v>31.5</v>
      </c>
      <c r="T117" s="4">
        <f t="shared" si="11"/>
        <v>94.5</v>
      </c>
      <c r="U117" s="4">
        <f t="shared" si="12"/>
        <v>-0.33</v>
      </c>
      <c r="X117" s="4">
        <f t="shared" si="13"/>
        <v>0</v>
      </c>
      <c r="Y117" s="13" t="str">
        <f t="shared" si="51"/>
        <v/>
      </c>
      <c r="Z117" s="4" t="str">
        <f t="shared" si="15"/>
        <v/>
      </c>
      <c r="AB117" s="2">
        <f t="shared" si="44"/>
        <v>31.5</v>
      </c>
      <c r="AC117" s="4">
        <f t="shared" si="16"/>
        <v>3.15</v>
      </c>
      <c r="AD117" s="4">
        <f t="shared" si="17"/>
        <v>-0.3302</v>
      </c>
      <c r="AG117" s="4">
        <f t="shared" si="18"/>
        <v>0</v>
      </c>
      <c r="AH117" s="13" t="str">
        <f t="shared" si="52"/>
        <v/>
      </c>
      <c r="AI117" s="4" t="str">
        <f t="shared" si="20"/>
        <v/>
      </c>
      <c r="AJ117" s="13"/>
      <c r="AK117" s="2">
        <f t="shared" si="45"/>
        <v>31.5</v>
      </c>
      <c r="AL117" s="4">
        <f t="shared" si="21"/>
        <v>3.15</v>
      </c>
      <c r="AM117" s="4">
        <f t="shared" si="22"/>
        <v>-0.3302</v>
      </c>
      <c r="AP117" s="4">
        <f t="shared" si="23"/>
        <v>0</v>
      </c>
      <c r="AQ117" s="13" t="str">
        <f t="shared" si="53"/>
        <v/>
      </c>
      <c r="AR117" s="4" t="str">
        <f t="shared" si="25"/>
        <v/>
      </c>
      <c r="AS117" s="13"/>
      <c r="AT117" s="2">
        <f t="shared" si="46"/>
        <v>31.5</v>
      </c>
      <c r="AU117" s="4">
        <f t="shared" si="26"/>
        <v>3.15</v>
      </c>
      <c r="AV117" s="4">
        <f t="shared" si="27"/>
        <v>-0.3302</v>
      </c>
      <c r="AY117" s="4">
        <f t="shared" si="28"/>
        <v>0</v>
      </c>
      <c r="AZ117" s="13" t="str">
        <f t="shared" si="54"/>
        <v/>
      </c>
      <c r="BA117" s="4" t="str">
        <f t="shared" si="30"/>
        <v/>
      </c>
      <c r="BB117" s="13"/>
      <c r="BC117" s="2">
        <f t="shared" si="47"/>
        <v>31.5</v>
      </c>
      <c r="BD117" s="4">
        <f t="shared" si="31"/>
        <v>3.15</v>
      </c>
      <c r="BE117" s="4">
        <f t="shared" si="32"/>
        <v>-0.3302</v>
      </c>
      <c r="BH117" s="4">
        <f t="shared" si="33"/>
        <v>0</v>
      </c>
      <c r="BI117" s="13" t="str">
        <f t="shared" si="55"/>
        <v/>
      </c>
      <c r="BJ117" s="4" t="str">
        <f t="shared" si="35"/>
        <v/>
      </c>
      <c r="BK117" s="13"/>
      <c r="BL117" s="2">
        <f t="shared" si="48"/>
        <v>31.5</v>
      </c>
      <c r="BM117" s="4">
        <f t="shared" si="36"/>
        <v>3.15</v>
      </c>
      <c r="BN117" s="4">
        <f t="shared" si="37"/>
        <v>-0.3302</v>
      </c>
      <c r="BQ117" s="4">
        <f t="shared" si="38"/>
        <v>0</v>
      </c>
      <c r="BR117" s="13" t="str">
        <f t="shared" si="56"/>
        <v/>
      </c>
      <c r="BS117" s="4" t="str">
        <f t="shared" si="40"/>
        <v/>
      </c>
      <c r="BT117" s="25"/>
    </row>
    <row r="118">
      <c r="A118" s="2">
        <f t="shared" si="41"/>
        <v>32</v>
      </c>
      <c r="B118" s="4">
        <f t="shared" si="1"/>
        <v>3.2</v>
      </c>
      <c r="C118" s="4">
        <f t="shared" si="2"/>
        <v>-0.3556</v>
      </c>
      <c r="F118" s="4">
        <f t="shared" si="3"/>
        <v>0</v>
      </c>
      <c r="G118" s="13" t="str">
        <f t="shared" si="49"/>
        <v/>
      </c>
      <c r="H118" s="4" t="str">
        <f t="shared" si="5"/>
        <v/>
      </c>
      <c r="J118" s="2">
        <f t="shared" si="42"/>
        <v>32</v>
      </c>
      <c r="K118" s="4">
        <f t="shared" si="6"/>
        <v>3.2</v>
      </c>
      <c r="L118" s="4">
        <f t="shared" si="7"/>
        <v>-0.3556</v>
      </c>
      <c r="O118" s="4">
        <f t="shared" si="8"/>
        <v>0</v>
      </c>
      <c r="P118" s="13" t="str">
        <f t="shared" si="50"/>
        <v/>
      </c>
      <c r="Q118" s="4" t="str">
        <f t="shared" si="10"/>
        <v/>
      </c>
      <c r="S118" s="2">
        <f t="shared" si="43"/>
        <v>32</v>
      </c>
      <c r="T118" s="4">
        <f t="shared" si="11"/>
        <v>96</v>
      </c>
      <c r="U118" s="4">
        <f t="shared" si="12"/>
        <v>-0.36</v>
      </c>
      <c r="V118" s="4">
        <f>152.875</f>
        <v>152.875</v>
      </c>
      <c r="W118" s="4">
        <f>153+3/16</f>
        <v>153.1875</v>
      </c>
      <c r="X118" s="4">
        <f t="shared" si="13"/>
        <v>0.3125</v>
      </c>
      <c r="Y118" s="13">
        <f t="shared" si="51"/>
        <v>0.3244428423</v>
      </c>
      <c r="Z118" s="4">
        <f t="shared" si="15"/>
        <v>0.02551306648</v>
      </c>
      <c r="AB118" s="2">
        <f t="shared" si="44"/>
        <v>32</v>
      </c>
      <c r="AC118" s="4">
        <f t="shared" si="16"/>
        <v>3.2</v>
      </c>
      <c r="AD118" s="4">
        <f t="shared" si="17"/>
        <v>-0.3556</v>
      </c>
      <c r="AG118" s="4">
        <f t="shared" si="18"/>
        <v>0</v>
      </c>
      <c r="AH118" s="13" t="str">
        <f t="shared" si="52"/>
        <v/>
      </c>
      <c r="AI118" s="4" t="str">
        <f t="shared" si="20"/>
        <v/>
      </c>
      <c r="AJ118" s="13"/>
      <c r="AK118" s="2">
        <f t="shared" si="45"/>
        <v>32</v>
      </c>
      <c r="AL118" s="4">
        <f t="shared" si="21"/>
        <v>3.2</v>
      </c>
      <c r="AM118" s="4">
        <f t="shared" si="22"/>
        <v>-0.3556</v>
      </c>
      <c r="AP118" s="4">
        <f t="shared" si="23"/>
        <v>0</v>
      </c>
      <c r="AQ118" s="13" t="str">
        <f t="shared" si="53"/>
        <v/>
      </c>
      <c r="AR118" s="4" t="str">
        <f t="shared" si="25"/>
        <v/>
      </c>
      <c r="AS118" s="13"/>
      <c r="AT118" s="2">
        <f t="shared" si="46"/>
        <v>32</v>
      </c>
      <c r="AU118" s="4">
        <f t="shared" si="26"/>
        <v>3.2</v>
      </c>
      <c r="AV118" s="4">
        <f t="shared" si="27"/>
        <v>-0.3556</v>
      </c>
      <c r="AY118" s="4">
        <f t="shared" si="28"/>
        <v>0</v>
      </c>
      <c r="AZ118" s="13" t="str">
        <f t="shared" si="54"/>
        <v/>
      </c>
      <c r="BA118" s="4" t="str">
        <f t="shared" si="30"/>
        <v/>
      </c>
      <c r="BB118" s="13"/>
      <c r="BC118" s="2">
        <f t="shared" si="47"/>
        <v>32</v>
      </c>
      <c r="BD118" s="4">
        <f t="shared" si="31"/>
        <v>3.2</v>
      </c>
      <c r="BE118" s="4">
        <f t="shared" si="32"/>
        <v>-0.3556</v>
      </c>
      <c r="BH118" s="4">
        <f t="shared" si="33"/>
        <v>0</v>
      </c>
      <c r="BI118" s="13" t="str">
        <f t="shared" si="55"/>
        <v/>
      </c>
      <c r="BJ118" s="4" t="str">
        <f t="shared" si="35"/>
        <v/>
      </c>
      <c r="BK118" s="13"/>
      <c r="BL118" s="2">
        <f t="shared" si="48"/>
        <v>32</v>
      </c>
      <c r="BM118" s="4">
        <f t="shared" si="36"/>
        <v>3.2</v>
      </c>
      <c r="BN118" s="4">
        <f t="shared" si="37"/>
        <v>-0.3556</v>
      </c>
      <c r="BQ118" s="4">
        <f t="shared" si="38"/>
        <v>0</v>
      </c>
      <c r="BR118" s="13" t="str">
        <f t="shared" si="56"/>
        <v/>
      </c>
      <c r="BS118" s="4" t="str">
        <f t="shared" si="40"/>
        <v/>
      </c>
      <c r="BT118" s="25"/>
    </row>
    <row r="119">
      <c r="A119" s="2">
        <f t="shared" si="41"/>
        <v>32.5</v>
      </c>
      <c r="B119" s="4">
        <f t="shared" si="1"/>
        <v>3.25</v>
      </c>
      <c r="C119" s="4">
        <f t="shared" si="2"/>
        <v>-0.381</v>
      </c>
      <c r="F119" s="4">
        <f t="shared" si="3"/>
        <v>0</v>
      </c>
      <c r="G119" s="13" t="str">
        <f t="shared" si="49"/>
        <v/>
      </c>
      <c r="H119" s="4" t="str">
        <f t="shared" si="5"/>
        <v/>
      </c>
      <c r="J119" s="2">
        <f t="shared" si="42"/>
        <v>32.5</v>
      </c>
      <c r="K119" s="4">
        <f t="shared" si="6"/>
        <v>3.25</v>
      </c>
      <c r="L119" s="4">
        <f t="shared" si="7"/>
        <v>-0.381</v>
      </c>
      <c r="O119" s="4">
        <f t="shared" si="8"/>
        <v>0</v>
      </c>
      <c r="P119" s="13" t="str">
        <f t="shared" si="50"/>
        <v/>
      </c>
      <c r="Q119" s="4" t="str">
        <f t="shared" si="10"/>
        <v/>
      </c>
      <c r="S119" s="2">
        <f t="shared" si="43"/>
        <v>32.5</v>
      </c>
      <c r="T119" s="4">
        <f t="shared" si="11"/>
        <v>97.5</v>
      </c>
      <c r="U119" s="4">
        <f t="shared" si="12"/>
        <v>-0.39</v>
      </c>
      <c r="X119" s="4">
        <f t="shared" si="13"/>
        <v>0</v>
      </c>
      <c r="Y119" s="13" t="str">
        <f t="shared" si="51"/>
        <v/>
      </c>
      <c r="Z119" s="4" t="str">
        <f t="shared" si="15"/>
        <v/>
      </c>
      <c r="AB119" s="2">
        <f t="shared" si="44"/>
        <v>32.5</v>
      </c>
      <c r="AC119" s="4">
        <f t="shared" si="16"/>
        <v>3.25</v>
      </c>
      <c r="AD119" s="4">
        <f t="shared" si="17"/>
        <v>-0.381</v>
      </c>
      <c r="AG119" s="4">
        <f t="shared" si="18"/>
        <v>0</v>
      </c>
      <c r="AH119" s="13" t="str">
        <f t="shared" si="52"/>
        <v/>
      </c>
      <c r="AI119" s="4" t="str">
        <f t="shared" si="20"/>
        <v/>
      </c>
      <c r="AJ119" s="13"/>
      <c r="AK119" s="2">
        <f t="shared" si="45"/>
        <v>32.5</v>
      </c>
      <c r="AL119" s="4">
        <f t="shared" si="21"/>
        <v>3.25</v>
      </c>
      <c r="AM119" s="4">
        <f t="shared" si="22"/>
        <v>-0.381</v>
      </c>
      <c r="AP119" s="4">
        <f t="shared" si="23"/>
        <v>0</v>
      </c>
      <c r="AQ119" s="13" t="str">
        <f t="shared" si="53"/>
        <v/>
      </c>
      <c r="AR119" s="4" t="str">
        <f t="shared" si="25"/>
        <v/>
      </c>
      <c r="AS119" s="13"/>
      <c r="AT119" s="2">
        <f t="shared" si="46"/>
        <v>32.5</v>
      </c>
      <c r="AU119" s="4">
        <f t="shared" si="26"/>
        <v>3.25</v>
      </c>
      <c r="AV119" s="4">
        <f t="shared" si="27"/>
        <v>-0.381</v>
      </c>
      <c r="AY119" s="4">
        <f t="shared" si="28"/>
        <v>0</v>
      </c>
      <c r="AZ119" s="13" t="str">
        <f t="shared" si="54"/>
        <v/>
      </c>
      <c r="BA119" s="4" t="str">
        <f t="shared" si="30"/>
        <v/>
      </c>
      <c r="BB119" s="13"/>
      <c r="BC119" s="2">
        <f t="shared" si="47"/>
        <v>32.5</v>
      </c>
      <c r="BD119" s="4">
        <f t="shared" si="31"/>
        <v>3.25</v>
      </c>
      <c r="BE119" s="4">
        <f t="shared" si="32"/>
        <v>-0.381</v>
      </c>
      <c r="BH119" s="4">
        <f t="shared" si="33"/>
        <v>0</v>
      </c>
      <c r="BI119" s="13" t="str">
        <f t="shared" si="55"/>
        <v/>
      </c>
      <c r="BJ119" s="4" t="str">
        <f t="shared" si="35"/>
        <v/>
      </c>
      <c r="BK119" s="13"/>
      <c r="BL119" s="2">
        <f t="shared" si="48"/>
        <v>32.5</v>
      </c>
      <c r="BM119" s="4">
        <f t="shared" si="36"/>
        <v>3.25</v>
      </c>
      <c r="BN119" s="4">
        <f t="shared" si="37"/>
        <v>-0.381</v>
      </c>
      <c r="BQ119" s="4">
        <f t="shared" si="38"/>
        <v>0</v>
      </c>
      <c r="BR119" s="13" t="str">
        <f t="shared" si="56"/>
        <v/>
      </c>
      <c r="BS119" s="4" t="str">
        <f t="shared" si="40"/>
        <v/>
      </c>
      <c r="BT119" s="25"/>
    </row>
    <row r="120">
      <c r="A120" s="2">
        <f t="shared" si="41"/>
        <v>33</v>
      </c>
      <c r="B120" s="4">
        <f t="shared" si="1"/>
        <v>3.3</v>
      </c>
      <c r="C120" s="4">
        <f t="shared" si="2"/>
        <v>-0.4064</v>
      </c>
      <c r="F120" s="4">
        <f t="shared" si="3"/>
        <v>0</v>
      </c>
      <c r="G120" s="13" t="str">
        <f t="shared" si="49"/>
        <v/>
      </c>
      <c r="H120" s="4" t="str">
        <f t="shared" si="5"/>
        <v/>
      </c>
      <c r="J120" s="2">
        <f t="shared" si="42"/>
        <v>33</v>
      </c>
      <c r="K120" s="4">
        <f t="shared" si="6"/>
        <v>3.3</v>
      </c>
      <c r="L120" s="4">
        <f t="shared" si="7"/>
        <v>-0.4064</v>
      </c>
      <c r="O120" s="4">
        <f t="shared" si="8"/>
        <v>0</v>
      </c>
      <c r="P120" s="13" t="str">
        <f t="shared" si="50"/>
        <v/>
      </c>
      <c r="Q120" s="4" t="str">
        <f t="shared" si="10"/>
        <v/>
      </c>
      <c r="S120" s="2">
        <f t="shared" si="43"/>
        <v>33</v>
      </c>
      <c r="T120" s="4">
        <f t="shared" si="11"/>
        <v>99</v>
      </c>
      <c r="U120" s="4">
        <f t="shared" si="12"/>
        <v>-0.42</v>
      </c>
      <c r="V120" s="4">
        <f>152+13/16</f>
        <v>152.8125</v>
      </c>
      <c r="W120" s="4">
        <f>153+5/16</f>
        <v>153.3125</v>
      </c>
      <c r="X120" s="4">
        <f t="shared" si="13"/>
        <v>0.5</v>
      </c>
      <c r="Y120" s="13">
        <f t="shared" si="51"/>
        <v>0.4103913408</v>
      </c>
      <c r="Z120" s="4">
        <f t="shared" si="15"/>
        <v>0.03402951939</v>
      </c>
      <c r="AB120" s="2">
        <f t="shared" si="44"/>
        <v>33</v>
      </c>
      <c r="AC120" s="4">
        <f t="shared" si="16"/>
        <v>3.3</v>
      </c>
      <c r="AD120" s="4">
        <f t="shared" si="17"/>
        <v>-0.4064</v>
      </c>
      <c r="AG120" s="4">
        <f t="shared" si="18"/>
        <v>0</v>
      </c>
      <c r="AH120" s="13" t="str">
        <f t="shared" si="52"/>
        <v/>
      </c>
      <c r="AI120" s="4" t="str">
        <f t="shared" si="20"/>
        <v/>
      </c>
      <c r="AJ120" s="13"/>
      <c r="AK120" s="2">
        <f t="shared" si="45"/>
        <v>33</v>
      </c>
      <c r="AL120" s="4">
        <f t="shared" si="21"/>
        <v>3.3</v>
      </c>
      <c r="AM120" s="4">
        <f t="shared" si="22"/>
        <v>-0.4064</v>
      </c>
      <c r="AP120" s="4">
        <f t="shared" si="23"/>
        <v>0</v>
      </c>
      <c r="AQ120" s="13" t="str">
        <f t="shared" si="53"/>
        <v/>
      </c>
      <c r="AR120" s="4" t="str">
        <f t="shared" si="25"/>
        <v/>
      </c>
      <c r="AS120" s="13"/>
      <c r="AT120" s="2">
        <f t="shared" si="46"/>
        <v>33</v>
      </c>
      <c r="AU120" s="4">
        <f t="shared" si="26"/>
        <v>3.3</v>
      </c>
      <c r="AV120" s="4">
        <f t="shared" si="27"/>
        <v>-0.4064</v>
      </c>
      <c r="AY120" s="4">
        <f t="shared" si="28"/>
        <v>0</v>
      </c>
      <c r="AZ120" s="13" t="str">
        <f t="shared" si="54"/>
        <v/>
      </c>
      <c r="BA120" s="4" t="str">
        <f t="shared" si="30"/>
        <v/>
      </c>
      <c r="BB120" s="13"/>
      <c r="BC120" s="2">
        <f t="shared" si="47"/>
        <v>33</v>
      </c>
      <c r="BD120" s="4">
        <f t="shared" si="31"/>
        <v>3.3</v>
      </c>
      <c r="BE120" s="4">
        <f t="shared" si="32"/>
        <v>-0.4064</v>
      </c>
      <c r="BH120" s="4">
        <f t="shared" si="33"/>
        <v>0</v>
      </c>
      <c r="BI120" s="13" t="str">
        <f t="shared" si="55"/>
        <v/>
      </c>
      <c r="BJ120" s="4" t="str">
        <f t="shared" si="35"/>
        <v/>
      </c>
      <c r="BK120" s="13"/>
      <c r="BL120" s="2">
        <f t="shared" si="48"/>
        <v>33</v>
      </c>
      <c r="BM120" s="4">
        <f t="shared" si="36"/>
        <v>3.3</v>
      </c>
      <c r="BN120" s="4">
        <f t="shared" si="37"/>
        <v>-0.4064</v>
      </c>
      <c r="BQ120" s="4">
        <f t="shared" si="38"/>
        <v>0</v>
      </c>
      <c r="BR120" s="13" t="str">
        <f t="shared" si="56"/>
        <v/>
      </c>
      <c r="BS120" s="4" t="str">
        <f t="shared" si="40"/>
        <v/>
      </c>
      <c r="BT120" s="25"/>
    </row>
    <row r="121">
      <c r="A121" s="2">
        <f t="shared" si="41"/>
        <v>33.5</v>
      </c>
      <c r="B121" s="4">
        <f t="shared" si="1"/>
        <v>3.35</v>
      </c>
      <c r="C121" s="4">
        <f t="shared" si="2"/>
        <v>-0.4318</v>
      </c>
      <c r="F121" s="4">
        <f t="shared" si="3"/>
        <v>0</v>
      </c>
      <c r="G121" s="13" t="str">
        <f t="shared" si="49"/>
        <v/>
      </c>
      <c r="H121" s="4" t="str">
        <f t="shared" si="5"/>
        <v/>
      </c>
      <c r="J121" s="2">
        <f t="shared" si="42"/>
        <v>33.5</v>
      </c>
      <c r="K121" s="4">
        <f t="shared" si="6"/>
        <v>3.35</v>
      </c>
      <c r="L121" s="4">
        <f t="shared" si="7"/>
        <v>-0.4318</v>
      </c>
      <c r="O121" s="4">
        <f t="shared" si="8"/>
        <v>0</v>
      </c>
      <c r="P121" s="13" t="str">
        <f t="shared" si="50"/>
        <v/>
      </c>
      <c r="Q121" s="4" t="str">
        <f t="shared" si="10"/>
        <v/>
      </c>
      <c r="S121" s="2">
        <f t="shared" si="43"/>
        <v>33.5</v>
      </c>
      <c r="T121" s="4">
        <f t="shared" si="11"/>
        <v>100.5</v>
      </c>
      <c r="U121" s="4">
        <f t="shared" si="12"/>
        <v>-0.45</v>
      </c>
      <c r="X121" s="4">
        <f t="shared" si="13"/>
        <v>0</v>
      </c>
      <c r="Y121" s="13" t="str">
        <f t="shared" si="51"/>
        <v/>
      </c>
      <c r="Z121" s="4" t="str">
        <f t="shared" si="15"/>
        <v/>
      </c>
      <c r="AB121" s="2">
        <f t="shared" si="44"/>
        <v>33.5</v>
      </c>
      <c r="AC121" s="4">
        <f t="shared" si="16"/>
        <v>3.35</v>
      </c>
      <c r="AD121" s="4">
        <f t="shared" si="17"/>
        <v>-0.4318</v>
      </c>
      <c r="AG121" s="4">
        <f t="shared" si="18"/>
        <v>0</v>
      </c>
      <c r="AH121" s="13" t="str">
        <f t="shared" si="52"/>
        <v/>
      </c>
      <c r="AI121" s="4" t="str">
        <f t="shared" si="20"/>
        <v/>
      </c>
      <c r="AJ121" s="13"/>
      <c r="AK121" s="2">
        <f t="shared" si="45"/>
        <v>33.5</v>
      </c>
      <c r="AL121" s="4">
        <f t="shared" si="21"/>
        <v>3.35</v>
      </c>
      <c r="AM121" s="4">
        <f t="shared" si="22"/>
        <v>-0.4318</v>
      </c>
      <c r="AP121" s="4">
        <f t="shared" si="23"/>
        <v>0</v>
      </c>
      <c r="AQ121" s="13" t="str">
        <f t="shared" si="53"/>
        <v/>
      </c>
      <c r="AR121" s="4" t="str">
        <f t="shared" si="25"/>
        <v/>
      </c>
      <c r="AS121" s="13"/>
      <c r="AT121" s="2">
        <f t="shared" si="46"/>
        <v>33.5</v>
      </c>
      <c r="AU121" s="4">
        <f t="shared" si="26"/>
        <v>3.35</v>
      </c>
      <c r="AV121" s="4">
        <f t="shared" si="27"/>
        <v>-0.4318</v>
      </c>
      <c r="AY121" s="4">
        <f t="shared" si="28"/>
        <v>0</v>
      </c>
      <c r="AZ121" s="13" t="str">
        <f t="shared" si="54"/>
        <v/>
      </c>
      <c r="BA121" s="4" t="str">
        <f t="shared" si="30"/>
        <v/>
      </c>
      <c r="BB121" s="13"/>
      <c r="BC121" s="2">
        <f t="shared" si="47"/>
        <v>33.5</v>
      </c>
      <c r="BD121" s="4">
        <f t="shared" si="31"/>
        <v>3.35</v>
      </c>
      <c r="BE121" s="4">
        <f t="shared" si="32"/>
        <v>-0.4318</v>
      </c>
      <c r="BH121" s="4">
        <f t="shared" si="33"/>
        <v>0</v>
      </c>
      <c r="BI121" s="13" t="str">
        <f t="shared" si="55"/>
        <v/>
      </c>
      <c r="BJ121" s="4" t="str">
        <f t="shared" si="35"/>
        <v/>
      </c>
      <c r="BK121" s="13"/>
      <c r="BL121" s="2">
        <f t="shared" si="48"/>
        <v>33.5</v>
      </c>
      <c r="BM121" s="4">
        <f t="shared" si="36"/>
        <v>3.35</v>
      </c>
      <c r="BN121" s="4">
        <f t="shared" si="37"/>
        <v>-0.4318</v>
      </c>
      <c r="BQ121" s="4">
        <f t="shared" si="38"/>
        <v>0</v>
      </c>
      <c r="BR121" s="13" t="str">
        <f t="shared" si="56"/>
        <v/>
      </c>
      <c r="BS121" s="4" t="str">
        <f t="shared" si="40"/>
        <v/>
      </c>
      <c r="BT121" s="25"/>
    </row>
    <row r="122">
      <c r="A122" s="2">
        <f t="shared" si="41"/>
        <v>34</v>
      </c>
      <c r="B122" s="4">
        <f t="shared" si="1"/>
        <v>3.4</v>
      </c>
      <c r="C122" s="4">
        <f t="shared" si="2"/>
        <v>-0.4572</v>
      </c>
      <c r="F122" s="4">
        <f t="shared" si="3"/>
        <v>0</v>
      </c>
      <c r="G122" s="13" t="str">
        <f t="shared" si="49"/>
        <v/>
      </c>
      <c r="H122" s="4" t="str">
        <f t="shared" si="5"/>
        <v/>
      </c>
      <c r="J122" s="2">
        <f t="shared" si="42"/>
        <v>34</v>
      </c>
      <c r="K122" s="4">
        <f t="shared" si="6"/>
        <v>3.4</v>
      </c>
      <c r="L122" s="4">
        <f t="shared" si="7"/>
        <v>-0.4572</v>
      </c>
      <c r="O122" s="4">
        <f t="shared" si="8"/>
        <v>0</v>
      </c>
      <c r="P122" s="13" t="str">
        <f t="shared" si="50"/>
        <v/>
      </c>
      <c r="Q122" s="4" t="str">
        <f t="shared" si="10"/>
        <v/>
      </c>
      <c r="S122" s="2">
        <f t="shared" si="43"/>
        <v>34</v>
      </c>
      <c r="T122" s="4">
        <f t="shared" si="11"/>
        <v>102</v>
      </c>
      <c r="U122" s="4">
        <f t="shared" si="12"/>
        <v>-0.48</v>
      </c>
      <c r="V122" s="4">
        <f>152+11/16</f>
        <v>152.6875</v>
      </c>
      <c r="W122" s="2">
        <v>153.375</v>
      </c>
      <c r="X122" s="4">
        <f t="shared" si="13"/>
        <v>0.6875</v>
      </c>
      <c r="Y122" s="13">
        <f t="shared" si="51"/>
        <v>0.4812265032</v>
      </c>
      <c r="Z122" s="4">
        <f t="shared" si="15"/>
        <v>0.04174391512</v>
      </c>
      <c r="AB122" s="2">
        <f t="shared" si="44"/>
        <v>34</v>
      </c>
      <c r="AC122" s="4">
        <f t="shared" si="16"/>
        <v>3.4</v>
      </c>
      <c r="AD122" s="4">
        <f t="shared" si="17"/>
        <v>-0.4572</v>
      </c>
      <c r="AG122" s="4">
        <f t="shared" si="18"/>
        <v>0</v>
      </c>
      <c r="AH122" s="13" t="str">
        <f t="shared" si="52"/>
        <v/>
      </c>
      <c r="AI122" s="4" t="str">
        <f t="shared" si="20"/>
        <v/>
      </c>
      <c r="AJ122" s="13"/>
      <c r="AK122" s="2">
        <f t="shared" si="45"/>
        <v>34</v>
      </c>
      <c r="AL122" s="4">
        <f t="shared" si="21"/>
        <v>3.4</v>
      </c>
      <c r="AM122" s="4">
        <f t="shared" si="22"/>
        <v>-0.4572</v>
      </c>
      <c r="AP122" s="4">
        <f t="shared" si="23"/>
        <v>0</v>
      </c>
      <c r="AQ122" s="13" t="str">
        <f t="shared" si="53"/>
        <v/>
      </c>
      <c r="AR122" s="4" t="str">
        <f t="shared" si="25"/>
        <v/>
      </c>
      <c r="AS122" s="13"/>
      <c r="AT122" s="2">
        <f t="shared" si="46"/>
        <v>34</v>
      </c>
      <c r="AU122" s="4">
        <f t="shared" si="26"/>
        <v>3.4</v>
      </c>
      <c r="AV122" s="4">
        <f t="shared" si="27"/>
        <v>-0.4572</v>
      </c>
      <c r="AY122" s="4">
        <f t="shared" si="28"/>
        <v>0</v>
      </c>
      <c r="AZ122" s="13" t="str">
        <f t="shared" si="54"/>
        <v/>
      </c>
      <c r="BA122" s="4" t="str">
        <f t="shared" si="30"/>
        <v/>
      </c>
      <c r="BB122" s="13"/>
      <c r="BC122" s="2">
        <f t="shared" si="47"/>
        <v>34</v>
      </c>
      <c r="BD122" s="4">
        <f t="shared" si="31"/>
        <v>3.4</v>
      </c>
      <c r="BE122" s="4">
        <f t="shared" si="32"/>
        <v>-0.4572</v>
      </c>
      <c r="BH122" s="4">
        <f t="shared" si="33"/>
        <v>0</v>
      </c>
      <c r="BI122" s="13" t="str">
        <f t="shared" si="55"/>
        <v/>
      </c>
      <c r="BJ122" s="4" t="str">
        <f t="shared" si="35"/>
        <v/>
      </c>
      <c r="BK122" s="13"/>
      <c r="BL122" s="2">
        <f t="shared" si="48"/>
        <v>34</v>
      </c>
      <c r="BM122" s="4">
        <f t="shared" si="36"/>
        <v>3.4</v>
      </c>
      <c r="BN122" s="4">
        <f t="shared" si="37"/>
        <v>-0.4572</v>
      </c>
      <c r="BQ122" s="4">
        <f t="shared" si="38"/>
        <v>0</v>
      </c>
      <c r="BR122" s="13" t="str">
        <f t="shared" si="56"/>
        <v/>
      </c>
      <c r="BS122" s="4" t="str">
        <f t="shared" si="40"/>
        <v/>
      </c>
      <c r="BT122" s="25"/>
    </row>
    <row r="123">
      <c r="A123" s="2">
        <f t="shared" si="41"/>
        <v>34.5</v>
      </c>
      <c r="B123" s="4">
        <f t="shared" si="1"/>
        <v>3.45</v>
      </c>
      <c r="C123" s="4">
        <f t="shared" si="2"/>
        <v>-0.4826</v>
      </c>
      <c r="F123" s="4">
        <f t="shared" si="3"/>
        <v>0</v>
      </c>
      <c r="G123" s="13" t="str">
        <f t="shared" si="49"/>
        <v/>
      </c>
      <c r="H123" s="4" t="str">
        <f t="shared" si="5"/>
        <v/>
      </c>
      <c r="J123" s="2">
        <f t="shared" si="42"/>
        <v>34.5</v>
      </c>
      <c r="K123" s="4">
        <f t="shared" si="6"/>
        <v>3.45</v>
      </c>
      <c r="L123" s="4">
        <f t="shared" si="7"/>
        <v>-0.4826</v>
      </c>
      <c r="O123" s="4">
        <f t="shared" si="8"/>
        <v>0</v>
      </c>
      <c r="P123" s="13" t="str">
        <f t="shared" si="50"/>
        <v/>
      </c>
      <c r="Q123" s="4" t="str">
        <f t="shared" si="10"/>
        <v/>
      </c>
      <c r="S123" s="2">
        <f t="shared" si="43"/>
        <v>34.5</v>
      </c>
      <c r="T123" s="4">
        <f t="shared" si="11"/>
        <v>103.5</v>
      </c>
      <c r="U123" s="4">
        <f t="shared" si="12"/>
        <v>-0.51</v>
      </c>
      <c r="X123" s="4">
        <f t="shared" si="13"/>
        <v>0</v>
      </c>
      <c r="Y123" s="13" t="str">
        <f t="shared" si="51"/>
        <v/>
      </c>
      <c r="Z123" s="4" t="str">
        <f t="shared" si="15"/>
        <v/>
      </c>
      <c r="AB123" s="2">
        <f t="shared" si="44"/>
        <v>34.5</v>
      </c>
      <c r="AC123" s="4">
        <f t="shared" si="16"/>
        <v>3.45</v>
      </c>
      <c r="AD123" s="4">
        <f t="shared" si="17"/>
        <v>-0.4826</v>
      </c>
      <c r="AG123" s="4">
        <f t="shared" si="18"/>
        <v>0</v>
      </c>
      <c r="AH123" s="13" t="str">
        <f t="shared" si="52"/>
        <v/>
      </c>
      <c r="AI123" s="4" t="str">
        <f t="shared" si="20"/>
        <v/>
      </c>
      <c r="AJ123" s="13"/>
      <c r="AK123" s="2">
        <f t="shared" si="45"/>
        <v>34.5</v>
      </c>
      <c r="AL123" s="4">
        <f t="shared" si="21"/>
        <v>3.45</v>
      </c>
      <c r="AM123" s="4">
        <f t="shared" si="22"/>
        <v>-0.4826</v>
      </c>
      <c r="AP123" s="4">
        <f t="shared" si="23"/>
        <v>0</v>
      </c>
      <c r="AQ123" s="13" t="str">
        <f t="shared" si="53"/>
        <v/>
      </c>
      <c r="AR123" s="4" t="str">
        <f t="shared" si="25"/>
        <v/>
      </c>
      <c r="AS123" s="13"/>
      <c r="AT123" s="2">
        <f t="shared" si="46"/>
        <v>34.5</v>
      </c>
      <c r="AU123" s="4">
        <f t="shared" si="26"/>
        <v>3.45</v>
      </c>
      <c r="AV123" s="4">
        <f t="shared" si="27"/>
        <v>-0.4826</v>
      </c>
      <c r="AY123" s="4">
        <f t="shared" si="28"/>
        <v>0</v>
      </c>
      <c r="AZ123" s="13" t="str">
        <f t="shared" si="54"/>
        <v/>
      </c>
      <c r="BA123" s="4" t="str">
        <f t="shared" si="30"/>
        <v/>
      </c>
      <c r="BB123" s="13"/>
      <c r="BC123" s="2">
        <f t="shared" si="47"/>
        <v>34.5</v>
      </c>
      <c r="BD123" s="4">
        <f t="shared" si="31"/>
        <v>3.45</v>
      </c>
      <c r="BE123" s="4">
        <f t="shared" si="32"/>
        <v>-0.4826</v>
      </c>
      <c r="BH123" s="4">
        <f t="shared" si="33"/>
        <v>0</v>
      </c>
      <c r="BI123" s="13" t="str">
        <f t="shared" si="55"/>
        <v/>
      </c>
      <c r="BJ123" s="4" t="str">
        <f t="shared" si="35"/>
        <v/>
      </c>
      <c r="BK123" s="13"/>
      <c r="BL123" s="2">
        <f t="shared" si="48"/>
        <v>34.5</v>
      </c>
      <c r="BM123" s="4">
        <f t="shared" si="36"/>
        <v>3.45</v>
      </c>
      <c r="BN123" s="4">
        <f t="shared" si="37"/>
        <v>-0.4826</v>
      </c>
      <c r="BQ123" s="4">
        <f t="shared" si="38"/>
        <v>0</v>
      </c>
      <c r="BR123" s="13" t="str">
        <f t="shared" si="56"/>
        <v/>
      </c>
      <c r="BS123" s="4" t="str">
        <f t="shared" si="40"/>
        <v/>
      </c>
      <c r="BT123" s="25"/>
    </row>
    <row r="124">
      <c r="A124" s="2">
        <f t="shared" si="41"/>
        <v>35</v>
      </c>
      <c r="B124" s="4">
        <f t="shared" si="1"/>
        <v>3.5</v>
      </c>
      <c r="C124" s="4">
        <f t="shared" si="2"/>
        <v>-0.508</v>
      </c>
      <c r="F124" s="4">
        <f t="shared" si="3"/>
        <v>0</v>
      </c>
      <c r="G124" s="13" t="str">
        <f t="shared" si="49"/>
        <v/>
      </c>
      <c r="H124" s="4" t="str">
        <f t="shared" si="5"/>
        <v/>
      </c>
      <c r="J124" s="2">
        <f t="shared" si="42"/>
        <v>35</v>
      </c>
      <c r="K124" s="4">
        <f t="shared" si="6"/>
        <v>3.5</v>
      </c>
      <c r="L124" s="4">
        <f t="shared" si="7"/>
        <v>-0.508</v>
      </c>
      <c r="O124" s="4">
        <f t="shared" si="8"/>
        <v>0</v>
      </c>
      <c r="P124" s="13" t="str">
        <f t="shared" si="50"/>
        <v/>
      </c>
      <c r="Q124" s="4" t="str">
        <f t="shared" si="10"/>
        <v/>
      </c>
      <c r="S124" s="2">
        <f t="shared" si="43"/>
        <v>35</v>
      </c>
      <c r="T124" s="4">
        <f t="shared" si="11"/>
        <v>105</v>
      </c>
      <c r="U124" s="4">
        <f t="shared" si="12"/>
        <v>-0.54</v>
      </c>
      <c r="V124" s="4">
        <f>152+9/16</f>
        <v>152.5625</v>
      </c>
      <c r="W124" s="2">
        <v>153.5</v>
      </c>
      <c r="X124" s="4">
        <f t="shared" si="13"/>
        <v>0.9375</v>
      </c>
      <c r="Y124" s="13">
        <f t="shared" si="51"/>
        <v>0.5619514869</v>
      </c>
      <c r="Z124" s="4">
        <f t="shared" si="15"/>
        <v>0.04764381974</v>
      </c>
      <c r="AB124" s="2">
        <f t="shared" si="44"/>
        <v>35</v>
      </c>
      <c r="AC124" s="4">
        <f t="shared" si="16"/>
        <v>3.5</v>
      </c>
      <c r="AD124" s="4">
        <f t="shared" si="17"/>
        <v>-0.508</v>
      </c>
      <c r="AG124" s="4">
        <f t="shared" si="18"/>
        <v>0</v>
      </c>
      <c r="AH124" s="13" t="str">
        <f t="shared" si="52"/>
        <v/>
      </c>
      <c r="AI124" s="4" t="str">
        <f t="shared" si="20"/>
        <v/>
      </c>
      <c r="AJ124" s="13"/>
      <c r="AK124" s="2">
        <f t="shared" si="45"/>
        <v>35</v>
      </c>
      <c r="AL124" s="4">
        <f t="shared" si="21"/>
        <v>3.5</v>
      </c>
      <c r="AM124" s="4">
        <f t="shared" si="22"/>
        <v>-0.508</v>
      </c>
      <c r="AP124" s="4">
        <f t="shared" si="23"/>
        <v>0</v>
      </c>
      <c r="AQ124" s="13" t="str">
        <f t="shared" si="53"/>
        <v/>
      </c>
      <c r="AR124" s="4" t="str">
        <f t="shared" si="25"/>
        <v/>
      </c>
      <c r="AS124" s="13"/>
      <c r="AT124" s="2">
        <f t="shared" si="46"/>
        <v>35</v>
      </c>
      <c r="AU124" s="4">
        <f t="shared" si="26"/>
        <v>3.5</v>
      </c>
      <c r="AV124" s="4">
        <f t="shared" si="27"/>
        <v>-0.508</v>
      </c>
      <c r="AY124" s="4">
        <f t="shared" si="28"/>
        <v>0</v>
      </c>
      <c r="AZ124" s="13" t="str">
        <f t="shared" si="54"/>
        <v/>
      </c>
      <c r="BA124" s="4" t="str">
        <f t="shared" si="30"/>
        <v/>
      </c>
      <c r="BB124" s="13"/>
      <c r="BC124" s="2">
        <f t="shared" si="47"/>
        <v>35</v>
      </c>
      <c r="BD124" s="4">
        <f t="shared" si="31"/>
        <v>3.5</v>
      </c>
      <c r="BE124" s="4">
        <f t="shared" si="32"/>
        <v>-0.508</v>
      </c>
      <c r="BH124" s="4">
        <f t="shared" si="33"/>
        <v>0</v>
      </c>
      <c r="BI124" s="13" t="str">
        <f t="shared" si="55"/>
        <v/>
      </c>
      <c r="BJ124" s="4" t="str">
        <f t="shared" si="35"/>
        <v/>
      </c>
      <c r="BK124" s="13"/>
      <c r="BL124" s="2">
        <f t="shared" si="48"/>
        <v>35</v>
      </c>
      <c r="BM124" s="4">
        <f t="shared" si="36"/>
        <v>3.5</v>
      </c>
      <c r="BN124" s="4">
        <f t="shared" si="37"/>
        <v>-0.508</v>
      </c>
      <c r="BQ124" s="4">
        <f t="shared" si="38"/>
        <v>0</v>
      </c>
      <c r="BR124" s="13" t="str">
        <f t="shared" si="56"/>
        <v/>
      </c>
      <c r="BS124" s="4" t="str">
        <f t="shared" si="40"/>
        <v/>
      </c>
      <c r="BT124" s="25"/>
    </row>
    <row r="125">
      <c r="A125" s="2">
        <f t="shared" si="41"/>
        <v>35.5</v>
      </c>
      <c r="B125" s="4">
        <f t="shared" si="1"/>
        <v>3.55</v>
      </c>
      <c r="C125" s="4">
        <f t="shared" si="2"/>
        <v>-0.5334</v>
      </c>
      <c r="F125" s="4">
        <f t="shared" si="3"/>
        <v>0</v>
      </c>
      <c r="G125" s="13" t="str">
        <f t="shared" si="49"/>
        <v/>
      </c>
      <c r="H125" s="4" t="str">
        <f t="shared" si="5"/>
        <v/>
      </c>
      <c r="J125" s="2">
        <f t="shared" si="42"/>
        <v>35.5</v>
      </c>
      <c r="K125" s="4">
        <f t="shared" si="6"/>
        <v>3.55</v>
      </c>
      <c r="L125" s="4">
        <f t="shared" si="7"/>
        <v>-0.5334</v>
      </c>
      <c r="O125" s="4">
        <f t="shared" si="8"/>
        <v>0</v>
      </c>
      <c r="P125" s="13" t="str">
        <f t="shared" si="50"/>
        <v/>
      </c>
      <c r="Q125" s="4" t="str">
        <f t="shared" si="10"/>
        <v/>
      </c>
      <c r="S125" s="2">
        <f t="shared" si="43"/>
        <v>35.5</v>
      </c>
      <c r="T125" s="4">
        <f t="shared" si="11"/>
        <v>106.5</v>
      </c>
      <c r="U125" s="4">
        <f t="shared" si="12"/>
        <v>-0.57</v>
      </c>
      <c r="X125" s="4">
        <f t="shared" si="13"/>
        <v>0</v>
      </c>
      <c r="Y125" s="13" t="str">
        <f t="shared" si="51"/>
        <v/>
      </c>
      <c r="Z125" s="4" t="str">
        <f t="shared" si="15"/>
        <v/>
      </c>
      <c r="AB125" s="2">
        <f t="shared" si="44"/>
        <v>35.5</v>
      </c>
      <c r="AC125" s="4">
        <f t="shared" si="16"/>
        <v>3.55</v>
      </c>
      <c r="AD125" s="4">
        <f t="shared" si="17"/>
        <v>-0.5334</v>
      </c>
      <c r="AG125" s="4">
        <f t="shared" si="18"/>
        <v>0</v>
      </c>
      <c r="AH125" s="13" t="str">
        <f t="shared" si="52"/>
        <v/>
      </c>
      <c r="AI125" s="4" t="str">
        <f t="shared" si="20"/>
        <v/>
      </c>
      <c r="AJ125" s="13"/>
      <c r="AK125" s="2">
        <f t="shared" si="45"/>
        <v>35.5</v>
      </c>
      <c r="AL125" s="4">
        <f t="shared" si="21"/>
        <v>3.55</v>
      </c>
      <c r="AM125" s="4">
        <f t="shared" si="22"/>
        <v>-0.5334</v>
      </c>
      <c r="AP125" s="4">
        <f t="shared" si="23"/>
        <v>0</v>
      </c>
      <c r="AQ125" s="13" t="str">
        <f t="shared" si="53"/>
        <v/>
      </c>
      <c r="AR125" s="4" t="str">
        <f t="shared" si="25"/>
        <v/>
      </c>
      <c r="AS125" s="13"/>
      <c r="AT125" s="2">
        <f t="shared" si="46"/>
        <v>35.5</v>
      </c>
      <c r="AU125" s="4">
        <f t="shared" si="26"/>
        <v>3.55</v>
      </c>
      <c r="AV125" s="4">
        <f t="shared" si="27"/>
        <v>-0.5334</v>
      </c>
      <c r="AY125" s="4">
        <f t="shared" si="28"/>
        <v>0</v>
      </c>
      <c r="AZ125" s="13" t="str">
        <f t="shared" si="54"/>
        <v/>
      </c>
      <c r="BA125" s="4" t="str">
        <f t="shared" si="30"/>
        <v/>
      </c>
      <c r="BB125" s="13"/>
      <c r="BC125" s="2">
        <f t="shared" si="47"/>
        <v>35.5</v>
      </c>
      <c r="BD125" s="4">
        <f t="shared" si="31"/>
        <v>3.55</v>
      </c>
      <c r="BE125" s="4">
        <f t="shared" si="32"/>
        <v>-0.5334</v>
      </c>
      <c r="BH125" s="4">
        <f t="shared" si="33"/>
        <v>0</v>
      </c>
      <c r="BI125" s="13" t="str">
        <f t="shared" si="55"/>
        <v/>
      </c>
      <c r="BJ125" s="4" t="str">
        <f t="shared" si="35"/>
        <v/>
      </c>
      <c r="BK125" s="13"/>
      <c r="BL125" s="2">
        <f t="shared" si="48"/>
        <v>35.5</v>
      </c>
      <c r="BM125" s="4">
        <f t="shared" si="36"/>
        <v>3.55</v>
      </c>
      <c r="BN125" s="4">
        <f t="shared" si="37"/>
        <v>-0.5334</v>
      </c>
      <c r="BQ125" s="4">
        <f t="shared" si="38"/>
        <v>0</v>
      </c>
      <c r="BR125" s="13" t="str">
        <f t="shared" si="56"/>
        <v/>
      </c>
      <c r="BS125" s="4" t="str">
        <f t="shared" si="40"/>
        <v/>
      </c>
      <c r="BT125" s="25"/>
    </row>
    <row r="126">
      <c r="A126" s="2">
        <f t="shared" si="41"/>
        <v>36</v>
      </c>
      <c r="B126" s="4">
        <f t="shared" si="1"/>
        <v>3.6</v>
      </c>
      <c r="C126" s="4">
        <f t="shared" si="2"/>
        <v>-0.5588</v>
      </c>
      <c r="F126" s="4">
        <f t="shared" si="3"/>
        <v>0</v>
      </c>
      <c r="G126" s="13" t="str">
        <f t="shared" si="49"/>
        <v/>
      </c>
      <c r="H126" s="4" t="str">
        <f t="shared" si="5"/>
        <v/>
      </c>
      <c r="J126" s="2">
        <f t="shared" si="42"/>
        <v>36</v>
      </c>
      <c r="K126" s="4">
        <f t="shared" si="6"/>
        <v>3.6</v>
      </c>
      <c r="L126" s="4">
        <f t="shared" si="7"/>
        <v>-0.5588</v>
      </c>
      <c r="O126" s="4">
        <f t="shared" si="8"/>
        <v>0</v>
      </c>
      <c r="P126" s="13" t="str">
        <f t="shared" si="50"/>
        <v/>
      </c>
      <c r="Q126" s="4" t="str">
        <f t="shared" si="10"/>
        <v/>
      </c>
      <c r="S126" s="2">
        <f t="shared" si="43"/>
        <v>36</v>
      </c>
      <c r="T126" s="4">
        <f t="shared" si="11"/>
        <v>108</v>
      </c>
      <c r="U126" s="4">
        <f t="shared" si="12"/>
        <v>-0.6</v>
      </c>
      <c r="V126" s="4">
        <f>152.375+1/32</f>
        <v>152.40625</v>
      </c>
      <c r="W126" s="4">
        <f>153.625+1/16</f>
        <v>153.6875</v>
      </c>
      <c r="X126" s="4">
        <f t="shared" si="13"/>
        <v>1.28125</v>
      </c>
      <c r="Y126" s="13">
        <f t="shared" si="51"/>
        <v>0.6569466853</v>
      </c>
      <c r="Z126" s="4">
        <f t="shared" si="15"/>
        <v>0.05054473171</v>
      </c>
      <c r="AB126" s="2">
        <f t="shared" si="44"/>
        <v>36</v>
      </c>
      <c r="AC126" s="4">
        <f t="shared" si="16"/>
        <v>3.6</v>
      </c>
      <c r="AD126" s="4">
        <f t="shared" si="17"/>
        <v>-0.5588</v>
      </c>
      <c r="AG126" s="4">
        <f t="shared" si="18"/>
        <v>0</v>
      </c>
      <c r="AH126" s="13" t="str">
        <f t="shared" si="52"/>
        <v/>
      </c>
      <c r="AI126" s="4" t="str">
        <f t="shared" si="20"/>
        <v/>
      </c>
      <c r="AJ126" s="13"/>
      <c r="AK126" s="2">
        <f t="shared" si="45"/>
        <v>36</v>
      </c>
      <c r="AL126" s="4">
        <f t="shared" si="21"/>
        <v>3.6</v>
      </c>
      <c r="AM126" s="4">
        <f t="shared" si="22"/>
        <v>-0.5588</v>
      </c>
      <c r="AP126" s="4">
        <f t="shared" si="23"/>
        <v>0</v>
      </c>
      <c r="AQ126" s="13" t="str">
        <f t="shared" si="53"/>
        <v/>
      </c>
      <c r="AR126" s="4" t="str">
        <f t="shared" si="25"/>
        <v/>
      </c>
      <c r="AS126" s="13"/>
      <c r="AT126" s="2">
        <f t="shared" si="46"/>
        <v>36</v>
      </c>
      <c r="AU126" s="4">
        <f t="shared" si="26"/>
        <v>3.6</v>
      </c>
      <c r="AV126" s="4">
        <f t="shared" si="27"/>
        <v>-0.5588</v>
      </c>
      <c r="AY126" s="4">
        <f t="shared" si="28"/>
        <v>0</v>
      </c>
      <c r="AZ126" s="13" t="str">
        <f t="shared" si="54"/>
        <v/>
      </c>
      <c r="BA126" s="4" t="str">
        <f t="shared" si="30"/>
        <v/>
      </c>
      <c r="BB126" s="13"/>
      <c r="BC126" s="2">
        <f t="shared" si="47"/>
        <v>36</v>
      </c>
      <c r="BD126" s="4">
        <f t="shared" si="31"/>
        <v>3.6</v>
      </c>
      <c r="BE126" s="4">
        <f t="shared" si="32"/>
        <v>-0.5588</v>
      </c>
      <c r="BH126" s="4">
        <f t="shared" si="33"/>
        <v>0</v>
      </c>
      <c r="BI126" s="13" t="str">
        <f t="shared" si="55"/>
        <v/>
      </c>
      <c r="BJ126" s="4" t="str">
        <f t="shared" si="35"/>
        <v/>
      </c>
      <c r="BK126" s="13"/>
      <c r="BL126" s="2">
        <f t="shared" si="48"/>
        <v>36</v>
      </c>
      <c r="BM126" s="4">
        <f t="shared" si="36"/>
        <v>3.6</v>
      </c>
      <c r="BN126" s="4">
        <f t="shared" si="37"/>
        <v>-0.5588</v>
      </c>
      <c r="BQ126" s="4">
        <f t="shared" si="38"/>
        <v>0</v>
      </c>
      <c r="BR126" s="13" t="str">
        <f t="shared" si="56"/>
        <v/>
      </c>
      <c r="BS126" s="4" t="str">
        <f t="shared" si="40"/>
        <v/>
      </c>
      <c r="BT126" s="25"/>
    </row>
    <row r="127">
      <c r="A127" s="2">
        <f t="shared" si="41"/>
        <v>36.5</v>
      </c>
      <c r="B127" s="4">
        <f t="shared" si="1"/>
        <v>3.65</v>
      </c>
      <c r="C127" s="4">
        <f t="shared" si="2"/>
        <v>-0.5842</v>
      </c>
      <c r="F127" s="4">
        <f t="shared" si="3"/>
        <v>0</v>
      </c>
      <c r="G127" s="13" t="str">
        <f t="shared" si="49"/>
        <v/>
      </c>
      <c r="H127" s="4" t="str">
        <f t="shared" si="5"/>
        <v/>
      </c>
      <c r="J127" s="2">
        <f t="shared" si="42"/>
        <v>36.5</v>
      </c>
      <c r="K127" s="4">
        <f t="shared" si="6"/>
        <v>3.65</v>
      </c>
      <c r="L127" s="4">
        <f t="shared" si="7"/>
        <v>-0.5842</v>
      </c>
      <c r="O127" s="4">
        <f t="shared" si="8"/>
        <v>0</v>
      </c>
      <c r="P127" s="13" t="str">
        <f t="shared" si="50"/>
        <v/>
      </c>
      <c r="Q127" s="4" t="str">
        <f t="shared" si="10"/>
        <v/>
      </c>
      <c r="S127" s="2">
        <f t="shared" si="43"/>
        <v>36.5</v>
      </c>
      <c r="T127" s="4">
        <f t="shared" si="11"/>
        <v>109.5</v>
      </c>
      <c r="U127" s="4">
        <f t="shared" si="12"/>
        <v>-0.63</v>
      </c>
      <c r="X127" s="4">
        <f t="shared" si="13"/>
        <v>0</v>
      </c>
      <c r="Y127" s="13" t="str">
        <f t="shared" si="51"/>
        <v/>
      </c>
      <c r="Z127" s="4" t="str">
        <f t="shared" si="15"/>
        <v/>
      </c>
      <c r="AB127" s="2">
        <f t="shared" si="44"/>
        <v>36.5</v>
      </c>
      <c r="AC127" s="4">
        <f t="shared" si="16"/>
        <v>3.65</v>
      </c>
      <c r="AD127" s="4">
        <f t="shared" si="17"/>
        <v>-0.5842</v>
      </c>
      <c r="AG127" s="4">
        <f t="shared" si="18"/>
        <v>0</v>
      </c>
      <c r="AH127" s="13" t="str">
        <f t="shared" si="52"/>
        <v/>
      </c>
      <c r="AI127" s="4" t="str">
        <f t="shared" si="20"/>
        <v/>
      </c>
      <c r="AJ127" s="13"/>
      <c r="AK127" s="2">
        <f t="shared" si="45"/>
        <v>36.5</v>
      </c>
      <c r="AL127" s="4">
        <f t="shared" si="21"/>
        <v>3.65</v>
      </c>
      <c r="AM127" s="4">
        <f t="shared" si="22"/>
        <v>-0.5842</v>
      </c>
      <c r="AP127" s="4">
        <f t="shared" si="23"/>
        <v>0</v>
      </c>
      <c r="AQ127" s="13" t="str">
        <f t="shared" si="53"/>
        <v/>
      </c>
      <c r="AR127" s="4" t="str">
        <f t="shared" si="25"/>
        <v/>
      </c>
      <c r="AS127" s="13"/>
      <c r="AT127" s="2">
        <f t="shared" si="46"/>
        <v>36.5</v>
      </c>
      <c r="AU127" s="4">
        <f t="shared" si="26"/>
        <v>3.65</v>
      </c>
      <c r="AV127" s="4">
        <f t="shared" si="27"/>
        <v>-0.5842</v>
      </c>
      <c r="AY127" s="4">
        <f t="shared" si="28"/>
        <v>0</v>
      </c>
      <c r="AZ127" s="13" t="str">
        <f t="shared" si="54"/>
        <v/>
      </c>
      <c r="BA127" s="4" t="str">
        <f t="shared" si="30"/>
        <v/>
      </c>
      <c r="BB127" s="13"/>
      <c r="BC127" s="2">
        <f t="shared" si="47"/>
        <v>36.5</v>
      </c>
      <c r="BD127" s="4">
        <f t="shared" si="31"/>
        <v>3.65</v>
      </c>
      <c r="BE127" s="4">
        <f t="shared" si="32"/>
        <v>-0.5842</v>
      </c>
      <c r="BH127" s="4">
        <f t="shared" si="33"/>
        <v>0</v>
      </c>
      <c r="BI127" s="13" t="str">
        <f t="shared" si="55"/>
        <v/>
      </c>
      <c r="BJ127" s="4" t="str">
        <f t="shared" si="35"/>
        <v/>
      </c>
      <c r="BK127" s="13"/>
      <c r="BL127" s="2">
        <f t="shared" si="48"/>
        <v>36.5</v>
      </c>
      <c r="BM127" s="4">
        <f t="shared" si="36"/>
        <v>3.65</v>
      </c>
      <c r="BN127" s="4">
        <f t="shared" si="37"/>
        <v>-0.5842</v>
      </c>
      <c r="BQ127" s="4">
        <f t="shared" si="38"/>
        <v>0</v>
      </c>
      <c r="BR127" s="13" t="str">
        <f t="shared" si="56"/>
        <v/>
      </c>
      <c r="BS127" s="4" t="str">
        <f t="shared" si="40"/>
        <v/>
      </c>
      <c r="BT127" s="25"/>
    </row>
    <row r="128">
      <c r="A128" s="2">
        <f t="shared" si="41"/>
        <v>37</v>
      </c>
      <c r="B128" s="4">
        <f t="shared" si="1"/>
        <v>3.7</v>
      </c>
      <c r="C128" s="4">
        <f t="shared" si="2"/>
        <v>-0.6096</v>
      </c>
      <c r="F128" s="4">
        <f t="shared" si="3"/>
        <v>0</v>
      </c>
      <c r="G128" s="13" t="str">
        <f t="shared" si="49"/>
        <v/>
      </c>
      <c r="H128" s="4" t="str">
        <f t="shared" si="5"/>
        <v/>
      </c>
      <c r="I128" s="2"/>
      <c r="J128" s="2">
        <f t="shared" si="42"/>
        <v>37</v>
      </c>
      <c r="K128" s="4">
        <f t="shared" si="6"/>
        <v>3.7</v>
      </c>
      <c r="L128" s="4">
        <f t="shared" si="7"/>
        <v>-0.6096</v>
      </c>
      <c r="O128" s="4">
        <f t="shared" si="8"/>
        <v>0</v>
      </c>
      <c r="P128" s="13" t="str">
        <f t="shared" si="50"/>
        <v/>
      </c>
      <c r="Q128" s="4" t="str">
        <f t="shared" si="10"/>
        <v/>
      </c>
      <c r="S128" s="2">
        <f t="shared" si="43"/>
        <v>37</v>
      </c>
      <c r="T128" s="4">
        <f t="shared" si="11"/>
        <v>111</v>
      </c>
      <c r="U128" s="4">
        <f t="shared" si="12"/>
        <v>-0.66</v>
      </c>
      <c r="V128" s="4">
        <f>152.25</f>
        <v>152.25</v>
      </c>
      <c r="W128" s="4">
        <f>153+13/16</f>
        <v>153.8125</v>
      </c>
      <c r="X128" s="4">
        <f t="shared" si="13"/>
        <v>1.5625</v>
      </c>
      <c r="Y128" s="13">
        <f t="shared" si="51"/>
        <v>0.7254762501</v>
      </c>
      <c r="Z128" s="4">
        <f t="shared" si="15"/>
        <v>0.05026545986</v>
      </c>
      <c r="AB128" s="2">
        <f t="shared" si="44"/>
        <v>37</v>
      </c>
      <c r="AC128" s="4">
        <f t="shared" si="16"/>
        <v>3.7</v>
      </c>
      <c r="AD128" s="4">
        <f t="shared" si="17"/>
        <v>-0.6096</v>
      </c>
      <c r="AG128" s="4">
        <f t="shared" si="18"/>
        <v>0</v>
      </c>
      <c r="AH128" s="13" t="str">
        <f t="shared" si="52"/>
        <v/>
      </c>
      <c r="AI128" s="4" t="str">
        <f t="shared" si="20"/>
        <v/>
      </c>
      <c r="AJ128" s="13"/>
      <c r="AK128" s="2">
        <f t="shared" si="45"/>
        <v>37</v>
      </c>
      <c r="AL128" s="4">
        <f t="shared" si="21"/>
        <v>3.7</v>
      </c>
      <c r="AM128" s="4">
        <f t="shared" si="22"/>
        <v>-0.6096</v>
      </c>
      <c r="AP128" s="4">
        <f t="shared" si="23"/>
        <v>0</v>
      </c>
      <c r="AQ128" s="13" t="str">
        <f t="shared" si="53"/>
        <v/>
      </c>
      <c r="AR128" s="4" t="str">
        <f t="shared" si="25"/>
        <v/>
      </c>
      <c r="AS128" s="13"/>
      <c r="AT128" s="2">
        <f t="shared" si="46"/>
        <v>37</v>
      </c>
      <c r="AU128" s="4">
        <f t="shared" si="26"/>
        <v>3.7</v>
      </c>
      <c r="AV128" s="4">
        <f t="shared" si="27"/>
        <v>-0.6096</v>
      </c>
      <c r="AY128" s="4">
        <f t="shared" si="28"/>
        <v>0</v>
      </c>
      <c r="AZ128" s="13" t="str">
        <f t="shared" si="54"/>
        <v/>
      </c>
      <c r="BA128" s="4" t="str">
        <f t="shared" si="30"/>
        <v/>
      </c>
      <c r="BB128" s="13"/>
      <c r="BC128" s="2">
        <f t="shared" si="47"/>
        <v>37</v>
      </c>
      <c r="BD128" s="4">
        <f t="shared" si="31"/>
        <v>3.7</v>
      </c>
      <c r="BE128" s="4">
        <f t="shared" si="32"/>
        <v>-0.6096</v>
      </c>
      <c r="BH128" s="4">
        <f t="shared" si="33"/>
        <v>0</v>
      </c>
      <c r="BI128" s="13" t="str">
        <f t="shared" si="55"/>
        <v/>
      </c>
      <c r="BJ128" s="4" t="str">
        <f t="shared" si="35"/>
        <v/>
      </c>
      <c r="BK128" s="13"/>
      <c r="BL128" s="2">
        <f t="shared" si="48"/>
        <v>37</v>
      </c>
      <c r="BM128" s="4">
        <f t="shared" si="36"/>
        <v>3.7</v>
      </c>
      <c r="BN128" s="4">
        <f t="shared" si="37"/>
        <v>-0.6096</v>
      </c>
      <c r="BQ128" s="4">
        <f t="shared" si="38"/>
        <v>0</v>
      </c>
      <c r="BR128" s="13" t="str">
        <f t="shared" si="56"/>
        <v/>
      </c>
      <c r="BS128" s="4" t="str">
        <f t="shared" si="40"/>
        <v/>
      </c>
      <c r="BT128" s="25"/>
    </row>
    <row r="129">
      <c r="A129" s="2">
        <f t="shared" si="41"/>
        <v>37.5</v>
      </c>
      <c r="B129" s="4">
        <f t="shared" si="1"/>
        <v>3.75</v>
      </c>
      <c r="C129" s="4">
        <f t="shared" si="2"/>
        <v>-0.635</v>
      </c>
      <c r="F129" s="4">
        <f t="shared" si="3"/>
        <v>0</v>
      </c>
      <c r="G129" s="13" t="str">
        <f t="shared" si="49"/>
        <v/>
      </c>
      <c r="H129" s="4" t="str">
        <f t="shared" si="5"/>
        <v/>
      </c>
      <c r="J129" s="2">
        <f t="shared" si="42"/>
        <v>37.5</v>
      </c>
      <c r="K129" s="4">
        <f t="shared" si="6"/>
        <v>3.75</v>
      </c>
      <c r="L129" s="4">
        <f t="shared" si="7"/>
        <v>-0.635</v>
      </c>
      <c r="O129" s="4">
        <f t="shared" si="8"/>
        <v>0</v>
      </c>
      <c r="P129" s="13" t="str">
        <f t="shared" si="50"/>
        <v/>
      </c>
      <c r="Q129" s="4" t="str">
        <f t="shared" si="10"/>
        <v/>
      </c>
      <c r="S129" s="2">
        <f t="shared" si="43"/>
        <v>37.5</v>
      </c>
      <c r="T129" s="4">
        <f t="shared" si="11"/>
        <v>112.5</v>
      </c>
      <c r="U129" s="4">
        <f t="shared" si="12"/>
        <v>-0.69</v>
      </c>
      <c r="X129" s="4">
        <f t="shared" si="13"/>
        <v>0</v>
      </c>
      <c r="Y129" s="13" t="str">
        <f t="shared" si="51"/>
        <v/>
      </c>
      <c r="Z129" s="4" t="str">
        <f t="shared" si="15"/>
        <v/>
      </c>
      <c r="AB129" s="2">
        <f t="shared" si="44"/>
        <v>37.5</v>
      </c>
      <c r="AC129" s="4">
        <f t="shared" si="16"/>
        <v>3.75</v>
      </c>
      <c r="AD129" s="4">
        <f t="shared" si="17"/>
        <v>-0.635</v>
      </c>
      <c r="AG129" s="4">
        <f t="shared" si="18"/>
        <v>0</v>
      </c>
      <c r="AH129" s="13" t="str">
        <f t="shared" si="52"/>
        <v/>
      </c>
      <c r="AI129" s="4" t="str">
        <f t="shared" si="20"/>
        <v/>
      </c>
      <c r="AJ129" s="13"/>
      <c r="AK129" s="2">
        <f t="shared" si="45"/>
        <v>37.5</v>
      </c>
      <c r="AL129" s="4">
        <f t="shared" si="21"/>
        <v>3.75</v>
      </c>
      <c r="AM129" s="4">
        <f t="shared" si="22"/>
        <v>-0.635</v>
      </c>
      <c r="AP129" s="4">
        <f t="shared" si="23"/>
        <v>0</v>
      </c>
      <c r="AQ129" s="13" t="str">
        <f t="shared" si="53"/>
        <v/>
      </c>
      <c r="AR129" s="4" t="str">
        <f t="shared" si="25"/>
        <v/>
      </c>
      <c r="AS129" s="13"/>
      <c r="AT129" s="2">
        <f t="shared" si="46"/>
        <v>37.5</v>
      </c>
      <c r="AU129" s="4">
        <f t="shared" si="26"/>
        <v>3.75</v>
      </c>
      <c r="AV129" s="4">
        <f t="shared" si="27"/>
        <v>-0.635</v>
      </c>
      <c r="AY129" s="4">
        <f t="shared" si="28"/>
        <v>0</v>
      </c>
      <c r="AZ129" s="13" t="str">
        <f t="shared" si="54"/>
        <v/>
      </c>
      <c r="BA129" s="4" t="str">
        <f t="shared" si="30"/>
        <v/>
      </c>
      <c r="BB129" s="13"/>
      <c r="BC129" s="2">
        <f t="shared" si="47"/>
        <v>37.5</v>
      </c>
      <c r="BD129" s="4">
        <f t="shared" si="31"/>
        <v>3.75</v>
      </c>
      <c r="BE129" s="4">
        <f t="shared" si="32"/>
        <v>-0.635</v>
      </c>
      <c r="BH129" s="4">
        <f t="shared" si="33"/>
        <v>0</v>
      </c>
      <c r="BI129" s="13" t="str">
        <f t="shared" si="55"/>
        <v/>
      </c>
      <c r="BJ129" s="4" t="str">
        <f t="shared" si="35"/>
        <v/>
      </c>
      <c r="BK129" s="13"/>
      <c r="BL129" s="2">
        <f t="shared" si="48"/>
        <v>37.5</v>
      </c>
      <c r="BM129" s="4">
        <f t="shared" si="36"/>
        <v>3.75</v>
      </c>
      <c r="BN129" s="4">
        <f t="shared" si="37"/>
        <v>-0.635</v>
      </c>
      <c r="BQ129" s="4">
        <f t="shared" si="38"/>
        <v>0</v>
      </c>
      <c r="BR129" s="13" t="str">
        <f t="shared" si="56"/>
        <v/>
      </c>
      <c r="BS129" s="4" t="str">
        <f t="shared" si="40"/>
        <v/>
      </c>
      <c r="BT129" s="25"/>
    </row>
    <row r="130">
      <c r="A130" s="2">
        <f t="shared" si="41"/>
        <v>38</v>
      </c>
      <c r="B130" s="4">
        <f t="shared" si="1"/>
        <v>3.8</v>
      </c>
      <c r="C130" s="4">
        <f t="shared" si="2"/>
        <v>-0.6604</v>
      </c>
      <c r="F130" s="4">
        <f t="shared" si="3"/>
        <v>0</v>
      </c>
      <c r="G130" s="13" t="str">
        <f t="shared" si="49"/>
        <v/>
      </c>
      <c r="H130" s="4" t="str">
        <f t="shared" si="5"/>
        <v/>
      </c>
      <c r="J130" s="2">
        <f t="shared" si="42"/>
        <v>38</v>
      </c>
      <c r="K130" s="4">
        <f t="shared" si="6"/>
        <v>3.8</v>
      </c>
      <c r="L130" s="4">
        <f t="shared" si="7"/>
        <v>-0.6604</v>
      </c>
      <c r="O130" s="4">
        <f t="shared" si="8"/>
        <v>0</v>
      </c>
      <c r="P130" s="13" t="str">
        <f t="shared" si="50"/>
        <v/>
      </c>
      <c r="Q130" s="4" t="str">
        <f t="shared" si="10"/>
        <v/>
      </c>
      <c r="S130" s="2">
        <f t="shared" si="43"/>
        <v>38</v>
      </c>
      <c r="T130" s="4">
        <f t="shared" si="11"/>
        <v>114</v>
      </c>
      <c r="U130" s="4">
        <f t="shared" si="12"/>
        <v>-0.72</v>
      </c>
      <c r="V130" s="4">
        <f>152+1/16+1/32</f>
        <v>152.09375</v>
      </c>
      <c r="W130" s="2">
        <v>154.0</v>
      </c>
      <c r="X130" s="4">
        <f t="shared" si="13"/>
        <v>1.90625</v>
      </c>
      <c r="Y130" s="13">
        <f t="shared" si="51"/>
        <v>0.8013147092</v>
      </c>
      <c r="Z130" s="4">
        <f t="shared" si="15"/>
        <v>0.04638436615</v>
      </c>
      <c r="AB130" s="2">
        <f t="shared" si="44"/>
        <v>38</v>
      </c>
      <c r="AC130" s="4">
        <f t="shared" si="16"/>
        <v>3.8</v>
      </c>
      <c r="AD130" s="4">
        <f t="shared" si="17"/>
        <v>-0.6604</v>
      </c>
      <c r="AG130" s="4">
        <f t="shared" si="18"/>
        <v>0</v>
      </c>
      <c r="AH130" s="13" t="str">
        <f t="shared" si="52"/>
        <v/>
      </c>
      <c r="AI130" s="4" t="str">
        <f t="shared" si="20"/>
        <v/>
      </c>
      <c r="AJ130" s="13"/>
      <c r="AK130" s="2">
        <f t="shared" si="45"/>
        <v>38</v>
      </c>
      <c r="AL130" s="4">
        <f t="shared" si="21"/>
        <v>3.8</v>
      </c>
      <c r="AM130" s="4">
        <f t="shared" si="22"/>
        <v>-0.6604</v>
      </c>
      <c r="AP130" s="4">
        <f t="shared" si="23"/>
        <v>0</v>
      </c>
      <c r="AQ130" s="13" t="str">
        <f t="shared" si="53"/>
        <v/>
      </c>
      <c r="AR130" s="4" t="str">
        <f t="shared" si="25"/>
        <v/>
      </c>
      <c r="AS130" s="13"/>
      <c r="AT130" s="2">
        <f t="shared" si="46"/>
        <v>38</v>
      </c>
      <c r="AU130" s="4">
        <f t="shared" si="26"/>
        <v>3.8</v>
      </c>
      <c r="AV130" s="4">
        <f t="shared" si="27"/>
        <v>-0.6604</v>
      </c>
      <c r="AY130" s="4">
        <f t="shared" si="28"/>
        <v>0</v>
      </c>
      <c r="AZ130" s="13" t="str">
        <f t="shared" si="54"/>
        <v/>
      </c>
      <c r="BA130" s="4" t="str">
        <f t="shared" si="30"/>
        <v/>
      </c>
      <c r="BB130" s="13"/>
      <c r="BC130" s="2">
        <f t="shared" si="47"/>
        <v>38</v>
      </c>
      <c r="BD130" s="4">
        <f t="shared" si="31"/>
        <v>3.8</v>
      </c>
      <c r="BE130" s="4">
        <f t="shared" si="32"/>
        <v>-0.6604</v>
      </c>
      <c r="BH130" s="4">
        <f t="shared" si="33"/>
        <v>0</v>
      </c>
      <c r="BI130" s="13" t="str">
        <f t="shared" si="55"/>
        <v/>
      </c>
      <c r="BJ130" s="4" t="str">
        <f t="shared" si="35"/>
        <v/>
      </c>
      <c r="BK130" s="13"/>
      <c r="BL130" s="2">
        <f t="shared" si="48"/>
        <v>38</v>
      </c>
      <c r="BM130" s="4">
        <f t="shared" si="36"/>
        <v>3.8</v>
      </c>
      <c r="BN130" s="4">
        <f t="shared" si="37"/>
        <v>-0.6604</v>
      </c>
      <c r="BQ130" s="4">
        <f t="shared" si="38"/>
        <v>0</v>
      </c>
      <c r="BR130" s="13" t="str">
        <f t="shared" si="56"/>
        <v/>
      </c>
      <c r="BS130" s="4" t="str">
        <f t="shared" si="40"/>
        <v/>
      </c>
      <c r="BT130" s="25"/>
    </row>
    <row r="131">
      <c r="A131" s="2">
        <f t="shared" si="41"/>
        <v>38.5</v>
      </c>
      <c r="B131" s="4">
        <f t="shared" si="1"/>
        <v>3.85</v>
      </c>
      <c r="C131" s="4">
        <f t="shared" si="2"/>
        <v>-0.6858</v>
      </c>
      <c r="F131" s="4">
        <f t="shared" si="3"/>
        <v>0</v>
      </c>
      <c r="G131" s="13" t="str">
        <f t="shared" si="49"/>
        <v/>
      </c>
      <c r="H131" s="4" t="str">
        <f t="shared" si="5"/>
        <v/>
      </c>
      <c r="J131" s="2">
        <f t="shared" si="42"/>
        <v>38.5</v>
      </c>
      <c r="K131" s="4">
        <f t="shared" si="6"/>
        <v>3.85</v>
      </c>
      <c r="L131" s="4">
        <f t="shared" si="7"/>
        <v>-0.6858</v>
      </c>
      <c r="O131" s="4">
        <f t="shared" si="8"/>
        <v>0</v>
      </c>
      <c r="P131" s="13" t="str">
        <f t="shared" si="50"/>
        <v/>
      </c>
      <c r="Q131" s="4" t="str">
        <f t="shared" si="10"/>
        <v/>
      </c>
      <c r="S131" s="2">
        <f t="shared" si="43"/>
        <v>38.5</v>
      </c>
      <c r="T131" s="4">
        <f t="shared" si="11"/>
        <v>115.5</v>
      </c>
      <c r="U131" s="4">
        <f t="shared" si="12"/>
        <v>-0.75</v>
      </c>
      <c r="X131" s="4">
        <f t="shared" si="13"/>
        <v>0</v>
      </c>
      <c r="Y131" s="13" t="str">
        <f t="shared" si="51"/>
        <v/>
      </c>
      <c r="Z131" s="4" t="str">
        <f t="shared" si="15"/>
        <v/>
      </c>
      <c r="AB131" s="2">
        <f t="shared" si="44"/>
        <v>38.5</v>
      </c>
      <c r="AC131" s="4">
        <f t="shared" si="16"/>
        <v>3.85</v>
      </c>
      <c r="AD131" s="4">
        <f t="shared" si="17"/>
        <v>-0.6858</v>
      </c>
      <c r="AG131" s="4">
        <f t="shared" si="18"/>
        <v>0</v>
      </c>
      <c r="AH131" s="13" t="str">
        <f t="shared" si="52"/>
        <v/>
      </c>
      <c r="AI131" s="4" t="str">
        <f t="shared" si="20"/>
        <v/>
      </c>
      <c r="AJ131" s="13"/>
      <c r="AK131" s="2">
        <f t="shared" si="45"/>
        <v>38.5</v>
      </c>
      <c r="AL131" s="4">
        <f t="shared" si="21"/>
        <v>3.85</v>
      </c>
      <c r="AM131" s="4">
        <f t="shared" si="22"/>
        <v>-0.6858</v>
      </c>
      <c r="AP131" s="4">
        <f t="shared" si="23"/>
        <v>0</v>
      </c>
      <c r="AQ131" s="13" t="str">
        <f t="shared" si="53"/>
        <v/>
      </c>
      <c r="AR131" s="4" t="str">
        <f t="shared" si="25"/>
        <v/>
      </c>
      <c r="AS131" s="13"/>
      <c r="AT131" s="2">
        <f t="shared" si="46"/>
        <v>38.5</v>
      </c>
      <c r="AU131" s="4">
        <f t="shared" si="26"/>
        <v>3.85</v>
      </c>
      <c r="AV131" s="4">
        <f t="shared" si="27"/>
        <v>-0.6858</v>
      </c>
      <c r="AY131" s="4">
        <f t="shared" si="28"/>
        <v>0</v>
      </c>
      <c r="AZ131" s="13" t="str">
        <f t="shared" si="54"/>
        <v/>
      </c>
      <c r="BA131" s="4" t="str">
        <f t="shared" si="30"/>
        <v/>
      </c>
      <c r="BB131" s="13"/>
      <c r="BC131" s="2">
        <f t="shared" si="47"/>
        <v>38.5</v>
      </c>
      <c r="BD131" s="4">
        <f t="shared" si="31"/>
        <v>3.85</v>
      </c>
      <c r="BE131" s="4">
        <f t="shared" si="32"/>
        <v>-0.6858</v>
      </c>
      <c r="BH131" s="4">
        <f t="shared" si="33"/>
        <v>0</v>
      </c>
      <c r="BI131" s="13" t="str">
        <f t="shared" si="55"/>
        <v/>
      </c>
      <c r="BJ131" s="4" t="str">
        <f t="shared" si="35"/>
        <v/>
      </c>
      <c r="BK131" s="13"/>
      <c r="BL131" s="2">
        <f t="shared" si="48"/>
        <v>38.5</v>
      </c>
      <c r="BM131" s="4">
        <f t="shared" si="36"/>
        <v>3.85</v>
      </c>
      <c r="BN131" s="4">
        <f t="shared" si="37"/>
        <v>-0.6858</v>
      </c>
      <c r="BQ131" s="4">
        <f t="shared" si="38"/>
        <v>0</v>
      </c>
      <c r="BR131" s="13" t="str">
        <f t="shared" si="56"/>
        <v/>
      </c>
      <c r="BS131" s="4" t="str">
        <f t="shared" si="40"/>
        <v/>
      </c>
      <c r="BT131" s="25"/>
    </row>
    <row r="132">
      <c r="A132" s="2">
        <f t="shared" si="41"/>
        <v>39</v>
      </c>
      <c r="B132" s="4">
        <f t="shared" si="1"/>
        <v>3.9</v>
      </c>
      <c r="C132" s="4">
        <f t="shared" si="2"/>
        <v>-0.7112</v>
      </c>
      <c r="F132" s="4">
        <f t="shared" si="3"/>
        <v>0</v>
      </c>
      <c r="G132" s="13" t="str">
        <f t="shared" si="49"/>
        <v/>
      </c>
      <c r="H132" s="4" t="str">
        <f t="shared" si="5"/>
        <v/>
      </c>
      <c r="J132" s="2">
        <f t="shared" si="42"/>
        <v>39</v>
      </c>
      <c r="K132" s="4">
        <f t="shared" si="6"/>
        <v>3.9</v>
      </c>
      <c r="L132" s="4">
        <f t="shared" si="7"/>
        <v>-0.7112</v>
      </c>
      <c r="O132" s="4">
        <f t="shared" si="8"/>
        <v>0</v>
      </c>
      <c r="P132" s="13" t="str">
        <f t="shared" si="50"/>
        <v/>
      </c>
      <c r="Q132" s="4" t="str">
        <f t="shared" si="10"/>
        <v/>
      </c>
      <c r="S132" s="2">
        <f t="shared" si="43"/>
        <v>39</v>
      </c>
      <c r="T132" s="4">
        <f t="shared" si="11"/>
        <v>117</v>
      </c>
      <c r="U132" s="4">
        <f t="shared" si="12"/>
        <v>-0.78</v>
      </c>
      <c r="V132" s="4">
        <f>152-1/16</f>
        <v>151.9375</v>
      </c>
      <c r="W132" s="4">
        <f>154.125+1/32</f>
        <v>154.15625</v>
      </c>
      <c r="X132" s="4">
        <f t="shared" si="13"/>
        <v>2.21875</v>
      </c>
      <c r="Y132" s="13">
        <f t="shared" si="51"/>
        <v>0.8645047259</v>
      </c>
      <c r="Z132" s="4">
        <f t="shared" si="15"/>
        <v>0.03882954212</v>
      </c>
      <c r="AB132" s="2">
        <f t="shared" si="44"/>
        <v>39</v>
      </c>
      <c r="AC132" s="4">
        <f t="shared" si="16"/>
        <v>3.9</v>
      </c>
      <c r="AD132" s="4">
        <f t="shared" si="17"/>
        <v>-0.7112</v>
      </c>
      <c r="AG132" s="4">
        <f t="shared" si="18"/>
        <v>0</v>
      </c>
      <c r="AH132" s="13" t="str">
        <f t="shared" si="52"/>
        <v/>
      </c>
      <c r="AI132" s="4" t="str">
        <f t="shared" si="20"/>
        <v/>
      </c>
      <c r="AJ132" s="13"/>
      <c r="AK132" s="2">
        <f t="shared" si="45"/>
        <v>39</v>
      </c>
      <c r="AL132" s="4">
        <f t="shared" si="21"/>
        <v>3.9</v>
      </c>
      <c r="AM132" s="4">
        <f t="shared" si="22"/>
        <v>-0.7112</v>
      </c>
      <c r="AP132" s="4">
        <f t="shared" si="23"/>
        <v>0</v>
      </c>
      <c r="AQ132" s="13" t="str">
        <f t="shared" si="53"/>
        <v/>
      </c>
      <c r="AR132" s="4" t="str">
        <f t="shared" si="25"/>
        <v/>
      </c>
      <c r="AS132" s="13"/>
      <c r="AT132" s="2">
        <f t="shared" si="46"/>
        <v>39</v>
      </c>
      <c r="AU132" s="4">
        <f t="shared" si="26"/>
        <v>3.9</v>
      </c>
      <c r="AV132" s="4">
        <f t="shared" si="27"/>
        <v>-0.7112</v>
      </c>
      <c r="AY132" s="4">
        <f t="shared" si="28"/>
        <v>0</v>
      </c>
      <c r="AZ132" s="13" t="str">
        <f t="shared" si="54"/>
        <v/>
      </c>
      <c r="BA132" s="4" t="str">
        <f t="shared" si="30"/>
        <v/>
      </c>
      <c r="BB132" s="13"/>
      <c r="BC132" s="2">
        <f t="shared" si="47"/>
        <v>39</v>
      </c>
      <c r="BD132" s="4">
        <f t="shared" si="31"/>
        <v>3.9</v>
      </c>
      <c r="BE132" s="4">
        <f t="shared" si="32"/>
        <v>-0.7112</v>
      </c>
      <c r="BH132" s="4">
        <f t="shared" si="33"/>
        <v>0</v>
      </c>
      <c r="BI132" s="13" t="str">
        <f t="shared" si="55"/>
        <v/>
      </c>
      <c r="BJ132" s="4" t="str">
        <f t="shared" si="35"/>
        <v/>
      </c>
      <c r="BK132" s="13"/>
      <c r="BL132" s="2">
        <f t="shared" si="48"/>
        <v>39</v>
      </c>
      <c r="BM132" s="4">
        <f t="shared" si="36"/>
        <v>3.9</v>
      </c>
      <c r="BN132" s="4">
        <f t="shared" si="37"/>
        <v>-0.7112</v>
      </c>
      <c r="BQ132" s="4">
        <f t="shared" si="38"/>
        <v>0</v>
      </c>
      <c r="BR132" s="13" t="str">
        <f t="shared" si="56"/>
        <v/>
      </c>
      <c r="BS132" s="4" t="str">
        <f t="shared" si="40"/>
        <v/>
      </c>
      <c r="BT132" s="25"/>
    </row>
    <row r="133">
      <c r="A133" s="2">
        <f t="shared" si="41"/>
        <v>39.5</v>
      </c>
      <c r="B133" s="4">
        <f t="shared" si="1"/>
        <v>3.95</v>
      </c>
      <c r="C133" s="4">
        <f t="shared" si="2"/>
        <v>-0.7366</v>
      </c>
      <c r="F133" s="4">
        <f t="shared" si="3"/>
        <v>0</v>
      </c>
      <c r="G133" s="13" t="str">
        <f t="shared" si="49"/>
        <v/>
      </c>
      <c r="H133" s="4" t="str">
        <f t="shared" si="5"/>
        <v/>
      </c>
      <c r="J133" s="2">
        <f t="shared" si="42"/>
        <v>39.5</v>
      </c>
      <c r="K133" s="4">
        <f t="shared" si="6"/>
        <v>3.95</v>
      </c>
      <c r="L133" s="4">
        <f t="shared" si="7"/>
        <v>-0.7366</v>
      </c>
      <c r="O133" s="4">
        <f t="shared" si="8"/>
        <v>0</v>
      </c>
      <c r="P133" s="13" t="str">
        <f t="shared" si="50"/>
        <v/>
      </c>
      <c r="Q133" s="4" t="str">
        <f t="shared" si="10"/>
        <v/>
      </c>
      <c r="S133" s="2">
        <f t="shared" si="43"/>
        <v>39.5</v>
      </c>
      <c r="T133" s="4">
        <f t="shared" si="11"/>
        <v>118.5</v>
      </c>
      <c r="U133" s="4">
        <f t="shared" si="12"/>
        <v>-0.81</v>
      </c>
      <c r="X133" s="4">
        <f t="shared" si="13"/>
        <v>0</v>
      </c>
      <c r="Y133" s="13" t="str">
        <f t="shared" si="51"/>
        <v/>
      </c>
      <c r="Z133" s="4" t="str">
        <f t="shared" si="15"/>
        <v/>
      </c>
      <c r="AB133" s="2">
        <f t="shared" si="44"/>
        <v>39.5</v>
      </c>
      <c r="AC133" s="4">
        <f t="shared" si="16"/>
        <v>3.95</v>
      </c>
      <c r="AD133" s="4">
        <f t="shared" si="17"/>
        <v>-0.7366</v>
      </c>
      <c r="AG133" s="4">
        <f t="shared" si="18"/>
        <v>0</v>
      </c>
      <c r="AH133" s="13" t="str">
        <f t="shared" si="52"/>
        <v/>
      </c>
      <c r="AI133" s="4" t="str">
        <f t="shared" si="20"/>
        <v/>
      </c>
      <c r="AJ133" s="13"/>
      <c r="AK133" s="2">
        <f t="shared" si="45"/>
        <v>39.5</v>
      </c>
      <c r="AL133" s="4">
        <f t="shared" si="21"/>
        <v>3.95</v>
      </c>
      <c r="AM133" s="4">
        <f t="shared" si="22"/>
        <v>-0.7366</v>
      </c>
      <c r="AP133" s="4">
        <f t="shared" si="23"/>
        <v>0</v>
      </c>
      <c r="AQ133" s="13" t="str">
        <f t="shared" si="53"/>
        <v/>
      </c>
      <c r="AR133" s="4" t="str">
        <f t="shared" si="25"/>
        <v/>
      </c>
      <c r="AS133" s="13"/>
      <c r="AT133" s="2">
        <f t="shared" si="46"/>
        <v>39.5</v>
      </c>
      <c r="AU133" s="4">
        <f t="shared" si="26"/>
        <v>3.95</v>
      </c>
      <c r="AV133" s="4">
        <f t="shared" si="27"/>
        <v>-0.7366</v>
      </c>
      <c r="AY133" s="4">
        <f t="shared" si="28"/>
        <v>0</v>
      </c>
      <c r="AZ133" s="13" t="str">
        <f t="shared" si="54"/>
        <v/>
      </c>
      <c r="BA133" s="4" t="str">
        <f t="shared" si="30"/>
        <v/>
      </c>
      <c r="BB133" s="13"/>
      <c r="BC133" s="2">
        <f t="shared" si="47"/>
        <v>39.5</v>
      </c>
      <c r="BD133" s="4">
        <f t="shared" si="31"/>
        <v>3.95</v>
      </c>
      <c r="BE133" s="4">
        <f t="shared" si="32"/>
        <v>-0.7366</v>
      </c>
      <c r="BH133" s="4">
        <f t="shared" si="33"/>
        <v>0</v>
      </c>
      <c r="BI133" s="13" t="str">
        <f t="shared" si="55"/>
        <v/>
      </c>
      <c r="BJ133" s="4" t="str">
        <f t="shared" si="35"/>
        <v/>
      </c>
      <c r="BK133" s="13"/>
      <c r="BL133" s="2">
        <f t="shared" si="48"/>
        <v>39.5</v>
      </c>
      <c r="BM133" s="4">
        <f t="shared" si="36"/>
        <v>3.95</v>
      </c>
      <c r="BN133" s="4">
        <f t="shared" si="37"/>
        <v>-0.7366</v>
      </c>
      <c r="BQ133" s="4">
        <f t="shared" si="38"/>
        <v>0</v>
      </c>
      <c r="BR133" s="13" t="str">
        <f t="shared" si="56"/>
        <v/>
      </c>
      <c r="BS133" s="4" t="str">
        <f t="shared" si="40"/>
        <v/>
      </c>
      <c r="BT133" s="25"/>
    </row>
    <row r="134">
      <c r="A134" s="2">
        <f t="shared" si="41"/>
        <v>40</v>
      </c>
      <c r="B134" s="4">
        <f t="shared" si="1"/>
        <v>4</v>
      </c>
      <c r="C134" s="4">
        <f t="shared" si="2"/>
        <v>-0.762</v>
      </c>
      <c r="F134" s="4">
        <f t="shared" si="3"/>
        <v>0</v>
      </c>
      <c r="G134" s="13" t="str">
        <f t="shared" si="49"/>
        <v/>
      </c>
      <c r="H134" s="4" t="str">
        <f t="shared" si="5"/>
        <v/>
      </c>
      <c r="J134" s="2">
        <f t="shared" si="42"/>
        <v>40</v>
      </c>
      <c r="K134" s="4">
        <f t="shared" si="6"/>
        <v>4</v>
      </c>
      <c r="L134" s="4">
        <f t="shared" si="7"/>
        <v>-0.762</v>
      </c>
      <c r="O134" s="4">
        <f t="shared" si="8"/>
        <v>0</v>
      </c>
      <c r="P134" s="13" t="str">
        <f t="shared" si="50"/>
        <v/>
      </c>
      <c r="Q134" s="4" t="str">
        <f t="shared" si="10"/>
        <v/>
      </c>
      <c r="S134" s="2">
        <f t="shared" si="43"/>
        <v>40</v>
      </c>
      <c r="T134" s="4">
        <f t="shared" si="11"/>
        <v>120</v>
      </c>
      <c r="U134" s="4">
        <f t="shared" si="12"/>
        <v>-0.84</v>
      </c>
      <c r="V134" s="4">
        <f>151+13/16</f>
        <v>151.8125</v>
      </c>
      <c r="W134" s="4">
        <f>154.25+1/32</f>
        <v>154.28125</v>
      </c>
      <c r="X134" s="4">
        <f t="shared" si="13"/>
        <v>2.46875</v>
      </c>
      <c r="Y134" s="13">
        <f t="shared" si="51"/>
        <v>0.9119095061</v>
      </c>
      <c r="Z134" s="4">
        <f t="shared" si="15"/>
        <v>0.02994138618</v>
      </c>
      <c r="AB134" s="2">
        <f t="shared" si="44"/>
        <v>40</v>
      </c>
      <c r="AC134" s="4">
        <f t="shared" si="16"/>
        <v>4</v>
      </c>
      <c r="AD134" s="4">
        <f t="shared" si="17"/>
        <v>-0.762</v>
      </c>
      <c r="AG134" s="4">
        <f t="shared" si="18"/>
        <v>0</v>
      </c>
      <c r="AH134" s="13" t="str">
        <f t="shared" si="52"/>
        <v/>
      </c>
      <c r="AI134" s="4" t="str">
        <f t="shared" si="20"/>
        <v/>
      </c>
      <c r="AJ134" s="13"/>
      <c r="AK134" s="2">
        <f t="shared" si="45"/>
        <v>40</v>
      </c>
      <c r="AL134" s="4">
        <f t="shared" si="21"/>
        <v>4</v>
      </c>
      <c r="AM134" s="4">
        <f t="shared" si="22"/>
        <v>-0.762</v>
      </c>
      <c r="AP134" s="4">
        <f t="shared" si="23"/>
        <v>0</v>
      </c>
      <c r="AQ134" s="13" t="str">
        <f t="shared" si="53"/>
        <v/>
      </c>
      <c r="AR134" s="4" t="str">
        <f t="shared" si="25"/>
        <v/>
      </c>
      <c r="AS134" s="13"/>
      <c r="AT134" s="2">
        <f t="shared" si="46"/>
        <v>40</v>
      </c>
      <c r="AU134" s="4">
        <f t="shared" si="26"/>
        <v>4</v>
      </c>
      <c r="AV134" s="4">
        <f t="shared" si="27"/>
        <v>-0.762</v>
      </c>
      <c r="AY134" s="4">
        <f t="shared" si="28"/>
        <v>0</v>
      </c>
      <c r="AZ134" s="13" t="str">
        <f t="shared" si="54"/>
        <v/>
      </c>
      <c r="BA134" s="4" t="str">
        <f t="shared" si="30"/>
        <v/>
      </c>
      <c r="BB134" s="13"/>
      <c r="BC134" s="2">
        <f t="shared" si="47"/>
        <v>40</v>
      </c>
      <c r="BD134" s="4">
        <f t="shared" si="31"/>
        <v>4</v>
      </c>
      <c r="BE134" s="4">
        <f t="shared" si="32"/>
        <v>-0.762</v>
      </c>
      <c r="BH134" s="4">
        <f t="shared" si="33"/>
        <v>0</v>
      </c>
      <c r="BI134" s="13" t="str">
        <f t="shared" si="55"/>
        <v/>
      </c>
      <c r="BJ134" s="4" t="str">
        <f t="shared" si="35"/>
        <v/>
      </c>
      <c r="BK134" s="13"/>
      <c r="BL134" s="2">
        <f t="shared" si="48"/>
        <v>40</v>
      </c>
      <c r="BM134" s="4">
        <f t="shared" si="36"/>
        <v>4</v>
      </c>
      <c r="BN134" s="4">
        <f t="shared" si="37"/>
        <v>-0.762</v>
      </c>
      <c r="BQ134" s="4">
        <f t="shared" si="38"/>
        <v>0</v>
      </c>
      <c r="BR134" s="13" t="str">
        <f t="shared" si="56"/>
        <v/>
      </c>
      <c r="BS134" s="4" t="str">
        <f t="shared" si="40"/>
        <v/>
      </c>
      <c r="BT134" s="25"/>
    </row>
    <row r="135">
      <c r="A135" s="2">
        <f t="shared" si="41"/>
        <v>40.5</v>
      </c>
      <c r="B135" s="4">
        <f t="shared" si="1"/>
        <v>4.05</v>
      </c>
      <c r="C135" s="4">
        <f t="shared" si="2"/>
        <v>-0.7874</v>
      </c>
      <c r="F135" s="4">
        <f t="shared" si="3"/>
        <v>0</v>
      </c>
      <c r="G135" s="13" t="str">
        <f t="shared" si="49"/>
        <v/>
      </c>
      <c r="H135" s="4" t="str">
        <f t="shared" si="5"/>
        <v/>
      </c>
      <c r="J135" s="2">
        <f t="shared" si="42"/>
        <v>40.5</v>
      </c>
      <c r="K135" s="4">
        <f t="shared" si="6"/>
        <v>4.05</v>
      </c>
      <c r="L135" s="4">
        <f t="shared" si="7"/>
        <v>-0.7874</v>
      </c>
      <c r="O135" s="4">
        <f t="shared" si="8"/>
        <v>0</v>
      </c>
      <c r="P135" s="13" t="str">
        <f t="shared" si="50"/>
        <v/>
      </c>
      <c r="Q135" s="4" t="str">
        <f t="shared" si="10"/>
        <v/>
      </c>
      <c r="S135" s="2">
        <f t="shared" si="43"/>
        <v>40.5</v>
      </c>
      <c r="T135" s="4">
        <f t="shared" si="11"/>
        <v>121.5</v>
      </c>
      <c r="U135" s="4">
        <f t="shared" si="12"/>
        <v>-0.87</v>
      </c>
      <c r="X135" s="4">
        <f t="shared" si="13"/>
        <v>0</v>
      </c>
      <c r="Y135" s="13" t="str">
        <f t="shared" si="51"/>
        <v/>
      </c>
      <c r="Z135" s="4" t="str">
        <f t="shared" si="15"/>
        <v/>
      </c>
      <c r="AB135" s="2">
        <f t="shared" si="44"/>
        <v>40.5</v>
      </c>
      <c r="AC135" s="4">
        <f t="shared" si="16"/>
        <v>4.05</v>
      </c>
      <c r="AD135" s="4">
        <f t="shared" si="17"/>
        <v>-0.7874</v>
      </c>
      <c r="AG135" s="4">
        <f t="shared" si="18"/>
        <v>0</v>
      </c>
      <c r="AH135" s="13" t="str">
        <f t="shared" si="52"/>
        <v/>
      </c>
      <c r="AI135" s="4" t="str">
        <f t="shared" si="20"/>
        <v/>
      </c>
      <c r="AJ135" s="13"/>
      <c r="AK135" s="2">
        <f t="shared" si="45"/>
        <v>40.5</v>
      </c>
      <c r="AL135" s="4">
        <f t="shared" si="21"/>
        <v>4.05</v>
      </c>
      <c r="AM135" s="4">
        <f t="shared" si="22"/>
        <v>-0.7874</v>
      </c>
      <c r="AP135" s="4">
        <f t="shared" si="23"/>
        <v>0</v>
      </c>
      <c r="AQ135" s="13" t="str">
        <f t="shared" si="53"/>
        <v/>
      </c>
      <c r="AR135" s="4" t="str">
        <f t="shared" si="25"/>
        <v/>
      </c>
      <c r="AS135" s="13"/>
      <c r="AT135" s="2">
        <f t="shared" si="46"/>
        <v>40.5</v>
      </c>
      <c r="AU135" s="4">
        <f t="shared" si="26"/>
        <v>4.05</v>
      </c>
      <c r="AV135" s="4">
        <f t="shared" si="27"/>
        <v>-0.7874</v>
      </c>
      <c r="AY135" s="4">
        <f t="shared" si="28"/>
        <v>0</v>
      </c>
      <c r="AZ135" s="13" t="str">
        <f t="shared" si="54"/>
        <v/>
      </c>
      <c r="BA135" s="4" t="str">
        <f t="shared" si="30"/>
        <v/>
      </c>
      <c r="BB135" s="13"/>
      <c r="BC135" s="2">
        <f t="shared" si="47"/>
        <v>40.5</v>
      </c>
      <c r="BD135" s="4">
        <f t="shared" si="31"/>
        <v>4.05</v>
      </c>
      <c r="BE135" s="4">
        <f t="shared" si="32"/>
        <v>-0.7874</v>
      </c>
      <c r="BH135" s="4">
        <f t="shared" si="33"/>
        <v>0</v>
      </c>
      <c r="BI135" s="13" t="str">
        <f t="shared" si="55"/>
        <v/>
      </c>
      <c r="BJ135" s="4" t="str">
        <f t="shared" si="35"/>
        <v/>
      </c>
      <c r="BK135" s="13"/>
      <c r="BL135" s="2">
        <f t="shared" si="48"/>
        <v>40.5</v>
      </c>
      <c r="BM135" s="4">
        <f t="shared" si="36"/>
        <v>4.05</v>
      </c>
      <c r="BN135" s="4">
        <f t="shared" si="37"/>
        <v>-0.7874</v>
      </c>
      <c r="BQ135" s="4">
        <f t="shared" si="38"/>
        <v>0</v>
      </c>
      <c r="BR135" s="13" t="str">
        <f t="shared" si="56"/>
        <v/>
      </c>
      <c r="BS135" s="4" t="str">
        <f t="shared" si="40"/>
        <v/>
      </c>
      <c r="BT135" s="25"/>
    </row>
    <row r="136">
      <c r="A136" s="2">
        <f t="shared" si="41"/>
        <v>41</v>
      </c>
      <c r="B136" s="4">
        <f t="shared" si="1"/>
        <v>4.1</v>
      </c>
      <c r="C136" s="4">
        <f t="shared" si="2"/>
        <v>-0.8128</v>
      </c>
      <c r="F136" s="4">
        <f t="shared" si="3"/>
        <v>0</v>
      </c>
      <c r="G136" s="13" t="str">
        <f t="shared" si="49"/>
        <v/>
      </c>
      <c r="H136" s="4" t="str">
        <f t="shared" si="5"/>
        <v/>
      </c>
      <c r="J136" s="2">
        <f t="shared" si="42"/>
        <v>41</v>
      </c>
      <c r="K136" s="4">
        <f t="shared" si="6"/>
        <v>4.1</v>
      </c>
      <c r="L136" s="4">
        <f t="shared" si="7"/>
        <v>-0.8128</v>
      </c>
      <c r="O136" s="4">
        <f t="shared" si="8"/>
        <v>0</v>
      </c>
      <c r="P136" s="13" t="str">
        <f t="shared" si="50"/>
        <v/>
      </c>
      <c r="Q136" s="4" t="str">
        <f t="shared" si="10"/>
        <v/>
      </c>
      <c r="S136" s="2">
        <f t="shared" si="43"/>
        <v>41</v>
      </c>
      <c r="T136" s="4">
        <f t="shared" si="11"/>
        <v>123</v>
      </c>
      <c r="U136" s="4">
        <f t="shared" si="12"/>
        <v>-0.9</v>
      </c>
      <c r="V136" s="4">
        <f>151.75-1/32</f>
        <v>151.71875</v>
      </c>
      <c r="W136" s="4">
        <f>154.375</f>
        <v>154.375</v>
      </c>
      <c r="X136" s="4">
        <f t="shared" si="13"/>
        <v>2.65625</v>
      </c>
      <c r="Y136" s="13">
        <f t="shared" si="51"/>
        <v>0.9459053029</v>
      </c>
      <c r="Z136" s="4">
        <f t="shared" si="15"/>
        <v>0.02139976589</v>
      </c>
      <c r="AB136" s="2">
        <f t="shared" si="44"/>
        <v>41</v>
      </c>
      <c r="AC136" s="4">
        <f t="shared" si="16"/>
        <v>4.1</v>
      </c>
      <c r="AD136" s="4">
        <f t="shared" si="17"/>
        <v>-0.8128</v>
      </c>
      <c r="AG136" s="4">
        <f t="shared" si="18"/>
        <v>0</v>
      </c>
      <c r="AH136" s="13" t="str">
        <f t="shared" si="52"/>
        <v/>
      </c>
      <c r="AI136" s="4" t="str">
        <f t="shared" si="20"/>
        <v/>
      </c>
      <c r="AJ136" s="13"/>
      <c r="AK136" s="2">
        <f t="shared" si="45"/>
        <v>41</v>
      </c>
      <c r="AL136" s="4">
        <f t="shared" si="21"/>
        <v>4.1</v>
      </c>
      <c r="AM136" s="4">
        <f t="shared" si="22"/>
        <v>-0.8128</v>
      </c>
      <c r="AP136" s="4">
        <f t="shared" si="23"/>
        <v>0</v>
      </c>
      <c r="AQ136" s="13" t="str">
        <f t="shared" si="53"/>
        <v/>
      </c>
      <c r="AR136" s="4" t="str">
        <f t="shared" si="25"/>
        <v/>
      </c>
      <c r="AS136" s="13"/>
      <c r="AT136" s="2">
        <f t="shared" si="46"/>
        <v>41</v>
      </c>
      <c r="AU136" s="4">
        <f t="shared" si="26"/>
        <v>4.1</v>
      </c>
      <c r="AV136" s="4">
        <f t="shared" si="27"/>
        <v>-0.8128</v>
      </c>
      <c r="AY136" s="4">
        <f t="shared" si="28"/>
        <v>0</v>
      </c>
      <c r="AZ136" s="13" t="str">
        <f t="shared" si="54"/>
        <v/>
      </c>
      <c r="BA136" s="4" t="str">
        <f t="shared" si="30"/>
        <v/>
      </c>
      <c r="BB136" s="13"/>
      <c r="BC136" s="2">
        <f t="shared" si="47"/>
        <v>41</v>
      </c>
      <c r="BD136" s="4">
        <f t="shared" si="31"/>
        <v>4.1</v>
      </c>
      <c r="BE136" s="4">
        <f t="shared" si="32"/>
        <v>-0.8128</v>
      </c>
      <c r="BH136" s="4">
        <f t="shared" si="33"/>
        <v>0</v>
      </c>
      <c r="BI136" s="13" t="str">
        <f t="shared" si="55"/>
        <v/>
      </c>
      <c r="BJ136" s="4" t="str">
        <f t="shared" si="35"/>
        <v/>
      </c>
      <c r="BK136" s="13"/>
      <c r="BL136" s="2">
        <f t="shared" si="48"/>
        <v>41</v>
      </c>
      <c r="BM136" s="4">
        <f t="shared" si="36"/>
        <v>4.1</v>
      </c>
      <c r="BN136" s="4">
        <f t="shared" si="37"/>
        <v>-0.8128</v>
      </c>
      <c r="BQ136" s="4">
        <f t="shared" si="38"/>
        <v>0</v>
      </c>
      <c r="BR136" s="13" t="str">
        <f t="shared" si="56"/>
        <v/>
      </c>
      <c r="BS136" s="4" t="str">
        <f t="shared" si="40"/>
        <v/>
      </c>
      <c r="BT136" s="25"/>
    </row>
    <row r="137">
      <c r="A137" s="2">
        <f t="shared" si="41"/>
        <v>41.5</v>
      </c>
      <c r="B137" s="4">
        <f t="shared" si="1"/>
        <v>4.15</v>
      </c>
      <c r="C137" s="4">
        <f t="shared" si="2"/>
        <v>-0.8382</v>
      </c>
      <c r="F137" s="4">
        <f t="shared" si="3"/>
        <v>0</v>
      </c>
      <c r="G137" s="13" t="str">
        <f t="shared" si="49"/>
        <v/>
      </c>
      <c r="H137" s="4" t="str">
        <f t="shared" si="5"/>
        <v/>
      </c>
      <c r="J137" s="2">
        <f t="shared" si="42"/>
        <v>41.5</v>
      </c>
      <c r="K137" s="4">
        <f t="shared" si="6"/>
        <v>4.15</v>
      </c>
      <c r="L137" s="4">
        <f t="shared" si="7"/>
        <v>-0.8382</v>
      </c>
      <c r="O137" s="4">
        <f t="shared" si="8"/>
        <v>0</v>
      </c>
      <c r="P137" s="13" t="str">
        <f t="shared" si="50"/>
        <v/>
      </c>
      <c r="Q137" s="4" t="str">
        <f t="shared" si="10"/>
        <v/>
      </c>
      <c r="S137" s="2">
        <f t="shared" si="43"/>
        <v>41.5</v>
      </c>
      <c r="T137" s="4">
        <f t="shared" si="11"/>
        <v>124.5</v>
      </c>
      <c r="U137" s="4">
        <f t="shared" si="12"/>
        <v>-0.93</v>
      </c>
      <c r="X137" s="4">
        <f t="shared" si="13"/>
        <v>0</v>
      </c>
      <c r="Y137" s="13" t="str">
        <f t="shared" si="51"/>
        <v/>
      </c>
      <c r="Z137" s="4" t="str">
        <f t="shared" si="15"/>
        <v/>
      </c>
      <c r="AB137" s="2">
        <f t="shared" si="44"/>
        <v>41.5</v>
      </c>
      <c r="AC137" s="4">
        <f t="shared" si="16"/>
        <v>4.15</v>
      </c>
      <c r="AD137" s="4">
        <f t="shared" si="17"/>
        <v>-0.8382</v>
      </c>
      <c r="AG137" s="4">
        <f t="shared" si="18"/>
        <v>0</v>
      </c>
      <c r="AH137" s="13" t="str">
        <f t="shared" si="52"/>
        <v/>
      </c>
      <c r="AI137" s="4" t="str">
        <f t="shared" si="20"/>
        <v/>
      </c>
      <c r="AJ137" s="13"/>
      <c r="AK137" s="2">
        <f t="shared" si="45"/>
        <v>41.5</v>
      </c>
      <c r="AL137" s="4">
        <f t="shared" si="21"/>
        <v>4.15</v>
      </c>
      <c r="AM137" s="4">
        <f t="shared" si="22"/>
        <v>-0.8382</v>
      </c>
      <c r="AP137" s="4">
        <f t="shared" si="23"/>
        <v>0</v>
      </c>
      <c r="AQ137" s="13" t="str">
        <f t="shared" si="53"/>
        <v/>
      </c>
      <c r="AR137" s="4" t="str">
        <f t="shared" si="25"/>
        <v/>
      </c>
      <c r="AS137" s="13"/>
      <c r="AT137" s="2">
        <f t="shared" si="46"/>
        <v>41.5</v>
      </c>
      <c r="AU137" s="4">
        <f t="shared" si="26"/>
        <v>4.15</v>
      </c>
      <c r="AV137" s="4">
        <f t="shared" si="27"/>
        <v>-0.8382</v>
      </c>
      <c r="AY137" s="4">
        <f t="shared" si="28"/>
        <v>0</v>
      </c>
      <c r="AZ137" s="13" t="str">
        <f t="shared" si="54"/>
        <v/>
      </c>
      <c r="BA137" s="4" t="str">
        <f t="shared" si="30"/>
        <v/>
      </c>
      <c r="BB137" s="13"/>
      <c r="BC137" s="2">
        <f t="shared" si="47"/>
        <v>41.5</v>
      </c>
      <c r="BD137" s="4">
        <f t="shared" si="31"/>
        <v>4.15</v>
      </c>
      <c r="BE137" s="4">
        <f t="shared" si="32"/>
        <v>-0.8382</v>
      </c>
      <c r="BH137" s="4">
        <f t="shared" si="33"/>
        <v>0</v>
      </c>
      <c r="BI137" s="13" t="str">
        <f t="shared" si="55"/>
        <v/>
      </c>
      <c r="BJ137" s="4" t="str">
        <f t="shared" si="35"/>
        <v/>
      </c>
      <c r="BK137" s="13"/>
      <c r="BL137" s="2">
        <f t="shared" si="48"/>
        <v>41.5</v>
      </c>
      <c r="BM137" s="4">
        <f t="shared" si="36"/>
        <v>4.15</v>
      </c>
      <c r="BN137" s="4">
        <f t="shared" si="37"/>
        <v>-0.8382</v>
      </c>
      <c r="BQ137" s="4">
        <f t="shared" si="38"/>
        <v>0</v>
      </c>
      <c r="BR137" s="13" t="str">
        <f t="shared" si="56"/>
        <v/>
      </c>
      <c r="BS137" s="4" t="str">
        <f t="shared" si="40"/>
        <v/>
      </c>
      <c r="BT137" s="25"/>
    </row>
    <row r="138">
      <c r="A138" s="2">
        <f t="shared" si="41"/>
        <v>42</v>
      </c>
      <c r="B138" s="4">
        <f t="shared" si="1"/>
        <v>4.2</v>
      </c>
      <c r="C138" s="4">
        <f t="shared" si="2"/>
        <v>-0.8636</v>
      </c>
      <c r="F138" s="4">
        <f t="shared" si="3"/>
        <v>0</v>
      </c>
      <c r="G138" s="13" t="str">
        <f t="shared" si="49"/>
        <v/>
      </c>
      <c r="H138" s="4" t="str">
        <f t="shared" si="5"/>
        <v/>
      </c>
      <c r="J138" s="2">
        <f t="shared" si="42"/>
        <v>42</v>
      </c>
      <c r="K138" s="4">
        <f t="shared" si="6"/>
        <v>4.2</v>
      </c>
      <c r="L138" s="4">
        <f t="shared" si="7"/>
        <v>-0.8636</v>
      </c>
      <c r="O138" s="4">
        <f t="shared" si="8"/>
        <v>0</v>
      </c>
      <c r="P138" s="13" t="str">
        <f t="shared" si="50"/>
        <v/>
      </c>
      <c r="Q138" s="4" t="str">
        <f t="shared" si="10"/>
        <v/>
      </c>
      <c r="S138" s="2">
        <f t="shared" si="43"/>
        <v>42</v>
      </c>
      <c r="T138" s="4">
        <f t="shared" si="11"/>
        <v>126</v>
      </c>
      <c r="U138" s="4">
        <f t="shared" si="12"/>
        <v>-0.96</v>
      </c>
      <c r="V138" s="4">
        <f>151.625+1/32</f>
        <v>151.65625</v>
      </c>
      <c r="W138" s="4">
        <f>154+7/16</f>
        <v>154.4375</v>
      </c>
      <c r="X138" s="4">
        <f t="shared" si="13"/>
        <v>2.78125</v>
      </c>
      <c r="Y138" s="13">
        <f t="shared" si="51"/>
        <v>0.9679060415</v>
      </c>
      <c r="Z138" s="4">
        <f t="shared" si="15"/>
        <v>0.01430172235</v>
      </c>
      <c r="AB138" s="2">
        <f t="shared" si="44"/>
        <v>42</v>
      </c>
      <c r="AC138" s="4">
        <f t="shared" si="16"/>
        <v>4.2</v>
      </c>
      <c r="AD138" s="4">
        <f t="shared" si="17"/>
        <v>-0.8636</v>
      </c>
      <c r="AG138" s="4">
        <f t="shared" si="18"/>
        <v>0</v>
      </c>
      <c r="AH138" s="13" t="str">
        <f t="shared" si="52"/>
        <v/>
      </c>
      <c r="AI138" s="4" t="str">
        <f t="shared" si="20"/>
        <v/>
      </c>
      <c r="AJ138" s="13"/>
      <c r="AK138" s="2">
        <f t="shared" si="45"/>
        <v>42</v>
      </c>
      <c r="AL138" s="4">
        <f t="shared" si="21"/>
        <v>4.2</v>
      </c>
      <c r="AM138" s="4">
        <f t="shared" si="22"/>
        <v>-0.8636</v>
      </c>
      <c r="AP138" s="4">
        <f t="shared" si="23"/>
        <v>0</v>
      </c>
      <c r="AQ138" s="13" t="str">
        <f t="shared" si="53"/>
        <v/>
      </c>
      <c r="AR138" s="4" t="str">
        <f t="shared" si="25"/>
        <v/>
      </c>
      <c r="AS138" s="13"/>
      <c r="AT138" s="2">
        <f t="shared" si="46"/>
        <v>42</v>
      </c>
      <c r="AU138" s="4">
        <f t="shared" si="26"/>
        <v>4.2</v>
      </c>
      <c r="AV138" s="4">
        <f t="shared" si="27"/>
        <v>-0.8636</v>
      </c>
      <c r="AY138" s="4">
        <f t="shared" si="28"/>
        <v>0</v>
      </c>
      <c r="AZ138" s="13" t="str">
        <f t="shared" si="54"/>
        <v/>
      </c>
      <c r="BA138" s="4" t="str">
        <f t="shared" si="30"/>
        <v/>
      </c>
      <c r="BB138" s="13"/>
      <c r="BC138" s="2">
        <f t="shared" si="47"/>
        <v>42</v>
      </c>
      <c r="BD138" s="4">
        <f t="shared" si="31"/>
        <v>4.2</v>
      </c>
      <c r="BE138" s="4">
        <f t="shared" si="32"/>
        <v>-0.8636</v>
      </c>
      <c r="BH138" s="4">
        <f t="shared" si="33"/>
        <v>0</v>
      </c>
      <c r="BI138" s="13" t="str">
        <f t="shared" si="55"/>
        <v/>
      </c>
      <c r="BJ138" s="4" t="str">
        <f t="shared" si="35"/>
        <v/>
      </c>
      <c r="BK138" s="13"/>
      <c r="BL138" s="2">
        <f t="shared" si="48"/>
        <v>42</v>
      </c>
      <c r="BM138" s="4">
        <f t="shared" si="36"/>
        <v>4.2</v>
      </c>
      <c r="BN138" s="4">
        <f t="shared" si="37"/>
        <v>-0.8636</v>
      </c>
      <c r="BQ138" s="4">
        <f t="shared" si="38"/>
        <v>0</v>
      </c>
      <c r="BR138" s="13" t="str">
        <f t="shared" si="56"/>
        <v/>
      </c>
      <c r="BS138" s="4" t="str">
        <f t="shared" si="40"/>
        <v/>
      </c>
      <c r="BT138" s="25"/>
    </row>
    <row r="139">
      <c r="A139" s="2">
        <f t="shared" si="41"/>
        <v>42.5</v>
      </c>
      <c r="B139" s="4">
        <f t="shared" si="1"/>
        <v>4.25</v>
      </c>
      <c r="C139" s="4">
        <f t="shared" si="2"/>
        <v>-0.889</v>
      </c>
      <c r="F139" s="4">
        <f t="shared" si="3"/>
        <v>0</v>
      </c>
      <c r="G139" s="13" t="str">
        <f t="shared" si="49"/>
        <v/>
      </c>
      <c r="H139" s="4" t="str">
        <f t="shared" si="5"/>
        <v/>
      </c>
      <c r="J139" s="2">
        <f t="shared" si="42"/>
        <v>42.5</v>
      </c>
      <c r="K139" s="4">
        <f t="shared" si="6"/>
        <v>4.25</v>
      </c>
      <c r="L139" s="4">
        <f t="shared" si="7"/>
        <v>-0.889</v>
      </c>
      <c r="O139" s="4">
        <f t="shared" si="8"/>
        <v>0</v>
      </c>
      <c r="P139" s="13" t="str">
        <f t="shared" si="50"/>
        <v/>
      </c>
      <c r="Q139" s="4" t="str">
        <f t="shared" si="10"/>
        <v/>
      </c>
      <c r="S139" s="2">
        <f t="shared" si="43"/>
        <v>42.5</v>
      </c>
      <c r="T139" s="4">
        <f t="shared" si="11"/>
        <v>127.5</v>
      </c>
      <c r="U139" s="4">
        <f t="shared" si="12"/>
        <v>-0.99</v>
      </c>
      <c r="X139" s="4">
        <f t="shared" si="13"/>
        <v>0</v>
      </c>
      <c r="Y139" s="13" t="str">
        <f t="shared" si="51"/>
        <v/>
      </c>
      <c r="Z139" s="4" t="str">
        <f t="shared" si="15"/>
        <v/>
      </c>
      <c r="AB139" s="2">
        <f t="shared" si="44"/>
        <v>42.5</v>
      </c>
      <c r="AC139" s="4">
        <f t="shared" si="16"/>
        <v>4.25</v>
      </c>
      <c r="AD139" s="4">
        <f t="shared" si="17"/>
        <v>-0.889</v>
      </c>
      <c r="AG139" s="4">
        <f t="shared" si="18"/>
        <v>0</v>
      </c>
      <c r="AH139" s="13" t="str">
        <f t="shared" si="52"/>
        <v/>
      </c>
      <c r="AI139" s="4" t="str">
        <f t="shared" si="20"/>
        <v/>
      </c>
      <c r="AJ139" s="13"/>
      <c r="AK139" s="2">
        <f t="shared" si="45"/>
        <v>42.5</v>
      </c>
      <c r="AL139" s="4">
        <f t="shared" si="21"/>
        <v>4.25</v>
      </c>
      <c r="AM139" s="4">
        <f t="shared" si="22"/>
        <v>-0.889</v>
      </c>
      <c r="AP139" s="4">
        <f t="shared" si="23"/>
        <v>0</v>
      </c>
      <c r="AQ139" s="13" t="str">
        <f t="shared" si="53"/>
        <v/>
      </c>
      <c r="AR139" s="4" t="str">
        <f t="shared" si="25"/>
        <v/>
      </c>
      <c r="AS139" s="13"/>
      <c r="AT139" s="2">
        <f t="shared" si="46"/>
        <v>42.5</v>
      </c>
      <c r="AU139" s="4">
        <f t="shared" si="26"/>
        <v>4.25</v>
      </c>
      <c r="AV139" s="4">
        <f t="shared" si="27"/>
        <v>-0.889</v>
      </c>
      <c r="AY139" s="4">
        <f t="shared" si="28"/>
        <v>0</v>
      </c>
      <c r="AZ139" s="13" t="str">
        <f t="shared" si="54"/>
        <v/>
      </c>
      <c r="BA139" s="4" t="str">
        <f t="shared" si="30"/>
        <v/>
      </c>
      <c r="BB139" s="13"/>
      <c r="BC139" s="2">
        <f t="shared" si="47"/>
        <v>42.5</v>
      </c>
      <c r="BD139" s="4">
        <f t="shared" si="31"/>
        <v>4.25</v>
      </c>
      <c r="BE139" s="4">
        <f t="shared" si="32"/>
        <v>-0.889</v>
      </c>
      <c r="BH139" s="4">
        <f t="shared" si="33"/>
        <v>0</v>
      </c>
      <c r="BI139" s="13" t="str">
        <f t="shared" si="55"/>
        <v/>
      </c>
      <c r="BJ139" s="4" t="str">
        <f t="shared" si="35"/>
        <v/>
      </c>
      <c r="BK139" s="13"/>
      <c r="BL139" s="2">
        <f t="shared" si="48"/>
        <v>42.5</v>
      </c>
      <c r="BM139" s="4">
        <f t="shared" si="36"/>
        <v>4.25</v>
      </c>
      <c r="BN139" s="4">
        <f t="shared" si="37"/>
        <v>-0.889</v>
      </c>
      <c r="BQ139" s="4">
        <f t="shared" si="38"/>
        <v>0</v>
      </c>
      <c r="BR139" s="13" t="str">
        <f t="shared" si="56"/>
        <v/>
      </c>
      <c r="BS139" s="4" t="str">
        <f t="shared" si="40"/>
        <v/>
      </c>
      <c r="BT139" s="25"/>
    </row>
    <row r="140">
      <c r="A140" s="2">
        <f t="shared" si="41"/>
        <v>43</v>
      </c>
      <c r="B140" s="4">
        <f t="shared" si="1"/>
        <v>4.3</v>
      </c>
      <c r="C140" s="4">
        <f t="shared" si="2"/>
        <v>-0.9144</v>
      </c>
      <c r="F140" s="4">
        <f t="shared" si="3"/>
        <v>0</v>
      </c>
      <c r="G140" s="13" t="str">
        <f t="shared" si="49"/>
        <v/>
      </c>
      <c r="H140" s="4" t="str">
        <f t="shared" si="5"/>
        <v/>
      </c>
      <c r="J140" s="2">
        <f t="shared" si="42"/>
        <v>43</v>
      </c>
      <c r="K140" s="4">
        <f t="shared" si="6"/>
        <v>4.3</v>
      </c>
      <c r="L140" s="4">
        <f t="shared" si="7"/>
        <v>-0.9144</v>
      </c>
      <c r="O140" s="4">
        <f t="shared" si="8"/>
        <v>0</v>
      </c>
      <c r="P140" s="13" t="str">
        <f t="shared" si="50"/>
        <v/>
      </c>
      <c r="Q140" s="4" t="str">
        <f t="shared" si="10"/>
        <v/>
      </c>
      <c r="S140" s="2">
        <f t="shared" si="43"/>
        <v>43</v>
      </c>
      <c r="T140" s="4">
        <f t="shared" si="11"/>
        <v>129</v>
      </c>
      <c r="U140" s="4">
        <f t="shared" si="12"/>
        <v>-1.02</v>
      </c>
      <c r="V140" s="2">
        <v>151.625</v>
      </c>
      <c r="W140" s="4">
        <f>154.5-1/32</f>
        <v>154.46875</v>
      </c>
      <c r="X140" s="4">
        <f t="shared" si="13"/>
        <v>2.84375</v>
      </c>
      <c r="Y140" s="13">
        <f t="shared" si="51"/>
        <v>0.9787209699</v>
      </c>
      <c r="Z140" s="4">
        <f t="shared" si="15"/>
        <v>0.009625362967</v>
      </c>
      <c r="AB140" s="2">
        <f t="shared" si="44"/>
        <v>43</v>
      </c>
      <c r="AC140" s="4">
        <f t="shared" si="16"/>
        <v>4.3</v>
      </c>
      <c r="AD140" s="4">
        <f t="shared" si="17"/>
        <v>-0.9144</v>
      </c>
      <c r="AG140" s="4">
        <f t="shared" si="18"/>
        <v>0</v>
      </c>
      <c r="AH140" s="13" t="str">
        <f t="shared" si="52"/>
        <v/>
      </c>
      <c r="AI140" s="4" t="str">
        <f t="shared" si="20"/>
        <v/>
      </c>
      <c r="AJ140" s="13"/>
      <c r="AK140" s="2">
        <f t="shared" si="45"/>
        <v>43</v>
      </c>
      <c r="AL140" s="4">
        <f t="shared" si="21"/>
        <v>4.3</v>
      </c>
      <c r="AM140" s="4">
        <f t="shared" si="22"/>
        <v>-0.9144</v>
      </c>
      <c r="AP140" s="4">
        <f t="shared" si="23"/>
        <v>0</v>
      </c>
      <c r="AQ140" s="13" t="str">
        <f t="shared" si="53"/>
        <v/>
      </c>
      <c r="AR140" s="4" t="str">
        <f t="shared" si="25"/>
        <v/>
      </c>
      <c r="AS140" s="13"/>
      <c r="AT140" s="2">
        <f t="shared" si="46"/>
        <v>43</v>
      </c>
      <c r="AU140" s="4">
        <f t="shared" si="26"/>
        <v>4.3</v>
      </c>
      <c r="AV140" s="4">
        <f t="shared" si="27"/>
        <v>-0.9144</v>
      </c>
      <c r="AY140" s="4">
        <f t="shared" si="28"/>
        <v>0</v>
      </c>
      <c r="AZ140" s="13" t="str">
        <f t="shared" si="54"/>
        <v/>
      </c>
      <c r="BA140" s="4" t="str">
        <f t="shared" si="30"/>
        <v/>
      </c>
      <c r="BB140" s="13"/>
      <c r="BC140" s="2">
        <f t="shared" si="47"/>
        <v>43</v>
      </c>
      <c r="BD140" s="4">
        <f t="shared" si="31"/>
        <v>4.3</v>
      </c>
      <c r="BE140" s="4">
        <f t="shared" si="32"/>
        <v>-0.9144</v>
      </c>
      <c r="BH140" s="4">
        <f t="shared" si="33"/>
        <v>0</v>
      </c>
      <c r="BI140" s="13" t="str">
        <f t="shared" si="55"/>
        <v/>
      </c>
      <c r="BJ140" s="4" t="str">
        <f t="shared" si="35"/>
        <v/>
      </c>
      <c r="BK140" s="13"/>
      <c r="BL140" s="2">
        <f t="shared" si="48"/>
        <v>43</v>
      </c>
      <c r="BM140" s="4">
        <f t="shared" si="36"/>
        <v>4.3</v>
      </c>
      <c r="BN140" s="4">
        <f t="shared" si="37"/>
        <v>-0.9144</v>
      </c>
      <c r="BQ140" s="4">
        <f t="shared" si="38"/>
        <v>0</v>
      </c>
      <c r="BR140" s="13" t="str">
        <f t="shared" si="56"/>
        <v/>
      </c>
      <c r="BS140" s="4" t="str">
        <f t="shared" si="40"/>
        <v/>
      </c>
      <c r="BT140" s="25"/>
    </row>
    <row r="141">
      <c r="A141" s="2">
        <f t="shared" si="41"/>
        <v>43.5</v>
      </c>
      <c r="B141" s="4">
        <f t="shared" si="1"/>
        <v>4.35</v>
      </c>
      <c r="C141" s="4">
        <f t="shared" si="2"/>
        <v>-0.9398</v>
      </c>
      <c r="F141" s="4">
        <f t="shared" si="3"/>
        <v>0</v>
      </c>
      <c r="G141" s="13" t="str">
        <f t="shared" si="49"/>
        <v/>
      </c>
      <c r="H141" s="4" t="str">
        <f t="shared" si="5"/>
        <v/>
      </c>
      <c r="J141" s="2">
        <f t="shared" si="42"/>
        <v>43.5</v>
      </c>
      <c r="K141" s="4">
        <f t="shared" si="6"/>
        <v>4.35</v>
      </c>
      <c r="L141" s="4">
        <f t="shared" si="7"/>
        <v>-0.9398</v>
      </c>
      <c r="O141" s="4">
        <f t="shared" si="8"/>
        <v>0</v>
      </c>
      <c r="P141" s="13" t="str">
        <f t="shared" si="50"/>
        <v/>
      </c>
      <c r="Q141" s="4" t="str">
        <f t="shared" si="10"/>
        <v/>
      </c>
      <c r="S141" s="2">
        <f t="shared" si="43"/>
        <v>43.5</v>
      </c>
      <c r="T141" s="4">
        <f t="shared" si="11"/>
        <v>130.5</v>
      </c>
      <c r="U141" s="4">
        <f t="shared" si="12"/>
        <v>-1.05</v>
      </c>
      <c r="X141" s="4">
        <f t="shared" si="13"/>
        <v>0</v>
      </c>
      <c r="Y141" s="13" t="str">
        <f t="shared" si="51"/>
        <v/>
      </c>
      <c r="Z141" s="4" t="str">
        <f t="shared" si="15"/>
        <v/>
      </c>
      <c r="AB141" s="2">
        <f t="shared" si="44"/>
        <v>43.5</v>
      </c>
      <c r="AC141" s="4">
        <f t="shared" si="16"/>
        <v>4.35</v>
      </c>
      <c r="AD141" s="4">
        <f t="shared" si="17"/>
        <v>-0.9398</v>
      </c>
      <c r="AG141" s="4">
        <f t="shared" si="18"/>
        <v>0</v>
      </c>
      <c r="AH141" s="13" t="str">
        <f t="shared" si="52"/>
        <v/>
      </c>
      <c r="AI141" s="4" t="str">
        <f t="shared" si="20"/>
        <v/>
      </c>
      <c r="AJ141" s="13"/>
      <c r="AK141" s="2">
        <f t="shared" si="45"/>
        <v>43.5</v>
      </c>
      <c r="AL141" s="4">
        <f t="shared" si="21"/>
        <v>4.35</v>
      </c>
      <c r="AM141" s="4">
        <f t="shared" si="22"/>
        <v>-0.9398</v>
      </c>
      <c r="AP141" s="4">
        <f t="shared" si="23"/>
        <v>0</v>
      </c>
      <c r="AQ141" s="13" t="str">
        <f t="shared" si="53"/>
        <v/>
      </c>
      <c r="AR141" s="4" t="str">
        <f t="shared" si="25"/>
        <v/>
      </c>
      <c r="AS141" s="13"/>
      <c r="AT141" s="2">
        <f t="shared" si="46"/>
        <v>43.5</v>
      </c>
      <c r="AU141" s="4">
        <f t="shared" si="26"/>
        <v>4.35</v>
      </c>
      <c r="AV141" s="4">
        <f t="shared" si="27"/>
        <v>-0.9398</v>
      </c>
      <c r="AY141" s="4">
        <f t="shared" si="28"/>
        <v>0</v>
      </c>
      <c r="AZ141" s="13" t="str">
        <f t="shared" si="54"/>
        <v/>
      </c>
      <c r="BA141" s="4" t="str">
        <f t="shared" si="30"/>
        <v/>
      </c>
      <c r="BB141" s="13"/>
      <c r="BC141" s="2">
        <f t="shared" si="47"/>
        <v>43.5</v>
      </c>
      <c r="BD141" s="4">
        <f t="shared" si="31"/>
        <v>4.35</v>
      </c>
      <c r="BE141" s="4">
        <f t="shared" si="32"/>
        <v>-0.9398</v>
      </c>
      <c r="BH141" s="4">
        <f t="shared" si="33"/>
        <v>0</v>
      </c>
      <c r="BI141" s="13" t="str">
        <f t="shared" si="55"/>
        <v/>
      </c>
      <c r="BJ141" s="4" t="str">
        <f t="shared" si="35"/>
        <v/>
      </c>
      <c r="BK141" s="13"/>
      <c r="BL141" s="2">
        <f t="shared" si="48"/>
        <v>43.5</v>
      </c>
      <c r="BM141" s="4">
        <f t="shared" si="36"/>
        <v>4.35</v>
      </c>
      <c r="BN141" s="4">
        <f t="shared" si="37"/>
        <v>-0.9398</v>
      </c>
      <c r="BQ141" s="4">
        <f t="shared" si="38"/>
        <v>0</v>
      </c>
      <c r="BR141" s="13" t="str">
        <f t="shared" si="56"/>
        <v/>
      </c>
      <c r="BS141" s="4" t="str">
        <f t="shared" si="40"/>
        <v/>
      </c>
      <c r="BT141" s="25"/>
    </row>
    <row r="142">
      <c r="A142" s="2">
        <f t="shared" si="41"/>
        <v>44</v>
      </c>
      <c r="B142" s="4">
        <f t="shared" si="1"/>
        <v>4.4</v>
      </c>
      <c r="C142" s="4">
        <f t="shared" si="2"/>
        <v>-0.9652</v>
      </c>
      <c r="F142" s="4">
        <f t="shared" si="3"/>
        <v>0</v>
      </c>
      <c r="G142" s="13" t="str">
        <f t="shared" si="49"/>
        <v/>
      </c>
      <c r="H142" s="4" t="str">
        <f t="shared" si="5"/>
        <v/>
      </c>
      <c r="J142" s="2">
        <f t="shared" si="42"/>
        <v>44</v>
      </c>
      <c r="K142" s="4">
        <f t="shared" si="6"/>
        <v>4.4</v>
      </c>
      <c r="L142" s="4">
        <f t="shared" si="7"/>
        <v>-0.9652</v>
      </c>
      <c r="O142" s="4">
        <f t="shared" si="8"/>
        <v>0</v>
      </c>
      <c r="P142" s="13" t="str">
        <f t="shared" si="50"/>
        <v/>
      </c>
      <c r="Q142" s="4" t="str">
        <f t="shared" si="10"/>
        <v/>
      </c>
      <c r="S142" s="2">
        <f t="shared" si="43"/>
        <v>44</v>
      </c>
      <c r="T142" s="4">
        <f t="shared" si="11"/>
        <v>132</v>
      </c>
      <c r="U142" s="4">
        <f t="shared" si="12"/>
        <v>-1.08</v>
      </c>
      <c r="V142" s="4">
        <f>151.625-1/32</f>
        <v>151.59375</v>
      </c>
      <c r="W142" s="2">
        <v>154.5</v>
      </c>
      <c r="X142" s="4">
        <f t="shared" si="13"/>
        <v>2.90625</v>
      </c>
      <c r="Y142" s="13">
        <f t="shared" si="51"/>
        <v>0.9894176916</v>
      </c>
      <c r="Z142" s="4">
        <f t="shared" si="15"/>
        <v>0</v>
      </c>
      <c r="AB142" s="2">
        <f t="shared" si="44"/>
        <v>44</v>
      </c>
      <c r="AC142" s="4">
        <f t="shared" si="16"/>
        <v>4.4</v>
      </c>
      <c r="AD142" s="4">
        <f t="shared" si="17"/>
        <v>-0.9652</v>
      </c>
      <c r="AG142" s="4">
        <f t="shared" si="18"/>
        <v>0</v>
      </c>
      <c r="AH142" s="13" t="str">
        <f t="shared" si="52"/>
        <v/>
      </c>
      <c r="AI142" s="4" t="str">
        <f t="shared" si="20"/>
        <v/>
      </c>
      <c r="AJ142" s="13"/>
      <c r="AK142" s="2">
        <f t="shared" si="45"/>
        <v>44</v>
      </c>
      <c r="AL142" s="4">
        <f t="shared" si="21"/>
        <v>4.4</v>
      </c>
      <c r="AM142" s="4">
        <f t="shared" si="22"/>
        <v>-0.9652</v>
      </c>
      <c r="AP142" s="4">
        <f t="shared" si="23"/>
        <v>0</v>
      </c>
      <c r="AQ142" s="13" t="str">
        <f t="shared" si="53"/>
        <v/>
      </c>
      <c r="AR142" s="4" t="str">
        <f t="shared" si="25"/>
        <v/>
      </c>
      <c r="AS142" s="13"/>
      <c r="AT142" s="2">
        <f t="shared" si="46"/>
        <v>44</v>
      </c>
      <c r="AU142" s="4">
        <f t="shared" si="26"/>
        <v>4.4</v>
      </c>
      <c r="AV142" s="4">
        <f t="shared" si="27"/>
        <v>-0.9652</v>
      </c>
      <c r="AY142" s="4">
        <f t="shared" si="28"/>
        <v>0</v>
      </c>
      <c r="AZ142" s="13" t="str">
        <f t="shared" si="54"/>
        <v/>
      </c>
      <c r="BA142" s="4" t="str">
        <f t="shared" si="30"/>
        <v/>
      </c>
      <c r="BB142" s="13"/>
      <c r="BC142" s="2">
        <f t="shared" si="47"/>
        <v>44</v>
      </c>
      <c r="BD142" s="4">
        <f t="shared" si="31"/>
        <v>4.4</v>
      </c>
      <c r="BE142" s="4">
        <f t="shared" si="32"/>
        <v>-0.9652</v>
      </c>
      <c r="BH142" s="4">
        <f t="shared" si="33"/>
        <v>0</v>
      </c>
      <c r="BI142" s="13" t="str">
        <f t="shared" si="55"/>
        <v/>
      </c>
      <c r="BJ142" s="4" t="str">
        <f t="shared" si="35"/>
        <v/>
      </c>
      <c r="BK142" s="13"/>
      <c r="BL142" s="2">
        <f t="shared" si="48"/>
        <v>44</v>
      </c>
      <c r="BM142" s="4">
        <f t="shared" si="36"/>
        <v>4.4</v>
      </c>
      <c r="BN142" s="4">
        <f t="shared" si="37"/>
        <v>-0.9652</v>
      </c>
      <c r="BQ142" s="4">
        <f t="shared" si="38"/>
        <v>0</v>
      </c>
      <c r="BR142" s="13" t="str">
        <f t="shared" si="56"/>
        <v/>
      </c>
      <c r="BS142" s="4" t="str">
        <f t="shared" si="40"/>
        <v/>
      </c>
      <c r="BT142" s="25"/>
    </row>
    <row r="143">
      <c r="A143" s="2">
        <f t="shared" si="41"/>
        <v>44.5</v>
      </c>
      <c r="B143" s="4">
        <f t="shared" si="1"/>
        <v>4.45</v>
      </c>
      <c r="C143" s="4">
        <f t="shared" si="2"/>
        <v>-0.9906</v>
      </c>
      <c r="F143" s="4">
        <f t="shared" si="3"/>
        <v>0</v>
      </c>
      <c r="G143" s="13" t="str">
        <f t="shared" si="49"/>
        <v/>
      </c>
      <c r="H143" s="4" t="str">
        <f t="shared" si="5"/>
        <v/>
      </c>
      <c r="J143" s="2">
        <f t="shared" si="42"/>
        <v>44.5</v>
      </c>
      <c r="K143" s="4">
        <f t="shared" si="6"/>
        <v>4.45</v>
      </c>
      <c r="L143" s="4">
        <f t="shared" si="7"/>
        <v>-0.9906</v>
      </c>
      <c r="O143" s="4">
        <f t="shared" si="8"/>
        <v>0</v>
      </c>
      <c r="P143" s="13" t="str">
        <f t="shared" si="50"/>
        <v/>
      </c>
      <c r="Q143" s="4" t="str">
        <f t="shared" si="10"/>
        <v/>
      </c>
      <c r="S143" s="2">
        <f t="shared" si="43"/>
        <v>44.5</v>
      </c>
      <c r="T143" s="4">
        <f t="shared" si="11"/>
        <v>133.5</v>
      </c>
      <c r="U143" s="4">
        <f t="shared" si="12"/>
        <v>-1.11</v>
      </c>
      <c r="X143" s="4">
        <f t="shared" si="13"/>
        <v>0</v>
      </c>
      <c r="Y143" s="13" t="str">
        <f t="shared" si="51"/>
        <v/>
      </c>
      <c r="Z143" s="4" t="str">
        <f t="shared" si="15"/>
        <v/>
      </c>
      <c r="AB143" s="2">
        <f t="shared" si="44"/>
        <v>44.5</v>
      </c>
      <c r="AC143" s="4">
        <f t="shared" si="16"/>
        <v>4.45</v>
      </c>
      <c r="AD143" s="4">
        <f t="shared" si="17"/>
        <v>-0.9906</v>
      </c>
      <c r="AG143" s="4">
        <f t="shared" si="18"/>
        <v>0</v>
      </c>
      <c r="AH143" s="13" t="str">
        <f t="shared" si="52"/>
        <v/>
      </c>
      <c r="AI143" s="4" t="str">
        <f t="shared" si="20"/>
        <v/>
      </c>
      <c r="AJ143" s="13"/>
      <c r="AK143" s="2">
        <f t="shared" si="45"/>
        <v>44.5</v>
      </c>
      <c r="AL143" s="4">
        <f t="shared" si="21"/>
        <v>4.45</v>
      </c>
      <c r="AM143" s="4">
        <f t="shared" si="22"/>
        <v>-0.9906</v>
      </c>
      <c r="AP143" s="4">
        <f t="shared" si="23"/>
        <v>0</v>
      </c>
      <c r="AQ143" s="13" t="str">
        <f t="shared" si="53"/>
        <v/>
      </c>
      <c r="AR143" s="4" t="str">
        <f t="shared" si="25"/>
        <v/>
      </c>
      <c r="AS143" s="13"/>
      <c r="AT143" s="2">
        <f t="shared" si="46"/>
        <v>44.5</v>
      </c>
      <c r="AU143" s="4">
        <f t="shared" si="26"/>
        <v>4.45</v>
      </c>
      <c r="AV143" s="4">
        <f t="shared" si="27"/>
        <v>-0.9906</v>
      </c>
      <c r="AY143" s="4">
        <f t="shared" si="28"/>
        <v>0</v>
      </c>
      <c r="AZ143" s="13" t="str">
        <f t="shared" si="54"/>
        <v/>
      </c>
      <c r="BA143" s="4" t="str">
        <f t="shared" si="30"/>
        <v/>
      </c>
      <c r="BB143" s="13"/>
      <c r="BC143" s="2">
        <f t="shared" si="47"/>
        <v>44.5</v>
      </c>
      <c r="BD143" s="4">
        <f t="shared" si="31"/>
        <v>4.45</v>
      </c>
      <c r="BE143" s="4">
        <f t="shared" si="32"/>
        <v>-0.9906</v>
      </c>
      <c r="BH143" s="4">
        <f t="shared" si="33"/>
        <v>0</v>
      </c>
      <c r="BI143" s="13" t="str">
        <f t="shared" si="55"/>
        <v/>
      </c>
      <c r="BJ143" s="4" t="str">
        <f t="shared" si="35"/>
        <v/>
      </c>
      <c r="BK143" s="13"/>
      <c r="BL143" s="2">
        <f t="shared" si="48"/>
        <v>44.5</v>
      </c>
      <c r="BM143" s="4">
        <f t="shared" si="36"/>
        <v>4.45</v>
      </c>
      <c r="BN143" s="4">
        <f t="shared" si="37"/>
        <v>-0.9906</v>
      </c>
      <c r="BQ143" s="4">
        <f t="shared" si="38"/>
        <v>0</v>
      </c>
      <c r="BR143" s="13" t="str">
        <f t="shared" si="56"/>
        <v/>
      </c>
      <c r="BS143" s="4" t="str">
        <f t="shared" si="40"/>
        <v/>
      </c>
      <c r="BT143" s="25"/>
    </row>
    <row r="144">
      <c r="A144" s="2">
        <f t="shared" si="41"/>
        <v>45</v>
      </c>
      <c r="B144" s="4">
        <f t="shared" si="1"/>
        <v>4.5</v>
      </c>
      <c r="C144" s="4">
        <f t="shared" si="2"/>
        <v>-1.016</v>
      </c>
      <c r="F144" s="4">
        <f t="shared" si="3"/>
        <v>0</v>
      </c>
      <c r="G144" s="13" t="str">
        <f t="shared" si="49"/>
        <v/>
      </c>
      <c r="H144" s="4" t="str">
        <f t="shared" si="5"/>
        <v/>
      </c>
      <c r="J144" s="2">
        <f t="shared" si="42"/>
        <v>45</v>
      </c>
      <c r="K144" s="4">
        <f t="shared" si="6"/>
        <v>4.5</v>
      </c>
      <c r="L144" s="4">
        <f t="shared" si="7"/>
        <v>-1.016</v>
      </c>
      <c r="O144" s="4">
        <f t="shared" si="8"/>
        <v>0</v>
      </c>
      <c r="P144" s="13" t="str">
        <f t="shared" si="50"/>
        <v/>
      </c>
      <c r="Q144" s="4" t="str">
        <f t="shared" si="10"/>
        <v/>
      </c>
      <c r="S144" s="2">
        <f t="shared" si="43"/>
        <v>45</v>
      </c>
      <c r="T144" s="4">
        <f t="shared" si="11"/>
        <v>135</v>
      </c>
      <c r="U144" s="4">
        <f t="shared" si="12"/>
        <v>-1.14</v>
      </c>
      <c r="V144" s="4">
        <f>151+9/16</f>
        <v>151.5625</v>
      </c>
      <c r="W144" s="2">
        <v>154.5</v>
      </c>
      <c r="X144" s="4">
        <f t="shared" si="13"/>
        <v>2.9375</v>
      </c>
      <c r="Y144" s="13">
        <f t="shared" si="51"/>
        <v>0.9947229183</v>
      </c>
      <c r="Z144" s="4">
        <f t="shared" si="15"/>
        <v>0</v>
      </c>
      <c r="AB144" s="2">
        <f t="shared" si="44"/>
        <v>45</v>
      </c>
      <c r="AC144" s="4">
        <f t="shared" si="16"/>
        <v>4.5</v>
      </c>
      <c r="AD144" s="4">
        <f t="shared" si="17"/>
        <v>-1.016</v>
      </c>
      <c r="AG144" s="4">
        <f t="shared" si="18"/>
        <v>0</v>
      </c>
      <c r="AH144" s="13" t="str">
        <f t="shared" si="52"/>
        <v/>
      </c>
      <c r="AI144" s="4" t="str">
        <f t="shared" si="20"/>
        <v/>
      </c>
      <c r="AJ144" s="13"/>
      <c r="AK144" s="2">
        <f t="shared" si="45"/>
        <v>45</v>
      </c>
      <c r="AL144" s="4">
        <f t="shared" si="21"/>
        <v>4.5</v>
      </c>
      <c r="AM144" s="4">
        <f t="shared" si="22"/>
        <v>-1.016</v>
      </c>
      <c r="AP144" s="4">
        <f t="shared" si="23"/>
        <v>0</v>
      </c>
      <c r="AQ144" s="13" t="str">
        <f t="shared" si="53"/>
        <v/>
      </c>
      <c r="AR144" s="4" t="str">
        <f t="shared" si="25"/>
        <v/>
      </c>
      <c r="AS144" s="13"/>
      <c r="AT144" s="2">
        <f t="shared" si="46"/>
        <v>45</v>
      </c>
      <c r="AU144" s="4">
        <f t="shared" si="26"/>
        <v>4.5</v>
      </c>
      <c r="AV144" s="4">
        <f t="shared" si="27"/>
        <v>-1.016</v>
      </c>
      <c r="AY144" s="4">
        <f t="shared" si="28"/>
        <v>0</v>
      </c>
      <c r="AZ144" s="13" t="str">
        <f t="shared" si="54"/>
        <v/>
      </c>
      <c r="BA144" s="4" t="str">
        <f t="shared" si="30"/>
        <v/>
      </c>
      <c r="BB144" s="13"/>
      <c r="BC144" s="2">
        <f t="shared" si="47"/>
        <v>45</v>
      </c>
      <c r="BD144" s="4">
        <f t="shared" si="31"/>
        <v>4.5</v>
      </c>
      <c r="BE144" s="4">
        <f t="shared" si="32"/>
        <v>-1.016</v>
      </c>
      <c r="BH144" s="4">
        <f t="shared" si="33"/>
        <v>0</v>
      </c>
      <c r="BI144" s="13" t="str">
        <f t="shared" si="55"/>
        <v/>
      </c>
      <c r="BJ144" s="4" t="str">
        <f t="shared" si="35"/>
        <v/>
      </c>
      <c r="BK144" s="13"/>
      <c r="BL144" s="2">
        <f t="shared" si="48"/>
        <v>45</v>
      </c>
      <c r="BM144" s="4">
        <f t="shared" si="36"/>
        <v>4.5</v>
      </c>
      <c r="BN144" s="4">
        <f t="shared" si="37"/>
        <v>-1.016</v>
      </c>
      <c r="BQ144" s="4">
        <f t="shared" si="38"/>
        <v>0</v>
      </c>
      <c r="BR144" s="13" t="str">
        <f t="shared" si="56"/>
        <v/>
      </c>
      <c r="BS144" s="4" t="str">
        <f t="shared" si="40"/>
        <v/>
      </c>
      <c r="BT144" s="25"/>
    </row>
    <row r="145">
      <c r="A145" s="2">
        <f t="shared" si="41"/>
        <v>45.5</v>
      </c>
      <c r="B145" s="4">
        <f t="shared" si="1"/>
        <v>4.55</v>
      </c>
      <c r="C145" s="4">
        <f t="shared" si="2"/>
        <v>-1.0414</v>
      </c>
      <c r="F145" s="4">
        <f t="shared" si="3"/>
        <v>0</v>
      </c>
      <c r="G145" s="13" t="str">
        <f t="shared" si="49"/>
        <v/>
      </c>
      <c r="H145" s="4" t="str">
        <f t="shared" si="5"/>
        <v/>
      </c>
      <c r="J145" s="2">
        <f t="shared" si="42"/>
        <v>45.5</v>
      </c>
      <c r="K145" s="4">
        <f t="shared" si="6"/>
        <v>4.55</v>
      </c>
      <c r="L145" s="4">
        <f t="shared" si="7"/>
        <v>-1.0414</v>
      </c>
      <c r="O145" s="4">
        <f t="shared" si="8"/>
        <v>0</v>
      </c>
      <c r="P145" s="13" t="str">
        <f t="shared" si="50"/>
        <v/>
      </c>
      <c r="Q145" s="4" t="str">
        <f t="shared" si="10"/>
        <v/>
      </c>
      <c r="S145" s="2">
        <f t="shared" si="43"/>
        <v>45.5</v>
      </c>
      <c r="T145" s="4">
        <f t="shared" si="11"/>
        <v>136.5</v>
      </c>
      <c r="U145" s="4">
        <f t="shared" si="12"/>
        <v>-1.17</v>
      </c>
      <c r="X145" s="4">
        <f t="shared" si="13"/>
        <v>0</v>
      </c>
      <c r="Y145" s="13" t="str">
        <f t="shared" si="51"/>
        <v/>
      </c>
      <c r="Z145" s="4" t="str">
        <f t="shared" si="15"/>
        <v/>
      </c>
      <c r="AB145" s="2">
        <f t="shared" si="44"/>
        <v>45.5</v>
      </c>
      <c r="AC145" s="4">
        <f t="shared" si="16"/>
        <v>4.55</v>
      </c>
      <c r="AD145" s="4">
        <f t="shared" si="17"/>
        <v>-1.0414</v>
      </c>
      <c r="AG145" s="4">
        <f t="shared" si="18"/>
        <v>0</v>
      </c>
      <c r="AH145" s="13" t="str">
        <f t="shared" si="52"/>
        <v/>
      </c>
      <c r="AI145" s="4" t="str">
        <f t="shared" si="20"/>
        <v/>
      </c>
      <c r="AK145" s="2">
        <f t="shared" si="45"/>
        <v>45.5</v>
      </c>
      <c r="AL145" s="4">
        <f t="shared" si="21"/>
        <v>4.55</v>
      </c>
      <c r="AM145" s="4">
        <f t="shared" si="22"/>
        <v>-1.0414</v>
      </c>
      <c r="AP145" s="4">
        <f t="shared" si="23"/>
        <v>0</v>
      </c>
      <c r="AQ145" s="13" t="str">
        <f t="shared" si="53"/>
        <v/>
      </c>
      <c r="AR145" s="4" t="str">
        <f t="shared" si="25"/>
        <v/>
      </c>
      <c r="AT145" s="2">
        <f t="shared" si="46"/>
        <v>45.5</v>
      </c>
      <c r="AU145" s="4">
        <f t="shared" si="26"/>
        <v>4.55</v>
      </c>
      <c r="AV145" s="4">
        <f t="shared" si="27"/>
        <v>-1.0414</v>
      </c>
      <c r="AY145" s="4">
        <f t="shared" si="28"/>
        <v>0</v>
      </c>
      <c r="AZ145" s="13" t="str">
        <f t="shared" si="54"/>
        <v/>
      </c>
      <c r="BA145" s="4" t="str">
        <f t="shared" si="30"/>
        <v/>
      </c>
      <c r="BC145" s="2">
        <f t="shared" si="47"/>
        <v>45.5</v>
      </c>
      <c r="BD145" s="4">
        <f t="shared" si="31"/>
        <v>4.55</v>
      </c>
      <c r="BE145" s="4">
        <f t="shared" si="32"/>
        <v>-1.0414</v>
      </c>
      <c r="BH145" s="4">
        <f t="shared" si="33"/>
        <v>0</v>
      </c>
      <c r="BI145" s="13" t="str">
        <f t="shared" si="55"/>
        <v/>
      </c>
      <c r="BJ145" s="4" t="str">
        <f t="shared" si="35"/>
        <v/>
      </c>
      <c r="BL145" s="2">
        <f t="shared" si="48"/>
        <v>45.5</v>
      </c>
      <c r="BM145" s="4">
        <f t="shared" si="36"/>
        <v>4.55</v>
      </c>
      <c r="BN145" s="4">
        <f t="shared" si="37"/>
        <v>-1.0414</v>
      </c>
      <c r="BQ145" s="4">
        <f t="shared" si="38"/>
        <v>0</v>
      </c>
      <c r="BR145" s="13" t="str">
        <f t="shared" si="56"/>
        <v/>
      </c>
      <c r="BS145" s="4" t="str">
        <f t="shared" si="40"/>
        <v/>
      </c>
    </row>
    <row r="146">
      <c r="A146" s="2">
        <f t="shared" si="41"/>
        <v>46</v>
      </c>
      <c r="B146" s="4">
        <f t="shared" si="1"/>
        <v>4.6</v>
      </c>
      <c r="C146" s="4">
        <f t="shared" si="2"/>
        <v>-1.0668</v>
      </c>
      <c r="F146" s="4">
        <f t="shared" si="3"/>
        <v>0</v>
      </c>
      <c r="G146" s="13" t="str">
        <f t="shared" si="49"/>
        <v/>
      </c>
      <c r="H146" s="4" t="str">
        <f t="shared" si="5"/>
        <v/>
      </c>
      <c r="J146" s="2">
        <f t="shared" si="42"/>
        <v>46</v>
      </c>
      <c r="K146" s="4">
        <f t="shared" si="6"/>
        <v>4.6</v>
      </c>
      <c r="L146" s="4">
        <f t="shared" si="7"/>
        <v>-1.0668</v>
      </c>
      <c r="O146" s="4">
        <f t="shared" si="8"/>
        <v>0</v>
      </c>
      <c r="P146" s="13" t="str">
        <f t="shared" si="50"/>
        <v/>
      </c>
      <c r="Q146" s="4" t="str">
        <f t="shared" si="10"/>
        <v/>
      </c>
      <c r="S146" s="2">
        <f t="shared" si="43"/>
        <v>46</v>
      </c>
      <c r="T146" s="4">
        <f t="shared" si="11"/>
        <v>138</v>
      </c>
      <c r="U146" s="4">
        <f t="shared" si="12"/>
        <v>-1.2</v>
      </c>
      <c r="V146" s="4">
        <f>151+9/16</f>
        <v>151.5625</v>
      </c>
      <c r="W146" s="2">
        <v>154.5</v>
      </c>
      <c r="X146" s="4">
        <f t="shared" si="13"/>
        <v>2.9375</v>
      </c>
      <c r="Y146" s="13">
        <f t="shared" si="51"/>
        <v>0.9947229183</v>
      </c>
      <c r="Z146" s="4">
        <f t="shared" si="15"/>
        <v>0</v>
      </c>
      <c r="AB146" s="2">
        <f t="shared" si="44"/>
        <v>46</v>
      </c>
      <c r="AC146" s="4">
        <f t="shared" si="16"/>
        <v>4.6</v>
      </c>
      <c r="AD146" s="4">
        <f t="shared" si="17"/>
        <v>-1.0668</v>
      </c>
      <c r="AG146" s="4">
        <f t="shared" si="18"/>
        <v>0</v>
      </c>
      <c r="AH146" s="13" t="str">
        <f t="shared" si="52"/>
        <v/>
      </c>
      <c r="AI146" s="4" t="str">
        <f t="shared" si="20"/>
        <v/>
      </c>
      <c r="AK146" s="2">
        <f t="shared" si="45"/>
        <v>46</v>
      </c>
      <c r="AL146" s="4">
        <f t="shared" si="21"/>
        <v>4.6</v>
      </c>
      <c r="AM146" s="4">
        <f t="shared" si="22"/>
        <v>-1.0668</v>
      </c>
      <c r="AP146" s="4">
        <f t="shared" si="23"/>
        <v>0</v>
      </c>
      <c r="AQ146" s="13" t="str">
        <f t="shared" si="53"/>
        <v/>
      </c>
      <c r="AR146" s="4" t="str">
        <f t="shared" si="25"/>
        <v/>
      </c>
      <c r="AT146" s="2">
        <f t="shared" si="46"/>
        <v>46</v>
      </c>
      <c r="AU146" s="4">
        <f t="shared" si="26"/>
        <v>4.6</v>
      </c>
      <c r="AV146" s="4">
        <f t="shared" si="27"/>
        <v>-1.0668</v>
      </c>
      <c r="AY146" s="4">
        <f t="shared" si="28"/>
        <v>0</v>
      </c>
      <c r="AZ146" s="13" t="str">
        <f t="shared" si="54"/>
        <v/>
      </c>
      <c r="BA146" s="4" t="str">
        <f t="shared" si="30"/>
        <v/>
      </c>
      <c r="BC146" s="2">
        <f t="shared" si="47"/>
        <v>46</v>
      </c>
      <c r="BD146" s="4">
        <f t="shared" si="31"/>
        <v>4.6</v>
      </c>
      <c r="BE146" s="4">
        <f t="shared" si="32"/>
        <v>-1.0668</v>
      </c>
      <c r="BH146" s="4">
        <f t="shared" si="33"/>
        <v>0</v>
      </c>
      <c r="BI146" s="13" t="str">
        <f t="shared" si="55"/>
        <v/>
      </c>
      <c r="BJ146" s="4" t="str">
        <f t="shared" si="35"/>
        <v/>
      </c>
      <c r="BL146" s="2">
        <f t="shared" si="48"/>
        <v>46</v>
      </c>
      <c r="BM146" s="4">
        <f t="shared" si="36"/>
        <v>4.6</v>
      </c>
      <c r="BN146" s="4">
        <f t="shared" si="37"/>
        <v>-1.0668</v>
      </c>
      <c r="BQ146" s="4">
        <f t="shared" si="38"/>
        <v>0</v>
      </c>
      <c r="BR146" s="13" t="str">
        <f t="shared" si="56"/>
        <v/>
      </c>
      <c r="BS146" s="4" t="str">
        <f t="shared" si="40"/>
        <v/>
      </c>
    </row>
    <row r="147">
      <c r="A147" s="2">
        <f t="shared" si="41"/>
        <v>46.5</v>
      </c>
      <c r="B147" s="4">
        <f t="shared" si="1"/>
        <v>4.65</v>
      </c>
      <c r="C147" s="4">
        <f t="shared" si="2"/>
        <v>-1.0922</v>
      </c>
      <c r="F147" s="4">
        <f t="shared" si="3"/>
        <v>0</v>
      </c>
      <c r="G147" s="13" t="str">
        <f t="shared" si="49"/>
        <v/>
      </c>
      <c r="H147" s="4" t="str">
        <f t="shared" si="5"/>
        <v/>
      </c>
      <c r="J147" s="2">
        <f t="shared" si="42"/>
        <v>46.5</v>
      </c>
      <c r="K147" s="4">
        <f t="shared" si="6"/>
        <v>4.65</v>
      </c>
      <c r="L147" s="4">
        <f t="shared" si="7"/>
        <v>-1.0922</v>
      </c>
      <c r="O147" s="4">
        <f t="shared" si="8"/>
        <v>0</v>
      </c>
      <c r="P147" s="13" t="str">
        <f t="shared" si="50"/>
        <v/>
      </c>
      <c r="Q147" s="4" t="str">
        <f t="shared" si="10"/>
        <v/>
      </c>
      <c r="S147" s="2">
        <f t="shared" si="43"/>
        <v>46.5</v>
      </c>
      <c r="T147" s="4">
        <f t="shared" si="11"/>
        <v>139.5</v>
      </c>
      <c r="U147" s="4">
        <f t="shared" si="12"/>
        <v>-1.23</v>
      </c>
      <c r="X147" s="4">
        <f t="shared" si="13"/>
        <v>0</v>
      </c>
      <c r="Y147" s="13" t="str">
        <f t="shared" si="51"/>
        <v/>
      </c>
      <c r="Z147" s="4" t="str">
        <f t="shared" si="15"/>
        <v/>
      </c>
      <c r="AB147" s="2">
        <f t="shared" si="44"/>
        <v>46.5</v>
      </c>
      <c r="AC147" s="4">
        <f t="shared" si="16"/>
        <v>4.65</v>
      </c>
      <c r="AD147" s="4">
        <f t="shared" si="17"/>
        <v>-1.0922</v>
      </c>
      <c r="AG147" s="4">
        <f t="shared" si="18"/>
        <v>0</v>
      </c>
      <c r="AH147" s="13" t="str">
        <f t="shared" si="52"/>
        <v/>
      </c>
      <c r="AI147" s="4" t="str">
        <f t="shared" si="20"/>
        <v/>
      </c>
      <c r="AK147" s="2">
        <f t="shared" si="45"/>
        <v>46.5</v>
      </c>
      <c r="AL147" s="4">
        <f t="shared" si="21"/>
        <v>4.65</v>
      </c>
      <c r="AM147" s="4">
        <f t="shared" si="22"/>
        <v>-1.0922</v>
      </c>
      <c r="AP147" s="4">
        <f t="shared" si="23"/>
        <v>0</v>
      </c>
      <c r="AQ147" s="13" t="str">
        <f t="shared" si="53"/>
        <v/>
      </c>
      <c r="AR147" s="4" t="str">
        <f t="shared" si="25"/>
        <v/>
      </c>
      <c r="AT147" s="2">
        <f t="shared" si="46"/>
        <v>46.5</v>
      </c>
      <c r="AU147" s="4">
        <f t="shared" si="26"/>
        <v>4.65</v>
      </c>
      <c r="AV147" s="4">
        <f t="shared" si="27"/>
        <v>-1.0922</v>
      </c>
      <c r="AY147" s="4">
        <f t="shared" si="28"/>
        <v>0</v>
      </c>
      <c r="AZ147" s="13" t="str">
        <f t="shared" si="54"/>
        <v/>
      </c>
      <c r="BA147" s="4" t="str">
        <f t="shared" si="30"/>
        <v/>
      </c>
      <c r="BC147" s="2">
        <f t="shared" si="47"/>
        <v>46.5</v>
      </c>
      <c r="BD147" s="4">
        <f t="shared" si="31"/>
        <v>4.65</v>
      </c>
      <c r="BE147" s="4">
        <f t="shared" si="32"/>
        <v>-1.0922</v>
      </c>
      <c r="BH147" s="4">
        <f t="shared" si="33"/>
        <v>0</v>
      </c>
      <c r="BI147" s="13" t="str">
        <f t="shared" si="55"/>
        <v/>
      </c>
      <c r="BJ147" s="4" t="str">
        <f t="shared" si="35"/>
        <v/>
      </c>
      <c r="BL147" s="2">
        <f t="shared" si="48"/>
        <v>46.5</v>
      </c>
      <c r="BM147" s="4">
        <f t="shared" si="36"/>
        <v>4.65</v>
      </c>
      <c r="BN147" s="4">
        <f t="shared" si="37"/>
        <v>-1.0922</v>
      </c>
      <c r="BQ147" s="4">
        <f t="shared" si="38"/>
        <v>0</v>
      </c>
      <c r="BR147" s="13" t="str">
        <f t="shared" si="56"/>
        <v/>
      </c>
      <c r="BS147" s="4" t="str">
        <f t="shared" si="40"/>
        <v/>
      </c>
    </row>
    <row r="148">
      <c r="A148" s="2">
        <f t="shared" si="41"/>
        <v>47</v>
      </c>
      <c r="B148" s="4">
        <f t="shared" si="1"/>
        <v>4.7</v>
      </c>
      <c r="C148" s="4">
        <f t="shared" si="2"/>
        <v>-1.1176</v>
      </c>
      <c r="F148" s="4">
        <f t="shared" si="3"/>
        <v>0</v>
      </c>
      <c r="G148" s="13" t="str">
        <f t="shared" si="49"/>
        <v/>
      </c>
      <c r="H148" s="4" t="str">
        <f t="shared" si="5"/>
        <v/>
      </c>
      <c r="J148" s="2">
        <f t="shared" si="42"/>
        <v>47</v>
      </c>
      <c r="K148" s="4">
        <f t="shared" si="6"/>
        <v>4.7</v>
      </c>
      <c r="L148" s="4">
        <f t="shared" si="7"/>
        <v>-1.1176</v>
      </c>
      <c r="O148" s="4">
        <f t="shared" si="8"/>
        <v>0</v>
      </c>
      <c r="P148" s="13" t="str">
        <f t="shared" si="50"/>
        <v/>
      </c>
      <c r="Q148" s="4" t="str">
        <f t="shared" si="10"/>
        <v/>
      </c>
      <c r="S148" s="2">
        <f t="shared" si="43"/>
        <v>47</v>
      </c>
      <c r="T148" s="4">
        <f t="shared" si="11"/>
        <v>141</v>
      </c>
      <c r="U148" s="4">
        <f t="shared" si="12"/>
        <v>-1.26</v>
      </c>
      <c r="V148" s="4">
        <f>151+9/16</f>
        <v>151.5625</v>
      </c>
      <c r="W148" s="2">
        <v>154.5</v>
      </c>
      <c r="X148" s="4">
        <f t="shared" si="13"/>
        <v>2.9375</v>
      </c>
      <c r="Y148" s="13">
        <f t="shared" si="51"/>
        <v>0.9947229183</v>
      </c>
      <c r="Z148" s="4">
        <f t="shared" si="15"/>
        <v>0</v>
      </c>
      <c r="AB148" s="2">
        <f t="shared" si="44"/>
        <v>47</v>
      </c>
      <c r="AC148" s="4">
        <f t="shared" si="16"/>
        <v>4.7</v>
      </c>
      <c r="AD148" s="4">
        <f t="shared" si="17"/>
        <v>-1.1176</v>
      </c>
      <c r="AG148" s="4">
        <f t="shared" si="18"/>
        <v>0</v>
      </c>
      <c r="AH148" s="13" t="str">
        <f t="shared" si="52"/>
        <v/>
      </c>
      <c r="AI148" s="4" t="str">
        <f t="shared" si="20"/>
        <v/>
      </c>
      <c r="AK148" s="2">
        <f t="shared" si="45"/>
        <v>47</v>
      </c>
      <c r="AL148" s="4">
        <f t="shared" si="21"/>
        <v>4.7</v>
      </c>
      <c r="AM148" s="4">
        <f t="shared" si="22"/>
        <v>-1.1176</v>
      </c>
      <c r="AP148" s="4">
        <f t="shared" si="23"/>
        <v>0</v>
      </c>
      <c r="AQ148" s="13" t="str">
        <f t="shared" si="53"/>
        <v/>
      </c>
      <c r="AR148" s="4" t="str">
        <f t="shared" si="25"/>
        <v/>
      </c>
      <c r="AT148" s="2">
        <f t="shared" si="46"/>
        <v>47</v>
      </c>
      <c r="AU148" s="4">
        <f t="shared" si="26"/>
        <v>4.7</v>
      </c>
      <c r="AV148" s="4">
        <f t="shared" si="27"/>
        <v>-1.1176</v>
      </c>
      <c r="AY148" s="4">
        <f t="shared" si="28"/>
        <v>0</v>
      </c>
      <c r="AZ148" s="13" t="str">
        <f t="shared" si="54"/>
        <v/>
      </c>
      <c r="BA148" s="4" t="str">
        <f t="shared" si="30"/>
        <v/>
      </c>
      <c r="BC148" s="2">
        <f t="shared" si="47"/>
        <v>47</v>
      </c>
      <c r="BD148" s="4">
        <f t="shared" si="31"/>
        <v>4.7</v>
      </c>
      <c r="BE148" s="4">
        <f t="shared" si="32"/>
        <v>-1.1176</v>
      </c>
      <c r="BH148" s="4">
        <f t="shared" si="33"/>
        <v>0</v>
      </c>
      <c r="BI148" s="13" t="str">
        <f t="shared" si="55"/>
        <v/>
      </c>
      <c r="BJ148" s="4" t="str">
        <f t="shared" si="35"/>
        <v/>
      </c>
      <c r="BL148" s="2">
        <f t="shared" si="48"/>
        <v>47</v>
      </c>
      <c r="BM148" s="4">
        <f t="shared" si="36"/>
        <v>4.7</v>
      </c>
      <c r="BN148" s="4">
        <f t="shared" si="37"/>
        <v>-1.1176</v>
      </c>
      <c r="BQ148" s="4">
        <f t="shared" si="38"/>
        <v>0</v>
      </c>
      <c r="BR148" s="13" t="str">
        <f t="shared" si="56"/>
        <v/>
      </c>
      <c r="BS148" s="4" t="str">
        <f t="shared" si="40"/>
        <v/>
      </c>
    </row>
    <row r="149">
      <c r="A149" s="2">
        <f t="shared" si="41"/>
        <v>47.5</v>
      </c>
      <c r="B149" s="4">
        <f t="shared" si="1"/>
        <v>4.75</v>
      </c>
      <c r="C149" s="4">
        <f t="shared" si="2"/>
        <v>-1.143</v>
      </c>
      <c r="F149" s="4">
        <f t="shared" si="3"/>
        <v>0</v>
      </c>
      <c r="G149" s="13" t="str">
        <f t="shared" si="49"/>
        <v/>
      </c>
      <c r="H149" s="4" t="str">
        <f t="shared" si="5"/>
        <v/>
      </c>
      <c r="J149" s="2">
        <f t="shared" si="42"/>
        <v>47.5</v>
      </c>
      <c r="K149" s="4">
        <f t="shared" si="6"/>
        <v>4.75</v>
      </c>
      <c r="L149" s="4">
        <f t="shared" si="7"/>
        <v>-1.143</v>
      </c>
      <c r="O149" s="4">
        <f t="shared" si="8"/>
        <v>0</v>
      </c>
      <c r="P149" s="13" t="str">
        <f t="shared" si="50"/>
        <v/>
      </c>
      <c r="Q149" s="4" t="str">
        <f t="shared" si="10"/>
        <v/>
      </c>
      <c r="S149" s="2">
        <f t="shared" si="43"/>
        <v>47.5</v>
      </c>
      <c r="T149" s="4">
        <f t="shared" si="11"/>
        <v>142.5</v>
      </c>
      <c r="U149" s="4">
        <f t="shared" si="12"/>
        <v>-1.29</v>
      </c>
      <c r="X149" s="4">
        <f t="shared" si="13"/>
        <v>0</v>
      </c>
      <c r="Y149" s="13" t="str">
        <f t="shared" si="51"/>
        <v/>
      </c>
      <c r="Z149" s="4" t="str">
        <f t="shared" si="15"/>
        <v/>
      </c>
      <c r="AB149" s="2">
        <f t="shared" si="44"/>
        <v>47.5</v>
      </c>
      <c r="AC149" s="4">
        <f t="shared" si="16"/>
        <v>4.75</v>
      </c>
      <c r="AD149" s="4">
        <f t="shared" si="17"/>
        <v>-1.143</v>
      </c>
      <c r="AG149" s="4">
        <f t="shared" si="18"/>
        <v>0</v>
      </c>
      <c r="AH149" s="13" t="str">
        <f t="shared" si="52"/>
        <v/>
      </c>
      <c r="AI149" s="4" t="str">
        <f t="shared" si="20"/>
        <v/>
      </c>
      <c r="AK149" s="2">
        <f t="shared" si="45"/>
        <v>47.5</v>
      </c>
      <c r="AL149" s="4">
        <f t="shared" si="21"/>
        <v>4.75</v>
      </c>
      <c r="AM149" s="4">
        <f t="shared" si="22"/>
        <v>-1.143</v>
      </c>
      <c r="AP149" s="4">
        <f t="shared" si="23"/>
        <v>0</v>
      </c>
      <c r="AQ149" s="13" t="str">
        <f t="shared" si="53"/>
        <v/>
      </c>
      <c r="AR149" s="4" t="str">
        <f t="shared" si="25"/>
        <v/>
      </c>
      <c r="AT149" s="2">
        <f t="shared" si="46"/>
        <v>47.5</v>
      </c>
      <c r="AU149" s="4">
        <f t="shared" si="26"/>
        <v>4.75</v>
      </c>
      <c r="AV149" s="4">
        <f t="shared" si="27"/>
        <v>-1.143</v>
      </c>
      <c r="AY149" s="4">
        <f t="shared" si="28"/>
        <v>0</v>
      </c>
      <c r="AZ149" s="13" t="str">
        <f t="shared" si="54"/>
        <v/>
      </c>
      <c r="BA149" s="4" t="str">
        <f t="shared" si="30"/>
        <v/>
      </c>
      <c r="BC149" s="2">
        <f t="shared" si="47"/>
        <v>47.5</v>
      </c>
      <c r="BD149" s="4">
        <f t="shared" si="31"/>
        <v>4.75</v>
      </c>
      <c r="BE149" s="4">
        <f t="shared" si="32"/>
        <v>-1.143</v>
      </c>
      <c r="BH149" s="4">
        <f t="shared" si="33"/>
        <v>0</v>
      </c>
      <c r="BI149" s="13" t="str">
        <f t="shared" si="55"/>
        <v/>
      </c>
      <c r="BJ149" s="4" t="str">
        <f t="shared" si="35"/>
        <v/>
      </c>
      <c r="BL149" s="2">
        <f t="shared" si="48"/>
        <v>47.5</v>
      </c>
      <c r="BM149" s="4">
        <f t="shared" si="36"/>
        <v>4.75</v>
      </c>
      <c r="BN149" s="4">
        <f t="shared" si="37"/>
        <v>-1.143</v>
      </c>
      <c r="BQ149" s="4">
        <f t="shared" si="38"/>
        <v>0</v>
      </c>
      <c r="BR149" s="13" t="str">
        <f t="shared" si="56"/>
        <v/>
      </c>
      <c r="BS149" s="4" t="str">
        <f t="shared" si="40"/>
        <v/>
      </c>
    </row>
    <row r="150">
      <c r="A150" s="2">
        <f t="shared" si="41"/>
        <v>48</v>
      </c>
      <c r="B150" s="4">
        <f t="shared" si="1"/>
        <v>4.8</v>
      </c>
      <c r="C150" s="4">
        <f t="shared" si="2"/>
        <v>-1.1684</v>
      </c>
      <c r="F150" s="4">
        <f t="shared" si="3"/>
        <v>0</v>
      </c>
      <c r="G150" s="13" t="str">
        <f t="shared" si="49"/>
        <v/>
      </c>
      <c r="H150" s="4" t="str">
        <f t="shared" si="5"/>
        <v/>
      </c>
      <c r="J150" s="2">
        <f t="shared" si="42"/>
        <v>48</v>
      </c>
      <c r="K150" s="4">
        <f t="shared" si="6"/>
        <v>4.8</v>
      </c>
      <c r="L150" s="4">
        <f t="shared" si="7"/>
        <v>-1.1684</v>
      </c>
      <c r="O150" s="4">
        <f t="shared" si="8"/>
        <v>0</v>
      </c>
      <c r="P150" s="13" t="str">
        <f t="shared" si="50"/>
        <v/>
      </c>
      <c r="Q150" s="4" t="str">
        <f t="shared" si="10"/>
        <v/>
      </c>
      <c r="S150" s="2">
        <f t="shared" si="43"/>
        <v>48</v>
      </c>
      <c r="T150" s="4">
        <f t="shared" si="11"/>
        <v>144</v>
      </c>
      <c r="U150" s="4">
        <f t="shared" si="12"/>
        <v>-1.32</v>
      </c>
      <c r="V150" s="4">
        <f>151+9/16</f>
        <v>151.5625</v>
      </c>
      <c r="W150" s="2">
        <v>154.5</v>
      </c>
      <c r="X150" s="4">
        <f t="shared" si="13"/>
        <v>2.9375</v>
      </c>
      <c r="Y150" s="13">
        <f t="shared" si="51"/>
        <v>0.9947229183</v>
      </c>
      <c r="Z150" s="4">
        <f t="shared" si="15"/>
        <v>0</v>
      </c>
      <c r="AB150" s="2">
        <f t="shared" si="44"/>
        <v>48</v>
      </c>
      <c r="AC150" s="4">
        <f t="shared" si="16"/>
        <v>4.8</v>
      </c>
      <c r="AD150" s="4">
        <f t="shared" si="17"/>
        <v>-1.1684</v>
      </c>
      <c r="AG150" s="4">
        <f t="shared" si="18"/>
        <v>0</v>
      </c>
      <c r="AH150" s="13" t="str">
        <f t="shared" si="52"/>
        <v/>
      </c>
      <c r="AI150" s="4" t="str">
        <f t="shared" si="20"/>
        <v/>
      </c>
      <c r="AK150" s="2">
        <f t="shared" si="45"/>
        <v>48</v>
      </c>
      <c r="AL150" s="4">
        <f t="shared" si="21"/>
        <v>4.8</v>
      </c>
      <c r="AM150" s="4">
        <f t="shared" si="22"/>
        <v>-1.1684</v>
      </c>
      <c r="AP150" s="4">
        <f t="shared" si="23"/>
        <v>0</v>
      </c>
      <c r="AQ150" s="13" t="str">
        <f t="shared" si="53"/>
        <v/>
      </c>
      <c r="AR150" s="4" t="str">
        <f t="shared" si="25"/>
        <v/>
      </c>
      <c r="AT150" s="2">
        <f t="shared" si="46"/>
        <v>48</v>
      </c>
      <c r="AU150" s="4">
        <f t="shared" si="26"/>
        <v>4.8</v>
      </c>
      <c r="AV150" s="4">
        <f t="shared" si="27"/>
        <v>-1.1684</v>
      </c>
      <c r="AY150" s="4">
        <f t="shared" si="28"/>
        <v>0</v>
      </c>
      <c r="AZ150" s="13" t="str">
        <f t="shared" si="54"/>
        <v/>
      </c>
      <c r="BA150" s="4" t="str">
        <f t="shared" si="30"/>
        <v/>
      </c>
      <c r="BC150" s="2">
        <f t="shared" si="47"/>
        <v>48</v>
      </c>
      <c r="BD150" s="4">
        <f t="shared" si="31"/>
        <v>4.8</v>
      </c>
      <c r="BE150" s="4">
        <f t="shared" si="32"/>
        <v>-1.1684</v>
      </c>
      <c r="BH150" s="4">
        <f t="shared" si="33"/>
        <v>0</v>
      </c>
      <c r="BI150" s="13" t="str">
        <f t="shared" si="55"/>
        <v/>
      </c>
      <c r="BJ150" s="4" t="str">
        <f t="shared" si="35"/>
        <v/>
      </c>
      <c r="BL150" s="2">
        <f t="shared" si="48"/>
        <v>48</v>
      </c>
      <c r="BM150" s="4">
        <f t="shared" si="36"/>
        <v>4.8</v>
      </c>
      <c r="BN150" s="4">
        <f t="shared" si="37"/>
        <v>-1.1684</v>
      </c>
      <c r="BQ150" s="4">
        <f t="shared" si="38"/>
        <v>0</v>
      </c>
      <c r="BR150" s="13" t="str">
        <f t="shared" si="56"/>
        <v/>
      </c>
      <c r="BS150" s="4" t="str">
        <f t="shared" si="40"/>
        <v/>
      </c>
    </row>
    <row r="151">
      <c r="A151" s="2">
        <f t="shared" si="41"/>
        <v>48.5</v>
      </c>
      <c r="B151" s="4">
        <f t="shared" si="1"/>
        <v>4.85</v>
      </c>
      <c r="C151" s="4">
        <f t="shared" si="2"/>
        <v>-1.1938</v>
      </c>
      <c r="F151" s="4">
        <f t="shared" si="3"/>
        <v>0</v>
      </c>
      <c r="G151" s="13" t="str">
        <f t="shared" si="49"/>
        <v/>
      </c>
      <c r="H151" s="4" t="str">
        <f t="shared" si="5"/>
        <v/>
      </c>
      <c r="J151" s="2">
        <f t="shared" si="42"/>
        <v>48.5</v>
      </c>
      <c r="K151" s="4">
        <f t="shared" si="6"/>
        <v>4.85</v>
      </c>
      <c r="L151" s="4">
        <f t="shared" si="7"/>
        <v>-1.1938</v>
      </c>
      <c r="O151" s="4">
        <f t="shared" si="8"/>
        <v>0</v>
      </c>
      <c r="P151" s="13" t="str">
        <f t="shared" si="50"/>
        <v/>
      </c>
      <c r="Q151" s="4" t="str">
        <f t="shared" si="10"/>
        <v/>
      </c>
      <c r="S151" s="2">
        <f t="shared" si="43"/>
        <v>48.5</v>
      </c>
      <c r="T151" s="4">
        <f t="shared" si="11"/>
        <v>145.5</v>
      </c>
      <c r="U151" s="4">
        <f t="shared" si="12"/>
        <v>-1.35</v>
      </c>
      <c r="X151" s="4">
        <f t="shared" si="13"/>
        <v>0</v>
      </c>
      <c r="Y151" s="13" t="str">
        <f t="shared" si="51"/>
        <v/>
      </c>
      <c r="Z151" s="4" t="str">
        <f t="shared" si="15"/>
        <v/>
      </c>
      <c r="AB151" s="2">
        <f t="shared" si="44"/>
        <v>48.5</v>
      </c>
      <c r="AC151" s="4">
        <f t="shared" si="16"/>
        <v>4.85</v>
      </c>
      <c r="AD151" s="4">
        <f t="shared" si="17"/>
        <v>-1.1938</v>
      </c>
      <c r="AG151" s="4">
        <f t="shared" si="18"/>
        <v>0</v>
      </c>
      <c r="AH151" s="13" t="str">
        <f t="shared" si="52"/>
        <v/>
      </c>
      <c r="AI151" s="4" t="str">
        <f t="shared" si="20"/>
        <v/>
      </c>
      <c r="AK151" s="2">
        <f t="shared" si="45"/>
        <v>48.5</v>
      </c>
      <c r="AL151" s="4">
        <f t="shared" si="21"/>
        <v>4.85</v>
      </c>
      <c r="AM151" s="4">
        <f t="shared" si="22"/>
        <v>-1.1938</v>
      </c>
      <c r="AP151" s="4">
        <f t="shared" si="23"/>
        <v>0</v>
      </c>
      <c r="AQ151" s="13" t="str">
        <f t="shared" si="53"/>
        <v/>
      </c>
      <c r="AR151" s="4" t="str">
        <f t="shared" si="25"/>
        <v/>
      </c>
      <c r="AT151" s="2">
        <f t="shared" si="46"/>
        <v>48.5</v>
      </c>
      <c r="AU151" s="4">
        <f t="shared" si="26"/>
        <v>4.85</v>
      </c>
      <c r="AV151" s="4">
        <f t="shared" si="27"/>
        <v>-1.1938</v>
      </c>
      <c r="AY151" s="4">
        <f t="shared" si="28"/>
        <v>0</v>
      </c>
      <c r="AZ151" s="13" t="str">
        <f t="shared" si="54"/>
        <v/>
      </c>
      <c r="BA151" s="4" t="str">
        <f t="shared" si="30"/>
        <v/>
      </c>
      <c r="BC151" s="2">
        <f t="shared" si="47"/>
        <v>48.5</v>
      </c>
      <c r="BD151" s="4">
        <f t="shared" si="31"/>
        <v>4.85</v>
      </c>
      <c r="BE151" s="4">
        <f t="shared" si="32"/>
        <v>-1.1938</v>
      </c>
      <c r="BH151" s="4">
        <f t="shared" si="33"/>
        <v>0</v>
      </c>
      <c r="BI151" s="13" t="str">
        <f t="shared" si="55"/>
        <v/>
      </c>
      <c r="BJ151" s="4" t="str">
        <f t="shared" si="35"/>
        <v/>
      </c>
      <c r="BL151" s="2">
        <f t="shared" si="48"/>
        <v>48.5</v>
      </c>
      <c r="BM151" s="4">
        <f t="shared" si="36"/>
        <v>4.85</v>
      </c>
      <c r="BN151" s="4">
        <f t="shared" si="37"/>
        <v>-1.1938</v>
      </c>
      <c r="BQ151" s="4">
        <f t="shared" si="38"/>
        <v>0</v>
      </c>
      <c r="BR151" s="13" t="str">
        <f t="shared" si="56"/>
        <v/>
      </c>
      <c r="BS151" s="4" t="str">
        <f t="shared" si="40"/>
        <v/>
      </c>
    </row>
    <row r="152">
      <c r="A152" s="2">
        <f t="shared" si="41"/>
        <v>49</v>
      </c>
      <c r="B152" s="4">
        <f t="shared" si="1"/>
        <v>4.9</v>
      </c>
      <c r="C152" s="4">
        <f t="shared" si="2"/>
        <v>-1.2192</v>
      </c>
      <c r="F152" s="4">
        <f t="shared" si="3"/>
        <v>0</v>
      </c>
      <c r="G152" s="13" t="str">
        <f t="shared" si="49"/>
        <v/>
      </c>
      <c r="H152" s="4" t="str">
        <f t="shared" si="5"/>
        <v/>
      </c>
      <c r="J152" s="2">
        <f t="shared" si="42"/>
        <v>49</v>
      </c>
      <c r="K152" s="4">
        <f t="shared" si="6"/>
        <v>4.9</v>
      </c>
      <c r="L152" s="4">
        <f t="shared" si="7"/>
        <v>-1.2192</v>
      </c>
      <c r="O152" s="4">
        <f t="shared" si="8"/>
        <v>0</v>
      </c>
      <c r="P152" s="13" t="str">
        <f t="shared" si="50"/>
        <v/>
      </c>
      <c r="Q152" s="4" t="str">
        <f t="shared" si="10"/>
        <v/>
      </c>
      <c r="S152" s="2">
        <f t="shared" si="43"/>
        <v>49</v>
      </c>
      <c r="T152" s="4">
        <f t="shared" si="11"/>
        <v>147</v>
      </c>
      <c r="U152" s="4">
        <f t="shared" si="12"/>
        <v>-1.38</v>
      </c>
      <c r="V152" s="4">
        <f>151+9/16</f>
        <v>151.5625</v>
      </c>
      <c r="W152" s="2">
        <v>154.5</v>
      </c>
      <c r="X152" s="4">
        <f t="shared" si="13"/>
        <v>2.9375</v>
      </c>
      <c r="Y152" s="13">
        <f t="shared" si="51"/>
        <v>0.9947229183</v>
      </c>
      <c r="Z152" s="4">
        <f t="shared" si="15"/>
        <v>0</v>
      </c>
      <c r="AB152" s="2">
        <f t="shared" si="44"/>
        <v>49</v>
      </c>
      <c r="AC152" s="4">
        <f t="shared" si="16"/>
        <v>4.9</v>
      </c>
      <c r="AD152" s="4">
        <f t="shared" si="17"/>
        <v>-1.2192</v>
      </c>
      <c r="AG152" s="4">
        <f t="shared" si="18"/>
        <v>0</v>
      </c>
      <c r="AH152" s="13" t="str">
        <f t="shared" si="52"/>
        <v/>
      </c>
      <c r="AI152" s="4" t="str">
        <f t="shared" si="20"/>
        <v/>
      </c>
      <c r="AK152" s="2">
        <f t="shared" si="45"/>
        <v>49</v>
      </c>
      <c r="AL152" s="4">
        <f t="shared" si="21"/>
        <v>4.9</v>
      </c>
      <c r="AM152" s="4">
        <f t="shared" si="22"/>
        <v>-1.2192</v>
      </c>
      <c r="AP152" s="4">
        <f t="shared" si="23"/>
        <v>0</v>
      </c>
      <c r="AQ152" s="13" t="str">
        <f t="shared" si="53"/>
        <v/>
      </c>
      <c r="AR152" s="4" t="str">
        <f t="shared" si="25"/>
        <v/>
      </c>
      <c r="AT152" s="2">
        <f t="shared" si="46"/>
        <v>49</v>
      </c>
      <c r="AU152" s="4">
        <f t="shared" si="26"/>
        <v>4.9</v>
      </c>
      <c r="AV152" s="4">
        <f t="shared" si="27"/>
        <v>-1.2192</v>
      </c>
      <c r="AY152" s="4">
        <f t="shared" si="28"/>
        <v>0</v>
      </c>
      <c r="AZ152" s="13" t="str">
        <f t="shared" si="54"/>
        <v/>
      </c>
      <c r="BA152" s="4" t="str">
        <f t="shared" si="30"/>
        <v/>
      </c>
      <c r="BC152" s="2">
        <f t="shared" si="47"/>
        <v>49</v>
      </c>
      <c r="BD152" s="4">
        <f t="shared" si="31"/>
        <v>4.9</v>
      </c>
      <c r="BE152" s="4">
        <f t="shared" si="32"/>
        <v>-1.2192</v>
      </c>
      <c r="BH152" s="4">
        <f t="shared" si="33"/>
        <v>0</v>
      </c>
      <c r="BI152" s="13" t="str">
        <f t="shared" si="55"/>
        <v/>
      </c>
      <c r="BJ152" s="4" t="str">
        <f t="shared" si="35"/>
        <v/>
      </c>
      <c r="BL152" s="2">
        <f t="shared" si="48"/>
        <v>49</v>
      </c>
      <c r="BM152" s="4">
        <f t="shared" si="36"/>
        <v>4.9</v>
      </c>
      <c r="BN152" s="4">
        <f t="shared" si="37"/>
        <v>-1.2192</v>
      </c>
      <c r="BQ152" s="4">
        <f t="shared" si="38"/>
        <v>0</v>
      </c>
      <c r="BR152" s="13" t="str">
        <f t="shared" si="56"/>
        <v/>
      </c>
      <c r="BS152" s="4" t="str">
        <f t="shared" si="40"/>
        <v/>
      </c>
    </row>
    <row r="153">
      <c r="A153" s="2">
        <f t="shared" si="41"/>
        <v>49.5</v>
      </c>
      <c r="B153" s="4">
        <f t="shared" si="1"/>
        <v>4.95</v>
      </c>
      <c r="C153" s="4">
        <f t="shared" si="2"/>
        <v>-1.2446</v>
      </c>
      <c r="F153" s="4">
        <f t="shared" si="3"/>
        <v>0</v>
      </c>
      <c r="G153" s="13" t="str">
        <f t="shared" si="49"/>
        <v/>
      </c>
      <c r="H153" s="4" t="str">
        <f t="shared" si="5"/>
        <v/>
      </c>
      <c r="J153" s="2">
        <f t="shared" si="42"/>
        <v>49.5</v>
      </c>
      <c r="K153" s="4">
        <f t="shared" si="6"/>
        <v>4.95</v>
      </c>
      <c r="L153" s="4">
        <f t="shared" si="7"/>
        <v>-1.2446</v>
      </c>
      <c r="O153" s="4">
        <f t="shared" si="8"/>
        <v>0</v>
      </c>
      <c r="P153" s="13" t="str">
        <f t="shared" si="50"/>
        <v/>
      </c>
      <c r="Q153" s="4" t="str">
        <f t="shared" si="10"/>
        <v/>
      </c>
      <c r="S153" s="2">
        <f t="shared" si="43"/>
        <v>49.5</v>
      </c>
      <c r="T153" s="4">
        <f t="shared" si="11"/>
        <v>148.5</v>
      </c>
      <c r="U153" s="4">
        <f t="shared" si="12"/>
        <v>-1.41</v>
      </c>
      <c r="X153" s="4">
        <f t="shared" si="13"/>
        <v>0</v>
      </c>
      <c r="Y153" s="13" t="str">
        <f t="shared" si="51"/>
        <v/>
      </c>
      <c r="Z153" s="4" t="str">
        <f t="shared" si="15"/>
        <v/>
      </c>
      <c r="AB153" s="2">
        <f t="shared" si="44"/>
        <v>49.5</v>
      </c>
      <c r="AC153" s="4">
        <f t="shared" si="16"/>
        <v>4.95</v>
      </c>
      <c r="AD153" s="4">
        <f t="shared" si="17"/>
        <v>-1.2446</v>
      </c>
      <c r="AG153" s="4">
        <f t="shared" si="18"/>
        <v>0</v>
      </c>
      <c r="AH153" s="13" t="str">
        <f t="shared" si="52"/>
        <v/>
      </c>
      <c r="AI153" s="4" t="str">
        <f t="shared" si="20"/>
        <v/>
      </c>
      <c r="AK153" s="2">
        <f t="shared" si="45"/>
        <v>49.5</v>
      </c>
      <c r="AL153" s="4">
        <f t="shared" si="21"/>
        <v>4.95</v>
      </c>
      <c r="AM153" s="4">
        <f t="shared" si="22"/>
        <v>-1.2446</v>
      </c>
      <c r="AP153" s="4">
        <f t="shared" si="23"/>
        <v>0</v>
      </c>
      <c r="AQ153" s="13" t="str">
        <f t="shared" si="53"/>
        <v/>
      </c>
      <c r="AR153" s="4" t="str">
        <f t="shared" si="25"/>
        <v/>
      </c>
      <c r="AT153" s="2">
        <f t="shared" si="46"/>
        <v>49.5</v>
      </c>
      <c r="AU153" s="4">
        <f t="shared" si="26"/>
        <v>4.95</v>
      </c>
      <c r="AV153" s="4">
        <f t="shared" si="27"/>
        <v>-1.2446</v>
      </c>
      <c r="AY153" s="4">
        <f t="shared" si="28"/>
        <v>0</v>
      </c>
      <c r="AZ153" s="13" t="str">
        <f t="shared" si="54"/>
        <v/>
      </c>
      <c r="BA153" s="4" t="str">
        <f t="shared" si="30"/>
        <v/>
      </c>
      <c r="BC153" s="2">
        <f t="shared" si="47"/>
        <v>49.5</v>
      </c>
      <c r="BD153" s="4">
        <f t="shared" si="31"/>
        <v>4.95</v>
      </c>
      <c r="BE153" s="4">
        <f t="shared" si="32"/>
        <v>-1.2446</v>
      </c>
      <c r="BH153" s="4">
        <f t="shared" si="33"/>
        <v>0</v>
      </c>
      <c r="BI153" s="13" t="str">
        <f t="shared" si="55"/>
        <v/>
      </c>
      <c r="BJ153" s="4" t="str">
        <f t="shared" si="35"/>
        <v/>
      </c>
      <c r="BL153" s="2">
        <f t="shared" si="48"/>
        <v>49.5</v>
      </c>
      <c r="BM153" s="4">
        <f t="shared" si="36"/>
        <v>4.95</v>
      </c>
      <c r="BN153" s="4">
        <f t="shared" si="37"/>
        <v>-1.2446</v>
      </c>
      <c r="BQ153" s="4">
        <f t="shared" si="38"/>
        <v>0</v>
      </c>
      <c r="BR153" s="13" t="str">
        <f t="shared" si="56"/>
        <v/>
      </c>
      <c r="BS153" s="4" t="str">
        <f t="shared" si="40"/>
        <v/>
      </c>
    </row>
    <row r="154">
      <c r="A154" s="2">
        <f t="shared" si="41"/>
        <v>50</v>
      </c>
      <c r="B154" s="4">
        <f t="shared" si="1"/>
        <v>5</v>
      </c>
      <c r="C154" s="4">
        <f t="shared" si="2"/>
        <v>-1.27</v>
      </c>
      <c r="F154" s="4">
        <f t="shared" si="3"/>
        <v>0</v>
      </c>
      <c r="G154" s="13" t="str">
        <f t="shared" si="49"/>
        <v/>
      </c>
      <c r="H154" s="4" t="str">
        <f t="shared" si="5"/>
        <v/>
      </c>
      <c r="J154" s="2">
        <f t="shared" si="42"/>
        <v>50</v>
      </c>
      <c r="K154" s="4">
        <f t="shared" si="6"/>
        <v>5</v>
      </c>
      <c r="L154" s="4">
        <f t="shared" si="7"/>
        <v>-1.27</v>
      </c>
      <c r="O154" s="4">
        <f t="shared" si="8"/>
        <v>0</v>
      </c>
      <c r="P154" s="13" t="str">
        <f t="shared" si="50"/>
        <v/>
      </c>
      <c r="Q154" s="4" t="str">
        <f t="shared" si="10"/>
        <v/>
      </c>
      <c r="S154" s="2">
        <f t="shared" si="43"/>
        <v>50</v>
      </c>
      <c r="T154" s="4">
        <f t="shared" si="11"/>
        <v>150</v>
      </c>
      <c r="U154" s="4">
        <f t="shared" si="12"/>
        <v>-1.44</v>
      </c>
      <c r="V154" s="4">
        <f>151+9/16</f>
        <v>151.5625</v>
      </c>
      <c r="W154" s="2">
        <v>154.5</v>
      </c>
      <c r="X154" s="4">
        <f t="shared" si="13"/>
        <v>2.9375</v>
      </c>
      <c r="Y154" s="13">
        <f t="shared" si="51"/>
        <v>0.9947229183</v>
      </c>
      <c r="Z154" s="4">
        <f t="shared" si="15"/>
        <v>0</v>
      </c>
      <c r="AB154" s="2">
        <f t="shared" si="44"/>
        <v>50</v>
      </c>
      <c r="AC154" s="4">
        <f t="shared" si="16"/>
        <v>5</v>
      </c>
      <c r="AD154" s="4">
        <f t="shared" si="17"/>
        <v>-1.27</v>
      </c>
      <c r="AG154" s="4">
        <f t="shared" si="18"/>
        <v>0</v>
      </c>
      <c r="AH154" s="13" t="str">
        <f t="shared" si="52"/>
        <v/>
      </c>
      <c r="AI154" s="4" t="str">
        <f t="shared" si="20"/>
        <v/>
      </c>
      <c r="AK154" s="2">
        <f t="shared" si="45"/>
        <v>50</v>
      </c>
      <c r="AL154" s="4">
        <f t="shared" si="21"/>
        <v>5</v>
      </c>
      <c r="AM154" s="4">
        <f t="shared" si="22"/>
        <v>-1.27</v>
      </c>
      <c r="AP154" s="4">
        <f t="shared" si="23"/>
        <v>0</v>
      </c>
      <c r="AQ154" s="13" t="str">
        <f t="shared" si="53"/>
        <v/>
      </c>
      <c r="AR154" s="4" t="str">
        <f t="shared" si="25"/>
        <v/>
      </c>
      <c r="AT154" s="2">
        <f t="shared" si="46"/>
        <v>50</v>
      </c>
      <c r="AU154" s="4">
        <f t="shared" si="26"/>
        <v>5</v>
      </c>
      <c r="AV154" s="4">
        <f t="shared" si="27"/>
        <v>-1.27</v>
      </c>
      <c r="AY154" s="4">
        <f t="shared" si="28"/>
        <v>0</v>
      </c>
      <c r="AZ154" s="13" t="str">
        <f t="shared" si="54"/>
        <v/>
      </c>
      <c r="BA154" s="4" t="str">
        <f t="shared" si="30"/>
        <v/>
      </c>
      <c r="BC154" s="2">
        <f t="shared" si="47"/>
        <v>50</v>
      </c>
      <c r="BD154" s="4">
        <f t="shared" si="31"/>
        <v>5</v>
      </c>
      <c r="BE154" s="4">
        <f t="shared" si="32"/>
        <v>-1.27</v>
      </c>
      <c r="BH154" s="4">
        <f t="shared" si="33"/>
        <v>0</v>
      </c>
      <c r="BI154" s="13" t="str">
        <f t="shared" si="55"/>
        <v/>
      </c>
      <c r="BJ154" s="4" t="str">
        <f t="shared" si="35"/>
        <v/>
      </c>
      <c r="BL154" s="2">
        <f t="shared" si="48"/>
        <v>50</v>
      </c>
      <c r="BM154" s="4">
        <f t="shared" si="36"/>
        <v>5</v>
      </c>
      <c r="BN154" s="4">
        <f t="shared" si="37"/>
        <v>-1.27</v>
      </c>
      <c r="BQ154" s="4">
        <f t="shared" si="38"/>
        <v>0</v>
      </c>
      <c r="BR154" s="13" t="str">
        <f t="shared" si="56"/>
        <v/>
      </c>
      <c r="BS154" s="4" t="str">
        <f t="shared" si="40"/>
        <v/>
      </c>
    </row>
    <row r="155">
      <c r="A155" s="2">
        <f t="shared" si="41"/>
        <v>50.5</v>
      </c>
      <c r="B155" s="4">
        <f t="shared" si="1"/>
        <v>5.05</v>
      </c>
      <c r="C155" s="4">
        <f t="shared" si="2"/>
        <v>-1.2954</v>
      </c>
      <c r="F155" s="4">
        <f t="shared" si="3"/>
        <v>0</v>
      </c>
      <c r="G155" s="13" t="str">
        <f t="shared" si="49"/>
        <v/>
      </c>
      <c r="H155" s="4" t="str">
        <f t="shared" si="5"/>
        <v/>
      </c>
      <c r="J155" s="2">
        <f t="shared" si="42"/>
        <v>50.5</v>
      </c>
      <c r="K155" s="4">
        <f t="shared" si="6"/>
        <v>5.05</v>
      </c>
      <c r="L155" s="4">
        <f t="shared" si="7"/>
        <v>-1.2954</v>
      </c>
      <c r="O155" s="4">
        <f t="shared" si="8"/>
        <v>0</v>
      </c>
      <c r="P155" s="13" t="str">
        <f t="shared" si="50"/>
        <v/>
      </c>
      <c r="Q155" s="4" t="str">
        <f t="shared" si="10"/>
        <v/>
      </c>
      <c r="S155" s="2">
        <f t="shared" si="43"/>
        <v>50.5</v>
      </c>
      <c r="T155" s="4">
        <f t="shared" si="11"/>
        <v>151.5</v>
      </c>
      <c r="U155" s="4">
        <f t="shared" si="12"/>
        <v>-1.47</v>
      </c>
      <c r="X155" s="4">
        <f t="shared" si="13"/>
        <v>0</v>
      </c>
      <c r="Y155" s="13" t="str">
        <f t="shared" si="51"/>
        <v/>
      </c>
      <c r="Z155" s="4" t="str">
        <f t="shared" si="15"/>
        <v/>
      </c>
      <c r="AB155" s="2">
        <f t="shared" si="44"/>
        <v>50.5</v>
      </c>
      <c r="AC155" s="4">
        <f t="shared" si="16"/>
        <v>5.05</v>
      </c>
      <c r="AD155" s="4">
        <f t="shared" si="17"/>
        <v>-1.2954</v>
      </c>
      <c r="AG155" s="4">
        <f t="shared" si="18"/>
        <v>0</v>
      </c>
      <c r="AH155" s="13" t="str">
        <f t="shared" si="52"/>
        <v/>
      </c>
      <c r="AI155" s="4" t="str">
        <f t="shared" si="20"/>
        <v/>
      </c>
      <c r="AK155" s="2">
        <f t="shared" si="45"/>
        <v>50.5</v>
      </c>
      <c r="AL155" s="4">
        <f t="shared" si="21"/>
        <v>5.05</v>
      </c>
      <c r="AM155" s="4">
        <f t="shared" si="22"/>
        <v>-1.2954</v>
      </c>
      <c r="AP155" s="4">
        <f t="shared" si="23"/>
        <v>0</v>
      </c>
      <c r="AQ155" s="13" t="str">
        <f t="shared" si="53"/>
        <v/>
      </c>
      <c r="AR155" s="4" t="str">
        <f t="shared" si="25"/>
        <v/>
      </c>
      <c r="AT155" s="2">
        <f t="shared" si="46"/>
        <v>50.5</v>
      </c>
      <c r="AU155" s="4">
        <f t="shared" si="26"/>
        <v>5.05</v>
      </c>
      <c r="AV155" s="4">
        <f t="shared" si="27"/>
        <v>-1.2954</v>
      </c>
      <c r="AY155" s="4">
        <f t="shared" si="28"/>
        <v>0</v>
      </c>
      <c r="AZ155" s="13" t="str">
        <f t="shared" si="54"/>
        <v/>
      </c>
      <c r="BA155" s="4" t="str">
        <f t="shared" si="30"/>
        <v/>
      </c>
      <c r="BC155" s="2">
        <f t="shared" si="47"/>
        <v>50.5</v>
      </c>
      <c r="BD155" s="4">
        <f t="shared" si="31"/>
        <v>5.05</v>
      </c>
      <c r="BE155" s="4">
        <f t="shared" si="32"/>
        <v>-1.2954</v>
      </c>
      <c r="BH155" s="4">
        <f t="shared" si="33"/>
        <v>0</v>
      </c>
      <c r="BI155" s="13" t="str">
        <f t="shared" si="55"/>
        <v/>
      </c>
      <c r="BJ155" s="4" t="str">
        <f t="shared" si="35"/>
        <v/>
      </c>
      <c r="BL155" s="2">
        <f t="shared" si="48"/>
        <v>50.5</v>
      </c>
      <c r="BM155" s="4">
        <f t="shared" si="36"/>
        <v>5.05</v>
      </c>
      <c r="BN155" s="4">
        <f t="shared" si="37"/>
        <v>-1.2954</v>
      </c>
      <c r="BQ155" s="4">
        <f t="shared" si="38"/>
        <v>0</v>
      </c>
      <c r="BR155" s="13" t="str">
        <f t="shared" si="56"/>
        <v/>
      </c>
      <c r="BS155" s="4" t="str">
        <f t="shared" si="40"/>
        <v/>
      </c>
    </row>
    <row r="156">
      <c r="A156" s="2">
        <f t="shared" si="41"/>
        <v>51</v>
      </c>
      <c r="B156" s="4">
        <f t="shared" si="1"/>
        <v>5.1</v>
      </c>
      <c r="C156" s="4">
        <f t="shared" si="2"/>
        <v>-1.3208</v>
      </c>
      <c r="F156" s="4">
        <f t="shared" si="3"/>
        <v>0</v>
      </c>
      <c r="G156" s="13" t="str">
        <f t="shared" si="49"/>
        <v/>
      </c>
      <c r="H156" s="4" t="str">
        <f t="shared" si="5"/>
        <v/>
      </c>
      <c r="J156" s="2">
        <f t="shared" si="42"/>
        <v>51</v>
      </c>
      <c r="K156" s="4">
        <f t="shared" si="6"/>
        <v>5.1</v>
      </c>
      <c r="L156" s="4">
        <f t="shared" si="7"/>
        <v>-1.3208</v>
      </c>
      <c r="O156" s="4">
        <f t="shared" si="8"/>
        <v>0</v>
      </c>
      <c r="P156" s="13" t="str">
        <f t="shared" si="50"/>
        <v/>
      </c>
      <c r="Q156" s="4" t="str">
        <f t="shared" si="10"/>
        <v/>
      </c>
      <c r="S156" s="2">
        <f t="shared" si="43"/>
        <v>51</v>
      </c>
      <c r="T156" s="4">
        <f t="shared" si="11"/>
        <v>153</v>
      </c>
      <c r="U156" s="4">
        <f t="shared" si="12"/>
        <v>-1.5</v>
      </c>
      <c r="V156" s="4">
        <f>151+9/16</f>
        <v>151.5625</v>
      </c>
      <c r="W156" s="2">
        <v>154.5</v>
      </c>
      <c r="X156" s="4">
        <f t="shared" si="13"/>
        <v>2.9375</v>
      </c>
      <c r="Y156" s="13">
        <f t="shared" si="51"/>
        <v>0.9947229183</v>
      </c>
      <c r="Z156" s="4">
        <f t="shared" si="15"/>
        <v>0</v>
      </c>
      <c r="AB156" s="2">
        <f t="shared" si="44"/>
        <v>51</v>
      </c>
      <c r="AC156" s="4">
        <f t="shared" si="16"/>
        <v>5.1</v>
      </c>
      <c r="AD156" s="4">
        <f t="shared" si="17"/>
        <v>-1.3208</v>
      </c>
      <c r="AG156" s="4">
        <f t="shared" si="18"/>
        <v>0</v>
      </c>
      <c r="AH156" s="13" t="str">
        <f t="shared" si="52"/>
        <v/>
      </c>
      <c r="AI156" s="4" t="str">
        <f t="shared" si="20"/>
        <v/>
      </c>
      <c r="AK156" s="2">
        <f t="shared" si="45"/>
        <v>51</v>
      </c>
      <c r="AL156" s="4">
        <f t="shared" si="21"/>
        <v>5.1</v>
      </c>
      <c r="AM156" s="4">
        <f t="shared" si="22"/>
        <v>-1.3208</v>
      </c>
      <c r="AP156" s="4">
        <f t="shared" si="23"/>
        <v>0</v>
      </c>
      <c r="AQ156" s="13" t="str">
        <f t="shared" si="53"/>
        <v/>
      </c>
      <c r="AR156" s="4" t="str">
        <f t="shared" si="25"/>
        <v/>
      </c>
      <c r="AT156" s="2">
        <f t="shared" si="46"/>
        <v>51</v>
      </c>
      <c r="AU156" s="4">
        <f t="shared" si="26"/>
        <v>5.1</v>
      </c>
      <c r="AV156" s="4">
        <f t="shared" si="27"/>
        <v>-1.3208</v>
      </c>
      <c r="AY156" s="4">
        <f t="shared" si="28"/>
        <v>0</v>
      </c>
      <c r="AZ156" s="13" t="str">
        <f t="shared" si="54"/>
        <v/>
      </c>
      <c r="BA156" s="4" t="str">
        <f t="shared" si="30"/>
        <v/>
      </c>
      <c r="BC156" s="2">
        <f t="shared" si="47"/>
        <v>51</v>
      </c>
      <c r="BD156" s="4">
        <f t="shared" si="31"/>
        <v>5.1</v>
      </c>
      <c r="BE156" s="4">
        <f t="shared" si="32"/>
        <v>-1.3208</v>
      </c>
      <c r="BH156" s="4">
        <f t="shared" si="33"/>
        <v>0</v>
      </c>
      <c r="BI156" s="13" t="str">
        <f t="shared" si="55"/>
        <v/>
      </c>
      <c r="BJ156" s="4" t="str">
        <f t="shared" si="35"/>
        <v/>
      </c>
      <c r="BL156" s="2">
        <f t="shared" si="48"/>
        <v>51</v>
      </c>
      <c r="BM156" s="4">
        <f t="shared" si="36"/>
        <v>5.1</v>
      </c>
      <c r="BN156" s="4">
        <f t="shared" si="37"/>
        <v>-1.3208</v>
      </c>
      <c r="BQ156" s="4">
        <f t="shared" si="38"/>
        <v>0</v>
      </c>
      <c r="BR156" s="13" t="str">
        <f t="shared" si="56"/>
        <v/>
      </c>
      <c r="BS156" s="4" t="str">
        <f t="shared" si="40"/>
        <v/>
      </c>
    </row>
    <row r="157">
      <c r="A157" s="2">
        <f t="shared" si="41"/>
        <v>51.5</v>
      </c>
      <c r="B157" s="4">
        <f t="shared" si="1"/>
        <v>5.15</v>
      </c>
      <c r="C157" s="4">
        <f t="shared" si="2"/>
        <v>-1.3462</v>
      </c>
      <c r="F157" s="4">
        <f t="shared" si="3"/>
        <v>0</v>
      </c>
      <c r="G157" s="13" t="str">
        <f t="shared" si="49"/>
        <v/>
      </c>
      <c r="H157" s="4" t="str">
        <f t="shared" si="5"/>
        <v/>
      </c>
      <c r="J157" s="2">
        <f t="shared" si="42"/>
        <v>51.5</v>
      </c>
      <c r="K157" s="4">
        <f t="shared" si="6"/>
        <v>5.15</v>
      </c>
      <c r="L157" s="4">
        <f t="shared" si="7"/>
        <v>-1.3462</v>
      </c>
      <c r="O157" s="4">
        <f t="shared" si="8"/>
        <v>0</v>
      </c>
      <c r="P157" s="13" t="str">
        <f t="shared" si="50"/>
        <v/>
      </c>
      <c r="Q157" s="4" t="str">
        <f t="shared" si="10"/>
        <v/>
      </c>
      <c r="S157" s="2">
        <f t="shared" si="43"/>
        <v>51.5</v>
      </c>
      <c r="T157" s="4">
        <f t="shared" si="11"/>
        <v>154.5</v>
      </c>
      <c r="U157" s="4">
        <f t="shared" si="12"/>
        <v>-1.53</v>
      </c>
      <c r="X157" s="4">
        <f t="shared" si="13"/>
        <v>0</v>
      </c>
      <c r="Y157" s="13" t="str">
        <f t="shared" si="51"/>
        <v/>
      </c>
      <c r="Z157" s="4" t="str">
        <f t="shared" si="15"/>
        <v/>
      </c>
      <c r="AB157" s="2">
        <f t="shared" si="44"/>
        <v>51.5</v>
      </c>
      <c r="AC157" s="4">
        <f t="shared" si="16"/>
        <v>5.15</v>
      </c>
      <c r="AD157" s="4">
        <f t="shared" si="17"/>
        <v>-1.3462</v>
      </c>
      <c r="AG157" s="4">
        <f t="shared" si="18"/>
        <v>0</v>
      </c>
      <c r="AH157" s="13" t="str">
        <f t="shared" si="52"/>
        <v/>
      </c>
      <c r="AI157" s="4" t="str">
        <f t="shared" si="20"/>
        <v/>
      </c>
      <c r="AK157" s="2">
        <f t="shared" si="45"/>
        <v>51.5</v>
      </c>
      <c r="AL157" s="4">
        <f t="shared" si="21"/>
        <v>5.15</v>
      </c>
      <c r="AM157" s="4">
        <f t="shared" si="22"/>
        <v>-1.3462</v>
      </c>
      <c r="AP157" s="4">
        <f t="shared" si="23"/>
        <v>0</v>
      </c>
      <c r="AQ157" s="13" t="str">
        <f t="shared" si="53"/>
        <v/>
      </c>
      <c r="AR157" s="4" t="str">
        <f t="shared" si="25"/>
        <v/>
      </c>
      <c r="AT157" s="2">
        <f t="shared" si="46"/>
        <v>51.5</v>
      </c>
      <c r="AU157" s="4">
        <f t="shared" si="26"/>
        <v>5.15</v>
      </c>
      <c r="AV157" s="4">
        <f t="shared" si="27"/>
        <v>-1.3462</v>
      </c>
      <c r="AY157" s="4">
        <f t="shared" si="28"/>
        <v>0</v>
      </c>
      <c r="AZ157" s="13" t="str">
        <f t="shared" si="54"/>
        <v/>
      </c>
      <c r="BA157" s="4" t="str">
        <f t="shared" si="30"/>
        <v/>
      </c>
      <c r="BC157" s="2">
        <f t="shared" si="47"/>
        <v>51.5</v>
      </c>
      <c r="BD157" s="4">
        <f t="shared" si="31"/>
        <v>5.15</v>
      </c>
      <c r="BE157" s="4">
        <f t="shared" si="32"/>
        <v>-1.3462</v>
      </c>
      <c r="BH157" s="4">
        <f t="shared" si="33"/>
        <v>0</v>
      </c>
      <c r="BI157" s="13" t="str">
        <f t="shared" si="55"/>
        <v/>
      </c>
      <c r="BJ157" s="4" t="str">
        <f t="shared" si="35"/>
        <v/>
      </c>
      <c r="BL157" s="2">
        <f t="shared" si="48"/>
        <v>51.5</v>
      </c>
      <c r="BM157" s="4">
        <f t="shared" si="36"/>
        <v>5.15</v>
      </c>
      <c r="BN157" s="4">
        <f t="shared" si="37"/>
        <v>-1.3462</v>
      </c>
      <c r="BQ157" s="4">
        <f t="shared" si="38"/>
        <v>0</v>
      </c>
      <c r="BR157" s="13" t="str">
        <f t="shared" si="56"/>
        <v/>
      </c>
      <c r="BS157" s="4" t="str">
        <f t="shared" si="40"/>
        <v/>
      </c>
    </row>
    <row r="158">
      <c r="A158" s="2">
        <f t="shared" si="41"/>
        <v>52</v>
      </c>
      <c r="B158" s="4">
        <f t="shared" si="1"/>
        <v>5.2</v>
      </c>
      <c r="C158" s="4">
        <f t="shared" si="2"/>
        <v>-1.3716</v>
      </c>
      <c r="F158" s="4">
        <f t="shared" si="3"/>
        <v>0</v>
      </c>
      <c r="G158" s="13" t="str">
        <f t="shared" si="49"/>
        <v/>
      </c>
      <c r="H158" s="4" t="str">
        <f t="shared" si="5"/>
        <v/>
      </c>
      <c r="J158" s="2">
        <f t="shared" si="42"/>
        <v>52</v>
      </c>
      <c r="K158" s="4">
        <f t="shared" si="6"/>
        <v>5.2</v>
      </c>
      <c r="L158" s="4">
        <f t="shared" si="7"/>
        <v>-1.3716</v>
      </c>
      <c r="O158" s="4">
        <f t="shared" si="8"/>
        <v>0</v>
      </c>
      <c r="P158" s="13" t="str">
        <f t="shared" si="50"/>
        <v/>
      </c>
      <c r="Q158" s="4" t="str">
        <f t="shared" si="10"/>
        <v/>
      </c>
      <c r="S158" s="2">
        <f t="shared" si="43"/>
        <v>52</v>
      </c>
      <c r="T158" s="4">
        <f t="shared" si="11"/>
        <v>156</v>
      </c>
      <c r="U158" s="4">
        <f t="shared" si="12"/>
        <v>-1.56</v>
      </c>
      <c r="V158" s="4">
        <f>151+9/16</f>
        <v>151.5625</v>
      </c>
      <c r="W158" s="2">
        <v>154.5</v>
      </c>
      <c r="X158" s="4">
        <f t="shared" si="13"/>
        <v>2.9375</v>
      </c>
      <c r="Y158" s="13">
        <f t="shared" si="51"/>
        <v>0.9947229183</v>
      </c>
      <c r="Z158" s="4">
        <f t="shared" si="15"/>
        <v>0</v>
      </c>
      <c r="AB158" s="2">
        <f t="shared" si="44"/>
        <v>52</v>
      </c>
      <c r="AC158" s="4">
        <f t="shared" si="16"/>
        <v>5.2</v>
      </c>
      <c r="AD158" s="4">
        <f t="shared" si="17"/>
        <v>-1.3716</v>
      </c>
      <c r="AG158" s="4">
        <f t="shared" si="18"/>
        <v>0</v>
      </c>
      <c r="AH158" s="13" t="str">
        <f t="shared" si="52"/>
        <v/>
      </c>
      <c r="AI158" s="4" t="str">
        <f t="shared" si="20"/>
        <v/>
      </c>
      <c r="AK158" s="2">
        <f t="shared" si="45"/>
        <v>52</v>
      </c>
      <c r="AL158" s="4">
        <f t="shared" si="21"/>
        <v>5.2</v>
      </c>
      <c r="AM158" s="4">
        <f t="shared" si="22"/>
        <v>-1.3716</v>
      </c>
      <c r="AP158" s="4">
        <f t="shared" si="23"/>
        <v>0</v>
      </c>
      <c r="AQ158" s="13" t="str">
        <f t="shared" si="53"/>
        <v/>
      </c>
      <c r="AR158" s="4" t="str">
        <f t="shared" si="25"/>
        <v/>
      </c>
      <c r="AT158" s="2">
        <f t="shared" si="46"/>
        <v>52</v>
      </c>
      <c r="AU158" s="4">
        <f t="shared" si="26"/>
        <v>5.2</v>
      </c>
      <c r="AV158" s="4">
        <f t="shared" si="27"/>
        <v>-1.3716</v>
      </c>
      <c r="AY158" s="4">
        <f t="shared" si="28"/>
        <v>0</v>
      </c>
      <c r="AZ158" s="13" t="str">
        <f t="shared" si="54"/>
        <v/>
      </c>
      <c r="BA158" s="4" t="str">
        <f t="shared" si="30"/>
        <v/>
      </c>
      <c r="BC158" s="2">
        <f t="shared" si="47"/>
        <v>52</v>
      </c>
      <c r="BD158" s="4">
        <f t="shared" si="31"/>
        <v>5.2</v>
      </c>
      <c r="BE158" s="4">
        <f t="shared" si="32"/>
        <v>-1.3716</v>
      </c>
      <c r="BH158" s="4">
        <f t="shared" si="33"/>
        <v>0</v>
      </c>
      <c r="BI158" s="13" t="str">
        <f t="shared" si="55"/>
        <v/>
      </c>
      <c r="BJ158" s="4" t="str">
        <f t="shared" si="35"/>
        <v/>
      </c>
      <c r="BL158" s="2">
        <f t="shared" si="48"/>
        <v>52</v>
      </c>
      <c r="BM158" s="4">
        <f t="shared" si="36"/>
        <v>5.2</v>
      </c>
      <c r="BN158" s="4">
        <f t="shared" si="37"/>
        <v>-1.3716</v>
      </c>
      <c r="BQ158" s="4">
        <f t="shared" si="38"/>
        <v>0</v>
      </c>
      <c r="BR158" s="13" t="str">
        <f t="shared" si="56"/>
        <v/>
      </c>
      <c r="BS158" s="4" t="str">
        <f t="shared" si="40"/>
        <v/>
      </c>
    </row>
    <row r="159">
      <c r="A159" s="2">
        <f t="shared" si="41"/>
        <v>52.5</v>
      </c>
      <c r="B159" s="4">
        <f t="shared" si="1"/>
        <v>5.25</v>
      </c>
      <c r="C159" s="4">
        <f t="shared" si="2"/>
        <v>-1.397</v>
      </c>
      <c r="F159" s="4">
        <f t="shared" si="3"/>
        <v>0</v>
      </c>
      <c r="G159" s="13" t="str">
        <f t="shared" si="49"/>
        <v/>
      </c>
      <c r="H159" s="4" t="str">
        <f t="shared" si="5"/>
        <v/>
      </c>
      <c r="J159" s="2">
        <f t="shared" si="42"/>
        <v>52.5</v>
      </c>
      <c r="K159" s="4">
        <f t="shared" si="6"/>
        <v>5.25</v>
      </c>
      <c r="L159" s="4">
        <f t="shared" si="7"/>
        <v>-1.397</v>
      </c>
      <c r="O159" s="4">
        <f t="shared" si="8"/>
        <v>0</v>
      </c>
      <c r="P159" s="13" t="str">
        <f t="shared" si="50"/>
        <v/>
      </c>
      <c r="Q159" s="4" t="str">
        <f t="shared" si="10"/>
        <v/>
      </c>
      <c r="S159" s="2">
        <f t="shared" si="43"/>
        <v>52.5</v>
      </c>
      <c r="T159" s="4">
        <f t="shared" si="11"/>
        <v>157.5</v>
      </c>
      <c r="U159" s="4">
        <f t="shared" si="12"/>
        <v>-1.59</v>
      </c>
      <c r="X159" s="4">
        <f t="shared" si="13"/>
        <v>0</v>
      </c>
      <c r="Y159" s="13" t="str">
        <f t="shared" si="51"/>
        <v/>
      </c>
      <c r="Z159" s="4" t="str">
        <f t="shared" si="15"/>
        <v/>
      </c>
      <c r="AB159" s="2">
        <f t="shared" si="44"/>
        <v>52.5</v>
      </c>
      <c r="AC159" s="4">
        <f t="shared" si="16"/>
        <v>5.25</v>
      </c>
      <c r="AD159" s="4">
        <f t="shared" si="17"/>
        <v>-1.397</v>
      </c>
      <c r="AG159" s="4">
        <f t="shared" si="18"/>
        <v>0</v>
      </c>
      <c r="AH159" s="13" t="str">
        <f t="shared" si="52"/>
        <v/>
      </c>
      <c r="AI159" s="4" t="str">
        <f t="shared" si="20"/>
        <v/>
      </c>
      <c r="AK159" s="2">
        <f t="shared" si="45"/>
        <v>52.5</v>
      </c>
      <c r="AL159" s="4">
        <f t="shared" si="21"/>
        <v>5.25</v>
      </c>
      <c r="AM159" s="4">
        <f t="shared" si="22"/>
        <v>-1.397</v>
      </c>
      <c r="AP159" s="4">
        <f t="shared" si="23"/>
        <v>0</v>
      </c>
      <c r="AQ159" s="13" t="str">
        <f t="shared" si="53"/>
        <v/>
      </c>
      <c r="AR159" s="4" t="str">
        <f t="shared" si="25"/>
        <v/>
      </c>
      <c r="AT159" s="2">
        <f t="shared" si="46"/>
        <v>52.5</v>
      </c>
      <c r="AU159" s="4">
        <f t="shared" si="26"/>
        <v>5.25</v>
      </c>
      <c r="AV159" s="4">
        <f t="shared" si="27"/>
        <v>-1.397</v>
      </c>
      <c r="AY159" s="4">
        <f t="shared" si="28"/>
        <v>0</v>
      </c>
      <c r="AZ159" s="13" t="str">
        <f t="shared" si="54"/>
        <v/>
      </c>
      <c r="BA159" s="4" t="str">
        <f t="shared" si="30"/>
        <v/>
      </c>
      <c r="BC159" s="2">
        <f t="shared" si="47"/>
        <v>52.5</v>
      </c>
      <c r="BD159" s="4">
        <f t="shared" si="31"/>
        <v>5.25</v>
      </c>
      <c r="BE159" s="4">
        <f t="shared" si="32"/>
        <v>-1.397</v>
      </c>
      <c r="BH159" s="4">
        <f t="shared" si="33"/>
        <v>0</v>
      </c>
      <c r="BI159" s="13" t="str">
        <f t="shared" si="55"/>
        <v/>
      </c>
      <c r="BJ159" s="4" t="str">
        <f t="shared" si="35"/>
        <v/>
      </c>
      <c r="BL159" s="2">
        <f t="shared" si="48"/>
        <v>52.5</v>
      </c>
      <c r="BM159" s="4">
        <f t="shared" si="36"/>
        <v>5.25</v>
      </c>
      <c r="BN159" s="4">
        <f t="shared" si="37"/>
        <v>-1.397</v>
      </c>
      <c r="BQ159" s="4">
        <f t="shared" si="38"/>
        <v>0</v>
      </c>
      <c r="BR159" s="13" t="str">
        <f t="shared" si="56"/>
        <v/>
      </c>
      <c r="BS159" s="4" t="str">
        <f t="shared" si="40"/>
        <v/>
      </c>
    </row>
    <row r="160">
      <c r="A160" s="2">
        <f t="shared" si="41"/>
        <v>53</v>
      </c>
      <c r="B160" s="4">
        <f t="shared" si="1"/>
        <v>5.3</v>
      </c>
      <c r="C160" s="4">
        <f t="shared" si="2"/>
        <v>-1.4224</v>
      </c>
      <c r="F160" s="4">
        <f t="shared" si="3"/>
        <v>0</v>
      </c>
      <c r="G160" s="13" t="str">
        <f t="shared" si="49"/>
        <v/>
      </c>
      <c r="H160" s="4" t="str">
        <f t="shared" si="5"/>
        <v/>
      </c>
      <c r="J160" s="2">
        <f t="shared" si="42"/>
        <v>53</v>
      </c>
      <c r="K160" s="4">
        <f t="shared" si="6"/>
        <v>5.3</v>
      </c>
      <c r="L160" s="4">
        <f t="shared" si="7"/>
        <v>-1.4224</v>
      </c>
      <c r="O160" s="4">
        <f t="shared" si="8"/>
        <v>0</v>
      </c>
      <c r="P160" s="13" t="str">
        <f t="shared" si="50"/>
        <v/>
      </c>
      <c r="Q160" s="4" t="str">
        <f t="shared" si="10"/>
        <v/>
      </c>
      <c r="S160" s="2">
        <f t="shared" si="43"/>
        <v>53</v>
      </c>
      <c r="T160" s="4">
        <f t="shared" si="11"/>
        <v>159</v>
      </c>
      <c r="U160" s="4">
        <f t="shared" si="12"/>
        <v>-1.62</v>
      </c>
      <c r="V160" s="4">
        <f>151+9/16</f>
        <v>151.5625</v>
      </c>
      <c r="W160" s="2">
        <v>154.5</v>
      </c>
      <c r="X160" s="4">
        <f t="shared" si="13"/>
        <v>2.9375</v>
      </c>
      <c r="Y160" s="13">
        <f t="shared" si="51"/>
        <v>0.9947229183</v>
      </c>
      <c r="Z160" s="4">
        <f t="shared" si="15"/>
        <v>0</v>
      </c>
      <c r="AB160" s="2">
        <f t="shared" si="44"/>
        <v>53</v>
      </c>
      <c r="AC160" s="4">
        <f t="shared" si="16"/>
        <v>5.3</v>
      </c>
      <c r="AD160" s="4">
        <f t="shared" si="17"/>
        <v>-1.4224</v>
      </c>
      <c r="AG160" s="4">
        <f t="shared" si="18"/>
        <v>0</v>
      </c>
      <c r="AH160" s="13" t="str">
        <f t="shared" si="52"/>
        <v/>
      </c>
      <c r="AI160" s="4" t="str">
        <f t="shared" si="20"/>
        <v/>
      </c>
      <c r="AK160" s="2">
        <f t="shared" si="45"/>
        <v>53</v>
      </c>
      <c r="AL160" s="4">
        <f t="shared" si="21"/>
        <v>5.3</v>
      </c>
      <c r="AM160" s="4">
        <f t="shared" si="22"/>
        <v>-1.4224</v>
      </c>
      <c r="AP160" s="4">
        <f t="shared" si="23"/>
        <v>0</v>
      </c>
      <c r="AQ160" s="13" t="str">
        <f t="shared" si="53"/>
        <v/>
      </c>
      <c r="AR160" s="4" t="str">
        <f t="shared" si="25"/>
        <v/>
      </c>
      <c r="AT160" s="2">
        <f t="shared" si="46"/>
        <v>53</v>
      </c>
      <c r="AU160" s="4">
        <f t="shared" si="26"/>
        <v>5.3</v>
      </c>
      <c r="AV160" s="4">
        <f t="shared" si="27"/>
        <v>-1.4224</v>
      </c>
      <c r="AY160" s="4">
        <f t="shared" si="28"/>
        <v>0</v>
      </c>
      <c r="AZ160" s="13" t="str">
        <f t="shared" si="54"/>
        <v/>
      </c>
      <c r="BA160" s="4" t="str">
        <f t="shared" si="30"/>
        <v/>
      </c>
      <c r="BC160" s="2">
        <f t="shared" si="47"/>
        <v>53</v>
      </c>
      <c r="BD160" s="4">
        <f t="shared" si="31"/>
        <v>5.3</v>
      </c>
      <c r="BE160" s="4">
        <f t="shared" si="32"/>
        <v>-1.4224</v>
      </c>
      <c r="BH160" s="4">
        <f t="shared" si="33"/>
        <v>0</v>
      </c>
      <c r="BI160" s="13" t="str">
        <f t="shared" si="55"/>
        <v/>
      </c>
      <c r="BJ160" s="4" t="str">
        <f t="shared" si="35"/>
        <v/>
      </c>
      <c r="BL160" s="2">
        <f t="shared" si="48"/>
        <v>53</v>
      </c>
      <c r="BM160" s="4">
        <f t="shared" si="36"/>
        <v>5.3</v>
      </c>
      <c r="BN160" s="4">
        <f t="shared" si="37"/>
        <v>-1.4224</v>
      </c>
      <c r="BQ160" s="4">
        <f t="shared" si="38"/>
        <v>0</v>
      </c>
      <c r="BR160" s="13" t="str">
        <f t="shared" si="56"/>
        <v/>
      </c>
      <c r="BS160" s="4" t="str">
        <f t="shared" si="40"/>
        <v/>
      </c>
    </row>
    <row r="161">
      <c r="A161" s="2">
        <f t="shared" si="41"/>
        <v>53.5</v>
      </c>
      <c r="B161" s="4">
        <f t="shared" si="1"/>
        <v>5.35</v>
      </c>
      <c r="C161" s="4">
        <f t="shared" si="2"/>
        <v>-1.4478</v>
      </c>
      <c r="F161" s="4">
        <f t="shared" si="3"/>
        <v>0</v>
      </c>
      <c r="G161" s="13" t="str">
        <f t="shared" si="49"/>
        <v/>
      </c>
      <c r="H161" s="4" t="str">
        <f t="shared" si="5"/>
        <v/>
      </c>
      <c r="J161" s="2">
        <f t="shared" si="42"/>
        <v>53.5</v>
      </c>
      <c r="K161" s="4">
        <f t="shared" si="6"/>
        <v>5.35</v>
      </c>
      <c r="L161" s="4">
        <f t="shared" si="7"/>
        <v>-1.4478</v>
      </c>
      <c r="O161" s="4">
        <f t="shared" si="8"/>
        <v>0</v>
      </c>
      <c r="P161" s="13" t="str">
        <f t="shared" si="50"/>
        <v/>
      </c>
      <c r="Q161" s="4" t="str">
        <f t="shared" si="10"/>
        <v/>
      </c>
      <c r="S161" s="2">
        <f t="shared" si="43"/>
        <v>53.5</v>
      </c>
      <c r="T161" s="4">
        <f t="shared" si="11"/>
        <v>160.5</v>
      </c>
      <c r="U161" s="4">
        <f t="shared" si="12"/>
        <v>-1.65</v>
      </c>
      <c r="X161" s="4">
        <f t="shared" si="13"/>
        <v>0</v>
      </c>
      <c r="Y161" s="13" t="str">
        <f t="shared" si="51"/>
        <v/>
      </c>
      <c r="Z161" s="4" t="str">
        <f t="shared" si="15"/>
        <v/>
      </c>
      <c r="AB161" s="2">
        <f t="shared" si="44"/>
        <v>53.5</v>
      </c>
      <c r="AC161" s="4">
        <f t="shared" si="16"/>
        <v>5.35</v>
      </c>
      <c r="AD161" s="4">
        <f t="shared" si="17"/>
        <v>-1.4478</v>
      </c>
      <c r="AG161" s="4">
        <f t="shared" si="18"/>
        <v>0</v>
      </c>
      <c r="AH161" s="13" t="str">
        <f t="shared" si="52"/>
        <v/>
      </c>
      <c r="AI161" s="4" t="str">
        <f t="shared" si="20"/>
        <v/>
      </c>
      <c r="AK161" s="2">
        <f t="shared" si="45"/>
        <v>53.5</v>
      </c>
      <c r="AL161" s="4">
        <f t="shared" si="21"/>
        <v>5.35</v>
      </c>
      <c r="AM161" s="4">
        <f t="shared" si="22"/>
        <v>-1.4478</v>
      </c>
      <c r="AP161" s="4">
        <f t="shared" si="23"/>
        <v>0</v>
      </c>
      <c r="AQ161" s="13" t="str">
        <f t="shared" si="53"/>
        <v/>
      </c>
      <c r="AR161" s="4" t="str">
        <f t="shared" si="25"/>
        <v/>
      </c>
      <c r="AT161" s="2">
        <f t="shared" si="46"/>
        <v>53.5</v>
      </c>
      <c r="AU161" s="4">
        <f t="shared" si="26"/>
        <v>5.35</v>
      </c>
      <c r="AV161" s="4">
        <f t="shared" si="27"/>
        <v>-1.4478</v>
      </c>
      <c r="AY161" s="4">
        <f t="shared" si="28"/>
        <v>0</v>
      </c>
      <c r="AZ161" s="13" t="str">
        <f t="shared" si="54"/>
        <v/>
      </c>
      <c r="BA161" s="4" t="str">
        <f t="shared" si="30"/>
        <v/>
      </c>
      <c r="BC161" s="2">
        <f t="shared" si="47"/>
        <v>53.5</v>
      </c>
      <c r="BD161" s="4">
        <f t="shared" si="31"/>
        <v>5.35</v>
      </c>
      <c r="BE161" s="4">
        <f t="shared" si="32"/>
        <v>-1.4478</v>
      </c>
      <c r="BH161" s="4">
        <f t="shared" si="33"/>
        <v>0</v>
      </c>
      <c r="BI161" s="13" t="str">
        <f t="shared" si="55"/>
        <v/>
      </c>
      <c r="BJ161" s="4" t="str">
        <f t="shared" si="35"/>
        <v/>
      </c>
      <c r="BL161" s="2">
        <f t="shared" si="48"/>
        <v>53.5</v>
      </c>
      <c r="BM161" s="4">
        <f t="shared" si="36"/>
        <v>5.35</v>
      </c>
      <c r="BN161" s="4">
        <f t="shared" si="37"/>
        <v>-1.4478</v>
      </c>
      <c r="BQ161" s="4">
        <f t="shared" si="38"/>
        <v>0</v>
      </c>
      <c r="BR161" s="13" t="str">
        <f t="shared" si="56"/>
        <v/>
      </c>
      <c r="BS161" s="4" t="str">
        <f t="shared" si="40"/>
        <v/>
      </c>
    </row>
    <row r="162">
      <c r="A162" s="2">
        <f t="shared" si="41"/>
        <v>54</v>
      </c>
      <c r="B162" s="4">
        <f t="shared" si="1"/>
        <v>5.4</v>
      </c>
      <c r="C162" s="4">
        <f t="shared" si="2"/>
        <v>-1.4732</v>
      </c>
      <c r="F162" s="4">
        <f t="shared" si="3"/>
        <v>0</v>
      </c>
      <c r="G162" s="13" t="str">
        <f t="shared" si="49"/>
        <v/>
      </c>
      <c r="H162" s="4" t="str">
        <f t="shared" si="5"/>
        <v/>
      </c>
      <c r="J162" s="2">
        <f t="shared" si="42"/>
        <v>54</v>
      </c>
      <c r="K162" s="4">
        <f t="shared" si="6"/>
        <v>5.4</v>
      </c>
      <c r="L162" s="4">
        <f t="shared" si="7"/>
        <v>-1.4732</v>
      </c>
      <c r="O162" s="4">
        <f t="shared" si="8"/>
        <v>0</v>
      </c>
      <c r="P162" s="13" t="str">
        <f t="shared" si="50"/>
        <v/>
      </c>
      <c r="Q162" s="4" t="str">
        <f t="shared" si="10"/>
        <v/>
      </c>
      <c r="S162" s="2">
        <f t="shared" si="43"/>
        <v>54</v>
      </c>
      <c r="T162" s="4">
        <f t="shared" si="11"/>
        <v>162</v>
      </c>
      <c r="U162" s="4">
        <f t="shared" si="12"/>
        <v>-1.68</v>
      </c>
      <c r="V162" s="4">
        <f>151+9/16</f>
        <v>151.5625</v>
      </c>
      <c r="W162" s="2">
        <v>154.5</v>
      </c>
      <c r="X162" s="4">
        <f t="shared" si="13"/>
        <v>2.9375</v>
      </c>
      <c r="Y162" s="13">
        <f t="shared" si="51"/>
        <v>0.9947229183</v>
      </c>
      <c r="Z162" s="4">
        <f t="shared" si="15"/>
        <v>0</v>
      </c>
      <c r="AB162" s="2">
        <f t="shared" si="44"/>
        <v>54</v>
      </c>
      <c r="AC162" s="4">
        <f t="shared" si="16"/>
        <v>5.4</v>
      </c>
      <c r="AD162" s="4">
        <f t="shared" si="17"/>
        <v>-1.4732</v>
      </c>
      <c r="AG162" s="4">
        <f t="shared" si="18"/>
        <v>0</v>
      </c>
      <c r="AH162" s="13" t="str">
        <f t="shared" si="52"/>
        <v/>
      </c>
      <c r="AI162" s="4" t="str">
        <f t="shared" si="20"/>
        <v/>
      </c>
      <c r="AK162" s="2">
        <f t="shared" si="45"/>
        <v>54</v>
      </c>
      <c r="AL162" s="4">
        <f t="shared" si="21"/>
        <v>5.4</v>
      </c>
      <c r="AM162" s="4">
        <f t="shared" si="22"/>
        <v>-1.4732</v>
      </c>
      <c r="AP162" s="4">
        <f t="shared" si="23"/>
        <v>0</v>
      </c>
      <c r="AQ162" s="13" t="str">
        <f t="shared" si="53"/>
        <v/>
      </c>
      <c r="AR162" s="4" t="str">
        <f t="shared" si="25"/>
        <v/>
      </c>
      <c r="AT162" s="2">
        <f t="shared" si="46"/>
        <v>54</v>
      </c>
      <c r="AU162" s="4">
        <f t="shared" si="26"/>
        <v>5.4</v>
      </c>
      <c r="AV162" s="4">
        <f t="shared" si="27"/>
        <v>-1.4732</v>
      </c>
      <c r="AY162" s="4">
        <f t="shared" si="28"/>
        <v>0</v>
      </c>
      <c r="AZ162" s="13" t="str">
        <f t="shared" si="54"/>
        <v/>
      </c>
      <c r="BA162" s="4" t="str">
        <f t="shared" si="30"/>
        <v/>
      </c>
      <c r="BC162" s="2">
        <f t="shared" si="47"/>
        <v>54</v>
      </c>
      <c r="BD162" s="4">
        <f t="shared" si="31"/>
        <v>5.4</v>
      </c>
      <c r="BE162" s="4">
        <f t="shared" si="32"/>
        <v>-1.4732</v>
      </c>
      <c r="BH162" s="4">
        <f t="shared" si="33"/>
        <v>0</v>
      </c>
      <c r="BI162" s="13" t="str">
        <f t="shared" si="55"/>
        <v/>
      </c>
      <c r="BJ162" s="4" t="str">
        <f t="shared" si="35"/>
        <v/>
      </c>
      <c r="BL162" s="2">
        <f t="shared" si="48"/>
        <v>54</v>
      </c>
      <c r="BM162" s="4">
        <f t="shared" si="36"/>
        <v>5.4</v>
      </c>
      <c r="BN162" s="4">
        <f t="shared" si="37"/>
        <v>-1.4732</v>
      </c>
      <c r="BQ162" s="4">
        <f t="shared" si="38"/>
        <v>0</v>
      </c>
      <c r="BR162" s="13" t="str">
        <f t="shared" si="56"/>
        <v/>
      </c>
      <c r="BS162" s="4" t="str">
        <f t="shared" si="40"/>
        <v/>
      </c>
    </row>
    <row r="163">
      <c r="A163" s="2">
        <f t="shared" si="41"/>
        <v>54.5</v>
      </c>
      <c r="B163" s="4">
        <f t="shared" si="1"/>
        <v>5.45</v>
      </c>
      <c r="C163" s="4">
        <f t="shared" si="2"/>
        <v>-1.4986</v>
      </c>
      <c r="F163" s="4">
        <f t="shared" si="3"/>
        <v>0</v>
      </c>
      <c r="G163" s="13" t="str">
        <f t="shared" si="49"/>
        <v/>
      </c>
      <c r="H163" s="4" t="str">
        <f t="shared" si="5"/>
        <v/>
      </c>
      <c r="J163" s="2">
        <f t="shared" si="42"/>
        <v>54.5</v>
      </c>
      <c r="K163" s="4">
        <f t="shared" si="6"/>
        <v>5.45</v>
      </c>
      <c r="L163" s="4">
        <f t="shared" si="7"/>
        <v>-1.4986</v>
      </c>
      <c r="O163" s="4">
        <f t="shared" si="8"/>
        <v>0</v>
      </c>
      <c r="P163" s="13" t="str">
        <f t="shared" si="50"/>
        <v/>
      </c>
      <c r="Q163" s="4" t="str">
        <f t="shared" si="10"/>
        <v/>
      </c>
      <c r="S163" s="2">
        <f t="shared" si="43"/>
        <v>54.5</v>
      </c>
      <c r="T163" s="4">
        <f t="shared" si="11"/>
        <v>163.5</v>
      </c>
      <c r="U163" s="4">
        <f t="shared" si="12"/>
        <v>-1.71</v>
      </c>
      <c r="X163" s="4">
        <f t="shared" si="13"/>
        <v>0</v>
      </c>
      <c r="Y163" s="13" t="str">
        <f t="shared" si="51"/>
        <v/>
      </c>
      <c r="Z163" s="4" t="str">
        <f t="shared" si="15"/>
        <v/>
      </c>
      <c r="AB163" s="2">
        <f t="shared" si="44"/>
        <v>54.5</v>
      </c>
      <c r="AC163" s="4">
        <f t="shared" si="16"/>
        <v>5.45</v>
      </c>
      <c r="AD163" s="4">
        <f t="shared" si="17"/>
        <v>-1.4986</v>
      </c>
      <c r="AG163" s="4">
        <f t="shared" si="18"/>
        <v>0</v>
      </c>
      <c r="AH163" s="13" t="str">
        <f t="shared" si="52"/>
        <v/>
      </c>
      <c r="AI163" s="4" t="str">
        <f t="shared" si="20"/>
        <v/>
      </c>
      <c r="AK163" s="2">
        <f t="shared" si="45"/>
        <v>54.5</v>
      </c>
      <c r="AL163" s="4">
        <f t="shared" si="21"/>
        <v>5.45</v>
      </c>
      <c r="AM163" s="4">
        <f t="shared" si="22"/>
        <v>-1.4986</v>
      </c>
      <c r="AP163" s="4">
        <f t="shared" si="23"/>
        <v>0</v>
      </c>
      <c r="AQ163" s="13" t="str">
        <f t="shared" si="53"/>
        <v/>
      </c>
      <c r="AR163" s="4" t="str">
        <f t="shared" si="25"/>
        <v/>
      </c>
      <c r="AT163" s="2">
        <f t="shared" si="46"/>
        <v>54.5</v>
      </c>
      <c r="AU163" s="4">
        <f t="shared" si="26"/>
        <v>5.45</v>
      </c>
      <c r="AV163" s="4">
        <f t="shared" si="27"/>
        <v>-1.4986</v>
      </c>
      <c r="AY163" s="4">
        <f t="shared" si="28"/>
        <v>0</v>
      </c>
      <c r="AZ163" s="13" t="str">
        <f t="shared" si="54"/>
        <v/>
      </c>
      <c r="BA163" s="4" t="str">
        <f t="shared" si="30"/>
        <v/>
      </c>
      <c r="BC163" s="2">
        <f t="shared" si="47"/>
        <v>54.5</v>
      </c>
      <c r="BD163" s="4">
        <f t="shared" si="31"/>
        <v>5.45</v>
      </c>
      <c r="BE163" s="4">
        <f t="shared" si="32"/>
        <v>-1.4986</v>
      </c>
      <c r="BH163" s="4">
        <f t="shared" si="33"/>
        <v>0</v>
      </c>
      <c r="BI163" s="13" t="str">
        <f t="shared" si="55"/>
        <v/>
      </c>
      <c r="BJ163" s="4" t="str">
        <f t="shared" si="35"/>
        <v/>
      </c>
      <c r="BL163" s="2">
        <f t="shared" si="48"/>
        <v>54.5</v>
      </c>
      <c r="BM163" s="4">
        <f t="shared" si="36"/>
        <v>5.45</v>
      </c>
      <c r="BN163" s="4">
        <f t="shared" si="37"/>
        <v>-1.4986</v>
      </c>
      <c r="BQ163" s="4">
        <f t="shared" si="38"/>
        <v>0</v>
      </c>
      <c r="BR163" s="13" t="str">
        <f t="shared" si="56"/>
        <v/>
      </c>
      <c r="BS163" s="4" t="str">
        <f t="shared" si="40"/>
        <v/>
      </c>
    </row>
    <row r="164">
      <c r="A164" s="2">
        <f t="shared" si="41"/>
        <v>55</v>
      </c>
      <c r="B164" s="4">
        <f t="shared" si="1"/>
        <v>5.5</v>
      </c>
      <c r="C164" s="4">
        <f t="shared" si="2"/>
        <v>-1.524</v>
      </c>
      <c r="F164" s="4">
        <f t="shared" si="3"/>
        <v>0</v>
      </c>
      <c r="G164" s="13" t="str">
        <f t="shared" si="49"/>
        <v/>
      </c>
      <c r="H164" s="4" t="str">
        <f t="shared" si="5"/>
        <v/>
      </c>
      <c r="J164" s="2">
        <f t="shared" si="42"/>
        <v>55</v>
      </c>
      <c r="K164" s="4">
        <f t="shared" si="6"/>
        <v>5.5</v>
      </c>
      <c r="L164" s="4">
        <f t="shared" si="7"/>
        <v>-1.524</v>
      </c>
      <c r="O164" s="4">
        <f t="shared" si="8"/>
        <v>0</v>
      </c>
      <c r="P164" s="13" t="str">
        <f t="shared" si="50"/>
        <v/>
      </c>
      <c r="Q164" s="4" t="str">
        <f t="shared" si="10"/>
        <v/>
      </c>
      <c r="S164" s="2">
        <f t="shared" si="43"/>
        <v>55</v>
      </c>
      <c r="T164" s="4">
        <f t="shared" si="11"/>
        <v>165</v>
      </c>
      <c r="U164" s="4">
        <f t="shared" si="12"/>
        <v>-1.74</v>
      </c>
      <c r="V164" s="4">
        <f>151+9/16</f>
        <v>151.5625</v>
      </c>
      <c r="W164" s="4">
        <f>154.5+1/32</f>
        <v>154.53125</v>
      </c>
      <c r="X164" s="4">
        <f t="shared" si="13"/>
        <v>2.96875</v>
      </c>
      <c r="Y164" s="13">
        <f t="shared" si="51"/>
        <v>1</v>
      </c>
      <c r="Z164" s="4">
        <f t="shared" si="15"/>
        <v>0</v>
      </c>
      <c r="AB164" s="2">
        <f t="shared" si="44"/>
        <v>55</v>
      </c>
      <c r="AC164" s="4">
        <f t="shared" si="16"/>
        <v>5.5</v>
      </c>
      <c r="AD164" s="4">
        <f t="shared" si="17"/>
        <v>-1.524</v>
      </c>
      <c r="AG164" s="4">
        <f t="shared" si="18"/>
        <v>0</v>
      </c>
      <c r="AH164" s="13" t="str">
        <f t="shared" si="52"/>
        <v/>
      </c>
      <c r="AI164" s="4" t="str">
        <f t="shared" si="20"/>
        <v/>
      </c>
      <c r="AK164" s="2">
        <f t="shared" si="45"/>
        <v>55</v>
      </c>
      <c r="AL164" s="4">
        <f t="shared" si="21"/>
        <v>5.5</v>
      </c>
      <c r="AM164" s="4">
        <f t="shared" si="22"/>
        <v>-1.524</v>
      </c>
      <c r="AP164" s="4">
        <f t="shared" si="23"/>
        <v>0</v>
      </c>
      <c r="AQ164" s="13" t="str">
        <f t="shared" si="53"/>
        <v/>
      </c>
      <c r="AR164" s="4" t="str">
        <f t="shared" si="25"/>
        <v/>
      </c>
      <c r="AT164" s="2">
        <f t="shared" si="46"/>
        <v>55</v>
      </c>
      <c r="AU164" s="4">
        <f t="shared" si="26"/>
        <v>5.5</v>
      </c>
      <c r="AV164" s="4">
        <f t="shared" si="27"/>
        <v>-1.524</v>
      </c>
      <c r="AY164" s="4">
        <f t="shared" si="28"/>
        <v>0</v>
      </c>
      <c r="AZ164" s="13" t="str">
        <f t="shared" si="54"/>
        <v/>
      </c>
      <c r="BA164" s="4" t="str">
        <f t="shared" si="30"/>
        <v/>
      </c>
      <c r="BC164" s="2">
        <f t="shared" si="47"/>
        <v>55</v>
      </c>
      <c r="BD164" s="4">
        <f t="shared" si="31"/>
        <v>5.5</v>
      </c>
      <c r="BE164" s="4">
        <f t="shared" si="32"/>
        <v>-1.524</v>
      </c>
      <c r="BH164" s="4">
        <f t="shared" si="33"/>
        <v>0</v>
      </c>
      <c r="BI164" s="13" t="str">
        <f t="shared" si="55"/>
        <v/>
      </c>
      <c r="BJ164" s="4" t="str">
        <f t="shared" si="35"/>
        <v/>
      </c>
      <c r="BL164" s="2">
        <f t="shared" si="48"/>
        <v>55</v>
      </c>
      <c r="BM164" s="4">
        <f t="shared" si="36"/>
        <v>5.5</v>
      </c>
      <c r="BN164" s="4">
        <f t="shared" si="37"/>
        <v>-1.524</v>
      </c>
      <c r="BQ164" s="4">
        <f t="shared" si="38"/>
        <v>0</v>
      </c>
      <c r="BR164" s="13" t="str">
        <f t="shared" si="56"/>
        <v/>
      </c>
      <c r="BS164" s="4" t="str">
        <f t="shared" si="40"/>
        <v/>
      </c>
    </row>
    <row r="165">
      <c r="A165" s="2">
        <f t="shared" si="41"/>
        <v>55.5</v>
      </c>
      <c r="B165" s="4">
        <f t="shared" si="1"/>
        <v>5.55</v>
      </c>
      <c r="C165" s="4">
        <f t="shared" si="2"/>
        <v>-1.5494</v>
      </c>
      <c r="F165" s="4">
        <f t="shared" si="3"/>
        <v>0</v>
      </c>
      <c r="G165" s="13" t="str">
        <f t="shared" si="49"/>
        <v/>
      </c>
      <c r="H165" s="4" t="str">
        <f t="shared" si="5"/>
        <v/>
      </c>
      <c r="J165" s="2">
        <f t="shared" si="42"/>
        <v>55.5</v>
      </c>
      <c r="K165" s="4">
        <f t="shared" si="6"/>
        <v>5.55</v>
      </c>
      <c r="L165" s="4">
        <f t="shared" si="7"/>
        <v>-1.5494</v>
      </c>
      <c r="O165" s="4">
        <f t="shared" si="8"/>
        <v>0</v>
      </c>
      <c r="P165" s="13" t="str">
        <f t="shared" si="50"/>
        <v/>
      </c>
      <c r="Q165" s="4" t="str">
        <f t="shared" si="10"/>
        <v/>
      </c>
      <c r="S165" s="2">
        <f t="shared" si="43"/>
        <v>55.5</v>
      </c>
      <c r="T165" s="4">
        <f t="shared" si="11"/>
        <v>166.5</v>
      </c>
      <c r="U165" s="4">
        <f t="shared" si="12"/>
        <v>-1.77</v>
      </c>
      <c r="X165" s="4">
        <f t="shared" si="13"/>
        <v>0</v>
      </c>
      <c r="Y165" s="13" t="str">
        <f t="shared" si="51"/>
        <v/>
      </c>
      <c r="Z165" s="4" t="str">
        <f t="shared" si="15"/>
        <v/>
      </c>
      <c r="AB165" s="2">
        <f t="shared" si="44"/>
        <v>55.5</v>
      </c>
      <c r="AC165" s="4">
        <f t="shared" si="16"/>
        <v>5.55</v>
      </c>
      <c r="AD165" s="4">
        <f t="shared" si="17"/>
        <v>-1.5494</v>
      </c>
      <c r="AG165" s="4">
        <f t="shared" si="18"/>
        <v>0</v>
      </c>
      <c r="AH165" s="13" t="str">
        <f t="shared" si="52"/>
        <v/>
      </c>
      <c r="AI165" s="4" t="str">
        <f t="shared" si="20"/>
        <v/>
      </c>
      <c r="AK165" s="2">
        <f t="shared" si="45"/>
        <v>55.5</v>
      </c>
      <c r="AL165" s="4">
        <f t="shared" si="21"/>
        <v>5.55</v>
      </c>
      <c r="AM165" s="4">
        <f t="shared" si="22"/>
        <v>-1.5494</v>
      </c>
      <c r="AP165" s="4">
        <f t="shared" si="23"/>
        <v>0</v>
      </c>
      <c r="AQ165" s="13" t="str">
        <f t="shared" si="53"/>
        <v/>
      </c>
      <c r="AR165" s="4" t="str">
        <f t="shared" si="25"/>
        <v/>
      </c>
      <c r="AT165" s="2">
        <f t="shared" si="46"/>
        <v>55.5</v>
      </c>
      <c r="AU165" s="4">
        <f t="shared" si="26"/>
        <v>5.55</v>
      </c>
      <c r="AV165" s="4">
        <f t="shared" si="27"/>
        <v>-1.5494</v>
      </c>
      <c r="AY165" s="4">
        <f t="shared" si="28"/>
        <v>0</v>
      </c>
      <c r="AZ165" s="13" t="str">
        <f t="shared" si="54"/>
        <v/>
      </c>
      <c r="BA165" s="4" t="str">
        <f t="shared" si="30"/>
        <v/>
      </c>
      <c r="BC165" s="2">
        <f t="shared" si="47"/>
        <v>55.5</v>
      </c>
      <c r="BD165" s="4">
        <f t="shared" si="31"/>
        <v>5.55</v>
      </c>
      <c r="BE165" s="4">
        <f t="shared" si="32"/>
        <v>-1.5494</v>
      </c>
      <c r="BH165" s="4">
        <f t="shared" si="33"/>
        <v>0</v>
      </c>
      <c r="BI165" s="13" t="str">
        <f t="shared" si="55"/>
        <v/>
      </c>
      <c r="BJ165" s="4" t="str">
        <f t="shared" si="35"/>
        <v/>
      </c>
      <c r="BL165" s="2">
        <f t="shared" si="48"/>
        <v>55.5</v>
      </c>
      <c r="BM165" s="4">
        <f t="shared" si="36"/>
        <v>5.55</v>
      </c>
      <c r="BN165" s="4">
        <f t="shared" si="37"/>
        <v>-1.5494</v>
      </c>
      <c r="BQ165" s="4">
        <f t="shared" si="38"/>
        <v>0</v>
      </c>
      <c r="BR165" s="13" t="str">
        <f t="shared" si="56"/>
        <v/>
      </c>
      <c r="BS165" s="4" t="str">
        <f t="shared" si="40"/>
        <v/>
      </c>
    </row>
    <row r="166">
      <c r="A166" s="2">
        <f t="shared" si="41"/>
        <v>56</v>
      </c>
      <c r="B166" s="4">
        <f t="shared" si="1"/>
        <v>5.6</v>
      </c>
      <c r="C166" s="4">
        <f t="shared" si="2"/>
        <v>-1.5748</v>
      </c>
      <c r="F166" s="4">
        <f t="shared" si="3"/>
        <v>0</v>
      </c>
      <c r="G166" s="13" t="str">
        <f t="shared" si="49"/>
        <v/>
      </c>
      <c r="H166" s="4" t="str">
        <f t="shared" si="5"/>
        <v/>
      </c>
      <c r="J166" s="2">
        <f t="shared" si="42"/>
        <v>56</v>
      </c>
      <c r="K166" s="4">
        <f t="shared" si="6"/>
        <v>5.6</v>
      </c>
      <c r="L166" s="4">
        <f t="shared" si="7"/>
        <v>-1.5748</v>
      </c>
      <c r="O166" s="4">
        <f t="shared" si="8"/>
        <v>0</v>
      </c>
      <c r="P166" s="13" t="str">
        <f t="shared" si="50"/>
        <v/>
      </c>
      <c r="Q166" s="4" t="str">
        <f t="shared" si="10"/>
        <v/>
      </c>
      <c r="S166" s="2">
        <f t="shared" si="43"/>
        <v>56</v>
      </c>
      <c r="T166" s="4">
        <f t="shared" si="11"/>
        <v>168</v>
      </c>
      <c r="U166" s="4">
        <f t="shared" si="12"/>
        <v>-1.8</v>
      </c>
      <c r="V166" s="4">
        <f>151+9/16</f>
        <v>151.5625</v>
      </c>
      <c r="W166" s="4">
        <f>154.5+1/32</f>
        <v>154.53125</v>
      </c>
      <c r="X166" s="4">
        <f t="shared" si="13"/>
        <v>2.96875</v>
      </c>
      <c r="Y166" s="13">
        <f t="shared" si="51"/>
        <v>1</v>
      </c>
      <c r="Z166" s="4">
        <f t="shared" si="15"/>
        <v>0</v>
      </c>
      <c r="AB166" s="2">
        <f t="shared" si="44"/>
        <v>56</v>
      </c>
      <c r="AC166" s="4">
        <f t="shared" si="16"/>
        <v>5.6</v>
      </c>
      <c r="AD166" s="4">
        <f t="shared" si="17"/>
        <v>-1.5748</v>
      </c>
      <c r="AG166" s="4">
        <f t="shared" si="18"/>
        <v>0</v>
      </c>
      <c r="AH166" s="13" t="str">
        <f t="shared" si="52"/>
        <v/>
      </c>
      <c r="AI166" s="4" t="str">
        <f t="shared" si="20"/>
        <v/>
      </c>
      <c r="AK166" s="2">
        <f t="shared" si="45"/>
        <v>56</v>
      </c>
      <c r="AL166" s="4">
        <f t="shared" si="21"/>
        <v>5.6</v>
      </c>
      <c r="AM166" s="4">
        <f t="shared" si="22"/>
        <v>-1.5748</v>
      </c>
      <c r="AP166" s="4">
        <f t="shared" si="23"/>
        <v>0</v>
      </c>
      <c r="AQ166" s="13" t="str">
        <f t="shared" si="53"/>
        <v/>
      </c>
      <c r="AR166" s="4" t="str">
        <f t="shared" si="25"/>
        <v/>
      </c>
      <c r="AT166" s="2">
        <f t="shared" si="46"/>
        <v>56</v>
      </c>
      <c r="AU166" s="4">
        <f t="shared" si="26"/>
        <v>5.6</v>
      </c>
      <c r="AV166" s="4">
        <f t="shared" si="27"/>
        <v>-1.5748</v>
      </c>
      <c r="AY166" s="4">
        <f t="shared" si="28"/>
        <v>0</v>
      </c>
      <c r="AZ166" s="13" t="str">
        <f t="shared" si="54"/>
        <v/>
      </c>
      <c r="BA166" s="4" t="str">
        <f t="shared" si="30"/>
        <v/>
      </c>
      <c r="BC166" s="2">
        <f t="shared" si="47"/>
        <v>56</v>
      </c>
      <c r="BD166" s="4">
        <f t="shared" si="31"/>
        <v>5.6</v>
      </c>
      <c r="BE166" s="4">
        <f t="shared" si="32"/>
        <v>-1.5748</v>
      </c>
      <c r="BH166" s="4">
        <f t="shared" si="33"/>
        <v>0</v>
      </c>
      <c r="BI166" s="13" t="str">
        <f t="shared" si="55"/>
        <v/>
      </c>
      <c r="BJ166" s="4" t="str">
        <f t="shared" si="35"/>
        <v/>
      </c>
      <c r="BL166" s="2">
        <f t="shared" si="48"/>
        <v>56</v>
      </c>
      <c r="BM166" s="4">
        <f t="shared" si="36"/>
        <v>5.6</v>
      </c>
      <c r="BN166" s="4">
        <f t="shared" si="37"/>
        <v>-1.5748</v>
      </c>
      <c r="BQ166" s="4">
        <f t="shared" si="38"/>
        <v>0</v>
      </c>
      <c r="BR166" s="13" t="str">
        <f t="shared" si="56"/>
        <v/>
      </c>
      <c r="BS166" s="4" t="str">
        <f t="shared" si="40"/>
        <v/>
      </c>
    </row>
    <row r="167">
      <c r="A167" s="2">
        <f t="shared" si="41"/>
        <v>56.5</v>
      </c>
      <c r="B167" s="4">
        <f t="shared" si="1"/>
        <v>5.65</v>
      </c>
      <c r="C167" s="4">
        <f t="shared" si="2"/>
        <v>-1.6002</v>
      </c>
      <c r="F167" s="4">
        <f t="shared" si="3"/>
        <v>0</v>
      </c>
      <c r="G167" s="13" t="str">
        <f t="shared" si="49"/>
        <v/>
      </c>
      <c r="H167" s="4" t="str">
        <f t="shared" si="5"/>
        <v/>
      </c>
      <c r="J167" s="2">
        <f t="shared" si="42"/>
        <v>56.5</v>
      </c>
      <c r="K167" s="4">
        <f t="shared" si="6"/>
        <v>5.65</v>
      </c>
      <c r="L167" s="4">
        <f t="shared" si="7"/>
        <v>-1.6002</v>
      </c>
      <c r="O167" s="4">
        <f t="shared" si="8"/>
        <v>0</v>
      </c>
      <c r="P167" s="13" t="str">
        <f t="shared" si="50"/>
        <v/>
      </c>
      <c r="Q167" s="4" t="str">
        <f t="shared" si="10"/>
        <v/>
      </c>
      <c r="S167" s="2">
        <f t="shared" si="43"/>
        <v>56.5</v>
      </c>
      <c r="T167" s="4">
        <f t="shared" si="11"/>
        <v>169.5</v>
      </c>
      <c r="U167" s="4">
        <f t="shared" si="12"/>
        <v>-1.83</v>
      </c>
      <c r="X167" s="4">
        <f t="shared" si="13"/>
        <v>0</v>
      </c>
      <c r="Y167" s="13" t="str">
        <f t="shared" si="51"/>
        <v/>
      </c>
      <c r="Z167" s="4" t="str">
        <f t="shared" si="15"/>
        <v/>
      </c>
      <c r="AB167" s="2">
        <f t="shared" si="44"/>
        <v>56.5</v>
      </c>
      <c r="AC167" s="4">
        <f t="shared" si="16"/>
        <v>5.65</v>
      </c>
      <c r="AD167" s="4">
        <f t="shared" si="17"/>
        <v>-1.6002</v>
      </c>
      <c r="AG167" s="4">
        <f t="shared" si="18"/>
        <v>0</v>
      </c>
      <c r="AH167" s="13" t="str">
        <f t="shared" si="52"/>
        <v/>
      </c>
      <c r="AI167" s="4" t="str">
        <f t="shared" si="20"/>
        <v/>
      </c>
      <c r="AK167" s="2">
        <f t="shared" si="45"/>
        <v>56.5</v>
      </c>
      <c r="AL167" s="4">
        <f t="shared" si="21"/>
        <v>5.65</v>
      </c>
      <c r="AM167" s="4">
        <f t="shared" si="22"/>
        <v>-1.6002</v>
      </c>
      <c r="AP167" s="4">
        <f t="shared" si="23"/>
        <v>0</v>
      </c>
      <c r="AQ167" s="13" t="str">
        <f t="shared" si="53"/>
        <v/>
      </c>
      <c r="AR167" s="4" t="str">
        <f t="shared" si="25"/>
        <v/>
      </c>
      <c r="AT167" s="2">
        <f t="shared" si="46"/>
        <v>56.5</v>
      </c>
      <c r="AU167" s="4">
        <f t="shared" si="26"/>
        <v>5.65</v>
      </c>
      <c r="AV167" s="4">
        <f t="shared" si="27"/>
        <v>-1.6002</v>
      </c>
      <c r="AY167" s="4">
        <f t="shared" si="28"/>
        <v>0</v>
      </c>
      <c r="AZ167" s="13" t="str">
        <f t="shared" si="54"/>
        <v/>
      </c>
      <c r="BA167" s="4" t="str">
        <f t="shared" si="30"/>
        <v/>
      </c>
      <c r="BC167" s="2">
        <f t="shared" si="47"/>
        <v>56.5</v>
      </c>
      <c r="BD167" s="4">
        <f t="shared" si="31"/>
        <v>5.65</v>
      </c>
      <c r="BE167" s="4">
        <f t="shared" si="32"/>
        <v>-1.6002</v>
      </c>
      <c r="BH167" s="4">
        <f t="shared" si="33"/>
        <v>0</v>
      </c>
      <c r="BI167" s="13" t="str">
        <f t="shared" si="55"/>
        <v/>
      </c>
      <c r="BJ167" s="4" t="str">
        <f t="shared" si="35"/>
        <v/>
      </c>
      <c r="BL167" s="2">
        <f t="shared" si="48"/>
        <v>56.5</v>
      </c>
      <c r="BM167" s="4">
        <f t="shared" si="36"/>
        <v>5.65</v>
      </c>
      <c r="BN167" s="4">
        <f t="shared" si="37"/>
        <v>-1.6002</v>
      </c>
      <c r="BQ167" s="4">
        <f t="shared" si="38"/>
        <v>0</v>
      </c>
      <c r="BR167" s="13" t="str">
        <f t="shared" si="56"/>
        <v/>
      </c>
      <c r="BS167" s="4" t="str">
        <f t="shared" si="40"/>
        <v/>
      </c>
    </row>
    <row r="168">
      <c r="A168" s="2">
        <f t="shared" si="41"/>
        <v>57</v>
      </c>
      <c r="B168" s="4">
        <f t="shared" si="1"/>
        <v>5.7</v>
      </c>
      <c r="C168" s="4">
        <f t="shared" si="2"/>
        <v>-1.6256</v>
      </c>
      <c r="F168" s="4">
        <f t="shared" si="3"/>
        <v>0</v>
      </c>
      <c r="G168" s="13" t="str">
        <f t="shared" si="49"/>
        <v/>
      </c>
      <c r="H168" s="4" t="str">
        <f t="shared" si="5"/>
        <v/>
      </c>
      <c r="J168" s="2">
        <f t="shared" si="42"/>
        <v>57</v>
      </c>
      <c r="K168" s="4">
        <f t="shared" si="6"/>
        <v>5.7</v>
      </c>
      <c r="L168" s="4">
        <f t="shared" si="7"/>
        <v>-1.6256</v>
      </c>
      <c r="O168" s="4">
        <f t="shared" si="8"/>
        <v>0</v>
      </c>
      <c r="P168" s="13" t="str">
        <f t="shared" si="50"/>
        <v/>
      </c>
      <c r="Q168" s="4" t="str">
        <f t="shared" si="10"/>
        <v/>
      </c>
      <c r="S168" s="2">
        <f t="shared" si="43"/>
        <v>57</v>
      </c>
      <c r="T168" s="4">
        <f t="shared" si="11"/>
        <v>171</v>
      </c>
      <c r="U168" s="4">
        <f t="shared" si="12"/>
        <v>-1.86</v>
      </c>
      <c r="V168" s="4">
        <f>151+9/16</f>
        <v>151.5625</v>
      </c>
      <c r="W168" s="4">
        <f>154.5+1/32</f>
        <v>154.53125</v>
      </c>
      <c r="X168" s="4">
        <f t="shared" si="13"/>
        <v>2.96875</v>
      </c>
      <c r="Y168" s="13">
        <f t="shared" si="51"/>
        <v>1</v>
      </c>
      <c r="Z168" s="4">
        <f t="shared" si="15"/>
        <v>0</v>
      </c>
      <c r="AB168" s="2">
        <f t="shared" si="44"/>
        <v>57</v>
      </c>
      <c r="AC168" s="4">
        <f t="shared" si="16"/>
        <v>5.7</v>
      </c>
      <c r="AD168" s="4">
        <f t="shared" si="17"/>
        <v>-1.6256</v>
      </c>
      <c r="AG168" s="4">
        <f t="shared" si="18"/>
        <v>0</v>
      </c>
      <c r="AH168" s="13" t="str">
        <f t="shared" si="52"/>
        <v/>
      </c>
      <c r="AI168" s="4" t="str">
        <f t="shared" si="20"/>
        <v/>
      </c>
      <c r="AK168" s="2">
        <f t="shared" si="45"/>
        <v>57</v>
      </c>
      <c r="AL168" s="4">
        <f t="shared" si="21"/>
        <v>5.7</v>
      </c>
      <c r="AM168" s="4">
        <f t="shared" si="22"/>
        <v>-1.6256</v>
      </c>
      <c r="AP168" s="4">
        <f t="shared" si="23"/>
        <v>0</v>
      </c>
      <c r="AQ168" s="13" t="str">
        <f t="shared" si="53"/>
        <v/>
      </c>
      <c r="AR168" s="4" t="str">
        <f t="shared" si="25"/>
        <v/>
      </c>
      <c r="AT168" s="2">
        <f t="shared" si="46"/>
        <v>57</v>
      </c>
      <c r="AU168" s="4">
        <f t="shared" si="26"/>
        <v>5.7</v>
      </c>
      <c r="AV168" s="4">
        <f t="shared" si="27"/>
        <v>-1.6256</v>
      </c>
      <c r="AY168" s="4">
        <f t="shared" si="28"/>
        <v>0</v>
      </c>
      <c r="AZ168" s="13" t="str">
        <f t="shared" si="54"/>
        <v/>
      </c>
      <c r="BA168" s="4" t="str">
        <f t="shared" si="30"/>
        <v/>
      </c>
      <c r="BC168" s="2">
        <f t="shared" si="47"/>
        <v>57</v>
      </c>
      <c r="BD168" s="4">
        <f t="shared" si="31"/>
        <v>5.7</v>
      </c>
      <c r="BE168" s="4">
        <f t="shared" si="32"/>
        <v>-1.6256</v>
      </c>
      <c r="BH168" s="4">
        <f t="shared" si="33"/>
        <v>0</v>
      </c>
      <c r="BI168" s="13" t="str">
        <f t="shared" si="55"/>
        <v/>
      </c>
      <c r="BJ168" s="4" t="str">
        <f t="shared" si="35"/>
        <v/>
      </c>
      <c r="BL168" s="2">
        <f t="shared" si="48"/>
        <v>57</v>
      </c>
      <c r="BM168" s="4">
        <f t="shared" si="36"/>
        <v>5.7</v>
      </c>
      <c r="BN168" s="4">
        <f t="shared" si="37"/>
        <v>-1.6256</v>
      </c>
      <c r="BQ168" s="4">
        <f t="shared" si="38"/>
        <v>0</v>
      </c>
      <c r="BR168" s="13" t="str">
        <f t="shared" si="56"/>
        <v/>
      </c>
      <c r="BS168" s="4" t="str">
        <f t="shared" si="40"/>
        <v/>
      </c>
    </row>
    <row r="169">
      <c r="A169" s="2">
        <f t="shared" si="41"/>
        <v>57.5</v>
      </c>
      <c r="B169" s="4">
        <f t="shared" si="1"/>
        <v>5.75</v>
      </c>
      <c r="C169" s="4">
        <f t="shared" si="2"/>
        <v>-1.651</v>
      </c>
      <c r="F169" s="4">
        <f t="shared" si="3"/>
        <v>0</v>
      </c>
      <c r="G169" s="13" t="str">
        <f t="shared" si="49"/>
        <v/>
      </c>
      <c r="H169" s="4" t="str">
        <f t="shared" si="5"/>
        <v/>
      </c>
      <c r="J169" s="2">
        <f t="shared" si="42"/>
        <v>57.5</v>
      </c>
      <c r="K169" s="4">
        <f t="shared" si="6"/>
        <v>5.75</v>
      </c>
      <c r="L169" s="4">
        <f t="shared" si="7"/>
        <v>-1.651</v>
      </c>
      <c r="O169" s="4">
        <f t="shared" si="8"/>
        <v>0</v>
      </c>
      <c r="P169" s="13" t="str">
        <f t="shared" si="50"/>
        <v/>
      </c>
      <c r="Q169" s="4" t="str">
        <f t="shared" si="10"/>
        <v/>
      </c>
      <c r="S169" s="2">
        <f t="shared" si="43"/>
        <v>57.5</v>
      </c>
      <c r="T169" s="4">
        <f t="shared" si="11"/>
        <v>172.5</v>
      </c>
      <c r="U169" s="4">
        <f t="shared" si="12"/>
        <v>-1.89</v>
      </c>
      <c r="X169" s="4">
        <f t="shared" si="13"/>
        <v>0</v>
      </c>
      <c r="Y169" s="13" t="str">
        <f t="shared" si="51"/>
        <v/>
      </c>
      <c r="Z169" s="4" t="str">
        <f t="shared" si="15"/>
        <v/>
      </c>
      <c r="AB169" s="2">
        <f t="shared" si="44"/>
        <v>57.5</v>
      </c>
      <c r="AC169" s="4">
        <f t="shared" si="16"/>
        <v>5.75</v>
      </c>
      <c r="AD169" s="4">
        <f t="shared" si="17"/>
        <v>-1.651</v>
      </c>
      <c r="AG169" s="4">
        <f t="shared" si="18"/>
        <v>0</v>
      </c>
      <c r="AH169" s="13" t="str">
        <f t="shared" si="52"/>
        <v/>
      </c>
      <c r="AI169" s="4" t="str">
        <f t="shared" si="20"/>
        <v/>
      </c>
      <c r="AK169" s="2">
        <f t="shared" si="45"/>
        <v>57.5</v>
      </c>
      <c r="AL169" s="4">
        <f t="shared" si="21"/>
        <v>5.75</v>
      </c>
      <c r="AM169" s="4">
        <f t="shared" si="22"/>
        <v>-1.651</v>
      </c>
      <c r="AP169" s="4">
        <f t="shared" si="23"/>
        <v>0</v>
      </c>
      <c r="AQ169" s="13" t="str">
        <f t="shared" si="53"/>
        <v/>
      </c>
      <c r="AR169" s="4" t="str">
        <f t="shared" si="25"/>
        <v/>
      </c>
      <c r="AT169" s="2">
        <f t="shared" si="46"/>
        <v>57.5</v>
      </c>
      <c r="AU169" s="4">
        <f t="shared" si="26"/>
        <v>5.75</v>
      </c>
      <c r="AV169" s="4">
        <f t="shared" si="27"/>
        <v>-1.651</v>
      </c>
      <c r="AY169" s="4">
        <f t="shared" si="28"/>
        <v>0</v>
      </c>
      <c r="AZ169" s="13" t="str">
        <f t="shared" si="54"/>
        <v/>
      </c>
      <c r="BA169" s="4" t="str">
        <f t="shared" si="30"/>
        <v/>
      </c>
      <c r="BC169" s="2">
        <f t="shared" si="47"/>
        <v>57.5</v>
      </c>
      <c r="BD169" s="4">
        <f t="shared" si="31"/>
        <v>5.75</v>
      </c>
      <c r="BE169" s="4">
        <f t="shared" si="32"/>
        <v>-1.651</v>
      </c>
      <c r="BH169" s="4">
        <f t="shared" si="33"/>
        <v>0</v>
      </c>
      <c r="BI169" s="13" t="str">
        <f t="shared" si="55"/>
        <v/>
      </c>
      <c r="BJ169" s="4" t="str">
        <f t="shared" si="35"/>
        <v/>
      </c>
      <c r="BL169" s="2">
        <f t="shared" si="48"/>
        <v>57.5</v>
      </c>
      <c r="BM169" s="4">
        <f t="shared" si="36"/>
        <v>5.75</v>
      </c>
      <c r="BN169" s="4">
        <f t="shared" si="37"/>
        <v>-1.651</v>
      </c>
      <c r="BQ169" s="4">
        <f t="shared" si="38"/>
        <v>0</v>
      </c>
      <c r="BR169" s="13" t="str">
        <f t="shared" si="56"/>
        <v/>
      </c>
      <c r="BS169" s="4" t="str">
        <f t="shared" si="40"/>
        <v/>
      </c>
    </row>
    <row r="170">
      <c r="A170" s="2">
        <f t="shared" si="41"/>
        <v>58</v>
      </c>
      <c r="B170" s="4">
        <f t="shared" si="1"/>
        <v>5.8</v>
      </c>
      <c r="C170" s="4">
        <f t="shared" si="2"/>
        <v>-1.6764</v>
      </c>
      <c r="F170" s="4">
        <f t="shared" si="3"/>
        <v>0</v>
      </c>
      <c r="G170" s="13" t="str">
        <f t="shared" si="49"/>
        <v/>
      </c>
      <c r="H170" s="4" t="str">
        <f t="shared" si="5"/>
        <v/>
      </c>
      <c r="J170" s="2">
        <f t="shared" si="42"/>
        <v>58</v>
      </c>
      <c r="K170" s="4">
        <f t="shared" si="6"/>
        <v>5.8</v>
      </c>
      <c r="L170" s="4">
        <f t="shared" si="7"/>
        <v>-1.6764</v>
      </c>
      <c r="O170" s="4">
        <f t="shared" si="8"/>
        <v>0</v>
      </c>
      <c r="P170" s="13" t="str">
        <f t="shared" si="50"/>
        <v/>
      </c>
      <c r="Q170" s="4" t="str">
        <f t="shared" si="10"/>
        <v/>
      </c>
      <c r="S170" s="2">
        <f t="shared" si="43"/>
        <v>58</v>
      </c>
      <c r="T170" s="4">
        <f t="shared" si="11"/>
        <v>174</v>
      </c>
      <c r="U170" s="4">
        <f t="shared" si="12"/>
        <v>-1.92</v>
      </c>
      <c r="V170" s="4">
        <f>151+9/16</f>
        <v>151.5625</v>
      </c>
      <c r="W170" s="4">
        <f>154.5+1/32</f>
        <v>154.53125</v>
      </c>
      <c r="X170" s="4">
        <f t="shared" si="13"/>
        <v>2.96875</v>
      </c>
      <c r="Y170" s="13">
        <f t="shared" si="51"/>
        <v>1</v>
      </c>
      <c r="Z170" s="4">
        <f t="shared" si="15"/>
        <v>0</v>
      </c>
      <c r="AB170" s="2">
        <f t="shared" si="44"/>
        <v>58</v>
      </c>
      <c r="AC170" s="4">
        <f t="shared" si="16"/>
        <v>5.8</v>
      </c>
      <c r="AD170" s="4">
        <f t="shared" si="17"/>
        <v>-1.6764</v>
      </c>
      <c r="AG170" s="4">
        <f t="shared" si="18"/>
        <v>0</v>
      </c>
      <c r="AH170" s="13" t="str">
        <f t="shared" si="52"/>
        <v/>
      </c>
      <c r="AI170" s="4" t="str">
        <f t="shared" si="20"/>
        <v/>
      </c>
      <c r="AK170" s="2">
        <f t="shared" si="45"/>
        <v>58</v>
      </c>
      <c r="AL170" s="4">
        <f t="shared" si="21"/>
        <v>5.8</v>
      </c>
      <c r="AM170" s="4">
        <f t="shared" si="22"/>
        <v>-1.6764</v>
      </c>
      <c r="AP170" s="4">
        <f t="shared" si="23"/>
        <v>0</v>
      </c>
      <c r="AQ170" s="13" t="str">
        <f t="shared" si="53"/>
        <v/>
      </c>
      <c r="AR170" s="4" t="str">
        <f t="shared" si="25"/>
        <v/>
      </c>
      <c r="AT170" s="2">
        <f t="shared" si="46"/>
        <v>58</v>
      </c>
      <c r="AU170" s="4">
        <f t="shared" si="26"/>
        <v>5.8</v>
      </c>
      <c r="AV170" s="4">
        <f t="shared" si="27"/>
        <v>-1.6764</v>
      </c>
      <c r="AY170" s="4">
        <f t="shared" si="28"/>
        <v>0</v>
      </c>
      <c r="AZ170" s="13" t="str">
        <f t="shared" si="54"/>
        <v/>
      </c>
      <c r="BA170" s="4" t="str">
        <f t="shared" si="30"/>
        <v/>
      </c>
      <c r="BC170" s="2">
        <f t="shared" si="47"/>
        <v>58</v>
      </c>
      <c r="BD170" s="4">
        <f t="shared" si="31"/>
        <v>5.8</v>
      </c>
      <c r="BE170" s="4">
        <f t="shared" si="32"/>
        <v>-1.6764</v>
      </c>
      <c r="BH170" s="4">
        <f t="shared" si="33"/>
        <v>0</v>
      </c>
      <c r="BI170" s="13" t="str">
        <f t="shared" si="55"/>
        <v/>
      </c>
      <c r="BJ170" s="4" t="str">
        <f t="shared" si="35"/>
        <v/>
      </c>
      <c r="BL170" s="2">
        <f t="shared" si="48"/>
        <v>58</v>
      </c>
      <c r="BM170" s="4">
        <f t="shared" si="36"/>
        <v>5.8</v>
      </c>
      <c r="BN170" s="4">
        <f t="shared" si="37"/>
        <v>-1.6764</v>
      </c>
      <c r="BQ170" s="4">
        <f t="shared" si="38"/>
        <v>0</v>
      </c>
      <c r="BR170" s="13" t="str">
        <f t="shared" si="56"/>
        <v/>
      </c>
      <c r="BS170" s="4" t="str">
        <f t="shared" si="40"/>
        <v/>
      </c>
    </row>
    <row r="171">
      <c r="A171" s="2">
        <f t="shared" si="41"/>
        <v>58.5</v>
      </c>
      <c r="B171" s="4">
        <f t="shared" si="1"/>
        <v>5.85</v>
      </c>
      <c r="C171" s="4">
        <f t="shared" si="2"/>
        <v>-1.7018</v>
      </c>
      <c r="F171" s="4">
        <f t="shared" si="3"/>
        <v>0</v>
      </c>
      <c r="G171" s="13" t="str">
        <f t="shared" si="49"/>
        <v/>
      </c>
      <c r="H171" s="4" t="str">
        <f t="shared" si="5"/>
        <v/>
      </c>
      <c r="J171" s="2">
        <f t="shared" si="42"/>
        <v>58.5</v>
      </c>
      <c r="K171" s="4">
        <f t="shared" si="6"/>
        <v>5.85</v>
      </c>
      <c r="L171" s="4">
        <f t="shared" si="7"/>
        <v>-1.7018</v>
      </c>
      <c r="O171" s="4">
        <f t="shared" si="8"/>
        <v>0</v>
      </c>
      <c r="P171" s="13" t="str">
        <f t="shared" si="50"/>
        <v/>
      </c>
      <c r="Q171" s="4" t="str">
        <f t="shared" si="10"/>
        <v/>
      </c>
      <c r="S171" s="2">
        <f t="shared" si="43"/>
        <v>58.5</v>
      </c>
      <c r="T171" s="4">
        <f t="shared" si="11"/>
        <v>175.5</v>
      </c>
      <c r="U171" s="4">
        <f t="shared" si="12"/>
        <v>-1.95</v>
      </c>
      <c r="X171" s="4">
        <f t="shared" si="13"/>
        <v>0</v>
      </c>
      <c r="Y171" s="13" t="str">
        <f t="shared" si="51"/>
        <v/>
      </c>
      <c r="Z171" s="4" t="str">
        <f t="shared" si="15"/>
        <v/>
      </c>
      <c r="AB171" s="2">
        <f t="shared" si="44"/>
        <v>58.5</v>
      </c>
      <c r="AC171" s="4">
        <f t="shared" si="16"/>
        <v>5.85</v>
      </c>
      <c r="AD171" s="4">
        <f t="shared" si="17"/>
        <v>-1.7018</v>
      </c>
      <c r="AG171" s="4">
        <f t="shared" si="18"/>
        <v>0</v>
      </c>
      <c r="AH171" s="13" t="str">
        <f t="shared" si="52"/>
        <v/>
      </c>
      <c r="AI171" s="4" t="str">
        <f t="shared" si="20"/>
        <v/>
      </c>
      <c r="AK171" s="2">
        <f t="shared" si="45"/>
        <v>58.5</v>
      </c>
      <c r="AL171" s="4">
        <f t="shared" si="21"/>
        <v>5.85</v>
      </c>
      <c r="AM171" s="4">
        <f t="shared" si="22"/>
        <v>-1.7018</v>
      </c>
      <c r="AP171" s="4">
        <f t="shared" si="23"/>
        <v>0</v>
      </c>
      <c r="AQ171" s="13" t="str">
        <f t="shared" si="53"/>
        <v/>
      </c>
      <c r="AR171" s="4" t="str">
        <f t="shared" si="25"/>
        <v/>
      </c>
      <c r="AT171" s="2">
        <f t="shared" si="46"/>
        <v>58.5</v>
      </c>
      <c r="AU171" s="4">
        <f t="shared" si="26"/>
        <v>5.85</v>
      </c>
      <c r="AV171" s="4">
        <f t="shared" si="27"/>
        <v>-1.7018</v>
      </c>
      <c r="AY171" s="4">
        <f t="shared" si="28"/>
        <v>0</v>
      </c>
      <c r="AZ171" s="13" t="str">
        <f t="shared" si="54"/>
        <v/>
      </c>
      <c r="BA171" s="4" t="str">
        <f t="shared" si="30"/>
        <v/>
      </c>
      <c r="BC171" s="2">
        <f t="shared" si="47"/>
        <v>58.5</v>
      </c>
      <c r="BD171" s="4">
        <f t="shared" si="31"/>
        <v>5.85</v>
      </c>
      <c r="BE171" s="4">
        <f t="shared" si="32"/>
        <v>-1.7018</v>
      </c>
      <c r="BH171" s="4">
        <f t="shared" si="33"/>
        <v>0</v>
      </c>
      <c r="BI171" s="13" t="str">
        <f t="shared" si="55"/>
        <v/>
      </c>
      <c r="BJ171" s="4" t="str">
        <f t="shared" si="35"/>
        <v/>
      </c>
      <c r="BL171" s="2">
        <f t="shared" si="48"/>
        <v>58.5</v>
      </c>
      <c r="BM171" s="4">
        <f t="shared" si="36"/>
        <v>5.85</v>
      </c>
      <c r="BN171" s="4">
        <f t="shared" si="37"/>
        <v>-1.7018</v>
      </c>
      <c r="BQ171" s="4">
        <f t="shared" si="38"/>
        <v>0</v>
      </c>
      <c r="BR171" s="13" t="str">
        <f t="shared" si="56"/>
        <v/>
      </c>
      <c r="BS171" s="4" t="str">
        <f t="shared" si="40"/>
        <v/>
      </c>
    </row>
    <row r="172">
      <c r="A172" s="2">
        <f t="shared" si="41"/>
        <v>59</v>
      </c>
      <c r="B172" s="4">
        <f t="shared" si="1"/>
        <v>5.9</v>
      </c>
      <c r="C172" s="4">
        <f t="shared" si="2"/>
        <v>-1.7272</v>
      </c>
      <c r="F172" s="4">
        <f t="shared" si="3"/>
        <v>0</v>
      </c>
      <c r="G172" s="13" t="str">
        <f t="shared" si="49"/>
        <v/>
      </c>
      <c r="H172" s="4" t="str">
        <f t="shared" si="5"/>
        <v/>
      </c>
      <c r="J172" s="2">
        <f t="shared" si="42"/>
        <v>59</v>
      </c>
      <c r="K172" s="4">
        <f t="shared" si="6"/>
        <v>5.9</v>
      </c>
      <c r="L172" s="4">
        <f t="shared" si="7"/>
        <v>-1.7272</v>
      </c>
      <c r="O172" s="4">
        <f t="shared" si="8"/>
        <v>0</v>
      </c>
      <c r="P172" s="13" t="str">
        <f t="shared" si="50"/>
        <v/>
      </c>
      <c r="Q172" s="4" t="str">
        <f t="shared" si="10"/>
        <v/>
      </c>
      <c r="S172" s="2">
        <f t="shared" si="43"/>
        <v>59</v>
      </c>
      <c r="T172" s="4">
        <f t="shared" si="11"/>
        <v>177</v>
      </c>
      <c r="U172" s="4">
        <f t="shared" si="12"/>
        <v>-1.98</v>
      </c>
      <c r="V172" s="4">
        <f>151+9/16</f>
        <v>151.5625</v>
      </c>
      <c r="W172" s="4">
        <f>154.5+1/32</f>
        <v>154.53125</v>
      </c>
      <c r="X172" s="4">
        <f t="shared" si="13"/>
        <v>2.96875</v>
      </c>
      <c r="Y172" s="13">
        <f t="shared" si="51"/>
        <v>1</v>
      </c>
      <c r="Z172" s="4">
        <f t="shared" si="15"/>
        <v>0</v>
      </c>
      <c r="AB172" s="2">
        <f t="shared" si="44"/>
        <v>59</v>
      </c>
      <c r="AC172" s="4">
        <f t="shared" si="16"/>
        <v>5.9</v>
      </c>
      <c r="AD172" s="4">
        <f t="shared" si="17"/>
        <v>-1.7272</v>
      </c>
      <c r="AG172" s="4">
        <f t="shared" si="18"/>
        <v>0</v>
      </c>
      <c r="AH172" s="13" t="str">
        <f t="shared" si="52"/>
        <v/>
      </c>
      <c r="AI172" s="4" t="str">
        <f t="shared" si="20"/>
        <v/>
      </c>
      <c r="AK172" s="2">
        <f t="shared" si="45"/>
        <v>59</v>
      </c>
      <c r="AL172" s="4">
        <f t="shared" si="21"/>
        <v>5.9</v>
      </c>
      <c r="AM172" s="4">
        <f t="shared" si="22"/>
        <v>-1.7272</v>
      </c>
      <c r="AP172" s="4">
        <f t="shared" si="23"/>
        <v>0</v>
      </c>
      <c r="AQ172" s="13" t="str">
        <f t="shared" si="53"/>
        <v/>
      </c>
      <c r="AR172" s="4" t="str">
        <f t="shared" si="25"/>
        <v/>
      </c>
      <c r="AT172" s="2">
        <f t="shared" si="46"/>
        <v>59</v>
      </c>
      <c r="AU172" s="4">
        <f t="shared" si="26"/>
        <v>5.9</v>
      </c>
      <c r="AV172" s="4">
        <f t="shared" si="27"/>
        <v>-1.7272</v>
      </c>
      <c r="AY172" s="4">
        <f t="shared" si="28"/>
        <v>0</v>
      </c>
      <c r="AZ172" s="13" t="str">
        <f t="shared" si="54"/>
        <v/>
      </c>
      <c r="BA172" s="4" t="str">
        <f t="shared" si="30"/>
        <v/>
      </c>
      <c r="BC172" s="2">
        <f t="shared" si="47"/>
        <v>59</v>
      </c>
      <c r="BD172" s="4">
        <f t="shared" si="31"/>
        <v>5.9</v>
      </c>
      <c r="BE172" s="4">
        <f t="shared" si="32"/>
        <v>-1.7272</v>
      </c>
      <c r="BH172" s="4">
        <f t="shared" si="33"/>
        <v>0</v>
      </c>
      <c r="BI172" s="13" t="str">
        <f t="shared" si="55"/>
        <v/>
      </c>
      <c r="BJ172" s="4" t="str">
        <f t="shared" si="35"/>
        <v/>
      </c>
      <c r="BL172" s="2">
        <f t="shared" si="48"/>
        <v>59</v>
      </c>
      <c r="BM172" s="4">
        <f t="shared" si="36"/>
        <v>5.9</v>
      </c>
      <c r="BN172" s="4">
        <f t="shared" si="37"/>
        <v>-1.7272</v>
      </c>
      <c r="BQ172" s="4">
        <f t="shared" si="38"/>
        <v>0</v>
      </c>
      <c r="BR172" s="13" t="str">
        <f t="shared" si="56"/>
        <v/>
      </c>
      <c r="BS172" s="4" t="str">
        <f t="shared" si="40"/>
        <v/>
      </c>
    </row>
    <row r="173">
      <c r="A173" s="2">
        <f t="shared" si="41"/>
        <v>59.5</v>
      </c>
      <c r="B173" s="4">
        <f t="shared" si="1"/>
        <v>5.95</v>
      </c>
      <c r="C173" s="4">
        <f t="shared" si="2"/>
        <v>-1.7526</v>
      </c>
      <c r="F173" s="4">
        <f t="shared" si="3"/>
        <v>0</v>
      </c>
      <c r="G173" s="13" t="str">
        <f t="shared" si="49"/>
        <v/>
      </c>
      <c r="H173" s="4" t="str">
        <f t="shared" si="5"/>
        <v/>
      </c>
      <c r="J173" s="2">
        <f t="shared" si="42"/>
        <v>59.5</v>
      </c>
      <c r="K173" s="4">
        <f t="shared" si="6"/>
        <v>5.95</v>
      </c>
      <c r="L173" s="4">
        <f t="shared" si="7"/>
        <v>-1.7526</v>
      </c>
      <c r="O173" s="4">
        <f t="shared" si="8"/>
        <v>0</v>
      </c>
      <c r="P173" s="13" t="str">
        <f t="shared" si="50"/>
        <v/>
      </c>
      <c r="Q173" s="4" t="str">
        <f t="shared" si="10"/>
        <v/>
      </c>
      <c r="S173" s="2">
        <f t="shared" si="43"/>
        <v>59.5</v>
      </c>
      <c r="T173" s="4">
        <f t="shared" si="11"/>
        <v>178.5</v>
      </c>
      <c r="U173" s="4">
        <f t="shared" si="12"/>
        <v>-2.01</v>
      </c>
      <c r="X173" s="4">
        <f t="shared" si="13"/>
        <v>0</v>
      </c>
      <c r="Y173" s="13" t="str">
        <f t="shared" si="51"/>
        <v/>
      </c>
      <c r="Z173" s="4" t="str">
        <f t="shared" si="15"/>
        <v/>
      </c>
      <c r="AB173" s="2">
        <f t="shared" si="44"/>
        <v>59.5</v>
      </c>
      <c r="AC173" s="4">
        <f t="shared" si="16"/>
        <v>5.95</v>
      </c>
      <c r="AD173" s="4">
        <f t="shared" si="17"/>
        <v>-1.7526</v>
      </c>
      <c r="AG173" s="4">
        <f t="shared" si="18"/>
        <v>0</v>
      </c>
      <c r="AH173" s="13" t="str">
        <f t="shared" si="52"/>
        <v/>
      </c>
      <c r="AI173" s="4" t="str">
        <f t="shared" si="20"/>
        <v/>
      </c>
      <c r="AK173" s="2">
        <f t="shared" si="45"/>
        <v>59.5</v>
      </c>
      <c r="AL173" s="4">
        <f t="shared" si="21"/>
        <v>5.95</v>
      </c>
      <c r="AM173" s="4">
        <f t="shared" si="22"/>
        <v>-1.7526</v>
      </c>
      <c r="AP173" s="4">
        <f t="shared" si="23"/>
        <v>0</v>
      </c>
      <c r="AQ173" s="13" t="str">
        <f t="shared" si="53"/>
        <v/>
      </c>
      <c r="AR173" s="4" t="str">
        <f t="shared" si="25"/>
        <v/>
      </c>
      <c r="AT173" s="2">
        <f t="shared" si="46"/>
        <v>59.5</v>
      </c>
      <c r="AU173" s="4">
        <f t="shared" si="26"/>
        <v>5.95</v>
      </c>
      <c r="AV173" s="4">
        <f t="shared" si="27"/>
        <v>-1.7526</v>
      </c>
      <c r="AY173" s="4">
        <f t="shared" si="28"/>
        <v>0</v>
      </c>
      <c r="AZ173" s="13" t="str">
        <f t="shared" si="54"/>
        <v/>
      </c>
      <c r="BA173" s="4" t="str">
        <f t="shared" si="30"/>
        <v/>
      </c>
      <c r="BC173" s="2">
        <f t="shared" si="47"/>
        <v>59.5</v>
      </c>
      <c r="BD173" s="4">
        <f t="shared" si="31"/>
        <v>5.95</v>
      </c>
      <c r="BE173" s="4">
        <f t="shared" si="32"/>
        <v>-1.7526</v>
      </c>
      <c r="BH173" s="4">
        <f t="shared" si="33"/>
        <v>0</v>
      </c>
      <c r="BI173" s="13" t="str">
        <f t="shared" si="55"/>
        <v/>
      </c>
      <c r="BJ173" s="4" t="str">
        <f t="shared" si="35"/>
        <v/>
      </c>
      <c r="BL173" s="2">
        <f t="shared" si="48"/>
        <v>59.5</v>
      </c>
      <c r="BM173" s="4">
        <f t="shared" si="36"/>
        <v>5.95</v>
      </c>
      <c r="BN173" s="4">
        <f t="shared" si="37"/>
        <v>-1.7526</v>
      </c>
      <c r="BQ173" s="4">
        <f t="shared" si="38"/>
        <v>0</v>
      </c>
      <c r="BR173" s="13" t="str">
        <f t="shared" si="56"/>
        <v/>
      </c>
      <c r="BS173" s="4" t="str">
        <f t="shared" si="40"/>
        <v/>
      </c>
    </row>
    <row r="174">
      <c r="A174" s="2">
        <f t="shared" si="41"/>
        <v>60</v>
      </c>
      <c r="B174" s="4">
        <f t="shared" si="1"/>
        <v>6</v>
      </c>
      <c r="C174" s="4">
        <f t="shared" si="2"/>
        <v>-1.778</v>
      </c>
      <c r="F174" s="4">
        <f t="shared" si="3"/>
        <v>0</v>
      </c>
      <c r="G174" s="13" t="str">
        <f t="shared" si="49"/>
        <v/>
      </c>
      <c r="H174" s="4" t="str">
        <f t="shared" si="5"/>
        <v/>
      </c>
      <c r="J174" s="2">
        <f t="shared" si="42"/>
        <v>60</v>
      </c>
      <c r="K174" s="4">
        <f t="shared" si="6"/>
        <v>6</v>
      </c>
      <c r="L174" s="4">
        <f t="shared" si="7"/>
        <v>-1.778</v>
      </c>
      <c r="O174" s="4">
        <f t="shared" si="8"/>
        <v>0</v>
      </c>
      <c r="P174" s="13" t="str">
        <f t="shared" si="50"/>
        <v/>
      </c>
      <c r="Q174" s="4" t="str">
        <f t="shared" si="10"/>
        <v/>
      </c>
      <c r="S174" s="2">
        <f t="shared" si="43"/>
        <v>60</v>
      </c>
      <c r="T174" s="4">
        <f t="shared" si="11"/>
        <v>180</v>
      </c>
      <c r="U174" s="4">
        <f t="shared" si="12"/>
        <v>-2.04</v>
      </c>
      <c r="V174" s="4">
        <f>151+9/16</f>
        <v>151.5625</v>
      </c>
      <c r="W174" s="4">
        <f>154.5+1/32</f>
        <v>154.53125</v>
      </c>
      <c r="X174" s="4">
        <f t="shared" si="13"/>
        <v>2.96875</v>
      </c>
      <c r="Y174" s="13">
        <f t="shared" si="51"/>
        <v>1</v>
      </c>
      <c r="Z174" s="4">
        <f t="shared" si="15"/>
        <v>0</v>
      </c>
      <c r="AB174" s="2">
        <f t="shared" si="44"/>
        <v>60</v>
      </c>
      <c r="AC174" s="4">
        <f t="shared" si="16"/>
        <v>6</v>
      </c>
      <c r="AD174" s="4">
        <f t="shared" si="17"/>
        <v>-1.778</v>
      </c>
      <c r="AG174" s="4">
        <f t="shared" si="18"/>
        <v>0</v>
      </c>
      <c r="AH174" s="13" t="str">
        <f t="shared" si="52"/>
        <v/>
      </c>
      <c r="AI174" s="4" t="str">
        <f t="shared" si="20"/>
        <v/>
      </c>
      <c r="AK174" s="2">
        <f t="shared" si="45"/>
        <v>60</v>
      </c>
      <c r="AL174" s="4">
        <f t="shared" si="21"/>
        <v>6</v>
      </c>
      <c r="AM174" s="4">
        <f t="shared" si="22"/>
        <v>-1.778</v>
      </c>
      <c r="AP174" s="4">
        <f t="shared" si="23"/>
        <v>0</v>
      </c>
      <c r="AQ174" s="13" t="str">
        <f t="shared" si="53"/>
        <v/>
      </c>
      <c r="AR174" s="4" t="str">
        <f t="shared" si="25"/>
        <v/>
      </c>
      <c r="AT174" s="2">
        <f t="shared" si="46"/>
        <v>60</v>
      </c>
      <c r="AU174" s="4">
        <f t="shared" si="26"/>
        <v>6</v>
      </c>
      <c r="AV174" s="4">
        <f t="shared" si="27"/>
        <v>-1.778</v>
      </c>
      <c r="AY174" s="4">
        <f t="shared" si="28"/>
        <v>0</v>
      </c>
      <c r="AZ174" s="13" t="str">
        <f t="shared" si="54"/>
        <v/>
      </c>
      <c r="BA174" s="4" t="str">
        <f t="shared" si="30"/>
        <v/>
      </c>
      <c r="BC174" s="2">
        <f t="shared" si="47"/>
        <v>60</v>
      </c>
      <c r="BD174" s="4">
        <f t="shared" si="31"/>
        <v>6</v>
      </c>
      <c r="BE174" s="4">
        <f t="shared" si="32"/>
        <v>-1.778</v>
      </c>
      <c r="BH174" s="4">
        <f t="shared" si="33"/>
        <v>0</v>
      </c>
      <c r="BI174" s="13" t="str">
        <f t="shared" si="55"/>
        <v/>
      </c>
      <c r="BJ174" s="4" t="str">
        <f t="shared" si="35"/>
        <v/>
      </c>
      <c r="BL174" s="2">
        <f t="shared" si="48"/>
        <v>60</v>
      </c>
      <c r="BM174" s="4">
        <f t="shared" si="36"/>
        <v>6</v>
      </c>
      <c r="BN174" s="4">
        <f t="shared" si="37"/>
        <v>-1.778</v>
      </c>
      <c r="BQ174" s="4">
        <f t="shared" si="38"/>
        <v>0</v>
      </c>
      <c r="BR174" s="13" t="str">
        <f t="shared" si="56"/>
        <v/>
      </c>
      <c r="BS174" s="4" t="str">
        <f t="shared" si="40"/>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t="s">
        <v>0</v>
      </c>
      <c r="D1" s="2"/>
    </row>
    <row r="2">
      <c r="A2" s="2" t="s">
        <v>1</v>
      </c>
      <c r="B2" s="2" t="s">
        <v>115</v>
      </c>
      <c r="D2" s="1" t="s">
        <v>3</v>
      </c>
    </row>
    <row r="3">
      <c r="A3" s="2" t="s">
        <v>4</v>
      </c>
      <c r="B3" s="28">
        <v>5.0</v>
      </c>
      <c r="D3" s="2" t="s">
        <v>5</v>
      </c>
    </row>
    <row r="4">
      <c r="A4" s="2" t="s">
        <v>40</v>
      </c>
      <c r="B4" s="2">
        <v>2.5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SQRT(2*(1000/B10)*9.81*convert(T18,"in","m"))</f>
        <v>44.7055156</v>
      </c>
    </row>
    <row r="12">
      <c r="A12" s="2" t="s">
        <v>19</v>
      </c>
      <c r="B12" s="7">
        <f>B11*(B3/100)/(0.000015)</f>
        <v>149018.3853</v>
      </c>
    </row>
    <row r="13">
      <c r="A13" s="9" t="s">
        <v>20</v>
      </c>
      <c r="B13" s="2">
        <v>2.92</v>
      </c>
    </row>
    <row r="14">
      <c r="A14" s="1"/>
      <c r="B14" s="8"/>
      <c r="E14" s="2"/>
    </row>
    <row r="15">
      <c r="A15" s="1" t="s">
        <v>21</v>
      </c>
      <c r="B15" s="8"/>
    </row>
    <row r="16">
      <c r="A16" s="2"/>
    </row>
    <row r="17">
      <c r="A17" s="1" t="s">
        <v>22</v>
      </c>
      <c r="B17" s="2" t="s">
        <v>46</v>
      </c>
      <c r="J17" s="1" t="s">
        <v>23</v>
      </c>
      <c r="K17" s="2" t="s">
        <v>46</v>
      </c>
      <c r="S17" s="1" t="s">
        <v>24</v>
      </c>
      <c r="T17" s="2" t="s">
        <v>46</v>
      </c>
      <c r="U17" s="32">
        <v>45023.0</v>
      </c>
      <c r="AB17" s="1" t="s">
        <v>25</v>
      </c>
      <c r="AC17" s="32">
        <v>45028.0</v>
      </c>
      <c r="AK17" s="1" t="s">
        <v>84</v>
      </c>
      <c r="AL17" s="2" t="s">
        <v>46</v>
      </c>
      <c r="AT17" s="1" t="s">
        <v>85</v>
      </c>
      <c r="AU17" s="2" t="s">
        <v>46</v>
      </c>
      <c r="BC17" s="1" t="s">
        <v>86</v>
      </c>
      <c r="BD17" s="2" t="s">
        <v>46</v>
      </c>
      <c r="BL17" s="37" t="s">
        <v>87</v>
      </c>
      <c r="BM17" s="2" t="s">
        <v>46</v>
      </c>
      <c r="BN17" s="15"/>
      <c r="BO17" s="15"/>
      <c r="BP17" s="15"/>
      <c r="BQ17" s="15"/>
      <c r="BR17" s="15"/>
      <c r="BT17" s="15"/>
    </row>
    <row r="18">
      <c r="A18" s="9" t="s">
        <v>26</v>
      </c>
      <c r="B18" s="2">
        <v>4.5</v>
      </c>
      <c r="D18" s="2" t="s">
        <v>47</v>
      </c>
      <c r="E18" s="4">
        <f>pi()*((0.5)^2-((($B$3-2*$B$4)/$B$3)*0.5)^2)</f>
        <v>0.7853981634</v>
      </c>
      <c r="H18" s="2" t="s">
        <v>48</v>
      </c>
      <c r="J18" s="9" t="s">
        <v>26</v>
      </c>
      <c r="K18" s="2">
        <f>B18</f>
        <v>4.5</v>
      </c>
      <c r="M18" s="2" t="s">
        <v>47</v>
      </c>
      <c r="N18" s="4">
        <f>pi()*((0.5)^2-((($B$3-2*$B$4)/$B$3)*0.5)^2)</f>
        <v>0.7853981634</v>
      </c>
      <c r="Q18" s="2" t="s">
        <v>48</v>
      </c>
      <c r="S18" s="9" t="s">
        <v>26</v>
      </c>
      <c r="T18" s="2">
        <v>4.8125</v>
      </c>
      <c r="V18" s="2" t="s">
        <v>47</v>
      </c>
      <c r="W18" s="4">
        <f>pi()*((0.5)^2-((($B$3-2*$B$4)/$B$3)*0.5)^2)</f>
        <v>0.7853981634</v>
      </c>
      <c r="Z18" s="2" t="s">
        <v>48</v>
      </c>
      <c r="AB18" s="9" t="s">
        <v>26</v>
      </c>
      <c r="AC18" s="2">
        <v>4.75</v>
      </c>
      <c r="AE18" s="2" t="s">
        <v>47</v>
      </c>
      <c r="AF18" s="4">
        <f>pi()*((0.5)^2-((($B$3-2*$B$4)/$B$3)*0.5)^2)</f>
        <v>0.7853981634</v>
      </c>
      <c r="AI18" s="2" t="s">
        <v>48</v>
      </c>
      <c r="AK18" s="9" t="s">
        <v>26</v>
      </c>
      <c r="AL18" s="2">
        <v>4.5</v>
      </c>
      <c r="AN18" s="2" t="s">
        <v>47</v>
      </c>
      <c r="AO18" s="4">
        <f>pi()*((0.5)^2-((($B$3-2*$B$4)/$B$3)*0.5)^2)</f>
        <v>0.7853981634</v>
      </c>
      <c r="AR18" s="2" t="s">
        <v>48</v>
      </c>
      <c r="AT18" s="9" t="s">
        <v>26</v>
      </c>
      <c r="AU18" s="2">
        <v>4.5</v>
      </c>
      <c r="AW18" s="2" t="s">
        <v>47</v>
      </c>
      <c r="AX18" s="4">
        <f>pi()*((0.5)^2-((($B$3-2*$B$4)/$B$3)*0.5)^2)</f>
        <v>0.7853981634</v>
      </c>
      <c r="BA18" s="2" t="s">
        <v>48</v>
      </c>
      <c r="BC18" s="9" t="s">
        <v>26</v>
      </c>
      <c r="BD18" s="2">
        <v>4.5</v>
      </c>
      <c r="BF18" s="2" t="s">
        <v>47</v>
      </c>
      <c r="BG18" s="4">
        <f>pi()*((0.5)^2-((($B$3-2*$B$4)/$B$3)*0.5)^2)</f>
        <v>0.7853981634</v>
      </c>
      <c r="BJ18" s="2" t="s">
        <v>48</v>
      </c>
      <c r="BL18" s="16" t="s">
        <v>26</v>
      </c>
      <c r="BM18" s="19">
        <v>4.5</v>
      </c>
      <c r="BN18" s="17"/>
      <c r="BO18" s="2" t="s">
        <v>47</v>
      </c>
      <c r="BP18" s="4">
        <f>pi()*((0.5)^2-((($B$3-2*$B$4)/$B$3)*0.5)^2)</f>
        <v>0.7853981634</v>
      </c>
      <c r="BS18" s="2" t="s">
        <v>48</v>
      </c>
      <c r="BT18" s="17"/>
    </row>
    <row r="19">
      <c r="A19" s="9" t="s">
        <v>27</v>
      </c>
      <c r="B19" s="2">
        <v>9.5</v>
      </c>
      <c r="D19" s="2" t="s">
        <v>49</v>
      </c>
      <c r="E19" s="4">
        <f>0.5*sum(H24:H174)</f>
        <v>0</v>
      </c>
      <c r="H19" s="2">
        <v>0.98</v>
      </c>
      <c r="J19" s="9" t="s">
        <v>27</v>
      </c>
      <c r="K19" s="2">
        <v>14.3</v>
      </c>
      <c r="M19" s="2" t="s">
        <v>49</v>
      </c>
      <c r="N19" s="4">
        <f>0.5*sum(Q24:Q174)</f>
        <v>0</v>
      </c>
      <c r="Q19" s="2">
        <v>0.98</v>
      </c>
      <c r="S19" s="9" t="s">
        <v>27</v>
      </c>
      <c r="T19" s="2">
        <v>19.3</v>
      </c>
      <c r="V19" s="2" t="s">
        <v>49</v>
      </c>
      <c r="W19" s="4">
        <f>0.5*sum(Z24:Z174)</f>
        <v>0.4511541037</v>
      </c>
      <c r="Z19" s="2">
        <v>0.98</v>
      </c>
      <c r="AB19" s="9" t="s">
        <v>27</v>
      </c>
      <c r="AC19" s="2">
        <v>24.3</v>
      </c>
      <c r="AE19" s="2" t="s">
        <v>49</v>
      </c>
      <c r="AF19" s="4">
        <f>0.5*sum(AI24:AI174)</f>
        <v>0.4527980545</v>
      </c>
      <c r="AI19" s="2">
        <v>0.98</v>
      </c>
      <c r="AK19" s="9" t="s">
        <v>27</v>
      </c>
      <c r="AL19" s="2">
        <v>29.3</v>
      </c>
      <c r="AN19" s="2" t="s">
        <v>49</v>
      </c>
      <c r="AO19" s="4">
        <f>0.5*sum(AR24:AR174)</f>
        <v>0</v>
      </c>
      <c r="AR19" s="2">
        <v>0.98</v>
      </c>
      <c r="AT19" s="9" t="s">
        <v>27</v>
      </c>
      <c r="AU19" s="2">
        <v>34.3</v>
      </c>
      <c r="AW19" s="2" t="s">
        <v>49</v>
      </c>
      <c r="AX19" s="4">
        <f>0.5*sum(BA24:BA174)</f>
        <v>0</v>
      </c>
      <c r="BA19" s="2">
        <v>0.98</v>
      </c>
      <c r="BC19" s="9" t="s">
        <v>27</v>
      </c>
      <c r="BD19" s="2">
        <v>39.3</v>
      </c>
      <c r="BF19" s="2" t="s">
        <v>49</v>
      </c>
      <c r="BG19" s="4">
        <f>0.5*sum(BJ24:BJ174)</f>
        <v>0</v>
      </c>
      <c r="BJ19" s="2">
        <v>0.98</v>
      </c>
      <c r="BL19" s="16" t="s">
        <v>27</v>
      </c>
      <c r="BM19" s="38">
        <v>44.3</v>
      </c>
      <c r="BN19" s="17"/>
      <c r="BO19" s="2" t="s">
        <v>49</v>
      </c>
      <c r="BP19" s="4">
        <f>0.5*sum(BS24:BS174)</f>
        <v>0</v>
      </c>
      <c r="BS19" s="2">
        <v>0.98</v>
      </c>
      <c r="BT19" s="17"/>
    </row>
    <row r="20">
      <c r="A20" s="2" t="s">
        <v>28</v>
      </c>
      <c r="B20" s="12">
        <f>convert($B6,"in","cm")+B19-$B7-convert($B9,"in","cm")</f>
        <v>5.2625</v>
      </c>
      <c r="D20" s="2" t="s">
        <v>50</v>
      </c>
      <c r="E20" s="4">
        <f>E19/(0.5*E18)</f>
        <v>0</v>
      </c>
      <c r="J20" s="2" t="s">
        <v>28</v>
      </c>
      <c r="K20" s="12">
        <f>convert($B6,"in","cm")+K19-$B7-convert($B9,"in","cm")</f>
        <v>10.0625</v>
      </c>
      <c r="M20" s="2" t="s">
        <v>50</v>
      </c>
      <c r="N20" s="4">
        <f>N19/(0.5*N18)</f>
        <v>0</v>
      </c>
      <c r="S20" s="2" t="s">
        <v>28</v>
      </c>
      <c r="T20" s="12">
        <f>convert($B6,"in","cm")+T19-$B7-convert($B9,"in","cm")</f>
        <v>15.0625</v>
      </c>
      <c r="V20" s="2" t="s">
        <v>50</v>
      </c>
      <c r="W20" s="4">
        <f>W19/(0.5*W18)</f>
        <v>1.148854491</v>
      </c>
      <c r="AB20" s="2" t="s">
        <v>28</v>
      </c>
      <c r="AC20" s="12">
        <f>convert($B6,"in","cm")+AC19-$B7-convert($B9,"in","cm")</f>
        <v>20.0625</v>
      </c>
      <c r="AE20" s="2" t="s">
        <v>50</v>
      </c>
      <c r="AF20" s="4">
        <f>AF19/(0.5*AF18)</f>
        <v>1.153040778</v>
      </c>
      <c r="AK20" s="2" t="s">
        <v>28</v>
      </c>
      <c r="AL20" s="12">
        <f>convert($B6,"in","cm")+AL19-$B7-convert($B9,"in","cm")</f>
        <v>25.0625</v>
      </c>
      <c r="AN20" s="2" t="s">
        <v>50</v>
      </c>
      <c r="AO20" s="4">
        <f>AO19/(0.5*AO18)</f>
        <v>0</v>
      </c>
      <c r="AT20" s="2" t="s">
        <v>28</v>
      </c>
      <c r="AU20" s="12">
        <f>convert($B6,"in","cm")+AU19-$B7-convert($B9,"in","cm")</f>
        <v>30.0625</v>
      </c>
      <c r="AW20" s="2" t="s">
        <v>50</v>
      </c>
      <c r="AX20" s="4">
        <f>AX19/(0.5*AX18)</f>
        <v>0</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S21" s="2" t="s">
        <v>51</v>
      </c>
      <c r="BT21" s="17"/>
    </row>
    <row r="22">
      <c r="A22" s="9" t="s">
        <v>30</v>
      </c>
      <c r="B22" s="2">
        <v>2.5</v>
      </c>
      <c r="C22" s="2"/>
      <c r="H22" s="20" t="s">
        <v>52</v>
      </c>
      <c r="J22" s="9" t="s">
        <v>30</v>
      </c>
      <c r="K22" s="2">
        <v>2.5</v>
      </c>
      <c r="L22" s="2"/>
      <c r="Q22" s="20" t="s">
        <v>52</v>
      </c>
      <c r="S22" s="9" t="s">
        <v>30</v>
      </c>
      <c r="T22" s="2">
        <f>3*26</f>
        <v>78</v>
      </c>
      <c r="U22" s="2"/>
      <c r="Z22" s="20" t="s">
        <v>52</v>
      </c>
      <c r="AB22" s="9" t="s">
        <v>30</v>
      </c>
      <c r="AC22" s="2">
        <f>3*27</f>
        <v>81</v>
      </c>
      <c r="AD22" s="2"/>
      <c r="AI22" s="20" t="s">
        <v>52</v>
      </c>
      <c r="AK22" s="9" t="s">
        <v>30</v>
      </c>
      <c r="AL22" s="2">
        <v>2.5</v>
      </c>
      <c r="AM22" s="2"/>
      <c r="AR22" s="20" t="s">
        <v>52</v>
      </c>
      <c r="AT22" s="9" t="s">
        <v>30</v>
      </c>
      <c r="AU22" s="2">
        <v>2.5</v>
      </c>
      <c r="AV22" s="2"/>
      <c r="BA22" s="20" t="s">
        <v>52</v>
      </c>
      <c r="BC22" s="9" t="s">
        <v>30</v>
      </c>
      <c r="BD22" s="2">
        <v>2.5</v>
      </c>
      <c r="BE22" s="2"/>
      <c r="BJ22" s="20" t="s">
        <v>52</v>
      </c>
      <c r="BL22" s="16" t="s">
        <v>30</v>
      </c>
      <c r="BM22" s="2">
        <v>2.5</v>
      </c>
      <c r="BN22" s="17"/>
      <c r="BS22" s="20" t="s">
        <v>52</v>
      </c>
      <c r="BT22" s="17"/>
    </row>
    <row r="23">
      <c r="A23" s="1" t="s">
        <v>31</v>
      </c>
      <c r="B23" s="1" t="s">
        <v>32</v>
      </c>
      <c r="C23" s="1" t="s">
        <v>33</v>
      </c>
      <c r="D23" s="1" t="s">
        <v>34</v>
      </c>
      <c r="E23" s="1" t="s">
        <v>35</v>
      </c>
      <c r="F23" s="1" t="s">
        <v>36</v>
      </c>
      <c r="G23" s="1" t="s">
        <v>37</v>
      </c>
      <c r="H23" s="1" t="s">
        <v>54</v>
      </c>
      <c r="I23" s="8"/>
      <c r="J23" s="1" t="s">
        <v>31</v>
      </c>
      <c r="K23" s="1" t="s">
        <v>32</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32</v>
      </c>
      <c r="AM23" s="1" t="s">
        <v>33</v>
      </c>
      <c r="AN23" s="1" t="s">
        <v>34</v>
      </c>
      <c r="AO23" s="1" t="s">
        <v>35</v>
      </c>
      <c r="AP23" s="1" t="s">
        <v>36</v>
      </c>
      <c r="AQ23" s="1" t="s">
        <v>37</v>
      </c>
      <c r="AR23" s="1" t="s">
        <v>54</v>
      </c>
      <c r="AS23" s="1"/>
      <c r="AT23" s="1" t="s">
        <v>31</v>
      </c>
      <c r="AU23" s="1" t="s">
        <v>32</v>
      </c>
      <c r="AV23" s="1" t="s">
        <v>33</v>
      </c>
      <c r="AW23" s="1" t="s">
        <v>34</v>
      </c>
      <c r="AX23" s="1" t="s">
        <v>35</v>
      </c>
      <c r="AY23" s="1" t="s">
        <v>36</v>
      </c>
      <c r="AZ23" s="1" t="s">
        <v>37</v>
      </c>
      <c r="BA23" s="1" t="s">
        <v>54</v>
      </c>
      <c r="BB23" s="1"/>
      <c r="BC23" s="1" t="s">
        <v>31</v>
      </c>
      <c r="BD23" s="1" t="s">
        <v>32</v>
      </c>
      <c r="BE23" s="1" t="s">
        <v>33</v>
      </c>
      <c r="BF23" s="1" t="s">
        <v>34</v>
      </c>
      <c r="BG23" s="1" t="s">
        <v>35</v>
      </c>
      <c r="BH23" s="1" t="s">
        <v>36</v>
      </c>
      <c r="BI23" s="1" t="s">
        <v>37</v>
      </c>
      <c r="BJ23" s="1" t="s">
        <v>54</v>
      </c>
      <c r="BK23" s="1"/>
      <c r="BL23" s="23" t="s">
        <v>31</v>
      </c>
      <c r="BM23" s="23" t="s">
        <v>32</v>
      </c>
      <c r="BN23" s="23" t="s">
        <v>33</v>
      </c>
      <c r="BO23" s="1" t="s">
        <v>34</v>
      </c>
      <c r="BP23" s="1" t="s">
        <v>35</v>
      </c>
      <c r="BQ23" s="1" t="s">
        <v>36</v>
      </c>
      <c r="BR23" s="1" t="s">
        <v>37</v>
      </c>
      <c r="BS23" s="1" t="s">
        <v>54</v>
      </c>
      <c r="BT23" s="23"/>
    </row>
    <row r="24">
      <c r="A24" s="2">
        <v>-15.0</v>
      </c>
      <c r="B24" s="4">
        <f t="shared" ref="B24:B174" si="1">A24*0.1</f>
        <v>-1.5</v>
      </c>
      <c r="C24" s="4">
        <f t="shared" ref="C24:C174" si="2">convert(B$22-B24,"in","mm")/($B$3*10)</f>
        <v>2.032</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J24*0.1</f>
        <v>-1.5</v>
      </c>
      <c r="L24" s="4">
        <f t="shared" ref="L24:L174" si="7">convert(K$22-K24,"in","mm")/($B$3*10)</f>
        <v>2.032</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2.46</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2.52</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AK24*0.1</f>
        <v>-1.5</v>
      </c>
      <c r="AM24" s="4">
        <f t="shared" ref="AM24:AM174" si="22">convert(AL$22-AL24,"in","mm")/($B$3*10)</f>
        <v>2.032</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AT24*0.1</f>
        <v>-1.5</v>
      </c>
      <c r="AV24" s="4">
        <f t="shared" ref="AV24:AV174" si="27">convert(AU$22-AU24,"in","mm")/($B$3*10)</f>
        <v>2.032</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BC24*0.1</f>
        <v>-1.5</v>
      </c>
      <c r="BE24" s="4">
        <f t="shared" ref="BE24:BE174" si="32">convert(BD$22-BD24,"in","mm")/($B$3*10)</f>
        <v>2.032</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BL24*0.1</f>
        <v>-1.5</v>
      </c>
      <c r="BN24" s="4">
        <f t="shared" ref="BN24:BN174" si="37">convert(BM$22-BM24,"in","mm")/($B$3*10)</f>
        <v>2.032</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-1.45</v>
      </c>
      <c r="C25" s="4">
        <f t="shared" si="2"/>
        <v>2.0066</v>
      </c>
      <c r="F25" s="4">
        <f t="shared" si="3"/>
        <v>0</v>
      </c>
      <c r="G25" s="13" t="str">
        <f t="shared" si="4"/>
        <v/>
      </c>
      <c r="H25" s="4" t="str">
        <f t="shared" si="5"/>
        <v/>
      </c>
      <c r="J25" s="2">
        <f t="shared" ref="J25:J174" si="42">J24+0.5</f>
        <v>-14.5</v>
      </c>
      <c r="K25" s="4">
        <f t="shared" si="6"/>
        <v>-1.45</v>
      </c>
      <c r="L25" s="4">
        <f t="shared" si="7"/>
        <v>2.0066</v>
      </c>
      <c r="O25" s="4">
        <f t="shared" si="8"/>
        <v>0</v>
      </c>
      <c r="P25" s="13" t="str">
        <f t="shared" si="9"/>
        <v/>
      </c>
      <c r="Q25" s="4" t="str">
        <f t="shared" si="10"/>
        <v/>
      </c>
      <c r="S25" s="2">
        <f t="shared" ref="S25:S174" si="43">S24+0.5</f>
        <v>-14.5</v>
      </c>
      <c r="T25" s="4">
        <f t="shared" si="11"/>
        <v>-43.5</v>
      </c>
      <c r="U25" s="4">
        <f t="shared" si="12"/>
        <v>2.43</v>
      </c>
      <c r="X25" s="4">
        <f t="shared" si="13"/>
        <v>0</v>
      </c>
      <c r="Y25" s="13" t="str">
        <f t="shared" si="14"/>
        <v/>
      </c>
      <c r="Z25" s="4" t="str">
        <f t="shared" si="15"/>
        <v/>
      </c>
      <c r="AB25" s="2">
        <f t="shared" ref="AB25:AB174" si="44">AB24+0.5</f>
        <v>-14.5</v>
      </c>
      <c r="AC25" s="4">
        <f t="shared" si="16"/>
        <v>-43.5</v>
      </c>
      <c r="AD25" s="4">
        <f t="shared" si="17"/>
        <v>2.49</v>
      </c>
      <c r="AG25" s="4">
        <f t="shared" si="18"/>
        <v>0</v>
      </c>
      <c r="AH25" s="13" t="str">
        <f t="shared" si="19"/>
        <v/>
      </c>
      <c r="AI25" s="4" t="str">
        <f t="shared" si="20"/>
        <v/>
      </c>
      <c r="AJ25" s="13"/>
      <c r="AK25" s="2">
        <f t="shared" ref="AK25:AK174" si="45">AK24+0.5</f>
        <v>-14.5</v>
      </c>
      <c r="AL25" s="4">
        <f t="shared" si="21"/>
        <v>-1.45</v>
      </c>
      <c r="AM25" s="4">
        <f t="shared" si="22"/>
        <v>2.0066</v>
      </c>
      <c r="AP25" s="4">
        <f t="shared" si="23"/>
        <v>0</v>
      </c>
      <c r="AQ25" s="13" t="str">
        <f t="shared" si="24"/>
        <v/>
      </c>
      <c r="AR25" s="4" t="str">
        <f t="shared" si="25"/>
        <v/>
      </c>
      <c r="AS25" s="13"/>
      <c r="AT25" s="2">
        <f t="shared" ref="AT25:AT174" si="46">AT24+0.5</f>
        <v>-14.5</v>
      </c>
      <c r="AU25" s="4">
        <f t="shared" si="26"/>
        <v>-1.45</v>
      </c>
      <c r="AV25" s="4">
        <f t="shared" si="27"/>
        <v>2.0066</v>
      </c>
      <c r="AY25" s="4">
        <f t="shared" si="28"/>
        <v>0</v>
      </c>
      <c r="AZ25" s="13" t="str">
        <f t="shared" si="29"/>
        <v/>
      </c>
      <c r="BA25" s="4" t="str">
        <f t="shared" si="30"/>
        <v/>
      </c>
      <c r="BB25" s="13"/>
      <c r="BC25" s="2">
        <f t="shared" ref="BC25:BC174" si="47">BC24+0.5</f>
        <v>-14.5</v>
      </c>
      <c r="BD25" s="4">
        <f t="shared" si="31"/>
        <v>-1.45</v>
      </c>
      <c r="BE25" s="4">
        <f t="shared" si="32"/>
        <v>2.0066</v>
      </c>
      <c r="BH25" s="4">
        <f t="shared" si="33"/>
        <v>0</v>
      </c>
      <c r="BI25" s="13" t="str">
        <f t="shared" si="34"/>
        <v/>
      </c>
      <c r="BJ25" s="4" t="str">
        <f t="shared" si="35"/>
        <v/>
      </c>
      <c r="BK25" s="13"/>
      <c r="BL25" s="2">
        <f t="shared" ref="BL25:BL174" si="48">BL24+0.5</f>
        <v>-14.5</v>
      </c>
      <c r="BM25" s="4">
        <f t="shared" si="36"/>
        <v>-1.45</v>
      </c>
      <c r="BN25" s="4">
        <f t="shared" si="37"/>
        <v>2.0066</v>
      </c>
      <c r="BQ25" s="4">
        <f t="shared" si="38"/>
        <v>0</v>
      </c>
      <c r="BR25" s="13" t="str">
        <f t="shared" si="39"/>
        <v/>
      </c>
      <c r="BS25" s="4" t="str">
        <f t="shared" si="40"/>
        <v/>
      </c>
      <c r="BT25" s="25"/>
    </row>
    <row r="26">
      <c r="A26" s="2">
        <f t="shared" si="41"/>
        <v>-14</v>
      </c>
      <c r="B26" s="4">
        <f t="shared" si="1"/>
        <v>-1.4</v>
      </c>
      <c r="C26" s="4">
        <f t="shared" si="2"/>
        <v>1.9812</v>
      </c>
      <c r="F26" s="4">
        <f t="shared" si="3"/>
        <v>0</v>
      </c>
      <c r="G26" s="13" t="str">
        <f t="shared" si="4"/>
        <v/>
      </c>
      <c r="H26" s="4" t="str">
        <f t="shared" si="5"/>
        <v/>
      </c>
      <c r="J26" s="2">
        <f t="shared" si="42"/>
        <v>-14</v>
      </c>
      <c r="K26" s="4">
        <f t="shared" si="6"/>
        <v>-1.4</v>
      </c>
      <c r="L26" s="4">
        <f t="shared" si="7"/>
        <v>1.9812</v>
      </c>
      <c r="O26" s="4">
        <f t="shared" si="8"/>
        <v>0</v>
      </c>
      <c r="P26" s="13" t="str">
        <f t="shared" si="9"/>
        <v/>
      </c>
      <c r="Q26" s="4" t="str">
        <f t="shared" si="10"/>
        <v/>
      </c>
      <c r="S26" s="2">
        <f t="shared" si="43"/>
        <v>-14</v>
      </c>
      <c r="T26" s="4">
        <f t="shared" si="11"/>
        <v>-42</v>
      </c>
      <c r="U26" s="4">
        <f t="shared" si="12"/>
        <v>2.4</v>
      </c>
      <c r="X26" s="4">
        <f t="shared" si="13"/>
        <v>0</v>
      </c>
      <c r="Y26" s="13" t="str">
        <f t="shared" si="14"/>
        <v/>
      </c>
      <c r="Z26" s="4" t="str">
        <f t="shared" si="15"/>
        <v/>
      </c>
      <c r="AB26" s="2">
        <f t="shared" si="44"/>
        <v>-14</v>
      </c>
      <c r="AC26" s="4">
        <f t="shared" si="16"/>
        <v>-42</v>
      </c>
      <c r="AD26" s="4">
        <f t="shared" si="17"/>
        <v>2.46</v>
      </c>
      <c r="AG26" s="4">
        <f t="shared" si="18"/>
        <v>0</v>
      </c>
      <c r="AH26" s="13" t="str">
        <f t="shared" si="19"/>
        <v/>
      </c>
      <c r="AI26" s="4" t="str">
        <f t="shared" si="20"/>
        <v/>
      </c>
      <c r="AJ26" s="13"/>
      <c r="AK26" s="2">
        <f t="shared" si="45"/>
        <v>-14</v>
      </c>
      <c r="AL26" s="4">
        <f t="shared" si="21"/>
        <v>-1.4</v>
      </c>
      <c r="AM26" s="4">
        <f t="shared" si="22"/>
        <v>1.9812</v>
      </c>
      <c r="AP26" s="4">
        <f t="shared" si="23"/>
        <v>0</v>
      </c>
      <c r="AQ26" s="13" t="str">
        <f t="shared" si="24"/>
        <v/>
      </c>
      <c r="AR26" s="4" t="str">
        <f t="shared" si="25"/>
        <v/>
      </c>
      <c r="AS26" s="13"/>
      <c r="AT26" s="2">
        <f t="shared" si="46"/>
        <v>-14</v>
      </c>
      <c r="AU26" s="4">
        <f t="shared" si="26"/>
        <v>-1.4</v>
      </c>
      <c r="AV26" s="4">
        <f t="shared" si="27"/>
        <v>1.9812</v>
      </c>
      <c r="AY26" s="4">
        <f t="shared" si="28"/>
        <v>0</v>
      </c>
      <c r="AZ26" s="13" t="str">
        <f t="shared" si="29"/>
        <v/>
      </c>
      <c r="BA26" s="4" t="str">
        <f t="shared" si="30"/>
        <v/>
      </c>
      <c r="BB26" s="13"/>
      <c r="BC26" s="2">
        <f t="shared" si="47"/>
        <v>-14</v>
      </c>
      <c r="BD26" s="4">
        <f t="shared" si="31"/>
        <v>-1.4</v>
      </c>
      <c r="BE26" s="4">
        <f t="shared" si="32"/>
        <v>1.9812</v>
      </c>
      <c r="BH26" s="4">
        <f t="shared" si="33"/>
        <v>0</v>
      </c>
      <c r="BI26" s="13" t="str">
        <f t="shared" si="34"/>
        <v/>
      </c>
      <c r="BJ26" s="4" t="str">
        <f t="shared" si="35"/>
        <v/>
      </c>
      <c r="BK26" s="13"/>
      <c r="BL26" s="2">
        <f t="shared" si="48"/>
        <v>-14</v>
      </c>
      <c r="BM26" s="4">
        <f t="shared" si="36"/>
        <v>-1.4</v>
      </c>
      <c r="BN26" s="4">
        <f t="shared" si="37"/>
        <v>1.9812</v>
      </c>
      <c r="BQ26" s="4">
        <f t="shared" si="38"/>
        <v>0</v>
      </c>
      <c r="BR26" s="13" t="str">
        <f t="shared" si="39"/>
        <v/>
      </c>
      <c r="BS26" s="4" t="str">
        <f t="shared" si="40"/>
        <v/>
      </c>
      <c r="BT26" s="25"/>
    </row>
    <row r="27">
      <c r="A27" s="2">
        <f t="shared" si="41"/>
        <v>-13.5</v>
      </c>
      <c r="B27" s="4">
        <f t="shared" si="1"/>
        <v>-1.35</v>
      </c>
      <c r="C27" s="4">
        <f t="shared" si="2"/>
        <v>1.9558</v>
      </c>
      <c r="F27" s="4">
        <f t="shared" si="3"/>
        <v>0</v>
      </c>
      <c r="G27" s="13" t="str">
        <f t="shared" si="4"/>
        <v/>
      </c>
      <c r="H27" s="4" t="str">
        <f t="shared" si="5"/>
        <v/>
      </c>
      <c r="J27" s="2">
        <f t="shared" si="42"/>
        <v>-13.5</v>
      </c>
      <c r="K27" s="4">
        <f t="shared" si="6"/>
        <v>-1.35</v>
      </c>
      <c r="L27" s="4">
        <f t="shared" si="7"/>
        <v>1.9558</v>
      </c>
      <c r="O27" s="4">
        <f t="shared" si="8"/>
        <v>0</v>
      </c>
      <c r="P27" s="13" t="str">
        <f t="shared" si="9"/>
        <v/>
      </c>
      <c r="Q27" s="4" t="str">
        <f t="shared" si="10"/>
        <v/>
      </c>
      <c r="S27" s="2">
        <f t="shared" si="43"/>
        <v>-13.5</v>
      </c>
      <c r="T27" s="4">
        <f t="shared" si="11"/>
        <v>-40.5</v>
      </c>
      <c r="U27" s="4">
        <f t="shared" si="12"/>
        <v>2.37</v>
      </c>
      <c r="X27" s="4">
        <f t="shared" si="13"/>
        <v>0</v>
      </c>
      <c r="Y27" s="13" t="str">
        <f t="shared" si="14"/>
        <v/>
      </c>
      <c r="Z27" s="4" t="str">
        <f t="shared" si="15"/>
        <v/>
      </c>
      <c r="AB27" s="2">
        <f t="shared" si="44"/>
        <v>-13.5</v>
      </c>
      <c r="AC27" s="4">
        <f t="shared" si="16"/>
        <v>-40.5</v>
      </c>
      <c r="AD27" s="4">
        <f t="shared" si="17"/>
        <v>2.43</v>
      </c>
      <c r="AG27" s="4">
        <f t="shared" si="18"/>
        <v>0</v>
      </c>
      <c r="AH27" s="13" t="str">
        <f t="shared" si="19"/>
        <v/>
      </c>
      <c r="AI27" s="4" t="str">
        <f t="shared" si="20"/>
        <v/>
      </c>
      <c r="AJ27" s="13"/>
      <c r="AK27" s="2">
        <f t="shared" si="45"/>
        <v>-13.5</v>
      </c>
      <c r="AL27" s="4">
        <f t="shared" si="21"/>
        <v>-1.35</v>
      </c>
      <c r="AM27" s="4">
        <f t="shared" si="22"/>
        <v>1.9558</v>
      </c>
      <c r="AP27" s="4">
        <f t="shared" si="23"/>
        <v>0</v>
      </c>
      <c r="AQ27" s="13" t="str">
        <f t="shared" si="24"/>
        <v/>
      </c>
      <c r="AR27" s="4" t="str">
        <f t="shared" si="25"/>
        <v/>
      </c>
      <c r="AS27" s="13"/>
      <c r="AT27" s="2">
        <f t="shared" si="46"/>
        <v>-13.5</v>
      </c>
      <c r="AU27" s="4">
        <f t="shared" si="26"/>
        <v>-1.35</v>
      </c>
      <c r="AV27" s="4">
        <f t="shared" si="27"/>
        <v>1.9558</v>
      </c>
      <c r="AY27" s="4">
        <f t="shared" si="28"/>
        <v>0</v>
      </c>
      <c r="AZ27" s="13" t="str">
        <f t="shared" si="29"/>
        <v/>
      </c>
      <c r="BA27" s="4" t="str">
        <f t="shared" si="30"/>
        <v/>
      </c>
      <c r="BB27" s="13"/>
      <c r="BC27" s="2">
        <f t="shared" si="47"/>
        <v>-13.5</v>
      </c>
      <c r="BD27" s="4">
        <f t="shared" si="31"/>
        <v>-1.35</v>
      </c>
      <c r="BE27" s="4">
        <f t="shared" si="32"/>
        <v>1.9558</v>
      </c>
      <c r="BH27" s="4">
        <f t="shared" si="33"/>
        <v>0</v>
      </c>
      <c r="BI27" s="13" t="str">
        <f t="shared" si="34"/>
        <v/>
      </c>
      <c r="BJ27" s="4" t="str">
        <f t="shared" si="35"/>
        <v/>
      </c>
      <c r="BK27" s="13"/>
      <c r="BL27" s="2">
        <f t="shared" si="48"/>
        <v>-13.5</v>
      </c>
      <c r="BM27" s="4">
        <f t="shared" si="36"/>
        <v>-1.35</v>
      </c>
      <c r="BN27" s="4">
        <f t="shared" si="37"/>
        <v>1.9558</v>
      </c>
      <c r="BQ27" s="4">
        <f t="shared" si="38"/>
        <v>0</v>
      </c>
      <c r="BR27" s="13" t="str">
        <f t="shared" si="39"/>
        <v/>
      </c>
      <c r="BS27" s="4" t="str">
        <f t="shared" si="40"/>
        <v/>
      </c>
      <c r="BT27" s="25"/>
    </row>
    <row r="28">
      <c r="A28" s="2">
        <f t="shared" si="41"/>
        <v>-13</v>
      </c>
      <c r="B28" s="4">
        <f t="shared" si="1"/>
        <v>-1.3</v>
      </c>
      <c r="C28" s="4">
        <f t="shared" si="2"/>
        <v>1.9304</v>
      </c>
      <c r="F28" s="4">
        <f t="shared" si="3"/>
        <v>0</v>
      </c>
      <c r="G28" s="13" t="str">
        <f t="shared" si="4"/>
        <v/>
      </c>
      <c r="H28" s="4" t="str">
        <f t="shared" si="5"/>
        <v/>
      </c>
      <c r="J28" s="2">
        <f t="shared" si="42"/>
        <v>-13</v>
      </c>
      <c r="K28" s="4">
        <f t="shared" si="6"/>
        <v>-1.3</v>
      </c>
      <c r="L28" s="4">
        <f t="shared" si="7"/>
        <v>1.9304</v>
      </c>
      <c r="O28" s="4">
        <f t="shared" si="8"/>
        <v>0</v>
      </c>
      <c r="P28" s="13" t="str">
        <f t="shared" si="9"/>
        <v/>
      </c>
      <c r="Q28" s="4" t="str">
        <f t="shared" si="10"/>
        <v/>
      </c>
      <c r="S28" s="2">
        <f t="shared" si="43"/>
        <v>-13</v>
      </c>
      <c r="T28" s="4">
        <f t="shared" si="11"/>
        <v>-39</v>
      </c>
      <c r="U28" s="4">
        <f t="shared" si="12"/>
        <v>2.34</v>
      </c>
      <c r="X28" s="4">
        <f t="shared" si="13"/>
        <v>0</v>
      </c>
      <c r="Y28" s="13" t="str">
        <f t="shared" si="14"/>
        <v/>
      </c>
      <c r="Z28" s="4" t="str">
        <f t="shared" si="15"/>
        <v/>
      </c>
      <c r="AB28" s="2">
        <f t="shared" si="44"/>
        <v>-13</v>
      </c>
      <c r="AC28" s="4">
        <f t="shared" si="16"/>
        <v>-39</v>
      </c>
      <c r="AD28" s="4">
        <f t="shared" si="17"/>
        <v>2.4</v>
      </c>
      <c r="AG28" s="4">
        <f t="shared" si="18"/>
        <v>0</v>
      </c>
      <c r="AH28" s="13" t="str">
        <f t="shared" si="19"/>
        <v/>
      </c>
      <c r="AI28" s="4" t="str">
        <f t="shared" si="20"/>
        <v/>
      </c>
      <c r="AJ28" s="13"/>
      <c r="AK28" s="2">
        <f t="shared" si="45"/>
        <v>-13</v>
      </c>
      <c r="AL28" s="4">
        <f t="shared" si="21"/>
        <v>-1.3</v>
      </c>
      <c r="AM28" s="4">
        <f t="shared" si="22"/>
        <v>1.9304</v>
      </c>
      <c r="AP28" s="4">
        <f t="shared" si="23"/>
        <v>0</v>
      </c>
      <c r="AQ28" s="13" t="str">
        <f t="shared" si="24"/>
        <v/>
      </c>
      <c r="AR28" s="4" t="str">
        <f t="shared" si="25"/>
        <v/>
      </c>
      <c r="AS28" s="13"/>
      <c r="AT28" s="2">
        <f t="shared" si="46"/>
        <v>-13</v>
      </c>
      <c r="AU28" s="4">
        <f t="shared" si="26"/>
        <v>-1.3</v>
      </c>
      <c r="AV28" s="4">
        <f t="shared" si="27"/>
        <v>1.9304</v>
      </c>
      <c r="AY28" s="4">
        <f t="shared" si="28"/>
        <v>0</v>
      </c>
      <c r="AZ28" s="13" t="str">
        <f t="shared" si="29"/>
        <v/>
      </c>
      <c r="BA28" s="4" t="str">
        <f t="shared" si="30"/>
        <v/>
      </c>
      <c r="BB28" s="13"/>
      <c r="BC28" s="2">
        <f t="shared" si="47"/>
        <v>-13</v>
      </c>
      <c r="BD28" s="4">
        <f t="shared" si="31"/>
        <v>-1.3</v>
      </c>
      <c r="BE28" s="4">
        <f t="shared" si="32"/>
        <v>1.9304</v>
      </c>
      <c r="BH28" s="4">
        <f t="shared" si="33"/>
        <v>0</v>
      </c>
      <c r="BI28" s="13" t="str">
        <f t="shared" si="34"/>
        <v/>
      </c>
      <c r="BJ28" s="4" t="str">
        <f t="shared" si="35"/>
        <v/>
      </c>
      <c r="BK28" s="13"/>
      <c r="BL28" s="2">
        <f t="shared" si="48"/>
        <v>-13</v>
      </c>
      <c r="BM28" s="4">
        <f t="shared" si="36"/>
        <v>-1.3</v>
      </c>
      <c r="BN28" s="4">
        <f t="shared" si="37"/>
        <v>1.9304</v>
      </c>
      <c r="BQ28" s="4">
        <f t="shared" si="38"/>
        <v>0</v>
      </c>
      <c r="BR28" s="13" t="str">
        <f t="shared" si="39"/>
        <v/>
      </c>
      <c r="BS28" s="4" t="str">
        <f t="shared" si="40"/>
        <v/>
      </c>
      <c r="BT28" s="25"/>
    </row>
    <row r="29">
      <c r="A29" s="2">
        <f t="shared" si="41"/>
        <v>-12.5</v>
      </c>
      <c r="B29" s="4">
        <f t="shared" si="1"/>
        <v>-1.25</v>
      </c>
      <c r="C29" s="4">
        <f t="shared" si="2"/>
        <v>1.905</v>
      </c>
      <c r="F29" s="4">
        <f t="shared" si="3"/>
        <v>0</v>
      </c>
      <c r="G29" s="13" t="str">
        <f t="shared" si="4"/>
        <v/>
      </c>
      <c r="H29" s="4" t="str">
        <f t="shared" si="5"/>
        <v/>
      </c>
      <c r="J29" s="2">
        <f t="shared" si="42"/>
        <v>-12.5</v>
      </c>
      <c r="K29" s="4">
        <f t="shared" si="6"/>
        <v>-1.25</v>
      </c>
      <c r="L29" s="4">
        <f t="shared" si="7"/>
        <v>1.905</v>
      </c>
      <c r="O29" s="4">
        <f t="shared" si="8"/>
        <v>0</v>
      </c>
      <c r="P29" s="13" t="str">
        <f t="shared" si="9"/>
        <v/>
      </c>
      <c r="Q29" s="4" t="str">
        <f t="shared" si="10"/>
        <v/>
      </c>
      <c r="S29" s="2">
        <f t="shared" si="43"/>
        <v>-12.5</v>
      </c>
      <c r="T29" s="4">
        <f t="shared" si="11"/>
        <v>-37.5</v>
      </c>
      <c r="U29" s="4">
        <f t="shared" si="12"/>
        <v>2.31</v>
      </c>
      <c r="X29" s="4">
        <f t="shared" si="13"/>
        <v>0</v>
      </c>
      <c r="Y29" s="13" t="str">
        <f t="shared" si="14"/>
        <v/>
      </c>
      <c r="Z29" s="4" t="str">
        <f t="shared" si="15"/>
        <v/>
      </c>
      <c r="AB29" s="2">
        <f t="shared" si="44"/>
        <v>-12.5</v>
      </c>
      <c r="AC29" s="4">
        <f t="shared" si="16"/>
        <v>-37.5</v>
      </c>
      <c r="AD29" s="4">
        <f t="shared" si="17"/>
        <v>2.37</v>
      </c>
      <c r="AG29" s="4">
        <f t="shared" si="18"/>
        <v>0</v>
      </c>
      <c r="AH29" s="13" t="str">
        <f t="shared" si="19"/>
        <v/>
      </c>
      <c r="AI29" s="4" t="str">
        <f t="shared" si="20"/>
        <v/>
      </c>
      <c r="AJ29" s="13"/>
      <c r="AK29" s="2">
        <f t="shared" si="45"/>
        <v>-12.5</v>
      </c>
      <c r="AL29" s="4">
        <f t="shared" si="21"/>
        <v>-1.25</v>
      </c>
      <c r="AM29" s="4">
        <f t="shared" si="22"/>
        <v>1.905</v>
      </c>
      <c r="AP29" s="4">
        <f t="shared" si="23"/>
        <v>0</v>
      </c>
      <c r="AQ29" s="13" t="str">
        <f t="shared" si="24"/>
        <v/>
      </c>
      <c r="AR29" s="4" t="str">
        <f t="shared" si="25"/>
        <v/>
      </c>
      <c r="AS29" s="13"/>
      <c r="AT29" s="2">
        <f t="shared" si="46"/>
        <v>-12.5</v>
      </c>
      <c r="AU29" s="4">
        <f t="shared" si="26"/>
        <v>-1.25</v>
      </c>
      <c r="AV29" s="4">
        <f t="shared" si="27"/>
        <v>1.905</v>
      </c>
      <c r="AY29" s="4">
        <f t="shared" si="28"/>
        <v>0</v>
      </c>
      <c r="AZ29" s="13" t="str">
        <f t="shared" si="29"/>
        <v/>
      </c>
      <c r="BA29" s="4" t="str">
        <f t="shared" si="30"/>
        <v/>
      </c>
      <c r="BB29" s="13"/>
      <c r="BC29" s="2">
        <f t="shared" si="47"/>
        <v>-12.5</v>
      </c>
      <c r="BD29" s="4">
        <f t="shared" si="31"/>
        <v>-1.25</v>
      </c>
      <c r="BE29" s="4">
        <f t="shared" si="32"/>
        <v>1.905</v>
      </c>
      <c r="BH29" s="4">
        <f t="shared" si="33"/>
        <v>0</v>
      </c>
      <c r="BI29" s="13" t="str">
        <f t="shared" si="34"/>
        <v/>
      </c>
      <c r="BJ29" s="4" t="str">
        <f t="shared" si="35"/>
        <v/>
      </c>
      <c r="BK29" s="13"/>
      <c r="BL29" s="2">
        <f t="shared" si="48"/>
        <v>-12.5</v>
      </c>
      <c r="BM29" s="4">
        <f t="shared" si="36"/>
        <v>-1.25</v>
      </c>
      <c r="BN29" s="4">
        <f t="shared" si="37"/>
        <v>1.905</v>
      </c>
      <c r="BQ29" s="4">
        <f t="shared" si="38"/>
        <v>0</v>
      </c>
      <c r="BR29" s="13" t="str">
        <f t="shared" si="39"/>
        <v/>
      </c>
      <c r="BS29" s="4" t="str">
        <f t="shared" si="40"/>
        <v/>
      </c>
      <c r="BT29" s="25"/>
    </row>
    <row r="30">
      <c r="A30" s="2">
        <f t="shared" si="41"/>
        <v>-12</v>
      </c>
      <c r="B30" s="4">
        <f t="shared" si="1"/>
        <v>-1.2</v>
      </c>
      <c r="C30" s="4">
        <f t="shared" si="2"/>
        <v>1.8796</v>
      </c>
      <c r="F30" s="4">
        <f t="shared" si="3"/>
        <v>0</v>
      </c>
      <c r="G30" s="13" t="str">
        <f t="shared" si="4"/>
        <v/>
      </c>
      <c r="H30" s="4" t="str">
        <f t="shared" si="5"/>
        <v/>
      </c>
      <c r="J30" s="2">
        <f t="shared" si="42"/>
        <v>-12</v>
      </c>
      <c r="K30" s="4">
        <f t="shared" si="6"/>
        <v>-1.2</v>
      </c>
      <c r="L30" s="4">
        <f t="shared" si="7"/>
        <v>1.8796</v>
      </c>
      <c r="O30" s="4">
        <f t="shared" si="8"/>
        <v>0</v>
      </c>
      <c r="P30" s="13" t="str">
        <f t="shared" si="9"/>
        <v/>
      </c>
      <c r="Q30" s="4" t="str">
        <f t="shared" si="10"/>
        <v/>
      </c>
      <c r="S30" s="2">
        <f t="shared" si="43"/>
        <v>-12</v>
      </c>
      <c r="T30" s="4">
        <f t="shared" si="11"/>
        <v>-36</v>
      </c>
      <c r="U30" s="4">
        <f t="shared" si="12"/>
        <v>2.28</v>
      </c>
      <c r="X30" s="4">
        <f t="shared" si="13"/>
        <v>0</v>
      </c>
      <c r="Y30" s="13" t="str">
        <f t="shared" si="14"/>
        <v/>
      </c>
      <c r="Z30" s="4" t="str">
        <f t="shared" si="15"/>
        <v/>
      </c>
      <c r="AB30" s="2">
        <f t="shared" si="44"/>
        <v>-12</v>
      </c>
      <c r="AC30" s="4">
        <f t="shared" si="16"/>
        <v>-36</v>
      </c>
      <c r="AD30" s="4">
        <f t="shared" si="17"/>
        <v>2.34</v>
      </c>
      <c r="AG30" s="4">
        <f t="shared" si="18"/>
        <v>0</v>
      </c>
      <c r="AH30" s="13" t="str">
        <f t="shared" si="19"/>
        <v/>
      </c>
      <c r="AI30" s="4" t="str">
        <f t="shared" si="20"/>
        <v/>
      </c>
      <c r="AJ30" s="13"/>
      <c r="AK30" s="2">
        <f t="shared" si="45"/>
        <v>-12</v>
      </c>
      <c r="AL30" s="4">
        <f t="shared" si="21"/>
        <v>-1.2</v>
      </c>
      <c r="AM30" s="4">
        <f t="shared" si="22"/>
        <v>1.8796</v>
      </c>
      <c r="AP30" s="4">
        <f t="shared" si="23"/>
        <v>0</v>
      </c>
      <c r="AQ30" s="13" t="str">
        <f t="shared" si="24"/>
        <v/>
      </c>
      <c r="AR30" s="4" t="str">
        <f t="shared" si="25"/>
        <v/>
      </c>
      <c r="AS30" s="13"/>
      <c r="AT30" s="2">
        <f t="shared" si="46"/>
        <v>-12</v>
      </c>
      <c r="AU30" s="4">
        <f t="shared" si="26"/>
        <v>-1.2</v>
      </c>
      <c r="AV30" s="4">
        <f t="shared" si="27"/>
        <v>1.8796</v>
      </c>
      <c r="AY30" s="4">
        <f t="shared" si="28"/>
        <v>0</v>
      </c>
      <c r="AZ30" s="13" t="str">
        <f t="shared" si="29"/>
        <v/>
      </c>
      <c r="BA30" s="4" t="str">
        <f t="shared" si="30"/>
        <v/>
      </c>
      <c r="BB30" s="13"/>
      <c r="BC30" s="2">
        <f t="shared" si="47"/>
        <v>-12</v>
      </c>
      <c r="BD30" s="4">
        <f t="shared" si="31"/>
        <v>-1.2</v>
      </c>
      <c r="BE30" s="4">
        <f t="shared" si="32"/>
        <v>1.8796</v>
      </c>
      <c r="BH30" s="4">
        <f t="shared" si="33"/>
        <v>0</v>
      </c>
      <c r="BI30" s="13" t="str">
        <f t="shared" si="34"/>
        <v/>
      </c>
      <c r="BJ30" s="4" t="str">
        <f t="shared" si="35"/>
        <v/>
      </c>
      <c r="BK30" s="13"/>
      <c r="BL30" s="2">
        <f t="shared" si="48"/>
        <v>-12</v>
      </c>
      <c r="BM30" s="4">
        <f t="shared" si="36"/>
        <v>-1.2</v>
      </c>
      <c r="BN30" s="4">
        <f t="shared" si="37"/>
        <v>1.8796</v>
      </c>
      <c r="BQ30" s="4">
        <f t="shared" si="38"/>
        <v>0</v>
      </c>
      <c r="BR30" s="13" t="str">
        <f t="shared" si="39"/>
        <v/>
      </c>
      <c r="BS30" s="4" t="str">
        <f t="shared" si="40"/>
        <v/>
      </c>
      <c r="BT30" s="25"/>
    </row>
    <row r="31">
      <c r="A31" s="2">
        <f t="shared" si="41"/>
        <v>-11.5</v>
      </c>
      <c r="B31" s="4">
        <f t="shared" si="1"/>
        <v>-1.15</v>
      </c>
      <c r="C31" s="4">
        <f t="shared" si="2"/>
        <v>1.8542</v>
      </c>
      <c r="F31" s="4">
        <f t="shared" si="3"/>
        <v>0</v>
      </c>
      <c r="G31" s="13" t="str">
        <f t="shared" si="4"/>
        <v/>
      </c>
      <c r="H31" s="4" t="str">
        <f t="shared" si="5"/>
        <v/>
      </c>
      <c r="J31" s="2">
        <f t="shared" si="42"/>
        <v>-11.5</v>
      </c>
      <c r="K31" s="4">
        <f t="shared" si="6"/>
        <v>-1.15</v>
      </c>
      <c r="L31" s="4">
        <f t="shared" si="7"/>
        <v>1.8542</v>
      </c>
      <c r="O31" s="4">
        <f t="shared" si="8"/>
        <v>0</v>
      </c>
      <c r="P31" s="13" t="str">
        <f t="shared" si="9"/>
        <v/>
      </c>
      <c r="Q31" s="4" t="str">
        <f t="shared" si="10"/>
        <v/>
      </c>
      <c r="S31" s="2">
        <f t="shared" si="43"/>
        <v>-11.5</v>
      </c>
      <c r="T31" s="4">
        <f t="shared" si="11"/>
        <v>-34.5</v>
      </c>
      <c r="U31" s="4">
        <f t="shared" si="12"/>
        <v>2.25</v>
      </c>
      <c r="X31" s="4">
        <f t="shared" si="13"/>
        <v>0</v>
      </c>
      <c r="Y31" s="13" t="str">
        <f t="shared" si="14"/>
        <v/>
      </c>
      <c r="Z31" s="4" t="str">
        <f t="shared" si="15"/>
        <v/>
      </c>
      <c r="AB31" s="2">
        <f t="shared" si="44"/>
        <v>-11.5</v>
      </c>
      <c r="AC31" s="4">
        <f t="shared" si="16"/>
        <v>-34.5</v>
      </c>
      <c r="AD31" s="4">
        <f t="shared" si="17"/>
        <v>2.31</v>
      </c>
      <c r="AG31" s="4">
        <f t="shared" si="18"/>
        <v>0</v>
      </c>
      <c r="AH31" s="13" t="str">
        <f t="shared" si="19"/>
        <v/>
      </c>
      <c r="AI31" s="4" t="str">
        <f t="shared" si="20"/>
        <v/>
      </c>
      <c r="AJ31" s="13"/>
      <c r="AK31" s="2">
        <f t="shared" si="45"/>
        <v>-11.5</v>
      </c>
      <c r="AL31" s="4">
        <f t="shared" si="21"/>
        <v>-1.15</v>
      </c>
      <c r="AM31" s="4">
        <f t="shared" si="22"/>
        <v>1.8542</v>
      </c>
      <c r="AP31" s="4">
        <f t="shared" si="23"/>
        <v>0</v>
      </c>
      <c r="AQ31" s="13" t="str">
        <f t="shared" si="24"/>
        <v/>
      </c>
      <c r="AR31" s="4" t="str">
        <f t="shared" si="25"/>
        <v/>
      </c>
      <c r="AS31" s="13"/>
      <c r="AT31" s="2">
        <f t="shared" si="46"/>
        <v>-11.5</v>
      </c>
      <c r="AU31" s="4">
        <f t="shared" si="26"/>
        <v>-1.15</v>
      </c>
      <c r="AV31" s="4">
        <f t="shared" si="27"/>
        <v>1.8542</v>
      </c>
      <c r="AY31" s="4">
        <f t="shared" si="28"/>
        <v>0</v>
      </c>
      <c r="AZ31" s="13" t="str">
        <f t="shared" si="29"/>
        <v/>
      </c>
      <c r="BA31" s="4" t="str">
        <f t="shared" si="30"/>
        <v/>
      </c>
      <c r="BB31" s="13"/>
      <c r="BC31" s="2">
        <f t="shared" si="47"/>
        <v>-11.5</v>
      </c>
      <c r="BD31" s="4">
        <f t="shared" si="31"/>
        <v>-1.15</v>
      </c>
      <c r="BE31" s="4">
        <f t="shared" si="32"/>
        <v>1.8542</v>
      </c>
      <c r="BH31" s="4">
        <f t="shared" si="33"/>
        <v>0</v>
      </c>
      <c r="BI31" s="13" t="str">
        <f t="shared" si="34"/>
        <v/>
      </c>
      <c r="BJ31" s="4" t="str">
        <f t="shared" si="35"/>
        <v/>
      </c>
      <c r="BK31" s="13"/>
      <c r="BL31" s="2">
        <f t="shared" si="48"/>
        <v>-11.5</v>
      </c>
      <c r="BM31" s="4">
        <f t="shared" si="36"/>
        <v>-1.15</v>
      </c>
      <c r="BN31" s="4">
        <f t="shared" si="37"/>
        <v>1.8542</v>
      </c>
      <c r="BQ31" s="4">
        <f t="shared" si="38"/>
        <v>0</v>
      </c>
      <c r="BR31" s="13" t="str">
        <f t="shared" si="39"/>
        <v/>
      </c>
      <c r="BS31" s="4" t="str">
        <f t="shared" si="40"/>
        <v/>
      </c>
      <c r="BT31" s="25"/>
    </row>
    <row r="32">
      <c r="A32" s="2">
        <f t="shared" si="41"/>
        <v>-11</v>
      </c>
      <c r="B32" s="4">
        <f t="shared" si="1"/>
        <v>-1.1</v>
      </c>
      <c r="C32" s="4">
        <f t="shared" si="2"/>
        <v>1.8288</v>
      </c>
      <c r="F32" s="4">
        <f t="shared" si="3"/>
        <v>0</v>
      </c>
      <c r="G32" s="13" t="str">
        <f t="shared" si="4"/>
        <v/>
      </c>
      <c r="H32" s="4" t="str">
        <f t="shared" si="5"/>
        <v/>
      </c>
      <c r="J32" s="2">
        <f t="shared" si="42"/>
        <v>-11</v>
      </c>
      <c r="K32" s="4">
        <f t="shared" si="6"/>
        <v>-1.1</v>
      </c>
      <c r="L32" s="4">
        <f t="shared" si="7"/>
        <v>1.8288</v>
      </c>
      <c r="O32" s="4">
        <f t="shared" si="8"/>
        <v>0</v>
      </c>
      <c r="P32" s="13" t="str">
        <f t="shared" si="9"/>
        <v/>
      </c>
      <c r="Q32" s="4" t="str">
        <f t="shared" si="10"/>
        <v/>
      </c>
      <c r="S32" s="2">
        <f t="shared" si="43"/>
        <v>-11</v>
      </c>
      <c r="T32" s="4">
        <f t="shared" si="11"/>
        <v>-33</v>
      </c>
      <c r="U32" s="4">
        <f t="shared" si="12"/>
        <v>2.22</v>
      </c>
      <c r="X32" s="4">
        <f t="shared" si="13"/>
        <v>0</v>
      </c>
      <c r="Y32" s="13" t="str">
        <f t="shared" si="14"/>
        <v/>
      </c>
      <c r="Z32" s="4" t="str">
        <f t="shared" si="15"/>
        <v/>
      </c>
      <c r="AB32" s="2">
        <f t="shared" si="44"/>
        <v>-11</v>
      </c>
      <c r="AC32" s="4">
        <f t="shared" si="16"/>
        <v>-33</v>
      </c>
      <c r="AD32" s="4">
        <f t="shared" si="17"/>
        <v>2.28</v>
      </c>
      <c r="AG32" s="4">
        <f t="shared" si="18"/>
        <v>0</v>
      </c>
      <c r="AH32" s="13" t="str">
        <f t="shared" si="19"/>
        <v/>
      </c>
      <c r="AI32" s="4" t="str">
        <f t="shared" si="20"/>
        <v/>
      </c>
      <c r="AJ32" s="13"/>
      <c r="AK32" s="2">
        <f t="shared" si="45"/>
        <v>-11</v>
      </c>
      <c r="AL32" s="4">
        <f t="shared" si="21"/>
        <v>-1.1</v>
      </c>
      <c r="AM32" s="4">
        <f t="shared" si="22"/>
        <v>1.8288</v>
      </c>
      <c r="AP32" s="4">
        <f t="shared" si="23"/>
        <v>0</v>
      </c>
      <c r="AQ32" s="13" t="str">
        <f t="shared" si="24"/>
        <v/>
      </c>
      <c r="AR32" s="4" t="str">
        <f t="shared" si="25"/>
        <v/>
      </c>
      <c r="AS32" s="13"/>
      <c r="AT32" s="2">
        <f t="shared" si="46"/>
        <v>-11</v>
      </c>
      <c r="AU32" s="4">
        <f t="shared" si="26"/>
        <v>-1.1</v>
      </c>
      <c r="AV32" s="4">
        <f t="shared" si="27"/>
        <v>1.8288</v>
      </c>
      <c r="AY32" s="4">
        <f t="shared" si="28"/>
        <v>0</v>
      </c>
      <c r="AZ32" s="13" t="str">
        <f t="shared" si="29"/>
        <v/>
      </c>
      <c r="BA32" s="4" t="str">
        <f t="shared" si="30"/>
        <v/>
      </c>
      <c r="BB32" s="13"/>
      <c r="BC32" s="2">
        <f t="shared" si="47"/>
        <v>-11</v>
      </c>
      <c r="BD32" s="4">
        <f t="shared" si="31"/>
        <v>-1.1</v>
      </c>
      <c r="BE32" s="4">
        <f t="shared" si="32"/>
        <v>1.8288</v>
      </c>
      <c r="BH32" s="4">
        <f t="shared" si="33"/>
        <v>0</v>
      </c>
      <c r="BI32" s="13" t="str">
        <f t="shared" si="34"/>
        <v/>
      </c>
      <c r="BJ32" s="4" t="str">
        <f t="shared" si="35"/>
        <v/>
      </c>
      <c r="BK32" s="13"/>
      <c r="BL32" s="2">
        <f t="shared" si="48"/>
        <v>-11</v>
      </c>
      <c r="BM32" s="4">
        <f t="shared" si="36"/>
        <v>-1.1</v>
      </c>
      <c r="BN32" s="4">
        <f t="shared" si="37"/>
        <v>1.8288</v>
      </c>
      <c r="BQ32" s="4">
        <f t="shared" si="38"/>
        <v>0</v>
      </c>
      <c r="BR32" s="13" t="str">
        <f t="shared" si="39"/>
        <v/>
      </c>
      <c r="BS32" s="4" t="str">
        <f t="shared" si="40"/>
        <v/>
      </c>
      <c r="BT32" s="25"/>
    </row>
    <row r="33">
      <c r="A33" s="2">
        <f t="shared" si="41"/>
        <v>-10.5</v>
      </c>
      <c r="B33" s="4">
        <f t="shared" si="1"/>
        <v>-1.05</v>
      </c>
      <c r="C33" s="4">
        <f t="shared" si="2"/>
        <v>1.8034</v>
      </c>
      <c r="F33" s="4">
        <f t="shared" si="3"/>
        <v>0</v>
      </c>
      <c r="G33" s="13" t="str">
        <f t="shared" si="4"/>
        <v/>
      </c>
      <c r="H33" s="4" t="str">
        <f t="shared" si="5"/>
        <v/>
      </c>
      <c r="J33" s="2">
        <f t="shared" si="42"/>
        <v>-10.5</v>
      </c>
      <c r="K33" s="4">
        <f t="shared" si="6"/>
        <v>-1.05</v>
      </c>
      <c r="L33" s="4">
        <f t="shared" si="7"/>
        <v>1.8034</v>
      </c>
      <c r="O33" s="4">
        <f t="shared" si="8"/>
        <v>0</v>
      </c>
      <c r="P33" s="13" t="str">
        <f t="shared" si="9"/>
        <v/>
      </c>
      <c r="Q33" s="4" t="str">
        <f t="shared" si="10"/>
        <v/>
      </c>
      <c r="S33" s="2">
        <f t="shared" si="43"/>
        <v>-10.5</v>
      </c>
      <c r="T33" s="4">
        <f t="shared" si="11"/>
        <v>-31.5</v>
      </c>
      <c r="U33" s="4">
        <f t="shared" si="12"/>
        <v>2.19</v>
      </c>
      <c r="X33" s="4">
        <f t="shared" si="13"/>
        <v>0</v>
      </c>
      <c r="Y33" s="13" t="str">
        <f t="shared" si="14"/>
        <v/>
      </c>
      <c r="Z33" s="4" t="str">
        <f t="shared" si="15"/>
        <v/>
      </c>
      <c r="AB33" s="2">
        <f t="shared" si="44"/>
        <v>-10.5</v>
      </c>
      <c r="AC33" s="4">
        <f t="shared" si="16"/>
        <v>-31.5</v>
      </c>
      <c r="AD33" s="4">
        <f t="shared" si="17"/>
        <v>2.25</v>
      </c>
      <c r="AG33" s="4">
        <f t="shared" si="18"/>
        <v>0</v>
      </c>
      <c r="AH33" s="13" t="str">
        <f t="shared" si="19"/>
        <v/>
      </c>
      <c r="AI33" s="4" t="str">
        <f t="shared" si="20"/>
        <v/>
      </c>
      <c r="AJ33" s="13"/>
      <c r="AK33" s="2">
        <f t="shared" si="45"/>
        <v>-10.5</v>
      </c>
      <c r="AL33" s="4">
        <f t="shared" si="21"/>
        <v>-1.05</v>
      </c>
      <c r="AM33" s="4">
        <f t="shared" si="22"/>
        <v>1.8034</v>
      </c>
      <c r="AP33" s="4">
        <f t="shared" si="23"/>
        <v>0</v>
      </c>
      <c r="AQ33" s="13" t="str">
        <f t="shared" si="24"/>
        <v/>
      </c>
      <c r="AR33" s="4" t="str">
        <f t="shared" si="25"/>
        <v/>
      </c>
      <c r="AS33" s="13"/>
      <c r="AT33" s="2">
        <f t="shared" si="46"/>
        <v>-10.5</v>
      </c>
      <c r="AU33" s="4">
        <f t="shared" si="26"/>
        <v>-1.05</v>
      </c>
      <c r="AV33" s="4">
        <f t="shared" si="27"/>
        <v>1.8034</v>
      </c>
      <c r="AY33" s="4">
        <f t="shared" si="28"/>
        <v>0</v>
      </c>
      <c r="AZ33" s="13" t="str">
        <f t="shared" si="29"/>
        <v/>
      </c>
      <c r="BA33" s="4" t="str">
        <f t="shared" si="30"/>
        <v/>
      </c>
      <c r="BB33" s="13"/>
      <c r="BC33" s="2">
        <f t="shared" si="47"/>
        <v>-10.5</v>
      </c>
      <c r="BD33" s="4">
        <f t="shared" si="31"/>
        <v>-1.05</v>
      </c>
      <c r="BE33" s="4">
        <f t="shared" si="32"/>
        <v>1.8034</v>
      </c>
      <c r="BH33" s="4">
        <f t="shared" si="33"/>
        <v>0</v>
      </c>
      <c r="BI33" s="13" t="str">
        <f t="shared" si="34"/>
        <v/>
      </c>
      <c r="BJ33" s="4" t="str">
        <f t="shared" si="35"/>
        <v/>
      </c>
      <c r="BK33" s="13"/>
      <c r="BL33" s="2">
        <f t="shared" si="48"/>
        <v>-10.5</v>
      </c>
      <c r="BM33" s="4">
        <f t="shared" si="36"/>
        <v>-1.05</v>
      </c>
      <c r="BN33" s="4">
        <f t="shared" si="37"/>
        <v>1.8034</v>
      </c>
      <c r="BQ33" s="4">
        <f t="shared" si="38"/>
        <v>0</v>
      </c>
      <c r="BR33" s="13" t="str">
        <f t="shared" si="39"/>
        <v/>
      </c>
      <c r="BS33" s="4" t="str">
        <f t="shared" si="40"/>
        <v/>
      </c>
      <c r="BT33" s="25"/>
    </row>
    <row r="34">
      <c r="A34" s="2">
        <f t="shared" si="41"/>
        <v>-10</v>
      </c>
      <c r="B34" s="4">
        <f t="shared" si="1"/>
        <v>-1</v>
      </c>
      <c r="C34" s="4">
        <f t="shared" si="2"/>
        <v>1.778</v>
      </c>
      <c r="F34" s="4">
        <f t="shared" si="3"/>
        <v>0</v>
      </c>
      <c r="G34" s="13" t="str">
        <f t="shared" si="4"/>
        <v/>
      </c>
      <c r="H34" s="4" t="str">
        <f t="shared" si="5"/>
        <v/>
      </c>
      <c r="J34" s="2">
        <f t="shared" si="42"/>
        <v>-10</v>
      </c>
      <c r="K34" s="4">
        <f t="shared" si="6"/>
        <v>-1</v>
      </c>
      <c r="L34" s="4">
        <f t="shared" si="7"/>
        <v>1.778</v>
      </c>
      <c r="O34" s="4">
        <f t="shared" si="8"/>
        <v>0</v>
      </c>
      <c r="P34" s="13" t="str">
        <f t="shared" si="9"/>
        <v/>
      </c>
      <c r="Q34" s="4" t="str">
        <f t="shared" si="10"/>
        <v/>
      </c>
      <c r="S34" s="2">
        <f t="shared" si="43"/>
        <v>-10</v>
      </c>
      <c r="T34" s="4">
        <f t="shared" si="11"/>
        <v>-30</v>
      </c>
      <c r="U34" s="4">
        <f t="shared" si="12"/>
        <v>2.16</v>
      </c>
      <c r="X34" s="4">
        <f t="shared" si="13"/>
        <v>0</v>
      </c>
      <c r="Y34" s="13" t="str">
        <f t="shared" si="14"/>
        <v/>
      </c>
      <c r="Z34" s="4" t="str">
        <f t="shared" si="15"/>
        <v/>
      </c>
      <c r="AB34" s="2">
        <f t="shared" si="44"/>
        <v>-10</v>
      </c>
      <c r="AC34" s="4">
        <f t="shared" si="16"/>
        <v>-30</v>
      </c>
      <c r="AD34" s="4">
        <f t="shared" si="17"/>
        <v>2.22</v>
      </c>
      <c r="AG34" s="4">
        <f t="shared" si="18"/>
        <v>0</v>
      </c>
      <c r="AH34" s="13" t="str">
        <f t="shared" si="19"/>
        <v/>
      </c>
      <c r="AI34" s="4" t="str">
        <f t="shared" si="20"/>
        <v/>
      </c>
      <c r="AJ34" s="13"/>
      <c r="AK34" s="2">
        <f t="shared" si="45"/>
        <v>-10</v>
      </c>
      <c r="AL34" s="4">
        <f t="shared" si="21"/>
        <v>-1</v>
      </c>
      <c r="AM34" s="4">
        <f t="shared" si="22"/>
        <v>1.778</v>
      </c>
      <c r="AP34" s="4">
        <f t="shared" si="23"/>
        <v>0</v>
      </c>
      <c r="AQ34" s="13" t="str">
        <f t="shared" si="24"/>
        <v/>
      </c>
      <c r="AR34" s="4" t="str">
        <f t="shared" si="25"/>
        <v/>
      </c>
      <c r="AS34" s="13"/>
      <c r="AT34" s="2">
        <f t="shared" si="46"/>
        <v>-10</v>
      </c>
      <c r="AU34" s="4">
        <f t="shared" si="26"/>
        <v>-1</v>
      </c>
      <c r="AV34" s="4">
        <f t="shared" si="27"/>
        <v>1.778</v>
      </c>
      <c r="AY34" s="4">
        <f t="shared" si="28"/>
        <v>0</v>
      </c>
      <c r="AZ34" s="13" t="str">
        <f t="shared" si="29"/>
        <v/>
      </c>
      <c r="BA34" s="4" t="str">
        <f t="shared" si="30"/>
        <v/>
      </c>
      <c r="BB34" s="13"/>
      <c r="BC34" s="2">
        <f t="shared" si="47"/>
        <v>-10</v>
      </c>
      <c r="BD34" s="4">
        <f t="shared" si="31"/>
        <v>-1</v>
      </c>
      <c r="BE34" s="4">
        <f t="shared" si="32"/>
        <v>1.778</v>
      </c>
      <c r="BH34" s="4">
        <f t="shared" si="33"/>
        <v>0</v>
      </c>
      <c r="BI34" s="13" t="str">
        <f t="shared" si="34"/>
        <v/>
      </c>
      <c r="BJ34" s="4" t="str">
        <f t="shared" si="35"/>
        <v/>
      </c>
      <c r="BK34" s="13"/>
      <c r="BL34" s="2">
        <f t="shared" si="48"/>
        <v>-10</v>
      </c>
      <c r="BM34" s="4">
        <f t="shared" si="36"/>
        <v>-1</v>
      </c>
      <c r="BN34" s="4">
        <f t="shared" si="37"/>
        <v>1.778</v>
      </c>
      <c r="BQ34" s="4">
        <f t="shared" si="38"/>
        <v>0</v>
      </c>
      <c r="BR34" s="13" t="str">
        <f t="shared" si="39"/>
        <v/>
      </c>
      <c r="BS34" s="4" t="str">
        <f t="shared" si="40"/>
        <v/>
      </c>
      <c r="BT34" s="25"/>
    </row>
    <row r="35">
      <c r="A35" s="2">
        <f t="shared" si="41"/>
        <v>-9.5</v>
      </c>
      <c r="B35" s="4">
        <f t="shared" si="1"/>
        <v>-0.95</v>
      </c>
      <c r="C35" s="4">
        <f t="shared" si="2"/>
        <v>1.7526</v>
      </c>
      <c r="F35" s="4">
        <f t="shared" si="3"/>
        <v>0</v>
      </c>
      <c r="G35" s="13" t="str">
        <f t="shared" si="4"/>
        <v/>
      </c>
      <c r="H35" s="4" t="str">
        <f t="shared" si="5"/>
        <v/>
      </c>
      <c r="J35" s="2">
        <f t="shared" si="42"/>
        <v>-9.5</v>
      </c>
      <c r="K35" s="4">
        <f t="shared" si="6"/>
        <v>-0.95</v>
      </c>
      <c r="L35" s="4">
        <f t="shared" si="7"/>
        <v>1.7526</v>
      </c>
      <c r="O35" s="4">
        <f t="shared" si="8"/>
        <v>0</v>
      </c>
      <c r="P35" s="13" t="str">
        <f t="shared" si="9"/>
        <v/>
      </c>
      <c r="Q35" s="4" t="str">
        <f t="shared" si="10"/>
        <v/>
      </c>
      <c r="S35" s="2">
        <f t="shared" si="43"/>
        <v>-9.5</v>
      </c>
      <c r="T35" s="4">
        <f t="shared" si="11"/>
        <v>-28.5</v>
      </c>
      <c r="U35" s="4">
        <f t="shared" si="12"/>
        <v>2.13</v>
      </c>
      <c r="X35" s="4">
        <f t="shared" si="13"/>
        <v>0</v>
      </c>
      <c r="Y35" s="13" t="str">
        <f t="shared" si="14"/>
        <v/>
      </c>
      <c r="Z35" s="4" t="str">
        <f t="shared" si="15"/>
        <v/>
      </c>
      <c r="AB35" s="2">
        <f t="shared" si="44"/>
        <v>-9.5</v>
      </c>
      <c r="AC35" s="4">
        <f t="shared" si="16"/>
        <v>-28.5</v>
      </c>
      <c r="AD35" s="4">
        <f t="shared" si="17"/>
        <v>2.19</v>
      </c>
      <c r="AG35" s="4">
        <f t="shared" si="18"/>
        <v>0</v>
      </c>
      <c r="AH35" s="13" t="str">
        <f t="shared" si="19"/>
        <v/>
      </c>
      <c r="AI35" s="4" t="str">
        <f t="shared" si="20"/>
        <v/>
      </c>
      <c r="AJ35" s="13"/>
      <c r="AK35" s="2">
        <f t="shared" si="45"/>
        <v>-9.5</v>
      </c>
      <c r="AL35" s="4">
        <f t="shared" si="21"/>
        <v>-0.95</v>
      </c>
      <c r="AM35" s="4">
        <f t="shared" si="22"/>
        <v>1.7526</v>
      </c>
      <c r="AP35" s="4">
        <f t="shared" si="23"/>
        <v>0</v>
      </c>
      <c r="AQ35" s="13" t="str">
        <f t="shared" si="24"/>
        <v/>
      </c>
      <c r="AR35" s="4" t="str">
        <f t="shared" si="25"/>
        <v/>
      </c>
      <c r="AS35" s="13"/>
      <c r="AT35" s="2">
        <f t="shared" si="46"/>
        <v>-9.5</v>
      </c>
      <c r="AU35" s="4">
        <f t="shared" si="26"/>
        <v>-0.95</v>
      </c>
      <c r="AV35" s="4">
        <f t="shared" si="27"/>
        <v>1.7526</v>
      </c>
      <c r="AY35" s="4">
        <f t="shared" si="28"/>
        <v>0</v>
      </c>
      <c r="AZ35" s="13" t="str">
        <f t="shared" si="29"/>
        <v/>
      </c>
      <c r="BA35" s="4" t="str">
        <f t="shared" si="30"/>
        <v/>
      </c>
      <c r="BB35" s="13"/>
      <c r="BC35" s="2">
        <f t="shared" si="47"/>
        <v>-9.5</v>
      </c>
      <c r="BD35" s="4">
        <f t="shared" si="31"/>
        <v>-0.95</v>
      </c>
      <c r="BE35" s="4">
        <f t="shared" si="32"/>
        <v>1.7526</v>
      </c>
      <c r="BH35" s="4">
        <f t="shared" si="33"/>
        <v>0</v>
      </c>
      <c r="BI35" s="13" t="str">
        <f t="shared" si="34"/>
        <v/>
      </c>
      <c r="BJ35" s="4" t="str">
        <f t="shared" si="35"/>
        <v/>
      </c>
      <c r="BK35" s="13"/>
      <c r="BL35" s="2">
        <f t="shared" si="48"/>
        <v>-9.5</v>
      </c>
      <c r="BM35" s="4">
        <f t="shared" si="36"/>
        <v>-0.95</v>
      </c>
      <c r="BN35" s="4">
        <f t="shared" si="37"/>
        <v>1.7526</v>
      </c>
      <c r="BQ35" s="4">
        <f t="shared" si="38"/>
        <v>0</v>
      </c>
      <c r="BR35" s="13" t="str">
        <f t="shared" si="39"/>
        <v/>
      </c>
      <c r="BS35" s="4" t="str">
        <f t="shared" si="40"/>
        <v/>
      </c>
      <c r="BT35" s="25"/>
    </row>
    <row r="36">
      <c r="A36" s="2">
        <f t="shared" si="41"/>
        <v>-9</v>
      </c>
      <c r="B36" s="4">
        <f t="shared" si="1"/>
        <v>-0.9</v>
      </c>
      <c r="C36" s="4">
        <f t="shared" si="2"/>
        <v>1.7272</v>
      </c>
      <c r="F36" s="4">
        <f t="shared" si="3"/>
        <v>0</v>
      </c>
      <c r="G36" s="13" t="str">
        <f t="shared" si="4"/>
        <v/>
      </c>
      <c r="H36" s="4" t="str">
        <f t="shared" si="5"/>
        <v/>
      </c>
      <c r="J36" s="2">
        <f t="shared" si="42"/>
        <v>-9</v>
      </c>
      <c r="K36" s="4">
        <f t="shared" si="6"/>
        <v>-0.9</v>
      </c>
      <c r="L36" s="4">
        <f t="shared" si="7"/>
        <v>1.7272</v>
      </c>
      <c r="O36" s="4">
        <f t="shared" si="8"/>
        <v>0</v>
      </c>
      <c r="P36" s="13" t="str">
        <f t="shared" si="9"/>
        <v/>
      </c>
      <c r="Q36" s="4" t="str">
        <f t="shared" si="10"/>
        <v/>
      </c>
      <c r="S36" s="2">
        <f t="shared" si="43"/>
        <v>-9</v>
      </c>
      <c r="T36" s="4">
        <f t="shared" si="11"/>
        <v>-27</v>
      </c>
      <c r="U36" s="4">
        <f t="shared" si="12"/>
        <v>2.1</v>
      </c>
      <c r="X36" s="4">
        <f t="shared" si="13"/>
        <v>0</v>
      </c>
      <c r="Y36" s="13" t="str">
        <f t="shared" si="14"/>
        <v/>
      </c>
      <c r="Z36" s="4" t="str">
        <f t="shared" si="15"/>
        <v/>
      </c>
      <c r="AB36" s="2">
        <f t="shared" si="44"/>
        <v>-9</v>
      </c>
      <c r="AC36" s="4">
        <f t="shared" si="16"/>
        <v>-27</v>
      </c>
      <c r="AD36" s="4">
        <f t="shared" si="17"/>
        <v>2.16</v>
      </c>
      <c r="AG36" s="4">
        <f t="shared" si="18"/>
        <v>0</v>
      </c>
      <c r="AH36" s="13" t="str">
        <f t="shared" si="19"/>
        <v/>
      </c>
      <c r="AI36" s="4" t="str">
        <f t="shared" si="20"/>
        <v/>
      </c>
      <c r="AJ36" s="13"/>
      <c r="AK36" s="2">
        <f t="shared" si="45"/>
        <v>-9</v>
      </c>
      <c r="AL36" s="4">
        <f t="shared" si="21"/>
        <v>-0.9</v>
      </c>
      <c r="AM36" s="4">
        <f t="shared" si="22"/>
        <v>1.7272</v>
      </c>
      <c r="AP36" s="4">
        <f t="shared" si="23"/>
        <v>0</v>
      </c>
      <c r="AQ36" s="13" t="str">
        <f t="shared" si="24"/>
        <v/>
      </c>
      <c r="AR36" s="4" t="str">
        <f t="shared" si="25"/>
        <v/>
      </c>
      <c r="AS36" s="13"/>
      <c r="AT36" s="2">
        <f t="shared" si="46"/>
        <v>-9</v>
      </c>
      <c r="AU36" s="4">
        <f t="shared" si="26"/>
        <v>-0.9</v>
      </c>
      <c r="AV36" s="4">
        <f t="shared" si="27"/>
        <v>1.7272</v>
      </c>
      <c r="AY36" s="4">
        <f t="shared" si="28"/>
        <v>0</v>
      </c>
      <c r="AZ36" s="13" t="str">
        <f t="shared" si="29"/>
        <v/>
      </c>
      <c r="BA36" s="4" t="str">
        <f t="shared" si="30"/>
        <v/>
      </c>
      <c r="BB36" s="13"/>
      <c r="BC36" s="2">
        <f t="shared" si="47"/>
        <v>-9</v>
      </c>
      <c r="BD36" s="4">
        <f t="shared" si="31"/>
        <v>-0.9</v>
      </c>
      <c r="BE36" s="4">
        <f t="shared" si="32"/>
        <v>1.7272</v>
      </c>
      <c r="BH36" s="4">
        <f t="shared" si="33"/>
        <v>0</v>
      </c>
      <c r="BI36" s="13" t="str">
        <f t="shared" si="34"/>
        <v/>
      </c>
      <c r="BJ36" s="4" t="str">
        <f t="shared" si="35"/>
        <v/>
      </c>
      <c r="BK36" s="13"/>
      <c r="BL36" s="2">
        <f t="shared" si="48"/>
        <v>-9</v>
      </c>
      <c r="BM36" s="4">
        <f t="shared" si="36"/>
        <v>-0.9</v>
      </c>
      <c r="BN36" s="4">
        <f t="shared" si="37"/>
        <v>1.7272</v>
      </c>
      <c r="BQ36" s="4">
        <f t="shared" si="38"/>
        <v>0</v>
      </c>
      <c r="BR36" s="13" t="str">
        <f t="shared" si="39"/>
        <v/>
      </c>
      <c r="BS36" s="4" t="str">
        <f t="shared" si="40"/>
        <v/>
      </c>
      <c r="BT36" s="25"/>
    </row>
    <row r="37">
      <c r="A37" s="2">
        <f t="shared" si="41"/>
        <v>-8.5</v>
      </c>
      <c r="B37" s="4">
        <f t="shared" si="1"/>
        <v>-0.85</v>
      </c>
      <c r="C37" s="4">
        <f t="shared" si="2"/>
        <v>1.7018</v>
      </c>
      <c r="F37" s="4">
        <f t="shared" si="3"/>
        <v>0</v>
      </c>
      <c r="G37" s="13" t="str">
        <f t="shared" si="4"/>
        <v/>
      </c>
      <c r="H37" s="4" t="str">
        <f t="shared" si="5"/>
        <v/>
      </c>
      <c r="J37" s="2">
        <f t="shared" si="42"/>
        <v>-8.5</v>
      </c>
      <c r="K37" s="4">
        <f t="shared" si="6"/>
        <v>-0.85</v>
      </c>
      <c r="L37" s="4">
        <f t="shared" si="7"/>
        <v>1.7018</v>
      </c>
      <c r="O37" s="4">
        <f t="shared" si="8"/>
        <v>0</v>
      </c>
      <c r="P37" s="13" t="str">
        <f t="shared" si="9"/>
        <v/>
      </c>
      <c r="Q37" s="4" t="str">
        <f t="shared" si="10"/>
        <v/>
      </c>
      <c r="S37" s="2">
        <f t="shared" si="43"/>
        <v>-8.5</v>
      </c>
      <c r="T37" s="4">
        <f t="shared" si="11"/>
        <v>-25.5</v>
      </c>
      <c r="U37" s="4">
        <f t="shared" si="12"/>
        <v>2.07</v>
      </c>
      <c r="X37" s="4">
        <f t="shared" si="13"/>
        <v>0</v>
      </c>
      <c r="Y37" s="13" t="str">
        <f t="shared" si="14"/>
        <v/>
      </c>
      <c r="Z37" s="4" t="str">
        <f t="shared" si="15"/>
        <v/>
      </c>
      <c r="AB37" s="2">
        <f t="shared" si="44"/>
        <v>-8.5</v>
      </c>
      <c r="AC37" s="4">
        <f t="shared" si="16"/>
        <v>-25.5</v>
      </c>
      <c r="AD37" s="4">
        <f t="shared" si="17"/>
        <v>2.13</v>
      </c>
      <c r="AG37" s="4">
        <f t="shared" si="18"/>
        <v>0</v>
      </c>
      <c r="AH37" s="13" t="str">
        <f t="shared" si="19"/>
        <v/>
      </c>
      <c r="AI37" s="4" t="str">
        <f t="shared" si="20"/>
        <v/>
      </c>
      <c r="AJ37" s="13"/>
      <c r="AK37" s="2">
        <f t="shared" si="45"/>
        <v>-8.5</v>
      </c>
      <c r="AL37" s="4">
        <f t="shared" si="21"/>
        <v>-0.85</v>
      </c>
      <c r="AM37" s="4">
        <f t="shared" si="22"/>
        <v>1.7018</v>
      </c>
      <c r="AP37" s="4">
        <f t="shared" si="23"/>
        <v>0</v>
      </c>
      <c r="AQ37" s="13" t="str">
        <f t="shared" si="24"/>
        <v/>
      </c>
      <c r="AR37" s="4" t="str">
        <f t="shared" si="25"/>
        <v/>
      </c>
      <c r="AS37" s="13"/>
      <c r="AT37" s="2">
        <f t="shared" si="46"/>
        <v>-8.5</v>
      </c>
      <c r="AU37" s="4">
        <f t="shared" si="26"/>
        <v>-0.85</v>
      </c>
      <c r="AV37" s="4">
        <f t="shared" si="27"/>
        <v>1.7018</v>
      </c>
      <c r="AY37" s="4">
        <f t="shared" si="28"/>
        <v>0</v>
      </c>
      <c r="AZ37" s="13" t="str">
        <f t="shared" si="29"/>
        <v/>
      </c>
      <c r="BA37" s="4" t="str">
        <f t="shared" si="30"/>
        <v/>
      </c>
      <c r="BB37" s="13"/>
      <c r="BC37" s="2">
        <f t="shared" si="47"/>
        <v>-8.5</v>
      </c>
      <c r="BD37" s="4">
        <f t="shared" si="31"/>
        <v>-0.85</v>
      </c>
      <c r="BE37" s="4">
        <f t="shared" si="32"/>
        <v>1.7018</v>
      </c>
      <c r="BH37" s="4">
        <f t="shared" si="33"/>
        <v>0</v>
      </c>
      <c r="BI37" s="13" t="str">
        <f t="shared" si="34"/>
        <v/>
      </c>
      <c r="BJ37" s="4" t="str">
        <f t="shared" si="35"/>
        <v/>
      </c>
      <c r="BK37" s="13"/>
      <c r="BL37" s="2">
        <f t="shared" si="48"/>
        <v>-8.5</v>
      </c>
      <c r="BM37" s="4">
        <f t="shared" si="36"/>
        <v>-0.85</v>
      </c>
      <c r="BN37" s="4">
        <f t="shared" si="37"/>
        <v>1.7018</v>
      </c>
      <c r="BQ37" s="4">
        <f t="shared" si="38"/>
        <v>0</v>
      </c>
      <c r="BR37" s="13" t="str">
        <f t="shared" si="39"/>
        <v/>
      </c>
      <c r="BS37" s="4" t="str">
        <f t="shared" si="40"/>
        <v/>
      </c>
      <c r="BT37" s="25"/>
    </row>
    <row r="38">
      <c r="A38" s="2">
        <f t="shared" si="41"/>
        <v>-8</v>
      </c>
      <c r="B38" s="4">
        <f t="shared" si="1"/>
        <v>-0.8</v>
      </c>
      <c r="C38" s="4">
        <f t="shared" si="2"/>
        <v>1.6764</v>
      </c>
      <c r="F38" s="4">
        <f t="shared" si="3"/>
        <v>0</v>
      </c>
      <c r="G38" s="13" t="str">
        <f t="shared" si="4"/>
        <v/>
      </c>
      <c r="H38" s="4" t="str">
        <f t="shared" si="5"/>
        <v/>
      </c>
      <c r="J38" s="2">
        <f t="shared" si="42"/>
        <v>-8</v>
      </c>
      <c r="K38" s="4">
        <f t="shared" si="6"/>
        <v>-0.8</v>
      </c>
      <c r="L38" s="4">
        <f t="shared" si="7"/>
        <v>1.6764</v>
      </c>
      <c r="O38" s="4">
        <f t="shared" si="8"/>
        <v>0</v>
      </c>
      <c r="P38" s="13" t="str">
        <f t="shared" si="9"/>
        <v/>
      </c>
      <c r="Q38" s="4" t="str">
        <f t="shared" si="10"/>
        <v/>
      </c>
      <c r="S38" s="2">
        <f t="shared" si="43"/>
        <v>-8</v>
      </c>
      <c r="T38" s="4">
        <f t="shared" si="11"/>
        <v>-24</v>
      </c>
      <c r="U38" s="4">
        <f t="shared" si="12"/>
        <v>2.04</v>
      </c>
      <c r="X38" s="4">
        <f t="shared" si="13"/>
        <v>0</v>
      </c>
      <c r="Y38" s="13" t="str">
        <f t="shared" si="14"/>
        <v/>
      </c>
      <c r="Z38" s="4" t="str">
        <f t="shared" si="15"/>
        <v/>
      </c>
      <c r="AB38" s="2">
        <f t="shared" si="44"/>
        <v>-8</v>
      </c>
      <c r="AC38" s="4">
        <f t="shared" si="16"/>
        <v>-24</v>
      </c>
      <c r="AD38" s="4">
        <f t="shared" si="17"/>
        <v>2.1</v>
      </c>
      <c r="AG38" s="4">
        <f t="shared" si="18"/>
        <v>0</v>
      </c>
      <c r="AH38" s="13" t="str">
        <f t="shared" si="19"/>
        <v/>
      </c>
      <c r="AI38" s="4" t="str">
        <f t="shared" si="20"/>
        <v/>
      </c>
      <c r="AJ38" s="13"/>
      <c r="AK38" s="2">
        <f t="shared" si="45"/>
        <v>-8</v>
      </c>
      <c r="AL38" s="4">
        <f t="shared" si="21"/>
        <v>-0.8</v>
      </c>
      <c r="AM38" s="4">
        <f t="shared" si="22"/>
        <v>1.6764</v>
      </c>
      <c r="AP38" s="4">
        <f t="shared" si="23"/>
        <v>0</v>
      </c>
      <c r="AQ38" s="13" t="str">
        <f t="shared" si="24"/>
        <v/>
      </c>
      <c r="AR38" s="4" t="str">
        <f t="shared" si="25"/>
        <v/>
      </c>
      <c r="AS38" s="13"/>
      <c r="AT38" s="2">
        <f t="shared" si="46"/>
        <v>-8</v>
      </c>
      <c r="AU38" s="4">
        <f t="shared" si="26"/>
        <v>-0.8</v>
      </c>
      <c r="AV38" s="4">
        <f t="shared" si="27"/>
        <v>1.6764</v>
      </c>
      <c r="AY38" s="4">
        <f t="shared" si="28"/>
        <v>0</v>
      </c>
      <c r="AZ38" s="13" t="str">
        <f t="shared" si="29"/>
        <v/>
      </c>
      <c r="BA38" s="4" t="str">
        <f t="shared" si="30"/>
        <v/>
      </c>
      <c r="BB38" s="13"/>
      <c r="BC38" s="2">
        <f t="shared" si="47"/>
        <v>-8</v>
      </c>
      <c r="BD38" s="4">
        <f t="shared" si="31"/>
        <v>-0.8</v>
      </c>
      <c r="BE38" s="4">
        <f t="shared" si="32"/>
        <v>1.6764</v>
      </c>
      <c r="BH38" s="4">
        <f t="shared" si="33"/>
        <v>0</v>
      </c>
      <c r="BI38" s="13" t="str">
        <f t="shared" si="34"/>
        <v/>
      </c>
      <c r="BJ38" s="4" t="str">
        <f t="shared" si="35"/>
        <v/>
      </c>
      <c r="BK38" s="13"/>
      <c r="BL38" s="2">
        <f t="shared" si="48"/>
        <v>-8</v>
      </c>
      <c r="BM38" s="4">
        <f t="shared" si="36"/>
        <v>-0.8</v>
      </c>
      <c r="BN38" s="4">
        <f t="shared" si="37"/>
        <v>1.6764</v>
      </c>
      <c r="BQ38" s="4">
        <f t="shared" si="38"/>
        <v>0</v>
      </c>
      <c r="BR38" s="13" t="str">
        <f t="shared" si="39"/>
        <v/>
      </c>
      <c r="BS38" s="4" t="str">
        <f t="shared" si="40"/>
        <v/>
      </c>
      <c r="BT38" s="25"/>
    </row>
    <row r="39">
      <c r="A39" s="2">
        <f t="shared" si="41"/>
        <v>-7.5</v>
      </c>
      <c r="B39" s="4">
        <f t="shared" si="1"/>
        <v>-0.75</v>
      </c>
      <c r="C39" s="4">
        <f t="shared" si="2"/>
        <v>1.651</v>
      </c>
      <c r="F39" s="4">
        <f t="shared" si="3"/>
        <v>0</v>
      </c>
      <c r="G39" s="13" t="str">
        <f t="shared" si="4"/>
        <v/>
      </c>
      <c r="H39" s="4" t="str">
        <f t="shared" si="5"/>
        <v/>
      </c>
      <c r="J39" s="2">
        <f t="shared" si="42"/>
        <v>-7.5</v>
      </c>
      <c r="K39" s="4">
        <f t="shared" si="6"/>
        <v>-0.75</v>
      </c>
      <c r="L39" s="4">
        <f t="shared" si="7"/>
        <v>1.651</v>
      </c>
      <c r="O39" s="4">
        <f t="shared" si="8"/>
        <v>0</v>
      </c>
      <c r="P39" s="13" t="str">
        <f t="shared" si="9"/>
        <v/>
      </c>
      <c r="Q39" s="4" t="str">
        <f t="shared" si="10"/>
        <v/>
      </c>
      <c r="S39" s="2">
        <f t="shared" si="43"/>
        <v>-7.5</v>
      </c>
      <c r="T39" s="4">
        <f t="shared" si="11"/>
        <v>-22.5</v>
      </c>
      <c r="U39" s="4">
        <f t="shared" si="12"/>
        <v>2.01</v>
      </c>
      <c r="X39" s="4">
        <f t="shared" si="13"/>
        <v>0</v>
      </c>
      <c r="Y39" s="13" t="str">
        <f t="shared" si="14"/>
        <v/>
      </c>
      <c r="Z39" s="4" t="str">
        <f t="shared" si="15"/>
        <v/>
      </c>
      <c r="AB39" s="2">
        <f t="shared" si="44"/>
        <v>-7.5</v>
      </c>
      <c r="AC39" s="4">
        <f t="shared" si="16"/>
        <v>-22.5</v>
      </c>
      <c r="AD39" s="4">
        <f t="shared" si="17"/>
        <v>2.07</v>
      </c>
      <c r="AG39" s="4">
        <f t="shared" si="18"/>
        <v>0</v>
      </c>
      <c r="AH39" s="13" t="str">
        <f t="shared" si="19"/>
        <v/>
      </c>
      <c r="AI39" s="4" t="str">
        <f t="shared" si="20"/>
        <v/>
      </c>
      <c r="AJ39" s="13"/>
      <c r="AK39" s="2">
        <f t="shared" si="45"/>
        <v>-7.5</v>
      </c>
      <c r="AL39" s="4">
        <f t="shared" si="21"/>
        <v>-0.75</v>
      </c>
      <c r="AM39" s="4">
        <f t="shared" si="22"/>
        <v>1.651</v>
      </c>
      <c r="AP39" s="4">
        <f t="shared" si="23"/>
        <v>0</v>
      </c>
      <c r="AQ39" s="13" t="str">
        <f t="shared" si="24"/>
        <v/>
      </c>
      <c r="AR39" s="4" t="str">
        <f t="shared" si="25"/>
        <v/>
      </c>
      <c r="AS39" s="13"/>
      <c r="AT39" s="2">
        <f t="shared" si="46"/>
        <v>-7.5</v>
      </c>
      <c r="AU39" s="4">
        <f t="shared" si="26"/>
        <v>-0.75</v>
      </c>
      <c r="AV39" s="4">
        <f t="shared" si="27"/>
        <v>1.651</v>
      </c>
      <c r="AY39" s="4">
        <f t="shared" si="28"/>
        <v>0</v>
      </c>
      <c r="AZ39" s="13" t="str">
        <f t="shared" si="29"/>
        <v/>
      </c>
      <c r="BA39" s="4" t="str">
        <f t="shared" si="30"/>
        <v/>
      </c>
      <c r="BB39" s="13"/>
      <c r="BC39" s="2">
        <f t="shared" si="47"/>
        <v>-7.5</v>
      </c>
      <c r="BD39" s="4">
        <f t="shared" si="31"/>
        <v>-0.75</v>
      </c>
      <c r="BE39" s="4">
        <f t="shared" si="32"/>
        <v>1.651</v>
      </c>
      <c r="BH39" s="4">
        <f t="shared" si="33"/>
        <v>0</v>
      </c>
      <c r="BI39" s="13" t="str">
        <f t="shared" si="34"/>
        <v/>
      </c>
      <c r="BJ39" s="4" t="str">
        <f t="shared" si="35"/>
        <v/>
      </c>
      <c r="BK39" s="13"/>
      <c r="BL39" s="2">
        <f t="shared" si="48"/>
        <v>-7.5</v>
      </c>
      <c r="BM39" s="4">
        <f t="shared" si="36"/>
        <v>-0.75</v>
      </c>
      <c r="BN39" s="4">
        <f t="shared" si="37"/>
        <v>1.651</v>
      </c>
      <c r="BQ39" s="4">
        <f t="shared" si="38"/>
        <v>0</v>
      </c>
      <c r="BR39" s="13" t="str">
        <f t="shared" si="39"/>
        <v/>
      </c>
      <c r="BS39" s="4" t="str">
        <f t="shared" si="40"/>
        <v/>
      </c>
      <c r="BT39" s="25"/>
    </row>
    <row r="40">
      <c r="A40" s="2">
        <f t="shared" si="41"/>
        <v>-7</v>
      </c>
      <c r="B40" s="4">
        <f t="shared" si="1"/>
        <v>-0.7</v>
      </c>
      <c r="C40" s="4">
        <f t="shared" si="2"/>
        <v>1.6256</v>
      </c>
      <c r="F40" s="4">
        <f t="shared" si="3"/>
        <v>0</v>
      </c>
      <c r="G40" s="13" t="str">
        <f t="shared" si="4"/>
        <v/>
      </c>
      <c r="H40" s="4" t="str">
        <f t="shared" si="5"/>
        <v/>
      </c>
      <c r="J40" s="2">
        <f t="shared" si="42"/>
        <v>-7</v>
      </c>
      <c r="K40" s="4">
        <f t="shared" si="6"/>
        <v>-0.7</v>
      </c>
      <c r="L40" s="4">
        <f t="shared" si="7"/>
        <v>1.6256</v>
      </c>
      <c r="O40" s="4">
        <f t="shared" si="8"/>
        <v>0</v>
      </c>
      <c r="P40" s="13" t="str">
        <f t="shared" si="9"/>
        <v/>
      </c>
      <c r="Q40" s="4" t="str">
        <f t="shared" si="10"/>
        <v/>
      </c>
      <c r="S40" s="2">
        <f t="shared" si="43"/>
        <v>-7</v>
      </c>
      <c r="T40" s="4">
        <f t="shared" si="11"/>
        <v>-21</v>
      </c>
      <c r="U40" s="4">
        <f t="shared" si="12"/>
        <v>1.98</v>
      </c>
      <c r="X40" s="4">
        <f t="shared" si="13"/>
        <v>0</v>
      </c>
      <c r="Y40" s="13" t="str">
        <f t="shared" si="14"/>
        <v/>
      </c>
      <c r="Z40" s="4" t="str">
        <f t="shared" si="15"/>
        <v/>
      </c>
      <c r="AB40" s="2">
        <f t="shared" si="44"/>
        <v>-7</v>
      </c>
      <c r="AC40" s="4">
        <f t="shared" si="16"/>
        <v>-21</v>
      </c>
      <c r="AD40" s="4">
        <f t="shared" si="17"/>
        <v>2.04</v>
      </c>
      <c r="AG40" s="4">
        <f t="shared" si="18"/>
        <v>0</v>
      </c>
      <c r="AH40" s="13" t="str">
        <f t="shared" si="19"/>
        <v/>
      </c>
      <c r="AI40" s="4" t="str">
        <f t="shared" si="20"/>
        <v/>
      </c>
      <c r="AJ40" s="13"/>
      <c r="AK40" s="2">
        <f t="shared" si="45"/>
        <v>-7</v>
      </c>
      <c r="AL40" s="4">
        <f t="shared" si="21"/>
        <v>-0.7</v>
      </c>
      <c r="AM40" s="4">
        <f t="shared" si="22"/>
        <v>1.6256</v>
      </c>
      <c r="AP40" s="4">
        <f t="shared" si="23"/>
        <v>0</v>
      </c>
      <c r="AQ40" s="13" t="str">
        <f t="shared" si="24"/>
        <v/>
      </c>
      <c r="AR40" s="4" t="str">
        <f t="shared" si="25"/>
        <v/>
      </c>
      <c r="AS40" s="13"/>
      <c r="AT40" s="2">
        <f t="shared" si="46"/>
        <v>-7</v>
      </c>
      <c r="AU40" s="4">
        <f t="shared" si="26"/>
        <v>-0.7</v>
      </c>
      <c r="AV40" s="4">
        <f t="shared" si="27"/>
        <v>1.6256</v>
      </c>
      <c r="AY40" s="4">
        <f t="shared" si="28"/>
        <v>0</v>
      </c>
      <c r="AZ40" s="13" t="str">
        <f t="shared" si="29"/>
        <v/>
      </c>
      <c r="BA40" s="4" t="str">
        <f t="shared" si="30"/>
        <v/>
      </c>
      <c r="BB40" s="13"/>
      <c r="BC40" s="2">
        <f t="shared" si="47"/>
        <v>-7</v>
      </c>
      <c r="BD40" s="4">
        <f t="shared" si="31"/>
        <v>-0.7</v>
      </c>
      <c r="BE40" s="4">
        <f t="shared" si="32"/>
        <v>1.6256</v>
      </c>
      <c r="BH40" s="4">
        <f t="shared" si="33"/>
        <v>0</v>
      </c>
      <c r="BI40" s="13" t="str">
        <f t="shared" si="34"/>
        <v/>
      </c>
      <c r="BJ40" s="4" t="str">
        <f t="shared" si="35"/>
        <v/>
      </c>
      <c r="BK40" s="13"/>
      <c r="BL40" s="2">
        <f t="shared" si="48"/>
        <v>-7</v>
      </c>
      <c r="BM40" s="4">
        <f t="shared" si="36"/>
        <v>-0.7</v>
      </c>
      <c r="BN40" s="4">
        <f t="shared" si="37"/>
        <v>1.6256</v>
      </c>
      <c r="BQ40" s="4">
        <f t="shared" si="38"/>
        <v>0</v>
      </c>
      <c r="BR40" s="13" t="str">
        <f t="shared" si="39"/>
        <v/>
      </c>
      <c r="BS40" s="4" t="str">
        <f t="shared" si="40"/>
        <v/>
      </c>
      <c r="BT40" s="25"/>
    </row>
    <row r="41">
      <c r="A41" s="2">
        <f t="shared" si="41"/>
        <v>-6.5</v>
      </c>
      <c r="B41" s="4">
        <f t="shared" si="1"/>
        <v>-0.65</v>
      </c>
      <c r="C41" s="4">
        <f t="shared" si="2"/>
        <v>1.6002</v>
      </c>
      <c r="F41" s="4">
        <f t="shared" si="3"/>
        <v>0</v>
      </c>
      <c r="G41" s="13" t="str">
        <f t="shared" si="4"/>
        <v/>
      </c>
      <c r="H41" s="4" t="str">
        <f t="shared" si="5"/>
        <v/>
      </c>
      <c r="J41" s="2">
        <f t="shared" si="42"/>
        <v>-6.5</v>
      </c>
      <c r="K41" s="4">
        <f t="shared" si="6"/>
        <v>-0.65</v>
      </c>
      <c r="L41" s="4">
        <f t="shared" si="7"/>
        <v>1.6002</v>
      </c>
      <c r="O41" s="4">
        <f t="shared" si="8"/>
        <v>0</v>
      </c>
      <c r="P41" s="13" t="str">
        <f t="shared" si="9"/>
        <v/>
      </c>
      <c r="Q41" s="4" t="str">
        <f t="shared" si="10"/>
        <v/>
      </c>
      <c r="S41" s="2">
        <f t="shared" si="43"/>
        <v>-6.5</v>
      </c>
      <c r="T41" s="4">
        <f t="shared" si="11"/>
        <v>-19.5</v>
      </c>
      <c r="U41" s="4">
        <f t="shared" si="12"/>
        <v>1.95</v>
      </c>
      <c r="X41" s="4">
        <f t="shared" si="13"/>
        <v>0</v>
      </c>
      <c r="Y41" s="13" t="str">
        <f t="shared" si="14"/>
        <v/>
      </c>
      <c r="Z41" s="4" t="str">
        <f t="shared" si="15"/>
        <v/>
      </c>
      <c r="AB41" s="2">
        <f t="shared" si="44"/>
        <v>-6.5</v>
      </c>
      <c r="AC41" s="4">
        <f t="shared" si="16"/>
        <v>-19.5</v>
      </c>
      <c r="AD41" s="4">
        <f t="shared" si="17"/>
        <v>2.01</v>
      </c>
      <c r="AG41" s="4">
        <f t="shared" si="18"/>
        <v>0</v>
      </c>
      <c r="AH41" s="13" t="str">
        <f t="shared" si="19"/>
        <v/>
      </c>
      <c r="AI41" s="4" t="str">
        <f t="shared" si="20"/>
        <v/>
      </c>
      <c r="AJ41" s="13"/>
      <c r="AK41" s="2">
        <f t="shared" si="45"/>
        <v>-6.5</v>
      </c>
      <c r="AL41" s="4">
        <f t="shared" si="21"/>
        <v>-0.65</v>
      </c>
      <c r="AM41" s="4">
        <f t="shared" si="22"/>
        <v>1.6002</v>
      </c>
      <c r="AP41" s="4">
        <f t="shared" si="23"/>
        <v>0</v>
      </c>
      <c r="AQ41" s="13" t="str">
        <f t="shared" si="24"/>
        <v/>
      </c>
      <c r="AR41" s="4" t="str">
        <f t="shared" si="25"/>
        <v/>
      </c>
      <c r="AS41" s="13"/>
      <c r="AT41" s="2">
        <f t="shared" si="46"/>
        <v>-6.5</v>
      </c>
      <c r="AU41" s="4">
        <f t="shared" si="26"/>
        <v>-0.65</v>
      </c>
      <c r="AV41" s="4">
        <f t="shared" si="27"/>
        <v>1.6002</v>
      </c>
      <c r="AY41" s="4">
        <f t="shared" si="28"/>
        <v>0</v>
      </c>
      <c r="AZ41" s="13" t="str">
        <f t="shared" si="29"/>
        <v/>
      </c>
      <c r="BA41" s="4" t="str">
        <f t="shared" si="30"/>
        <v/>
      </c>
      <c r="BB41" s="13"/>
      <c r="BC41" s="2">
        <f t="shared" si="47"/>
        <v>-6.5</v>
      </c>
      <c r="BD41" s="4">
        <f t="shared" si="31"/>
        <v>-0.65</v>
      </c>
      <c r="BE41" s="4">
        <f t="shared" si="32"/>
        <v>1.6002</v>
      </c>
      <c r="BH41" s="4">
        <f t="shared" si="33"/>
        <v>0</v>
      </c>
      <c r="BI41" s="13" t="str">
        <f t="shared" si="34"/>
        <v/>
      </c>
      <c r="BJ41" s="4" t="str">
        <f t="shared" si="35"/>
        <v/>
      </c>
      <c r="BK41" s="13"/>
      <c r="BL41" s="2">
        <f t="shared" si="48"/>
        <v>-6.5</v>
      </c>
      <c r="BM41" s="4">
        <f t="shared" si="36"/>
        <v>-0.65</v>
      </c>
      <c r="BN41" s="4">
        <f t="shared" si="37"/>
        <v>1.6002</v>
      </c>
      <c r="BQ41" s="4">
        <f t="shared" si="38"/>
        <v>0</v>
      </c>
      <c r="BR41" s="13" t="str">
        <f t="shared" si="39"/>
        <v/>
      </c>
      <c r="BS41" s="4" t="str">
        <f t="shared" si="40"/>
        <v/>
      </c>
      <c r="BT41" s="25"/>
    </row>
    <row r="42">
      <c r="A42" s="2">
        <f t="shared" si="41"/>
        <v>-6</v>
      </c>
      <c r="B42" s="4">
        <f t="shared" si="1"/>
        <v>-0.6</v>
      </c>
      <c r="C42" s="4">
        <f t="shared" si="2"/>
        <v>1.5748</v>
      </c>
      <c r="F42" s="4">
        <f t="shared" si="3"/>
        <v>0</v>
      </c>
      <c r="G42" s="13" t="str">
        <f t="shared" si="4"/>
        <v/>
      </c>
      <c r="H42" s="4" t="str">
        <f t="shared" si="5"/>
        <v/>
      </c>
      <c r="J42" s="2">
        <f t="shared" si="42"/>
        <v>-6</v>
      </c>
      <c r="K42" s="4">
        <f t="shared" si="6"/>
        <v>-0.6</v>
      </c>
      <c r="L42" s="4">
        <f t="shared" si="7"/>
        <v>1.5748</v>
      </c>
      <c r="O42" s="4">
        <f t="shared" si="8"/>
        <v>0</v>
      </c>
      <c r="P42" s="13" t="str">
        <f t="shared" si="9"/>
        <v/>
      </c>
      <c r="Q42" s="4" t="str">
        <f t="shared" si="10"/>
        <v/>
      </c>
      <c r="S42" s="2">
        <f t="shared" si="43"/>
        <v>-6</v>
      </c>
      <c r="T42" s="4">
        <f t="shared" si="11"/>
        <v>-18</v>
      </c>
      <c r="U42" s="4">
        <f t="shared" si="12"/>
        <v>1.92</v>
      </c>
      <c r="X42" s="4">
        <f t="shared" si="13"/>
        <v>0</v>
      </c>
      <c r="Y42" s="13" t="str">
        <f t="shared" si="14"/>
        <v/>
      </c>
      <c r="Z42" s="4" t="str">
        <f t="shared" si="15"/>
        <v/>
      </c>
      <c r="AB42" s="2">
        <f t="shared" si="44"/>
        <v>-6</v>
      </c>
      <c r="AC42" s="4">
        <f t="shared" si="16"/>
        <v>-18</v>
      </c>
      <c r="AD42" s="4">
        <f t="shared" si="17"/>
        <v>1.98</v>
      </c>
      <c r="AG42" s="4">
        <f t="shared" si="18"/>
        <v>0</v>
      </c>
      <c r="AH42" s="13" t="str">
        <f t="shared" si="19"/>
        <v/>
      </c>
      <c r="AI42" s="4" t="str">
        <f t="shared" si="20"/>
        <v/>
      </c>
      <c r="AJ42" s="13"/>
      <c r="AK42" s="2">
        <f t="shared" si="45"/>
        <v>-6</v>
      </c>
      <c r="AL42" s="4">
        <f t="shared" si="21"/>
        <v>-0.6</v>
      </c>
      <c r="AM42" s="4">
        <f t="shared" si="22"/>
        <v>1.5748</v>
      </c>
      <c r="AP42" s="4">
        <f t="shared" si="23"/>
        <v>0</v>
      </c>
      <c r="AQ42" s="13" t="str">
        <f t="shared" si="24"/>
        <v/>
      </c>
      <c r="AR42" s="4" t="str">
        <f t="shared" si="25"/>
        <v/>
      </c>
      <c r="AS42" s="13"/>
      <c r="AT42" s="2">
        <f t="shared" si="46"/>
        <v>-6</v>
      </c>
      <c r="AU42" s="4">
        <f t="shared" si="26"/>
        <v>-0.6</v>
      </c>
      <c r="AV42" s="4">
        <f t="shared" si="27"/>
        <v>1.5748</v>
      </c>
      <c r="AY42" s="4">
        <f t="shared" si="28"/>
        <v>0</v>
      </c>
      <c r="AZ42" s="13" t="str">
        <f t="shared" si="29"/>
        <v/>
      </c>
      <c r="BA42" s="4" t="str">
        <f t="shared" si="30"/>
        <v/>
      </c>
      <c r="BB42" s="13"/>
      <c r="BC42" s="2">
        <f t="shared" si="47"/>
        <v>-6</v>
      </c>
      <c r="BD42" s="4">
        <f t="shared" si="31"/>
        <v>-0.6</v>
      </c>
      <c r="BE42" s="4">
        <f t="shared" si="32"/>
        <v>1.5748</v>
      </c>
      <c r="BH42" s="4">
        <f t="shared" si="33"/>
        <v>0</v>
      </c>
      <c r="BI42" s="13" t="str">
        <f t="shared" si="34"/>
        <v/>
      </c>
      <c r="BJ42" s="4" t="str">
        <f t="shared" si="35"/>
        <v/>
      </c>
      <c r="BK42" s="13"/>
      <c r="BL42" s="2">
        <f t="shared" si="48"/>
        <v>-6</v>
      </c>
      <c r="BM42" s="4">
        <f t="shared" si="36"/>
        <v>-0.6</v>
      </c>
      <c r="BN42" s="4">
        <f t="shared" si="37"/>
        <v>1.5748</v>
      </c>
      <c r="BQ42" s="4">
        <f t="shared" si="38"/>
        <v>0</v>
      </c>
      <c r="BR42" s="13" t="str">
        <f t="shared" si="39"/>
        <v/>
      </c>
      <c r="BS42" s="4" t="str">
        <f t="shared" si="40"/>
        <v/>
      </c>
      <c r="BT42" s="25"/>
    </row>
    <row r="43">
      <c r="A43" s="2">
        <f t="shared" si="41"/>
        <v>-5.5</v>
      </c>
      <c r="B43" s="4">
        <f t="shared" si="1"/>
        <v>-0.55</v>
      </c>
      <c r="C43" s="4">
        <f t="shared" si="2"/>
        <v>1.5494</v>
      </c>
      <c r="F43" s="4">
        <f t="shared" si="3"/>
        <v>0</v>
      </c>
      <c r="G43" s="13" t="str">
        <f t="shared" si="4"/>
        <v/>
      </c>
      <c r="H43" s="4" t="str">
        <f t="shared" si="5"/>
        <v/>
      </c>
      <c r="J43" s="2">
        <f t="shared" si="42"/>
        <v>-5.5</v>
      </c>
      <c r="K43" s="4">
        <f t="shared" si="6"/>
        <v>-0.55</v>
      </c>
      <c r="L43" s="4">
        <f t="shared" si="7"/>
        <v>1.5494</v>
      </c>
      <c r="O43" s="4">
        <f t="shared" si="8"/>
        <v>0</v>
      </c>
      <c r="P43" s="13" t="str">
        <f t="shared" si="9"/>
        <v/>
      </c>
      <c r="Q43" s="4" t="str">
        <f t="shared" si="10"/>
        <v/>
      </c>
      <c r="S43" s="2">
        <f t="shared" si="43"/>
        <v>-5.5</v>
      </c>
      <c r="T43" s="4">
        <f t="shared" si="11"/>
        <v>-16.5</v>
      </c>
      <c r="U43" s="4">
        <f t="shared" si="12"/>
        <v>1.89</v>
      </c>
      <c r="X43" s="4">
        <f t="shared" si="13"/>
        <v>0</v>
      </c>
      <c r="Y43" s="13" t="str">
        <f t="shared" si="14"/>
        <v/>
      </c>
      <c r="Z43" s="4" t="str">
        <f t="shared" si="15"/>
        <v/>
      </c>
      <c r="AB43" s="2">
        <f t="shared" si="44"/>
        <v>-5.5</v>
      </c>
      <c r="AC43" s="4">
        <f t="shared" si="16"/>
        <v>-16.5</v>
      </c>
      <c r="AD43" s="4">
        <f t="shared" si="17"/>
        <v>1.95</v>
      </c>
      <c r="AG43" s="4">
        <f t="shared" si="18"/>
        <v>0</v>
      </c>
      <c r="AH43" s="13" t="str">
        <f t="shared" si="19"/>
        <v/>
      </c>
      <c r="AI43" s="4" t="str">
        <f t="shared" si="20"/>
        <v/>
      </c>
      <c r="AJ43" s="13"/>
      <c r="AK43" s="2">
        <f t="shared" si="45"/>
        <v>-5.5</v>
      </c>
      <c r="AL43" s="4">
        <f t="shared" si="21"/>
        <v>-0.55</v>
      </c>
      <c r="AM43" s="4">
        <f t="shared" si="22"/>
        <v>1.5494</v>
      </c>
      <c r="AP43" s="4">
        <f t="shared" si="23"/>
        <v>0</v>
      </c>
      <c r="AQ43" s="13" t="str">
        <f t="shared" si="24"/>
        <v/>
      </c>
      <c r="AR43" s="4" t="str">
        <f t="shared" si="25"/>
        <v/>
      </c>
      <c r="AS43" s="13"/>
      <c r="AT43" s="2">
        <f t="shared" si="46"/>
        <v>-5.5</v>
      </c>
      <c r="AU43" s="4">
        <f t="shared" si="26"/>
        <v>-0.55</v>
      </c>
      <c r="AV43" s="4">
        <f t="shared" si="27"/>
        <v>1.5494</v>
      </c>
      <c r="AY43" s="4">
        <f t="shared" si="28"/>
        <v>0</v>
      </c>
      <c r="AZ43" s="13" t="str">
        <f t="shared" si="29"/>
        <v/>
      </c>
      <c r="BA43" s="4" t="str">
        <f t="shared" si="30"/>
        <v/>
      </c>
      <c r="BB43" s="13"/>
      <c r="BC43" s="2">
        <f t="shared" si="47"/>
        <v>-5.5</v>
      </c>
      <c r="BD43" s="4">
        <f t="shared" si="31"/>
        <v>-0.55</v>
      </c>
      <c r="BE43" s="4">
        <f t="shared" si="32"/>
        <v>1.5494</v>
      </c>
      <c r="BH43" s="4">
        <f t="shared" si="33"/>
        <v>0</v>
      </c>
      <c r="BI43" s="13" t="str">
        <f t="shared" si="34"/>
        <v/>
      </c>
      <c r="BJ43" s="4" t="str">
        <f t="shared" si="35"/>
        <v/>
      </c>
      <c r="BK43" s="13"/>
      <c r="BL43" s="2">
        <f t="shared" si="48"/>
        <v>-5.5</v>
      </c>
      <c r="BM43" s="4">
        <f t="shared" si="36"/>
        <v>-0.55</v>
      </c>
      <c r="BN43" s="4">
        <f t="shared" si="37"/>
        <v>1.5494</v>
      </c>
      <c r="BQ43" s="4">
        <f t="shared" si="38"/>
        <v>0</v>
      </c>
      <c r="BR43" s="13" t="str">
        <f t="shared" si="39"/>
        <v/>
      </c>
      <c r="BS43" s="4" t="str">
        <f t="shared" si="40"/>
        <v/>
      </c>
      <c r="BT43" s="25"/>
    </row>
    <row r="44">
      <c r="A44" s="2">
        <f t="shared" si="41"/>
        <v>-5</v>
      </c>
      <c r="B44" s="4">
        <f t="shared" si="1"/>
        <v>-0.5</v>
      </c>
      <c r="C44" s="4">
        <f t="shared" si="2"/>
        <v>1.524</v>
      </c>
      <c r="F44" s="4">
        <f t="shared" si="3"/>
        <v>0</v>
      </c>
      <c r="G44" s="13" t="str">
        <f t="shared" si="4"/>
        <v/>
      </c>
      <c r="H44" s="4" t="str">
        <f t="shared" si="5"/>
        <v/>
      </c>
      <c r="J44" s="2">
        <f t="shared" si="42"/>
        <v>-5</v>
      </c>
      <c r="K44" s="4">
        <f t="shared" si="6"/>
        <v>-0.5</v>
      </c>
      <c r="L44" s="4">
        <f t="shared" si="7"/>
        <v>1.524</v>
      </c>
      <c r="O44" s="4">
        <f t="shared" si="8"/>
        <v>0</v>
      </c>
      <c r="P44" s="13" t="str">
        <f t="shared" si="9"/>
        <v/>
      </c>
      <c r="Q44" s="4" t="str">
        <f t="shared" si="10"/>
        <v/>
      </c>
      <c r="S44" s="2">
        <f t="shared" si="43"/>
        <v>-5</v>
      </c>
      <c r="T44" s="4">
        <f t="shared" si="11"/>
        <v>-15</v>
      </c>
      <c r="U44" s="4">
        <f t="shared" si="12"/>
        <v>1.86</v>
      </c>
      <c r="V44" s="4">
        <f>150+11/16</f>
        <v>150.6875</v>
      </c>
      <c r="W44" s="4">
        <f>155+7/16</f>
        <v>155.4375</v>
      </c>
      <c r="X44" s="4">
        <f t="shared" si="13"/>
        <v>4.75</v>
      </c>
      <c r="Y44" s="13">
        <f t="shared" si="14"/>
        <v>0.9934852727</v>
      </c>
      <c r="Z44" s="4">
        <f t="shared" si="15"/>
        <v>0</v>
      </c>
      <c r="AB44" s="2">
        <f t="shared" si="44"/>
        <v>-5</v>
      </c>
      <c r="AC44" s="4">
        <f t="shared" si="16"/>
        <v>-15</v>
      </c>
      <c r="AD44" s="4">
        <f t="shared" si="17"/>
        <v>1.92</v>
      </c>
      <c r="AG44" s="4">
        <f t="shared" si="18"/>
        <v>0</v>
      </c>
      <c r="AH44" s="13" t="str">
        <f t="shared" si="19"/>
        <v/>
      </c>
      <c r="AI44" s="4" t="str">
        <f t="shared" si="20"/>
        <v/>
      </c>
      <c r="AJ44" s="13"/>
      <c r="AK44" s="2">
        <f t="shared" si="45"/>
        <v>-5</v>
      </c>
      <c r="AL44" s="4">
        <f t="shared" si="21"/>
        <v>-0.5</v>
      </c>
      <c r="AM44" s="4">
        <f t="shared" si="22"/>
        <v>1.524</v>
      </c>
      <c r="AP44" s="4">
        <f t="shared" si="23"/>
        <v>0</v>
      </c>
      <c r="AQ44" s="13" t="str">
        <f t="shared" si="24"/>
        <v/>
      </c>
      <c r="AR44" s="4" t="str">
        <f t="shared" si="25"/>
        <v/>
      </c>
      <c r="AS44" s="13"/>
      <c r="AT44" s="2">
        <f t="shared" si="46"/>
        <v>-5</v>
      </c>
      <c r="AU44" s="4">
        <f t="shared" si="26"/>
        <v>-0.5</v>
      </c>
      <c r="AV44" s="4">
        <f t="shared" si="27"/>
        <v>1.524</v>
      </c>
      <c r="AY44" s="4">
        <f t="shared" si="28"/>
        <v>0</v>
      </c>
      <c r="AZ44" s="13" t="str">
        <f t="shared" si="29"/>
        <v/>
      </c>
      <c r="BA44" s="4" t="str">
        <f t="shared" si="30"/>
        <v/>
      </c>
      <c r="BB44" s="13"/>
      <c r="BC44" s="2">
        <f t="shared" si="47"/>
        <v>-5</v>
      </c>
      <c r="BD44" s="4">
        <f t="shared" si="31"/>
        <v>-0.5</v>
      </c>
      <c r="BE44" s="4">
        <f t="shared" si="32"/>
        <v>1.524</v>
      </c>
      <c r="BH44" s="4">
        <f t="shared" si="33"/>
        <v>0</v>
      </c>
      <c r="BI44" s="13" t="str">
        <f t="shared" si="34"/>
        <v/>
      </c>
      <c r="BJ44" s="4" t="str">
        <f t="shared" si="35"/>
        <v/>
      </c>
      <c r="BK44" s="13"/>
      <c r="BL44" s="2">
        <f t="shared" si="48"/>
        <v>-5</v>
      </c>
      <c r="BM44" s="4">
        <f t="shared" si="36"/>
        <v>-0.5</v>
      </c>
      <c r="BN44" s="4">
        <f t="shared" si="37"/>
        <v>1.524</v>
      </c>
      <c r="BQ44" s="4">
        <f t="shared" si="38"/>
        <v>0</v>
      </c>
      <c r="BR44" s="13" t="str">
        <f t="shared" si="39"/>
        <v/>
      </c>
      <c r="BS44" s="4" t="str">
        <f t="shared" si="40"/>
        <v/>
      </c>
      <c r="BT44" s="25"/>
    </row>
    <row r="45">
      <c r="A45" s="2">
        <f t="shared" si="41"/>
        <v>-4.5</v>
      </c>
      <c r="B45" s="4">
        <f t="shared" si="1"/>
        <v>-0.45</v>
      </c>
      <c r="C45" s="4">
        <f t="shared" si="2"/>
        <v>1.4986</v>
      </c>
      <c r="F45" s="4">
        <f t="shared" si="3"/>
        <v>0</v>
      </c>
      <c r="G45" s="13" t="str">
        <f t="shared" si="4"/>
        <v/>
      </c>
      <c r="H45" s="4" t="str">
        <f t="shared" si="5"/>
        <v/>
      </c>
      <c r="J45" s="2">
        <f t="shared" si="42"/>
        <v>-4.5</v>
      </c>
      <c r="K45" s="4">
        <f t="shared" si="6"/>
        <v>-0.45</v>
      </c>
      <c r="L45" s="4">
        <f t="shared" si="7"/>
        <v>1.4986</v>
      </c>
      <c r="O45" s="4">
        <f t="shared" si="8"/>
        <v>0</v>
      </c>
      <c r="P45" s="13" t="str">
        <f t="shared" si="9"/>
        <v/>
      </c>
      <c r="Q45" s="4" t="str">
        <f t="shared" si="10"/>
        <v/>
      </c>
      <c r="S45" s="2">
        <f t="shared" si="43"/>
        <v>-4.5</v>
      </c>
      <c r="T45" s="4">
        <f t="shared" si="11"/>
        <v>-13.5</v>
      </c>
      <c r="U45" s="4">
        <f t="shared" si="12"/>
        <v>1.83</v>
      </c>
      <c r="X45" s="4">
        <f t="shared" si="13"/>
        <v>0</v>
      </c>
      <c r="Y45" s="13" t="str">
        <f t="shared" si="14"/>
        <v/>
      </c>
      <c r="Z45" s="4" t="str">
        <f t="shared" si="15"/>
        <v/>
      </c>
      <c r="AB45" s="2">
        <f t="shared" si="44"/>
        <v>-4.5</v>
      </c>
      <c r="AC45" s="4">
        <f t="shared" si="16"/>
        <v>-13.5</v>
      </c>
      <c r="AD45" s="4">
        <f t="shared" si="17"/>
        <v>1.89</v>
      </c>
      <c r="AG45" s="4">
        <f t="shared" si="18"/>
        <v>0</v>
      </c>
      <c r="AH45" s="13" t="str">
        <f t="shared" si="19"/>
        <v/>
      </c>
      <c r="AI45" s="4" t="str">
        <f t="shared" si="20"/>
        <v/>
      </c>
      <c r="AJ45" s="13"/>
      <c r="AK45" s="2">
        <f t="shared" si="45"/>
        <v>-4.5</v>
      </c>
      <c r="AL45" s="4">
        <f t="shared" si="21"/>
        <v>-0.45</v>
      </c>
      <c r="AM45" s="4">
        <f t="shared" si="22"/>
        <v>1.4986</v>
      </c>
      <c r="AP45" s="4">
        <f t="shared" si="23"/>
        <v>0</v>
      </c>
      <c r="AQ45" s="13" t="str">
        <f t="shared" si="24"/>
        <v/>
      </c>
      <c r="AR45" s="4" t="str">
        <f t="shared" si="25"/>
        <v/>
      </c>
      <c r="AS45" s="13"/>
      <c r="AT45" s="2">
        <f t="shared" si="46"/>
        <v>-4.5</v>
      </c>
      <c r="AU45" s="4">
        <f t="shared" si="26"/>
        <v>-0.45</v>
      </c>
      <c r="AV45" s="4">
        <f t="shared" si="27"/>
        <v>1.4986</v>
      </c>
      <c r="AY45" s="4">
        <f t="shared" si="28"/>
        <v>0</v>
      </c>
      <c r="AZ45" s="13" t="str">
        <f t="shared" si="29"/>
        <v/>
      </c>
      <c r="BA45" s="4" t="str">
        <f t="shared" si="30"/>
        <v/>
      </c>
      <c r="BB45" s="13"/>
      <c r="BC45" s="2">
        <f t="shared" si="47"/>
        <v>-4.5</v>
      </c>
      <c r="BD45" s="4">
        <f t="shared" si="31"/>
        <v>-0.45</v>
      </c>
      <c r="BE45" s="4">
        <f t="shared" si="32"/>
        <v>1.4986</v>
      </c>
      <c r="BH45" s="4">
        <f t="shared" si="33"/>
        <v>0</v>
      </c>
      <c r="BI45" s="13" t="str">
        <f t="shared" si="34"/>
        <v/>
      </c>
      <c r="BJ45" s="4" t="str">
        <f t="shared" si="35"/>
        <v/>
      </c>
      <c r="BK45" s="13"/>
      <c r="BL45" s="2">
        <f t="shared" si="48"/>
        <v>-4.5</v>
      </c>
      <c r="BM45" s="4">
        <f t="shared" si="36"/>
        <v>-0.45</v>
      </c>
      <c r="BN45" s="4">
        <f t="shared" si="37"/>
        <v>1.4986</v>
      </c>
      <c r="BQ45" s="4">
        <f t="shared" si="38"/>
        <v>0</v>
      </c>
      <c r="BR45" s="13" t="str">
        <f t="shared" si="39"/>
        <v/>
      </c>
      <c r="BS45" s="4" t="str">
        <f t="shared" si="40"/>
        <v/>
      </c>
      <c r="BT45" s="25"/>
    </row>
    <row r="46">
      <c r="A46" s="2">
        <f t="shared" si="41"/>
        <v>-4</v>
      </c>
      <c r="B46" s="4">
        <f t="shared" si="1"/>
        <v>-0.4</v>
      </c>
      <c r="C46" s="4">
        <f t="shared" si="2"/>
        <v>1.4732</v>
      </c>
      <c r="F46" s="4">
        <f t="shared" si="3"/>
        <v>0</v>
      </c>
      <c r="G46" s="13" t="str">
        <f t="shared" si="4"/>
        <v/>
      </c>
      <c r="H46" s="4" t="str">
        <f t="shared" si="5"/>
        <v/>
      </c>
      <c r="J46" s="2">
        <f t="shared" si="42"/>
        <v>-4</v>
      </c>
      <c r="K46" s="4">
        <f t="shared" si="6"/>
        <v>-0.4</v>
      </c>
      <c r="L46" s="4">
        <f t="shared" si="7"/>
        <v>1.4732</v>
      </c>
      <c r="O46" s="4">
        <f t="shared" si="8"/>
        <v>0</v>
      </c>
      <c r="P46" s="13" t="str">
        <f t="shared" si="9"/>
        <v/>
      </c>
      <c r="Q46" s="4" t="str">
        <f t="shared" si="10"/>
        <v/>
      </c>
      <c r="S46" s="2">
        <f t="shared" si="43"/>
        <v>-4</v>
      </c>
      <c r="T46" s="4">
        <f t="shared" si="11"/>
        <v>-12</v>
      </c>
      <c r="U46" s="4">
        <f t="shared" si="12"/>
        <v>1.8</v>
      </c>
      <c r="V46" s="4">
        <f>150+11/16</f>
        <v>150.6875</v>
      </c>
      <c r="W46" s="4">
        <f>155+7/16</f>
        <v>155.4375</v>
      </c>
      <c r="X46" s="4">
        <f t="shared" si="13"/>
        <v>4.75</v>
      </c>
      <c r="Y46" s="13">
        <f t="shared" si="14"/>
        <v>0.9934852727</v>
      </c>
      <c r="Z46" s="4">
        <f t="shared" si="15"/>
        <v>0</v>
      </c>
      <c r="AB46" s="2">
        <f t="shared" si="44"/>
        <v>-4</v>
      </c>
      <c r="AC46" s="4">
        <f t="shared" si="16"/>
        <v>-12</v>
      </c>
      <c r="AD46" s="4">
        <f t="shared" si="17"/>
        <v>1.86</v>
      </c>
      <c r="AG46" s="4">
        <f t="shared" si="18"/>
        <v>0</v>
      </c>
      <c r="AH46" s="13" t="str">
        <f t="shared" si="19"/>
        <v/>
      </c>
      <c r="AI46" s="4" t="str">
        <f t="shared" si="20"/>
        <v/>
      </c>
      <c r="AJ46" s="13"/>
      <c r="AK46" s="2">
        <f t="shared" si="45"/>
        <v>-4</v>
      </c>
      <c r="AL46" s="4">
        <f t="shared" si="21"/>
        <v>-0.4</v>
      </c>
      <c r="AM46" s="4">
        <f t="shared" si="22"/>
        <v>1.4732</v>
      </c>
      <c r="AP46" s="4">
        <f t="shared" si="23"/>
        <v>0</v>
      </c>
      <c r="AQ46" s="13" t="str">
        <f t="shared" si="24"/>
        <v/>
      </c>
      <c r="AR46" s="4" t="str">
        <f t="shared" si="25"/>
        <v/>
      </c>
      <c r="AS46" s="13"/>
      <c r="AT46" s="2">
        <f t="shared" si="46"/>
        <v>-4</v>
      </c>
      <c r="AU46" s="4">
        <f t="shared" si="26"/>
        <v>-0.4</v>
      </c>
      <c r="AV46" s="4">
        <f t="shared" si="27"/>
        <v>1.4732</v>
      </c>
      <c r="AY46" s="4">
        <f t="shared" si="28"/>
        <v>0</v>
      </c>
      <c r="AZ46" s="13" t="str">
        <f t="shared" si="29"/>
        <v/>
      </c>
      <c r="BA46" s="4" t="str">
        <f t="shared" si="30"/>
        <v/>
      </c>
      <c r="BB46" s="13"/>
      <c r="BC46" s="2">
        <f t="shared" si="47"/>
        <v>-4</v>
      </c>
      <c r="BD46" s="4">
        <f t="shared" si="31"/>
        <v>-0.4</v>
      </c>
      <c r="BE46" s="4">
        <f t="shared" si="32"/>
        <v>1.4732</v>
      </c>
      <c r="BH46" s="4">
        <f t="shared" si="33"/>
        <v>0</v>
      </c>
      <c r="BI46" s="13" t="str">
        <f t="shared" si="34"/>
        <v/>
      </c>
      <c r="BJ46" s="4" t="str">
        <f t="shared" si="35"/>
        <v/>
      </c>
      <c r="BK46" s="13"/>
      <c r="BL46" s="2">
        <f t="shared" si="48"/>
        <v>-4</v>
      </c>
      <c r="BM46" s="4">
        <f t="shared" si="36"/>
        <v>-0.4</v>
      </c>
      <c r="BN46" s="4">
        <f t="shared" si="37"/>
        <v>1.4732</v>
      </c>
      <c r="BQ46" s="4">
        <f t="shared" si="38"/>
        <v>0</v>
      </c>
      <c r="BR46" s="13" t="str">
        <f t="shared" si="39"/>
        <v/>
      </c>
      <c r="BS46" s="4" t="str">
        <f t="shared" si="40"/>
        <v/>
      </c>
      <c r="BT46" s="25"/>
    </row>
    <row r="47">
      <c r="A47" s="2">
        <f t="shared" si="41"/>
        <v>-3.5</v>
      </c>
      <c r="B47" s="4">
        <f t="shared" si="1"/>
        <v>-0.35</v>
      </c>
      <c r="C47" s="4">
        <f t="shared" si="2"/>
        <v>1.4478</v>
      </c>
      <c r="F47" s="4">
        <f t="shared" si="3"/>
        <v>0</v>
      </c>
      <c r="G47" s="13" t="str">
        <f t="shared" si="4"/>
        <v/>
      </c>
      <c r="H47" s="4" t="str">
        <f t="shared" si="5"/>
        <v/>
      </c>
      <c r="J47" s="2">
        <f t="shared" si="42"/>
        <v>-3.5</v>
      </c>
      <c r="K47" s="4">
        <f t="shared" si="6"/>
        <v>-0.35</v>
      </c>
      <c r="L47" s="4">
        <f t="shared" si="7"/>
        <v>1.4478</v>
      </c>
      <c r="O47" s="4">
        <f t="shared" si="8"/>
        <v>0</v>
      </c>
      <c r="P47" s="13" t="str">
        <f t="shared" si="9"/>
        <v/>
      </c>
      <c r="Q47" s="4" t="str">
        <f t="shared" si="10"/>
        <v/>
      </c>
      <c r="S47" s="2">
        <f t="shared" si="43"/>
        <v>-3.5</v>
      </c>
      <c r="T47" s="4">
        <f t="shared" si="11"/>
        <v>-10.5</v>
      </c>
      <c r="U47" s="4">
        <f t="shared" si="12"/>
        <v>1.77</v>
      </c>
      <c r="X47" s="4">
        <f t="shared" si="13"/>
        <v>0</v>
      </c>
      <c r="Y47" s="13" t="str">
        <f t="shared" si="14"/>
        <v/>
      </c>
      <c r="Z47" s="4" t="str">
        <f t="shared" si="15"/>
        <v/>
      </c>
      <c r="AB47" s="2">
        <f t="shared" si="44"/>
        <v>-3.5</v>
      </c>
      <c r="AC47" s="4">
        <f t="shared" si="16"/>
        <v>-10.5</v>
      </c>
      <c r="AD47" s="4">
        <f t="shared" si="17"/>
        <v>1.83</v>
      </c>
      <c r="AG47" s="4">
        <f t="shared" si="18"/>
        <v>0</v>
      </c>
      <c r="AH47" s="13" t="str">
        <f t="shared" si="19"/>
        <v/>
      </c>
      <c r="AI47" s="4" t="str">
        <f t="shared" si="20"/>
        <v/>
      </c>
      <c r="AJ47" s="13"/>
      <c r="AK47" s="2">
        <f t="shared" si="45"/>
        <v>-3.5</v>
      </c>
      <c r="AL47" s="4">
        <f t="shared" si="21"/>
        <v>-0.35</v>
      </c>
      <c r="AM47" s="4">
        <f t="shared" si="22"/>
        <v>1.4478</v>
      </c>
      <c r="AP47" s="4">
        <f t="shared" si="23"/>
        <v>0</v>
      </c>
      <c r="AQ47" s="13" t="str">
        <f t="shared" si="24"/>
        <v/>
      </c>
      <c r="AR47" s="4" t="str">
        <f t="shared" si="25"/>
        <v/>
      </c>
      <c r="AS47" s="13"/>
      <c r="AT47" s="2">
        <f t="shared" si="46"/>
        <v>-3.5</v>
      </c>
      <c r="AU47" s="4">
        <f t="shared" si="26"/>
        <v>-0.35</v>
      </c>
      <c r="AV47" s="4">
        <f t="shared" si="27"/>
        <v>1.4478</v>
      </c>
      <c r="AY47" s="4">
        <f t="shared" si="28"/>
        <v>0</v>
      </c>
      <c r="AZ47" s="13" t="str">
        <f t="shared" si="29"/>
        <v/>
      </c>
      <c r="BA47" s="4" t="str">
        <f t="shared" si="30"/>
        <v/>
      </c>
      <c r="BB47" s="13"/>
      <c r="BC47" s="2">
        <f t="shared" si="47"/>
        <v>-3.5</v>
      </c>
      <c r="BD47" s="4">
        <f t="shared" si="31"/>
        <v>-0.35</v>
      </c>
      <c r="BE47" s="4">
        <f t="shared" si="32"/>
        <v>1.4478</v>
      </c>
      <c r="BH47" s="4">
        <f t="shared" si="33"/>
        <v>0</v>
      </c>
      <c r="BI47" s="13" t="str">
        <f t="shared" si="34"/>
        <v/>
      </c>
      <c r="BJ47" s="4" t="str">
        <f t="shared" si="35"/>
        <v/>
      </c>
      <c r="BK47" s="13"/>
      <c r="BL47" s="2">
        <f t="shared" si="48"/>
        <v>-3.5</v>
      </c>
      <c r="BM47" s="4">
        <f t="shared" si="36"/>
        <v>-0.35</v>
      </c>
      <c r="BN47" s="4">
        <f t="shared" si="37"/>
        <v>1.4478</v>
      </c>
      <c r="BQ47" s="4">
        <f t="shared" si="38"/>
        <v>0</v>
      </c>
      <c r="BR47" s="13" t="str">
        <f t="shared" si="39"/>
        <v/>
      </c>
      <c r="BS47" s="4" t="str">
        <f t="shared" si="40"/>
        <v/>
      </c>
      <c r="BT47" s="25"/>
    </row>
    <row r="48">
      <c r="A48" s="2">
        <f t="shared" si="41"/>
        <v>-3</v>
      </c>
      <c r="B48" s="4">
        <f t="shared" si="1"/>
        <v>-0.3</v>
      </c>
      <c r="C48" s="4">
        <f t="shared" si="2"/>
        <v>1.4224</v>
      </c>
      <c r="F48" s="4">
        <f t="shared" si="3"/>
        <v>0</v>
      </c>
      <c r="G48" s="13" t="str">
        <f t="shared" si="4"/>
        <v/>
      </c>
      <c r="H48" s="4" t="str">
        <f t="shared" si="5"/>
        <v/>
      </c>
      <c r="J48" s="2">
        <f t="shared" si="42"/>
        <v>-3</v>
      </c>
      <c r="K48" s="4">
        <f t="shared" si="6"/>
        <v>-0.3</v>
      </c>
      <c r="L48" s="4">
        <f t="shared" si="7"/>
        <v>1.4224</v>
      </c>
      <c r="O48" s="4">
        <f t="shared" si="8"/>
        <v>0</v>
      </c>
      <c r="P48" s="13" t="str">
        <f t="shared" si="9"/>
        <v/>
      </c>
      <c r="Q48" s="4" t="str">
        <f t="shared" si="10"/>
        <v/>
      </c>
      <c r="S48" s="2">
        <f t="shared" si="43"/>
        <v>-3</v>
      </c>
      <c r="T48" s="4">
        <f t="shared" si="11"/>
        <v>-9</v>
      </c>
      <c r="U48" s="4">
        <f t="shared" si="12"/>
        <v>1.74</v>
      </c>
      <c r="V48" s="4">
        <f>150+11/16</f>
        <v>150.6875</v>
      </c>
      <c r="W48" s="4">
        <f>155+7/16</f>
        <v>155.4375</v>
      </c>
      <c r="X48" s="4">
        <f t="shared" si="13"/>
        <v>4.75</v>
      </c>
      <c r="Y48" s="13">
        <f t="shared" si="14"/>
        <v>0.9934852727</v>
      </c>
      <c r="Z48" s="4">
        <f t="shared" si="15"/>
        <v>0</v>
      </c>
      <c r="AB48" s="2">
        <f t="shared" si="44"/>
        <v>-3</v>
      </c>
      <c r="AC48" s="4">
        <f t="shared" si="16"/>
        <v>-9</v>
      </c>
      <c r="AD48" s="4">
        <f t="shared" si="17"/>
        <v>1.8</v>
      </c>
      <c r="AE48" s="2">
        <f>150.75-1/32</f>
        <v>150.71875</v>
      </c>
      <c r="AF48" s="2">
        <v>155.375</v>
      </c>
      <c r="AG48" s="4">
        <f t="shared" si="18"/>
        <v>4.65625</v>
      </c>
      <c r="AH48" s="13">
        <f t="shared" si="19"/>
        <v>0.9900823995</v>
      </c>
      <c r="AI48" s="4">
        <f t="shared" si="20"/>
        <v>0</v>
      </c>
      <c r="AJ48" s="13"/>
      <c r="AK48" s="2">
        <f t="shared" si="45"/>
        <v>-3</v>
      </c>
      <c r="AL48" s="4">
        <f t="shared" si="21"/>
        <v>-0.3</v>
      </c>
      <c r="AM48" s="4">
        <f t="shared" si="22"/>
        <v>1.4224</v>
      </c>
      <c r="AP48" s="4">
        <f t="shared" si="23"/>
        <v>0</v>
      </c>
      <c r="AQ48" s="13" t="str">
        <f t="shared" si="24"/>
        <v/>
      </c>
      <c r="AR48" s="4" t="str">
        <f t="shared" si="25"/>
        <v/>
      </c>
      <c r="AS48" s="13"/>
      <c r="AT48" s="2">
        <f t="shared" si="46"/>
        <v>-3</v>
      </c>
      <c r="AU48" s="4">
        <f t="shared" si="26"/>
        <v>-0.3</v>
      </c>
      <c r="AV48" s="4">
        <f t="shared" si="27"/>
        <v>1.4224</v>
      </c>
      <c r="AY48" s="4">
        <f t="shared" si="28"/>
        <v>0</v>
      </c>
      <c r="AZ48" s="13" t="str">
        <f t="shared" si="29"/>
        <v/>
      </c>
      <c r="BA48" s="4" t="str">
        <f t="shared" si="30"/>
        <v/>
      </c>
      <c r="BB48" s="13"/>
      <c r="BC48" s="2">
        <f t="shared" si="47"/>
        <v>-3</v>
      </c>
      <c r="BD48" s="4">
        <f t="shared" si="31"/>
        <v>-0.3</v>
      </c>
      <c r="BE48" s="4">
        <f t="shared" si="32"/>
        <v>1.4224</v>
      </c>
      <c r="BH48" s="4">
        <f t="shared" si="33"/>
        <v>0</v>
      </c>
      <c r="BI48" s="13" t="str">
        <f t="shared" si="34"/>
        <v/>
      </c>
      <c r="BJ48" s="4" t="str">
        <f t="shared" si="35"/>
        <v/>
      </c>
      <c r="BK48" s="13"/>
      <c r="BL48" s="2">
        <f t="shared" si="48"/>
        <v>-3</v>
      </c>
      <c r="BM48" s="4">
        <f t="shared" si="36"/>
        <v>-0.3</v>
      </c>
      <c r="BN48" s="4">
        <f t="shared" si="37"/>
        <v>1.4224</v>
      </c>
      <c r="BQ48" s="4">
        <f t="shared" si="38"/>
        <v>0</v>
      </c>
      <c r="BR48" s="13" t="str">
        <f t="shared" si="39"/>
        <v/>
      </c>
      <c r="BS48" s="4" t="str">
        <f t="shared" si="40"/>
        <v/>
      </c>
      <c r="BT48" s="25"/>
    </row>
    <row r="49">
      <c r="A49" s="2">
        <f t="shared" si="41"/>
        <v>-2.5</v>
      </c>
      <c r="B49" s="4">
        <f t="shared" si="1"/>
        <v>-0.25</v>
      </c>
      <c r="C49" s="4">
        <f t="shared" si="2"/>
        <v>1.397</v>
      </c>
      <c r="F49" s="4">
        <f t="shared" si="3"/>
        <v>0</v>
      </c>
      <c r="G49" s="13" t="str">
        <f t="shared" si="4"/>
        <v/>
      </c>
      <c r="H49" s="4" t="str">
        <f t="shared" si="5"/>
        <v/>
      </c>
      <c r="J49" s="2">
        <f t="shared" si="42"/>
        <v>-2.5</v>
      </c>
      <c r="K49" s="4">
        <f t="shared" si="6"/>
        <v>-0.25</v>
      </c>
      <c r="L49" s="4">
        <f t="shared" si="7"/>
        <v>1.397</v>
      </c>
      <c r="O49" s="4">
        <f t="shared" si="8"/>
        <v>0</v>
      </c>
      <c r="P49" s="13" t="str">
        <f t="shared" si="9"/>
        <v/>
      </c>
      <c r="Q49" s="4" t="str">
        <f t="shared" si="10"/>
        <v/>
      </c>
      <c r="S49" s="2">
        <f t="shared" si="43"/>
        <v>-2.5</v>
      </c>
      <c r="T49" s="4">
        <f t="shared" si="11"/>
        <v>-7.5</v>
      </c>
      <c r="U49" s="4">
        <f t="shared" si="12"/>
        <v>1.71</v>
      </c>
      <c r="X49" s="4">
        <f t="shared" si="13"/>
        <v>0</v>
      </c>
      <c r="Y49" s="13" t="str">
        <f t="shared" si="14"/>
        <v/>
      </c>
      <c r="Z49" s="4" t="str">
        <f t="shared" si="15"/>
        <v/>
      </c>
      <c r="AB49" s="2">
        <f t="shared" si="44"/>
        <v>-2.5</v>
      </c>
      <c r="AC49" s="4">
        <f t="shared" si="16"/>
        <v>-7.5</v>
      </c>
      <c r="AD49" s="4">
        <f t="shared" si="17"/>
        <v>1.77</v>
      </c>
      <c r="AG49" s="4">
        <f t="shared" si="18"/>
        <v>0</v>
      </c>
      <c r="AH49" s="13" t="str">
        <f t="shared" si="19"/>
        <v/>
      </c>
      <c r="AI49" s="4" t="str">
        <f t="shared" si="20"/>
        <v/>
      </c>
      <c r="AJ49" s="13"/>
      <c r="AK49" s="2">
        <f t="shared" si="45"/>
        <v>-2.5</v>
      </c>
      <c r="AL49" s="4">
        <f t="shared" si="21"/>
        <v>-0.25</v>
      </c>
      <c r="AM49" s="4">
        <f t="shared" si="22"/>
        <v>1.397</v>
      </c>
      <c r="AP49" s="4">
        <f t="shared" si="23"/>
        <v>0</v>
      </c>
      <c r="AQ49" s="13" t="str">
        <f t="shared" si="24"/>
        <v/>
      </c>
      <c r="AR49" s="4" t="str">
        <f t="shared" si="25"/>
        <v/>
      </c>
      <c r="AS49" s="13"/>
      <c r="AT49" s="2">
        <f t="shared" si="46"/>
        <v>-2.5</v>
      </c>
      <c r="AU49" s="4">
        <f t="shared" si="26"/>
        <v>-0.25</v>
      </c>
      <c r="AV49" s="4">
        <f t="shared" si="27"/>
        <v>1.397</v>
      </c>
      <c r="AY49" s="4">
        <f t="shared" si="28"/>
        <v>0</v>
      </c>
      <c r="AZ49" s="13" t="str">
        <f t="shared" si="29"/>
        <v/>
      </c>
      <c r="BA49" s="4" t="str">
        <f t="shared" si="30"/>
        <v/>
      </c>
      <c r="BB49" s="13"/>
      <c r="BC49" s="2">
        <f t="shared" si="47"/>
        <v>-2.5</v>
      </c>
      <c r="BD49" s="4">
        <f t="shared" si="31"/>
        <v>-0.25</v>
      </c>
      <c r="BE49" s="4">
        <f t="shared" si="32"/>
        <v>1.397</v>
      </c>
      <c r="BH49" s="4">
        <f t="shared" si="33"/>
        <v>0</v>
      </c>
      <c r="BI49" s="13" t="str">
        <f t="shared" si="34"/>
        <v/>
      </c>
      <c r="BJ49" s="4" t="str">
        <f t="shared" si="35"/>
        <v/>
      </c>
      <c r="BK49" s="13"/>
      <c r="BL49" s="2">
        <f t="shared" si="48"/>
        <v>-2.5</v>
      </c>
      <c r="BM49" s="4">
        <f t="shared" si="36"/>
        <v>-0.25</v>
      </c>
      <c r="BN49" s="4">
        <f t="shared" si="37"/>
        <v>1.397</v>
      </c>
      <c r="BQ49" s="4">
        <f t="shared" si="38"/>
        <v>0</v>
      </c>
      <c r="BR49" s="13" t="str">
        <f t="shared" si="39"/>
        <v/>
      </c>
      <c r="BS49" s="4" t="str">
        <f t="shared" si="40"/>
        <v/>
      </c>
      <c r="BT49" s="25"/>
    </row>
    <row r="50">
      <c r="A50" s="2">
        <f t="shared" si="41"/>
        <v>-2</v>
      </c>
      <c r="B50" s="4">
        <f t="shared" si="1"/>
        <v>-0.2</v>
      </c>
      <c r="C50" s="4">
        <f t="shared" si="2"/>
        <v>1.3716</v>
      </c>
      <c r="F50" s="4">
        <f t="shared" si="3"/>
        <v>0</v>
      </c>
      <c r="G50" s="13" t="str">
        <f t="shared" si="4"/>
        <v/>
      </c>
      <c r="H50" s="4" t="str">
        <f t="shared" si="5"/>
        <v/>
      </c>
      <c r="J50" s="2">
        <f t="shared" si="42"/>
        <v>-2</v>
      </c>
      <c r="K50" s="4">
        <f t="shared" si="6"/>
        <v>-0.2</v>
      </c>
      <c r="L50" s="4">
        <f t="shared" si="7"/>
        <v>1.3716</v>
      </c>
      <c r="O50" s="4">
        <f t="shared" si="8"/>
        <v>0</v>
      </c>
      <c r="P50" s="13" t="str">
        <f t="shared" si="9"/>
        <v/>
      </c>
      <c r="Q50" s="4" t="str">
        <f t="shared" si="10"/>
        <v/>
      </c>
      <c r="S50" s="2">
        <f t="shared" si="43"/>
        <v>-2</v>
      </c>
      <c r="T50" s="4">
        <f t="shared" si="11"/>
        <v>-6</v>
      </c>
      <c r="U50" s="4">
        <f t="shared" si="12"/>
        <v>1.68</v>
      </c>
      <c r="V50" s="4">
        <f>150+11/16</f>
        <v>150.6875</v>
      </c>
      <c r="W50" s="4">
        <f>155+7/16</f>
        <v>155.4375</v>
      </c>
      <c r="X50" s="4">
        <f t="shared" si="13"/>
        <v>4.75</v>
      </c>
      <c r="Y50" s="13">
        <f t="shared" si="14"/>
        <v>0.9934852727</v>
      </c>
      <c r="Z50" s="4">
        <f t="shared" si="15"/>
        <v>0</v>
      </c>
      <c r="AB50" s="2">
        <f t="shared" si="44"/>
        <v>-2</v>
      </c>
      <c r="AC50" s="4">
        <f t="shared" si="16"/>
        <v>-6</v>
      </c>
      <c r="AD50" s="4">
        <f t="shared" si="17"/>
        <v>1.74</v>
      </c>
      <c r="AE50" s="2">
        <f>150.75-1/32</f>
        <v>150.71875</v>
      </c>
      <c r="AF50" s="2">
        <v>155.375</v>
      </c>
      <c r="AG50" s="4">
        <f t="shared" si="18"/>
        <v>4.65625</v>
      </c>
      <c r="AH50" s="13">
        <f t="shared" si="19"/>
        <v>0.9900823995</v>
      </c>
      <c r="AI50" s="4">
        <f t="shared" si="20"/>
        <v>0</v>
      </c>
      <c r="AJ50" s="13"/>
      <c r="AK50" s="2">
        <f t="shared" si="45"/>
        <v>-2</v>
      </c>
      <c r="AL50" s="4">
        <f t="shared" si="21"/>
        <v>-0.2</v>
      </c>
      <c r="AM50" s="4">
        <f t="shared" si="22"/>
        <v>1.3716</v>
      </c>
      <c r="AP50" s="4">
        <f t="shared" si="23"/>
        <v>0</v>
      </c>
      <c r="AQ50" s="13" t="str">
        <f t="shared" si="24"/>
        <v/>
      </c>
      <c r="AR50" s="4" t="str">
        <f t="shared" si="25"/>
        <v/>
      </c>
      <c r="AS50" s="13"/>
      <c r="AT50" s="2">
        <f t="shared" si="46"/>
        <v>-2</v>
      </c>
      <c r="AU50" s="4">
        <f t="shared" si="26"/>
        <v>-0.2</v>
      </c>
      <c r="AV50" s="4">
        <f t="shared" si="27"/>
        <v>1.3716</v>
      </c>
      <c r="AY50" s="4">
        <f t="shared" si="28"/>
        <v>0</v>
      </c>
      <c r="AZ50" s="13" t="str">
        <f t="shared" si="29"/>
        <v/>
      </c>
      <c r="BA50" s="4" t="str">
        <f t="shared" si="30"/>
        <v/>
      </c>
      <c r="BB50" s="13"/>
      <c r="BC50" s="2">
        <f t="shared" si="47"/>
        <v>-2</v>
      </c>
      <c r="BD50" s="4">
        <f t="shared" si="31"/>
        <v>-0.2</v>
      </c>
      <c r="BE50" s="4">
        <f t="shared" si="32"/>
        <v>1.3716</v>
      </c>
      <c r="BH50" s="4">
        <f t="shared" si="33"/>
        <v>0</v>
      </c>
      <c r="BI50" s="13" t="str">
        <f t="shared" si="34"/>
        <v/>
      </c>
      <c r="BJ50" s="4" t="str">
        <f t="shared" si="35"/>
        <v/>
      </c>
      <c r="BK50" s="13"/>
      <c r="BL50" s="2">
        <f t="shared" si="48"/>
        <v>-2</v>
      </c>
      <c r="BM50" s="4">
        <f t="shared" si="36"/>
        <v>-0.2</v>
      </c>
      <c r="BN50" s="4">
        <f t="shared" si="37"/>
        <v>1.3716</v>
      </c>
      <c r="BQ50" s="4">
        <f t="shared" si="38"/>
        <v>0</v>
      </c>
      <c r="BR50" s="13" t="str">
        <f t="shared" si="39"/>
        <v/>
      </c>
      <c r="BS50" s="4" t="str">
        <f t="shared" si="40"/>
        <v/>
      </c>
      <c r="BT50" s="25"/>
    </row>
    <row r="51">
      <c r="A51" s="2">
        <f t="shared" si="41"/>
        <v>-1.5</v>
      </c>
      <c r="B51" s="4">
        <f t="shared" si="1"/>
        <v>-0.15</v>
      </c>
      <c r="C51" s="4">
        <f t="shared" si="2"/>
        <v>1.3462</v>
      </c>
      <c r="F51" s="4">
        <f t="shared" si="3"/>
        <v>0</v>
      </c>
      <c r="G51" s="13" t="str">
        <f t="shared" si="4"/>
        <v/>
      </c>
      <c r="H51" s="4" t="str">
        <f t="shared" si="5"/>
        <v/>
      </c>
      <c r="J51" s="2">
        <f t="shared" si="42"/>
        <v>-1.5</v>
      </c>
      <c r="K51" s="4">
        <f t="shared" si="6"/>
        <v>-0.15</v>
      </c>
      <c r="L51" s="4">
        <f t="shared" si="7"/>
        <v>1.3462</v>
      </c>
      <c r="O51" s="4">
        <f t="shared" si="8"/>
        <v>0</v>
      </c>
      <c r="P51" s="13" t="str">
        <f t="shared" si="9"/>
        <v/>
      </c>
      <c r="Q51" s="4" t="str">
        <f t="shared" si="10"/>
        <v/>
      </c>
      <c r="S51" s="2">
        <f t="shared" si="43"/>
        <v>-1.5</v>
      </c>
      <c r="T51" s="4">
        <f t="shared" si="11"/>
        <v>-4.5</v>
      </c>
      <c r="U51" s="4">
        <f t="shared" si="12"/>
        <v>1.65</v>
      </c>
      <c r="X51" s="4">
        <f t="shared" si="13"/>
        <v>0</v>
      </c>
      <c r="Y51" s="13" t="str">
        <f t="shared" si="14"/>
        <v/>
      </c>
      <c r="Z51" s="4" t="str">
        <f t="shared" si="15"/>
        <v/>
      </c>
      <c r="AB51" s="2">
        <f t="shared" si="44"/>
        <v>-1.5</v>
      </c>
      <c r="AC51" s="4">
        <f t="shared" si="16"/>
        <v>-4.5</v>
      </c>
      <c r="AD51" s="4">
        <f t="shared" si="17"/>
        <v>1.71</v>
      </c>
      <c r="AG51" s="4">
        <f t="shared" si="18"/>
        <v>0</v>
      </c>
      <c r="AH51" s="13" t="str">
        <f t="shared" si="19"/>
        <v/>
      </c>
      <c r="AI51" s="4" t="str">
        <f t="shared" si="20"/>
        <v/>
      </c>
      <c r="AJ51" s="13"/>
      <c r="AK51" s="2">
        <f t="shared" si="45"/>
        <v>-1.5</v>
      </c>
      <c r="AL51" s="4">
        <f t="shared" si="21"/>
        <v>-0.15</v>
      </c>
      <c r="AM51" s="4">
        <f t="shared" si="22"/>
        <v>1.3462</v>
      </c>
      <c r="AP51" s="4">
        <f t="shared" si="23"/>
        <v>0</v>
      </c>
      <c r="AQ51" s="13" t="str">
        <f t="shared" si="24"/>
        <v/>
      </c>
      <c r="AR51" s="4" t="str">
        <f t="shared" si="25"/>
        <v/>
      </c>
      <c r="AS51" s="13"/>
      <c r="AT51" s="2">
        <f t="shared" si="46"/>
        <v>-1.5</v>
      </c>
      <c r="AU51" s="4">
        <f t="shared" si="26"/>
        <v>-0.15</v>
      </c>
      <c r="AV51" s="4">
        <f t="shared" si="27"/>
        <v>1.3462</v>
      </c>
      <c r="AY51" s="4">
        <f t="shared" si="28"/>
        <v>0</v>
      </c>
      <c r="AZ51" s="13" t="str">
        <f t="shared" si="29"/>
        <v/>
      </c>
      <c r="BA51" s="4" t="str">
        <f t="shared" si="30"/>
        <v/>
      </c>
      <c r="BB51" s="13"/>
      <c r="BC51" s="2">
        <f t="shared" si="47"/>
        <v>-1.5</v>
      </c>
      <c r="BD51" s="4">
        <f t="shared" si="31"/>
        <v>-0.15</v>
      </c>
      <c r="BE51" s="4">
        <f t="shared" si="32"/>
        <v>1.3462</v>
      </c>
      <c r="BH51" s="4">
        <f t="shared" si="33"/>
        <v>0</v>
      </c>
      <c r="BI51" s="13" t="str">
        <f t="shared" si="34"/>
        <v/>
      </c>
      <c r="BJ51" s="4" t="str">
        <f t="shared" si="35"/>
        <v/>
      </c>
      <c r="BK51" s="13"/>
      <c r="BL51" s="2">
        <f t="shared" si="48"/>
        <v>-1.5</v>
      </c>
      <c r="BM51" s="4">
        <f t="shared" si="36"/>
        <v>-0.15</v>
      </c>
      <c r="BN51" s="4">
        <f t="shared" si="37"/>
        <v>1.3462</v>
      </c>
      <c r="BQ51" s="4">
        <f t="shared" si="38"/>
        <v>0</v>
      </c>
      <c r="BR51" s="13" t="str">
        <f t="shared" si="39"/>
        <v/>
      </c>
      <c r="BS51" s="4" t="str">
        <f t="shared" si="40"/>
        <v/>
      </c>
      <c r="BT51" s="25"/>
    </row>
    <row r="52">
      <c r="A52" s="2">
        <f t="shared" si="41"/>
        <v>-1</v>
      </c>
      <c r="B52" s="4">
        <f t="shared" si="1"/>
        <v>-0.1</v>
      </c>
      <c r="C52" s="4">
        <f t="shared" si="2"/>
        <v>1.3208</v>
      </c>
      <c r="F52" s="4">
        <f t="shared" si="3"/>
        <v>0</v>
      </c>
      <c r="G52" s="13" t="str">
        <f t="shared" si="4"/>
        <v/>
      </c>
      <c r="H52" s="4" t="str">
        <f t="shared" si="5"/>
        <v/>
      </c>
      <c r="J52" s="2">
        <f t="shared" si="42"/>
        <v>-1</v>
      </c>
      <c r="K52" s="4">
        <f t="shared" si="6"/>
        <v>-0.1</v>
      </c>
      <c r="L52" s="4">
        <f t="shared" si="7"/>
        <v>1.3208</v>
      </c>
      <c r="O52" s="4">
        <f t="shared" si="8"/>
        <v>0</v>
      </c>
      <c r="P52" s="13" t="str">
        <f t="shared" si="9"/>
        <v/>
      </c>
      <c r="Q52" s="4" t="str">
        <f t="shared" si="10"/>
        <v/>
      </c>
      <c r="S52" s="2">
        <f t="shared" si="43"/>
        <v>-1</v>
      </c>
      <c r="T52" s="4">
        <f t="shared" si="11"/>
        <v>-3</v>
      </c>
      <c r="U52" s="4">
        <f t="shared" si="12"/>
        <v>1.62</v>
      </c>
      <c r="V52" s="4">
        <f>150+11/16</f>
        <v>150.6875</v>
      </c>
      <c r="W52" s="4">
        <f>155+7/16</f>
        <v>155.4375</v>
      </c>
      <c r="X52" s="4">
        <f t="shared" si="13"/>
        <v>4.75</v>
      </c>
      <c r="Y52" s="13">
        <f t="shared" si="14"/>
        <v>0.9934852727</v>
      </c>
      <c r="Z52" s="4">
        <f t="shared" si="15"/>
        <v>0</v>
      </c>
      <c r="AB52" s="2">
        <f t="shared" si="44"/>
        <v>-1</v>
      </c>
      <c r="AC52" s="4">
        <f t="shared" si="16"/>
        <v>-3</v>
      </c>
      <c r="AD52" s="4">
        <f t="shared" si="17"/>
        <v>1.68</v>
      </c>
      <c r="AE52" s="2">
        <f>150.75-1/32</f>
        <v>150.71875</v>
      </c>
      <c r="AF52" s="2">
        <v>155.375</v>
      </c>
      <c r="AG52" s="4">
        <f t="shared" si="18"/>
        <v>4.65625</v>
      </c>
      <c r="AH52" s="13">
        <f t="shared" si="19"/>
        <v>0.9900823995</v>
      </c>
      <c r="AI52" s="4">
        <f t="shared" si="20"/>
        <v>0</v>
      </c>
      <c r="AJ52" s="13"/>
      <c r="AK52" s="2">
        <f t="shared" si="45"/>
        <v>-1</v>
      </c>
      <c r="AL52" s="4">
        <f t="shared" si="21"/>
        <v>-0.1</v>
      </c>
      <c r="AM52" s="4">
        <f t="shared" si="22"/>
        <v>1.3208</v>
      </c>
      <c r="AP52" s="4">
        <f t="shared" si="23"/>
        <v>0</v>
      </c>
      <c r="AQ52" s="13" t="str">
        <f t="shared" si="24"/>
        <v/>
      </c>
      <c r="AR52" s="4" t="str">
        <f t="shared" si="25"/>
        <v/>
      </c>
      <c r="AS52" s="13"/>
      <c r="AT52" s="2">
        <f t="shared" si="46"/>
        <v>-1</v>
      </c>
      <c r="AU52" s="4">
        <f t="shared" si="26"/>
        <v>-0.1</v>
      </c>
      <c r="AV52" s="4">
        <f t="shared" si="27"/>
        <v>1.3208</v>
      </c>
      <c r="AY52" s="4">
        <f t="shared" si="28"/>
        <v>0</v>
      </c>
      <c r="AZ52" s="13" t="str">
        <f t="shared" si="29"/>
        <v/>
      </c>
      <c r="BA52" s="4" t="str">
        <f t="shared" si="30"/>
        <v/>
      </c>
      <c r="BB52" s="13"/>
      <c r="BC52" s="2">
        <f t="shared" si="47"/>
        <v>-1</v>
      </c>
      <c r="BD52" s="4">
        <f t="shared" si="31"/>
        <v>-0.1</v>
      </c>
      <c r="BE52" s="4">
        <f t="shared" si="32"/>
        <v>1.3208</v>
      </c>
      <c r="BH52" s="4">
        <f t="shared" si="33"/>
        <v>0</v>
      </c>
      <c r="BI52" s="13" t="str">
        <f t="shared" si="34"/>
        <v/>
      </c>
      <c r="BJ52" s="4" t="str">
        <f t="shared" si="35"/>
        <v/>
      </c>
      <c r="BK52" s="13"/>
      <c r="BL52" s="2">
        <f t="shared" si="48"/>
        <v>-1</v>
      </c>
      <c r="BM52" s="4">
        <f t="shared" si="36"/>
        <v>-0.1</v>
      </c>
      <c r="BN52" s="4">
        <f t="shared" si="37"/>
        <v>1.3208</v>
      </c>
      <c r="BQ52" s="4">
        <f t="shared" si="38"/>
        <v>0</v>
      </c>
      <c r="BR52" s="13" t="str">
        <f t="shared" si="39"/>
        <v/>
      </c>
      <c r="BS52" s="4" t="str">
        <f t="shared" si="40"/>
        <v/>
      </c>
      <c r="BT52" s="25"/>
    </row>
    <row r="53">
      <c r="A53" s="2">
        <f t="shared" si="41"/>
        <v>-0.5</v>
      </c>
      <c r="B53" s="4">
        <f t="shared" si="1"/>
        <v>-0.05</v>
      </c>
      <c r="C53" s="4">
        <f t="shared" si="2"/>
        <v>1.2954</v>
      </c>
      <c r="F53" s="4">
        <f t="shared" si="3"/>
        <v>0</v>
      </c>
      <c r="G53" s="13" t="str">
        <f t="shared" si="4"/>
        <v/>
      </c>
      <c r="H53" s="4" t="str">
        <f t="shared" si="5"/>
        <v/>
      </c>
      <c r="J53" s="2">
        <f t="shared" si="42"/>
        <v>-0.5</v>
      </c>
      <c r="K53" s="4">
        <f t="shared" si="6"/>
        <v>-0.05</v>
      </c>
      <c r="L53" s="4">
        <f t="shared" si="7"/>
        <v>1.2954</v>
      </c>
      <c r="O53" s="4">
        <f t="shared" si="8"/>
        <v>0</v>
      </c>
      <c r="P53" s="13" t="str">
        <f t="shared" si="9"/>
        <v/>
      </c>
      <c r="Q53" s="4" t="str">
        <f t="shared" si="10"/>
        <v/>
      </c>
      <c r="S53" s="2">
        <f t="shared" si="43"/>
        <v>-0.5</v>
      </c>
      <c r="T53" s="4">
        <f t="shared" si="11"/>
        <v>-1.5</v>
      </c>
      <c r="U53" s="4">
        <f t="shared" si="12"/>
        <v>1.59</v>
      </c>
      <c r="X53" s="4">
        <f t="shared" si="13"/>
        <v>0</v>
      </c>
      <c r="Y53" s="13" t="str">
        <f t="shared" si="14"/>
        <v/>
      </c>
      <c r="Z53" s="4" t="str">
        <f t="shared" si="15"/>
        <v/>
      </c>
      <c r="AB53" s="2">
        <f t="shared" si="44"/>
        <v>-0.5</v>
      </c>
      <c r="AC53" s="4">
        <f t="shared" si="16"/>
        <v>-1.5</v>
      </c>
      <c r="AD53" s="4">
        <f t="shared" si="17"/>
        <v>1.65</v>
      </c>
      <c r="AG53" s="4">
        <f t="shared" si="18"/>
        <v>0</v>
      </c>
      <c r="AH53" s="13" t="str">
        <f t="shared" si="19"/>
        <v/>
      </c>
      <c r="AI53" s="4" t="str">
        <f t="shared" si="20"/>
        <v/>
      </c>
      <c r="AJ53" s="13"/>
      <c r="AK53" s="2">
        <f t="shared" si="45"/>
        <v>-0.5</v>
      </c>
      <c r="AL53" s="4">
        <f t="shared" si="21"/>
        <v>-0.05</v>
      </c>
      <c r="AM53" s="4">
        <f t="shared" si="22"/>
        <v>1.2954</v>
      </c>
      <c r="AP53" s="4">
        <f t="shared" si="23"/>
        <v>0</v>
      </c>
      <c r="AQ53" s="13" t="str">
        <f t="shared" si="24"/>
        <v/>
      </c>
      <c r="AR53" s="4" t="str">
        <f t="shared" si="25"/>
        <v/>
      </c>
      <c r="AS53" s="13"/>
      <c r="AT53" s="2">
        <f t="shared" si="46"/>
        <v>-0.5</v>
      </c>
      <c r="AU53" s="4">
        <f t="shared" si="26"/>
        <v>-0.05</v>
      </c>
      <c r="AV53" s="4">
        <f t="shared" si="27"/>
        <v>1.2954</v>
      </c>
      <c r="AY53" s="4">
        <f t="shared" si="28"/>
        <v>0</v>
      </c>
      <c r="AZ53" s="13" t="str">
        <f t="shared" si="29"/>
        <v/>
      </c>
      <c r="BA53" s="4" t="str">
        <f t="shared" si="30"/>
        <v/>
      </c>
      <c r="BB53" s="13"/>
      <c r="BC53" s="2">
        <f t="shared" si="47"/>
        <v>-0.5</v>
      </c>
      <c r="BD53" s="4">
        <f t="shared" si="31"/>
        <v>-0.05</v>
      </c>
      <c r="BE53" s="4">
        <f t="shared" si="32"/>
        <v>1.2954</v>
      </c>
      <c r="BH53" s="4">
        <f t="shared" si="33"/>
        <v>0</v>
      </c>
      <c r="BI53" s="13" t="str">
        <f t="shared" si="34"/>
        <v/>
      </c>
      <c r="BJ53" s="4" t="str">
        <f t="shared" si="35"/>
        <v/>
      </c>
      <c r="BK53" s="13"/>
      <c r="BL53" s="2">
        <f t="shared" si="48"/>
        <v>-0.5</v>
      </c>
      <c r="BM53" s="4">
        <f t="shared" si="36"/>
        <v>-0.05</v>
      </c>
      <c r="BN53" s="4">
        <f t="shared" si="37"/>
        <v>1.2954</v>
      </c>
      <c r="BQ53" s="4">
        <f t="shared" si="38"/>
        <v>0</v>
      </c>
      <c r="BR53" s="13" t="str">
        <f t="shared" si="39"/>
        <v/>
      </c>
      <c r="BS53" s="4" t="str">
        <f t="shared" si="40"/>
        <v/>
      </c>
      <c r="BT53" s="25"/>
    </row>
    <row r="54">
      <c r="A54" s="2">
        <f t="shared" si="41"/>
        <v>0</v>
      </c>
      <c r="B54" s="4">
        <f t="shared" si="1"/>
        <v>0</v>
      </c>
      <c r="C54" s="4">
        <f t="shared" si="2"/>
        <v>1.27</v>
      </c>
      <c r="F54" s="4">
        <f t="shared" si="3"/>
        <v>0</v>
      </c>
      <c r="G54" s="13" t="str">
        <f t="shared" si="4"/>
        <v/>
      </c>
      <c r="H54" s="4" t="str">
        <f t="shared" si="5"/>
        <v/>
      </c>
      <c r="J54" s="2">
        <f t="shared" si="42"/>
        <v>0</v>
      </c>
      <c r="K54" s="4">
        <f t="shared" si="6"/>
        <v>0</v>
      </c>
      <c r="L54" s="4">
        <f t="shared" si="7"/>
        <v>1.27</v>
      </c>
      <c r="O54" s="4">
        <f t="shared" si="8"/>
        <v>0</v>
      </c>
      <c r="P54" s="13" t="str">
        <f t="shared" si="9"/>
        <v/>
      </c>
      <c r="Q54" s="4" t="str">
        <f t="shared" si="10"/>
        <v/>
      </c>
      <c r="S54" s="2">
        <f t="shared" si="43"/>
        <v>0</v>
      </c>
      <c r="T54" s="4">
        <f t="shared" si="11"/>
        <v>0</v>
      </c>
      <c r="U54" s="4">
        <f t="shared" si="12"/>
        <v>1.56</v>
      </c>
      <c r="V54" s="4">
        <f>150+11/16</f>
        <v>150.6875</v>
      </c>
      <c r="W54" s="4">
        <f>155+7/16</f>
        <v>155.4375</v>
      </c>
      <c r="X54" s="4">
        <f t="shared" si="13"/>
        <v>4.75</v>
      </c>
      <c r="Y54" s="13">
        <f t="shared" si="14"/>
        <v>0.9934852727</v>
      </c>
      <c r="Z54" s="4">
        <f t="shared" si="15"/>
        <v>0</v>
      </c>
      <c r="AB54" s="2">
        <f t="shared" si="44"/>
        <v>0</v>
      </c>
      <c r="AC54" s="4">
        <f t="shared" si="16"/>
        <v>0</v>
      </c>
      <c r="AD54" s="4">
        <f t="shared" si="17"/>
        <v>1.62</v>
      </c>
      <c r="AE54" s="2">
        <f>150.75-1/32</f>
        <v>150.71875</v>
      </c>
      <c r="AF54" s="2">
        <v>155.375</v>
      </c>
      <c r="AG54" s="4">
        <f t="shared" si="18"/>
        <v>4.65625</v>
      </c>
      <c r="AH54" s="13">
        <f t="shared" si="19"/>
        <v>0.9900823995</v>
      </c>
      <c r="AI54" s="4">
        <f t="shared" si="20"/>
        <v>0</v>
      </c>
      <c r="AJ54" s="13"/>
      <c r="AK54" s="2">
        <f t="shared" si="45"/>
        <v>0</v>
      </c>
      <c r="AL54" s="4">
        <f t="shared" si="21"/>
        <v>0</v>
      </c>
      <c r="AM54" s="4">
        <f t="shared" si="22"/>
        <v>1.27</v>
      </c>
      <c r="AP54" s="4">
        <f t="shared" si="23"/>
        <v>0</v>
      </c>
      <c r="AQ54" s="13" t="str">
        <f t="shared" si="24"/>
        <v/>
      </c>
      <c r="AR54" s="4" t="str">
        <f t="shared" si="25"/>
        <v/>
      </c>
      <c r="AS54" s="13"/>
      <c r="AT54" s="2">
        <f t="shared" si="46"/>
        <v>0</v>
      </c>
      <c r="AU54" s="4">
        <f t="shared" si="26"/>
        <v>0</v>
      </c>
      <c r="AV54" s="4">
        <f t="shared" si="27"/>
        <v>1.27</v>
      </c>
      <c r="AY54" s="4">
        <f t="shared" si="28"/>
        <v>0</v>
      </c>
      <c r="AZ54" s="13" t="str">
        <f t="shared" si="29"/>
        <v/>
      </c>
      <c r="BA54" s="4" t="str">
        <f t="shared" si="30"/>
        <v/>
      </c>
      <c r="BB54" s="13"/>
      <c r="BC54" s="2">
        <f t="shared" si="47"/>
        <v>0</v>
      </c>
      <c r="BD54" s="4">
        <f t="shared" si="31"/>
        <v>0</v>
      </c>
      <c r="BE54" s="4">
        <f t="shared" si="32"/>
        <v>1.27</v>
      </c>
      <c r="BH54" s="4">
        <f t="shared" si="33"/>
        <v>0</v>
      </c>
      <c r="BI54" s="13" t="str">
        <f t="shared" si="34"/>
        <v/>
      </c>
      <c r="BJ54" s="4" t="str">
        <f t="shared" si="35"/>
        <v/>
      </c>
      <c r="BK54" s="13"/>
      <c r="BL54" s="2">
        <f t="shared" si="48"/>
        <v>0</v>
      </c>
      <c r="BM54" s="4">
        <f t="shared" si="36"/>
        <v>0</v>
      </c>
      <c r="BN54" s="4">
        <f t="shared" si="37"/>
        <v>1.27</v>
      </c>
      <c r="BQ54" s="4">
        <f t="shared" si="38"/>
        <v>0</v>
      </c>
      <c r="BR54" s="13" t="str">
        <f t="shared" si="39"/>
        <v/>
      </c>
      <c r="BS54" s="4" t="str">
        <f t="shared" si="40"/>
        <v/>
      </c>
      <c r="BT54" s="25"/>
    </row>
    <row r="55">
      <c r="A55" s="2">
        <f t="shared" si="41"/>
        <v>0.5</v>
      </c>
      <c r="B55" s="4">
        <f t="shared" si="1"/>
        <v>0.05</v>
      </c>
      <c r="C55" s="4">
        <f t="shared" si="2"/>
        <v>1.2446</v>
      </c>
      <c r="F55" s="4">
        <f t="shared" si="3"/>
        <v>0</v>
      </c>
      <c r="G55" s="13" t="str">
        <f t="shared" si="4"/>
        <v/>
      </c>
      <c r="H55" s="4" t="str">
        <f t="shared" si="5"/>
        <v/>
      </c>
      <c r="J55" s="2">
        <f t="shared" si="42"/>
        <v>0.5</v>
      </c>
      <c r="K55" s="4">
        <f t="shared" si="6"/>
        <v>0.05</v>
      </c>
      <c r="L55" s="4">
        <f t="shared" si="7"/>
        <v>1.2446</v>
      </c>
      <c r="O55" s="4">
        <f t="shared" si="8"/>
        <v>0</v>
      </c>
      <c r="P55" s="13" t="str">
        <f t="shared" si="9"/>
        <v/>
      </c>
      <c r="Q55" s="4" t="str">
        <f t="shared" si="10"/>
        <v/>
      </c>
      <c r="S55" s="2">
        <f t="shared" si="43"/>
        <v>0.5</v>
      </c>
      <c r="T55" s="4">
        <f t="shared" si="11"/>
        <v>1.5</v>
      </c>
      <c r="U55" s="4">
        <f t="shared" si="12"/>
        <v>1.53</v>
      </c>
      <c r="X55" s="4">
        <f t="shared" si="13"/>
        <v>0</v>
      </c>
      <c r="Y55" s="13" t="str">
        <f t="shared" si="14"/>
        <v/>
      </c>
      <c r="Z55" s="4" t="str">
        <f t="shared" si="15"/>
        <v/>
      </c>
      <c r="AB55" s="2">
        <f t="shared" si="44"/>
        <v>0.5</v>
      </c>
      <c r="AC55" s="4">
        <f t="shared" si="16"/>
        <v>1.5</v>
      </c>
      <c r="AD55" s="4">
        <f t="shared" si="17"/>
        <v>1.59</v>
      </c>
      <c r="AG55" s="4">
        <f t="shared" si="18"/>
        <v>0</v>
      </c>
      <c r="AH55" s="13" t="str">
        <f t="shared" si="19"/>
        <v/>
      </c>
      <c r="AI55" s="4" t="str">
        <f t="shared" si="20"/>
        <v/>
      </c>
      <c r="AJ55" s="13"/>
      <c r="AK55" s="2">
        <f t="shared" si="45"/>
        <v>0.5</v>
      </c>
      <c r="AL55" s="4">
        <f t="shared" si="21"/>
        <v>0.05</v>
      </c>
      <c r="AM55" s="4">
        <f t="shared" si="22"/>
        <v>1.2446</v>
      </c>
      <c r="AP55" s="4">
        <f t="shared" si="23"/>
        <v>0</v>
      </c>
      <c r="AQ55" s="13" t="str">
        <f t="shared" si="24"/>
        <v/>
      </c>
      <c r="AR55" s="4" t="str">
        <f t="shared" si="25"/>
        <v/>
      </c>
      <c r="AS55" s="13"/>
      <c r="AT55" s="2">
        <f t="shared" si="46"/>
        <v>0.5</v>
      </c>
      <c r="AU55" s="4">
        <f t="shared" si="26"/>
        <v>0.05</v>
      </c>
      <c r="AV55" s="4">
        <f t="shared" si="27"/>
        <v>1.2446</v>
      </c>
      <c r="AY55" s="4">
        <f t="shared" si="28"/>
        <v>0</v>
      </c>
      <c r="AZ55" s="13" t="str">
        <f t="shared" si="29"/>
        <v/>
      </c>
      <c r="BA55" s="4" t="str">
        <f t="shared" si="30"/>
        <v/>
      </c>
      <c r="BB55" s="13"/>
      <c r="BC55" s="2">
        <f t="shared" si="47"/>
        <v>0.5</v>
      </c>
      <c r="BD55" s="4">
        <f t="shared" si="31"/>
        <v>0.05</v>
      </c>
      <c r="BE55" s="4">
        <f t="shared" si="32"/>
        <v>1.2446</v>
      </c>
      <c r="BH55" s="4">
        <f t="shared" si="33"/>
        <v>0</v>
      </c>
      <c r="BI55" s="13" t="str">
        <f t="shared" si="34"/>
        <v/>
      </c>
      <c r="BJ55" s="4" t="str">
        <f t="shared" si="35"/>
        <v/>
      </c>
      <c r="BK55" s="13"/>
      <c r="BL55" s="2">
        <f t="shared" si="48"/>
        <v>0.5</v>
      </c>
      <c r="BM55" s="4">
        <f t="shared" si="36"/>
        <v>0.05</v>
      </c>
      <c r="BN55" s="4">
        <f t="shared" si="37"/>
        <v>1.2446</v>
      </c>
      <c r="BQ55" s="4">
        <f t="shared" si="38"/>
        <v>0</v>
      </c>
      <c r="BR55" s="13" t="str">
        <f t="shared" si="39"/>
        <v/>
      </c>
      <c r="BS55" s="4" t="str">
        <f t="shared" si="40"/>
        <v/>
      </c>
      <c r="BT55" s="25"/>
    </row>
    <row r="56">
      <c r="A56" s="2">
        <f t="shared" si="41"/>
        <v>1</v>
      </c>
      <c r="B56" s="4">
        <f t="shared" si="1"/>
        <v>0.1</v>
      </c>
      <c r="C56" s="4">
        <f t="shared" si="2"/>
        <v>1.2192</v>
      </c>
      <c r="F56" s="4">
        <f t="shared" si="3"/>
        <v>0</v>
      </c>
      <c r="G56" s="13" t="str">
        <f t="shared" si="4"/>
        <v/>
      </c>
      <c r="H56" s="4" t="str">
        <f t="shared" si="5"/>
        <v/>
      </c>
      <c r="J56" s="2">
        <f t="shared" si="42"/>
        <v>1</v>
      </c>
      <c r="K56" s="4">
        <f t="shared" si="6"/>
        <v>0.1</v>
      </c>
      <c r="L56" s="4">
        <f t="shared" si="7"/>
        <v>1.2192</v>
      </c>
      <c r="O56" s="4">
        <f t="shared" si="8"/>
        <v>0</v>
      </c>
      <c r="P56" s="13" t="str">
        <f t="shared" si="9"/>
        <v/>
      </c>
      <c r="Q56" s="4" t="str">
        <f t="shared" si="10"/>
        <v/>
      </c>
      <c r="S56" s="2">
        <f t="shared" si="43"/>
        <v>1</v>
      </c>
      <c r="T56" s="4">
        <f t="shared" si="11"/>
        <v>3</v>
      </c>
      <c r="U56" s="4">
        <f t="shared" si="12"/>
        <v>1.5</v>
      </c>
      <c r="V56" s="4">
        <f>150+11/16</f>
        <v>150.6875</v>
      </c>
      <c r="W56" s="4">
        <f>155+7/16</f>
        <v>155.4375</v>
      </c>
      <c r="X56" s="4">
        <f t="shared" si="13"/>
        <v>4.75</v>
      </c>
      <c r="Y56" s="13">
        <f t="shared" si="14"/>
        <v>0.9934852727</v>
      </c>
      <c r="Z56" s="4">
        <f t="shared" si="15"/>
        <v>0</v>
      </c>
      <c r="AB56" s="2">
        <f t="shared" si="44"/>
        <v>1</v>
      </c>
      <c r="AC56" s="4">
        <f t="shared" si="16"/>
        <v>3</v>
      </c>
      <c r="AD56" s="4">
        <f t="shared" si="17"/>
        <v>1.56</v>
      </c>
      <c r="AE56" s="2">
        <f>150.75-1/32</f>
        <v>150.71875</v>
      </c>
      <c r="AF56" s="2">
        <v>155.375</v>
      </c>
      <c r="AG56" s="4">
        <f t="shared" si="18"/>
        <v>4.65625</v>
      </c>
      <c r="AH56" s="13">
        <f t="shared" si="19"/>
        <v>0.9900823995</v>
      </c>
      <c r="AI56" s="4">
        <f t="shared" si="20"/>
        <v>0</v>
      </c>
      <c r="AJ56" s="13"/>
      <c r="AK56" s="2">
        <f t="shared" si="45"/>
        <v>1</v>
      </c>
      <c r="AL56" s="4">
        <f t="shared" si="21"/>
        <v>0.1</v>
      </c>
      <c r="AM56" s="4">
        <f t="shared" si="22"/>
        <v>1.2192</v>
      </c>
      <c r="AP56" s="4">
        <f t="shared" si="23"/>
        <v>0</v>
      </c>
      <c r="AQ56" s="13" t="str">
        <f t="shared" si="24"/>
        <v/>
      </c>
      <c r="AR56" s="4" t="str">
        <f t="shared" si="25"/>
        <v/>
      </c>
      <c r="AS56" s="13"/>
      <c r="AT56" s="2">
        <f t="shared" si="46"/>
        <v>1</v>
      </c>
      <c r="AU56" s="4">
        <f t="shared" si="26"/>
        <v>0.1</v>
      </c>
      <c r="AV56" s="4">
        <f t="shared" si="27"/>
        <v>1.2192</v>
      </c>
      <c r="AY56" s="4">
        <f t="shared" si="28"/>
        <v>0</v>
      </c>
      <c r="AZ56" s="13" t="str">
        <f t="shared" si="29"/>
        <v/>
      </c>
      <c r="BA56" s="4" t="str">
        <f t="shared" si="30"/>
        <v/>
      </c>
      <c r="BB56" s="13"/>
      <c r="BC56" s="2">
        <f t="shared" si="47"/>
        <v>1</v>
      </c>
      <c r="BD56" s="4">
        <f t="shared" si="31"/>
        <v>0.1</v>
      </c>
      <c r="BE56" s="4">
        <f t="shared" si="32"/>
        <v>1.2192</v>
      </c>
      <c r="BH56" s="4">
        <f t="shared" si="33"/>
        <v>0</v>
      </c>
      <c r="BI56" s="13" t="str">
        <f t="shared" si="34"/>
        <v/>
      </c>
      <c r="BJ56" s="4" t="str">
        <f t="shared" si="35"/>
        <v/>
      </c>
      <c r="BK56" s="13"/>
      <c r="BL56" s="2">
        <f t="shared" si="48"/>
        <v>1</v>
      </c>
      <c r="BM56" s="4">
        <f t="shared" si="36"/>
        <v>0.1</v>
      </c>
      <c r="BN56" s="4">
        <f t="shared" si="37"/>
        <v>1.2192</v>
      </c>
      <c r="BQ56" s="4">
        <f t="shared" si="38"/>
        <v>0</v>
      </c>
      <c r="BR56" s="13" t="str">
        <f t="shared" si="39"/>
        <v/>
      </c>
      <c r="BS56" s="4" t="str">
        <f t="shared" si="40"/>
        <v/>
      </c>
      <c r="BT56" s="25"/>
    </row>
    <row r="57">
      <c r="A57" s="2">
        <f t="shared" si="41"/>
        <v>1.5</v>
      </c>
      <c r="B57" s="4">
        <f t="shared" si="1"/>
        <v>0.15</v>
      </c>
      <c r="C57" s="4">
        <f t="shared" si="2"/>
        <v>1.1938</v>
      </c>
      <c r="F57" s="4">
        <f t="shared" si="3"/>
        <v>0</v>
      </c>
      <c r="G57" s="13" t="str">
        <f t="shared" si="4"/>
        <v/>
      </c>
      <c r="H57" s="4" t="str">
        <f t="shared" si="5"/>
        <v/>
      </c>
      <c r="J57" s="2">
        <f t="shared" si="42"/>
        <v>1.5</v>
      </c>
      <c r="K57" s="4">
        <f t="shared" si="6"/>
        <v>0.15</v>
      </c>
      <c r="L57" s="4">
        <f t="shared" si="7"/>
        <v>1.1938</v>
      </c>
      <c r="O57" s="4">
        <f t="shared" si="8"/>
        <v>0</v>
      </c>
      <c r="P57" s="13" t="str">
        <f t="shared" si="9"/>
        <v/>
      </c>
      <c r="Q57" s="4" t="str">
        <f t="shared" si="10"/>
        <v/>
      </c>
      <c r="S57" s="2">
        <f t="shared" si="43"/>
        <v>1.5</v>
      </c>
      <c r="T57" s="4">
        <f t="shared" si="11"/>
        <v>4.5</v>
      </c>
      <c r="U57" s="4">
        <f t="shared" si="12"/>
        <v>1.47</v>
      </c>
      <c r="X57" s="4">
        <f t="shared" si="13"/>
        <v>0</v>
      </c>
      <c r="Y57" s="13" t="str">
        <f t="shared" si="14"/>
        <v/>
      </c>
      <c r="Z57" s="4" t="str">
        <f t="shared" si="15"/>
        <v/>
      </c>
      <c r="AB57" s="2">
        <f t="shared" si="44"/>
        <v>1.5</v>
      </c>
      <c r="AC57" s="4">
        <f t="shared" si="16"/>
        <v>4.5</v>
      </c>
      <c r="AD57" s="4">
        <f t="shared" si="17"/>
        <v>1.53</v>
      </c>
      <c r="AG57" s="4">
        <f t="shared" si="18"/>
        <v>0</v>
      </c>
      <c r="AH57" s="13" t="str">
        <f t="shared" si="19"/>
        <v/>
      </c>
      <c r="AI57" s="4" t="str">
        <f t="shared" si="20"/>
        <v/>
      </c>
      <c r="AJ57" s="13"/>
      <c r="AK57" s="2">
        <f t="shared" si="45"/>
        <v>1.5</v>
      </c>
      <c r="AL57" s="4">
        <f t="shared" si="21"/>
        <v>0.15</v>
      </c>
      <c r="AM57" s="4">
        <f t="shared" si="22"/>
        <v>1.1938</v>
      </c>
      <c r="AP57" s="4">
        <f t="shared" si="23"/>
        <v>0</v>
      </c>
      <c r="AQ57" s="13" t="str">
        <f t="shared" si="24"/>
        <v/>
      </c>
      <c r="AR57" s="4" t="str">
        <f t="shared" si="25"/>
        <v/>
      </c>
      <c r="AS57" s="13"/>
      <c r="AT57" s="2">
        <f t="shared" si="46"/>
        <v>1.5</v>
      </c>
      <c r="AU57" s="4">
        <f t="shared" si="26"/>
        <v>0.15</v>
      </c>
      <c r="AV57" s="4">
        <f t="shared" si="27"/>
        <v>1.1938</v>
      </c>
      <c r="AY57" s="4">
        <f t="shared" si="28"/>
        <v>0</v>
      </c>
      <c r="AZ57" s="13" t="str">
        <f t="shared" si="29"/>
        <v/>
      </c>
      <c r="BA57" s="4" t="str">
        <f t="shared" si="30"/>
        <v/>
      </c>
      <c r="BB57" s="13"/>
      <c r="BC57" s="2">
        <f t="shared" si="47"/>
        <v>1.5</v>
      </c>
      <c r="BD57" s="4">
        <f t="shared" si="31"/>
        <v>0.15</v>
      </c>
      <c r="BE57" s="4">
        <f t="shared" si="32"/>
        <v>1.1938</v>
      </c>
      <c r="BH57" s="4">
        <f t="shared" si="33"/>
        <v>0</v>
      </c>
      <c r="BI57" s="13" t="str">
        <f t="shared" si="34"/>
        <v/>
      </c>
      <c r="BJ57" s="4" t="str">
        <f t="shared" si="35"/>
        <v/>
      </c>
      <c r="BK57" s="13"/>
      <c r="BL57" s="2">
        <f t="shared" si="48"/>
        <v>1.5</v>
      </c>
      <c r="BM57" s="4">
        <f t="shared" si="36"/>
        <v>0.15</v>
      </c>
      <c r="BN57" s="4">
        <f t="shared" si="37"/>
        <v>1.1938</v>
      </c>
      <c r="BQ57" s="4">
        <f t="shared" si="38"/>
        <v>0</v>
      </c>
      <c r="BR57" s="13" t="str">
        <f t="shared" si="39"/>
        <v/>
      </c>
      <c r="BS57" s="4" t="str">
        <f t="shared" si="40"/>
        <v/>
      </c>
      <c r="BT57" s="25"/>
    </row>
    <row r="58">
      <c r="A58" s="2">
        <f t="shared" si="41"/>
        <v>2</v>
      </c>
      <c r="B58" s="4">
        <f t="shared" si="1"/>
        <v>0.2</v>
      </c>
      <c r="C58" s="4">
        <f t="shared" si="2"/>
        <v>1.1684</v>
      </c>
      <c r="F58" s="4">
        <f t="shared" si="3"/>
        <v>0</v>
      </c>
      <c r="G58" s="13" t="str">
        <f t="shared" si="4"/>
        <v/>
      </c>
      <c r="H58" s="4" t="str">
        <f t="shared" si="5"/>
        <v/>
      </c>
      <c r="J58" s="2">
        <f t="shared" si="42"/>
        <v>2</v>
      </c>
      <c r="K58" s="4">
        <f t="shared" si="6"/>
        <v>0.2</v>
      </c>
      <c r="L58" s="4">
        <f t="shared" si="7"/>
        <v>1.1684</v>
      </c>
      <c r="O58" s="4">
        <f t="shared" si="8"/>
        <v>0</v>
      </c>
      <c r="P58" s="13" t="str">
        <f t="shared" si="9"/>
        <v/>
      </c>
      <c r="Q58" s="4" t="str">
        <f t="shared" si="10"/>
        <v/>
      </c>
      <c r="S58" s="2">
        <f t="shared" si="43"/>
        <v>2</v>
      </c>
      <c r="T58" s="4">
        <f t="shared" si="11"/>
        <v>6</v>
      </c>
      <c r="U58" s="4">
        <f t="shared" si="12"/>
        <v>1.44</v>
      </c>
      <c r="V58" s="4">
        <f>150+11/16</f>
        <v>150.6875</v>
      </c>
      <c r="W58" s="4">
        <f>155+7/16</f>
        <v>155.4375</v>
      </c>
      <c r="X58" s="4">
        <f t="shared" si="13"/>
        <v>4.75</v>
      </c>
      <c r="Y58" s="13">
        <f t="shared" si="14"/>
        <v>0.9934852727</v>
      </c>
      <c r="Z58" s="4">
        <f t="shared" si="15"/>
        <v>0</v>
      </c>
      <c r="AB58" s="2">
        <f t="shared" si="44"/>
        <v>2</v>
      </c>
      <c r="AC58" s="4">
        <f t="shared" si="16"/>
        <v>6</v>
      </c>
      <c r="AD58" s="4">
        <f t="shared" si="17"/>
        <v>1.5</v>
      </c>
      <c r="AE58" s="2">
        <f>150.75-1/32</f>
        <v>150.71875</v>
      </c>
      <c r="AF58" s="2">
        <v>155.375</v>
      </c>
      <c r="AG58" s="4">
        <f t="shared" si="18"/>
        <v>4.65625</v>
      </c>
      <c r="AH58" s="13">
        <f t="shared" si="19"/>
        <v>0.9900823995</v>
      </c>
      <c r="AI58" s="4">
        <f t="shared" si="20"/>
        <v>0</v>
      </c>
      <c r="AJ58" s="13"/>
      <c r="AK58" s="2">
        <f t="shared" si="45"/>
        <v>2</v>
      </c>
      <c r="AL58" s="4">
        <f t="shared" si="21"/>
        <v>0.2</v>
      </c>
      <c r="AM58" s="4">
        <f t="shared" si="22"/>
        <v>1.1684</v>
      </c>
      <c r="AP58" s="4">
        <f t="shared" si="23"/>
        <v>0</v>
      </c>
      <c r="AQ58" s="13" t="str">
        <f t="shared" si="24"/>
        <v/>
      </c>
      <c r="AR58" s="4" t="str">
        <f t="shared" si="25"/>
        <v/>
      </c>
      <c r="AS58" s="13"/>
      <c r="AT58" s="2">
        <f t="shared" si="46"/>
        <v>2</v>
      </c>
      <c r="AU58" s="4">
        <f t="shared" si="26"/>
        <v>0.2</v>
      </c>
      <c r="AV58" s="4">
        <f t="shared" si="27"/>
        <v>1.1684</v>
      </c>
      <c r="AY58" s="4">
        <f t="shared" si="28"/>
        <v>0</v>
      </c>
      <c r="AZ58" s="13" t="str">
        <f t="shared" si="29"/>
        <v/>
      </c>
      <c r="BA58" s="4" t="str">
        <f t="shared" si="30"/>
        <v/>
      </c>
      <c r="BB58" s="13"/>
      <c r="BC58" s="2">
        <f t="shared" si="47"/>
        <v>2</v>
      </c>
      <c r="BD58" s="4">
        <f t="shared" si="31"/>
        <v>0.2</v>
      </c>
      <c r="BE58" s="4">
        <f t="shared" si="32"/>
        <v>1.1684</v>
      </c>
      <c r="BH58" s="4">
        <f t="shared" si="33"/>
        <v>0</v>
      </c>
      <c r="BI58" s="13" t="str">
        <f t="shared" si="34"/>
        <v/>
      </c>
      <c r="BJ58" s="4" t="str">
        <f t="shared" si="35"/>
        <v/>
      </c>
      <c r="BK58" s="13"/>
      <c r="BL58" s="2">
        <f t="shared" si="48"/>
        <v>2</v>
      </c>
      <c r="BM58" s="4">
        <f t="shared" si="36"/>
        <v>0.2</v>
      </c>
      <c r="BN58" s="4">
        <f t="shared" si="37"/>
        <v>1.1684</v>
      </c>
      <c r="BQ58" s="4">
        <f t="shared" si="38"/>
        <v>0</v>
      </c>
      <c r="BR58" s="13" t="str">
        <f t="shared" si="39"/>
        <v/>
      </c>
      <c r="BS58" s="4" t="str">
        <f t="shared" si="40"/>
        <v/>
      </c>
      <c r="BT58" s="25"/>
    </row>
    <row r="59">
      <c r="A59" s="2">
        <f t="shared" si="41"/>
        <v>2.5</v>
      </c>
      <c r="B59" s="4">
        <f t="shared" si="1"/>
        <v>0.25</v>
      </c>
      <c r="C59" s="4">
        <f t="shared" si="2"/>
        <v>1.143</v>
      </c>
      <c r="F59" s="4">
        <f t="shared" si="3"/>
        <v>0</v>
      </c>
      <c r="G59" s="13" t="str">
        <f t="shared" si="4"/>
        <v/>
      </c>
      <c r="H59" s="4" t="str">
        <f t="shared" si="5"/>
        <v/>
      </c>
      <c r="J59" s="2">
        <f t="shared" si="42"/>
        <v>2.5</v>
      </c>
      <c r="K59" s="4">
        <f t="shared" si="6"/>
        <v>0.25</v>
      </c>
      <c r="L59" s="4">
        <f t="shared" si="7"/>
        <v>1.143</v>
      </c>
      <c r="O59" s="4">
        <f t="shared" si="8"/>
        <v>0</v>
      </c>
      <c r="P59" s="13" t="str">
        <f t="shared" si="9"/>
        <v/>
      </c>
      <c r="Q59" s="4" t="str">
        <f t="shared" si="10"/>
        <v/>
      </c>
      <c r="S59" s="2">
        <f t="shared" si="43"/>
        <v>2.5</v>
      </c>
      <c r="T59" s="4">
        <f t="shared" si="11"/>
        <v>7.5</v>
      </c>
      <c r="U59" s="4">
        <f t="shared" si="12"/>
        <v>1.41</v>
      </c>
      <c r="X59" s="4">
        <f t="shared" si="13"/>
        <v>0</v>
      </c>
      <c r="Y59" s="13" t="str">
        <f t="shared" si="14"/>
        <v/>
      </c>
      <c r="Z59" s="4" t="str">
        <f t="shared" si="15"/>
        <v/>
      </c>
      <c r="AB59" s="2">
        <f t="shared" si="44"/>
        <v>2.5</v>
      </c>
      <c r="AC59" s="4">
        <f t="shared" si="16"/>
        <v>7.5</v>
      </c>
      <c r="AD59" s="4">
        <f t="shared" si="17"/>
        <v>1.47</v>
      </c>
      <c r="AG59" s="4">
        <f t="shared" si="18"/>
        <v>0</v>
      </c>
      <c r="AH59" s="13" t="str">
        <f t="shared" si="19"/>
        <v/>
      </c>
      <c r="AI59" s="4" t="str">
        <f t="shared" si="20"/>
        <v/>
      </c>
      <c r="AJ59" s="13"/>
      <c r="AK59" s="2">
        <f t="shared" si="45"/>
        <v>2.5</v>
      </c>
      <c r="AL59" s="4">
        <f t="shared" si="21"/>
        <v>0.25</v>
      </c>
      <c r="AM59" s="4">
        <f t="shared" si="22"/>
        <v>1.143</v>
      </c>
      <c r="AP59" s="4">
        <f t="shared" si="23"/>
        <v>0</v>
      </c>
      <c r="AQ59" s="13" t="str">
        <f t="shared" si="24"/>
        <v/>
      </c>
      <c r="AR59" s="4" t="str">
        <f t="shared" si="25"/>
        <v/>
      </c>
      <c r="AS59" s="13"/>
      <c r="AT59" s="2">
        <f t="shared" si="46"/>
        <v>2.5</v>
      </c>
      <c r="AU59" s="4">
        <f t="shared" si="26"/>
        <v>0.25</v>
      </c>
      <c r="AV59" s="4">
        <f t="shared" si="27"/>
        <v>1.143</v>
      </c>
      <c r="AY59" s="4">
        <f t="shared" si="28"/>
        <v>0</v>
      </c>
      <c r="AZ59" s="13" t="str">
        <f t="shared" si="29"/>
        <v/>
      </c>
      <c r="BA59" s="4" t="str">
        <f t="shared" si="30"/>
        <v/>
      </c>
      <c r="BB59" s="13"/>
      <c r="BC59" s="2">
        <f t="shared" si="47"/>
        <v>2.5</v>
      </c>
      <c r="BD59" s="4">
        <f t="shared" si="31"/>
        <v>0.25</v>
      </c>
      <c r="BE59" s="4">
        <f t="shared" si="32"/>
        <v>1.143</v>
      </c>
      <c r="BH59" s="4">
        <f t="shared" si="33"/>
        <v>0</v>
      </c>
      <c r="BI59" s="13" t="str">
        <f t="shared" si="34"/>
        <v/>
      </c>
      <c r="BJ59" s="4" t="str">
        <f t="shared" si="35"/>
        <v/>
      </c>
      <c r="BK59" s="13"/>
      <c r="BL59" s="2">
        <f t="shared" si="48"/>
        <v>2.5</v>
      </c>
      <c r="BM59" s="4">
        <f t="shared" si="36"/>
        <v>0.25</v>
      </c>
      <c r="BN59" s="4">
        <f t="shared" si="37"/>
        <v>1.143</v>
      </c>
      <c r="BQ59" s="4">
        <f t="shared" si="38"/>
        <v>0</v>
      </c>
      <c r="BR59" s="13" t="str">
        <f t="shared" si="39"/>
        <v/>
      </c>
      <c r="BS59" s="4" t="str">
        <f t="shared" si="40"/>
        <v/>
      </c>
      <c r="BT59" s="25"/>
    </row>
    <row r="60">
      <c r="A60" s="2">
        <f t="shared" si="41"/>
        <v>3</v>
      </c>
      <c r="B60" s="4">
        <f t="shared" si="1"/>
        <v>0.3</v>
      </c>
      <c r="C60" s="4">
        <f t="shared" si="2"/>
        <v>1.1176</v>
      </c>
      <c r="F60" s="4">
        <f t="shared" si="3"/>
        <v>0</v>
      </c>
      <c r="G60" s="13" t="str">
        <f t="shared" si="4"/>
        <v/>
      </c>
      <c r="H60" s="4" t="str">
        <f t="shared" si="5"/>
        <v/>
      </c>
      <c r="J60" s="2">
        <f t="shared" si="42"/>
        <v>3</v>
      </c>
      <c r="K60" s="4">
        <f t="shared" si="6"/>
        <v>0.3</v>
      </c>
      <c r="L60" s="4">
        <f t="shared" si="7"/>
        <v>1.1176</v>
      </c>
      <c r="O60" s="4">
        <f t="shared" si="8"/>
        <v>0</v>
      </c>
      <c r="P60" s="13" t="str">
        <f t="shared" si="9"/>
        <v/>
      </c>
      <c r="Q60" s="4" t="str">
        <f t="shared" si="10"/>
        <v/>
      </c>
      <c r="S60" s="2">
        <f t="shared" si="43"/>
        <v>3</v>
      </c>
      <c r="T60" s="4">
        <f t="shared" si="11"/>
        <v>9</v>
      </c>
      <c r="U60" s="4">
        <f t="shared" si="12"/>
        <v>1.38</v>
      </c>
      <c r="V60" s="4">
        <f>150+11/16</f>
        <v>150.6875</v>
      </c>
      <c r="W60" s="4">
        <f>155.375+1/32</f>
        <v>155.40625</v>
      </c>
      <c r="X60" s="4">
        <f t="shared" si="13"/>
        <v>4.71875</v>
      </c>
      <c r="Y60" s="13">
        <f t="shared" si="14"/>
        <v>0.9902118362</v>
      </c>
      <c r="Z60" s="4">
        <f t="shared" si="15"/>
        <v>0</v>
      </c>
      <c r="AB60" s="2">
        <f t="shared" si="44"/>
        <v>3</v>
      </c>
      <c r="AC60" s="4">
        <f t="shared" si="16"/>
        <v>9</v>
      </c>
      <c r="AD60" s="4">
        <f t="shared" si="17"/>
        <v>1.44</v>
      </c>
      <c r="AE60" s="4">
        <f>150.75</f>
        <v>150.75</v>
      </c>
      <c r="AF60" s="2">
        <v>155.375</v>
      </c>
      <c r="AG60" s="4">
        <f t="shared" si="18"/>
        <v>4.625</v>
      </c>
      <c r="AH60" s="13">
        <f t="shared" si="19"/>
        <v>0.9867543821</v>
      </c>
      <c r="AI60" s="4">
        <f t="shared" si="20"/>
        <v>0</v>
      </c>
      <c r="AJ60" s="13"/>
      <c r="AK60" s="2">
        <f t="shared" si="45"/>
        <v>3</v>
      </c>
      <c r="AL60" s="4">
        <f t="shared" si="21"/>
        <v>0.3</v>
      </c>
      <c r="AM60" s="4">
        <f t="shared" si="22"/>
        <v>1.1176</v>
      </c>
      <c r="AP60" s="4">
        <f t="shared" si="23"/>
        <v>0</v>
      </c>
      <c r="AQ60" s="13" t="str">
        <f t="shared" si="24"/>
        <v/>
      </c>
      <c r="AR60" s="4" t="str">
        <f t="shared" si="25"/>
        <v/>
      </c>
      <c r="AS60" s="13"/>
      <c r="AT60" s="2">
        <f t="shared" si="46"/>
        <v>3</v>
      </c>
      <c r="AU60" s="4">
        <f t="shared" si="26"/>
        <v>0.3</v>
      </c>
      <c r="AV60" s="4">
        <f t="shared" si="27"/>
        <v>1.1176</v>
      </c>
      <c r="AY60" s="4">
        <f t="shared" si="28"/>
        <v>0</v>
      </c>
      <c r="AZ60" s="13" t="str">
        <f t="shared" si="29"/>
        <v/>
      </c>
      <c r="BA60" s="4" t="str">
        <f t="shared" si="30"/>
        <v/>
      </c>
      <c r="BB60" s="13"/>
      <c r="BC60" s="2">
        <f t="shared" si="47"/>
        <v>3</v>
      </c>
      <c r="BD60" s="4">
        <f t="shared" si="31"/>
        <v>0.3</v>
      </c>
      <c r="BE60" s="4">
        <f t="shared" si="32"/>
        <v>1.1176</v>
      </c>
      <c r="BH60" s="4">
        <f t="shared" si="33"/>
        <v>0</v>
      </c>
      <c r="BI60" s="13" t="str">
        <f t="shared" si="34"/>
        <v/>
      </c>
      <c r="BJ60" s="4" t="str">
        <f t="shared" si="35"/>
        <v/>
      </c>
      <c r="BK60" s="13"/>
      <c r="BL60" s="2">
        <f t="shared" si="48"/>
        <v>3</v>
      </c>
      <c r="BM60" s="4">
        <f t="shared" si="36"/>
        <v>0.3</v>
      </c>
      <c r="BN60" s="4">
        <f t="shared" si="37"/>
        <v>1.1176</v>
      </c>
      <c r="BQ60" s="4">
        <f t="shared" si="38"/>
        <v>0</v>
      </c>
      <c r="BR60" s="13" t="str">
        <f t="shared" si="39"/>
        <v/>
      </c>
      <c r="BS60" s="4" t="str">
        <f t="shared" si="40"/>
        <v/>
      </c>
      <c r="BT60" s="25"/>
    </row>
    <row r="61">
      <c r="A61" s="2">
        <f t="shared" si="41"/>
        <v>3.5</v>
      </c>
      <c r="B61" s="4">
        <f t="shared" si="1"/>
        <v>0.35</v>
      </c>
      <c r="C61" s="4">
        <f t="shared" si="2"/>
        <v>1.0922</v>
      </c>
      <c r="F61" s="4">
        <f t="shared" si="3"/>
        <v>0</v>
      </c>
      <c r="G61" s="13" t="str">
        <f t="shared" si="4"/>
        <v/>
      </c>
      <c r="H61" s="4" t="str">
        <f t="shared" si="5"/>
        <v/>
      </c>
      <c r="J61" s="2">
        <f t="shared" si="42"/>
        <v>3.5</v>
      </c>
      <c r="K61" s="4">
        <f t="shared" si="6"/>
        <v>0.35</v>
      </c>
      <c r="L61" s="4">
        <f t="shared" si="7"/>
        <v>1.0922</v>
      </c>
      <c r="O61" s="4">
        <f t="shared" si="8"/>
        <v>0</v>
      </c>
      <c r="P61" s="13" t="str">
        <f t="shared" si="9"/>
        <v/>
      </c>
      <c r="Q61" s="4" t="str">
        <f t="shared" si="10"/>
        <v/>
      </c>
      <c r="S61" s="2">
        <f t="shared" si="43"/>
        <v>3.5</v>
      </c>
      <c r="T61" s="4">
        <f t="shared" si="11"/>
        <v>10.5</v>
      </c>
      <c r="U61" s="4">
        <f t="shared" si="12"/>
        <v>1.35</v>
      </c>
      <c r="X61" s="4">
        <f t="shared" si="13"/>
        <v>0</v>
      </c>
      <c r="Y61" s="13" t="str">
        <f t="shared" si="14"/>
        <v/>
      </c>
      <c r="Z61" s="4" t="str">
        <f t="shared" si="15"/>
        <v/>
      </c>
      <c r="AB61" s="2">
        <f t="shared" si="44"/>
        <v>3.5</v>
      </c>
      <c r="AC61" s="4">
        <f t="shared" si="16"/>
        <v>10.5</v>
      </c>
      <c r="AD61" s="4">
        <f t="shared" si="17"/>
        <v>1.41</v>
      </c>
      <c r="AG61" s="4">
        <f t="shared" si="18"/>
        <v>0</v>
      </c>
      <c r="AH61" s="13" t="str">
        <f t="shared" si="19"/>
        <v/>
      </c>
      <c r="AI61" s="4" t="str">
        <f t="shared" si="20"/>
        <v/>
      </c>
      <c r="AJ61" s="13"/>
      <c r="AK61" s="2">
        <f t="shared" si="45"/>
        <v>3.5</v>
      </c>
      <c r="AL61" s="4">
        <f t="shared" si="21"/>
        <v>0.35</v>
      </c>
      <c r="AM61" s="4">
        <f t="shared" si="22"/>
        <v>1.0922</v>
      </c>
      <c r="AP61" s="4">
        <f t="shared" si="23"/>
        <v>0</v>
      </c>
      <c r="AQ61" s="13" t="str">
        <f t="shared" si="24"/>
        <v/>
      </c>
      <c r="AR61" s="4" t="str">
        <f t="shared" si="25"/>
        <v/>
      </c>
      <c r="AS61" s="13"/>
      <c r="AT61" s="2">
        <f t="shared" si="46"/>
        <v>3.5</v>
      </c>
      <c r="AU61" s="4">
        <f t="shared" si="26"/>
        <v>0.35</v>
      </c>
      <c r="AV61" s="4">
        <f t="shared" si="27"/>
        <v>1.0922</v>
      </c>
      <c r="AY61" s="4">
        <f t="shared" si="28"/>
        <v>0</v>
      </c>
      <c r="AZ61" s="13" t="str">
        <f t="shared" si="29"/>
        <v/>
      </c>
      <c r="BA61" s="4" t="str">
        <f t="shared" si="30"/>
        <v/>
      </c>
      <c r="BB61" s="13"/>
      <c r="BC61" s="2">
        <f t="shared" si="47"/>
        <v>3.5</v>
      </c>
      <c r="BD61" s="4">
        <f t="shared" si="31"/>
        <v>0.35</v>
      </c>
      <c r="BE61" s="4">
        <f t="shared" si="32"/>
        <v>1.0922</v>
      </c>
      <c r="BH61" s="4">
        <f t="shared" si="33"/>
        <v>0</v>
      </c>
      <c r="BI61" s="13" t="str">
        <f t="shared" si="34"/>
        <v/>
      </c>
      <c r="BJ61" s="4" t="str">
        <f t="shared" si="35"/>
        <v/>
      </c>
      <c r="BK61" s="13"/>
      <c r="BL61" s="2">
        <f t="shared" si="48"/>
        <v>3.5</v>
      </c>
      <c r="BM61" s="4">
        <f t="shared" si="36"/>
        <v>0.35</v>
      </c>
      <c r="BN61" s="4">
        <f t="shared" si="37"/>
        <v>1.0922</v>
      </c>
      <c r="BQ61" s="4">
        <f t="shared" si="38"/>
        <v>0</v>
      </c>
      <c r="BR61" s="13" t="str">
        <f t="shared" si="39"/>
        <v/>
      </c>
      <c r="BS61" s="4" t="str">
        <f t="shared" si="40"/>
        <v/>
      </c>
      <c r="BT61" s="25"/>
    </row>
    <row r="62">
      <c r="A62" s="2">
        <f t="shared" si="41"/>
        <v>4</v>
      </c>
      <c r="B62" s="4">
        <f t="shared" si="1"/>
        <v>0.4</v>
      </c>
      <c r="C62" s="4">
        <f t="shared" si="2"/>
        <v>1.0668</v>
      </c>
      <c r="F62" s="4">
        <f t="shared" si="3"/>
        <v>0</v>
      </c>
      <c r="G62" s="13" t="str">
        <f t="shared" si="4"/>
        <v/>
      </c>
      <c r="H62" s="4" t="str">
        <f t="shared" si="5"/>
        <v/>
      </c>
      <c r="J62" s="2">
        <f t="shared" si="42"/>
        <v>4</v>
      </c>
      <c r="K62" s="4">
        <f t="shared" si="6"/>
        <v>0.4</v>
      </c>
      <c r="L62" s="4">
        <f t="shared" si="7"/>
        <v>1.0668</v>
      </c>
      <c r="O62" s="4">
        <f t="shared" si="8"/>
        <v>0</v>
      </c>
      <c r="P62" s="13" t="str">
        <f t="shared" si="9"/>
        <v/>
      </c>
      <c r="Q62" s="4" t="str">
        <f t="shared" si="10"/>
        <v/>
      </c>
      <c r="S62" s="2">
        <f t="shared" si="43"/>
        <v>4</v>
      </c>
      <c r="T62" s="4">
        <f t="shared" si="11"/>
        <v>12</v>
      </c>
      <c r="U62" s="4">
        <f t="shared" si="12"/>
        <v>1.32</v>
      </c>
      <c r="V62" s="4">
        <f>150+11/16</f>
        <v>150.6875</v>
      </c>
      <c r="W62" s="4">
        <f>155.375+1/32</f>
        <v>155.40625</v>
      </c>
      <c r="X62" s="4">
        <f t="shared" si="13"/>
        <v>4.71875</v>
      </c>
      <c r="Y62" s="13">
        <f t="shared" si="14"/>
        <v>0.9902118362</v>
      </c>
      <c r="Z62" s="4">
        <f t="shared" si="15"/>
        <v>0</v>
      </c>
      <c r="AB62" s="2">
        <f t="shared" si="44"/>
        <v>4</v>
      </c>
      <c r="AC62" s="4">
        <f t="shared" si="16"/>
        <v>12</v>
      </c>
      <c r="AD62" s="4">
        <f t="shared" si="17"/>
        <v>1.38</v>
      </c>
      <c r="AE62" s="4">
        <f>150.75</f>
        <v>150.75</v>
      </c>
      <c r="AF62" s="2">
        <v>155.375</v>
      </c>
      <c r="AG62" s="4">
        <f t="shared" si="18"/>
        <v>4.625</v>
      </c>
      <c r="AH62" s="13">
        <f t="shared" si="19"/>
        <v>0.9867543821</v>
      </c>
      <c r="AI62" s="4">
        <f t="shared" si="20"/>
        <v>0</v>
      </c>
      <c r="AJ62" s="13"/>
      <c r="AK62" s="2">
        <f t="shared" si="45"/>
        <v>4</v>
      </c>
      <c r="AL62" s="4">
        <f t="shared" si="21"/>
        <v>0.4</v>
      </c>
      <c r="AM62" s="4">
        <f t="shared" si="22"/>
        <v>1.0668</v>
      </c>
      <c r="AP62" s="4">
        <f t="shared" si="23"/>
        <v>0</v>
      </c>
      <c r="AQ62" s="13" t="str">
        <f t="shared" si="24"/>
        <v/>
      </c>
      <c r="AR62" s="4" t="str">
        <f t="shared" si="25"/>
        <v/>
      </c>
      <c r="AS62" s="13"/>
      <c r="AT62" s="2">
        <f t="shared" si="46"/>
        <v>4</v>
      </c>
      <c r="AU62" s="4">
        <f t="shared" si="26"/>
        <v>0.4</v>
      </c>
      <c r="AV62" s="4">
        <f t="shared" si="27"/>
        <v>1.0668</v>
      </c>
      <c r="AY62" s="4">
        <f t="shared" si="28"/>
        <v>0</v>
      </c>
      <c r="AZ62" s="13" t="str">
        <f t="shared" si="29"/>
        <v/>
      </c>
      <c r="BA62" s="4" t="str">
        <f t="shared" si="30"/>
        <v/>
      </c>
      <c r="BB62" s="13"/>
      <c r="BC62" s="2">
        <f t="shared" si="47"/>
        <v>4</v>
      </c>
      <c r="BD62" s="4">
        <f t="shared" si="31"/>
        <v>0.4</v>
      </c>
      <c r="BE62" s="4">
        <f t="shared" si="32"/>
        <v>1.0668</v>
      </c>
      <c r="BH62" s="4">
        <f t="shared" si="33"/>
        <v>0</v>
      </c>
      <c r="BI62" s="13" t="str">
        <f t="shared" si="34"/>
        <v/>
      </c>
      <c r="BJ62" s="4" t="str">
        <f t="shared" si="35"/>
        <v/>
      </c>
      <c r="BK62" s="13"/>
      <c r="BL62" s="2">
        <f t="shared" si="48"/>
        <v>4</v>
      </c>
      <c r="BM62" s="4">
        <f t="shared" si="36"/>
        <v>0.4</v>
      </c>
      <c r="BN62" s="4">
        <f t="shared" si="37"/>
        <v>1.0668</v>
      </c>
      <c r="BQ62" s="4">
        <f t="shared" si="38"/>
        <v>0</v>
      </c>
      <c r="BR62" s="13" t="str">
        <f t="shared" si="39"/>
        <v/>
      </c>
      <c r="BS62" s="4" t="str">
        <f t="shared" si="40"/>
        <v/>
      </c>
      <c r="BT62" s="25"/>
    </row>
    <row r="63">
      <c r="A63" s="2">
        <f t="shared" si="41"/>
        <v>4.5</v>
      </c>
      <c r="B63" s="4">
        <f t="shared" si="1"/>
        <v>0.45</v>
      </c>
      <c r="C63" s="4">
        <f t="shared" si="2"/>
        <v>1.0414</v>
      </c>
      <c r="F63" s="4">
        <f t="shared" si="3"/>
        <v>0</v>
      </c>
      <c r="G63" s="13" t="str">
        <f t="shared" si="4"/>
        <v/>
      </c>
      <c r="H63" s="4" t="str">
        <f t="shared" si="5"/>
        <v/>
      </c>
      <c r="J63" s="2">
        <f t="shared" si="42"/>
        <v>4.5</v>
      </c>
      <c r="K63" s="4">
        <f t="shared" si="6"/>
        <v>0.45</v>
      </c>
      <c r="L63" s="4">
        <f t="shared" si="7"/>
        <v>1.0414</v>
      </c>
      <c r="O63" s="4">
        <f t="shared" si="8"/>
        <v>0</v>
      </c>
      <c r="P63" s="13" t="str">
        <f t="shared" si="9"/>
        <v/>
      </c>
      <c r="Q63" s="4" t="str">
        <f t="shared" si="10"/>
        <v/>
      </c>
      <c r="S63" s="2">
        <f t="shared" si="43"/>
        <v>4.5</v>
      </c>
      <c r="T63" s="4">
        <f t="shared" si="11"/>
        <v>13.5</v>
      </c>
      <c r="U63" s="4">
        <f t="shared" si="12"/>
        <v>1.29</v>
      </c>
      <c r="X63" s="4">
        <f t="shared" si="13"/>
        <v>0</v>
      </c>
      <c r="Y63" s="13" t="str">
        <f t="shared" si="14"/>
        <v/>
      </c>
      <c r="Z63" s="4" t="str">
        <f t="shared" si="15"/>
        <v/>
      </c>
      <c r="AB63" s="2">
        <f t="shared" si="44"/>
        <v>4.5</v>
      </c>
      <c r="AC63" s="4">
        <f t="shared" si="16"/>
        <v>13.5</v>
      </c>
      <c r="AD63" s="4">
        <f t="shared" si="17"/>
        <v>1.35</v>
      </c>
      <c r="AG63" s="4">
        <f t="shared" si="18"/>
        <v>0</v>
      </c>
      <c r="AH63" s="13" t="str">
        <f t="shared" si="19"/>
        <v/>
      </c>
      <c r="AI63" s="4" t="str">
        <f t="shared" si="20"/>
        <v/>
      </c>
      <c r="AJ63" s="13"/>
      <c r="AK63" s="2">
        <f t="shared" si="45"/>
        <v>4.5</v>
      </c>
      <c r="AL63" s="4">
        <f t="shared" si="21"/>
        <v>0.45</v>
      </c>
      <c r="AM63" s="4">
        <f t="shared" si="22"/>
        <v>1.0414</v>
      </c>
      <c r="AP63" s="4">
        <f t="shared" si="23"/>
        <v>0</v>
      </c>
      <c r="AQ63" s="13" t="str">
        <f t="shared" si="24"/>
        <v/>
      </c>
      <c r="AR63" s="4" t="str">
        <f t="shared" si="25"/>
        <v/>
      </c>
      <c r="AS63" s="13"/>
      <c r="AT63" s="2">
        <f t="shared" si="46"/>
        <v>4.5</v>
      </c>
      <c r="AU63" s="4">
        <f t="shared" si="26"/>
        <v>0.45</v>
      </c>
      <c r="AV63" s="4">
        <f t="shared" si="27"/>
        <v>1.0414</v>
      </c>
      <c r="AY63" s="4">
        <f t="shared" si="28"/>
        <v>0</v>
      </c>
      <c r="AZ63" s="13" t="str">
        <f t="shared" si="29"/>
        <v/>
      </c>
      <c r="BA63" s="4" t="str">
        <f t="shared" si="30"/>
        <v/>
      </c>
      <c r="BB63" s="13"/>
      <c r="BC63" s="2">
        <f t="shared" si="47"/>
        <v>4.5</v>
      </c>
      <c r="BD63" s="4">
        <f t="shared" si="31"/>
        <v>0.45</v>
      </c>
      <c r="BE63" s="4">
        <f t="shared" si="32"/>
        <v>1.0414</v>
      </c>
      <c r="BH63" s="4">
        <f t="shared" si="33"/>
        <v>0</v>
      </c>
      <c r="BI63" s="13" t="str">
        <f t="shared" si="34"/>
        <v/>
      </c>
      <c r="BJ63" s="4" t="str">
        <f t="shared" si="35"/>
        <v/>
      </c>
      <c r="BK63" s="13"/>
      <c r="BL63" s="2">
        <f t="shared" si="48"/>
        <v>4.5</v>
      </c>
      <c r="BM63" s="4">
        <f t="shared" si="36"/>
        <v>0.45</v>
      </c>
      <c r="BN63" s="4">
        <f t="shared" si="37"/>
        <v>1.0414</v>
      </c>
      <c r="BQ63" s="4">
        <f t="shared" si="38"/>
        <v>0</v>
      </c>
      <c r="BR63" s="13" t="str">
        <f t="shared" si="39"/>
        <v/>
      </c>
      <c r="BS63" s="4" t="str">
        <f t="shared" si="40"/>
        <v/>
      </c>
      <c r="BT63" s="25"/>
    </row>
    <row r="64">
      <c r="A64" s="2">
        <f t="shared" si="41"/>
        <v>5</v>
      </c>
      <c r="B64" s="4">
        <f t="shared" si="1"/>
        <v>0.5</v>
      </c>
      <c r="C64" s="4">
        <f t="shared" si="2"/>
        <v>1.016</v>
      </c>
      <c r="F64" s="4">
        <f t="shared" si="3"/>
        <v>0</v>
      </c>
      <c r="G64" s="13" t="str">
        <f t="shared" si="4"/>
        <v/>
      </c>
      <c r="H64" s="4" t="str">
        <f t="shared" si="5"/>
        <v/>
      </c>
      <c r="J64" s="2">
        <f t="shared" si="42"/>
        <v>5</v>
      </c>
      <c r="K64" s="4">
        <f t="shared" si="6"/>
        <v>0.5</v>
      </c>
      <c r="L64" s="4">
        <f t="shared" si="7"/>
        <v>1.016</v>
      </c>
      <c r="O64" s="4">
        <f t="shared" si="8"/>
        <v>0</v>
      </c>
      <c r="P64" s="13" t="str">
        <f t="shared" si="9"/>
        <v/>
      </c>
      <c r="Q64" s="4" t="str">
        <f t="shared" si="10"/>
        <v/>
      </c>
      <c r="S64" s="2">
        <f t="shared" si="43"/>
        <v>5</v>
      </c>
      <c r="T64" s="4">
        <f t="shared" si="11"/>
        <v>15</v>
      </c>
      <c r="U64" s="4">
        <f t="shared" si="12"/>
        <v>1.26</v>
      </c>
      <c r="V64" s="4">
        <f>150.75-1/32</f>
        <v>150.71875</v>
      </c>
      <c r="W64" s="4">
        <f>155.375+1/32</f>
        <v>155.40625</v>
      </c>
      <c r="X64" s="4">
        <f t="shared" si="13"/>
        <v>4.6875</v>
      </c>
      <c r="Y64" s="13">
        <f t="shared" si="14"/>
        <v>0.9869275424</v>
      </c>
      <c r="Z64" s="4">
        <f t="shared" si="15"/>
        <v>0</v>
      </c>
      <c r="AB64" s="2">
        <f t="shared" si="44"/>
        <v>5</v>
      </c>
      <c r="AC64" s="4">
        <f t="shared" si="16"/>
        <v>15</v>
      </c>
      <c r="AD64" s="4">
        <f t="shared" si="17"/>
        <v>1.32</v>
      </c>
      <c r="AE64" s="4">
        <f>150.75</f>
        <v>150.75</v>
      </c>
      <c r="AF64" s="4">
        <f>155.375-1/32</f>
        <v>155.34375</v>
      </c>
      <c r="AG64" s="4">
        <f t="shared" si="18"/>
        <v>4.59375</v>
      </c>
      <c r="AH64" s="13">
        <f t="shared" si="19"/>
        <v>0.9834151022</v>
      </c>
      <c r="AI64" s="4">
        <f t="shared" si="20"/>
        <v>0</v>
      </c>
      <c r="AJ64" s="13"/>
      <c r="AK64" s="2">
        <f t="shared" si="45"/>
        <v>5</v>
      </c>
      <c r="AL64" s="4">
        <f t="shared" si="21"/>
        <v>0.5</v>
      </c>
      <c r="AM64" s="4">
        <f t="shared" si="22"/>
        <v>1.016</v>
      </c>
      <c r="AP64" s="4">
        <f t="shared" si="23"/>
        <v>0</v>
      </c>
      <c r="AQ64" s="13" t="str">
        <f t="shared" si="24"/>
        <v/>
      </c>
      <c r="AR64" s="4" t="str">
        <f t="shared" si="25"/>
        <v/>
      </c>
      <c r="AS64" s="13"/>
      <c r="AT64" s="2">
        <f t="shared" si="46"/>
        <v>5</v>
      </c>
      <c r="AU64" s="4">
        <f t="shared" si="26"/>
        <v>0.5</v>
      </c>
      <c r="AV64" s="4">
        <f t="shared" si="27"/>
        <v>1.016</v>
      </c>
      <c r="AY64" s="4">
        <f t="shared" si="28"/>
        <v>0</v>
      </c>
      <c r="AZ64" s="13" t="str">
        <f t="shared" si="29"/>
        <v/>
      </c>
      <c r="BA64" s="4" t="str">
        <f t="shared" si="30"/>
        <v/>
      </c>
      <c r="BB64" s="13"/>
      <c r="BC64" s="2">
        <f t="shared" si="47"/>
        <v>5</v>
      </c>
      <c r="BD64" s="4">
        <f t="shared" si="31"/>
        <v>0.5</v>
      </c>
      <c r="BE64" s="4">
        <f t="shared" si="32"/>
        <v>1.016</v>
      </c>
      <c r="BH64" s="4">
        <f t="shared" si="33"/>
        <v>0</v>
      </c>
      <c r="BI64" s="13" t="str">
        <f t="shared" si="34"/>
        <v/>
      </c>
      <c r="BJ64" s="4" t="str">
        <f t="shared" si="35"/>
        <v/>
      </c>
      <c r="BK64" s="13"/>
      <c r="BL64" s="2">
        <f t="shared" si="48"/>
        <v>5</v>
      </c>
      <c r="BM64" s="4">
        <f t="shared" si="36"/>
        <v>0.5</v>
      </c>
      <c r="BN64" s="4">
        <f t="shared" si="37"/>
        <v>1.016</v>
      </c>
      <c r="BQ64" s="4">
        <f t="shared" si="38"/>
        <v>0</v>
      </c>
      <c r="BR64" s="13" t="str">
        <f t="shared" si="39"/>
        <v/>
      </c>
      <c r="BS64" s="4" t="str">
        <f t="shared" si="40"/>
        <v/>
      </c>
      <c r="BT64" s="25"/>
    </row>
    <row r="65">
      <c r="A65" s="2">
        <f t="shared" si="41"/>
        <v>5.5</v>
      </c>
      <c r="B65" s="4">
        <f t="shared" si="1"/>
        <v>0.55</v>
      </c>
      <c r="C65" s="4">
        <f t="shared" si="2"/>
        <v>0.9906</v>
      </c>
      <c r="F65" s="4">
        <f t="shared" si="3"/>
        <v>0</v>
      </c>
      <c r="G65" s="13" t="str">
        <f t="shared" si="4"/>
        <v/>
      </c>
      <c r="H65" s="4" t="str">
        <f t="shared" si="5"/>
        <v/>
      </c>
      <c r="J65" s="2">
        <f t="shared" si="42"/>
        <v>5.5</v>
      </c>
      <c r="K65" s="4">
        <f t="shared" si="6"/>
        <v>0.55</v>
      </c>
      <c r="L65" s="4">
        <f t="shared" si="7"/>
        <v>0.9906</v>
      </c>
      <c r="O65" s="4">
        <f t="shared" si="8"/>
        <v>0</v>
      </c>
      <c r="P65" s="13" t="str">
        <f t="shared" si="9"/>
        <v/>
      </c>
      <c r="Q65" s="4" t="str">
        <f t="shared" si="10"/>
        <v/>
      </c>
      <c r="S65" s="2">
        <f t="shared" si="43"/>
        <v>5.5</v>
      </c>
      <c r="T65" s="4">
        <f t="shared" si="11"/>
        <v>16.5</v>
      </c>
      <c r="U65" s="4">
        <f t="shared" si="12"/>
        <v>1.23</v>
      </c>
      <c r="X65" s="4">
        <f t="shared" si="13"/>
        <v>0</v>
      </c>
      <c r="Y65" s="13" t="str">
        <f t="shared" si="14"/>
        <v/>
      </c>
      <c r="Z65" s="4" t="str">
        <f t="shared" si="15"/>
        <v/>
      </c>
      <c r="AB65" s="2">
        <f t="shared" si="44"/>
        <v>5.5</v>
      </c>
      <c r="AC65" s="4">
        <f t="shared" si="16"/>
        <v>16.5</v>
      </c>
      <c r="AD65" s="4">
        <f t="shared" si="17"/>
        <v>1.29</v>
      </c>
      <c r="AG65" s="4">
        <f t="shared" si="18"/>
        <v>0</v>
      </c>
      <c r="AH65" s="13" t="str">
        <f t="shared" si="19"/>
        <v/>
      </c>
      <c r="AI65" s="4" t="str">
        <f t="shared" si="20"/>
        <v/>
      </c>
      <c r="AJ65" s="13"/>
      <c r="AK65" s="2">
        <f t="shared" si="45"/>
        <v>5.5</v>
      </c>
      <c r="AL65" s="4">
        <f t="shared" si="21"/>
        <v>0.55</v>
      </c>
      <c r="AM65" s="4">
        <f t="shared" si="22"/>
        <v>0.9906</v>
      </c>
      <c r="AP65" s="4">
        <f t="shared" si="23"/>
        <v>0</v>
      </c>
      <c r="AQ65" s="13" t="str">
        <f t="shared" si="24"/>
        <v/>
      </c>
      <c r="AR65" s="4" t="str">
        <f t="shared" si="25"/>
        <v/>
      </c>
      <c r="AS65" s="13"/>
      <c r="AT65" s="2">
        <f t="shared" si="46"/>
        <v>5.5</v>
      </c>
      <c r="AU65" s="4">
        <f t="shared" si="26"/>
        <v>0.55</v>
      </c>
      <c r="AV65" s="4">
        <f t="shared" si="27"/>
        <v>0.9906</v>
      </c>
      <c r="AY65" s="4">
        <f t="shared" si="28"/>
        <v>0</v>
      </c>
      <c r="AZ65" s="13" t="str">
        <f t="shared" si="29"/>
        <v/>
      </c>
      <c r="BA65" s="4" t="str">
        <f t="shared" si="30"/>
        <v/>
      </c>
      <c r="BB65" s="13"/>
      <c r="BC65" s="2">
        <f t="shared" si="47"/>
        <v>5.5</v>
      </c>
      <c r="BD65" s="4">
        <f t="shared" si="31"/>
        <v>0.55</v>
      </c>
      <c r="BE65" s="4">
        <f t="shared" si="32"/>
        <v>0.9906</v>
      </c>
      <c r="BH65" s="4">
        <f t="shared" si="33"/>
        <v>0</v>
      </c>
      <c r="BI65" s="13" t="str">
        <f t="shared" si="34"/>
        <v/>
      </c>
      <c r="BJ65" s="4" t="str">
        <f t="shared" si="35"/>
        <v/>
      </c>
      <c r="BK65" s="13"/>
      <c r="BL65" s="2">
        <f t="shared" si="48"/>
        <v>5.5</v>
      </c>
      <c r="BM65" s="4">
        <f t="shared" si="36"/>
        <v>0.55</v>
      </c>
      <c r="BN65" s="4">
        <f t="shared" si="37"/>
        <v>0.9906</v>
      </c>
      <c r="BQ65" s="4">
        <f t="shared" si="38"/>
        <v>0</v>
      </c>
      <c r="BR65" s="13" t="str">
        <f t="shared" si="39"/>
        <v/>
      </c>
      <c r="BS65" s="4" t="str">
        <f t="shared" si="40"/>
        <v/>
      </c>
      <c r="BT65" s="25"/>
    </row>
    <row r="66">
      <c r="A66" s="2">
        <f t="shared" si="41"/>
        <v>6</v>
      </c>
      <c r="B66" s="4">
        <f t="shared" si="1"/>
        <v>0.6</v>
      </c>
      <c r="C66" s="4">
        <f t="shared" si="2"/>
        <v>0.9652</v>
      </c>
      <c r="F66" s="4">
        <f t="shared" si="3"/>
        <v>0</v>
      </c>
      <c r="G66" s="13" t="str">
        <f t="shared" si="4"/>
        <v/>
      </c>
      <c r="H66" s="4" t="str">
        <f t="shared" si="5"/>
        <v/>
      </c>
      <c r="J66" s="2">
        <f t="shared" si="42"/>
        <v>6</v>
      </c>
      <c r="K66" s="4">
        <f t="shared" si="6"/>
        <v>0.6</v>
      </c>
      <c r="L66" s="4">
        <f t="shared" si="7"/>
        <v>0.9652</v>
      </c>
      <c r="O66" s="4">
        <f t="shared" si="8"/>
        <v>0</v>
      </c>
      <c r="P66" s="13" t="str">
        <f t="shared" si="9"/>
        <v/>
      </c>
      <c r="Q66" s="4" t="str">
        <f t="shared" si="10"/>
        <v/>
      </c>
      <c r="S66" s="2">
        <f t="shared" si="43"/>
        <v>6</v>
      </c>
      <c r="T66" s="4">
        <f t="shared" si="11"/>
        <v>18</v>
      </c>
      <c r="U66" s="4">
        <f t="shared" si="12"/>
        <v>1.2</v>
      </c>
      <c r="V66" s="4">
        <f>150.75-1/32</f>
        <v>150.71875</v>
      </c>
      <c r="W66" s="4">
        <f>155.375+1/32</f>
        <v>155.40625</v>
      </c>
      <c r="X66" s="4">
        <f t="shared" si="13"/>
        <v>4.6875</v>
      </c>
      <c r="Y66" s="13">
        <f t="shared" si="14"/>
        <v>0.9869275424</v>
      </c>
      <c r="Z66" s="4">
        <f t="shared" si="15"/>
        <v>0</v>
      </c>
      <c r="AB66" s="2">
        <f t="shared" si="44"/>
        <v>6</v>
      </c>
      <c r="AC66" s="4">
        <f t="shared" si="16"/>
        <v>18</v>
      </c>
      <c r="AD66" s="4">
        <f t="shared" si="17"/>
        <v>1.26</v>
      </c>
      <c r="AE66" s="4">
        <f>150.75+1/32</f>
        <v>150.78125</v>
      </c>
      <c r="AF66" s="4">
        <f>155.375-1/32</f>
        <v>155.34375</v>
      </c>
      <c r="AG66" s="4">
        <f t="shared" si="18"/>
        <v>4.5625</v>
      </c>
      <c r="AH66" s="13">
        <f t="shared" si="19"/>
        <v>0.9800644447</v>
      </c>
      <c r="AI66" s="4">
        <f t="shared" si="20"/>
        <v>0</v>
      </c>
      <c r="AJ66" s="13"/>
      <c r="AK66" s="2">
        <f t="shared" si="45"/>
        <v>6</v>
      </c>
      <c r="AL66" s="4">
        <f t="shared" si="21"/>
        <v>0.6</v>
      </c>
      <c r="AM66" s="4">
        <f t="shared" si="22"/>
        <v>0.9652</v>
      </c>
      <c r="AP66" s="4">
        <f t="shared" si="23"/>
        <v>0</v>
      </c>
      <c r="AQ66" s="13" t="str">
        <f t="shared" si="24"/>
        <v/>
      </c>
      <c r="AR66" s="4" t="str">
        <f t="shared" si="25"/>
        <v/>
      </c>
      <c r="AS66" s="13"/>
      <c r="AT66" s="2">
        <f t="shared" si="46"/>
        <v>6</v>
      </c>
      <c r="AU66" s="4">
        <f t="shared" si="26"/>
        <v>0.6</v>
      </c>
      <c r="AV66" s="4">
        <f t="shared" si="27"/>
        <v>0.9652</v>
      </c>
      <c r="AY66" s="4">
        <f t="shared" si="28"/>
        <v>0</v>
      </c>
      <c r="AZ66" s="13" t="str">
        <f t="shared" si="29"/>
        <v/>
      </c>
      <c r="BA66" s="4" t="str">
        <f t="shared" si="30"/>
        <v/>
      </c>
      <c r="BB66" s="13"/>
      <c r="BC66" s="2">
        <f t="shared" si="47"/>
        <v>6</v>
      </c>
      <c r="BD66" s="4">
        <f t="shared" si="31"/>
        <v>0.6</v>
      </c>
      <c r="BE66" s="4">
        <f t="shared" si="32"/>
        <v>0.9652</v>
      </c>
      <c r="BH66" s="4">
        <f t="shared" si="33"/>
        <v>0</v>
      </c>
      <c r="BI66" s="13" t="str">
        <f t="shared" si="34"/>
        <v/>
      </c>
      <c r="BJ66" s="4" t="str">
        <f t="shared" si="35"/>
        <v/>
      </c>
      <c r="BK66" s="13"/>
      <c r="BL66" s="2">
        <f t="shared" si="48"/>
        <v>6</v>
      </c>
      <c r="BM66" s="4">
        <f t="shared" si="36"/>
        <v>0.6</v>
      </c>
      <c r="BN66" s="4">
        <f t="shared" si="37"/>
        <v>0.9652</v>
      </c>
      <c r="BQ66" s="4">
        <f t="shared" si="38"/>
        <v>0</v>
      </c>
      <c r="BR66" s="13" t="str">
        <f t="shared" si="39"/>
        <v/>
      </c>
      <c r="BS66" s="4" t="str">
        <f t="shared" si="40"/>
        <v/>
      </c>
      <c r="BT66" s="25"/>
    </row>
    <row r="67">
      <c r="A67" s="2">
        <f t="shared" si="41"/>
        <v>6.5</v>
      </c>
      <c r="B67" s="4">
        <f t="shared" si="1"/>
        <v>0.65</v>
      </c>
      <c r="C67" s="4">
        <f t="shared" si="2"/>
        <v>0.9398</v>
      </c>
      <c r="F67" s="4">
        <f t="shared" si="3"/>
        <v>0</v>
      </c>
      <c r="G67" s="13" t="str">
        <f t="shared" si="4"/>
        <v/>
      </c>
      <c r="H67" s="4" t="str">
        <f t="shared" si="5"/>
        <v/>
      </c>
      <c r="J67" s="2">
        <f t="shared" si="42"/>
        <v>6.5</v>
      </c>
      <c r="K67" s="4">
        <f t="shared" si="6"/>
        <v>0.65</v>
      </c>
      <c r="L67" s="4">
        <f t="shared" si="7"/>
        <v>0.9398</v>
      </c>
      <c r="O67" s="4">
        <f t="shared" si="8"/>
        <v>0</v>
      </c>
      <c r="P67" s="13" t="str">
        <f t="shared" si="9"/>
        <v/>
      </c>
      <c r="Q67" s="4" t="str">
        <f t="shared" si="10"/>
        <v/>
      </c>
      <c r="S67" s="2">
        <f t="shared" si="43"/>
        <v>6.5</v>
      </c>
      <c r="T67" s="4">
        <f t="shared" si="11"/>
        <v>19.5</v>
      </c>
      <c r="U67" s="4">
        <f t="shared" si="12"/>
        <v>1.17</v>
      </c>
      <c r="X67" s="4">
        <f t="shared" si="13"/>
        <v>0</v>
      </c>
      <c r="Y67" s="13" t="str">
        <f t="shared" si="14"/>
        <v/>
      </c>
      <c r="Z67" s="4" t="str">
        <f t="shared" si="15"/>
        <v/>
      </c>
      <c r="AB67" s="2">
        <f t="shared" si="44"/>
        <v>6.5</v>
      </c>
      <c r="AC67" s="4">
        <f t="shared" si="16"/>
        <v>19.5</v>
      </c>
      <c r="AD67" s="4">
        <f t="shared" si="17"/>
        <v>1.23</v>
      </c>
      <c r="AG67" s="4">
        <f t="shared" si="18"/>
        <v>0</v>
      </c>
      <c r="AH67" s="13" t="str">
        <f t="shared" si="19"/>
        <v/>
      </c>
      <c r="AI67" s="4" t="str">
        <f t="shared" si="20"/>
        <v/>
      </c>
      <c r="AJ67" s="13"/>
      <c r="AK67" s="2">
        <f t="shared" si="45"/>
        <v>6.5</v>
      </c>
      <c r="AL67" s="4">
        <f t="shared" si="21"/>
        <v>0.65</v>
      </c>
      <c r="AM67" s="4">
        <f t="shared" si="22"/>
        <v>0.9398</v>
      </c>
      <c r="AP67" s="4">
        <f t="shared" si="23"/>
        <v>0</v>
      </c>
      <c r="AQ67" s="13" t="str">
        <f t="shared" si="24"/>
        <v/>
      </c>
      <c r="AR67" s="4" t="str">
        <f t="shared" si="25"/>
        <v/>
      </c>
      <c r="AS67" s="13"/>
      <c r="AT67" s="2">
        <f t="shared" si="46"/>
        <v>6.5</v>
      </c>
      <c r="AU67" s="4">
        <f t="shared" si="26"/>
        <v>0.65</v>
      </c>
      <c r="AV67" s="4">
        <f t="shared" si="27"/>
        <v>0.9398</v>
      </c>
      <c r="AY67" s="4">
        <f t="shared" si="28"/>
        <v>0</v>
      </c>
      <c r="AZ67" s="13" t="str">
        <f t="shared" si="29"/>
        <v/>
      </c>
      <c r="BA67" s="4" t="str">
        <f t="shared" si="30"/>
        <v/>
      </c>
      <c r="BB67" s="13"/>
      <c r="BC67" s="2">
        <f t="shared" si="47"/>
        <v>6.5</v>
      </c>
      <c r="BD67" s="4">
        <f t="shared" si="31"/>
        <v>0.65</v>
      </c>
      <c r="BE67" s="4">
        <f t="shared" si="32"/>
        <v>0.9398</v>
      </c>
      <c r="BH67" s="4">
        <f t="shared" si="33"/>
        <v>0</v>
      </c>
      <c r="BI67" s="13" t="str">
        <f t="shared" si="34"/>
        <v/>
      </c>
      <c r="BJ67" s="4" t="str">
        <f t="shared" si="35"/>
        <v/>
      </c>
      <c r="BK67" s="13"/>
      <c r="BL67" s="2">
        <f t="shared" si="48"/>
        <v>6.5</v>
      </c>
      <c r="BM67" s="4">
        <f t="shared" si="36"/>
        <v>0.65</v>
      </c>
      <c r="BN67" s="4">
        <f t="shared" si="37"/>
        <v>0.9398</v>
      </c>
      <c r="BQ67" s="4">
        <f t="shared" si="38"/>
        <v>0</v>
      </c>
      <c r="BR67" s="13" t="str">
        <f t="shared" si="39"/>
        <v/>
      </c>
      <c r="BS67" s="4" t="str">
        <f t="shared" si="40"/>
        <v/>
      </c>
      <c r="BT67" s="25"/>
    </row>
    <row r="68">
      <c r="A68" s="2">
        <f t="shared" si="41"/>
        <v>7</v>
      </c>
      <c r="B68" s="4">
        <f t="shared" si="1"/>
        <v>0.7</v>
      </c>
      <c r="C68" s="4">
        <f t="shared" si="2"/>
        <v>0.9144</v>
      </c>
      <c r="F68" s="4">
        <f t="shared" si="3"/>
        <v>0</v>
      </c>
      <c r="G68" s="13" t="str">
        <f t="shared" si="4"/>
        <v/>
      </c>
      <c r="H68" s="4" t="str">
        <f t="shared" si="5"/>
        <v/>
      </c>
      <c r="J68" s="2">
        <f t="shared" si="42"/>
        <v>7</v>
      </c>
      <c r="K68" s="4">
        <f t="shared" si="6"/>
        <v>0.7</v>
      </c>
      <c r="L68" s="4">
        <f t="shared" si="7"/>
        <v>0.9144</v>
      </c>
      <c r="O68" s="4">
        <f t="shared" si="8"/>
        <v>0</v>
      </c>
      <c r="P68" s="13" t="str">
        <f t="shared" si="9"/>
        <v/>
      </c>
      <c r="Q68" s="4" t="str">
        <f t="shared" si="10"/>
        <v/>
      </c>
      <c r="S68" s="2">
        <f t="shared" si="43"/>
        <v>7</v>
      </c>
      <c r="T68" s="4">
        <f t="shared" si="11"/>
        <v>21</v>
      </c>
      <c r="U68" s="4">
        <f t="shared" si="12"/>
        <v>1.14</v>
      </c>
      <c r="V68" s="2">
        <v>150.75</v>
      </c>
      <c r="W68" s="2">
        <v>155.375</v>
      </c>
      <c r="X68" s="4">
        <f t="shared" si="13"/>
        <v>4.625</v>
      </c>
      <c r="Y68" s="13">
        <f t="shared" si="14"/>
        <v>0.9803259463</v>
      </c>
      <c r="Z68" s="4">
        <f t="shared" si="15"/>
        <v>0</v>
      </c>
      <c r="AB68" s="2">
        <f t="shared" si="44"/>
        <v>7</v>
      </c>
      <c r="AC68" s="4">
        <f t="shared" si="16"/>
        <v>21</v>
      </c>
      <c r="AD68" s="4">
        <f t="shared" si="17"/>
        <v>1.2</v>
      </c>
      <c r="AE68" s="4">
        <f>150+13/16</f>
        <v>150.8125</v>
      </c>
      <c r="AF68" s="4">
        <f>155+5/16</f>
        <v>155.3125</v>
      </c>
      <c r="AG68" s="4">
        <f t="shared" si="18"/>
        <v>4.5</v>
      </c>
      <c r="AH68" s="13">
        <f t="shared" si="19"/>
        <v>0.9733285268</v>
      </c>
      <c r="AI68" s="4">
        <f t="shared" si="20"/>
        <v>0.01350147254</v>
      </c>
      <c r="AJ68" s="13"/>
      <c r="AK68" s="2">
        <f t="shared" si="45"/>
        <v>7</v>
      </c>
      <c r="AL68" s="4">
        <f t="shared" si="21"/>
        <v>0.7</v>
      </c>
      <c r="AM68" s="4">
        <f t="shared" si="22"/>
        <v>0.9144</v>
      </c>
      <c r="AP68" s="4">
        <f t="shared" si="23"/>
        <v>0</v>
      </c>
      <c r="AQ68" s="13" t="str">
        <f t="shared" si="24"/>
        <v/>
      </c>
      <c r="AR68" s="4" t="str">
        <f t="shared" si="25"/>
        <v/>
      </c>
      <c r="AS68" s="13"/>
      <c r="AT68" s="2">
        <f t="shared" si="46"/>
        <v>7</v>
      </c>
      <c r="AU68" s="4">
        <f t="shared" si="26"/>
        <v>0.7</v>
      </c>
      <c r="AV68" s="4">
        <f t="shared" si="27"/>
        <v>0.9144</v>
      </c>
      <c r="AY68" s="4">
        <f t="shared" si="28"/>
        <v>0</v>
      </c>
      <c r="AZ68" s="13" t="str">
        <f t="shared" si="29"/>
        <v/>
      </c>
      <c r="BA68" s="4" t="str">
        <f t="shared" si="30"/>
        <v/>
      </c>
      <c r="BB68" s="13"/>
      <c r="BC68" s="2">
        <f t="shared" si="47"/>
        <v>7</v>
      </c>
      <c r="BD68" s="4">
        <f t="shared" si="31"/>
        <v>0.7</v>
      </c>
      <c r="BE68" s="4">
        <f t="shared" si="32"/>
        <v>0.9144</v>
      </c>
      <c r="BH68" s="4">
        <f t="shared" si="33"/>
        <v>0</v>
      </c>
      <c r="BI68" s="13" t="str">
        <f t="shared" si="34"/>
        <v/>
      </c>
      <c r="BJ68" s="4" t="str">
        <f t="shared" si="35"/>
        <v/>
      </c>
      <c r="BK68" s="13"/>
      <c r="BL68" s="2">
        <f t="shared" si="48"/>
        <v>7</v>
      </c>
      <c r="BM68" s="4">
        <f t="shared" si="36"/>
        <v>0.7</v>
      </c>
      <c r="BN68" s="4">
        <f t="shared" si="37"/>
        <v>0.9144</v>
      </c>
      <c r="BQ68" s="4">
        <f t="shared" si="38"/>
        <v>0</v>
      </c>
      <c r="BR68" s="13" t="str">
        <f t="shared" si="39"/>
        <v/>
      </c>
      <c r="BS68" s="4" t="str">
        <f t="shared" si="40"/>
        <v/>
      </c>
      <c r="BT68" s="25"/>
    </row>
    <row r="69">
      <c r="A69" s="2">
        <f t="shared" si="41"/>
        <v>7.5</v>
      </c>
      <c r="B69" s="4">
        <f t="shared" si="1"/>
        <v>0.75</v>
      </c>
      <c r="C69" s="4">
        <f t="shared" si="2"/>
        <v>0.889</v>
      </c>
      <c r="F69" s="4">
        <f t="shared" si="3"/>
        <v>0</v>
      </c>
      <c r="G69" s="13" t="str">
        <f t="shared" si="4"/>
        <v/>
      </c>
      <c r="H69" s="4" t="str">
        <f t="shared" si="5"/>
        <v/>
      </c>
      <c r="J69" s="2">
        <f t="shared" si="42"/>
        <v>7.5</v>
      </c>
      <c r="K69" s="4">
        <f t="shared" si="6"/>
        <v>0.75</v>
      </c>
      <c r="L69" s="4">
        <f t="shared" si="7"/>
        <v>0.889</v>
      </c>
      <c r="O69" s="4">
        <f t="shared" si="8"/>
        <v>0</v>
      </c>
      <c r="P69" s="13" t="str">
        <f t="shared" si="9"/>
        <v/>
      </c>
      <c r="Q69" s="4" t="str">
        <f t="shared" si="10"/>
        <v/>
      </c>
      <c r="S69" s="2">
        <f t="shared" si="43"/>
        <v>7.5</v>
      </c>
      <c r="T69" s="4">
        <f t="shared" si="11"/>
        <v>22.5</v>
      </c>
      <c r="U69" s="4">
        <f t="shared" si="12"/>
        <v>1.11</v>
      </c>
      <c r="X69" s="4">
        <f t="shared" si="13"/>
        <v>0</v>
      </c>
      <c r="Y69" s="13" t="str">
        <f t="shared" si="14"/>
        <v/>
      </c>
      <c r="Z69" s="4" t="str">
        <f t="shared" si="15"/>
        <v/>
      </c>
      <c r="AB69" s="2">
        <f t="shared" si="44"/>
        <v>7.5</v>
      </c>
      <c r="AC69" s="4">
        <f t="shared" si="16"/>
        <v>22.5</v>
      </c>
      <c r="AD69" s="4">
        <f t="shared" si="17"/>
        <v>1.17</v>
      </c>
      <c r="AG69" s="4">
        <f t="shared" si="18"/>
        <v>0</v>
      </c>
      <c r="AH69" s="13" t="str">
        <f t="shared" si="19"/>
        <v/>
      </c>
      <c r="AI69" s="4" t="str">
        <f t="shared" si="20"/>
        <v/>
      </c>
      <c r="AJ69" s="13"/>
      <c r="AK69" s="2">
        <f t="shared" si="45"/>
        <v>7.5</v>
      </c>
      <c r="AL69" s="4">
        <f t="shared" si="21"/>
        <v>0.75</v>
      </c>
      <c r="AM69" s="4">
        <f t="shared" si="22"/>
        <v>0.889</v>
      </c>
      <c r="AP69" s="4">
        <f t="shared" si="23"/>
        <v>0</v>
      </c>
      <c r="AQ69" s="13" t="str">
        <f t="shared" si="24"/>
        <v/>
      </c>
      <c r="AR69" s="4" t="str">
        <f t="shared" si="25"/>
        <v/>
      </c>
      <c r="AS69" s="13"/>
      <c r="AT69" s="2">
        <f t="shared" si="46"/>
        <v>7.5</v>
      </c>
      <c r="AU69" s="4">
        <f t="shared" si="26"/>
        <v>0.75</v>
      </c>
      <c r="AV69" s="4">
        <f t="shared" si="27"/>
        <v>0.889</v>
      </c>
      <c r="AY69" s="4">
        <f t="shared" si="28"/>
        <v>0</v>
      </c>
      <c r="AZ69" s="13" t="str">
        <f t="shared" si="29"/>
        <v/>
      </c>
      <c r="BA69" s="4" t="str">
        <f t="shared" si="30"/>
        <v/>
      </c>
      <c r="BB69" s="13"/>
      <c r="BC69" s="2">
        <f t="shared" si="47"/>
        <v>7.5</v>
      </c>
      <c r="BD69" s="4">
        <f t="shared" si="31"/>
        <v>0.75</v>
      </c>
      <c r="BE69" s="4">
        <f t="shared" si="32"/>
        <v>0.889</v>
      </c>
      <c r="BH69" s="4">
        <f t="shared" si="33"/>
        <v>0</v>
      </c>
      <c r="BI69" s="13" t="str">
        <f t="shared" si="34"/>
        <v/>
      </c>
      <c r="BJ69" s="4" t="str">
        <f t="shared" si="35"/>
        <v/>
      </c>
      <c r="BK69" s="13"/>
      <c r="BL69" s="2">
        <f t="shared" si="48"/>
        <v>7.5</v>
      </c>
      <c r="BM69" s="4">
        <f t="shared" si="36"/>
        <v>0.75</v>
      </c>
      <c r="BN69" s="4">
        <f t="shared" si="37"/>
        <v>0.889</v>
      </c>
      <c r="BQ69" s="4">
        <f t="shared" si="38"/>
        <v>0</v>
      </c>
      <c r="BR69" s="13" t="str">
        <f t="shared" si="39"/>
        <v/>
      </c>
      <c r="BS69" s="4" t="str">
        <f t="shared" si="40"/>
        <v/>
      </c>
      <c r="BT69" s="25"/>
    </row>
    <row r="70">
      <c r="A70" s="2">
        <f t="shared" si="41"/>
        <v>8</v>
      </c>
      <c r="B70" s="4">
        <f t="shared" si="1"/>
        <v>0.8</v>
      </c>
      <c r="C70" s="4">
        <f t="shared" si="2"/>
        <v>0.8636</v>
      </c>
      <c r="F70" s="4">
        <f t="shared" si="3"/>
        <v>0</v>
      </c>
      <c r="G70" s="13" t="str">
        <f t="shared" si="4"/>
        <v/>
      </c>
      <c r="H70" s="4" t="str">
        <f t="shared" si="5"/>
        <v/>
      </c>
      <c r="J70" s="2">
        <f t="shared" si="42"/>
        <v>8</v>
      </c>
      <c r="K70" s="4">
        <f t="shared" si="6"/>
        <v>0.8</v>
      </c>
      <c r="L70" s="4">
        <f t="shared" si="7"/>
        <v>0.8636</v>
      </c>
      <c r="O70" s="4">
        <f t="shared" si="8"/>
        <v>0</v>
      </c>
      <c r="P70" s="13" t="str">
        <f t="shared" si="9"/>
        <v/>
      </c>
      <c r="Q70" s="4" t="str">
        <f t="shared" si="10"/>
        <v/>
      </c>
      <c r="S70" s="2">
        <f t="shared" si="43"/>
        <v>8</v>
      </c>
      <c r="T70" s="4">
        <f t="shared" si="11"/>
        <v>24</v>
      </c>
      <c r="U70" s="4">
        <f t="shared" si="12"/>
        <v>1.08</v>
      </c>
      <c r="V70" s="4">
        <f>150.75</f>
        <v>150.75</v>
      </c>
      <c r="W70" s="4">
        <f>155.375-1/32</f>
        <v>155.34375</v>
      </c>
      <c r="X70" s="4">
        <f t="shared" si="13"/>
        <v>4.59375</v>
      </c>
      <c r="Y70" s="13">
        <f t="shared" si="14"/>
        <v>0.9770084209</v>
      </c>
      <c r="Z70" s="4">
        <f t="shared" si="15"/>
        <v>0.01131232356</v>
      </c>
      <c r="AB70" s="2">
        <f t="shared" si="44"/>
        <v>8</v>
      </c>
      <c r="AC70" s="4">
        <f t="shared" si="16"/>
        <v>24</v>
      </c>
      <c r="AD70" s="4">
        <f t="shared" si="17"/>
        <v>1.14</v>
      </c>
      <c r="AE70" s="4">
        <f>150.875-1/32</f>
        <v>150.84375</v>
      </c>
      <c r="AF70" s="2">
        <v>155.25</v>
      </c>
      <c r="AG70" s="4">
        <f t="shared" si="18"/>
        <v>4.40625</v>
      </c>
      <c r="AH70" s="13">
        <f t="shared" si="19"/>
        <v>0.9631363242</v>
      </c>
      <c r="AI70" s="4">
        <f t="shared" si="20"/>
        <v>0.01741340935</v>
      </c>
      <c r="AJ70" s="13"/>
      <c r="AK70" s="2">
        <f t="shared" si="45"/>
        <v>8</v>
      </c>
      <c r="AL70" s="4">
        <f t="shared" si="21"/>
        <v>0.8</v>
      </c>
      <c r="AM70" s="4">
        <f t="shared" si="22"/>
        <v>0.8636</v>
      </c>
      <c r="AP70" s="4">
        <f t="shared" si="23"/>
        <v>0</v>
      </c>
      <c r="AQ70" s="13" t="str">
        <f t="shared" si="24"/>
        <v/>
      </c>
      <c r="AR70" s="4" t="str">
        <f t="shared" si="25"/>
        <v/>
      </c>
      <c r="AS70" s="13"/>
      <c r="AT70" s="2">
        <f t="shared" si="46"/>
        <v>8</v>
      </c>
      <c r="AU70" s="4">
        <f t="shared" si="26"/>
        <v>0.8</v>
      </c>
      <c r="AV70" s="4">
        <f t="shared" si="27"/>
        <v>0.8636</v>
      </c>
      <c r="AY70" s="4">
        <f t="shared" si="28"/>
        <v>0</v>
      </c>
      <c r="AZ70" s="13" t="str">
        <f t="shared" si="29"/>
        <v/>
      </c>
      <c r="BA70" s="4" t="str">
        <f t="shared" si="30"/>
        <v/>
      </c>
      <c r="BB70" s="13"/>
      <c r="BC70" s="2">
        <f t="shared" si="47"/>
        <v>8</v>
      </c>
      <c r="BD70" s="4">
        <f t="shared" si="31"/>
        <v>0.8</v>
      </c>
      <c r="BE70" s="4">
        <f t="shared" si="32"/>
        <v>0.8636</v>
      </c>
      <c r="BH70" s="4">
        <f t="shared" si="33"/>
        <v>0</v>
      </c>
      <c r="BI70" s="13" t="str">
        <f t="shared" si="34"/>
        <v/>
      </c>
      <c r="BJ70" s="4" t="str">
        <f t="shared" si="35"/>
        <v/>
      </c>
      <c r="BK70" s="13"/>
      <c r="BL70" s="2">
        <f t="shared" si="48"/>
        <v>8</v>
      </c>
      <c r="BM70" s="4">
        <f t="shared" si="36"/>
        <v>0.8</v>
      </c>
      <c r="BN70" s="4">
        <f t="shared" si="37"/>
        <v>0.8636</v>
      </c>
      <c r="BQ70" s="4">
        <f t="shared" si="38"/>
        <v>0</v>
      </c>
      <c r="BR70" s="13" t="str">
        <f t="shared" si="39"/>
        <v/>
      </c>
      <c r="BS70" s="4" t="str">
        <f t="shared" si="40"/>
        <v/>
      </c>
      <c r="BT70" s="25"/>
    </row>
    <row r="71">
      <c r="A71" s="2">
        <f t="shared" si="41"/>
        <v>8.5</v>
      </c>
      <c r="B71" s="4">
        <f t="shared" si="1"/>
        <v>0.85</v>
      </c>
      <c r="C71" s="4">
        <f t="shared" si="2"/>
        <v>0.8382</v>
      </c>
      <c r="F71" s="4">
        <f t="shared" si="3"/>
        <v>0</v>
      </c>
      <c r="G71" s="26"/>
      <c r="H71" s="4" t="str">
        <f t="shared" si="5"/>
        <v/>
      </c>
      <c r="J71" s="2">
        <f t="shared" si="42"/>
        <v>8.5</v>
      </c>
      <c r="K71" s="4">
        <f t="shared" si="6"/>
        <v>0.85</v>
      </c>
      <c r="L71" s="4">
        <f t="shared" si="7"/>
        <v>0.8382</v>
      </c>
      <c r="O71" s="4">
        <f t="shared" si="8"/>
        <v>0</v>
      </c>
      <c r="P71" s="26"/>
      <c r="Q71" s="4" t="str">
        <f t="shared" si="10"/>
        <v/>
      </c>
      <c r="S71" s="2">
        <f t="shared" si="43"/>
        <v>8.5</v>
      </c>
      <c r="T71" s="4">
        <f t="shared" si="11"/>
        <v>25.5</v>
      </c>
      <c r="U71" s="4">
        <f t="shared" si="12"/>
        <v>1.05</v>
      </c>
      <c r="X71" s="4">
        <f t="shared" si="13"/>
        <v>0</v>
      </c>
      <c r="Y71" s="26"/>
      <c r="Z71" s="4" t="str">
        <f t="shared" si="15"/>
        <v/>
      </c>
      <c r="AB71" s="2">
        <f t="shared" si="44"/>
        <v>8.5</v>
      </c>
      <c r="AC71" s="4">
        <f t="shared" si="16"/>
        <v>25.5</v>
      </c>
      <c r="AD71" s="4">
        <f t="shared" si="17"/>
        <v>1.11</v>
      </c>
      <c r="AG71" s="4">
        <f t="shared" si="18"/>
        <v>0</v>
      </c>
      <c r="AH71" s="26"/>
      <c r="AI71" s="4" t="str">
        <f t="shared" si="20"/>
        <v/>
      </c>
      <c r="AJ71" s="13"/>
      <c r="AK71" s="2">
        <f t="shared" si="45"/>
        <v>8.5</v>
      </c>
      <c r="AL71" s="4">
        <f t="shared" si="21"/>
        <v>0.85</v>
      </c>
      <c r="AM71" s="4">
        <f t="shared" si="22"/>
        <v>0.8382</v>
      </c>
      <c r="AP71" s="4">
        <f t="shared" si="23"/>
        <v>0</v>
      </c>
      <c r="AQ71" s="26"/>
      <c r="AR71" s="4" t="str">
        <f t="shared" si="25"/>
        <v/>
      </c>
      <c r="AS71" s="13"/>
      <c r="AT71" s="2">
        <f t="shared" si="46"/>
        <v>8.5</v>
      </c>
      <c r="AU71" s="4">
        <f t="shared" si="26"/>
        <v>0.85</v>
      </c>
      <c r="AV71" s="4">
        <f t="shared" si="27"/>
        <v>0.8382</v>
      </c>
      <c r="AY71" s="4">
        <f t="shared" si="28"/>
        <v>0</v>
      </c>
      <c r="AZ71" s="26"/>
      <c r="BA71" s="4" t="str">
        <f t="shared" si="30"/>
        <v/>
      </c>
      <c r="BB71" s="13"/>
      <c r="BC71" s="2">
        <f t="shared" si="47"/>
        <v>8.5</v>
      </c>
      <c r="BD71" s="4">
        <f t="shared" si="31"/>
        <v>0.85</v>
      </c>
      <c r="BE71" s="4">
        <f t="shared" si="32"/>
        <v>0.8382</v>
      </c>
      <c r="BH71" s="4">
        <f t="shared" si="33"/>
        <v>0</v>
      </c>
      <c r="BI71" s="26"/>
      <c r="BJ71" s="4" t="str">
        <f t="shared" si="35"/>
        <v/>
      </c>
      <c r="BK71" s="13"/>
      <c r="BL71" s="2">
        <f t="shared" si="48"/>
        <v>8.5</v>
      </c>
      <c r="BM71" s="4">
        <f t="shared" si="36"/>
        <v>0.85</v>
      </c>
      <c r="BN71" s="4">
        <f t="shared" si="37"/>
        <v>0.8382</v>
      </c>
      <c r="BQ71" s="4">
        <f t="shared" si="38"/>
        <v>0</v>
      </c>
      <c r="BR71" s="26"/>
      <c r="BS71" s="4" t="str">
        <f t="shared" si="40"/>
        <v/>
      </c>
      <c r="BT71" s="25"/>
    </row>
    <row r="72">
      <c r="A72" s="2">
        <f t="shared" si="41"/>
        <v>9</v>
      </c>
      <c r="B72" s="4">
        <f t="shared" si="1"/>
        <v>0.9</v>
      </c>
      <c r="C72" s="4">
        <f t="shared" si="2"/>
        <v>0.8128</v>
      </c>
      <c r="F72" s="4">
        <f t="shared" si="3"/>
        <v>0</v>
      </c>
      <c r="G72" s="13" t="str">
        <f t="shared" ref="G72:G174" si="49">if(ISBLANK(E72), , if(E72&lt;D72,-sqrt(-F72/B$18), sqrt(F72/B$18)))</f>
        <v/>
      </c>
      <c r="H72" s="4" t="str">
        <f t="shared" si="5"/>
        <v/>
      </c>
      <c r="J72" s="2">
        <f t="shared" si="42"/>
        <v>9</v>
      </c>
      <c r="K72" s="4">
        <f t="shared" si="6"/>
        <v>0.9</v>
      </c>
      <c r="L72" s="4">
        <f t="shared" si="7"/>
        <v>0.8128</v>
      </c>
      <c r="O72" s="4">
        <f t="shared" si="8"/>
        <v>0</v>
      </c>
      <c r="P72" s="13" t="str">
        <f t="shared" ref="P72:P174" si="50">if(ISBLANK(N72), , if(N72&lt;M72,-sqrt(-O72/K$18), sqrt(O72/K$18)))</f>
        <v/>
      </c>
      <c r="Q72" s="4" t="str">
        <f t="shared" si="10"/>
        <v/>
      </c>
      <c r="S72" s="2">
        <f t="shared" si="43"/>
        <v>9</v>
      </c>
      <c r="T72" s="4">
        <f t="shared" si="11"/>
        <v>27</v>
      </c>
      <c r="U72" s="4">
        <f t="shared" si="12"/>
        <v>1.02</v>
      </c>
      <c r="V72" s="4">
        <f>150+13/16</f>
        <v>150.8125</v>
      </c>
      <c r="W72" s="4">
        <f>155.25+1/32</f>
        <v>155.28125</v>
      </c>
      <c r="X72" s="4">
        <f t="shared" si="13"/>
        <v>4.46875</v>
      </c>
      <c r="Y72" s="13">
        <f t="shared" ref="Y72:Y174" si="51">if(ISBLANK(W72), , if(W72&lt;V72,-sqrt(-X72/T$18), sqrt(X72/T$18)))</f>
        <v>0.9636241117</v>
      </c>
      <c r="Z72" s="4">
        <f t="shared" si="15"/>
        <v>0.01643524756</v>
      </c>
      <c r="AB72" s="2">
        <f t="shared" si="44"/>
        <v>9</v>
      </c>
      <c r="AC72" s="4">
        <f t="shared" si="16"/>
        <v>27</v>
      </c>
      <c r="AD72" s="4">
        <f t="shared" si="17"/>
        <v>1.08</v>
      </c>
      <c r="AE72" s="4">
        <f>150.875+1/32</f>
        <v>150.90625</v>
      </c>
      <c r="AF72" s="4">
        <f>155+3/16</f>
        <v>155.1875</v>
      </c>
      <c r="AG72" s="4">
        <f t="shared" si="18"/>
        <v>4.28125</v>
      </c>
      <c r="AH72" s="13">
        <f t="shared" ref="AH72:AH174" si="52">if(ISBLANK(AF72), , if(AF72&lt;AE72,-sqrt(-AG72/AC$18), sqrt(AG72/AC$18)))</f>
        <v>0.9493765267</v>
      </c>
      <c r="AI72" s="4">
        <f t="shared" si="20"/>
        <v>0.02139956717</v>
      </c>
      <c r="AJ72" s="13"/>
      <c r="AK72" s="2">
        <f t="shared" si="45"/>
        <v>9</v>
      </c>
      <c r="AL72" s="4">
        <f t="shared" si="21"/>
        <v>0.9</v>
      </c>
      <c r="AM72" s="4">
        <f t="shared" si="22"/>
        <v>0.8128</v>
      </c>
      <c r="AP72" s="4">
        <f t="shared" si="23"/>
        <v>0</v>
      </c>
      <c r="AQ72" s="13" t="str">
        <f t="shared" ref="AQ72:AQ174" si="53">if(ISBLANK(AO72), , if(AO72&lt;AN72,-sqrt(-AP72/AL$18), sqrt(AP72/AL$18)))</f>
        <v/>
      </c>
      <c r="AR72" s="4" t="str">
        <f t="shared" si="25"/>
        <v/>
      </c>
      <c r="AS72" s="13"/>
      <c r="AT72" s="2">
        <f t="shared" si="46"/>
        <v>9</v>
      </c>
      <c r="AU72" s="4">
        <f t="shared" si="26"/>
        <v>0.9</v>
      </c>
      <c r="AV72" s="4">
        <f t="shared" si="27"/>
        <v>0.8128</v>
      </c>
      <c r="AY72" s="4">
        <f t="shared" si="28"/>
        <v>0</v>
      </c>
      <c r="AZ72" s="13" t="str">
        <f t="shared" ref="AZ72:AZ174" si="54">if(ISBLANK(AX72), , if(AX72&lt;AW72,-sqrt(-AY72/AU$18), sqrt(AY72/AU$18)))</f>
        <v/>
      </c>
      <c r="BA72" s="4" t="str">
        <f t="shared" si="30"/>
        <v/>
      </c>
      <c r="BB72" s="13"/>
      <c r="BC72" s="2">
        <f t="shared" si="47"/>
        <v>9</v>
      </c>
      <c r="BD72" s="4">
        <f t="shared" si="31"/>
        <v>0.9</v>
      </c>
      <c r="BE72" s="4">
        <f t="shared" si="32"/>
        <v>0.8128</v>
      </c>
      <c r="BH72" s="4">
        <f t="shared" si="33"/>
        <v>0</v>
      </c>
      <c r="BI72" s="13" t="str">
        <f t="shared" ref="BI72:BI174" si="55">if(ISBLANK(BG72), , if(BG72&lt;BF72,-sqrt(-BH72/BD$18), sqrt(BH72/BD$18)))</f>
        <v/>
      </c>
      <c r="BJ72" s="4" t="str">
        <f t="shared" si="35"/>
        <v/>
      </c>
      <c r="BK72" s="13"/>
      <c r="BL72" s="2">
        <f t="shared" si="48"/>
        <v>9</v>
      </c>
      <c r="BM72" s="4">
        <f t="shared" si="36"/>
        <v>0.9</v>
      </c>
      <c r="BN72" s="4">
        <f t="shared" si="37"/>
        <v>0.8128</v>
      </c>
      <c r="BQ72" s="4">
        <f t="shared" si="38"/>
        <v>0</v>
      </c>
      <c r="BR72" s="13" t="str">
        <f t="shared" ref="BR72:BR174" si="56">if(ISBLANK(BP72), , if(BP72&lt;BO72,-sqrt(-BQ72/BM$18), sqrt(BQ72/BM$18)))</f>
        <v/>
      </c>
      <c r="BS72" s="4" t="str">
        <f t="shared" si="40"/>
        <v/>
      </c>
      <c r="BT72" s="25"/>
    </row>
    <row r="73">
      <c r="A73" s="2">
        <f t="shared" si="41"/>
        <v>9.5</v>
      </c>
      <c r="B73" s="4">
        <f t="shared" si="1"/>
        <v>0.95</v>
      </c>
      <c r="C73" s="4">
        <f t="shared" si="2"/>
        <v>0.7874</v>
      </c>
      <c r="F73" s="4">
        <f t="shared" si="3"/>
        <v>0</v>
      </c>
      <c r="G73" s="13" t="str">
        <f t="shared" si="49"/>
        <v/>
      </c>
      <c r="H73" s="4" t="str">
        <f t="shared" si="5"/>
        <v/>
      </c>
      <c r="J73" s="2">
        <f t="shared" si="42"/>
        <v>9.5</v>
      </c>
      <c r="K73" s="4">
        <f t="shared" si="6"/>
        <v>0.95</v>
      </c>
      <c r="L73" s="4">
        <f t="shared" si="7"/>
        <v>0.7874</v>
      </c>
      <c r="O73" s="4">
        <f t="shared" si="8"/>
        <v>0</v>
      </c>
      <c r="P73" s="13" t="str">
        <f t="shared" si="50"/>
        <v/>
      </c>
      <c r="Q73" s="4" t="str">
        <f t="shared" si="10"/>
        <v/>
      </c>
      <c r="S73" s="2">
        <f t="shared" si="43"/>
        <v>9.5</v>
      </c>
      <c r="T73" s="4">
        <f t="shared" si="11"/>
        <v>28.5</v>
      </c>
      <c r="U73" s="4">
        <f t="shared" si="12"/>
        <v>0.99</v>
      </c>
      <c r="X73" s="4">
        <f t="shared" si="13"/>
        <v>0</v>
      </c>
      <c r="Y73" s="13" t="str">
        <f t="shared" si="51"/>
        <v/>
      </c>
      <c r="Z73" s="4" t="str">
        <f t="shared" si="15"/>
        <v/>
      </c>
      <c r="AB73" s="2">
        <f t="shared" si="44"/>
        <v>9.5</v>
      </c>
      <c r="AC73" s="4">
        <f t="shared" si="16"/>
        <v>28.5</v>
      </c>
      <c r="AD73" s="4">
        <f t="shared" si="17"/>
        <v>1.05</v>
      </c>
      <c r="AG73" s="4">
        <f t="shared" si="18"/>
        <v>0</v>
      </c>
      <c r="AH73" s="13" t="str">
        <f t="shared" si="52"/>
        <v/>
      </c>
      <c r="AI73" s="4" t="str">
        <f t="shared" si="20"/>
        <v/>
      </c>
      <c r="AJ73" s="13"/>
      <c r="AK73" s="2">
        <f t="shared" si="45"/>
        <v>9.5</v>
      </c>
      <c r="AL73" s="4">
        <f t="shared" si="21"/>
        <v>0.95</v>
      </c>
      <c r="AM73" s="4">
        <f t="shared" si="22"/>
        <v>0.7874</v>
      </c>
      <c r="AP73" s="4">
        <f t="shared" si="23"/>
        <v>0</v>
      </c>
      <c r="AQ73" s="13" t="str">
        <f t="shared" si="53"/>
        <v/>
      </c>
      <c r="AR73" s="4" t="str">
        <f t="shared" si="25"/>
        <v/>
      </c>
      <c r="AS73" s="13"/>
      <c r="AT73" s="2">
        <f t="shared" si="46"/>
        <v>9.5</v>
      </c>
      <c r="AU73" s="4">
        <f t="shared" si="26"/>
        <v>0.95</v>
      </c>
      <c r="AV73" s="4">
        <f t="shared" si="27"/>
        <v>0.7874</v>
      </c>
      <c r="AY73" s="4">
        <f t="shared" si="28"/>
        <v>0</v>
      </c>
      <c r="AZ73" s="13" t="str">
        <f t="shared" si="54"/>
        <v/>
      </c>
      <c r="BA73" s="4" t="str">
        <f t="shared" si="30"/>
        <v/>
      </c>
      <c r="BB73" s="13"/>
      <c r="BC73" s="2">
        <f t="shared" si="47"/>
        <v>9.5</v>
      </c>
      <c r="BD73" s="4">
        <f t="shared" si="31"/>
        <v>0.95</v>
      </c>
      <c r="BE73" s="4">
        <f t="shared" si="32"/>
        <v>0.7874</v>
      </c>
      <c r="BH73" s="4">
        <f t="shared" si="33"/>
        <v>0</v>
      </c>
      <c r="BI73" s="13" t="str">
        <f t="shared" si="55"/>
        <v/>
      </c>
      <c r="BJ73" s="4" t="str">
        <f t="shared" si="35"/>
        <v/>
      </c>
      <c r="BK73" s="13"/>
      <c r="BL73" s="2">
        <f t="shared" si="48"/>
        <v>9.5</v>
      </c>
      <c r="BM73" s="4">
        <f t="shared" si="36"/>
        <v>0.95</v>
      </c>
      <c r="BN73" s="4">
        <f t="shared" si="37"/>
        <v>0.7874</v>
      </c>
      <c r="BQ73" s="4">
        <f t="shared" si="38"/>
        <v>0</v>
      </c>
      <c r="BR73" s="13" t="str">
        <f t="shared" si="56"/>
        <v/>
      </c>
      <c r="BS73" s="4" t="str">
        <f t="shared" si="40"/>
        <v/>
      </c>
      <c r="BT73" s="25"/>
    </row>
    <row r="74">
      <c r="A74" s="2">
        <f t="shared" si="41"/>
        <v>10</v>
      </c>
      <c r="B74" s="4">
        <f t="shared" si="1"/>
        <v>1</v>
      </c>
      <c r="C74" s="4">
        <f t="shared" si="2"/>
        <v>0.762</v>
      </c>
      <c r="F74" s="4">
        <f t="shared" si="3"/>
        <v>0</v>
      </c>
      <c r="G74" s="13" t="str">
        <f t="shared" si="49"/>
        <v/>
      </c>
      <c r="H74" s="4" t="str">
        <f t="shared" si="5"/>
        <v/>
      </c>
      <c r="J74" s="2">
        <f t="shared" si="42"/>
        <v>10</v>
      </c>
      <c r="K74" s="4">
        <f t="shared" si="6"/>
        <v>1</v>
      </c>
      <c r="L74" s="4">
        <f t="shared" si="7"/>
        <v>0.762</v>
      </c>
      <c r="O74" s="4">
        <f t="shared" si="8"/>
        <v>0</v>
      </c>
      <c r="P74" s="13" t="str">
        <f t="shared" si="50"/>
        <v/>
      </c>
      <c r="Q74" s="4" t="str">
        <f t="shared" si="10"/>
        <v/>
      </c>
      <c r="S74" s="2">
        <f t="shared" si="43"/>
        <v>10</v>
      </c>
      <c r="T74" s="4">
        <f t="shared" si="11"/>
        <v>30</v>
      </c>
      <c r="U74" s="4">
        <f t="shared" si="12"/>
        <v>0.96</v>
      </c>
      <c r="V74" s="4">
        <f>150.875+1/32</f>
        <v>150.90625</v>
      </c>
      <c r="W74" s="4">
        <f>155+3/16</f>
        <v>155.1875</v>
      </c>
      <c r="X74" s="4">
        <f t="shared" si="13"/>
        <v>4.28125</v>
      </c>
      <c r="Y74" s="13">
        <f t="shared" si="51"/>
        <v>0.9431915975</v>
      </c>
      <c r="Z74" s="4">
        <f t="shared" si="15"/>
        <v>0.02285638938</v>
      </c>
      <c r="AB74" s="2">
        <f t="shared" si="44"/>
        <v>10</v>
      </c>
      <c r="AC74" s="4">
        <f t="shared" si="16"/>
        <v>30</v>
      </c>
      <c r="AD74" s="4">
        <f t="shared" si="17"/>
        <v>1.02</v>
      </c>
      <c r="AE74" s="4">
        <f>151-1/32</f>
        <v>150.96875</v>
      </c>
      <c r="AF74" s="4">
        <f>155.125</f>
        <v>155.125</v>
      </c>
      <c r="AG74" s="4">
        <f t="shared" si="18"/>
        <v>4.15625</v>
      </c>
      <c r="AH74" s="13">
        <f t="shared" si="52"/>
        <v>0.9354143467</v>
      </c>
      <c r="AI74" s="4">
        <f t="shared" si="20"/>
        <v>0.02582875574</v>
      </c>
      <c r="AJ74" s="13"/>
      <c r="AK74" s="2">
        <f t="shared" si="45"/>
        <v>10</v>
      </c>
      <c r="AL74" s="4">
        <f t="shared" si="21"/>
        <v>1</v>
      </c>
      <c r="AM74" s="4">
        <f t="shared" si="22"/>
        <v>0.762</v>
      </c>
      <c r="AP74" s="4">
        <f t="shared" si="23"/>
        <v>0</v>
      </c>
      <c r="AQ74" s="13" t="str">
        <f t="shared" si="53"/>
        <v/>
      </c>
      <c r="AR74" s="4" t="str">
        <f t="shared" si="25"/>
        <v/>
      </c>
      <c r="AS74" s="13"/>
      <c r="AT74" s="2">
        <f t="shared" si="46"/>
        <v>10</v>
      </c>
      <c r="AU74" s="4">
        <f t="shared" si="26"/>
        <v>1</v>
      </c>
      <c r="AV74" s="4">
        <f t="shared" si="27"/>
        <v>0.762</v>
      </c>
      <c r="AY74" s="4">
        <f t="shared" si="28"/>
        <v>0</v>
      </c>
      <c r="AZ74" s="13" t="str">
        <f t="shared" si="54"/>
        <v/>
      </c>
      <c r="BA74" s="4" t="str">
        <f t="shared" si="30"/>
        <v/>
      </c>
      <c r="BB74" s="13"/>
      <c r="BC74" s="2">
        <f t="shared" si="47"/>
        <v>10</v>
      </c>
      <c r="BD74" s="4">
        <f t="shared" si="31"/>
        <v>1</v>
      </c>
      <c r="BE74" s="4">
        <f t="shared" si="32"/>
        <v>0.762</v>
      </c>
      <c r="BH74" s="4">
        <f t="shared" si="33"/>
        <v>0</v>
      </c>
      <c r="BI74" s="13" t="str">
        <f t="shared" si="55"/>
        <v/>
      </c>
      <c r="BJ74" s="4" t="str">
        <f t="shared" si="35"/>
        <v/>
      </c>
      <c r="BK74" s="13"/>
      <c r="BL74" s="2">
        <f t="shared" si="48"/>
        <v>10</v>
      </c>
      <c r="BM74" s="4">
        <f t="shared" si="36"/>
        <v>1</v>
      </c>
      <c r="BN74" s="4">
        <f t="shared" si="37"/>
        <v>0.762</v>
      </c>
      <c r="BQ74" s="4">
        <f t="shared" si="38"/>
        <v>0</v>
      </c>
      <c r="BR74" s="13" t="str">
        <f t="shared" si="56"/>
        <v/>
      </c>
      <c r="BS74" s="4" t="str">
        <f t="shared" si="40"/>
        <v/>
      </c>
      <c r="BT74" s="25"/>
    </row>
    <row r="75">
      <c r="A75" s="2">
        <f t="shared" si="41"/>
        <v>10.5</v>
      </c>
      <c r="B75" s="4">
        <f t="shared" si="1"/>
        <v>1.05</v>
      </c>
      <c r="C75" s="4">
        <f t="shared" si="2"/>
        <v>0.7366</v>
      </c>
      <c r="F75" s="4">
        <f t="shared" si="3"/>
        <v>0</v>
      </c>
      <c r="G75" s="13" t="str">
        <f t="shared" si="49"/>
        <v/>
      </c>
      <c r="H75" s="4" t="str">
        <f t="shared" si="5"/>
        <v/>
      </c>
      <c r="J75" s="2">
        <f t="shared" si="42"/>
        <v>10.5</v>
      </c>
      <c r="K75" s="4">
        <f t="shared" si="6"/>
        <v>1.05</v>
      </c>
      <c r="L75" s="4">
        <f t="shared" si="7"/>
        <v>0.7366</v>
      </c>
      <c r="O75" s="4">
        <f t="shared" si="8"/>
        <v>0</v>
      </c>
      <c r="P75" s="13" t="str">
        <f t="shared" si="50"/>
        <v/>
      </c>
      <c r="Q75" s="4" t="str">
        <f t="shared" si="10"/>
        <v/>
      </c>
      <c r="S75" s="2">
        <f t="shared" si="43"/>
        <v>10.5</v>
      </c>
      <c r="T75" s="4">
        <f t="shared" si="11"/>
        <v>31.5</v>
      </c>
      <c r="U75" s="4">
        <f t="shared" si="12"/>
        <v>0.93</v>
      </c>
      <c r="X75" s="4">
        <f t="shared" si="13"/>
        <v>0</v>
      </c>
      <c r="Y75" s="13" t="str">
        <f t="shared" si="51"/>
        <v/>
      </c>
      <c r="Z75" s="4" t="str">
        <f t="shared" si="15"/>
        <v/>
      </c>
      <c r="AB75" s="2">
        <f t="shared" si="44"/>
        <v>10.5</v>
      </c>
      <c r="AC75" s="4">
        <f t="shared" si="16"/>
        <v>31.5</v>
      </c>
      <c r="AD75" s="4">
        <f t="shared" si="17"/>
        <v>0.99</v>
      </c>
      <c r="AG75" s="4">
        <f t="shared" si="18"/>
        <v>0</v>
      </c>
      <c r="AH75" s="13" t="str">
        <f t="shared" si="52"/>
        <v/>
      </c>
      <c r="AI75" s="4" t="str">
        <f t="shared" si="20"/>
        <v/>
      </c>
      <c r="AJ75" s="13"/>
      <c r="AK75" s="2">
        <f t="shared" si="45"/>
        <v>10.5</v>
      </c>
      <c r="AL75" s="4">
        <f t="shared" si="21"/>
        <v>1.05</v>
      </c>
      <c r="AM75" s="4">
        <f t="shared" si="22"/>
        <v>0.7366</v>
      </c>
      <c r="AP75" s="4">
        <f t="shared" si="23"/>
        <v>0</v>
      </c>
      <c r="AQ75" s="13" t="str">
        <f t="shared" si="53"/>
        <v/>
      </c>
      <c r="AR75" s="4" t="str">
        <f t="shared" si="25"/>
        <v/>
      </c>
      <c r="AS75" s="13"/>
      <c r="AT75" s="2">
        <f t="shared" si="46"/>
        <v>10.5</v>
      </c>
      <c r="AU75" s="4">
        <f t="shared" si="26"/>
        <v>1.05</v>
      </c>
      <c r="AV75" s="4">
        <f t="shared" si="27"/>
        <v>0.7366</v>
      </c>
      <c r="AY75" s="4">
        <f t="shared" si="28"/>
        <v>0</v>
      </c>
      <c r="AZ75" s="13" t="str">
        <f t="shared" si="54"/>
        <v/>
      </c>
      <c r="BA75" s="4" t="str">
        <f t="shared" si="30"/>
        <v/>
      </c>
      <c r="BB75" s="13"/>
      <c r="BC75" s="2">
        <f t="shared" si="47"/>
        <v>10.5</v>
      </c>
      <c r="BD75" s="4">
        <f t="shared" si="31"/>
        <v>1.05</v>
      </c>
      <c r="BE75" s="4">
        <f t="shared" si="32"/>
        <v>0.7366</v>
      </c>
      <c r="BH75" s="4">
        <f t="shared" si="33"/>
        <v>0</v>
      </c>
      <c r="BI75" s="13" t="str">
        <f t="shared" si="55"/>
        <v/>
      </c>
      <c r="BJ75" s="4" t="str">
        <f t="shared" si="35"/>
        <v/>
      </c>
      <c r="BK75" s="13"/>
      <c r="BL75" s="2">
        <f t="shared" si="48"/>
        <v>10.5</v>
      </c>
      <c r="BM75" s="4">
        <f t="shared" si="36"/>
        <v>1.05</v>
      </c>
      <c r="BN75" s="4">
        <f t="shared" si="37"/>
        <v>0.7366</v>
      </c>
      <c r="BQ75" s="4">
        <f t="shared" si="38"/>
        <v>0</v>
      </c>
      <c r="BR75" s="13" t="str">
        <f t="shared" si="56"/>
        <v/>
      </c>
      <c r="BS75" s="4" t="str">
        <f t="shared" si="40"/>
        <v/>
      </c>
      <c r="BT75" s="25"/>
    </row>
    <row r="76">
      <c r="A76" s="2">
        <f t="shared" si="41"/>
        <v>11</v>
      </c>
      <c r="B76" s="4">
        <f t="shared" si="1"/>
        <v>1.1</v>
      </c>
      <c r="C76" s="4">
        <f t="shared" si="2"/>
        <v>0.7112</v>
      </c>
      <c r="F76" s="4">
        <f t="shared" si="3"/>
        <v>0</v>
      </c>
      <c r="G76" s="13" t="str">
        <f t="shared" si="49"/>
        <v/>
      </c>
      <c r="H76" s="4" t="str">
        <f t="shared" si="5"/>
        <v/>
      </c>
      <c r="J76" s="2">
        <f t="shared" si="42"/>
        <v>11</v>
      </c>
      <c r="K76" s="4">
        <f t="shared" si="6"/>
        <v>1.1</v>
      </c>
      <c r="L76" s="4">
        <f t="shared" si="7"/>
        <v>0.7112</v>
      </c>
      <c r="O76" s="4">
        <f t="shared" si="8"/>
        <v>0</v>
      </c>
      <c r="P76" s="13" t="str">
        <f t="shared" si="50"/>
        <v/>
      </c>
      <c r="Q76" s="4" t="str">
        <f t="shared" si="10"/>
        <v/>
      </c>
      <c r="S76" s="2">
        <f t="shared" si="43"/>
        <v>11</v>
      </c>
      <c r="T76" s="4">
        <f t="shared" si="11"/>
        <v>33</v>
      </c>
      <c r="U76" s="4">
        <f t="shared" si="12"/>
        <v>0.9</v>
      </c>
      <c r="V76" s="4">
        <f>151+1/32</f>
        <v>151.03125</v>
      </c>
      <c r="W76" s="4">
        <f>155+1/16</f>
        <v>155.0625</v>
      </c>
      <c r="X76" s="4">
        <f t="shared" si="13"/>
        <v>4.03125</v>
      </c>
      <c r="Y76" s="13">
        <f t="shared" si="51"/>
        <v>0.9152389511</v>
      </c>
      <c r="Z76" s="4">
        <f t="shared" si="15"/>
        <v>0.03087689394</v>
      </c>
      <c r="AB76" s="2">
        <f t="shared" si="44"/>
        <v>11</v>
      </c>
      <c r="AC76" s="4">
        <f t="shared" si="16"/>
        <v>33</v>
      </c>
      <c r="AD76" s="4">
        <f t="shared" si="17"/>
        <v>0.96</v>
      </c>
      <c r="AE76" s="4">
        <f>151+1/16</f>
        <v>151.0625</v>
      </c>
      <c r="AF76" s="4">
        <f>155+1/32</f>
        <v>155.03125</v>
      </c>
      <c r="AG76" s="4">
        <f t="shared" si="18"/>
        <v>3.96875</v>
      </c>
      <c r="AH76" s="13">
        <f t="shared" si="52"/>
        <v>0.9140712859</v>
      </c>
      <c r="AI76" s="4">
        <f t="shared" si="20"/>
        <v>0.03052720218</v>
      </c>
      <c r="AJ76" s="13"/>
      <c r="AK76" s="2">
        <f t="shared" si="45"/>
        <v>11</v>
      </c>
      <c r="AL76" s="4">
        <f t="shared" si="21"/>
        <v>1.1</v>
      </c>
      <c r="AM76" s="4">
        <f t="shared" si="22"/>
        <v>0.7112</v>
      </c>
      <c r="AP76" s="4">
        <f t="shared" si="23"/>
        <v>0</v>
      </c>
      <c r="AQ76" s="13" t="str">
        <f t="shared" si="53"/>
        <v/>
      </c>
      <c r="AR76" s="4" t="str">
        <f t="shared" si="25"/>
        <v/>
      </c>
      <c r="AS76" s="13"/>
      <c r="AT76" s="2">
        <f t="shared" si="46"/>
        <v>11</v>
      </c>
      <c r="AU76" s="4">
        <f t="shared" si="26"/>
        <v>1.1</v>
      </c>
      <c r="AV76" s="4">
        <f t="shared" si="27"/>
        <v>0.7112</v>
      </c>
      <c r="AY76" s="4">
        <f t="shared" si="28"/>
        <v>0</v>
      </c>
      <c r="AZ76" s="13" t="str">
        <f t="shared" si="54"/>
        <v/>
      </c>
      <c r="BA76" s="4" t="str">
        <f t="shared" si="30"/>
        <v/>
      </c>
      <c r="BB76" s="13"/>
      <c r="BC76" s="2">
        <f t="shared" si="47"/>
        <v>11</v>
      </c>
      <c r="BD76" s="4">
        <f t="shared" si="31"/>
        <v>1.1</v>
      </c>
      <c r="BE76" s="4">
        <f t="shared" si="32"/>
        <v>0.7112</v>
      </c>
      <c r="BH76" s="4">
        <f t="shared" si="33"/>
        <v>0</v>
      </c>
      <c r="BI76" s="13" t="str">
        <f t="shared" si="55"/>
        <v/>
      </c>
      <c r="BJ76" s="4" t="str">
        <f t="shared" si="35"/>
        <v/>
      </c>
      <c r="BK76" s="13"/>
      <c r="BL76" s="2">
        <f t="shared" si="48"/>
        <v>11</v>
      </c>
      <c r="BM76" s="4">
        <f t="shared" si="36"/>
        <v>1.1</v>
      </c>
      <c r="BN76" s="4">
        <f t="shared" si="37"/>
        <v>0.7112</v>
      </c>
      <c r="BQ76" s="4">
        <f t="shared" si="38"/>
        <v>0</v>
      </c>
      <c r="BR76" s="13" t="str">
        <f t="shared" si="56"/>
        <v/>
      </c>
      <c r="BS76" s="4" t="str">
        <f t="shared" si="40"/>
        <v/>
      </c>
      <c r="BT76" s="25"/>
    </row>
    <row r="77">
      <c r="A77" s="2">
        <f t="shared" si="41"/>
        <v>11.5</v>
      </c>
      <c r="B77" s="4">
        <f t="shared" si="1"/>
        <v>1.15</v>
      </c>
      <c r="C77" s="4">
        <f t="shared" si="2"/>
        <v>0.6858</v>
      </c>
      <c r="F77" s="4">
        <f t="shared" si="3"/>
        <v>0</v>
      </c>
      <c r="G77" s="13" t="str">
        <f t="shared" si="49"/>
        <v/>
      </c>
      <c r="H77" s="4" t="str">
        <f t="shared" si="5"/>
        <v/>
      </c>
      <c r="J77" s="2">
        <f t="shared" si="42"/>
        <v>11.5</v>
      </c>
      <c r="K77" s="4">
        <f t="shared" si="6"/>
        <v>1.15</v>
      </c>
      <c r="L77" s="4">
        <f t="shared" si="7"/>
        <v>0.6858</v>
      </c>
      <c r="O77" s="4">
        <f t="shared" si="8"/>
        <v>0</v>
      </c>
      <c r="P77" s="13" t="str">
        <f t="shared" si="50"/>
        <v/>
      </c>
      <c r="Q77" s="4" t="str">
        <f t="shared" si="10"/>
        <v/>
      </c>
      <c r="S77" s="2">
        <f t="shared" si="43"/>
        <v>11.5</v>
      </c>
      <c r="T77" s="4">
        <f t="shared" si="11"/>
        <v>34.5</v>
      </c>
      <c r="U77" s="4">
        <f t="shared" si="12"/>
        <v>0.87</v>
      </c>
      <c r="X77" s="4">
        <f t="shared" si="13"/>
        <v>0</v>
      </c>
      <c r="Y77" s="13" t="str">
        <f t="shared" si="51"/>
        <v/>
      </c>
      <c r="Z77" s="4" t="str">
        <f t="shared" si="15"/>
        <v/>
      </c>
      <c r="AB77" s="2">
        <f t="shared" si="44"/>
        <v>11.5</v>
      </c>
      <c r="AC77" s="4">
        <f t="shared" si="16"/>
        <v>34.5</v>
      </c>
      <c r="AD77" s="4">
        <f t="shared" si="17"/>
        <v>0.93</v>
      </c>
      <c r="AG77" s="4">
        <f t="shared" si="18"/>
        <v>0</v>
      </c>
      <c r="AH77" s="13" t="str">
        <f t="shared" si="52"/>
        <v/>
      </c>
      <c r="AI77" s="4" t="str">
        <f t="shared" si="20"/>
        <v/>
      </c>
      <c r="AJ77" s="13"/>
      <c r="AK77" s="2">
        <f t="shared" si="45"/>
        <v>11.5</v>
      </c>
      <c r="AL77" s="4">
        <f t="shared" si="21"/>
        <v>1.15</v>
      </c>
      <c r="AM77" s="4">
        <f t="shared" si="22"/>
        <v>0.6858</v>
      </c>
      <c r="AP77" s="4">
        <f t="shared" si="23"/>
        <v>0</v>
      </c>
      <c r="AQ77" s="13" t="str">
        <f t="shared" si="53"/>
        <v/>
      </c>
      <c r="AR77" s="4" t="str">
        <f t="shared" si="25"/>
        <v/>
      </c>
      <c r="AS77" s="13"/>
      <c r="AT77" s="2">
        <f t="shared" si="46"/>
        <v>11.5</v>
      </c>
      <c r="AU77" s="4">
        <f t="shared" si="26"/>
        <v>1.15</v>
      </c>
      <c r="AV77" s="4">
        <f t="shared" si="27"/>
        <v>0.6858</v>
      </c>
      <c r="AY77" s="4">
        <f t="shared" si="28"/>
        <v>0</v>
      </c>
      <c r="AZ77" s="13" t="str">
        <f t="shared" si="54"/>
        <v/>
      </c>
      <c r="BA77" s="4" t="str">
        <f t="shared" si="30"/>
        <v/>
      </c>
      <c r="BB77" s="13"/>
      <c r="BC77" s="2">
        <f t="shared" si="47"/>
        <v>11.5</v>
      </c>
      <c r="BD77" s="4">
        <f t="shared" si="31"/>
        <v>1.15</v>
      </c>
      <c r="BE77" s="4">
        <f t="shared" si="32"/>
        <v>0.6858</v>
      </c>
      <c r="BH77" s="4">
        <f t="shared" si="33"/>
        <v>0</v>
      </c>
      <c r="BI77" s="13" t="str">
        <f t="shared" si="55"/>
        <v/>
      </c>
      <c r="BJ77" s="4" t="str">
        <f t="shared" si="35"/>
        <v/>
      </c>
      <c r="BK77" s="13"/>
      <c r="BL77" s="2">
        <f t="shared" si="48"/>
        <v>11.5</v>
      </c>
      <c r="BM77" s="4">
        <f t="shared" si="36"/>
        <v>1.15</v>
      </c>
      <c r="BN77" s="4">
        <f t="shared" si="37"/>
        <v>0.6858</v>
      </c>
      <c r="BQ77" s="4">
        <f t="shared" si="38"/>
        <v>0</v>
      </c>
      <c r="BR77" s="13" t="str">
        <f t="shared" si="56"/>
        <v/>
      </c>
      <c r="BS77" s="4" t="str">
        <f t="shared" si="40"/>
        <v/>
      </c>
      <c r="BT77" s="25"/>
    </row>
    <row r="78">
      <c r="A78" s="2">
        <f t="shared" si="41"/>
        <v>12</v>
      </c>
      <c r="B78" s="4">
        <f t="shared" si="1"/>
        <v>1.2</v>
      </c>
      <c r="C78" s="4">
        <f t="shared" si="2"/>
        <v>0.6604</v>
      </c>
      <c r="F78" s="4">
        <f t="shared" si="3"/>
        <v>0</v>
      </c>
      <c r="G78" s="13" t="str">
        <f t="shared" si="49"/>
        <v/>
      </c>
      <c r="H78" s="4" t="str">
        <f t="shared" si="5"/>
        <v/>
      </c>
      <c r="J78" s="2">
        <f t="shared" si="42"/>
        <v>12</v>
      </c>
      <c r="K78" s="4">
        <f t="shared" si="6"/>
        <v>1.2</v>
      </c>
      <c r="L78" s="4">
        <f t="shared" si="7"/>
        <v>0.6604</v>
      </c>
      <c r="O78" s="4">
        <f t="shared" si="8"/>
        <v>0</v>
      </c>
      <c r="P78" s="13" t="str">
        <f t="shared" si="50"/>
        <v/>
      </c>
      <c r="Q78" s="4" t="str">
        <f t="shared" si="10"/>
        <v/>
      </c>
      <c r="S78" s="2">
        <f t="shared" si="43"/>
        <v>12</v>
      </c>
      <c r="T78" s="4">
        <f t="shared" si="11"/>
        <v>36</v>
      </c>
      <c r="U78" s="4">
        <f t="shared" si="12"/>
        <v>0.84</v>
      </c>
      <c r="V78" s="4">
        <f>151.25-1/32</f>
        <v>151.21875</v>
      </c>
      <c r="W78" s="4">
        <f>154.875</f>
        <v>154.875</v>
      </c>
      <c r="X78" s="4">
        <f t="shared" si="13"/>
        <v>3.65625</v>
      </c>
      <c r="Y78" s="13">
        <f t="shared" si="51"/>
        <v>0.8716308047</v>
      </c>
      <c r="Z78" s="4">
        <f t="shared" si="15"/>
        <v>0.03924935697</v>
      </c>
      <c r="AB78" s="2">
        <f t="shared" si="44"/>
        <v>12</v>
      </c>
      <c r="AC78" s="4">
        <f t="shared" si="16"/>
        <v>36</v>
      </c>
      <c r="AD78" s="4">
        <f t="shared" si="17"/>
        <v>0.9</v>
      </c>
      <c r="AE78" s="4">
        <f>151.125+1/32</f>
        <v>151.15625</v>
      </c>
      <c r="AF78" s="4">
        <f>155-1/16</f>
        <v>154.9375</v>
      </c>
      <c r="AG78" s="4">
        <f t="shared" si="18"/>
        <v>3.78125</v>
      </c>
      <c r="AH78" s="13">
        <f t="shared" si="52"/>
        <v>0.8922178162</v>
      </c>
      <c r="AI78" s="4">
        <f t="shared" si="20"/>
        <v>0.03468506886</v>
      </c>
      <c r="AJ78" s="13"/>
      <c r="AK78" s="2">
        <f t="shared" si="45"/>
        <v>12</v>
      </c>
      <c r="AL78" s="4">
        <f t="shared" si="21"/>
        <v>1.2</v>
      </c>
      <c r="AM78" s="4">
        <f t="shared" si="22"/>
        <v>0.6604</v>
      </c>
      <c r="AP78" s="4">
        <f t="shared" si="23"/>
        <v>0</v>
      </c>
      <c r="AQ78" s="13" t="str">
        <f t="shared" si="53"/>
        <v/>
      </c>
      <c r="AR78" s="4" t="str">
        <f t="shared" si="25"/>
        <v/>
      </c>
      <c r="AS78" s="13"/>
      <c r="AT78" s="2">
        <f t="shared" si="46"/>
        <v>12</v>
      </c>
      <c r="AU78" s="4">
        <f t="shared" si="26"/>
        <v>1.2</v>
      </c>
      <c r="AV78" s="4">
        <f t="shared" si="27"/>
        <v>0.6604</v>
      </c>
      <c r="AY78" s="4">
        <f t="shared" si="28"/>
        <v>0</v>
      </c>
      <c r="AZ78" s="13" t="str">
        <f t="shared" si="54"/>
        <v/>
      </c>
      <c r="BA78" s="4" t="str">
        <f t="shared" si="30"/>
        <v/>
      </c>
      <c r="BB78" s="13"/>
      <c r="BC78" s="2">
        <f t="shared" si="47"/>
        <v>12</v>
      </c>
      <c r="BD78" s="4">
        <f t="shared" si="31"/>
        <v>1.2</v>
      </c>
      <c r="BE78" s="4">
        <f t="shared" si="32"/>
        <v>0.6604</v>
      </c>
      <c r="BH78" s="4">
        <f t="shared" si="33"/>
        <v>0</v>
      </c>
      <c r="BI78" s="13" t="str">
        <f t="shared" si="55"/>
        <v/>
      </c>
      <c r="BJ78" s="4" t="str">
        <f t="shared" si="35"/>
        <v/>
      </c>
      <c r="BK78" s="13"/>
      <c r="BL78" s="2">
        <f t="shared" si="48"/>
        <v>12</v>
      </c>
      <c r="BM78" s="4">
        <f t="shared" si="36"/>
        <v>1.2</v>
      </c>
      <c r="BN78" s="4">
        <f t="shared" si="37"/>
        <v>0.6604</v>
      </c>
      <c r="BQ78" s="4">
        <f t="shared" si="38"/>
        <v>0</v>
      </c>
      <c r="BR78" s="13" t="str">
        <f t="shared" si="56"/>
        <v/>
      </c>
      <c r="BS78" s="4" t="str">
        <f t="shared" si="40"/>
        <v/>
      </c>
      <c r="BT78" s="25"/>
    </row>
    <row r="79">
      <c r="A79" s="2">
        <f t="shared" si="41"/>
        <v>12.5</v>
      </c>
      <c r="B79" s="4">
        <f t="shared" si="1"/>
        <v>1.25</v>
      </c>
      <c r="C79" s="4">
        <f t="shared" si="2"/>
        <v>0.635</v>
      </c>
      <c r="F79" s="4">
        <f t="shared" si="3"/>
        <v>0</v>
      </c>
      <c r="G79" s="13" t="str">
        <f t="shared" si="49"/>
        <v/>
      </c>
      <c r="H79" s="4" t="str">
        <f t="shared" si="5"/>
        <v/>
      </c>
      <c r="J79" s="2">
        <f t="shared" si="42"/>
        <v>12.5</v>
      </c>
      <c r="K79" s="4">
        <f t="shared" si="6"/>
        <v>1.25</v>
      </c>
      <c r="L79" s="4">
        <f t="shared" si="7"/>
        <v>0.635</v>
      </c>
      <c r="O79" s="4">
        <f t="shared" si="8"/>
        <v>0</v>
      </c>
      <c r="P79" s="13" t="str">
        <f t="shared" si="50"/>
        <v/>
      </c>
      <c r="Q79" s="4" t="str">
        <f t="shared" si="10"/>
        <v/>
      </c>
      <c r="S79" s="2">
        <f t="shared" si="43"/>
        <v>12.5</v>
      </c>
      <c r="T79" s="4">
        <f t="shared" si="11"/>
        <v>37.5</v>
      </c>
      <c r="U79" s="4">
        <f t="shared" si="12"/>
        <v>0.81</v>
      </c>
      <c r="X79" s="4">
        <f t="shared" si="13"/>
        <v>0</v>
      </c>
      <c r="Y79" s="13" t="str">
        <f t="shared" si="51"/>
        <v/>
      </c>
      <c r="Z79" s="4" t="str">
        <f t="shared" si="15"/>
        <v/>
      </c>
      <c r="AB79" s="2">
        <f t="shared" si="44"/>
        <v>12.5</v>
      </c>
      <c r="AC79" s="4">
        <f t="shared" si="16"/>
        <v>37.5</v>
      </c>
      <c r="AD79" s="4">
        <f t="shared" si="17"/>
        <v>0.87</v>
      </c>
      <c r="AG79" s="4">
        <f t="shared" si="18"/>
        <v>0</v>
      </c>
      <c r="AH79" s="13" t="str">
        <f t="shared" si="52"/>
        <v/>
      </c>
      <c r="AI79" s="4" t="str">
        <f t="shared" si="20"/>
        <v/>
      </c>
      <c r="AJ79" s="13"/>
      <c r="AK79" s="2">
        <f t="shared" si="45"/>
        <v>12.5</v>
      </c>
      <c r="AL79" s="4">
        <f t="shared" si="21"/>
        <v>1.25</v>
      </c>
      <c r="AM79" s="4">
        <f t="shared" si="22"/>
        <v>0.635</v>
      </c>
      <c r="AP79" s="4">
        <f t="shared" si="23"/>
        <v>0</v>
      </c>
      <c r="AQ79" s="13" t="str">
        <f t="shared" si="53"/>
        <v/>
      </c>
      <c r="AR79" s="4" t="str">
        <f t="shared" si="25"/>
        <v/>
      </c>
      <c r="AS79" s="13"/>
      <c r="AT79" s="2">
        <f t="shared" si="46"/>
        <v>12.5</v>
      </c>
      <c r="AU79" s="4">
        <f t="shared" si="26"/>
        <v>1.25</v>
      </c>
      <c r="AV79" s="4">
        <f t="shared" si="27"/>
        <v>0.635</v>
      </c>
      <c r="AY79" s="4">
        <f t="shared" si="28"/>
        <v>0</v>
      </c>
      <c r="AZ79" s="13" t="str">
        <f t="shared" si="54"/>
        <v/>
      </c>
      <c r="BA79" s="4" t="str">
        <f t="shared" si="30"/>
        <v/>
      </c>
      <c r="BB79" s="13"/>
      <c r="BC79" s="2">
        <f t="shared" si="47"/>
        <v>12.5</v>
      </c>
      <c r="BD79" s="4">
        <f t="shared" si="31"/>
        <v>1.25</v>
      </c>
      <c r="BE79" s="4">
        <f t="shared" si="32"/>
        <v>0.635</v>
      </c>
      <c r="BH79" s="4">
        <f t="shared" si="33"/>
        <v>0</v>
      </c>
      <c r="BI79" s="13" t="str">
        <f t="shared" si="55"/>
        <v/>
      </c>
      <c r="BJ79" s="4" t="str">
        <f t="shared" si="35"/>
        <v/>
      </c>
      <c r="BK79" s="13"/>
      <c r="BL79" s="2">
        <f t="shared" si="48"/>
        <v>12.5</v>
      </c>
      <c r="BM79" s="4">
        <f t="shared" si="36"/>
        <v>1.25</v>
      </c>
      <c r="BN79" s="4">
        <f t="shared" si="37"/>
        <v>0.635</v>
      </c>
      <c r="BQ79" s="4">
        <f t="shared" si="38"/>
        <v>0</v>
      </c>
      <c r="BR79" s="13" t="str">
        <f t="shared" si="56"/>
        <v/>
      </c>
      <c r="BS79" s="4" t="str">
        <f t="shared" si="40"/>
        <v/>
      </c>
      <c r="BT79" s="25"/>
    </row>
    <row r="80">
      <c r="A80" s="2">
        <f t="shared" si="41"/>
        <v>13</v>
      </c>
      <c r="B80" s="4">
        <f t="shared" si="1"/>
        <v>1.3</v>
      </c>
      <c r="C80" s="4">
        <f t="shared" si="2"/>
        <v>0.6096</v>
      </c>
      <c r="F80" s="4">
        <f t="shared" si="3"/>
        <v>0</v>
      </c>
      <c r="G80" s="13" t="str">
        <f t="shared" si="49"/>
        <v/>
      </c>
      <c r="H80" s="4" t="str">
        <f t="shared" si="5"/>
        <v/>
      </c>
      <c r="J80" s="2">
        <f t="shared" si="42"/>
        <v>13</v>
      </c>
      <c r="K80" s="4">
        <f t="shared" si="6"/>
        <v>1.3</v>
      </c>
      <c r="L80" s="4">
        <f t="shared" si="7"/>
        <v>0.6096</v>
      </c>
      <c r="O80" s="4">
        <f t="shared" si="8"/>
        <v>0</v>
      </c>
      <c r="P80" s="13" t="str">
        <f t="shared" si="50"/>
        <v/>
      </c>
      <c r="Q80" s="4" t="str">
        <f t="shared" si="10"/>
        <v/>
      </c>
      <c r="S80" s="2">
        <f t="shared" si="43"/>
        <v>13</v>
      </c>
      <c r="T80" s="4">
        <f t="shared" si="11"/>
        <v>39</v>
      </c>
      <c r="U80" s="4">
        <f t="shared" si="12"/>
        <v>0.78</v>
      </c>
      <c r="V80" s="4">
        <f>151+7/16</f>
        <v>151.4375</v>
      </c>
      <c r="W80" s="4">
        <f>154+11/16</f>
        <v>154.6875</v>
      </c>
      <c r="X80" s="4">
        <f t="shared" si="13"/>
        <v>3.25</v>
      </c>
      <c r="Y80" s="13">
        <f t="shared" si="51"/>
        <v>0.8217814036</v>
      </c>
      <c r="Z80" s="4">
        <f t="shared" si="15"/>
        <v>0.04716286079</v>
      </c>
      <c r="AB80" s="2">
        <f t="shared" si="44"/>
        <v>13</v>
      </c>
      <c r="AC80" s="4">
        <f t="shared" si="16"/>
        <v>39</v>
      </c>
      <c r="AD80" s="4">
        <f t="shared" si="17"/>
        <v>0.84</v>
      </c>
      <c r="AE80" s="2">
        <v>151.25</v>
      </c>
      <c r="AF80" s="4">
        <f>154+13/16</f>
        <v>154.8125</v>
      </c>
      <c r="AG80" s="4">
        <f t="shared" si="18"/>
        <v>3.5625</v>
      </c>
      <c r="AH80" s="13">
        <f t="shared" si="52"/>
        <v>0.8660254038</v>
      </c>
      <c r="AI80" s="4">
        <f t="shared" si="20"/>
        <v>0.0378374775</v>
      </c>
      <c r="AJ80" s="13"/>
      <c r="AK80" s="2">
        <f t="shared" si="45"/>
        <v>13</v>
      </c>
      <c r="AL80" s="4">
        <f t="shared" si="21"/>
        <v>1.3</v>
      </c>
      <c r="AM80" s="4">
        <f t="shared" si="22"/>
        <v>0.6096</v>
      </c>
      <c r="AP80" s="4">
        <f t="shared" si="23"/>
        <v>0</v>
      </c>
      <c r="AQ80" s="13" t="str">
        <f t="shared" si="53"/>
        <v/>
      </c>
      <c r="AR80" s="4" t="str">
        <f t="shared" si="25"/>
        <v/>
      </c>
      <c r="AS80" s="13"/>
      <c r="AT80" s="2">
        <f t="shared" si="46"/>
        <v>13</v>
      </c>
      <c r="AU80" s="4">
        <f t="shared" si="26"/>
        <v>1.3</v>
      </c>
      <c r="AV80" s="4">
        <f t="shared" si="27"/>
        <v>0.6096</v>
      </c>
      <c r="AY80" s="4">
        <f t="shared" si="28"/>
        <v>0</v>
      </c>
      <c r="AZ80" s="13" t="str">
        <f t="shared" si="54"/>
        <v/>
      </c>
      <c r="BA80" s="4" t="str">
        <f t="shared" si="30"/>
        <v/>
      </c>
      <c r="BB80" s="13"/>
      <c r="BC80" s="2">
        <f t="shared" si="47"/>
        <v>13</v>
      </c>
      <c r="BD80" s="4">
        <f t="shared" si="31"/>
        <v>1.3</v>
      </c>
      <c r="BE80" s="4">
        <f t="shared" si="32"/>
        <v>0.6096</v>
      </c>
      <c r="BH80" s="4">
        <f t="shared" si="33"/>
        <v>0</v>
      </c>
      <c r="BI80" s="13" t="str">
        <f t="shared" si="55"/>
        <v/>
      </c>
      <c r="BJ80" s="4" t="str">
        <f t="shared" si="35"/>
        <v/>
      </c>
      <c r="BK80" s="13"/>
      <c r="BL80" s="2">
        <f t="shared" si="48"/>
        <v>13</v>
      </c>
      <c r="BM80" s="4">
        <f t="shared" si="36"/>
        <v>1.3</v>
      </c>
      <c r="BN80" s="4">
        <f t="shared" si="37"/>
        <v>0.6096</v>
      </c>
      <c r="BQ80" s="4">
        <f t="shared" si="38"/>
        <v>0</v>
      </c>
      <c r="BR80" s="13" t="str">
        <f t="shared" si="56"/>
        <v/>
      </c>
      <c r="BS80" s="4" t="str">
        <f t="shared" si="40"/>
        <v/>
      </c>
      <c r="BT80" s="25"/>
    </row>
    <row r="81">
      <c r="A81" s="2">
        <f t="shared" si="41"/>
        <v>13.5</v>
      </c>
      <c r="B81" s="4">
        <f t="shared" si="1"/>
        <v>1.35</v>
      </c>
      <c r="C81" s="4">
        <f t="shared" si="2"/>
        <v>0.5842</v>
      </c>
      <c r="F81" s="4">
        <f t="shared" si="3"/>
        <v>0</v>
      </c>
      <c r="G81" s="13" t="str">
        <f t="shared" si="49"/>
        <v/>
      </c>
      <c r="H81" s="4" t="str">
        <f t="shared" si="5"/>
        <v/>
      </c>
      <c r="J81" s="2">
        <f t="shared" si="42"/>
        <v>13.5</v>
      </c>
      <c r="K81" s="4">
        <f t="shared" si="6"/>
        <v>1.35</v>
      </c>
      <c r="L81" s="4">
        <f t="shared" si="7"/>
        <v>0.5842</v>
      </c>
      <c r="O81" s="4">
        <f t="shared" si="8"/>
        <v>0</v>
      </c>
      <c r="P81" s="13" t="str">
        <f t="shared" si="50"/>
        <v/>
      </c>
      <c r="Q81" s="4" t="str">
        <f t="shared" si="10"/>
        <v/>
      </c>
      <c r="S81" s="2">
        <f t="shared" si="43"/>
        <v>13.5</v>
      </c>
      <c r="T81" s="4">
        <f t="shared" si="11"/>
        <v>40.5</v>
      </c>
      <c r="U81" s="4">
        <f t="shared" si="12"/>
        <v>0.75</v>
      </c>
      <c r="X81" s="4">
        <f t="shared" si="13"/>
        <v>0</v>
      </c>
      <c r="Y81" s="13" t="str">
        <f t="shared" si="51"/>
        <v/>
      </c>
      <c r="Z81" s="4" t="str">
        <f t="shared" si="15"/>
        <v/>
      </c>
      <c r="AB81" s="2">
        <f t="shared" si="44"/>
        <v>13.5</v>
      </c>
      <c r="AC81" s="4">
        <f t="shared" si="16"/>
        <v>40.5</v>
      </c>
      <c r="AD81" s="4">
        <f t="shared" si="17"/>
        <v>0.81</v>
      </c>
      <c r="AG81" s="4">
        <f t="shared" si="18"/>
        <v>0</v>
      </c>
      <c r="AH81" s="13" t="str">
        <f t="shared" si="52"/>
        <v/>
      </c>
      <c r="AI81" s="4" t="str">
        <f t="shared" si="20"/>
        <v/>
      </c>
      <c r="AJ81" s="13"/>
      <c r="AK81" s="2">
        <f t="shared" si="45"/>
        <v>13.5</v>
      </c>
      <c r="AL81" s="4">
        <f t="shared" si="21"/>
        <v>1.35</v>
      </c>
      <c r="AM81" s="4">
        <f t="shared" si="22"/>
        <v>0.5842</v>
      </c>
      <c r="AP81" s="4">
        <f t="shared" si="23"/>
        <v>0</v>
      </c>
      <c r="AQ81" s="13" t="str">
        <f t="shared" si="53"/>
        <v/>
      </c>
      <c r="AR81" s="4" t="str">
        <f t="shared" si="25"/>
        <v/>
      </c>
      <c r="AS81" s="13"/>
      <c r="AT81" s="2">
        <f t="shared" si="46"/>
        <v>13.5</v>
      </c>
      <c r="AU81" s="4">
        <f t="shared" si="26"/>
        <v>1.35</v>
      </c>
      <c r="AV81" s="4">
        <f t="shared" si="27"/>
        <v>0.5842</v>
      </c>
      <c r="AY81" s="4">
        <f t="shared" si="28"/>
        <v>0</v>
      </c>
      <c r="AZ81" s="13" t="str">
        <f t="shared" si="54"/>
        <v/>
      </c>
      <c r="BA81" s="4" t="str">
        <f t="shared" si="30"/>
        <v/>
      </c>
      <c r="BB81" s="13"/>
      <c r="BC81" s="2">
        <f t="shared" si="47"/>
        <v>13.5</v>
      </c>
      <c r="BD81" s="4">
        <f t="shared" si="31"/>
        <v>1.35</v>
      </c>
      <c r="BE81" s="4">
        <f t="shared" si="32"/>
        <v>0.5842</v>
      </c>
      <c r="BH81" s="4">
        <f t="shared" si="33"/>
        <v>0</v>
      </c>
      <c r="BI81" s="13" t="str">
        <f t="shared" si="55"/>
        <v/>
      </c>
      <c r="BJ81" s="4" t="str">
        <f t="shared" si="35"/>
        <v/>
      </c>
      <c r="BK81" s="13"/>
      <c r="BL81" s="2">
        <f t="shared" si="48"/>
        <v>13.5</v>
      </c>
      <c r="BM81" s="4">
        <f t="shared" si="36"/>
        <v>1.35</v>
      </c>
      <c r="BN81" s="4">
        <f t="shared" si="37"/>
        <v>0.5842</v>
      </c>
      <c r="BQ81" s="4">
        <f t="shared" si="38"/>
        <v>0</v>
      </c>
      <c r="BR81" s="13" t="str">
        <f t="shared" si="56"/>
        <v/>
      </c>
      <c r="BS81" s="4" t="str">
        <f t="shared" si="40"/>
        <v/>
      </c>
      <c r="BT81" s="25"/>
    </row>
    <row r="82">
      <c r="A82" s="2">
        <f t="shared" si="41"/>
        <v>14</v>
      </c>
      <c r="B82" s="4">
        <f t="shared" si="1"/>
        <v>1.4</v>
      </c>
      <c r="C82" s="4">
        <f t="shared" si="2"/>
        <v>0.5588</v>
      </c>
      <c r="F82" s="4">
        <f t="shared" si="3"/>
        <v>0</v>
      </c>
      <c r="G82" s="13" t="str">
        <f t="shared" si="49"/>
        <v/>
      </c>
      <c r="H82" s="4" t="str">
        <f t="shared" si="5"/>
        <v/>
      </c>
      <c r="J82" s="2">
        <f t="shared" si="42"/>
        <v>14</v>
      </c>
      <c r="K82" s="4">
        <f t="shared" si="6"/>
        <v>1.4</v>
      </c>
      <c r="L82" s="4">
        <f t="shared" si="7"/>
        <v>0.5588</v>
      </c>
      <c r="O82" s="4">
        <f t="shared" si="8"/>
        <v>0</v>
      </c>
      <c r="P82" s="13" t="str">
        <f t="shared" si="50"/>
        <v/>
      </c>
      <c r="Q82" s="4" t="str">
        <f t="shared" si="10"/>
        <v/>
      </c>
      <c r="S82" s="2">
        <f t="shared" si="43"/>
        <v>14</v>
      </c>
      <c r="T82" s="4">
        <f t="shared" si="11"/>
        <v>42</v>
      </c>
      <c r="U82" s="4">
        <f t="shared" si="12"/>
        <v>0.72</v>
      </c>
      <c r="V82" s="4">
        <f>151+11/16</f>
        <v>151.6875</v>
      </c>
      <c r="W82" s="4">
        <f>154.375</f>
        <v>154.375</v>
      </c>
      <c r="X82" s="4">
        <f t="shared" si="13"/>
        <v>2.6875</v>
      </c>
      <c r="Y82" s="13">
        <f t="shared" si="51"/>
        <v>0.7472894743</v>
      </c>
      <c r="Z82" s="4">
        <f t="shared" si="15"/>
        <v>0.05295639643</v>
      </c>
      <c r="AB82" s="2">
        <f t="shared" si="44"/>
        <v>14</v>
      </c>
      <c r="AC82" s="4">
        <f t="shared" si="16"/>
        <v>42</v>
      </c>
      <c r="AD82" s="4">
        <f t="shared" si="17"/>
        <v>0.78</v>
      </c>
      <c r="AE82" s="4">
        <f>151.375</f>
        <v>151.375</v>
      </c>
      <c r="AF82" s="2">
        <v>154.75</v>
      </c>
      <c r="AG82" s="4">
        <f t="shared" si="18"/>
        <v>3.375</v>
      </c>
      <c r="AH82" s="13">
        <f t="shared" si="52"/>
        <v>0.8429272304</v>
      </c>
      <c r="AI82" s="4">
        <f t="shared" si="20"/>
        <v>0.04060102714</v>
      </c>
      <c r="AJ82" s="13"/>
      <c r="AK82" s="2">
        <f t="shared" si="45"/>
        <v>14</v>
      </c>
      <c r="AL82" s="4">
        <f t="shared" si="21"/>
        <v>1.4</v>
      </c>
      <c r="AM82" s="4">
        <f t="shared" si="22"/>
        <v>0.5588</v>
      </c>
      <c r="AP82" s="4">
        <f t="shared" si="23"/>
        <v>0</v>
      </c>
      <c r="AQ82" s="13" t="str">
        <f t="shared" si="53"/>
        <v/>
      </c>
      <c r="AR82" s="4" t="str">
        <f t="shared" si="25"/>
        <v/>
      </c>
      <c r="AS82" s="13"/>
      <c r="AT82" s="2">
        <f t="shared" si="46"/>
        <v>14</v>
      </c>
      <c r="AU82" s="4">
        <f t="shared" si="26"/>
        <v>1.4</v>
      </c>
      <c r="AV82" s="4">
        <f t="shared" si="27"/>
        <v>0.5588</v>
      </c>
      <c r="AY82" s="4">
        <f t="shared" si="28"/>
        <v>0</v>
      </c>
      <c r="AZ82" s="13" t="str">
        <f t="shared" si="54"/>
        <v/>
      </c>
      <c r="BA82" s="4" t="str">
        <f t="shared" si="30"/>
        <v/>
      </c>
      <c r="BB82" s="13"/>
      <c r="BC82" s="2">
        <f t="shared" si="47"/>
        <v>14</v>
      </c>
      <c r="BD82" s="4">
        <f t="shared" si="31"/>
        <v>1.4</v>
      </c>
      <c r="BE82" s="4">
        <f t="shared" si="32"/>
        <v>0.5588</v>
      </c>
      <c r="BH82" s="4">
        <f t="shared" si="33"/>
        <v>0</v>
      </c>
      <c r="BI82" s="13" t="str">
        <f t="shared" si="55"/>
        <v/>
      </c>
      <c r="BJ82" s="4" t="str">
        <f t="shared" si="35"/>
        <v/>
      </c>
      <c r="BK82" s="13"/>
      <c r="BL82" s="2">
        <f t="shared" si="48"/>
        <v>14</v>
      </c>
      <c r="BM82" s="4">
        <f t="shared" si="36"/>
        <v>1.4</v>
      </c>
      <c r="BN82" s="4">
        <f t="shared" si="37"/>
        <v>0.5588</v>
      </c>
      <c r="BQ82" s="4">
        <f t="shared" si="38"/>
        <v>0</v>
      </c>
      <c r="BR82" s="13" t="str">
        <f t="shared" si="56"/>
        <v/>
      </c>
      <c r="BS82" s="4" t="str">
        <f t="shared" si="40"/>
        <v/>
      </c>
      <c r="BT82" s="25"/>
    </row>
    <row r="83">
      <c r="A83" s="2">
        <f t="shared" si="41"/>
        <v>14.5</v>
      </c>
      <c r="B83" s="4">
        <f t="shared" si="1"/>
        <v>1.45</v>
      </c>
      <c r="C83" s="4">
        <f t="shared" si="2"/>
        <v>0.5334</v>
      </c>
      <c r="F83" s="4">
        <f t="shared" si="3"/>
        <v>0</v>
      </c>
      <c r="G83" s="13" t="str">
        <f t="shared" si="49"/>
        <v/>
      </c>
      <c r="H83" s="4" t="str">
        <f t="shared" si="5"/>
        <v/>
      </c>
      <c r="J83" s="2">
        <f t="shared" si="42"/>
        <v>14.5</v>
      </c>
      <c r="K83" s="4">
        <f t="shared" si="6"/>
        <v>1.45</v>
      </c>
      <c r="L83" s="4">
        <f t="shared" si="7"/>
        <v>0.5334</v>
      </c>
      <c r="O83" s="4">
        <f t="shared" si="8"/>
        <v>0</v>
      </c>
      <c r="P83" s="13" t="str">
        <f t="shared" si="50"/>
        <v/>
      </c>
      <c r="Q83" s="4" t="str">
        <f t="shared" si="10"/>
        <v/>
      </c>
      <c r="S83" s="2">
        <f t="shared" si="43"/>
        <v>14.5</v>
      </c>
      <c r="T83" s="4">
        <f t="shared" si="11"/>
        <v>43.5</v>
      </c>
      <c r="U83" s="4">
        <f t="shared" si="12"/>
        <v>0.69</v>
      </c>
      <c r="X83" s="4">
        <f t="shared" si="13"/>
        <v>0</v>
      </c>
      <c r="Y83" s="13" t="str">
        <f t="shared" si="51"/>
        <v/>
      </c>
      <c r="Z83" s="4" t="str">
        <f t="shared" si="15"/>
        <v/>
      </c>
      <c r="AB83" s="2">
        <f t="shared" si="44"/>
        <v>14.5</v>
      </c>
      <c r="AC83" s="4">
        <f t="shared" si="16"/>
        <v>43.5</v>
      </c>
      <c r="AD83" s="4">
        <f t="shared" si="17"/>
        <v>0.75</v>
      </c>
      <c r="AG83" s="4">
        <f t="shared" si="18"/>
        <v>0</v>
      </c>
      <c r="AH83" s="13" t="str">
        <f t="shared" si="52"/>
        <v/>
      </c>
      <c r="AI83" s="4" t="str">
        <f t="shared" si="20"/>
        <v/>
      </c>
      <c r="AJ83" s="13"/>
      <c r="AK83" s="2">
        <f t="shared" si="45"/>
        <v>14.5</v>
      </c>
      <c r="AL83" s="4">
        <f t="shared" si="21"/>
        <v>1.45</v>
      </c>
      <c r="AM83" s="4">
        <f t="shared" si="22"/>
        <v>0.5334</v>
      </c>
      <c r="AP83" s="4">
        <f t="shared" si="23"/>
        <v>0</v>
      </c>
      <c r="AQ83" s="13" t="str">
        <f t="shared" si="53"/>
        <v/>
      </c>
      <c r="AR83" s="4" t="str">
        <f t="shared" si="25"/>
        <v/>
      </c>
      <c r="AS83" s="13"/>
      <c r="AT83" s="2">
        <f t="shared" si="46"/>
        <v>14.5</v>
      </c>
      <c r="AU83" s="4">
        <f t="shared" si="26"/>
        <v>1.45</v>
      </c>
      <c r="AV83" s="4">
        <f t="shared" si="27"/>
        <v>0.5334</v>
      </c>
      <c r="AY83" s="4">
        <f t="shared" si="28"/>
        <v>0</v>
      </c>
      <c r="AZ83" s="13" t="str">
        <f t="shared" si="54"/>
        <v/>
      </c>
      <c r="BA83" s="4" t="str">
        <f t="shared" si="30"/>
        <v/>
      </c>
      <c r="BB83" s="13"/>
      <c r="BC83" s="2">
        <f t="shared" si="47"/>
        <v>14.5</v>
      </c>
      <c r="BD83" s="4">
        <f t="shared" si="31"/>
        <v>1.45</v>
      </c>
      <c r="BE83" s="4">
        <f t="shared" si="32"/>
        <v>0.5334</v>
      </c>
      <c r="BH83" s="4">
        <f t="shared" si="33"/>
        <v>0</v>
      </c>
      <c r="BI83" s="13" t="str">
        <f t="shared" si="55"/>
        <v/>
      </c>
      <c r="BJ83" s="4" t="str">
        <f t="shared" si="35"/>
        <v/>
      </c>
      <c r="BK83" s="13"/>
      <c r="BL83" s="2">
        <f t="shared" si="48"/>
        <v>14.5</v>
      </c>
      <c r="BM83" s="4">
        <f t="shared" si="36"/>
        <v>1.45</v>
      </c>
      <c r="BN83" s="4">
        <f t="shared" si="37"/>
        <v>0.5334</v>
      </c>
      <c r="BQ83" s="4">
        <f t="shared" si="38"/>
        <v>0</v>
      </c>
      <c r="BR83" s="13" t="str">
        <f t="shared" si="56"/>
        <v/>
      </c>
      <c r="BS83" s="4" t="str">
        <f t="shared" si="40"/>
        <v/>
      </c>
      <c r="BT83" s="25"/>
    </row>
    <row r="84">
      <c r="A84" s="2">
        <f t="shared" si="41"/>
        <v>15</v>
      </c>
      <c r="B84" s="4">
        <f t="shared" si="1"/>
        <v>1.5</v>
      </c>
      <c r="C84" s="4">
        <f t="shared" si="2"/>
        <v>0.508</v>
      </c>
      <c r="F84" s="4">
        <f t="shared" si="3"/>
        <v>0</v>
      </c>
      <c r="G84" s="13" t="str">
        <f t="shared" si="49"/>
        <v/>
      </c>
      <c r="H84" s="4" t="str">
        <f t="shared" si="5"/>
        <v/>
      </c>
      <c r="J84" s="2">
        <f t="shared" si="42"/>
        <v>15</v>
      </c>
      <c r="K84" s="4">
        <f t="shared" si="6"/>
        <v>1.5</v>
      </c>
      <c r="L84" s="4">
        <f t="shared" si="7"/>
        <v>0.508</v>
      </c>
      <c r="O84" s="4">
        <f t="shared" si="8"/>
        <v>0</v>
      </c>
      <c r="P84" s="13" t="str">
        <f t="shared" si="50"/>
        <v/>
      </c>
      <c r="Q84" s="4" t="str">
        <f t="shared" si="10"/>
        <v/>
      </c>
      <c r="S84" s="2">
        <f t="shared" si="43"/>
        <v>15</v>
      </c>
      <c r="T84" s="4">
        <f t="shared" si="11"/>
        <v>45</v>
      </c>
      <c r="U84" s="4">
        <f t="shared" si="12"/>
        <v>0.66</v>
      </c>
      <c r="V84" s="4">
        <f>152-1/16</f>
        <v>151.9375</v>
      </c>
      <c r="W84" s="2">
        <v>154.125</v>
      </c>
      <c r="X84" s="4">
        <f t="shared" si="13"/>
        <v>2.1875</v>
      </c>
      <c r="Y84" s="13">
        <f t="shared" si="51"/>
        <v>0.6741998625</v>
      </c>
      <c r="Z84" s="4">
        <f t="shared" si="15"/>
        <v>0.05452324109</v>
      </c>
      <c r="AB84" s="2">
        <f t="shared" si="44"/>
        <v>15</v>
      </c>
      <c r="AC84" s="4">
        <f t="shared" si="16"/>
        <v>45</v>
      </c>
      <c r="AD84" s="4">
        <f t="shared" si="17"/>
        <v>0.72</v>
      </c>
      <c r="AE84" s="4">
        <f>151.5</f>
        <v>151.5</v>
      </c>
      <c r="AF84" s="4">
        <f>154.625-1/32</f>
        <v>154.59375</v>
      </c>
      <c r="AG84" s="4">
        <f t="shared" si="18"/>
        <v>3.09375</v>
      </c>
      <c r="AH84" s="13">
        <f t="shared" si="52"/>
        <v>0.8070413803</v>
      </c>
      <c r="AI84" s="4">
        <f t="shared" si="20"/>
        <v>0.04262259711</v>
      </c>
      <c r="AJ84" s="13"/>
      <c r="AK84" s="2">
        <f t="shared" si="45"/>
        <v>15</v>
      </c>
      <c r="AL84" s="4">
        <f t="shared" si="21"/>
        <v>1.5</v>
      </c>
      <c r="AM84" s="4">
        <f t="shared" si="22"/>
        <v>0.508</v>
      </c>
      <c r="AP84" s="4">
        <f t="shared" si="23"/>
        <v>0</v>
      </c>
      <c r="AQ84" s="13" t="str">
        <f t="shared" si="53"/>
        <v/>
      </c>
      <c r="AR84" s="4" t="str">
        <f t="shared" si="25"/>
        <v/>
      </c>
      <c r="AS84" s="13"/>
      <c r="AT84" s="2">
        <f t="shared" si="46"/>
        <v>15</v>
      </c>
      <c r="AU84" s="4">
        <f t="shared" si="26"/>
        <v>1.5</v>
      </c>
      <c r="AV84" s="4">
        <f t="shared" si="27"/>
        <v>0.508</v>
      </c>
      <c r="AY84" s="4">
        <f t="shared" si="28"/>
        <v>0</v>
      </c>
      <c r="AZ84" s="13" t="str">
        <f t="shared" si="54"/>
        <v/>
      </c>
      <c r="BA84" s="4" t="str">
        <f t="shared" si="30"/>
        <v/>
      </c>
      <c r="BB84" s="13"/>
      <c r="BC84" s="2">
        <f t="shared" si="47"/>
        <v>15</v>
      </c>
      <c r="BD84" s="4">
        <f t="shared" si="31"/>
        <v>1.5</v>
      </c>
      <c r="BE84" s="4">
        <f t="shared" si="32"/>
        <v>0.508</v>
      </c>
      <c r="BH84" s="4">
        <f t="shared" si="33"/>
        <v>0</v>
      </c>
      <c r="BI84" s="13" t="str">
        <f t="shared" si="55"/>
        <v/>
      </c>
      <c r="BJ84" s="4" t="str">
        <f t="shared" si="35"/>
        <v/>
      </c>
      <c r="BK84" s="13"/>
      <c r="BL84" s="2">
        <f t="shared" si="48"/>
        <v>15</v>
      </c>
      <c r="BM84" s="4">
        <f t="shared" si="36"/>
        <v>1.5</v>
      </c>
      <c r="BN84" s="4">
        <f t="shared" si="37"/>
        <v>0.508</v>
      </c>
      <c r="BQ84" s="4">
        <f t="shared" si="38"/>
        <v>0</v>
      </c>
      <c r="BR84" s="13" t="str">
        <f t="shared" si="56"/>
        <v/>
      </c>
      <c r="BS84" s="4" t="str">
        <f t="shared" si="40"/>
        <v/>
      </c>
      <c r="BT84" s="25"/>
    </row>
    <row r="85">
      <c r="A85" s="2">
        <f t="shared" si="41"/>
        <v>15.5</v>
      </c>
      <c r="B85" s="4">
        <f t="shared" si="1"/>
        <v>1.55</v>
      </c>
      <c r="C85" s="4">
        <f t="shared" si="2"/>
        <v>0.4826</v>
      </c>
      <c r="F85" s="4">
        <f t="shared" si="3"/>
        <v>0</v>
      </c>
      <c r="G85" s="13" t="str">
        <f t="shared" si="49"/>
        <v/>
      </c>
      <c r="H85" s="4" t="str">
        <f t="shared" si="5"/>
        <v/>
      </c>
      <c r="J85" s="2">
        <f t="shared" si="42"/>
        <v>15.5</v>
      </c>
      <c r="K85" s="4">
        <f t="shared" si="6"/>
        <v>1.55</v>
      </c>
      <c r="L85" s="4">
        <f t="shared" si="7"/>
        <v>0.4826</v>
      </c>
      <c r="O85" s="4">
        <f t="shared" si="8"/>
        <v>0</v>
      </c>
      <c r="P85" s="13" t="str">
        <f t="shared" si="50"/>
        <v/>
      </c>
      <c r="Q85" s="4" t="str">
        <f t="shared" si="10"/>
        <v/>
      </c>
      <c r="S85" s="2">
        <f t="shared" si="43"/>
        <v>15.5</v>
      </c>
      <c r="T85" s="4">
        <f t="shared" si="11"/>
        <v>46.5</v>
      </c>
      <c r="U85" s="4">
        <f t="shared" si="12"/>
        <v>0.63</v>
      </c>
      <c r="X85" s="4">
        <f t="shared" si="13"/>
        <v>0</v>
      </c>
      <c r="Y85" s="13" t="str">
        <f t="shared" si="51"/>
        <v/>
      </c>
      <c r="Z85" s="4" t="str">
        <f t="shared" si="15"/>
        <v/>
      </c>
      <c r="AB85" s="2">
        <f t="shared" si="44"/>
        <v>15.5</v>
      </c>
      <c r="AC85" s="4">
        <f t="shared" si="16"/>
        <v>46.5</v>
      </c>
      <c r="AD85" s="4">
        <f t="shared" si="17"/>
        <v>0.69</v>
      </c>
      <c r="AG85" s="4">
        <f t="shared" si="18"/>
        <v>0</v>
      </c>
      <c r="AH85" s="13" t="str">
        <f t="shared" si="52"/>
        <v/>
      </c>
      <c r="AI85" s="4" t="str">
        <f t="shared" si="20"/>
        <v/>
      </c>
      <c r="AJ85" s="13"/>
      <c r="AK85" s="2">
        <f t="shared" si="45"/>
        <v>15.5</v>
      </c>
      <c r="AL85" s="4">
        <f t="shared" si="21"/>
        <v>1.55</v>
      </c>
      <c r="AM85" s="4">
        <f t="shared" si="22"/>
        <v>0.4826</v>
      </c>
      <c r="AP85" s="4">
        <f t="shared" si="23"/>
        <v>0</v>
      </c>
      <c r="AQ85" s="13" t="str">
        <f t="shared" si="53"/>
        <v/>
      </c>
      <c r="AR85" s="4" t="str">
        <f t="shared" si="25"/>
        <v/>
      </c>
      <c r="AS85" s="13"/>
      <c r="AT85" s="2">
        <f t="shared" si="46"/>
        <v>15.5</v>
      </c>
      <c r="AU85" s="4">
        <f t="shared" si="26"/>
        <v>1.55</v>
      </c>
      <c r="AV85" s="4">
        <f t="shared" si="27"/>
        <v>0.4826</v>
      </c>
      <c r="AY85" s="4">
        <f t="shared" si="28"/>
        <v>0</v>
      </c>
      <c r="AZ85" s="13" t="str">
        <f t="shared" si="54"/>
        <v/>
      </c>
      <c r="BA85" s="4" t="str">
        <f t="shared" si="30"/>
        <v/>
      </c>
      <c r="BB85" s="13"/>
      <c r="BC85" s="2">
        <f t="shared" si="47"/>
        <v>15.5</v>
      </c>
      <c r="BD85" s="4">
        <f t="shared" si="31"/>
        <v>1.55</v>
      </c>
      <c r="BE85" s="4">
        <f t="shared" si="32"/>
        <v>0.4826</v>
      </c>
      <c r="BH85" s="4">
        <f t="shared" si="33"/>
        <v>0</v>
      </c>
      <c r="BI85" s="13" t="str">
        <f t="shared" si="55"/>
        <v/>
      </c>
      <c r="BJ85" s="4" t="str">
        <f t="shared" si="35"/>
        <v/>
      </c>
      <c r="BK85" s="13"/>
      <c r="BL85" s="2">
        <f t="shared" si="48"/>
        <v>15.5</v>
      </c>
      <c r="BM85" s="4">
        <f t="shared" si="36"/>
        <v>1.55</v>
      </c>
      <c r="BN85" s="4">
        <f t="shared" si="37"/>
        <v>0.4826</v>
      </c>
      <c r="BQ85" s="4">
        <f t="shared" si="38"/>
        <v>0</v>
      </c>
      <c r="BR85" s="13" t="str">
        <f t="shared" si="56"/>
        <v/>
      </c>
      <c r="BS85" s="4" t="str">
        <f t="shared" si="40"/>
        <v/>
      </c>
      <c r="BT85" s="25"/>
    </row>
    <row r="86">
      <c r="A86" s="2">
        <f t="shared" si="41"/>
        <v>16</v>
      </c>
      <c r="B86" s="4">
        <f t="shared" si="1"/>
        <v>1.6</v>
      </c>
      <c r="C86" s="4">
        <f t="shared" si="2"/>
        <v>0.4572</v>
      </c>
      <c r="F86" s="4">
        <f t="shared" si="3"/>
        <v>0</v>
      </c>
      <c r="G86" s="13" t="str">
        <f t="shared" si="49"/>
        <v/>
      </c>
      <c r="H86" s="4" t="str">
        <f t="shared" si="5"/>
        <v/>
      </c>
      <c r="J86" s="2">
        <f t="shared" si="42"/>
        <v>16</v>
      </c>
      <c r="K86" s="4">
        <f t="shared" si="6"/>
        <v>1.6</v>
      </c>
      <c r="L86" s="4">
        <f t="shared" si="7"/>
        <v>0.4572</v>
      </c>
      <c r="O86" s="4">
        <f t="shared" si="8"/>
        <v>0</v>
      </c>
      <c r="P86" s="13" t="str">
        <f t="shared" si="50"/>
        <v/>
      </c>
      <c r="Q86" s="4" t="str">
        <f t="shared" si="10"/>
        <v/>
      </c>
      <c r="S86" s="2">
        <f t="shared" si="43"/>
        <v>16</v>
      </c>
      <c r="T86" s="4">
        <f t="shared" si="11"/>
        <v>48</v>
      </c>
      <c r="U86" s="4">
        <f t="shared" si="12"/>
        <v>0.6</v>
      </c>
      <c r="V86" s="4">
        <f>152+3/16</f>
        <v>152.1875</v>
      </c>
      <c r="W86" s="4">
        <f>153.875+1/32</f>
        <v>153.90625</v>
      </c>
      <c r="X86" s="4">
        <f t="shared" si="13"/>
        <v>1.71875</v>
      </c>
      <c r="Y86" s="13">
        <f t="shared" si="51"/>
        <v>0.5976143047</v>
      </c>
      <c r="Z86" s="4">
        <f t="shared" si="15"/>
        <v>0.05252226982</v>
      </c>
      <c r="AB86" s="2">
        <f t="shared" si="44"/>
        <v>16</v>
      </c>
      <c r="AC86" s="4">
        <f t="shared" si="16"/>
        <v>48</v>
      </c>
      <c r="AD86" s="4">
        <f t="shared" si="17"/>
        <v>0.66</v>
      </c>
      <c r="AE86" s="4">
        <f>151.625-1/32</f>
        <v>151.59375</v>
      </c>
      <c r="AF86" s="4">
        <f>154.5-1/32</f>
        <v>154.46875</v>
      </c>
      <c r="AG86" s="4">
        <f t="shared" si="18"/>
        <v>2.875</v>
      </c>
      <c r="AH86" s="13">
        <f t="shared" si="52"/>
        <v>0.7779866052</v>
      </c>
      <c r="AI86" s="4">
        <f t="shared" si="20"/>
        <v>0.04231850243</v>
      </c>
      <c r="AJ86" s="13"/>
      <c r="AK86" s="2">
        <f t="shared" si="45"/>
        <v>16</v>
      </c>
      <c r="AL86" s="4">
        <f t="shared" si="21"/>
        <v>1.6</v>
      </c>
      <c r="AM86" s="4">
        <f t="shared" si="22"/>
        <v>0.4572</v>
      </c>
      <c r="AP86" s="4">
        <f t="shared" si="23"/>
        <v>0</v>
      </c>
      <c r="AQ86" s="13" t="str">
        <f t="shared" si="53"/>
        <v/>
      </c>
      <c r="AR86" s="4" t="str">
        <f t="shared" si="25"/>
        <v/>
      </c>
      <c r="AS86" s="13"/>
      <c r="AT86" s="2">
        <f t="shared" si="46"/>
        <v>16</v>
      </c>
      <c r="AU86" s="4">
        <f t="shared" si="26"/>
        <v>1.6</v>
      </c>
      <c r="AV86" s="4">
        <f t="shared" si="27"/>
        <v>0.4572</v>
      </c>
      <c r="AY86" s="4">
        <f t="shared" si="28"/>
        <v>0</v>
      </c>
      <c r="AZ86" s="13" t="str">
        <f t="shared" si="54"/>
        <v/>
      </c>
      <c r="BA86" s="4" t="str">
        <f t="shared" si="30"/>
        <v/>
      </c>
      <c r="BB86" s="13"/>
      <c r="BC86" s="2">
        <f t="shared" si="47"/>
        <v>16</v>
      </c>
      <c r="BD86" s="4">
        <f t="shared" si="31"/>
        <v>1.6</v>
      </c>
      <c r="BE86" s="4">
        <f t="shared" si="32"/>
        <v>0.4572</v>
      </c>
      <c r="BH86" s="4">
        <f t="shared" si="33"/>
        <v>0</v>
      </c>
      <c r="BI86" s="13" t="str">
        <f t="shared" si="55"/>
        <v/>
      </c>
      <c r="BJ86" s="4" t="str">
        <f t="shared" si="35"/>
        <v/>
      </c>
      <c r="BK86" s="13"/>
      <c r="BL86" s="2">
        <f t="shared" si="48"/>
        <v>16</v>
      </c>
      <c r="BM86" s="4">
        <f t="shared" si="36"/>
        <v>1.6</v>
      </c>
      <c r="BN86" s="4">
        <f t="shared" si="37"/>
        <v>0.4572</v>
      </c>
      <c r="BQ86" s="4">
        <f t="shared" si="38"/>
        <v>0</v>
      </c>
      <c r="BR86" s="13" t="str">
        <f t="shared" si="56"/>
        <v/>
      </c>
      <c r="BS86" s="4" t="str">
        <f t="shared" si="40"/>
        <v/>
      </c>
      <c r="BT86" s="25"/>
    </row>
    <row r="87">
      <c r="A87" s="2">
        <f t="shared" si="41"/>
        <v>16.5</v>
      </c>
      <c r="B87" s="4">
        <f t="shared" si="1"/>
        <v>1.65</v>
      </c>
      <c r="C87" s="4">
        <f t="shared" si="2"/>
        <v>0.4318</v>
      </c>
      <c r="F87" s="4">
        <f t="shared" si="3"/>
        <v>0</v>
      </c>
      <c r="G87" s="13" t="str">
        <f t="shared" si="49"/>
        <v/>
      </c>
      <c r="H87" s="4" t="str">
        <f t="shared" si="5"/>
        <v/>
      </c>
      <c r="J87" s="2">
        <f t="shared" si="42"/>
        <v>16.5</v>
      </c>
      <c r="K87" s="4">
        <f t="shared" si="6"/>
        <v>1.65</v>
      </c>
      <c r="L87" s="4">
        <f t="shared" si="7"/>
        <v>0.4318</v>
      </c>
      <c r="O87" s="4">
        <f t="shared" si="8"/>
        <v>0</v>
      </c>
      <c r="P87" s="13" t="str">
        <f t="shared" si="50"/>
        <v/>
      </c>
      <c r="Q87" s="4" t="str">
        <f t="shared" si="10"/>
        <v/>
      </c>
      <c r="S87" s="2">
        <f t="shared" si="43"/>
        <v>16.5</v>
      </c>
      <c r="T87" s="4">
        <f t="shared" si="11"/>
        <v>49.5</v>
      </c>
      <c r="U87" s="4">
        <f t="shared" si="12"/>
        <v>0.57</v>
      </c>
      <c r="X87" s="4">
        <f t="shared" si="13"/>
        <v>0</v>
      </c>
      <c r="Y87" s="13" t="str">
        <f t="shared" si="51"/>
        <v/>
      </c>
      <c r="Z87" s="4" t="str">
        <f t="shared" si="15"/>
        <v/>
      </c>
      <c r="AB87" s="2">
        <f t="shared" si="44"/>
        <v>16.5</v>
      </c>
      <c r="AC87" s="4">
        <f t="shared" si="16"/>
        <v>49.5</v>
      </c>
      <c r="AD87" s="4">
        <f t="shared" si="17"/>
        <v>0.63</v>
      </c>
      <c r="AG87" s="4">
        <f t="shared" si="18"/>
        <v>0</v>
      </c>
      <c r="AH87" s="13" t="str">
        <f t="shared" si="52"/>
        <v/>
      </c>
      <c r="AI87" s="4" t="str">
        <f t="shared" si="20"/>
        <v/>
      </c>
      <c r="AJ87" s="13"/>
      <c r="AK87" s="2">
        <f t="shared" si="45"/>
        <v>16.5</v>
      </c>
      <c r="AL87" s="4">
        <f t="shared" si="21"/>
        <v>1.65</v>
      </c>
      <c r="AM87" s="4">
        <f t="shared" si="22"/>
        <v>0.4318</v>
      </c>
      <c r="AP87" s="4">
        <f t="shared" si="23"/>
        <v>0</v>
      </c>
      <c r="AQ87" s="13" t="str">
        <f t="shared" si="53"/>
        <v/>
      </c>
      <c r="AR87" s="4" t="str">
        <f t="shared" si="25"/>
        <v/>
      </c>
      <c r="AS87" s="13"/>
      <c r="AT87" s="2">
        <f t="shared" si="46"/>
        <v>16.5</v>
      </c>
      <c r="AU87" s="4">
        <f t="shared" si="26"/>
        <v>1.65</v>
      </c>
      <c r="AV87" s="4">
        <f t="shared" si="27"/>
        <v>0.4318</v>
      </c>
      <c r="AY87" s="4">
        <f t="shared" si="28"/>
        <v>0</v>
      </c>
      <c r="AZ87" s="13" t="str">
        <f t="shared" si="54"/>
        <v/>
      </c>
      <c r="BA87" s="4" t="str">
        <f t="shared" si="30"/>
        <v/>
      </c>
      <c r="BB87" s="13"/>
      <c r="BC87" s="2">
        <f t="shared" si="47"/>
        <v>16.5</v>
      </c>
      <c r="BD87" s="4">
        <f t="shared" si="31"/>
        <v>1.65</v>
      </c>
      <c r="BE87" s="4">
        <f t="shared" si="32"/>
        <v>0.4318</v>
      </c>
      <c r="BH87" s="4">
        <f t="shared" si="33"/>
        <v>0</v>
      </c>
      <c r="BI87" s="13" t="str">
        <f t="shared" si="55"/>
        <v/>
      </c>
      <c r="BJ87" s="4" t="str">
        <f t="shared" si="35"/>
        <v/>
      </c>
      <c r="BK87" s="13"/>
      <c r="BL87" s="2">
        <f t="shared" si="48"/>
        <v>16.5</v>
      </c>
      <c r="BM87" s="4">
        <f t="shared" si="36"/>
        <v>1.65</v>
      </c>
      <c r="BN87" s="4">
        <f t="shared" si="37"/>
        <v>0.4318</v>
      </c>
      <c r="BQ87" s="4">
        <f t="shared" si="38"/>
        <v>0</v>
      </c>
      <c r="BR87" s="13" t="str">
        <f t="shared" si="56"/>
        <v/>
      </c>
      <c r="BS87" s="4" t="str">
        <f t="shared" si="40"/>
        <v/>
      </c>
      <c r="BT87" s="25"/>
    </row>
    <row r="88">
      <c r="A88" s="2">
        <f t="shared" si="41"/>
        <v>17</v>
      </c>
      <c r="B88" s="4">
        <f t="shared" si="1"/>
        <v>1.7</v>
      </c>
      <c r="C88" s="4">
        <f t="shared" si="2"/>
        <v>0.4064</v>
      </c>
      <c r="F88" s="4">
        <f t="shared" si="3"/>
        <v>0</v>
      </c>
      <c r="G88" s="13" t="str">
        <f t="shared" si="49"/>
        <v/>
      </c>
      <c r="H88" s="4" t="str">
        <f t="shared" si="5"/>
        <v/>
      </c>
      <c r="J88" s="2">
        <f t="shared" si="42"/>
        <v>17</v>
      </c>
      <c r="K88" s="4">
        <f t="shared" si="6"/>
        <v>1.7</v>
      </c>
      <c r="L88" s="4">
        <f t="shared" si="7"/>
        <v>0.4064</v>
      </c>
      <c r="O88" s="4">
        <f t="shared" si="8"/>
        <v>0</v>
      </c>
      <c r="P88" s="13" t="str">
        <f t="shared" si="50"/>
        <v/>
      </c>
      <c r="Q88" s="4" t="str">
        <f t="shared" si="10"/>
        <v/>
      </c>
      <c r="S88" s="2">
        <f t="shared" si="43"/>
        <v>17</v>
      </c>
      <c r="T88" s="4">
        <f t="shared" si="11"/>
        <v>51</v>
      </c>
      <c r="U88" s="4">
        <f t="shared" si="12"/>
        <v>0.54</v>
      </c>
      <c r="V88" s="4">
        <f>152.375</f>
        <v>152.375</v>
      </c>
      <c r="W88" s="4">
        <f>153.75</f>
        <v>153.75</v>
      </c>
      <c r="X88" s="4">
        <f t="shared" si="13"/>
        <v>1.375</v>
      </c>
      <c r="Y88" s="13">
        <f t="shared" si="51"/>
        <v>0.5345224838</v>
      </c>
      <c r="Z88" s="4">
        <f t="shared" si="15"/>
        <v>0.04770660586</v>
      </c>
      <c r="AB88" s="2">
        <f t="shared" si="44"/>
        <v>17</v>
      </c>
      <c r="AC88" s="4">
        <f t="shared" si="16"/>
        <v>51</v>
      </c>
      <c r="AD88" s="4">
        <f t="shared" si="17"/>
        <v>0.6</v>
      </c>
      <c r="AE88" s="4">
        <f>151+11/16</f>
        <v>151.6875</v>
      </c>
      <c r="AF88" s="4">
        <f>154.375+1/32</f>
        <v>154.40625</v>
      </c>
      <c r="AG88" s="4">
        <f t="shared" si="18"/>
        <v>2.71875</v>
      </c>
      <c r="AH88" s="13">
        <f t="shared" si="52"/>
        <v>0.7565503427</v>
      </c>
      <c r="AI88" s="4">
        <f t="shared" si="20"/>
        <v>0.04068059774</v>
      </c>
      <c r="AJ88" s="13"/>
      <c r="AK88" s="2">
        <f t="shared" si="45"/>
        <v>17</v>
      </c>
      <c r="AL88" s="4">
        <f t="shared" si="21"/>
        <v>1.7</v>
      </c>
      <c r="AM88" s="4">
        <f t="shared" si="22"/>
        <v>0.4064</v>
      </c>
      <c r="AP88" s="4">
        <f t="shared" si="23"/>
        <v>0</v>
      </c>
      <c r="AQ88" s="13" t="str">
        <f t="shared" si="53"/>
        <v/>
      </c>
      <c r="AR88" s="4" t="str">
        <f t="shared" si="25"/>
        <v/>
      </c>
      <c r="AS88" s="13"/>
      <c r="AT88" s="2">
        <f t="shared" si="46"/>
        <v>17</v>
      </c>
      <c r="AU88" s="4">
        <f t="shared" si="26"/>
        <v>1.7</v>
      </c>
      <c r="AV88" s="4">
        <f t="shared" si="27"/>
        <v>0.4064</v>
      </c>
      <c r="AY88" s="4">
        <f t="shared" si="28"/>
        <v>0</v>
      </c>
      <c r="AZ88" s="13" t="str">
        <f t="shared" si="54"/>
        <v/>
      </c>
      <c r="BA88" s="4" t="str">
        <f t="shared" si="30"/>
        <v/>
      </c>
      <c r="BB88" s="13"/>
      <c r="BC88" s="2">
        <f t="shared" si="47"/>
        <v>17</v>
      </c>
      <c r="BD88" s="4">
        <f t="shared" si="31"/>
        <v>1.7</v>
      </c>
      <c r="BE88" s="4">
        <f t="shared" si="32"/>
        <v>0.4064</v>
      </c>
      <c r="BH88" s="4">
        <f t="shared" si="33"/>
        <v>0</v>
      </c>
      <c r="BI88" s="13" t="str">
        <f t="shared" si="55"/>
        <v/>
      </c>
      <c r="BJ88" s="4" t="str">
        <f t="shared" si="35"/>
        <v/>
      </c>
      <c r="BK88" s="13"/>
      <c r="BL88" s="2">
        <f t="shared" si="48"/>
        <v>17</v>
      </c>
      <c r="BM88" s="4">
        <f t="shared" si="36"/>
        <v>1.7</v>
      </c>
      <c r="BN88" s="4">
        <f t="shared" si="37"/>
        <v>0.4064</v>
      </c>
      <c r="BQ88" s="4">
        <f t="shared" si="38"/>
        <v>0</v>
      </c>
      <c r="BR88" s="13" t="str">
        <f t="shared" si="56"/>
        <v/>
      </c>
      <c r="BS88" s="4" t="str">
        <f t="shared" si="40"/>
        <v/>
      </c>
      <c r="BT88" s="25"/>
    </row>
    <row r="89">
      <c r="A89" s="2">
        <f t="shared" si="41"/>
        <v>17.5</v>
      </c>
      <c r="B89" s="4">
        <f t="shared" si="1"/>
        <v>1.75</v>
      </c>
      <c r="C89" s="4">
        <f t="shared" si="2"/>
        <v>0.381</v>
      </c>
      <c r="F89" s="4">
        <f t="shared" si="3"/>
        <v>0</v>
      </c>
      <c r="G89" s="13" t="str">
        <f t="shared" si="49"/>
        <v/>
      </c>
      <c r="H89" s="4" t="str">
        <f t="shared" si="5"/>
        <v/>
      </c>
      <c r="J89" s="2">
        <f t="shared" si="42"/>
        <v>17.5</v>
      </c>
      <c r="K89" s="4">
        <f t="shared" si="6"/>
        <v>1.75</v>
      </c>
      <c r="L89" s="4">
        <f t="shared" si="7"/>
        <v>0.381</v>
      </c>
      <c r="O89" s="4">
        <f t="shared" si="8"/>
        <v>0</v>
      </c>
      <c r="P89" s="13" t="str">
        <f t="shared" si="50"/>
        <v/>
      </c>
      <c r="Q89" s="4" t="str">
        <f t="shared" si="10"/>
        <v/>
      </c>
      <c r="S89" s="2">
        <f t="shared" si="43"/>
        <v>17.5</v>
      </c>
      <c r="T89" s="4">
        <f t="shared" si="11"/>
        <v>52.5</v>
      </c>
      <c r="U89" s="4">
        <f t="shared" si="12"/>
        <v>0.51</v>
      </c>
      <c r="X89" s="4">
        <f t="shared" si="13"/>
        <v>0</v>
      </c>
      <c r="Y89" s="13" t="str">
        <f t="shared" si="51"/>
        <v/>
      </c>
      <c r="Z89" s="4" t="str">
        <f t="shared" si="15"/>
        <v/>
      </c>
      <c r="AB89" s="2">
        <f t="shared" si="44"/>
        <v>17.5</v>
      </c>
      <c r="AC89" s="4">
        <f t="shared" si="16"/>
        <v>52.5</v>
      </c>
      <c r="AD89" s="4">
        <f t="shared" si="17"/>
        <v>0.57</v>
      </c>
      <c r="AG89" s="4">
        <f t="shared" si="18"/>
        <v>0</v>
      </c>
      <c r="AH89" s="13" t="str">
        <f t="shared" si="52"/>
        <v/>
      </c>
      <c r="AI89" s="4" t="str">
        <f t="shared" si="20"/>
        <v/>
      </c>
      <c r="AJ89" s="13"/>
      <c r="AK89" s="2">
        <f t="shared" si="45"/>
        <v>17.5</v>
      </c>
      <c r="AL89" s="4">
        <f t="shared" si="21"/>
        <v>1.75</v>
      </c>
      <c r="AM89" s="4">
        <f t="shared" si="22"/>
        <v>0.381</v>
      </c>
      <c r="AP89" s="4">
        <f t="shared" si="23"/>
        <v>0</v>
      </c>
      <c r="AQ89" s="13" t="str">
        <f t="shared" si="53"/>
        <v/>
      </c>
      <c r="AR89" s="4" t="str">
        <f t="shared" si="25"/>
        <v/>
      </c>
      <c r="AS89" s="13"/>
      <c r="AT89" s="2">
        <f t="shared" si="46"/>
        <v>17.5</v>
      </c>
      <c r="AU89" s="4">
        <f t="shared" si="26"/>
        <v>1.75</v>
      </c>
      <c r="AV89" s="4">
        <f t="shared" si="27"/>
        <v>0.381</v>
      </c>
      <c r="AY89" s="4">
        <f t="shared" si="28"/>
        <v>0</v>
      </c>
      <c r="AZ89" s="13" t="str">
        <f t="shared" si="54"/>
        <v/>
      </c>
      <c r="BA89" s="4" t="str">
        <f t="shared" si="30"/>
        <v/>
      </c>
      <c r="BB89" s="13"/>
      <c r="BC89" s="2">
        <f t="shared" si="47"/>
        <v>17.5</v>
      </c>
      <c r="BD89" s="4">
        <f t="shared" si="31"/>
        <v>1.75</v>
      </c>
      <c r="BE89" s="4">
        <f t="shared" si="32"/>
        <v>0.381</v>
      </c>
      <c r="BH89" s="4">
        <f t="shared" si="33"/>
        <v>0</v>
      </c>
      <c r="BI89" s="13" t="str">
        <f t="shared" si="55"/>
        <v/>
      </c>
      <c r="BJ89" s="4" t="str">
        <f t="shared" si="35"/>
        <v/>
      </c>
      <c r="BK89" s="13"/>
      <c r="BL89" s="2">
        <f t="shared" si="48"/>
        <v>17.5</v>
      </c>
      <c r="BM89" s="4">
        <f t="shared" si="36"/>
        <v>1.75</v>
      </c>
      <c r="BN89" s="4">
        <f t="shared" si="37"/>
        <v>0.381</v>
      </c>
      <c r="BQ89" s="4">
        <f t="shared" si="38"/>
        <v>0</v>
      </c>
      <c r="BR89" s="13" t="str">
        <f t="shared" si="56"/>
        <v/>
      </c>
      <c r="BS89" s="4" t="str">
        <f t="shared" si="40"/>
        <v/>
      </c>
      <c r="BT89" s="25"/>
    </row>
    <row r="90">
      <c r="A90" s="2">
        <f t="shared" si="41"/>
        <v>18</v>
      </c>
      <c r="B90" s="4">
        <f t="shared" si="1"/>
        <v>1.8</v>
      </c>
      <c r="C90" s="4">
        <f t="shared" si="2"/>
        <v>0.3556</v>
      </c>
      <c r="F90" s="4">
        <f t="shared" si="3"/>
        <v>0</v>
      </c>
      <c r="G90" s="13" t="str">
        <f t="shared" si="49"/>
        <v/>
      </c>
      <c r="H90" s="4" t="str">
        <f t="shared" si="5"/>
        <v/>
      </c>
      <c r="J90" s="2">
        <f t="shared" si="42"/>
        <v>18</v>
      </c>
      <c r="K90" s="4">
        <f t="shared" si="6"/>
        <v>1.8</v>
      </c>
      <c r="L90" s="4">
        <f t="shared" si="7"/>
        <v>0.3556</v>
      </c>
      <c r="O90" s="4">
        <f t="shared" si="8"/>
        <v>0</v>
      </c>
      <c r="P90" s="13" t="str">
        <f t="shared" si="50"/>
        <v/>
      </c>
      <c r="Q90" s="4" t="str">
        <f t="shared" si="10"/>
        <v/>
      </c>
      <c r="S90" s="2">
        <f t="shared" si="43"/>
        <v>18</v>
      </c>
      <c r="T90" s="4">
        <f t="shared" si="11"/>
        <v>54</v>
      </c>
      <c r="U90" s="4">
        <f t="shared" si="12"/>
        <v>0.48</v>
      </c>
      <c r="V90" s="4">
        <f>152+9/16</f>
        <v>152.5625</v>
      </c>
      <c r="W90" s="4">
        <f>153.5+1/32</f>
        <v>153.53125</v>
      </c>
      <c r="X90" s="4">
        <f t="shared" si="13"/>
        <v>0.96875</v>
      </c>
      <c r="Y90" s="13">
        <f t="shared" si="51"/>
        <v>0.4486632382</v>
      </c>
      <c r="Z90" s="4">
        <f t="shared" si="15"/>
        <v>0.04099402484</v>
      </c>
      <c r="AB90" s="2">
        <f t="shared" si="44"/>
        <v>18</v>
      </c>
      <c r="AC90" s="4">
        <f t="shared" si="16"/>
        <v>54</v>
      </c>
      <c r="AD90" s="4">
        <f t="shared" si="17"/>
        <v>0.54</v>
      </c>
      <c r="AE90" s="4">
        <f>151.75-1/32</f>
        <v>151.71875</v>
      </c>
      <c r="AF90" s="4">
        <f>154.25+1/32</f>
        <v>154.28125</v>
      </c>
      <c r="AG90" s="4">
        <f t="shared" si="18"/>
        <v>2.5625</v>
      </c>
      <c r="AH90" s="13">
        <f t="shared" si="52"/>
        <v>0.734488723</v>
      </c>
      <c r="AI90" s="4">
        <f t="shared" si="20"/>
        <v>0.03876164394</v>
      </c>
      <c r="AJ90" s="13"/>
      <c r="AK90" s="2">
        <f t="shared" si="45"/>
        <v>18</v>
      </c>
      <c r="AL90" s="4">
        <f t="shared" si="21"/>
        <v>1.8</v>
      </c>
      <c r="AM90" s="4">
        <f t="shared" si="22"/>
        <v>0.3556</v>
      </c>
      <c r="AP90" s="4">
        <f t="shared" si="23"/>
        <v>0</v>
      </c>
      <c r="AQ90" s="13" t="str">
        <f t="shared" si="53"/>
        <v/>
      </c>
      <c r="AR90" s="4" t="str">
        <f t="shared" si="25"/>
        <v/>
      </c>
      <c r="AS90" s="13"/>
      <c r="AT90" s="2">
        <f t="shared" si="46"/>
        <v>18</v>
      </c>
      <c r="AU90" s="4">
        <f t="shared" si="26"/>
        <v>1.8</v>
      </c>
      <c r="AV90" s="4">
        <f t="shared" si="27"/>
        <v>0.3556</v>
      </c>
      <c r="AY90" s="4">
        <f t="shared" si="28"/>
        <v>0</v>
      </c>
      <c r="AZ90" s="13" t="str">
        <f t="shared" si="54"/>
        <v/>
      </c>
      <c r="BA90" s="4" t="str">
        <f t="shared" si="30"/>
        <v/>
      </c>
      <c r="BB90" s="13"/>
      <c r="BC90" s="2">
        <f t="shared" si="47"/>
        <v>18</v>
      </c>
      <c r="BD90" s="4">
        <f t="shared" si="31"/>
        <v>1.8</v>
      </c>
      <c r="BE90" s="4">
        <f t="shared" si="32"/>
        <v>0.3556</v>
      </c>
      <c r="BH90" s="4">
        <f t="shared" si="33"/>
        <v>0</v>
      </c>
      <c r="BI90" s="13" t="str">
        <f t="shared" si="55"/>
        <v/>
      </c>
      <c r="BJ90" s="4" t="str">
        <f t="shared" si="35"/>
        <v/>
      </c>
      <c r="BK90" s="13"/>
      <c r="BL90" s="2">
        <f t="shared" si="48"/>
        <v>18</v>
      </c>
      <c r="BM90" s="4">
        <f t="shared" si="36"/>
        <v>1.8</v>
      </c>
      <c r="BN90" s="4">
        <f t="shared" si="37"/>
        <v>0.3556</v>
      </c>
      <c r="BQ90" s="4">
        <f t="shared" si="38"/>
        <v>0</v>
      </c>
      <c r="BR90" s="13" t="str">
        <f t="shared" si="56"/>
        <v/>
      </c>
      <c r="BS90" s="4" t="str">
        <f t="shared" si="40"/>
        <v/>
      </c>
      <c r="BT90" s="25"/>
    </row>
    <row r="91">
      <c r="A91" s="2">
        <f t="shared" si="41"/>
        <v>18.5</v>
      </c>
      <c r="B91" s="4">
        <f t="shared" si="1"/>
        <v>1.85</v>
      </c>
      <c r="C91" s="4">
        <f t="shared" si="2"/>
        <v>0.3302</v>
      </c>
      <c r="F91" s="4">
        <f t="shared" si="3"/>
        <v>0</v>
      </c>
      <c r="G91" s="13" t="str">
        <f t="shared" si="49"/>
        <v/>
      </c>
      <c r="H91" s="4" t="str">
        <f t="shared" si="5"/>
        <v/>
      </c>
      <c r="J91" s="2">
        <f t="shared" si="42"/>
        <v>18.5</v>
      </c>
      <c r="K91" s="4">
        <f t="shared" si="6"/>
        <v>1.85</v>
      </c>
      <c r="L91" s="4">
        <f t="shared" si="7"/>
        <v>0.3302</v>
      </c>
      <c r="O91" s="4">
        <f t="shared" si="8"/>
        <v>0</v>
      </c>
      <c r="P91" s="13" t="str">
        <f t="shared" si="50"/>
        <v/>
      </c>
      <c r="Q91" s="4" t="str">
        <f t="shared" si="10"/>
        <v/>
      </c>
      <c r="S91" s="2">
        <f t="shared" si="43"/>
        <v>18.5</v>
      </c>
      <c r="T91" s="4">
        <f t="shared" si="11"/>
        <v>55.5</v>
      </c>
      <c r="U91" s="4">
        <f t="shared" si="12"/>
        <v>0.45</v>
      </c>
      <c r="X91" s="4">
        <f t="shared" si="13"/>
        <v>0</v>
      </c>
      <c r="Y91" s="13" t="str">
        <f t="shared" si="51"/>
        <v/>
      </c>
      <c r="Z91" s="4" t="str">
        <f t="shared" si="15"/>
        <v/>
      </c>
      <c r="AB91" s="2">
        <f t="shared" si="44"/>
        <v>18.5</v>
      </c>
      <c r="AC91" s="4">
        <f t="shared" si="16"/>
        <v>55.5</v>
      </c>
      <c r="AD91" s="4">
        <f t="shared" si="17"/>
        <v>0.51</v>
      </c>
      <c r="AG91" s="4">
        <f t="shared" si="18"/>
        <v>0</v>
      </c>
      <c r="AH91" s="13" t="str">
        <f t="shared" si="52"/>
        <v/>
      </c>
      <c r="AI91" s="4" t="str">
        <f t="shared" si="20"/>
        <v/>
      </c>
      <c r="AJ91" s="13"/>
      <c r="AK91" s="2">
        <f t="shared" si="45"/>
        <v>18.5</v>
      </c>
      <c r="AL91" s="4">
        <f t="shared" si="21"/>
        <v>1.85</v>
      </c>
      <c r="AM91" s="4">
        <f t="shared" si="22"/>
        <v>0.3302</v>
      </c>
      <c r="AP91" s="4">
        <f t="shared" si="23"/>
        <v>0</v>
      </c>
      <c r="AQ91" s="13" t="str">
        <f t="shared" si="53"/>
        <v/>
      </c>
      <c r="AR91" s="4" t="str">
        <f t="shared" si="25"/>
        <v/>
      </c>
      <c r="AS91" s="13"/>
      <c r="AT91" s="2">
        <f t="shared" si="46"/>
        <v>18.5</v>
      </c>
      <c r="AU91" s="4">
        <f t="shared" si="26"/>
        <v>1.85</v>
      </c>
      <c r="AV91" s="4">
        <f t="shared" si="27"/>
        <v>0.3302</v>
      </c>
      <c r="AY91" s="4">
        <f t="shared" si="28"/>
        <v>0</v>
      </c>
      <c r="AZ91" s="13" t="str">
        <f t="shared" si="54"/>
        <v/>
      </c>
      <c r="BA91" s="4" t="str">
        <f t="shared" si="30"/>
        <v/>
      </c>
      <c r="BB91" s="13"/>
      <c r="BC91" s="2">
        <f t="shared" si="47"/>
        <v>18.5</v>
      </c>
      <c r="BD91" s="4">
        <f t="shared" si="31"/>
        <v>1.85</v>
      </c>
      <c r="BE91" s="4">
        <f t="shared" si="32"/>
        <v>0.3302</v>
      </c>
      <c r="BH91" s="4">
        <f t="shared" si="33"/>
        <v>0</v>
      </c>
      <c r="BI91" s="13" t="str">
        <f t="shared" si="55"/>
        <v/>
      </c>
      <c r="BJ91" s="4" t="str">
        <f t="shared" si="35"/>
        <v/>
      </c>
      <c r="BK91" s="13"/>
      <c r="BL91" s="2">
        <f t="shared" si="48"/>
        <v>18.5</v>
      </c>
      <c r="BM91" s="4">
        <f t="shared" si="36"/>
        <v>1.85</v>
      </c>
      <c r="BN91" s="4">
        <f t="shared" si="37"/>
        <v>0.3302</v>
      </c>
      <c r="BQ91" s="4">
        <f t="shared" si="38"/>
        <v>0</v>
      </c>
      <c r="BR91" s="13" t="str">
        <f t="shared" si="56"/>
        <v/>
      </c>
      <c r="BS91" s="4" t="str">
        <f t="shared" si="40"/>
        <v/>
      </c>
      <c r="BT91" s="25"/>
    </row>
    <row r="92">
      <c r="A92" s="2">
        <f t="shared" si="41"/>
        <v>19</v>
      </c>
      <c r="B92" s="4">
        <f t="shared" si="1"/>
        <v>1.9</v>
      </c>
      <c r="C92" s="4">
        <f t="shared" si="2"/>
        <v>0.3048</v>
      </c>
      <c r="F92" s="4">
        <f t="shared" si="3"/>
        <v>0</v>
      </c>
      <c r="G92" s="13" t="str">
        <f t="shared" si="49"/>
        <v/>
      </c>
      <c r="H92" s="4" t="str">
        <f t="shared" si="5"/>
        <v/>
      </c>
      <c r="J92" s="2">
        <f t="shared" si="42"/>
        <v>19</v>
      </c>
      <c r="K92" s="4">
        <f t="shared" si="6"/>
        <v>1.9</v>
      </c>
      <c r="L92" s="4">
        <f t="shared" si="7"/>
        <v>0.3048</v>
      </c>
      <c r="O92" s="4">
        <f t="shared" si="8"/>
        <v>0</v>
      </c>
      <c r="P92" s="13" t="str">
        <f t="shared" si="50"/>
        <v/>
      </c>
      <c r="Q92" s="4" t="str">
        <f t="shared" si="10"/>
        <v/>
      </c>
      <c r="S92" s="2">
        <f t="shared" si="43"/>
        <v>19</v>
      </c>
      <c r="T92" s="4">
        <f t="shared" si="11"/>
        <v>57</v>
      </c>
      <c r="U92" s="4">
        <f t="shared" si="12"/>
        <v>0.42</v>
      </c>
      <c r="V92" s="4">
        <f>152+11/16</f>
        <v>152.6875</v>
      </c>
      <c r="W92" s="4">
        <f>153.375</f>
        <v>153.375</v>
      </c>
      <c r="X92" s="4">
        <f t="shared" si="13"/>
        <v>0.6875</v>
      </c>
      <c r="Y92" s="13">
        <f t="shared" si="51"/>
        <v>0.377964473</v>
      </c>
      <c r="Z92" s="4">
        <f t="shared" si="15"/>
        <v>0.03318161685</v>
      </c>
      <c r="AB92" s="2">
        <f t="shared" si="44"/>
        <v>19</v>
      </c>
      <c r="AC92" s="4">
        <f t="shared" si="16"/>
        <v>57</v>
      </c>
      <c r="AD92" s="4">
        <f t="shared" si="17"/>
        <v>0.48</v>
      </c>
      <c r="AE92" s="4">
        <f>151.875</f>
        <v>151.875</v>
      </c>
      <c r="AF92" s="4">
        <f>154.25-1/32</f>
        <v>154.21875</v>
      </c>
      <c r="AG92" s="4">
        <f t="shared" si="18"/>
        <v>2.34375</v>
      </c>
      <c r="AH92" s="13">
        <f t="shared" si="52"/>
        <v>0.7024393587</v>
      </c>
      <c r="AI92" s="4">
        <f t="shared" si="20"/>
        <v>0.03617767166</v>
      </c>
      <c r="AJ92" s="13"/>
      <c r="AK92" s="2">
        <f t="shared" si="45"/>
        <v>19</v>
      </c>
      <c r="AL92" s="4">
        <f t="shared" si="21"/>
        <v>1.9</v>
      </c>
      <c r="AM92" s="4">
        <f t="shared" si="22"/>
        <v>0.3048</v>
      </c>
      <c r="AP92" s="4">
        <f t="shared" si="23"/>
        <v>0</v>
      </c>
      <c r="AQ92" s="13" t="str">
        <f t="shared" si="53"/>
        <v/>
      </c>
      <c r="AR92" s="4" t="str">
        <f t="shared" si="25"/>
        <v/>
      </c>
      <c r="AS92" s="13"/>
      <c r="AT92" s="2">
        <f t="shared" si="46"/>
        <v>19</v>
      </c>
      <c r="AU92" s="4">
        <f t="shared" si="26"/>
        <v>1.9</v>
      </c>
      <c r="AV92" s="4">
        <f t="shared" si="27"/>
        <v>0.3048</v>
      </c>
      <c r="AY92" s="4">
        <f t="shared" si="28"/>
        <v>0</v>
      </c>
      <c r="AZ92" s="13" t="str">
        <f t="shared" si="54"/>
        <v/>
      </c>
      <c r="BA92" s="4" t="str">
        <f t="shared" si="30"/>
        <v/>
      </c>
      <c r="BB92" s="13"/>
      <c r="BC92" s="2">
        <f t="shared" si="47"/>
        <v>19</v>
      </c>
      <c r="BD92" s="4">
        <f t="shared" si="31"/>
        <v>1.9</v>
      </c>
      <c r="BE92" s="4">
        <f t="shared" si="32"/>
        <v>0.3048</v>
      </c>
      <c r="BH92" s="4">
        <f t="shared" si="33"/>
        <v>0</v>
      </c>
      <c r="BI92" s="13" t="str">
        <f t="shared" si="55"/>
        <v/>
      </c>
      <c r="BJ92" s="4" t="str">
        <f t="shared" si="35"/>
        <v/>
      </c>
      <c r="BK92" s="13"/>
      <c r="BL92" s="2">
        <f t="shared" si="48"/>
        <v>19</v>
      </c>
      <c r="BM92" s="4">
        <f t="shared" si="36"/>
        <v>1.9</v>
      </c>
      <c r="BN92" s="4">
        <f t="shared" si="37"/>
        <v>0.3048</v>
      </c>
      <c r="BQ92" s="4">
        <f t="shared" si="38"/>
        <v>0</v>
      </c>
      <c r="BR92" s="13" t="str">
        <f t="shared" si="56"/>
        <v/>
      </c>
      <c r="BS92" s="4" t="str">
        <f t="shared" si="40"/>
        <v/>
      </c>
      <c r="BT92" s="25"/>
    </row>
    <row r="93">
      <c r="A93" s="2">
        <f t="shared" si="41"/>
        <v>19.5</v>
      </c>
      <c r="B93" s="4">
        <f t="shared" si="1"/>
        <v>1.95</v>
      </c>
      <c r="C93" s="4">
        <f t="shared" si="2"/>
        <v>0.2794</v>
      </c>
      <c r="F93" s="4">
        <f t="shared" si="3"/>
        <v>0</v>
      </c>
      <c r="G93" s="13" t="str">
        <f t="shared" si="49"/>
        <v/>
      </c>
      <c r="H93" s="4" t="str">
        <f t="shared" si="5"/>
        <v/>
      </c>
      <c r="J93" s="2">
        <f t="shared" si="42"/>
        <v>19.5</v>
      </c>
      <c r="K93" s="4">
        <f t="shared" si="6"/>
        <v>1.95</v>
      </c>
      <c r="L93" s="4">
        <f t="shared" si="7"/>
        <v>0.2794</v>
      </c>
      <c r="O93" s="4">
        <f t="shared" si="8"/>
        <v>0</v>
      </c>
      <c r="P93" s="13" t="str">
        <f t="shared" si="50"/>
        <v/>
      </c>
      <c r="Q93" s="4" t="str">
        <f t="shared" si="10"/>
        <v/>
      </c>
      <c r="S93" s="2">
        <f t="shared" si="43"/>
        <v>19.5</v>
      </c>
      <c r="T93" s="4">
        <f t="shared" si="11"/>
        <v>58.5</v>
      </c>
      <c r="U93" s="4">
        <f t="shared" si="12"/>
        <v>0.39</v>
      </c>
      <c r="X93" s="4">
        <f t="shared" si="13"/>
        <v>0</v>
      </c>
      <c r="Y93" s="13" t="str">
        <f t="shared" si="51"/>
        <v/>
      </c>
      <c r="Z93" s="4" t="str">
        <f t="shared" si="15"/>
        <v/>
      </c>
      <c r="AB93" s="2">
        <f t="shared" si="44"/>
        <v>19.5</v>
      </c>
      <c r="AC93" s="4">
        <f t="shared" si="16"/>
        <v>58.5</v>
      </c>
      <c r="AD93" s="4">
        <f t="shared" si="17"/>
        <v>0.45</v>
      </c>
      <c r="AG93" s="4">
        <f t="shared" si="18"/>
        <v>0</v>
      </c>
      <c r="AH93" s="13" t="str">
        <f t="shared" si="52"/>
        <v/>
      </c>
      <c r="AI93" s="4" t="str">
        <f t="shared" si="20"/>
        <v/>
      </c>
      <c r="AJ93" s="13"/>
      <c r="AK93" s="2">
        <f t="shared" si="45"/>
        <v>19.5</v>
      </c>
      <c r="AL93" s="4">
        <f t="shared" si="21"/>
        <v>1.95</v>
      </c>
      <c r="AM93" s="4">
        <f t="shared" si="22"/>
        <v>0.2794</v>
      </c>
      <c r="AP93" s="4">
        <f t="shared" si="23"/>
        <v>0</v>
      </c>
      <c r="AQ93" s="13" t="str">
        <f t="shared" si="53"/>
        <v/>
      </c>
      <c r="AR93" s="4" t="str">
        <f t="shared" si="25"/>
        <v/>
      </c>
      <c r="AS93" s="13"/>
      <c r="AT93" s="2">
        <f t="shared" si="46"/>
        <v>19.5</v>
      </c>
      <c r="AU93" s="4">
        <f t="shared" si="26"/>
        <v>1.95</v>
      </c>
      <c r="AV93" s="4">
        <f t="shared" si="27"/>
        <v>0.2794</v>
      </c>
      <c r="AY93" s="4">
        <f t="shared" si="28"/>
        <v>0</v>
      </c>
      <c r="AZ93" s="13" t="str">
        <f t="shared" si="54"/>
        <v/>
      </c>
      <c r="BA93" s="4" t="str">
        <f t="shared" si="30"/>
        <v/>
      </c>
      <c r="BB93" s="13"/>
      <c r="BC93" s="2">
        <f t="shared" si="47"/>
        <v>19.5</v>
      </c>
      <c r="BD93" s="4">
        <f t="shared" si="31"/>
        <v>1.95</v>
      </c>
      <c r="BE93" s="4">
        <f t="shared" si="32"/>
        <v>0.2794</v>
      </c>
      <c r="BH93" s="4">
        <f t="shared" si="33"/>
        <v>0</v>
      </c>
      <c r="BI93" s="13" t="str">
        <f t="shared" si="55"/>
        <v/>
      </c>
      <c r="BJ93" s="4" t="str">
        <f t="shared" si="35"/>
        <v/>
      </c>
      <c r="BK93" s="13"/>
      <c r="BL93" s="2">
        <f t="shared" si="48"/>
        <v>19.5</v>
      </c>
      <c r="BM93" s="4">
        <f t="shared" si="36"/>
        <v>1.95</v>
      </c>
      <c r="BN93" s="4">
        <f t="shared" si="37"/>
        <v>0.2794</v>
      </c>
      <c r="BQ93" s="4">
        <f t="shared" si="38"/>
        <v>0</v>
      </c>
      <c r="BR93" s="13" t="str">
        <f t="shared" si="56"/>
        <v/>
      </c>
      <c r="BS93" s="4" t="str">
        <f t="shared" si="40"/>
        <v/>
      </c>
      <c r="BT93" s="25"/>
    </row>
    <row r="94">
      <c r="A94" s="2">
        <f t="shared" si="41"/>
        <v>20</v>
      </c>
      <c r="B94" s="4">
        <f t="shared" si="1"/>
        <v>2</v>
      </c>
      <c r="C94" s="4">
        <f t="shared" si="2"/>
        <v>0.254</v>
      </c>
      <c r="F94" s="4">
        <f t="shared" si="3"/>
        <v>0</v>
      </c>
      <c r="G94" s="13" t="str">
        <f t="shared" si="49"/>
        <v/>
      </c>
      <c r="H94" s="4" t="str">
        <f t="shared" si="5"/>
        <v/>
      </c>
      <c r="J94" s="2">
        <f t="shared" si="42"/>
        <v>20</v>
      </c>
      <c r="K94" s="4">
        <f t="shared" si="6"/>
        <v>2</v>
      </c>
      <c r="L94" s="4">
        <f t="shared" si="7"/>
        <v>0.254</v>
      </c>
      <c r="O94" s="4">
        <f t="shared" si="8"/>
        <v>0</v>
      </c>
      <c r="P94" s="13" t="str">
        <f t="shared" si="50"/>
        <v/>
      </c>
      <c r="Q94" s="4" t="str">
        <f t="shared" si="10"/>
        <v/>
      </c>
      <c r="S94" s="2">
        <f t="shared" si="43"/>
        <v>20</v>
      </c>
      <c r="T94" s="4">
        <f t="shared" si="11"/>
        <v>60</v>
      </c>
      <c r="U94" s="4">
        <f t="shared" si="12"/>
        <v>0.36</v>
      </c>
      <c r="V94" s="4">
        <f>152+13/16</f>
        <v>152.8125</v>
      </c>
      <c r="W94" s="2">
        <f>153.25+1/32</f>
        <v>153.28125</v>
      </c>
      <c r="X94" s="4">
        <f t="shared" si="13"/>
        <v>0.46875</v>
      </c>
      <c r="Y94" s="13">
        <f t="shared" si="51"/>
        <v>0.312093892</v>
      </c>
      <c r="Z94" s="4">
        <f t="shared" si="15"/>
        <v>0.02493428027</v>
      </c>
      <c r="AB94" s="2">
        <f t="shared" si="44"/>
        <v>20</v>
      </c>
      <c r="AC94" s="4">
        <f t="shared" si="16"/>
        <v>60</v>
      </c>
      <c r="AD94" s="4">
        <f t="shared" si="17"/>
        <v>0.42</v>
      </c>
      <c r="AE94" s="4">
        <f>152-1/16</f>
        <v>151.9375</v>
      </c>
      <c r="AF94" s="4">
        <f>154.125</f>
        <v>154.125</v>
      </c>
      <c r="AG94" s="4">
        <f t="shared" si="18"/>
        <v>2.1875</v>
      </c>
      <c r="AH94" s="13">
        <f t="shared" si="52"/>
        <v>0.6786208925</v>
      </c>
      <c r="AI94" s="4">
        <f t="shared" si="20"/>
        <v>0.03251636664</v>
      </c>
      <c r="AJ94" s="13"/>
      <c r="AK94" s="2">
        <f t="shared" si="45"/>
        <v>20</v>
      </c>
      <c r="AL94" s="4">
        <f t="shared" si="21"/>
        <v>2</v>
      </c>
      <c r="AM94" s="4">
        <f t="shared" si="22"/>
        <v>0.254</v>
      </c>
      <c r="AP94" s="4">
        <f t="shared" si="23"/>
        <v>0</v>
      </c>
      <c r="AQ94" s="13" t="str">
        <f t="shared" si="53"/>
        <v/>
      </c>
      <c r="AR94" s="4" t="str">
        <f t="shared" si="25"/>
        <v/>
      </c>
      <c r="AS94" s="13"/>
      <c r="AT94" s="2">
        <f t="shared" si="46"/>
        <v>20</v>
      </c>
      <c r="AU94" s="4">
        <f t="shared" si="26"/>
        <v>2</v>
      </c>
      <c r="AV94" s="4">
        <f t="shared" si="27"/>
        <v>0.254</v>
      </c>
      <c r="AY94" s="4">
        <f t="shared" si="28"/>
        <v>0</v>
      </c>
      <c r="AZ94" s="13" t="str">
        <f t="shared" si="54"/>
        <v/>
      </c>
      <c r="BA94" s="4" t="str">
        <f t="shared" si="30"/>
        <v/>
      </c>
      <c r="BB94" s="13"/>
      <c r="BC94" s="2">
        <f t="shared" si="47"/>
        <v>20</v>
      </c>
      <c r="BD94" s="4">
        <f t="shared" si="31"/>
        <v>2</v>
      </c>
      <c r="BE94" s="4">
        <f t="shared" si="32"/>
        <v>0.254</v>
      </c>
      <c r="BH94" s="4">
        <f t="shared" si="33"/>
        <v>0</v>
      </c>
      <c r="BI94" s="13" t="str">
        <f t="shared" si="55"/>
        <v/>
      </c>
      <c r="BJ94" s="4" t="str">
        <f t="shared" si="35"/>
        <v/>
      </c>
      <c r="BK94" s="13"/>
      <c r="BL94" s="2">
        <f t="shared" si="48"/>
        <v>20</v>
      </c>
      <c r="BM94" s="4">
        <f t="shared" si="36"/>
        <v>2</v>
      </c>
      <c r="BN94" s="4">
        <f t="shared" si="37"/>
        <v>0.254</v>
      </c>
      <c r="BQ94" s="4">
        <f t="shared" si="38"/>
        <v>0</v>
      </c>
      <c r="BR94" s="13" t="str">
        <f t="shared" si="56"/>
        <v/>
      </c>
      <c r="BS94" s="4" t="str">
        <f t="shared" si="40"/>
        <v/>
      </c>
      <c r="BT94" s="25"/>
    </row>
    <row r="95">
      <c r="A95" s="2">
        <f t="shared" si="41"/>
        <v>20.5</v>
      </c>
      <c r="B95" s="4">
        <f t="shared" si="1"/>
        <v>2.05</v>
      </c>
      <c r="C95" s="4">
        <f t="shared" si="2"/>
        <v>0.2286</v>
      </c>
      <c r="F95" s="4">
        <f t="shared" si="3"/>
        <v>0</v>
      </c>
      <c r="G95" s="13" t="str">
        <f t="shared" si="49"/>
        <v/>
      </c>
      <c r="H95" s="4" t="str">
        <f t="shared" si="5"/>
        <v/>
      </c>
      <c r="J95" s="2">
        <f t="shared" si="42"/>
        <v>20.5</v>
      </c>
      <c r="K95" s="4">
        <f t="shared" si="6"/>
        <v>2.05</v>
      </c>
      <c r="L95" s="4">
        <f t="shared" si="7"/>
        <v>0.2286</v>
      </c>
      <c r="O95" s="4">
        <f t="shared" si="8"/>
        <v>0</v>
      </c>
      <c r="P95" s="13" t="str">
        <f t="shared" si="50"/>
        <v/>
      </c>
      <c r="Q95" s="4" t="str">
        <f t="shared" si="10"/>
        <v/>
      </c>
      <c r="S95" s="2">
        <f t="shared" si="43"/>
        <v>20.5</v>
      </c>
      <c r="T95" s="4">
        <f t="shared" si="11"/>
        <v>61.5</v>
      </c>
      <c r="U95" s="4">
        <f t="shared" si="12"/>
        <v>0.33</v>
      </c>
      <c r="X95" s="4">
        <f t="shared" si="13"/>
        <v>0</v>
      </c>
      <c r="Y95" s="13" t="str">
        <f t="shared" si="51"/>
        <v/>
      </c>
      <c r="Z95" s="4" t="str">
        <f t="shared" si="15"/>
        <v/>
      </c>
      <c r="AB95" s="2">
        <f t="shared" si="44"/>
        <v>20.5</v>
      </c>
      <c r="AC95" s="4">
        <f t="shared" si="16"/>
        <v>61.5</v>
      </c>
      <c r="AD95" s="4">
        <f t="shared" si="17"/>
        <v>0.39</v>
      </c>
      <c r="AG95" s="4">
        <f t="shared" si="18"/>
        <v>0</v>
      </c>
      <c r="AH95" s="13" t="str">
        <f t="shared" si="52"/>
        <v/>
      </c>
      <c r="AI95" s="4" t="str">
        <f t="shared" si="20"/>
        <v/>
      </c>
      <c r="AJ95" s="13"/>
      <c r="AK95" s="2">
        <f t="shared" si="45"/>
        <v>20.5</v>
      </c>
      <c r="AL95" s="4">
        <f t="shared" si="21"/>
        <v>2.05</v>
      </c>
      <c r="AM95" s="4">
        <f t="shared" si="22"/>
        <v>0.2286</v>
      </c>
      <c r="AP95" s="4">
        <f t="shared" si="23"/>
        <v>0</v>
      </c>
      <c r="AQ95" s="13" t="str">
        <f t="shared" si="53"/>
        <v/>
      </c>
      <c r="AR95" s="4" t="str">
        <f t="shared" si="25"/>
        <v/>
      </c>
      <c r="AS95" s="13"/>
      <c r="AT95" s="2">
        <f t="shared" si="46"/>
        <v>20.5</v>
      </c>
      <c r="AU95" s="4">
        <f t="shared" si="26"/>
        <v>2.05</v>
      </c>
      <c r="AV95" s="4">
        <f t="shared" si="27"/>
        <v>0.2286</v>
      </c>
      <c r="AY95" s="4">
        <f t="shared" si="28"/>
        <v>0</v>
      </c>
      <c r="AZ95" s="13" t="str">
        <f t="shared" si="54"/>
        <v/>
      </c>
      <c r="BA95" s="4" t="str">
        <f t="shared" si="30"/>
        <v/>
      </c>
      <c r="BB95" s="13"/>
      <c r="BC95" s="2">
        <f t="shared" si="47"/>
        <v>20.5</v>
      </c>
      <c r="BD95" s="4">
        <f t="shared" si="31"/>
        <v>2.05</v>
      </c>
      <c r="BE95" s="4">
        <f t="shared" si="32"/>
        <v>0.2286</v>
      </c>
      <c r="BH95" s="4">
        <f t="shared" si="33"/>
        <v>0</v>
      </c>
      <c r="BI95" s="13" t="str">
        <f t="shared" si="55"/>
        <v/>
      </c>
      <c r="BJ95" s="4" t="str">
        <f t="shared" si="35"/>
        <v/>
      </c>
      <c r="BK95" s="13"/>
      <c r="BL95" s="2">
        <f t="shared" si="48"/>
        <v>20.5</v>
      </c>
      <c r="BM95" s="4">
        <f t="shared" si="36"/>
        <v>2.05</v>
      </c>
      <c r="BN95" s="4">
        <f t="shared" si="37"/>
        <v>0.2286</v>
      </c>
      <c r="BQ95" s="4">
        <f t="shared" si="38"/>
        <v>0</v>
      </c>
      <c r="BR95" s="13" t="str">
        <f t="shared" si="56"/>
        <v/>
      </c>
      <c r="BS95" s="4" t="str">
        <f t="shared" si="40"/>
        <v/>
      </c>
      <c r="BT95" s="25"/>
    </row>
    <row r="96">
      <c r="A96" s="2">
        <f t="shared" si="41"/>
        <v>21</v>
      </c>
      <c r="B96" s="4">
        <f t="shared" si="1"/>
        <v>2.1</v>
      </c>
      <c r="C96" s="4">
        <f t="shared" si="2"/>
        <v>0.2032</v>
      </c>
      <c r="F96" s="4">
        <f t="shared" si="3"/>
        <v>0</v>
      </c>
      <c r="G96" s="13" t="str">
        <f t="shared" si="49"/>
        <v/>
      </c>
      <c r="H96" s="4" t="str">
        <f t="shared" si="5"/>
        <v/>
      </c>
      <c r="J96" s="2">
        <f t="shared" si="42"/>
        <v>21</v>
      </c>
      <c r="K96" s="4">
        <f t="shared" si="6"/>
        <v>2.1</v>
      </c>
      <c r="L96" s="4">
        <f t="shared" si="7"/>
        <v>0.2032</v>
      </c>
      <c r="O96" s="4">
        <f t="shared" si="8"/>
        <v>0</v>
      </c>
      <c r="P96" s="13" t="str">
        <f t="shared" si="50"/>
        <v/>
      </c>
      <c r="Q96" s="4" t="str">
        <f t="shared" si="10"/>
        <v/>
      </c>
      <c r="S96" s="2">
        <f t="shared" si="43"/>
        <v>21</v>
      </c>
      <c r="T96" s="4">
        <f t="shared" si="11"/>
        <v>63</v>
      </c>
      <c r="U96" s="4">
        <f t="shared" si="12"/>
        <v>0.3</v>
      </c>
      <c r="V96" s="4">
        <f>152.875+1/32</f>
        <v>152.90625</v>
      </c>
      <c r="W96" s="4">
        <f>153+3/16</f>
        <v>153.1875</v>
      </c>
      <c r="X96" s="4">
        <f t="shared" si="13"/>
        <v>0.28125</v>
      </c>
      <c r="Y96" s="13">
        <f t="shared" si="51"/>
        <v>0.2417468892</v>
      </c>
      <c r="Z96" s="4">
        <f t="shared" si="15"/>
        <v>0.01493360864</v>
      </c>
      <c r="AB96" s="2">
        <f t="shared" si="44"/>
        <v>21</v>
      </c>
      <c r="AC96" s="4">
        <f t="shared" si="16"/>
        <v>63</v>
      </c>
      <c r="AD96" s="4">
        <f t="shared" si="17"/>
        <v>0.36</v>
      </c>
      <c r="AE96" s="2">
        <v>152.0</v>
      </c>
      <c r="AF96" s="4">
        <f>154+1/16</f>
        <v>154.0625</v>
      </c>
      <c r="AG96" s="4">
        <f t="shared" si="18"/>
        <v>2.0625</v>
      </c>
      <c r="AH96" s="13">
        <f t="shared" si="52"/>
        <v>0.6589465277</v>
      </c>
      <c r="AI96" s="4">
        <f t="shared" si="20"/>
        <v>0.02813388139</v>
      </c>
      <c r="AJ96" s="13"/>
      <c r="AK96" s="2">
        <f t="shared" si="45"/>
        <v>21</v>
      </c>
      <c r="AL96" s="4">
        <f t="shared" si="21"/>
        <v>2.1</v>
      </c>
      <c r="AM96" s="4">
        <f t="shared" si="22"/>
        <v>0.2032</v>
      </c>
      <c r="AP96" s="4">
        <f t="shared" si="23"/>
        <v>0</v>
      </c>
      <c r="AQ96" s="13" t="str">
        <f t="shared" si="53"/>
        <v/>
      </c>
      <c r="AR96" s="4" t="str">
        <f t="shared" si="25"/>
        <v/>
      </c>
      <c r="AS96" s="13"/>
      <c r="AT96" s="2">
        <f t="shared" si="46"/>
        <v>21</v>
      </c>
      <c r="AU96" s="4">
        <f t="shared" si="26"/>
        <v>2.1</v>
      </c>
      <c r="AV96" s="4">
        <f t="shared" si="27"/>
        <v>0.2032</v>
      </c>
      <c r="AY96" s="4">
        <f t="shared" si="28"/>
        <v>0</v>
      </c>
      <c r="AZ96" s="13" t="str">
        <f t="shared" si="54"/>
        <v/>
      </c>
      <c r="BA96" s="4" t="str">
        <f t="shared" si="30"/>
        <v/>
      </c>
      <c r="BB96" s="13"/>
      <c r="BC96" s="2">
        <f t="shared" si="47"/>
        <v>21</v>
      </c>
      <c r="BD96" s="4">
        <f t="shared" si="31"/>
        <v>2.1</v>
      </c>
      <c r="BE96" s="4">
        <f t="shared" si="32"/>
        <v>0.2032</v>
      </c>
      <c r="BH96" s="4">
        <f t="shared" si="33"/>
        <v>0</v>
      </c>
      <c r="BI96" s="13" t="str">
        <f t="shared" si="55"/>
        <v/>
      </c>
      <c r="BJ96" s="4" t="str">
        <f t="shared" si="35"/>
        <v/>
      </c>
      <c r="BK96" s="13"/>
      <c r="BL96" s="2">
        <f t="shared" si="48"/>
        <v>21</v>
      </c>
      <c r="BM96" s="4">
        <f t="shared" si="36"/>
        <v>2.1</v>
      </c>
      <c r="BN96" s="4">
        <f t="shared" si="37"/>
        <v>0.2032</v>
      </c>
      <c r="BQ96" s="4">
        <f t="shared" si="38"/>
        <v>0</v>
      </c>
      <c r="BR96" s="13" t="str">
        <f t="shared" si="56"/>
        <v/>
      </c>
      <c r="BS96" s="4" t="str">
        <f t="shared" si="40"/>
        <v/>
      </c>
      <c r="BT96" s="25"/>
    </row>
    <row r="97">
      <c r="A97" s="2">
        <f t="shared" si="41"/>
        <v>21.5</v>
      </c>
      <c r="B97" s="4">
        <f t="shared" si="1"/>
        <v>2.15</v>
      </c>
      <c r="C97" s="4">
        <f t="shared" si="2"/>
        <v>0.1778</v>
      </c>
      <c r="F97" s="4">
        <f t="shared" si="3"/>
        <v>0</v>
      </c>
      <c r="G97" s="13" t="str">
        <f t="shared" si="49"/>
        <v/>
      </c>
      <c r="H97" s="4" t="str">
        <f t="shared" si="5"/>
        <v/>
      </c>
      <c r="J97" s="2">
        <f t="shared" si="42"/>
        <v>21.5</v>
      </c>
      <c r="K97" s="4">
        <f t="shared" si="6"/>
        <v>2.15</v>
      </c>
      <c r="L97" s="4">
        <f t="shared" si="7"/>
        <v>0.1778</v>
      </c>
      <c r="O97" s="4">
        <f t="shared" si="8"/>
        <v>0</v>
      </c>
      <c r="P97" s="13" t="str">
        <f t="shared" si="50"/>
        <v/>
      </c>
      <c r="Q97" s="4" t="str">
        <f t="shared" si="10"/>
        <v/>
      </c>
      <c r="S97" s="2">
        <f t="shared" si="43"/>
        <v>21.5</v>
      </c>
      <c r="T97" s="4">
        <f t="shared" si="11"/>
        <v>64.5</v>
      </c>
      <c r="U97" s="4">
        <f t="shared" si="12"/>
        <v>0.27</v>
      </c>
      <c r="X97" s="4">
        <f t="shared" si="13"/>
        <v>0</v>
      </c>
      <c r="Y97" s="13" t="str">
        <f t="shared" si="51"/>
        <v/>
      </c>
      <c r="Z97" s="4" t="str">
        <f t="shared" si="15"/>
        <v/>
      </c>
      <c r="AB97" s="2">
        <f t="shared" si="44"/>
        <v>21.5</v>
      </c>
      <c r="AC97" s="4">
        <f t="shared" si="16"/>
        <v>64.5</v>
      </c>
      <c r="AD97" s="4">
        <f t="shared" si="17"/>
        <v>0.33</v>
      </c>
      <c r="AG97" s="4">
        <f t="shared" si="18"/>
        <v>0</v>
      </c>
      <c r="AH97" s="13" t="str">
        <f t="shared" si="52"/>
        <v/>
      </c>
      <c r="AI97" s="4" t="str">
        <f t="shared" si="20"/>
        <v/>
      </c>
      <c r="AJ97" s="13"/>
      <c r="AK97" s="2">
        <f t="shared" si="45"/>
        <v>21.5</v>
      </c>
      <c r="AL97" s="4">
        <f t="shared" si="21"/>
        <v>2.15</v>
      </c>
      <c r="AM97" s="4">
        <f t="shared" si="22"/>
        <v>0.1778</v>
      </c>
      <c r="AP97" s="4">
        <f t="shared" si="23"/>
        <v>0</v>
      </c>
      <c r="AQ97" s="13" t="str">
        <f t="shared" si="53"/>
        <v/>
      </c>
      <c r="AR97" s="4" t="str">
        <f t="shared" si="25"/>
        <v/>
      </c>
      <c r="AS97" s="13"/>
      <c r="AT97" s="2">
        <f t="shared" si="46"/>
        <v>21.5</v>
      </c>
      <c r="AU97" s="4">
        <f t="shared" si="26"/>
        <v>2.15</v>
      </c>
      <c r="AV97" s="4">
        <f t="shared" si="27"/>
        <v>0.1778</v>
      </c>
      <c r="AY97" s="4">
        <f t="shared" si="28"/>
        <v>0</v>
      </c>
      <c r="AZ97" s="13" t="str">
        <f t="shared" si="54"/>
        <v/>
      </c>
      <c r="BA97" s="4" t="str">
        <f t="shared" si="30"/>
        <v/>
      </c>
      <c r="BB97" s="13"/>
      <c r="BC97" s="2">
        <f t="shared" si="47"/>
        <v>21.5</v>
      </c>
      <c r="BD97" s="4">
        <f t="shared" si="31"/>
        <v>2.15</v>
      </c>
      <c r="BE97" s="4">
        <f t="shared" si="32"/>
        <v>0.1778</v>
      </c>
      <c r="BH97" s="4">
        <f t="shared" si="33"/>
        <v>0</v>
      </c>
      <c r="BI97" s="13" t="str">
        <f t="shared" si="55"/>
        <v/>
      </c>
      <c r="BJ97" s="4" t="str">
        <f t="shared" si="35"/>
        <v/>
      </c>
      <c r="BK97" s="13"/>
      <c r="BL97" s="2">
        <f t="shared" si="48"/>
        <v>21.5</v>
      </c>
      <c r="BM97" s="4">
        <f t="shared" si="36"/>
        <v>2.15</v>
      </c>
      <c r="BN97" s="4">
        <f t="shared" si="37"/>
        <v>0.1778</v>
      </c>
      <c r="BQ97" s="4">
        <f t="shared" si="38"/>
        <v>0</v>
      </c>
      <c r="BR97" s="13" t="str">
        <f t="shared" si="56"/>
        <v/>
      </c>
      <c r="BS97" s="4" t="str">
        <f t="shared" si="40"/>
        <v/>
      </c>
      <c r="BT97" s="25"/>
    </row>
    <row r="98">
      <c r="A98" s="2">
        <f t="shared" si="41"/>
        <v>22</v>
      </c>
      <c r="B98" s="4">
        <f t="shared" si="1"/>
        <v>2.2</v>
      </c>
      <c r="C98" s="4">
        <f t="shared" si="2"/>
        <v>0.1524</v>
      </c>
      <c r="F98" s="4">
        <f t="shared" si="3"/>
        <v>0</v>
      </c>
      <c r="G98" s="13" t="str">
        <f t="shared" si="49"/>
        <v/>
      </c>
      <c r="H98" s="4" t="str">
        <f t="shared" si="5"/>
        <v/>
      </c>
      <c r="J98" s="2">
        <f t="shared" si="42"/>
        <v>22</v>
      </c>
      <c r="K98" s="4">
        <f t="shared" si="6"/>
        <v>2.2</v>
      </c>
      <c r="L98" s="4">
        <f t="shared" si="7"/>
        <v>0.1524</v>
      </c>
      <c r="O98" s="4">
        <f t="shared" si="8"/>
        <v>0</v>
      </c>
      <c r="P98" s="13" t="str">
        <f t="shared" si="50"/>
        <v/>
      </c>
      <c r="Q98" s="4" t="str">
        <f t="shared" si="10"/>
        <v/>
      </c>
      <c r="S98" s="2">
        <f t="shared" si="43"/>
        <v>22</v>
      </c>
      <c r="T98" s="4">
        <f t="shared" si="11"/>
        <v>66</v>
      </c>
      <c r="U98" s="4">
        <f t="shared" si="12"/>
        <v>0.24</v>
      </c>
      <c r="V98" s="2">
        <v>153.0</v>
      </c>
      <c r="W98" s="4">
        <f>153+1/16</f>
        <v>153.0625</v>
      </c>
      <c r="X98" s="4">
        <f t="shared" si="13"/>
        <v>0.0625</v>
      </c>
      <c r="Y98" s="13">
        <f t="shared" si="51"/>
        <v>0.1139605765</v>
      </c>
      <c r="Z98" s="4">
        <f t="shared" si="15"/>
        <v>0.0002607061596</v>
      </c>
      <c r="AB98" s="2">
        <f t="shared" si="44"/>
        <v>22</v>
      </c>
      <c r="AC98" s="4">
        <f t="shared" si="16"/>
        <v>66</v>
      </c>
      <c r="AD98" s="4">
        <f t="shared" si="17"/>
        <v>0.3</v>
      </c>
      <c r="AE98" s="2">
        <f>152+1/16</f>
        <v>152.0625</v>
      </c>
      <c r="AF98" s="2">
        <f>154+1/16</f>
        <v>154.0625</v>
      </c>
      <c r="AG98" s="4">
        <f t="shared" si="18"/>
        <v>2</v>
      </c>
      <c r="AH98" s="13">
        <f t="shared" si="52"/>
        <v>0.6488856845</v>
      </c>
      <c r="AI98" s="4">
        <f t="shared" si="20"/>
        <v>0.02332351851</v>
      </c>
      <c r="AJ98" s="13"/>
      <c r="AK98" s="2">
        <f t="shared" si="45"/>
        <v>22</v>
      </c>
      <c r="AL98" s="4">
        <f t="shared" si="21"/>
        <v>2.2</v>
      </c>
      <c r="AM98" s="4">
        <f t="shared" si="22"/>
        <v>0.1524</v>
      </c>
      <c r="AP98" s="4">
        <f t="shared" si="23"/>
        <v>0</v>
      </c>
      <c r="AQ98" s="13" t="str">
        <f t="shared" si="53"/>
        <v/>
      </c>
      <c r="AR98" s="4" t="str">
        <f t="shared" si="25"/>
        <v/>
      </c>
      <c r="AS98" s="13"/>
      <c r="AT98" s="2">
        <f t="shared" si="46"/>
        <v>22</v>
      </c>
      <c r="AU98" s="4">
        <f t="shared" si="26"/>
        <v>2.2</v>
      </c>
      <c r="AV98" s="4">
        <f t="shared" si="27"/>
        <v>0.1524</v>
      </c>
      <c r="AY98" s="4">
        <f t="shared" si="28"/>
        <v>0</v>
      </c>
      <c r="AZ98" s="13" t="str">
        <f t="shared" si="54"/>
        <v/>
      </c>
      <c r="BA98" s="4" t="str">
        <f t="shared" si="30"/>
        <v/>
      </c>
      <c r="BB98" s="13"/>
      <c r="BC98" s="2">
        <f t="shared" si="47"/>
        <v>22</v>
      </c>
      <c r="BD98" s="4">
        <f t="shared" si="31"/>
        <v>2.2</v>
      </c>
      <c r="BE98" s="4">
        <f t="shared" si="32"/>
        <v>0.1524</v>
      </c>
      <c r="BH98" s="4">
        <f t="shared" si="33"/>
        <v>0</v>
      </c>
      <c r="BI98" s="13" t="str">
        <f t="shared" si="55"/>
        <v/>
      </c>
      <c r="BJ98" s="4" t="str">
        <f t="shared" si="35"/>
        <v/>
      </c>
      <c r="BK98" s="13"/>
      <c r="BL98" s="2">
        <f t="shared" si="48"/>
        <v>22</v>
      </c>
      <c r="BM98" s="4">
        <f t="shared" si="36"/>
        <v>2.2</v>
      </c>
      <c r="BN98" s="4">
        <f t="shared" si="37"/>
        <v>0.1524</v>
      </c>
      <c r="BQ98" s="4">
        <f t="shared" si="38"/>
        <v>0</v>
      </c>
      <c r="BR98" s="13" t="str">
        <f t="shared" si="56"/>
        <v/>
      </c>
      <c r="BS98" s="4" t="str">
        <f t="shared" si="40"/>
        <v/>
      </c>
      <c r="BT98" s="25"/>
    </row>
    <row r="99">
      <c r="A99" s="2">
        <f t="shared" si="41"/>
        <v>22.5</v>
      </c>
      <c r="B99" s="4">
        <f t="shared" si="1"/>
        <v>2.25</v>
      </c>
      <c r="C99" s="4">
        <f t="shared" si="2"/>
        <v>0.127</v>
      </c>
      <c r="F99" s="4">
        <f t="shared" si="3"/>
        <v>0</v>
      </c>
      <c r="G99" s="13" t="str">
        <f t="shared" si="49"/>
        <v/>
      </c>
      <c r="H99" s="4" t="str">
        <f t="shared" si="5"/>
        <v/>
      </c>
      <c r="J99" s="2">
        <f t="shared" si="42"/>
        <v>22.5</v>
      </c>
      <c r="K99" s="4">
        <f t="shared" si="6"/>
        <v>2.25</v>
      </c>
      <c r="L99" s="4">
        <f t="shared" si="7"/>
        <v>0.127</v>
      </c>
      <c r="O99" s="4">
        <f t="shared" si="8"/>
        <v>0</v>
      </c>
      <c r="P99" s="13" t="str">
        <f t="shared" si="50"/>
        <v/>
      </c>
      <c r="Q99" s="4" t="str">
        <f t="shared" si="10"/>
        <v/>
      </c>
      <c r="S99" s="2">
        <f t="shared" si="43"/>
        <v>22.5</v>
      </c>
      <c r="T99" s="4">
        <f t="shared" si="11"/>
        <v>67.5</v>
      </c>
      <c r="U99" s="4">
        <f t="shared" si="12"/>
        <v>0.21</v>
      </c>
      <c r="X99" s="4">
        <f t="shared" si="13"/>
        <v>0</v>
      </c>
      <c r="Y99" s="13" t="str">
        <f t="shared" si="51"/>
        <v/>
      </c>
      <c r="Z99" s="4" t="str">
        <f t="shared" si="15"/>
        <v/>
      </c>
      <c r="AB99" s="2">
        <f t="shared" si="44"/>
        <v>22.5</v>
      </c>
      <c r="AC99" s="4">
        <f t="shared" si="16"/>
        <v>67.5</v>
      </c>
      <c r="AD99" s="4">
        <f t="shared" si="17"/>
        <v>0.27</v>
      </c>
      <c r="AG99" s="4">
        <f t="shared" si="18"/>
        <v>0</v>
      </c>
      <c r="AH99" s="13" t="str">
        <f t="shared" si="52"/>
        <v/>
      </c>
      <c r="AI99" s="4" t="str">
        <f t="shared" si="20"/>
        <v/>
      </c>
      <c r="AJ99" s="13"/>
      <c r="AK99" s="2">
        <f t="shared" si="45"/>
        <v>22.5</v>
      </c>
      <c r="AL99" s="4">
        <f t="shared" si="21"/>
        <v>2.25</v>
      </c>
      <c r="AM99" s="4">
        <f t="shared" si="22"/>
        <v>0.127</v>
      </c>
      <c r="AP99" s="4">
        <f t="shared" si="23"/>
        <v>0</v>
      </c>
      <c r="AQ99" s="13" t="str">
        <f t="shared" si="53"/>
        <v/>
      </c>
      <c r="AR99" s="4" t="str">
        <f t="shared" si="25"/>
        <v/>
      </c>
      <c r="AS99" s="13"/>
      <c r="AT99" s="2">
        <f t="shared" si="46"/>
        <v>22.5</v>
      </c>
      <c r="AU99" s="4">
        <f t="shared" si="26"/>
        <v>2.25</v>
      </c>
      <c r="AV99" s="4">
        <f t="shared" si="27"/>
        <v>0.127</v>
      </c>
      <c r="AY99" s="4">
        <f t="shared" si="28"/>
        <v>0</v>
      </c>
      <c r="AZ99" s="13" t="str">
        <f t="shared" si="54"/>
        <v/>
      </c>
      <c r="BA99" s="4" t="str">
        <f t="shared" si="30"/>
        <v/>
      </c>
      <c r="BB99" s="13"/>
      <c r="BC99" s="2">
        <f t="shared" si="47"/>
        <v>22.5</v>
      </c>
      <c r="BD99" s="4">
        <f t="shared" si="31"/>
        <v>2.25</v>
      </c>
      <c r="BE99" s="4">
        <f t="shared" si="32"/>
        <v>0.127</v>
      </c>
      <c r="BH99" s="4">
        <f t="shared" si="33"/>
        <v>0</v>
      </c>
      <c r="BI99" s="13" t="str">
        <f t="shared" si="55"/>
        <v/>
      </c>
      <c r="BJ99" s="4" t="str">
        <f t="shared" si="35"/>
        <v/>
      </c>
      <c r="BK99" s="13"/>
      <c r="BL99" s="2">
        <f t="shared" si="48"/>
        <v>22.5</v>
      </c>
      <c r="BM99" s="4">
        <f t="shared" si="36"/>
        <v>2.25</v>
      </c>
      <c r="BN99" s="4">
        <f t="shared" si="37"/>
        <v>0.127</v>
      </c>
      <c r="BQ99" s="4">
        <f t="shared" si="38"/>
        <v>0</v>
      </c>
      <c r="BR99" s="13" t="str">
        <f t="shared" si="56"/>
        <v/>
      </c>
      <c r="BS99" s="4" t="str">
        <f t="shared" si="40"/>
        <v/>
      </c>
      <c r="BT99" s="25"/>
    </row>
    <row r="100">
      <c r="A100" s="2">
        <f t="shared" si="41"/>
        <v>23</v>
      </c>
      <c r="B100" s="4">
        <f t="shared" si="1"/>
        <v>2.3</v>
      </c>
      <c r="C100" s="4">
        <f t="shared" si="2"/>
        <v>0.1016</v>
      </c>
      <c r="F100" s="4">
        <f t="shared" si="3"/>
        <v>0</v>
      </c>
      <c r="G100" s="13" t="str">
        <f t="shared" si="49"/>
        <v/>
      </c>
      <c r="H100" s="4" t="str">
        <f t="shared" si="5"/>
        <v/>
      </c>
      <c r="J100" s="2">
        <f t="shared" si="42"/>
        <v>23</v>
      </c>
      <c r="K100" s="4">
        <f t="shared" si="6"/>
        <v>2.3</v>
      </c>
      <c r="L100" s="4">
        <f t="shared" si="7"/>
        <v>0.1016</v>
      </c>
      <c r="O100" s="4">
        <f t="shared" si="8"/>
        <v>0</v>
      </c>
      <c r="P100" s="13" t="str">
        <f t="shared" si="50"/>
        <v/>
      </c>
      <c r="Q100" s="4" t="str">
        <f t="shared" si="10"/>
        <v/>
      </c>
      <c r="S100" s="2">
        <f t="shared" si="43"/>
        <v>23</v>
      </c>
      <c r="T100" s="4">
        <f t="shared" si="11"/>
        <v>69</v>
      </c>
      <c r="U100" s="4">
        <f t="shared" si="12"/>
        <v>0.18</v>
      </c>
      <c r="V100" s="4">
        <f>153+1/16</f>
        <v>153.0625</v>
      </c>
      <c r="W100" s="2">
        <v>153.0</v>
      </c>
      <c r="X100" s="4">
        <f t="shared" si="13"/>
        <v>-0.0625</v>
      </c>
      <c r="Y100" s="13">
        <f t="shared" si="51"/>
        <v>-0.1139605765</v>
      </c>
      <c r="Z100" s="4">
        <f t="shared" si="15"/>
        <v>-0.009117373579</v>
      </c>
      <c r="AB100" s="2">
        <f t="shared" si="44"/>
        <v>23</v>
      </c>
      <c r="AC100" s="4">
        <f t="shared" si="16"/>
        <v>69</v>
      </c>
      <c r="AD100" s="4">
        <f t="shared" si="17"/>
        <v>0.24</v>
      </c>
      <c r="AE100" s="4">
        <f>152+1/16</f>
        <v>152.0625</v>
      </c>
      <c r="AF100" s="2">
        <v>154.0</v>
      </c>
      <c r="AG100" s="4">
        <f t="shared" si="18"/>
        <v>1.9375</v>
      </c>
      <c r="AH100" s="13">
        <f t="shared" si="52"/>
        <v>0.6386663737</v>
      </c>
      <c r="AI100" s="4">
        <f t="shared" si="20"/>
        <v>0.01831751456</v>
      </c>
      <c r="AJ100" s="13"/>
      <c r="AK100" s="2">
        <f t="shared" si="45"/>
        <v>23</v>
      </c>
      <c r="AL100" s="4">
        <f t="shared" si="21"/>
        <v>2.3</v>
      </c>
      <c r="AM100" s="4">
        <f t="shared" si="22"/>
        <v>0.1016</v>
      </c>
      <c r="AP100" s="4">
        <f t="shared" si="23"/>
        <v>0</v>
      </c>
      <c r="AQ100" s="13" t="str">
        <f t="shared" si="53"/>
        <v/>
      </c>
      <c r="AR100" s="4" t="str">
        <f t="shared" si="25"/>
        <v/>
      </c>
      <c r="AS100" s="13"/>
      <c r="AT100" s="2">
        <f t="shared" si="46"/>
        <v>23</v>
      </c>
      <c r="AU100" s="4">
        <f t="shared" si="26"/>
        <v>2.3</v>
      </c>
      <c r="AV100" s="4">
        <f t="shared" si="27"/>
        <v>0.1016</v>
      </c>
      <c r="AY100" s="4">
        <f t="shared" si="28"/>
        <v>0</v>
      </c>
      <c r="AZ100" s="13" t="str">
        <f t="shared" si="54"/>
        <v/>
      </c>
      <c r="BA100" s="4" t="str">
        <f t="shared" si="30"/>
        <v/>
      </c>
      <c r="BB100" s="13"/>
      <c r="BC100" s="2">
        <f t="shared" si="47"/>
        <v>23</v>
      </c>
      <c r="BD100" s="4">
        <f t="shared" si="31"/>
        <v>2.3</v>
      </c>
      <c r="BE100" s="4">
        <f t="shared" si="32"/>
        <v>0.1016</v>
      </c>
      <c r="BH100" s="4">
        <f t="shared" si="33"/>
        <v>0</v>
      </c>
      <c r="BI100" s="13" t="str">
        <f t="shared" si="55"/>
        <v/>
      </c>
      <c r="BJ100" s="4" t="str">
        <f t="shared" si="35"/>
        <v/>
      </c>
      <c r="BK100" s="13"/>
      <c r="BL100" s="2">
        <f t="shared" si="48"/>
        <v>23</v>
      </c>
      <c r="BM100" s="4">
        <f t="shared" si="36"/>
        <v>2.3</v>
      </c>
      <c r="BN100" s="4">
        <f t="shared" si="37"/>
        <v>0.1016</v>
      </c>
      <c r="BQ100" s="4">
        <f t="shared" si="38"/>
        <v>0</v>
      </c>
      <c r="BR100" s="13" t="str">
        <f t="shared" si="56"/>
        <v/>
      </c>
      <c r="BS100" s="4" t="str">
        <f t="shared" si="40"/>
        <v/>
      </c>
      <c r="BT100" s="25"/>
    </row>
    <row r="101">
      <c r="A101" s="2">
        <f t="shared" si="41"/>
        <v>23.5</v>
      </c>
      <c r="B101" s="4">
        <f t="shared" si="1"/>
        <v>2.35</v>
      </c>
      <c r="C101" s="4">
        <f t="shared" si="2"/>
        <v>0.0762</v>
      </c>
      <c r="F101" s="4">
        <f t="shared" si="3"/>
        <v>0</v>
      </c>
      <c r="G101" s="13" t="str">
        <f t="shared" si="49"/>
        <v/>
      </c>
      <c r="H101" s="4" t="str">
        <f t="shared" si="5"/>
        <v/>
      </c>
      <c r="J101" s="2">
        <f t="shared" si="42"/>
        <v>23.5</v>
      </c>
      <c r="K101" s="4">
        <f t="shared" si="6"/>
        <v>2.35</v>
      </c>
      <c r="L101" s="4">
        <f t="shared" si="7"/>
        <v>0.0762</v>
      </c>
      <c r="O101" s="4">
        <f t="shared" si="8"/>
        <v>0</v>
      </c>
      <c r="P101" s="13" t="str">
        <f t="shared" si="50"/>
        <v/>
      </c>
      <c r="Q101" s="4" t="str">
        <f t="shared" si="10"/>
        <v/>
      </c>
      <c r="S101" s="2">
        <f t="shared" si="43"/>
        <v>23.5</v>
      </c>
      <c r="T101" s="4">
        <f t="shared" si="11"/>
        <v>70.5</v>
      </c>
      <c r="U101" s="4">
        <f t="shared" si="12"/>
        <v>0.15</v>
      </c>
      <c r="X101" s="4">
        <f t="shared" si="13"/>
        <v>0</v>
      </c>
      <c r="Y101" s="13" t="str">
        <f t="shared" si="51"/>
        <v/>
      </c>
      <c r="Z101" s="4" t="str">
        <f t="shared" si="15"/>
        <v/>
      </c>
      <c r="AB101" s="2">
        <f t="shared" si="44"/>
        <v>23.5</v>
      </c>
      <c r="AC101" s="4">
        <f t="shared" si="16"/>
        <v>70.5</v>
      </c>
      <c r="AD101" s="4">
        <f t="shared" si="17"/>
        <v>0.21</v>
      </c>
      <c r="AG101" s="4">
        <f t="shared" si="18"/>
        <v>0</v>
      </c>
      <c r="AH101" s="13" t="str">
        <f t="shared" si="52"/>
        <v/>
      </c>
      <c r="AI101" s="4" t="str">
        <f t="shared" si="20"/>
        <v/>
      </c>
      <c r="AJ101" s="13"/>
      <c r="AK101" s="2">
        <f t="shared" si="45"/>
        <v>23.5</v>
      </c>
      <c r="AL101" s="4">
        <f t="shared" si="21"/>
        <v>2.35</v>
      </c>
      <c r="AM101" s="4">
        <f t="shared" si="22"/>
        <v>0.0762</v>
      </c>
      <c r="AP101" s="4">
        <f t="shared" si="23"/>
        <v>0</v>
      </c>
      <c r="AQ101" s="13" t="str">
        <f t="shared" si="53"/>
        <v/>
      </c>
      <c r="AR101" s="4" t="str">
        <f t="shared" si="25"/>
        <v/>
      </c>
      <c r="AS101" s="13"/>
      <c r="AT101" s="2">
        <f t="shared" si="46"/>
        <v>23.5</v>
      </c>
      <c r="AU101" s="4">
        <f t="shared" si="26"/>
        <v>2.35</v>
      </c>
      <c r="AV101" s="4">
        <f t="shared" si="27"/>
        <v>0.0762</v>
      </c>
      <c r="AY101" s="4">
        <f t="shared" si="28"/>
        <v>0</v>
      </c>
      <c r="AZ101" s="13" t="str">
        <f t="shared" si="54"/>
        <v/>
      </c>
      <c r="BA101" s="4" t="str">
        <f t="shared" si="30"/>
        <v/>
      </c>
      <c r="BB101" s="13"/>
      <c r="BC101" s="2">
        <f t="shared" si="47"/>
        <v>23.5</v>
      </c>
      <c r="BD101" s="4">
        <f t="shared" si="31"/>
        <v>2.35</v>
      </c>
      <c r="BE101" s="4">
        <f t="shared" si="32"/>
        <v>0.0762</v>
      </c>
      <c r="BH101" s="4">
        <f t="shared" si="33"/>
        <v>0</v>
      </c>
      <c r="BI101" s="13" t="str">
        <f t="shared" si="55"/>
        <v/>
      </c>
      <c r="BJ101" s="4" t="str">
        <f t="shared" si="35"/>
        <v/>
      </c>
      <c r="BK101" s="13"/>
      <c r="BL101" s="2">
        <f t="shared" si="48"/>
        <v>23.5</v>
      </c>
      <c r="BM101" s="4">
        <f t="shared" si="36"/>
        <v>2.35</v>
      </c>
      <c r="BN101" s="4">
        <f t="shared" si="37"/>
        <v>0.0762</v>
      </c>
      <c r="BQ101" s="4">
        <f t="shared" si="38"/>
        <v>0</v>
      </c>
      <c r="BR101" s="13" t="str">
        <f t="shared" si="56"/>
        <v/>
      </c>
      <c r="BS101" s="4" t="str">
        <f t="shared" si="40"/>
        <v/>
      </c>
      <c r="BT101" s="25"/>
    </row>
    <row r="102">
      <c r="A102" s="2">
        <f t="shared" si="41"/>
        <v>24</v>
      </c>
      <c r="B102" s="4">
        <f t="shared" si="1"/>
        <v>2.4</v>
      </c>
      <c r="C102" s="4">
        <f t="shared" si="2"/>
        <v>0.0508</v>
      </c>
      <c r="F102" s="4">
        <f t="shared" si="3"/>
        <v>0</v>
      </c>
      <c r="G102" s="13" t="str">
        <f t="shared" si="49"/>
        <v/>
      </c>
      <c r="H102" s="4" t="str">
        <f t="shared" si="5"/>
        <v/>
      </c>
      <c r="J102" s="2">
        <f t="shared" si="42"/>
        <v>24</v>
      </c>
      <c r="K102" s="4">
        <f t="shared" si="6"/>
        <v>2.4</v>
      </c>
      <c r="L102" s="4">
        <f t="shared" si="7"/>
        <v>0.0508</v>
      </c>
      <c r="O102" s="4">
        <f t="shared" si="8"/>
        <v>0</v>
      </c>
      <c r="P102" s="13" t="str">
        <f t="shared" si="50"/>
        <v/>
      </c>
      <c r="Q102" s="4" t="str">
        <f t="shared" si="10"/>
        <v/>
      </c>
      <c r="S102" s="2">
        <f t="shared" si="43"/>
        <v>24</v>
      </c>
      <c r="T102" s="4">
        <f t="shared" si="11"/>
        <v>72</v>
      </c>
      <c r="U102" s="4">
        <f t="shared" si="12"/>
        <v>0.12</v>
      </c>
      <c r="V102" s="4">
        <f>153.125</f>
        <v>153.125</v>
      </c>
      <c r="W102" s="4">
        <f>153-1/32</f>
        <v>152.96875</v>
      </c>
      <c r="X102" s="4">
        <f t="shared" si="13"/>
        <v>-0.15625</v>
      </c>
      <c r="Y102" s="13">
        <f t="shared" si="51"/>
        <v>-0.1801874925</v>
      </c>
      <c r="Z102" s="4">
        <f t="shared" si="15"/>
        <v>-0.00797538948</v>
      </c>
      <c r="AB102" s="2">
        <f t="shared" si="44"/>
        <v>24</v>
      </c>
      <c r="AC102" s="4">
        <f t="shared" si="16"/>
        <v>72</v>
      </c>
      <c r="AD102" s="4">
        <f t="shared" si="17"/>
        <v>0.18</v>
      </c>
      <c r="AE102" s="4">
        <f>152.125-1/32</f>
        <v>152.09375</v>
      </c>
      <c r="AF102" s="2">
        <v>154.0</v>
      </c>
      <c r="AG102" s="4">
        <f t="shared" si="18"/>
        <v>1.90625</v>
      </c>
      <c r="AH102" s="13">
        <f t="shared" si="52"/>
        <v>0.6334949009</v>
      </c>
      <c r="AI102" s="4">
        <f t="shared" si="20"/>
        <v>0.01316029295</v>
      </c>
      <c r="AJ102" s="13"/>
      <c r="AK102" s="2">
        <f t="shared" si="45"/>
        <v>24</v>
      </c>
      <c r="AL102" s="4">
        <f t="shared" si="21"/>
        <v>2.4</v>
      </c>
      <c r="AM102" s="4">
        <f t="shared" si="22"/>
        <v>0.0508</v>
      </c>
      <c r="AP102" s="4">
        <f t="shared" si="23"/>
        <v>0</v>
      </c>
      <c r="AQ102" s="13" t="str">
        <f t="shared" si="53"/>
        <v/>
      </c>
      <c r="AR102" s="4" t="str">
        <f t="shared" si="25"/>
        <v/>
      </c>
      <c r="AS102" s="13"/>
      <c r="AT102" s="2">
        <f t="shared" si="46"/>
        <v>24</v>
      </c>
      <c r="AU102" s="4">
        <f t="shared" si="26"/>
        <v>2.4</v>
      </c>
      <c r="AV102" s="4">
        <f t="shared" si="27"/>
        <v>0.0508</v>
      </c>
      <c r="AY102" s="4">
        <f t="shared" si="28"/>
        <v>0</v>
      </c>
      <c r="AZ102" s="13" t="str">
        <f t="shared" si="54"/>
        <v/>
      </c>
      <c r="BA102" s="4" t="str">
        <f t="shared" si="30"/>
        <v/>
      </c>
      <c r="BB102" s="13"/>
      <c r="BC102" s="2">
        <f t="shared" si="47"/>
        <v>24</v>
      </c>
      <c r="BD102" s="4">
        <f t="shared" si="31"/>
        <v>2.4</v>
      </c>
      <c r="BE102" s="4">
        <f t="shared" si="32"/>
        <v>0.0508</v>
      </c>
      <c r="BH102" s="4">
        <f t="shared" si="33"/>
        <v>0</v>
      </c>
      <c r="BI102" s="13" t="str">
        <f t="shared" si="55"/>
        <v/>
      </c>
      <c r="BJ102" s="4" t="str">
        <f t="shared" si="35"/>
        <v/>
      </c>
      <c r="BK102" s="13"/>
      <c r="BL102" s="2">
        <f t="shared" si="48"/>
        <v>24</v>
      </c>
      <c r="BM102" s="4">
        <f t="shared" si="36"/>
        <v>2.4</v>
      </c>
      <c r="BN102" s="4">
        <f t="shared" si="37"/>
        <v>0.0508</v>
      </c>
      <c r="BQ102" s="4">
        <f t="shared" si="38"/>
        <v>0</v>
      </c>
      <c r="BR102" s="13" t="str">
        <f t="shared" si="56"/>
        <v/>
      </c>
      <c r="BS102" s="4" t="str">
        <f t="shared" si="40"/>
        <v/>
      </c>
      <c r="BT102" s="25"/>
    </row>
    <row r="103">
      <c r="A103" s="2">
        <f t="shared" si="41"/>
        <v>24.5</v>
      </c>
      <c r="B103" s="4">
        <f t="shared" si="1"/>
        <v>2.45</v>
      </c>
      <c r="C103" s="4">
        <f t="shared" si="2"/>
        <v>0.0254</v>
      </c>
      <c r="F103" s="4">
        <f t="shared" si="3"/>
        <v>0</v>
      </c>
      <c r="G103" s="13" t="str">
        <f t="shared" si="49"/>
        <v/>
      </c>
      <c r="H103" s="4" t="str">
        <f t="shared" si="5"/>
        <v/>
      </c>
      <c r="J103" s="2">
        <f t="shared" si="42"/>
        <v>24.5</v>
      </c>
      <c r="K103" s="4">
        <f t="shared" si="6"/>
        <v>2.45</v>
      </c>
      <c r="L103" s="4">
        <f t="shared" si="7"/>
        <v>0.0254</v>
      </c>
      <c r="O103" s="4">
        <f t="shared" si="8"/>
        <v>0</v>
      </c>
      <c r="P103" s="13" t="str">
        <f t="shared" si="50"/>
        <v/>
      </c>
      <c r="Q103" s="4" t="str">
        <f t="shared" si="10"/>
        <v/>
      </c>
      <c r="S103" s="2">
        <f t="shared" si="43"/>
        <v>24.5</v>
      </c>
      <c r="T103" s="4">
        <f t="shared" si="11"/>
        <v>73.5</v>
      </c>
      <c r="U103" s="4">
        <f t="shared" si="12"/>
        <v>0.09</v>
      </c>
      <c r="X103" s="4">
        <f t="shared" si="13"/>
        <v>0</v>
      </c>
      <c r="Y103" s="13" t="str">
        <f t="shared" si="51"/>
        <v/>
      </c>
      <c r="Z103" s="4" t="str">
        <f t="shared" si="15"/>
        <v/>
      </c>
      <c r="AB103" s="2">
        <f t="shared" si="44"/>
        <v>24.5</v>
      </c>
      <c r="AC103" s="4">
        <f t="shared" si="16"/>
        <v>73.5</v>
      </c>
      <c r="AD103" s="4">
        <f t="shared" si="17"/>
        <v>0.15</v>
      </c>
      <c r="AG103" s="4">
        <f t="shared" si="18"/>
        <v>0</v>
      </c>
      <c r="AH103" s="13" t="str">
        <f t="shared" si="52"/>
        <v/>
      </c>
      <c r="AI103" s="4" t="str">
        <f t="shared" si="20"/>
        <v/>
      </c>
      <c r="AJ103" s="13"/>
      <c r="AK103" s="2">
        <f t="shared" si="45"/>
        <v>24.5</v>
      </c>
      <c r="AL103" s="4">
        <f t="shared" si="21"/>
        <v>2.45</v>
      </c>
      <c r="AM103" s="4">
        <f t="shared" si="22"/>
        <v>0.0254</v>
      </c>
      <c r="AP103" s="4">
        <f t="shared" si="23"/>
        <v>0</v>
      </c>
      <c r="AQ103" s="13" t="str">
        <f t="shared" si="53"/>
        <v/>
      </c>
      <c r="AR103" s="4" t="str">
        <f t="shared" si="25"/>
        <v/>
      </c>
      <c r="AS103" s="13"/>
      <c r="AT103" s="2">
        <f t="shared" si="46"/>
        <v>24.5</v>
      </c>
      <c r="AU103" s="4">
        <f t="shared" si="26"/>
        <v>2.45</v>
      </c>
      <c r="AV103" s="4">
        <f t="shared" si="27"/>
        <v>0.0254</v>
      </c>
      <c r="AY103" s="4">
        <f t="shared" si="28"/>
        <v>0</v>
      </c>
      <c r="AZ103" s="13" t="str">
        <f t="shared" si="54"/>
        <v/>
      </c>
      <c r="BA103" s="4" t="str">
        <f t="shared" si="30"/>
        <v/>
      </c>
      <c r="BB103" s="13"/>
      <c r="BC103" s="2">
        <f t="shared" si="47"/>
        <v>24.5</v>
      </c>
      <c r="BD103" s="4">
        <f t="shared" si="31"/>
        <v>2.45</v>
      </c>
      <c r="BE103" s="4">
        <f t="shared" si="32"/>
        <v>0.0254</v>
      </c>
      <c r="BH103" s="4">
        <f t="shared" si="33"/>
        <v>0</v>
      </c>
      <c r="BI103" s="13" t="str">
        <f t="shared" si="55"/>
        <v/>
      </c>
      <c r="BJ103" s="4" t="str">
        <f t="shared" si="35"/>
        <v/>
      </c>
      <c r="BK103" s="13"/>
      <c r="BL103" s="2">
        <f t="shared" si="48"/>
        <v>24.5</v>
      </c>
      <c r="BM103" s="4">
        <f t="shared" si="36"/>
        <v>2.45</v>
      </c>
      <c r="BN103" s="4">
        <f t="shared" si="37"/>
        <v>0.0254</v>
      </c>
      <c r="BQ103" s="4">
        <f t="shared" si="38"/>
        <v>0</v>
      </c>
      <c r="BR103" s="13" t="str">
        <f t="shared" si="56"/>
        <v/>
      </c>
      <c r="BS103" s="4" t="str">
        <f t="shared" si="40"/>
        <v/>
      </c>
      <c r="BT103" s="25"/>
    </row>
    <row r="104">
      <c r="A104" s="2">
        <f t="shared" si="41"/>
        <v>25</v>
      </c>
      <c r="B104" s="4">
        <f t="shared" si="1"/>
        <v>2.5</v>
      </c>
      <c r="C104" s="4">
        <f t="shared" si="2"/>
        <v>0</v>
      </c>
      <c r="F104" s="4">
        <f t="shared" si="3"/>
        <v>0</v>
      </c>
      <c r="G104" s="13" t="str">
        <f t="shared" si="49"/>
        <v/>
      </c>
      <c r="H104" s="4">
        <f t="shared" si="5"/>
        <v>0</v>
      </c>
      <c r="J104" s="2">
        <f t="shared" si="42"/>
        <v>25</v>
      </c>
      <c r="K104" s="4">
        <f t="shared" si="6"/>
        <v>2.5</v>
      </c>
      <c r="L104" s="4">
        <f t="shared" si="7"/>
        <v>0</v>
      </c>
      <c r="O104" s="4">
        <f t="shared" si="8"/>
        <v>0</v>
      </c>
      <c r="P104" s="13" t="str">
        <f t="shared" si="50"/>
        <v/>
      </c>
      <c r="Q104" s="4">
        <f t="shared" si="10"/>
        <v>0</v>
      </c>
      <c r="S104" s="2">
        <f t="shared" si="43"/>
        <v>25</v>
      </c>
      <c r="T104" s="4">
        <f t="shared" si="11"/>
        <v>75</v>
      </c>
      <c r="U104" s="4">
        <f t="shared" si="12"/>
        <v>0.06</v>
      </c>
      <c r="V104" s="4">
        <f>153.125+1/32</f>
        <v>153.15625</v>
      </c>
      <c r="W104" s="4">
        <f>152.875+1/32</f>
        <v>152.90625</v>
      </c>
      <c r="X104" s="4">
        <f t="shared" si="13"/>
        <v>-0.25</v>
      </c>
      <c r="Y104" s="13">
        <f t="shared" si="51"/>
        <v>-0.2279211529</v>
      </c>
      <c r="Z104" s="4">
        <f t="shared" si="15"/>
        <v>-0.003165246137</v>
      </c>
      <c r="AB104" s="2">
        <f t="shared" si="44"/>
        <v>25</v>
      </c>
      <c r="AC104" s="4">
        <f t="shared" si="16"/>
        <v>75</v>
      </c>
      <c r="AD104" s="4">
        <f t="shared" si="17"/>
        <v>0.12</v>
      </c>
      <c r="AE104" s="4">
        <f>152.125-1/32</f>
        <v>152.09375</v>
      </c>
      <c r="AF104" s="4">
        <f>154-1/32</f>
        <v>153.96875</v>
      </c>
      <c r="AG104" s="4">
        <f t="shared" si="18"/>
        <v>1.875</v>
      </c>
      <c r="AH104" s="13">
        <f t="shared" si="52"/>
        <v>0.6282808624</v>
      </c>
      <c r="AI104" s="4">
        <f t="shared" si="20"/>
        <v>0.007938905191</v>
      </c>
      <c r="AJ104" s="13"/>
      <c r="AK104" s="2">
        <f t="shared" si="45"/>
        <v>25</v>
      </c>
      <c r="AL104" s="4">
        <f t="shared" si="21"/>
        <v>2.5</v>
      </c>
      <c r="AM104" s="4">
        <f t="shared" si="22"/>
        <v>0</v>
      </c>
      <c r="AP104" s="4">
        <f t="shared" si="23"/>
        <v>0</v>
      </c>
      <c r="AQ104" s="13" t="str">
        <f t="shared" si="53"/>
        <v/>
      </c>
      <c r="AR104" s="4">
        <f t="shared" si="25"/>
        <v>0</v>
      </c>
      <c r="AS104" s="13"/>
      <c r="AT104" s="2">
        <f t="shared" si="46"/>
        <v>25</v>
      </c>
      <c r="AU104" s="4">
        <f t="shared" si="26"/>
        <v>2.5</v>
      </c>
      <c r="AV104" s="4">
        <f t="shared" si="27"/>
        <v>0</v>
      </c>
      <c r="AY104" s="4">
        <f t="shared" si="28"/>
        <v>0</v>
      </c>
      <c r="AZ104" s="13" t="str">
        <f t="shared" si="54"/>
        <v/>
      </c>
      <c r="BA104" s="4">
        <f t="shared" si="30"/>
        <v>0</v>
      </c>
      <c r="BB104" s="13"/>
      <c r="BC104" s="2">
        <f t="shared" si="47"/>
        <v>25</v>
      </c>
      <c r="BD104" s="4">
        <f t="shared" si="31"/>
        <v>2.5</v>
      </c>
      <c r="BE104" s="4">
        <f t="shared" si="32"/>
        <v>0</v>
      </c>
      <c r="BH104" s="4">
        <f t="shared" si="33"/>
        <v>0</v>
      </c>
      <c r="BI104" s="13" t="str">
        <f t="shared" si="55"/>
        <v/>
      </c>
      <c r="BJ104" s="4">
        <f t="shared" si="35"/>
        <v>0</v>
      </c>
      <c r="BK104" s="13"/>
      <c r="BL104" s="2">
        <f t="shared" si="48"/>
        <v>25</v>
      </c>
      <c r="BM104" s="4">
        <f t="shared" si="36"/>
        <v>2.5</v>
      </c>
      <c r="BN104" s="4">
        <f t="shared" si="37"/>
        <v>0</v>
      </c>
      <c r="BQ104" s="4">
        <f t="shared" si="38"/>
        <v>0</v>
      </c>
      <c r="BR104" s="13" t="str">
        <f t="shared" si="56"/>
        <v/>
      </c>
      <c r="BS104" s="4">
        <f t="shared" si="40"/>
        <v>0</v>
      </c>
      <c r="BT104" s="25"/>
    </row>
    <row r="105">
      <c r="A105" s="2">
        <f t="shared" si="41"/>
        <v>25.5</v>
      </c>
      <c r="B105" s="4">
        <f t="shared" si="1"/>
        <v>2.55</v>
      </c>
      <c r="C105" s="4">
        <f t="shared" si="2"/>
        <v>-0.0254</v>
      </c>
      <c r="F105" s="4">
        <f t="shared" si="3"/>
        <v>0</v>
      </c>
      <c r="G105" s="13" t="str">
        <f t="shared" si="49"/>
        <v/>
      </c>
      <c r="H105" s="4" t="str">
        <f t="shared" si="5"/>
        <v/>
      </c>
      <c r="J105" s="2">
        <f t="shared" si="42"/>
        <v>25.5</v>
      </c>
      <c r="K105" s="4">
        <f t="shared" si="6"/>
        <v>2.55</v>
      </c>
      <c r="L105" s="4">
        <f t="shared" si="7"/>
        <v>-0.0254</v>
      </c>
      <c r="O105" s="4">
        <f t="shared" si="8"/>
        <v>0</v>
      </c>
      <c r="P105" s="13" t="str">
        <f t="shared" si="50"/>
        <v/>
      </c>
      <c r="Q105" s="4" t="str">
        <f t="shared" si="10"/>
        <v/>
      </c>
      <c r="S105" s="2">
        <f t="shared" si="43"/>
        <v>25.5</v>
      </c>
      <c r="T105" s="4">
        <f t="shared" si="11"/>
        <v>76.5</v>
      </c>
      <c r="U105" s="4">
        <f t="shared" si="12"/>
        <v>0.03</v>
      </c>
      <c r="X105" s="4">
        <f t="shared" si="13"/>
        <v>0</v>
      </c>
      <c r="Y105" s="13" t="str">
        <f t="shared" si="51"/>
        <v/>
      </c>
      <c r="Z105" s="4" t="str">
        <f t="shared" si="15"/>
        <v/>
      </c>
      <c r="AB105" s="2">
        <f t="shared" si="44"/>
        <v>25.5</v>
      </c>
      <c r="AC105" s="4">
        <f t="shared" si="16"/>
        <v>76.5</v>
      </c>
      <c r="AD105" s="4">
        <f t="shared" si="17"/>
        <v>0.09</v>
      </c>
      <c r="AG105" s="4">
        <f t="shared" si="18"/>
        <v>0</v>
      </c>
      <c r="AH105" s="13" t="str">
        <f t="shared" si="52"/>
        <v/>
      </c>
      <c r="AI105" s="4" t="str">
        <f t="shared" si="20"/>
        <v/>
      </c>
      <c r="AJ105" s="13"/>
      <c r="AK105" s="2">
        <f t="shared" si="45"/>
        <v>25.5</v>
      </c>
      <c r="AL105" s="4">
        <f t="shared" si="21"/>
        <v>2.55</v>
      </c>
      <c r="AM105" s="4">
        <f t="shared" si="22"/>
        <v>-0.0254</v>
      </c>
      <c r="AP105" s="4">
        <f t="shared" si="23"/>
        <v>0</v>
      </c>
      <c r="AQ105" s="13" t="str">
        <f t="shared" si="53"/>
        <v/>
      </c>
      <c r="AR105" s="4" t="str">
        <f t="shared" si="25"/>
        <v/>
      </c>
      <c r="AS105" s="13"/>
      <c r="AT105" s="2">
        <f t="shared" si="46"/>
        <v>25.5</v>
      </c>
      <c r="AU105" s="4">
        <f t="shared" si="26"/>
        <v>2.55</v>
      </c>
      <c r="AV105" s="4">
        <f t="shared" si="27"/>
        <v>-0.0254</v>
      </c>
      <c r="AY105" s="4">
        <f t="shared" si="28"/>
        <v>0</v>
      </c>
      <c r="AZ105" s="13" t="str">
        <f t="shared" si="54"/>
        <v/>
      </c>
      <c r="BA105" s="4" t="str">
        <f t="shared" si="30"/>
        <v/>
      </c>
      <c r="BB105" s="13"/>
      <c r="BC105" s="2">
        <f t="shared" si="47"/>
        <v>25.5</v>
      </c>
      <c r="BD105" s="4">
        <f t="shared" si="31"/>
        <v>2.55</v>
      </c>
      <c r="BE105" s="4">
        <f t="shared" si="32"/>
        <v>-0.0254</v>
      </c>
      <c r="BH105" s="4">
        <f t="shared" si="33"/>
        <v>0</v>
      </c>
      <c r="BI105" s="13" t="str">
        <f t="shared" si="55"/>
        <v/>
      </c>
      <c r="BJ105" s="4" t="str">
        <f t="shared" si="35"/>
        <v/>
      </c>
      <c r="BK105" s="13"/>
      <c r="BL105" s="2">
        <f t="shared" si="48"/>
        <v>25.5</v>
      </c>
      <c r="BM105" s="4">
        <f t="shared" si="36"/>
        <v>2.55</v>
      </c>
      <c r="BN105" s="4">
        <f t="shared" si="37"/>
        <v>-0.0254</v>
      </c>
      <c r="BQ105" s="4">
        <f t="shared" si="38"/>
        <v>0</v>
      </c>
      <c r="BR105" s="13" t="str">
        <f t="shared" si="56"/>
        <v/>
      </c>
      <c r="BS105" s="4" t="str">
        <f t="shared" si="40"/>
        <v/>
      </c>
      <c r="BT105" s="25"/>
    </row>
    <row r="106">
      <c r="A106" s="2">
        <f t="shared" si="41"/>
        <v>26</v>
      </c>
      <c r="B106" s="4">
        <f t="shared" si="1"/>
        <v>2.6</v>
      </c>
      <c r="C106" s="4">
        <f t="shared" si="2"/>
        <v>-0.0508</v>
      </c>
      <c r="F106" s="4">
        <f t="shared" si="3"/>
        <v>0</v>
      </c>
      <c r="G106" s="13" t="str">
        <f t="shared" si="49"/>
        <v/>
      </c>
      <c r="H106" s="4" t="str">
        <f t="shared" si="5"/>
        <v/>
      </c>
      <c r="J106" s="2">
        <f t="shared" si="42"/>
        <v>26</v>
      </c>
      <c r="K106" s="4">
        <f t="shared" si="6"/>
        <v>2.6</v>
      </c>
      <c r="L106" s="4">
        <f t="shared" si="7"/>
        <v>-0.0508</v>
      </c>
      <c r="O106" s="4">
        <f t="shared" si="8"/>
        <v>0</v>
      </c>
      <c r="P106" s="13" t="str">
        <f t="shared" si="50"/>
        <v/>
      </c>
      <c r="Q106" s="4" t="str">
        <f t="shared" si="10"/>
        <v/>
      </c>
      <c r="S106" s="2">
        <f t="shared" si="43"/>
        <v>26</v>
      </c>
      <c r="T106" s="4">
        <f t="shared" si="11"/>
        <v>78</v>
      </c>
      <c r="U106" s="4">
        <f t="shared" si="12"/>
        <v>0</v>
      </c>
      <c r="V106" s="4">
        <f>153.125+1/32</f>
        <v>153.15625</v>
      </c>
      <c r="W106" s="4">
        <f>152.875+1/32</f>
        <v>152.90625</v>
      </c>
      <c r="X106" s="4">
        <f t="shared" si="13"/>
        <v>-0.25</v>
      </c>
      <c r="Y106" s="13">
        <f t="shared" si="51"/>
        <v>-0.2279211529</v>
      </c>
      <c r="Z106" s="4">
        <f t="shared" si="15"/>
        <v>0</v>
      </c>
      <c r="AB106" s="2">
        <f t="shared" si="44"/>
        <v>26</v>
      </c>
      <c r="AC106" s="4">
        <f t="shared" si="16"/>
        <v>78</v>
      </c>
      <c r="AD106" s="4">
        <f t="shared" si="17"/>
        <v>0.06</v>
      </c>
      <c r="AE106" s="4">
        <f>152.125-1/32</f>
        <v>152.09375</v>
      </c>
      <c r="AF106" s="4">
        <f>154-1/16</f>
        <v>153.9375</v>
      </c>
      <c r="AG106" s="4">
        <f t="shared" si="18"/>
        <v>1.84375</v>
      </c>
      <c r="AH106" s="13">
        <f t="shared" si="52"/>
        <v>0.6230231896</v>
      </c>
      <c r="AI106" s="4">
        <f t="shared" si="20"/>
        <v>0.002656263905</v>
      </c>
      <c r="AJ106" s="13"/>
      <c r="AK106" s="2">
        <f t="shared" si="45"/>
        <v>26</v>
      </c>
      <c r="AL106" s="4">
        <f t="shared" si="21"/>
        <v>2.6</v>
      </c>
      <c r="AM106" s="4">
        <f t="shared" si="22"/>
        <v>-0.0508</v>
      </c>
      <c r="AP106" s="4">
        <f t="shared" si="23"/>
        <v>0</v>
      </c>
      <c r="AQ106" s="13" t="str">
        <f t="shared" si="53"/>
        <v/>
      </c>
      <c r="AR106" s="4" t="str">
        <f t="shared" si="25"/>
        <v/>
      </c>
      <c r="AS106" s="13"/>
      <c r="AT106" s="2">
        <f t="shared" si="46"/>
        <v>26</v>
      </c>
      <c r="AU106" s="4">
        <f t="shared" si="26"/>
        <v>2.6</v>
      </c>
      <c r="AV106" s="4">
        <f t="shared" si="27"/>
        <v>-0.0508</v>
      </c>
      <c r="AY106" s="4">
        <f t="shared" si="28"/>
        <v>0</v>
      </c>
      <c r="AZ106" s="13" t="str">
        <f t="shared" si="54"/>
        <v/>
      </c>
      <c r="BA106" s="4" t="str">
        <f t="shared" si="30"/>
        <v/>
      </c>
      <c r="BB106" s="13"/>
      <c r="BC106" s="2">
        <f t="shared" si="47"/>
        <v>26</v>
      </c>
      <c r="BD106" s="4">
        <f t="shared" si="31"/>
        <v>2.6</v>
      </c>
      <c r="BE106" s="4">
        <f t="shared" si="32"/>
        <v>-0.0508</v>
      </c>
      <c r="BH106" s="4">
        <f t="shared" si="33"/>
        <v>0</v>
      </c>
      <c r="BI106" s="13" t="str">
        <f t="shared" si="55"/>
        <v/>
      </c>
      <c r="BJ106" s="4" t="str">
        <f t="shared" si="35"/>
        <v/>
      </c>
      <c r="BK106" s="13"/>
      <c r="BL106" s="2">
        <f t="shared" si="48"/>
        <v>26</v>
      </c>
      <c r="BM106" s="4">
        <f t="shared" si="36"/>
        <v>2.6</v>
      </c>
      <c r="BN106" s="4">
        <f t="shared" si="37"/>
        <v>-0.0508</v>
      </c>
      <c r="BQ106" s="4">
        <f t="shared" si="38"/>
        <v>0</v>
      </c>
      <c r="BR106" s="13" t="str">
        <f t="shared" si="56"/>
        <v/>
      </c>
      <c r="BS106" s="4" t="str">
        <f t="shared" si="40"/>
        <v/>
      </c>
      <c r="BT106" s="25"/>
    </row>
    <row r="107">
      <c r="A107" s="2">
        <f t="shared" si="41"/>
        <v>26.5</v>
      </c>
      <c r="B107" s="4">
        <f t="shared" si="1"/>
        <v>2.65</v>
      </c>
      <c r="C107" s="4">
        <f t="shared" si="2"/>
        <v>-0.0762</v>
      </c>
      <c r="F107" s="4">
        <f t="shared" si="3"/>
        <v>0</v>
      </c>
      <c r="G107" s="13" t="str">
        <f t="shared" si="49"/>
        <v/>
      </c>
      <c r="H107" s="4" t="str">
        <f t="shared" si="5"/>
        <v/>
      </c>
      <c r="J107" s="2">
        <f t="shared" si="42"/>
        <v>26.5</v>
      </c>
      <c r="K107" s="4">
        <f t="shared" si="6"/>
        <v>2.65</v>
      </c>
      <c r="L107" s="4">
        <f t="shared" si="7"/>
        <v>-0.0762</v>
      </c>
      <c r="O107" s="4">
        <f t="shared" si="8"/>
        <v>0</v>
      </c>
      <c r="P107" s="13" t="str">
        <f t="shared" si="50"/>
        <v/>
      </c>
      <c r="Q107" s="4" t="str">
        <f t="shared" si="10"/>
        <v/>
      </c>
      <c r="S107" s="2">
        <f t="shared" si="43"/>
        <v>26.5</v>
      </c>
      <c r="T107" s="4">
        <f t="shared" si="11"/>
        <v>79.5</v>
      </c>
      <c r="U107" s="4">
        <f t="shared" si="12"/>
        <v>-0.03</v>
      </c>
      <c r="X107" s="4">
        <f t="shared" si="13"/>
        <v>0</v>
      </c>
      <c r="Y107" s="13" t="str">
        <f t="shared" si="51"/>
        <v/>
      </c>
      <c r="Z107" s="4" t="str">
        <f t="shared" si="15"/>
        <v/>
      </c>
      <c r="AB107" s="2">
        <f t="shared" si="44"/>
        <v>26.5</v>
      </c>
      <c r="AC107" s="4">
        <f t="shared" si="16"/>
        <v>79.5</v>
      </c>
      <c r="AD107" s="4">
        <f t="shared" si="17"/>
        <v>0.03</v>
      </c>
      <c r="AG107" s="4">
        <f t="shared" si="18"/>
        <v>0</v>
      </c>
      <c r="AH107" s="13" t="str">
        <f t="shared" si="52"/>
        <v/>
      </c>
      <c r="AI107" s="4" t="str">
        <f t="shared" si="20"/>
        <v/>
      </c>
      <c r="AJ107" s="13"/>
      <c r="AK107" s="2">
        <f t="shared" si="45"/>
        <v>26.5</v>
      </c>
      <c r="AL107" s="4">
        <f t="shared" si="21"/>
        <v>2.65</v>
      </c>
      <c r="AM107" s="4">
        <f t="shared" si="22"/>
        <v>-0.0762</v>
      </c>
      <c r="AP107" s="4">
        <f t="shared" si="23"/>
        <v>0</v>
      </c>
      <c r="AQ107" s="13" t="str">
        <f t="shared" si="53"/>
        <v/>
      </c>
      <c r="AR107" s="4" t="str">
        <f t="shared" si="25"/>
        <v/>
      </c>
      <c r="AS107" s="13"/>
      <c r="AT107" s="2">
        <f t="shared" si="46"/>
        <v>26.5</v>
      </c>
      <c r="AU107" s="4">
        <f t="shared" si="26"/>
        <v>2.65</v>
      </c>
      <c r="AV107" s="4">
        <f t="shared" si="27"/>
        <v>-0.0762</v>
      </c>
      <c r="AY107" s="4">
        <f t="shared" si="28"/>
        <v>0</v>
      </c>
      <c r="AZ107" s="13" t="str">
        <f t="shared" si="54"/>
        <v/>
      </c>
      <c r="BA107" s="4" t="str">
        <f t="shared" si="30"/>
        <v/>
      </c>
      <c r="BB107" s="13"/>
      <c r="BC107" s="2">
        <f t="shared" si="47"/>
        <v>26.5</v>
      </c>
      <c r="BD107" s="4">
        <f t="shared" si="31"/>
        <v>2.65</v>
      </c>
      <c r="BE107" s="4">
        <f t="shared" si="32"/>
        <v>-0.0762</v>
      </c>
      <c r="BH107" s="4">
        <f t="shared" si="33"/>
        <v>0</v>
      </c>
      <c r="BI107" s="13" t="str">
        <f t="shared" si="55"/>
        <v/>
      </c>
      <c r="BJ107" s="4" t="str">
        <f t="shared" si="35"/>
        <v/>
      </c>
      <c r="BK107" s="13"/>
      <c r="BL107" s="2">
        <f t="shared" si="48"/>
        <v>26.5</v>
      </c>
      <c r="BM107" s="4">
        <f t="shared" si="36"/>
        <v>2.65</v>
      </c>
      <c r="BN107" s="4">
        <f t="shared" si="37"/>
        <v>-0.0762</v>
      </c>
      <c r="BQ107" s="4">
        <f t="shared" si="38"/>
        <v>0</v>
      </c>
      <c r="BR107" s="13" t="str">
        <f t="shared" si="56"/>
        <v/>
      </c>
      <c r="BS107" s="4" t="str">
        <f t="shared" si="40"/>
        <v/>
      </c>
      <c r="BT107" s="25"/>
    </row>
    <row r="108">
      <c r="A108" s="2">
        <f t="shared" si="41"/>
        <v>27</v>
      </c>
      <c r="B108" s="4">
        <f t="shared" si="1"/>
        <v>2.7</v>
      </c>
      <c r="C108" s="4">
        <f t="shared" si="2"/>
        <v>-0.1016</v>
      </c>
      <c r="F108" s="4">
        <f t="shared" si="3"/>
        <v>0</v>
      </c>
      <c r="G108" s="13" t="str">
        <f t="shared" si="49"/>
        <v/>
      </c>
      <c r="H108" s="4" t="str">
        <f t="shared" si="5"/>
        <v/>
      </c>
      <c r="J108" s="2">
        <f t="shared" si="42"/>
        <v>27</v>
      </c>
      <c r="K108" s="4">
        <f t="shared" si="6"/>
        <v>2.7</v>
      </c>
      <c r="L108" s="4">
        <f t="shared" si="7"/>
        <v>-0.1016</v>
      </c>
      <c r="O108" s="4">
        <f t="shared" si="8"/>
        <v>0</v>
      </c>
      <c r="P108" s="13" t="str">
        <f t="shared" si="50"/>
        <v/>
      </c>
      <c r="Q108" s="4" t="str">
        <f t="shared" si="10"/>
        <v/>
      </c>
      <c r="S108" s="2">
        <f t="shared" si="43"/>
        <v>27</v>
      </c>
      <c r="T108" s="4">
        <f t="shared" si="11"/>
        <v>81</v>
      </c>
      <c r="U108" s="4">
        <f t="shared" si="12"/>
        <v>-0.06</v>
      </c>
      <c r="V108" s="4">
        <f>153.125</f>
        <v>153.125</v>
      </c>
      <c r="W108" s="4">
        <f>153-1/16</f>
        <v>152.9375</v>
      </c>
      <c r="X108" s="4">
        <f t="shared" si="13"/>
        <v>-0.1875</v>
      </c>
      <c r="Y108" s="13">
        <f t="shared" si="51"/>
        <v>-0.1973855085</v>
      </c>
      <c r="Z108" s="4">
        <f t="shared" si="15"/>
        <v>-0.002673016478</v>
      </c>
      <c r="AB108" s="2">
        <f t="shared" si="44"/>
        <v>27</v>
      </c>
      <c r="AC108" s="4">
        <f t="shared" si="16"/>
        <v>81</v>
      </c>
      <c r="AD108" s="4">
        <f t="shared" si="17"/>
        <v>0</v>
      </c>
      <c r="AE108" s="4">
        <f>152.125</f>
        <v>152.125</v>
      </c>
      <c r="AF108" s="4">
        <f>154-1/32</f>
        <v>153.96875</v>
      </c>
      <c r="AG108" s="4">
        <f t="shared" si="18"/>
        <v>1.84375</v>
      </c>
      <c r="AH108" s="13">
        <f t="shared" si="52"/>
        <v>0.6230231896</v>
      </c>
      <c r="AI108" s="4">
        <f t="shared" si="20"/>
        <v>0</v>
      </c>
      <c r="AJ108" s="13"/>
      <c r="AK108" s="2">
        <f t="shared" si="45"/>
        <v>27</v>
      </c>
      <c r="AL108" s="4">
        <f t="shared" si="21"/>
        <v>2.7</v>
      </c>
      <c r="AM108" s="4">
        <f t="shared" si="22"/>
        <v>-0.1016</v>
      </c>
      <c r="AP108" s="4">
        <f t="shared" si="23"/>
        <v>0</v>
      </c>
      <c r="AQ108" s="13" t="str">
        <f t="shared" si="53"/>
        <v/>
      </c>
      <c r="AR108" s="4" t="str">
        <f t="shared" si="25"/>
        <v/>
      </c>
      <c r="AS108" s="13"/>
      <c r="AT108" s="2">
        <f t="shared" si="46"/>
        <v>27</v>
      </c>
      <c r="AU108" s="4">
        <f t="shared" si="26"/>
        <v>2.7</v>
      </c>
      <c r="AV108" s="4">
        <f t="shared" si="27"/>
        <v>-0.1016</v>
      </c>
      <c r="AY108" s="4">
        <f t="shared" si="28"/>
        <v>0</v>
      </c>
      <c r="AZ108" s="13" t="str">
        <f t="shared" si="54"/>
        <v/>
      </c>
      <c r="BA108" s="4" t="str">
        <f t="shared" si="30"/>
        <v/>
      </c>
      <c r="BB108" s="13"/>
      <c r="BC108" s="2">
        <f t="shared" si="47"/>
        <v>27</v>
      </c>
      <c r="BD108" s="4">
        <f t="shared" si="31"/>
        <v>2.7</v>
      </c>
      <c r="BE108" s="4">
        <f t="shared" si="32"/>
        <v>-0.1016</v>
      </c>
      <c r="BH108" s="4">
        <f t="shared" si="33"/>
        <v>0</v>
      </c>
      <c r="BI108" s="13" t="str">
        <f t="shared" si="55"/>
        <v/>
      </c>
      <c r="BJ108" s="4" t="str">
        <f t="shared" si="35"/>
        <v/>
      </c>
      <c r="BK108" s="13"/>
      <c r="BL108" s="2">
        <f t="shared" si="48"/>
        <v>27</v>
      </c>
      <c r="BM108" s="4">
        <f t="shared" si="36"/>
        <v>2.7</v>
      </c>
      <c r="BN108" s="4">
        <f t="shared" si="37"/>
        <v>-0.1016</v>
      </c>
      <c r="BQ108" s="4">
        <f t="shared" si="38"/>
        <v>0</v>
      </c>
      <c r="BR108" s="13" t="str">
        <f t="shared" si="56"/>
        <v/>
      </c>
      <c r="BS108" s="4" t="str">
        <f t="shared" si="40"/>
        <v/>
      </c>
      <c r="BT108" s="25"/>
    </row>
    <row r="109">
      <c r="A109" s="2">
        <f t="shared" si="41"/>
        <v>27.5</v>
      </c>
      <c r="B109" s="4">
        <f t="shared" si="1"/>
        <v>2.75</v>
      </c>
      <c r="C109" s="4">
        <f t="shared" si="2"/>
        <v>-0.127</v>
      </c>
      <c r="F109" s="4">
        <f t="shared" si="3"/>
        <v>0</v>
      </c>
      <c r="G109" s="13" t="str">
        <f t="shared" si="49"/>
        <v/>
      </c>
      <c r="H109" s="4" t="str">
        <f t="shared" si="5"/>
        <v/>
      </c>
      <c r="J109" s="2">
        <f t="shared" si="42"/>
        <v>27.5</v>
      </c>
      <c r="K109" s="4">
        <f t="shared" si="6"/>
        <v>2.75</v>
      </c>
      <c r="L109" s="4">
        <f t="shared" si="7"/>
        <v>-0.127</v>
      </c>
      <c r="O109" s="4">
        <f t="shared" si="8"/>
        <v>0</v>
      </c>
      <c r="P109" s="13" t="str">
        <f t="shared" si="50"/>
        <v/>
      </c>
      <c r="Q109" s="4" t="str">
        <f t="shared" si="10"/>
        <v/>
      </c>
      <c r="S109" s="2">
        <f t="shared" si="43"/>
        <v>27.5</v>
      </c>
      <c r="T109" s="4">
        <f t="shared" si="11"/>
        <v>82.5</v>
      </c>
      <c r="U109" s="4">
        <f t="shared" si="12"/>
        <v>-0.09</v>
      </c>
      <c r="X109" s="4">
        <f t="shared" si="13"/>
        <v>0</v>
      </c>
      <c r="Y109" s="13" t="str">
        <f t="shared" si="51"/>
        <v/>
      </c>
      <c r="Z109" s="4" t="str">
        <f t="shared" si="15"/>
        <v/>
      </c>
      <c r="AB109" s="2">
        <f t="shared" si="44"/>
        <v>27.5</v>
      </c>
      <c r="AC109" s="4">
        <f t="shared" si="16"/>
        <v>82.5</v>
      </c>
      <c r="AD109" s="4">
        <f t="shared" si="17"/>
        <v>-0.03</v>
      </c>
      <c r="AG109" s="4">
        <f t="shared" si="18"/>
        <v>0</v>
      </c>
      <c r="AH109" s="13" t="str">
        <f t="shared" si="52"/>
        <v/>
      </c>
      <c r="AI109" s="4" t="str">
        <f t="shared" si="20"/>
        <v/>
      </c>
      <c r="AJ109" s="13"/>
      <c r="AK109" s="2">
        <f t="shared" si="45"/>
        <v>27.5</v>
      </c>
      <c r="AL109" s="4">
        <f t="shared" si="21"/>
        <v>2.75</v>
      </c>
      <c r="AM109" s="4">
        <f t="shared" si="22"/>
        <v>-0.127</v>
      </c>
      <c r="AP109" s="4">
        <f t="shared" si="23"/>
        <v>0</v>
      </c>
      <c r="AQ109" s="13" t="str">
        <f t="shared" si="53"/>
        <v/>
      </c>
      <c r="AR109" s="4" t="str">
        <f t="shared" si="25"/>
        <v/>
      </c>
      <c r="AS109" s="13"/>
      <c r="AT109" s="2">
        <f t="shared" si="46"/>
        <v>27.5</v>
      </c>
      <c r="AU109" s="4">
        <f t="shared" si="26"/>
        <v>2.75</v>
      </c>
      <c r="AV109" s="4">
        <f t="shared" si="27"/>
        <v>-0.127</v>
      </c>
      <c r="AY109" s="4">
        <f t="shared" si="28"/>
        <v>0</v>
      </c>
      <c r="AZ109" s="13" t="str">
        <f t="shared" si="54"/>
        <v/>
      </c>
      <c r="BA109" s="4" t="str">
        <f t="shared" si="30"/>
        <v/>
      </c>
      <c r="BB109" s="13"/>
      <c r="BC109" s="2">
        <f t="shared" si="47"/>
        <v>27.5</v>
      </c>
      <c r="BD109" s="4">
        <f t="shared" si="31"/>
        <v>2.75</v>
      </c>
      <c r="BE109" s="4">
        <f t="shared" si="32"/>
        <v>-0.127</v>
      </c>
      <c r="BH109" s="4">
        <f t="shared" si="33"/>
        <v>0</v>
      </c>
      <c r="BI109" s="13" t="str">
        <f t="shared" si="55"/>
        <v/>
      </c>
      <c r="BJ109" s="4" t="str">
        <f t="shared" si="35"/>
        <v/>
      </c>
      <c r="BK109" s="13"/>
      <c r="BL109" s="2">
        <f t="shared" si="48"/>
        <v>27.5</v>
      </c>
      <c r="BM109" s="4">
        <f t="shared" si="36"/>
        <v>2.75</v>
      </c>
      <c r="BN109" s="4">
        <f t="shared" si="37"/>
        <v>-0.127</v>
      </c>
      <c r="BQ109" s="4">
        <f t="shared" si="38"/>
        <v>0</v>
      </c>
      <c r="BR109" s="13" t="str">
        <f t="shared" si="56"/>
        <v/>
      </c>
      <c r="BS109" s="4" t="str">
        <f t="shared" si="40"/>
        <v/>
      </c>
      <c r="BT109" s="25"/>
    </row>
    <row r="110">
      <c r="A110" s="2">
        <f t="shared" si="41"/>
        <v>28</v>
      </c>
      <c r="B110" s="4">
        <f t="shared" si="1"/>
        <v>2.8</v>
      </c>
      <c r="C110" s="4">
        <f t="shared" si="2"/>
        <v>-0.1524</v>
      </c>
      <c r="F110" s="4">
        <f t="shared" si="3"/>
        <v>0</v>
      </c>
      <c r="G110" s="13" t="str">
        <f t="shared" si="49"/>
        <v/>
      </c>
      <c r="H110" s="4" t="str">
        <f t="shared" si="5"/>
        <v/>
      </c>
      <c r="J110" s="2">
        <f t="shared" si="42"/>
        <v>28</v>
      </c>
      <c r="K110" s="4">
        <f t="shared" si="6"/>
        <v>2.8</v>
      </c>
      <c r="L110" s="4">
        <f t="shared" si="7"/>
        <v>-0.1524</v>
      </c>
      <c r="O110" s="4">
        <f t="shared" si="8"/>
        <v>0</v>
      </c>
      <c r="P110" s="13" t="str">
        <f t="shared" si="50"/>
        <v/>
      </c>
      <c r="Q110" s="4" t="str">
        <f t="shared" si="10"/>
        <v/>
      </c>
      <c r="S110" s="2">
        <f t="shared" si="43"/>
        <v>28</v>
      </c>
      <c r="T110" s="4">
        <f t="shared" si="11"/>
        <v>84</v>
      </c>
      <c r="U110" s="4">
        <f t="shared" si="12"/>
        <v>-0.12</v>
      </c>
      <c r="V110" s="4">
        <f>153.125-1/32</f>
        <v>153.09375</v>
      </c>
      <c r="W110" s="4">
        <f>153-1/32</f>
        <v>152.96875</v>
      </c>
      <c r="X110" s="4">
        <f t="shared" si="13"/>
        <v>-0.125</v>
      </c>
      <c r="Y110" s="13">
        <f t="shared" si="51"/>
        <v>-0.1611645928</v>
      </c>
      <c r="Z110" s="4">
        <f t="shared" si="15"/>
        <v>-0.00690599231</v>
      </c>
      <c r="AB110" s="2">
        <f t="shared" si="44"/>
        <v>28</v>
      </c>
      <c r="AC110" s="4">
        <f t="shared" si="16"/>
        <v>84</v>
      </c>
      <c r="AD110" s="4">
        <f t="shared" si="17"/>
        <v>-0.06</v>
      </c>
      <c r="AE110" s="4">
        <f>152.125</f>
        <v>152.125</v>
      </c>
      <c r="AF110" s="4">
        <f>154-1/32</f>
        <v>153.96875</v>
      </c>
      <c r="AG110" s="4">
        <f t="shared" si="18"/>
        <v>1.84375</v>
      </c>
      <c r="AH110" s="13">
        <f t="shared" si="52"/>
        <v>0.6230231896</v>
      </c>
      <c r="AI110" s="4">
        <f t="shared" si="20"/>
        <v>0.002656263905</v>
      </c>
      <c r="AJ110" s="13"/>
      <c r="AK110" s="2">
        <f t="shared" si="45"/>
        <v>28</v>
      </c>
      <c r="AL110" s="4">
        <f t="shared" si="21"/>
        <v>2.8</v>
      </c>
      <c r="AM110" s="4">
        <f t="shared" si="22"/>
        <v>-0.1524</v>
      </c>
      <c r="AP110" s="4">
        <f t="shared" si="23"/>
        <v>0</v>
      </c>
      <c r="AQ110" s="13" t="str">
        <f t="shared" si="53"/>
        <v/>
      </c>
      <c r="AR110" s="4" t="str">
        <f t="shared" si="25"/>
        <v/>
      </c>
      <c r="AS110" s="13"/>
      <c r="AT110" s="2">
        <f t="shared" si="46"/>
        <v>28</v>
      </c>
      <c r="AU110" s="4">
        <f t="shared" si="26"/>
        <v>2.8</v>
      </c>
      <c r="AV110" s="4">
        <f t="shared" si="27"/>
        <v>-0.1524</v>
      </c>
      <c r="AY110" s="4">
        <f t="shared" si="28"/>
        <v>0</v>
      </c>
      <c r="AZ110" s="13" t="str">
        <f t="shared" si="54"/>
        <v/>
      </c>
      <c r="BA110" s="4" t="str">
        <f t="shared" si="30"/>
        <v/>
      </c>
      <c r="BB110" s="13"/>
      <c r="BC110" s="2">
        <f t="shared" si="47"/>
        <v>28</v>
      </c>
      <c r="BD110" s="4">
        <f t="shared" si="31"/>
        <v>2.8</v>
      </c>
      <c r="BE110" s="4">
        <f t="shared" si="32"/>
        <v>-0.1524</v>
      </c>
      <c r="BH110" s="4">
        <f t="shared" si="33"/>
        <v>0</v>
      </c>
      <c r="BI110" s="13" t="str">
        <f t="shared" si="55"/>
        <v/>
      </c>
      <c r="BJ110" s="4" t="str">
        <f t="shared" si="35"/>
        <v/>
      </c>
      <c r="BK110" s="13"/>
      <c r="BL110" s="2">
        <f t="shared" si="48"/>
        <v>28</v>
      </c>
      <c r="BM110" s="4">
        <f t="shared" si="36"/>
        <v>2.8</v>
      </c>
      <c r="BN110" s="4">
        <f t="shared" si="37"/>
        <v>-0.1524</v>
      </c>
      <c r="BQ110" s="4">
        <f t="shared" si="38"/>
        <v>0</v>
      </c>
      <c r="BR110" s="13" t="str">
        <f t="shared" si="56"/>
        <v/>
      </c>
      <c r="BS110" s="4" t="str">
        <f t="shared" si="40"/>
        <v/>
      </c>
      <c r="BT110" s="25"/>
    </row>
    <row r="111">
      <c r="A111" s="2">
        <f t="shared" si="41"/>
        <v>28.5</v>
      </c>
      <c r="B111" s="4">
        <f t="shared" si="1"/>
        <v>2.85</v>
      </c>
      <c r="C111" s="4">
        <f t="shared" si="2"/>
        <v>-0.1778</v>
      </c>
      <c r="F111" s="4">
        <f t="shared" si="3"/>
        <v>0</v>
      </c>
      <c r="G111" s="13" t="str">
        <f t="shared" si="49"/>
        <v/>
      </c>
      <c r="H111" s="4" t="str">
        <f t="shared" si="5"/>
        <v/>
      </c>
      <c r="J111" s="2">
        <f t="shared" si="42"/>
        <v>28.5</v>
      </c>
      <c r="K111" s="4">
        <f t="shared" si="6"/>
        <v>2.85</v>
      </c>
      <c r="L111" s="4">
        <f t="shared" si="7"/>
        <v>-0.1778</v>
      </c>
      <c r="O111" s="4">
        <f t="shared" si="8"/>
        <v>0</v>
      </c>
      <c r="P111" s="13" t="str">
        <f t="shared" si="50"/>
        <v/>
      </c>
      <c r="Q111" s="4" t="str">
        <f t="shared" si="10"/>
        <v/>
      </c>
      <c r="S111" s="2">
        <f t="shared" si="43"/>
        <v>28.5</v>
      </c>
      <c r="T111" s="4">
        <f t="shared" si="11"/>
        <v>85.5</v>
      </c>
      <c r="U111" s="4">
        <f t="shared" si="12"/>
        <v>-0.15</v>
      </c>
      <c r="X111" s="4">
        <f t="shared" si="13"/>
        <v>0</v>
      </c>
      <c r="Y111" s="13" t="str">
        <f t="shared" si="51"/>
        <v/>
      </c>
      <c r="Z111" s="4" t="str">
        <f t="shared" si="15"/>
        <v/>
      </c>
      <c r="AB111" s="2">
        <f t="shared" si="44"/>
        <v>28.5</v>
      </c>
      <c r="AC111" s="4">
        <f t="shared" si="16"/>
        <v>85.5</v>
      </c>
      <c r="AD111" s="4">
        <f t="shared" si="17"/>
        <v>-0.09</v>
      </c>
      <c r="AG111" s="4">
        <f t="shared" si="18"/>
        <v>0</v>
      </c>
      <c r="AH111" s="13" t="str">
        <f t="shared" si="52"/>
        <v/>
      </c>
      <c r="AI111" s="4" t="str">
        <f t="shared" si="20"/>
        <v/>
      </c>
      <c r="AJ111" s="13"/>
      <c r="AK111" s="2">
        <f t="shared" si="45"/>
        <v>28.5</v>
      </c>
      <c r="AL111" s="4">
        <f t="shared" si="21"/>
        <v>2.85</v>
      </c>
      <c r="AM111" s="4">
        <f t="shared" si="22"/>
        <v>-0.1778</v>
      </c>
      <c r="AP111" s="4">
        <f t="shared" si="23"/>
        <v>0</v>
      </c>
      <c r="AQ111" s="13" t="str">
        <f t="shared" si="53"/>
        <v/>
      </c>
      <c r="AR111" s="4" t="str">
        <f t="shared" si="25"/>
        <v/>
      </c>
      <c r="AS111" s="13"/>
      <c r="AT111" s="2">
        <f t="shared" si="46"/>
        <v>28.5</v>
      </c>
      <c r="AU111" s="4">
        <f t="shared" si="26"/>
        <v>2.85</v>
      </c>
      <c r="AV111" s="4">
        <f t="shared" si="27"/>
        <v>-0.1778</v>
      </c>
      <c r="AY111" s="4">
        <f t="shared" si="28"/>
        <v>0</v>
      </c>
      <c r="AZ111" s="13" t="str">
        <f t="shared" si="54"/>
        <v/>
      </c>
      <c r="BA111" s="4" t="str">
        <f t="shared" si="30"/>
        <v/>
      </c>
      <c r="BB111" s="13"/>
      <c r="BC111" s="2">
        <f t="shared" si="47"/>
        <v>28.5</v>
      </c>
      <c r="BD111" s="4">
        <f t="shared" si="31"/>
        <v>2.85</v>
      </c>
      <c r="BE111" s="4">
        <f t="shared" si="32"/>
        <v>-0.1778</v>
      </c>
      <c r="BH111" s="4">
        <f t="shared" si="33"/>
        <v>0</v>
      </c>
      <c r="BI111" s="13" t="str">
        <f t="shared" si="55"/>
        <v/>
      </c>
      <c r="BJ111" s="4" t="str">
        <f t="shared" si="35"/>
        <v/>
      </c>
      <c r="BK111" s="13"/>
      <c r="BL111" s="2">
        <f t="shared" si="48"/>
        <v>28.5</v>
      </c>
      <c r="BM111" s="4">
        <f t="shared" si="36"/>
        <v>2.85</v>
      </c>
      <c r="BN111" s="4">
        <f t="shared" si="37"/>
        <v>-0.1778</v>
      </c>
      <c r="BQ111" s="4">
        <f t="shared" si="38"/>
        <v>0</v>
      </c>
      <c r="BR111" s="13" t="str">
        <f t="shared" si="56"/>
        <v/>
      </c>
      <c r="BS111" s="4" t="str">
        <f t="shared" si="40"/>
        <v/>
      </c>
      <c r="BT111" s="25"/>
    </row>
    <row r="112">
      <c r="A112" s="2">
        <f t="shared" si="41"/>
        <v>29</v>
      </c>
      <c r="B112" s="4">
        <f t="shared" si="1"/>
        <v>2.9</v>
      </c>
      <c r="C112" s="4">
        <f t="shared" si="2"/>
        <v>-0.2032</v>
      </c>
      <c r="F112" s="4">
        <f t="shared" si="3"/>
        <v>0</v>
      </c>
      <c r="G112" s="13" t="str">
        <f t="shared" si="49"/>
        <v/>
      </c>
      <c r="H112" s="4" t="str">
        <f t="shared" si="5"/>
        <v/>
      </c>
      <c r="J112" s="2">
        <f t="shared" si="42"/>
        <v>29</v>
      </c>
      <c r="K112" s="4">
        <f t="shared" si="6"/>
        <v>2.9</v>
      </c>
      <c r="L112" s="4">
        <f t="shared" si="7"/>
        <v>-0.2032</v>
      </c>
      <c r="O112" s="4">
        <f t="shared" si="8"/>
        <v>0</v>
      </c>
      <c r="P112" s="13" t="str">
        <f t="shared" si="50"/>
        <v/>
      </c>
      <c r="Q112" s="4" t="str">
        <f t="shared" si="10"/>
        <v/>
      </c>
      <c r="S112" s="2">
        <f t="shared" si="43"/>
        <v>29</v>
      </c>
      <c r="T112" s="4">
        <f t="shared" si="11"/>
        <v>87</v>
      </c>
      <c r="U112" s="4">
        <f t="shared" si="12"/>
        <v>-0.18</v>
      </c>
      <c r="V112" s="4">
        <f t="shared" ref="V112:W112" si="57">153+1/32</f>
        <v>153.03125</v>
      </c>
      <c r="W112" s="4">
        <f t="shared" si="57"/>
        <v>153.03125</v>
      </c>
      <c r="X112" s="4">
        <f t="shared" si="13"/>
        <v>0</v>
      </c>
      <c r="Y112" s="13">
        <f t="shared" si="51"/>
        <v>0</v>
      </c>
      <c r="Z112" s="4">
        <f t="shared" si="15"/>
        <v>-0.004232975832</v>
      </c>
      <c r="AB112" s="2">
        <f t="shared" si="44"/>
        <v>29</v>
      </c>
      <c r="AC112" s="4">
        <f t="shared" si="16"/>
        <v>87</v>
      </c>
      <c r="AD112" s="4">
        <f t="shared" si="17"/>
        <v>-0.12</v>
      </c>
      <c r="AE112" s="4">
        <f>152+1/16</f>
        <v>152.0625</v>
      </c>
      <c r="AF112" s="2">
        <v>154.0</v>
      </c>
      <c r="AG112" s="4">
        <f t="shared" si="18"/>
        <v>1.9375</v>
      </c>
      <c r="AH112" s="13">
        <f t="shared" si="52"/>
        <v>0.6386663737</v>
      </c>
      <c r="AI112" s="4">
        <f t="shared" si="20"/>
        <v>0.007876195353</v>
      </c>
      <c r="AJ112" s="13"/>
      <c r="AK112" s="2">
        <f t="shared" si="45"/>
        <v>29</v>
      </c>
      <c r="AL112" s="4">
        <f t="shared" si="21"/>
        <v>2.9</v>
      </c>
      <c r="AM112" s="4">
        <f t="shared" si="22"/>
        <v>-0.2032</v>
      </c>
      <c r="AP112" s="4">
        <f t="shared" si="23"/>
        <v>0</v>
      </c>
      <c r="AQ112" s="13" t="str">
        <f t="shared" si="53"/>
        <v/>
      </c>
      <c r="AR112" s="4" t="str">
        <f t="shared" si="25"/>
        <v/>
      </c>
      <c r="AS112" s="13"/>
      <c r="AT112" s="2">
        <f t="shared" si="46"/>
        <v>29</v>
      </c>
      <c r="AU112" s="4">
        <f t="shared" si="26"/>
        <v>2.9</v>
      </c>
      <c r="AV112" s="4">
        <f t="shared" si="27"/>
        <v>-0.2032</v>
      </c>
      <c r="AY112" s="4">
        <f t="shared" si="28"/>
        <v>0</v>
      </c>
      <c r="AZ112" s="13" t="str">
        <f t="shared" si="54"/>
        <v/>
      </c>
      <c r="BA112" s="4" t="str">
        <f t="shared" si="30"/>
        <v/>
      </c>
      <c r="BB112" s="13"/>
      <c r="BC112" s="2">
        <f t="shared" si="47"/>
        <v>29</v>
      </c>
      <c r="BD112" s="4">
        <f t="shared" si="31"/>
        <v>2.9</v>
      </c>
      <c r="BE112" s="4">
        <f t="shared" si="32"/>
        <v>-0.2032</v>
      </c>
      <c r="BH112" s="4">
        <f t="shared" si="33"/>
        <v>0</v>
      </c>
      <c r="BI112" s="13" t="str">
        <f t="shared" si="55"/>
        <v/>
      </c>
      <c r="BJ112" s="4" t="str">
        <f t="shared" si="35"/>
        <v/>
      </c>
      <c r="BK112" s="13"/>
      <c r="BL112" s="2">
        <f t="shared" si="48"/>
        <v>29</v>
      </c>
      <c r="BM112" s="4">
        <f t="shared" si="36"/>
        <v>2.9</v>
      </c>
      <c r="BN112" s="4">
        <f t="shared" si="37"/>
        <v>-0.2032</v>
      </c>
      <c r="BQ112" s="4">
        <f t="shared" si="38"/>
        <v>0</v>
      </c>
      <c r="BR112" s="13" t="str">
        <f t="shared" si="56"/>
        <v/>
      </c>
      <c r="BS112" s="4" t="str">
        <f t="shared" si="40"/>
        <v/>
      </c>
      <c r="BT112" s="25"/>
    </row>
    <row r="113">
      <c r="A113" s="2">
        <f t="shared" si="41"/>
        <v>29.5</v>
      </c>
      <c r="B113" s="4">
        <f t="shared" si="1"/>
        <v>2.95</v>
      </c>
      <c r="C113" s="4">
        <f t="shared" si="2"/>
        <v>-0.2286</v>
      </c>
      <c r="F113" s="4">
        <f t="shared" si="3"/>
        <v>0</v>
      </c>
      <c r="G113" s="13" t="str">
        <f t="shared" si="49"/>
        <v/>
      </c>
      <c r="H113" s="4" t="str">
        <f t="shared" si="5"/>
        <v/>
      </c>
      <c r="J113" s="2">
        <f t="shared" si="42"/>
        <v>29.5</v>
      </c>
      <c r="K113" s="4">
        <f t="shared" si="6"/>
        <v>2.95</v>
      </c>
      <c r="L113" s="4">
        <f t="shared" si="7"/>
        <v>-0.2286</v>
      </c>
      <c r="O113" s="4">
        <f t="shared" si="8"/>
        <v>0</v>
      </c>
      <c r="P113" s="13" t="str">
        <f t="shared" si="50"/>
        <v/>
      </c>
      <c r="Q113" s="4" t="str">
        <f t="shared" si="10"/>
        <v/>
      </c>
      <c r="S113" s="2">
        <f t="shared" si="43"/>
        <v>29.5</v>
      </c>
      <c r="T113" s="4">
        <f t="shared" si="11"/>
        <v>88.5</v>
      </c>
      <c r="U113" s="4">
        <f t="shared" si="12"/>
        <v>-0.21</v>
      </c>
      <c r="X113" s="4">
        <f t="shared" si="13"/>
        <v>0</v>
      </c>
      <c r="Y113" s="13" t="str">
        <f t="shared" si="51"/>
        <v/>
      </c>
      <c r="Z113" s="4" t="str">
        <f t="shared" si="15"/>
        <v/>
      </c>
      <c r="AB113" s="2">
        <f t="shared" si="44"/>
        <v>29.5</v>
      </c>
      <c r="AC113" s="4">
        <f t="shared" si="16"/>
        <v>88.5</v>
      </c>
      <c r="AD113" s="4">
        <f t="shared" si="17"/>
        <v>-0.15</v>
      </c>
      <c r="AG113" s="4">
        <f t="shared" si="18"/>
        <v>0</v>
      </c>
      <c r="AH113" s="13" t="str">
        <f t="shared" si="52"/>
        <v/>
      </c>
      <c r="AI113" s="4" t="str">
        <f t="shared" si="20"/>
        <v/>
      </c>
      <c r="AJ113" s="13"/>
      <c r="AK113" s="2">
        <f t="shared" si="45"/>
        <v>29.5</v>
      </c>
      <c r="AL113" s="4">
        <f t="shared" si="21"/>
        <v>2.95</v>
      </c>
      <c r="AM113" s="4">
        <f t="shared" si="22"/>
        <v>-0.2286</v>
      </c>
      <c r="AP113" s="4">
        <f t="shared" si="23"/>
        <v>0</v>
      </c>
      <c r="AQ113" s="13" t="str">
        <f t="shared" si="53"/>
        <v/>
      </c>
      <c r="AR113" s="4" t="str">
        <f t="shared" si="25"/>
        <v/>
      </c>
      <c r="AS113" s="13"/>
      <c r="AT113" s="2">
        <f t="shared" si="46"/>
        <v>29.5</v>
      </c>
      <c r="AU113" s="4">
        <f t="shared" si="26"/>
        <v>2.95</v>
      </c>
      <c r="AV113" s="4">
        <f t="shared" si="27"/>
        <v>-0.2286</v>
      </c>
      <c r="AY113" s="4">
        <f t="shared" si="28"/>
        <v>0</v>
      </c>
      <c r="AZ113" s="13" t="str">
        <f t="shared" si="54"/>
        <v/>
      </c>
      <c r="BA113" s="4" t="str">
        <f t="shared" si="30"/>
        <v/>
      </c>
      <c r="BB113" s="13"/>
      <c r="BC113" s="2">
        <f t="shared" si="47"/>
        <v>29.5</v>
      </c>
      <c r="BD113" s="4">
        <f t="shared" si="31"/>
        <v>2.95</v>
      </c>
      <c r="BE113" s="4">
        <f t="shared" si="32"/>
        <v>-0.2286</v>
      </c>
      <c r="BH113" s="4">
        <f t="shared" si="33"/>
        <v>0</v>
      </c>
      <c r="BI113" s="13" t="str">
        <f t="shared" si="55"/>
        <v/>
      </c>
      <c r="BJ113" s="4" t="str">
        <f t="shared" si="35"/>
        <v/>
      </c>
      <c r="BK113" s="13"/>
      <c r="BL113" s="2">
        <f t="shared" si="48"/>
        <v>29.5</v>
      </c>
      <c r="BM113" s="4">
        <f t="shared" si="36"/>
        <v>2.95</v>
      </c>
      <c r="BN113" s="4">
        <f t="shared" si="37"/>
        <v>-0.2286</v>
      </c>
      <c r="BQ113" s="4">
        <f t="shared" si="38"/>
        <v>0</v>
      </c>
      <c r="BR113" s="13" t="str">
        <f t="shared" si="56"/>
        <v/>
      </c>
      <c r="BS113" s="4" t="str">
        <f t="shared" si="40"/>
        <v/>
      </c>
      <c r="BT113" s="25"/>
    </row>
    <row r="114">
      <c r="A114" s="2">
        <f t="shared" si="41"/>
        <v>30</v>
      </c>
      <c r="B114" s="4">
        <f t="shared" si="1"/>
        <v>3</v>
      </c>
      <c r="C114" s="4">
        <f t="shared" si="2"/>
        <v>-0.254</v>
      </c>
      <c r="F114" s="4">
        <f t="shared" si="3"/>
        <v>0</v>
      </c>
      <c r="G114" s="13" t="str">
        <f t="shared" si="49"/>
        <v/>
      </c>
      <c r="H114" s="4" t="str">
        <f t="shared" si="5"/>
        <v/>
      </c>
      <c r="J114" s="2">
        <f t="shared" si="42"/>
        <v>30</v>
      </c>
      <c r="K114" s="4">
        <f t="shared" si="6"/>
        <v>3</v>
      </c>
      <c r="L114" s="4">
        <f t="shared" si="7"/>
        <v>-0.254</v>
      </c>
      <c r="O114" s="4">
        <f t="shared" si="8"/>
        <v>0</v>
      </c>
      <c r="P114" s="13" t="str">
        <f t="shared" si="50"/>
        <v/>
      </c>
      <c r="Q114" s="4" t="str">
        <f t="shared" si="10"/>
        <v/>
      </c>
      <c r="S114" s="2">
        <f t="shared" si="43"/>
        <v>30</v>
      </c>
      <c r="T114" s="4">
        <f t="shared" si="11"/>
        <v>90</v>
      </c>
      <c r="U114" s="4">
        <f t="shared" si="12"/>
        <v>-0.24</v>
      </c>
      <c r="V114" s="2">
        <v>153.0</v>
      </c>
      <c r="W114" s="4">
        <f>153.125-1/32</f>
        <v>153.09375</v>
      </c>
      <c r="X114" s="4">
        <f t="shared" si="13"/>
        <v>0.09375</v>
      </c>
      <c r="Y114" s="13">
        <f t="shared" si="51"/>
        <v>0.1395726316</v>
      </c>
      <c r="Z114" s="4">
        <f t="shared" si="15"/>
        <v>0.005432839158</v>
      </c>
      <c r="AB114" s="2">
        <f t="shared" si="44"/>
        <v>30</v>
      </c>
      <c r="AC114" s="4">
        <f t="shared" si="16"/>
        <v>90</v>
      </c>
      <c r="AD114" s="4">
        <f t="shared" si="17"/>
        <v>-0.18</v>
      </c>
      <c r="AE114" s="4">
        <f>152+1/32</f>
        <v>152.03125</v>
      </c>
      <c r="AF114" s="4">
        <f>154+1/32</f>
        <v>154.03125</v>
      </c>
      <c r="AG114" s="4">
        <f t="shared" si="18"/>
        <v>2</v>
      </c>
      <c r="AH114" s="13">
        <f t="shared" si="52"/>
        <v>0.6488856845</v>
      </c>
      <c r="AI114" s="4">
        <f t="shared" si="20"/>
        <v>0.01295012482</v>
      </c>
      <c r="AJ114" s="13"/>
      <c r="AK114" s="2">
        <f t="shared" si="45"/>
        <v>30</v>
      </c>
      <c r="AL114" s="4">
        <f t="shared" si="21"/>
        <v>3</v>
      </c>
      <c r="AM114" s="4">
        <f t="shared" si="22"/>
        <v>-0.254</v>
      </c>
      <c r="AP114" s="4">
        <f t="shared" si="23"/>
        <v>0</v>
      </c>
      <c r="AQ114" s="13" t="str">
        <f t="shared" si="53"/>
        <v/>
      </c>
      <c r="AR114" s="4" t="str">
        <f t="shared" si="25"/>
        <v/>
      </c>
      <c r="AS114" s="13"/>
      <c r="AT114" s="2">
        <f t="shared" si="46"/>
        <v>30</v>
      </c>
      <c r="AU114" s="4">
        <f t="shared" si="26"/>
        <v>3</v>
      </c>
      <c r="AV114" s="4">
        <f t="shared" si="27"/>
        <v>-0.254</v>
      </c>
      <c r="AY114" s="4">
        <f t="shared" si="28"/>
        <v>0</v>
      </c>
      <c r="AZ114" s="13" t="str">
        <f t="shared" si="54"/>
        <v/>
      </c>
      <c r="BA114" s="4" t="str">
        <f t="shared" si="30"/>
        <v/>
      </c>
      <c r="BB114" s="13"/>
      <c r="BC114" s="2">
        <f t="shared" si="47"/>
        <v>30</v>
      </c>
      <c r="BD114" s="4">
        <f t="shared" si="31"/>
        <v>3</v>
      </c>
      <c r="BE114" s="4">
        <f t="shared" si="32"/>
        <v>-0.254</v>
      </c>
      <c r="BH114" s="4">
        <f t="shared" si="33"/>
        <v>0</v>
      </c>
      <c r="BI114" s="13" t="str">
        <f t="shared" si="55"/>
        <v/>
      </c>
      <c r="BJ114" s="4" t="str">
        <f t="shared" si="35"/>
        <v/>
      </c>
      <c r="BK114" s="13"/>
      <c r="BL114" s="2">
        <f t="shared" si="48"/>
        <v>30</v>
      </c>
      <c r="BM114" s="4">
        <f t="shared" si="36"/>
        <v>3</v>
      </c>
      <c r="BN114" s="4">
        <f t="shared" si="37"/>
        <v>-0.254</v>
      </c>
      <c r="BQ114" s="4">
        <f t="shared" si="38"/>
        <v>0</v>
      </c>
      <c r="BR114" s="13" t="str">
        <f t="shared" si="56"/>
        <v/>
      </c>
      <c r="BS114" s="4" t="str">
        <f t="shared" si="40"/>
        <v/>
      </c>
      <c r="BT114" s="27"/>
    </row>
    <row r="115">
      <c r="A115" s="2">
        <f t="shared" si="41"/>
        <v>30.5</v>
      </c>
      <c r="B115" s="4">
        <f t="shared" si="1"/>
        <v>3.05</v>
      </c>
      <c r="C115" s="4">
        <f t="shared" si="2"/>
        <v>-0.2794</v>
      </c>
      <c r="F115" s="4">
        <f t="shared" si="3"/>
        <v>0</v>
      </c>
      <c r="G115" s="13" t="str">
        <f t="shared" si="49"/>
        <v/>
      </c>
      <c r="H115" s="4" t="str">
        <f t="shared" si="5"/>
        <v/>
      </c>
      <c r="J115" s="2">
        <f t="shared" si="42"/>
        <v>30.5</v>
      </c>
      <c r="K115" s="4">
        <f t="shared" si="6"/>
        <v>3.05</v>
      </c>
      <c r="L115" s="4">
        <f t="shared" si="7"/>
        <v>-0.2794</v>
      </c>
      <c r="O115" s="4">
        <f t="shared" si="8"/>
        <v>0</v>
      </c>
      <c r="P115" s="13" t="str">
        <f t="shared" si="50"/>
        <v/>
      </c>
      <c r="Q115" s="4" t="str">
        <f t="shared" si="10"/>
        <v/>
      </c>
      <c r="S115" s="2">
        <f t="shared" si="43"/>
        <v>30.5</v>
      </c>
      <c r="T115" s="4">
        <f t="shared" si="11"/>
        <v>91.5</v>
      </c>
      <c r="U115" s="4">
        <f t="shared" si="12"/>
        <v>-0.27</v>
      </c>
      <c r="X115" s="4">
        <f t="shared" si="13"/>
        <v>0</v>
      </c>
      <c r="Y115" s="13" t="str">
        <f t="shared" si="51"/>
        <v/>
      </c>
      <c r="Z115" s="4" t="str">
        <f t="shared" si="15"/>
        <v/>
      </c>
      <c r="AB115" s="2">
        <f t="shared" si="44"/>
        <v>30.5</v>
      </c>
      <c r="AC115" s="4">
        <f t="shared" si="16"/>
        <v>91.5</v>
      </c>
      <c r="AD115" s="4">
        <f t="shared" si="17"/>
        <v>-0.21</v>
      </c>
      <c r="AG115" s="4">
        <f t="shared" si="18"/>
        <v>0</v>
      </c>
      <c r="AH115" s="13" t="str">
        <f t="shared" si="52"/>
        <v/>
      </c>
      <c r="AI115" s="4" t="str">
        <f t="shared" si="20"/>
        <v/>
      </c>
      <c r="AJ115" s="13"/>
      <c r="AK115" s="2">
        <f t="shared" si="45"/>
        <v>30.5</v>
      </c>
      <c r="AL115" s="4">
        <f t="shared" si="21"/>
        <v>3.05</v>
      </c>
      <c r="AM115" s="4">
        <f t="shared" si="22"/>
        <v>-0.2794</v>
      </c>
      <c r="AP115" s="4">
        <f t="shared" si="23"/>
        <v>0</v>
      </c>
      <c r="AQ115" s="13" t="str">
        <f t="shared" si="53"/>
        <v/>
      </c>
      <c r="AR115" s="4" t="str">
        <f t="shared" si="25"/>
        <v/>
      </c>
      <c r="AS115" s="13"/>
      <c r="AT115" s="2">
        <f t="shared" si="46"/>
        <v>30.5</v>
      </c>
      <c r="AU115" s="4">
        <f t="shared" si="26"/>
        <v>3.05</v>
      </c>
      <c r="AV115" s="4">
        <f t="shared" si="27"/>
        <v>-0.2794</v>
      </c>
      <c r="AY115" s="4">
        <f t="shared" si="28"/>
        <v>0</v>
      </c>
      <c r="AZ115" s="13" t="str">
        <f t="shared" si="54"/>
        <v/>
      </c>
      <c r="BA115" s="4" t="str">
        <f t="shared" si="30"/>
        <v/>
      </c>
      <c r="BB115" s="13"/>
      <c r="BC115" s="2">
        <f t="shared" si="47"/>
        <v>30.5</v>
      </c>
      <c r="BD115" s="4">
        <f t="shared" si="31"/>
        <v>3.05</v>
      </c>
      <c r="BE115" s="4">
        <f t="shared" si="32"/>
        <v>-0.2794</v>
      </c>
      <c r="BH115" s="4">
        <f t="shared" si="33"/>
        <v>0</v>
      </c>
      <c r="BI115" s="13" t="str">
        <f t="shared" si="55"/>
        <v/>
      </c>
      <c r="BJ115" s="4" t="str">
        <f t="shared" si="35"/>
        <v/>
      </c>
      <c r="BK115" s="13"/>
      <c r="BL115" s="2">
        <f t="shared" si="48"/>
        <v>30.5</v>
      </c>
      <c r="BM115" s="4">
        <f t="shared" si="36"/>
        <v>3.05</v>
      </c>
      <c r="BN115" s="4">
        <f t="shared" si="37"/>
        <v>-0.2794</v>
      </c>
      <c r="BQ115" s="4">
        <f t="shared" si="38"/>
        <v>0</v>
      </c>
      <c r="BR115" s="13" t="str">
        <f t="shared" si="56"/>
        <v/>
      </c>
      <c r="BS115" s="4" t="str">
        <f t="shared" si="40"/>
        <v/>
      </c>
      <c r="BT115" s="25"/>
    </row>
    <row r="116">
      <c r="A116" s="2">
        <f t="shared" si="41"/>
        <v>31</v>
      </c>
      <c r="B116" s="4">
        <f t="shared" si="1"/>
        <v>3.1</v>
      </c>
      <c r="C116" s="4">
        <f t="shared" si="2"/>
        <v>-0.3048</v>
      </c>
      <c r="F116" s="4">
        <f t="shared" si="3"/>
        <v>0</v>
      </c>
      <c r="G116" s="13" t="str">
        <f t="shared" si="49"/>
        <v/>
      </c>
      <c r="H116" s="4" t="str">
        <f t="shared" si="5"/>
        <v/>
      </c>
      <c r="J116" s="2">
        <f t="shared" si="42"/>
        <v>31</v>
      </c>
      <c r="K116" s="4">
        <f t="shared" si="6"/>
        <v>3.1</v>
      </c>
      <c r="L116" s="4">
        <f t="shared" si="7"/>
        <v>-0.3048</v>
      </c>
      <c r="O116" s="4">
        <f t="shared" si="8"/>
        <v>0</v>
      </c>
      <c r="P116" s="13" t="str">
        <f t="shared" si="50"/>
        <v/>
      </c>
      <c r="Q116" s="4" t="str">
        <f t="shared" si="10"/>
        <v/>
      </c>
      <c r="S116" s="2">
        <f t="shared" si="43"/>
        <v>31</v>
      </c>
      <c r="T116" s="4">
        <f t="shared" si="11"/>
        <v>93</v>
      </c>
      <c r="U116" s="4">
        <f t="shared" si="12"/>
        <v>-0.3</v>
      </c>
      <c r="V116" s="4">
        <f>152.875</f>
        <v>152.875</v>
      </c>
      <c r="W116" s="4">
        <f>153+3/16</f>
        <v>153.1875</v>
      </c>
      <c r="X116" s="4">
        <f t="shared" si="13"/>
        <v>0.3125</v>
      </c>
      <c r="Y116" s="13">
        <f t="shared" si="51"/>
        <v>0.2548235957</v>
      </c>
      <c r="Z116" s="4">
        <f t="shared" si="15"/>
        <v>0.0161707826</v>
      </c>
      <c r="AB116" s="2">
        <f t="shared" si="44"/>
        <v>31</v>
      </c>
      <c r="AC116" s="4">
        <f t="shared" si="16"/>
        <v>93</v>
      </c>
      <c r="AD116" s="4">
        <f t="shared" si="17"/>
        <v>-0.24</v>
      </c>
      <c r="AE116" s="4">
        <f>152-1/32</f>
        <v>151.96875</v>
      </c>
      <c r="AF116" s="4">
        <f>154+1/16</f>
        <v>154.0625</v>
      </c>
      <c r="AG116" s="4">
        <f t="shared" si="18"/>
        <v>2.09375</v>
      </c>
      <c r="AH116" s="13">
        <f t="shared" si="52"/>
        <v>0.6639197796</v>
      </c>
      <c r="AI116" s="4">
        <f t="shared" si="20"/>
        <v>0.0178243706</v>
      </c>
      <c r="AJ116" s="13"/>
      <c r="AK116" s="2">
        <f t="shared" si="45"/>
        <v>31</v>
      </c>
      <c r="AL116" s="4">
        <f t="shared" si="21"/>
        <v>3.1</v>
      </c>
      <c r="AM116" s="4">
        <f t="shared" si="22"/>
        <v>-0.3048</v>
      </c>
      <c r="AP116" s="4">
        <f t="shared" si="23"/>
        <v>0</v>
      </c>
      <c r="AQ116" s="13" t="str">
        <f t="shared" si="53"/>
        <v/>
      </c>
      <c r="AR116" s="4" t="str">
        <f t="shared" si="25"/>
        <v/>
      </c>
      <c r="AS116" s="13"/>
      <c r="AT116" s="2">
        <f t="shared" si="46"/>
        <v>31</v>
      </c>
      <c r="AU116" s="4">
        <f t="shared" si="26"/>
        <v>3.1</v>
      </c>
      <c r="AV116" s="4">
        <f t="shared" si="27"/>
        <v>-0.3048</v>
      </c>
      <c r="AY116" s="4">
        <f t="shared" si="28"/>
        <v>0</v>
      </c>
      <c r="AZ116" s="13" t="str">
        <f t="shared" si="54"/>
        <v/>
      </c>
      <c r="BA116" s="4" t="str">
        <f t="shared" si="30"/>
        <v/>
      </c>
      <c r="BB116" s="13"/>
      <c r="BC116" s="2">
        <f t="shared" si="47"/>
        <v>31</v>
      </c>
      <c r="BD116" s="4">
        <f t="shared" si="31"/>
        <v>3.1</v>
      </c>
      <c r="BE116" s="4">
        <f t="shared" si="32"/>
        <v>-0.3048</v>
      </c>
      <c r="BH116" s="4">
        <f t="shared" si="33"/>
        <v>0</v>
      </c>
      <c r="BI116" s="13" t="str">
        <f t="shared" si="55"/>
        <v/>
      </c>
      <c r="BJ116" s="4" t="str">
        <f t="shared" si="35"/>
        <v/>
      </c>
      <c r="BK116" s="13"/>
      <c r="BL116" s="2">
        <f t="shared" si="48"/>
        <v>31</v>
      </c>
      <c r="BM116" s="4">
        <f t="shared" si="36"/>
        <v>3.1</v>
      </c>
      <c r="BN116" s="4">
        <f t="shared" si="37"/>
        <v>-0.3048</v>
      </c>
      <c r="BQ116" s="4">
        <f t="shared" si="38"/>
        <v>0</v>
      </c>
      <c r="BR116" s="13" t="str">
        <f t="shared" si="56"/>
        <v/>
      </c>
      <c r="BS116" s="4" t="str">
        <f t="shared" si="40"/>
        <v/>
      </c>
      <c r="BT116" s="25"/>
    </row>
    <row r="117">
      <c r="A117" s="2">
        <f t="shared" si="41"/>
        <v>31.5</v>
      </c>
      <c r="B117" s="4">
        <f t="shared" si="1"/>
        <v>3.15</v>
      </c>
      <c r="C117" s="4">
        <f t="shared" si="2"/>
        <v>-0.3302</v>
      </c>
      <c r="F117" s="4">
        <f t="shared" si="3"/>
        <v>0</v>
      </c>
      <c r="G117" s="13" t="str">
        <f t="shared" si="49"/>
        <v/>
      </c>
      <c r="H117" s="4" t="str">
        <f t="shared" si="5"/>
        <v/>
      </c>
      <c r="J117" s="2">
        <f t="shared" si="42"/>
        <v>31.5</v>
      </c>
      <c r="K117" s="4">
        <f t="shared" si="6"/>
        <v>3.15</v>
      </c>
      <c r="L117" s="4">
        <f t="shared" si="7"/>
        <v>-0.3302</v>
      </c>
      <c r="O117" s="4">
        <f t="shared" si="8"/>
        <v>0</v>
      </c>
      <c r="P117" s="13" t="str">
        <f t="shared" si="50"/>
        <v/>
      </c>
      <c r="Q117" s="4" t="str">
        <f t="shared" si="10"/>
        <v/>
      </c>
      <c r="S117" s="2">
        <f t="shared" si="43"/>
        <v>31.5</v>
      </c>
      <c r="T117" s="4">
        <f t="shared" si="11"/>
        <v>94.5</v>
      </c>
      <c r="U117" s="4">
        <f t="shared" si="12"/>
        <v>-0.33</v>
      </c>
      <c r="X117" s="4">
        <f t="shared" si="13"/>
        <v>0</v>
      </c>
      <c r="Y117" s="13" t="str">
        <f t="shared" si="51"/>
        <v/>
      </c>
      <c r="Z117" s="4" t="str">
        <f t="shared" si="15"/>
        <v/>
      </c>
      <c r="AB117" s="2">
        <f t="shared" si="44"/>
        <v>31.5</v>
      </c>
      <c r="AC117" s="4">
        <f t="shared" si="16"/>
        <v>94.5</v>
      </c>
      <c r="AD117" s="4">
        <f t="shared" si="17"/>
        <v>-0.27</v>
      </c>
      <c r="AG117" s="4">
        <f t="shared" si="18"/>
        <v>0</v>
      </c>
      <c r="AH117" s="13" t="str">
        <f t="shared" si="52"/>
        <v/>
      </c>
      <c r="AI117" s="4" t="str">
        <f t="shared" si="20"/>
        <v/>
      </c>
      <c r="AJ117" s="13"/>
      <c r="AK117" s="2">
        <f t="shared" si="45"/>
        <v>31.5</v>
      </c>
      <c r="AL117" s="4">
        <f t="shared" si="21"/>
        <v>3.15</v>
      </c>
      <c r="AM117" s="4">
        <f t="shared" si="22"/>
        <v>-0.3302</v>
      </c>
      <c r="AP117" s="4">
        <f t="shared" si="23"/>
        <v>0</v>
      </c>
      <c r="AQ117" s="13" t="str">
        <f t="shared" si="53"/>
        <v/>
      </c>
      <c r="AR117" s="4" t="str">
        <f t="shared" si="25"/>
        <v/>
      </c>
      <c r="AS117" s="13"/>
      <c r="AT117" s="2">
        <f t="shared" si="46"/>
        <v>31.5</v>
      </c>
      <c r="AU117" s="4">
        <f t="shared" si="26"/>
        <v>3.15</v>
      </c>
      <c r="AV117" s="4">
        <f t="shared" si="27"/>
        <v>-0.3302</v>
      </c>
      <c r="AY117" s="4">
        <f t="shared" si="28"/>
        <v>0</v>
      </c>
      <c r="AZ117" s="13" t="str">
        <f t="shared" si="54"/>
        <v/>
      </c>
      <c r="BA117" s="4" t="str">
        <f t="shared" si="30"/>
        <v/>
      </c>
      <c r="BB117" s="13"/>
      <c r="BC117" s="2">
        <f t="shared" si="47"/>
        <v>31.5</v>
      </c>
      <c r="BD117" s="4">
        <f t="shared" si="31"/>
        <v>3.15</v>
      </c>
      <c r="BE117" s="4">
        <f t="shared" si="32"/>
        <v>-0.3302</v>
      </c>
      <c r="BH117" s="4">
        <f t="shared" si="33"/>
        <v>0</v>
      </c>
      <c r="BI117" s="13" t="str">
        <f t="shared" si="55"/>
        <v/>
      </c>
      <c r="BJ117" s="4" t="str">
        <f t="shared" si="35"/>
        <v/>
      </c>
      <c r="BK117" s="13"/>
      <c r="BL117" s="2">
        <f t="shared" si="48"/>
        <v>31.5</v>
      </c>
      <c r="BM117" s="4">
        <f t="shared" si="36"/>
        <v>3.15</v>
      </c>
      <c r="BN117" s="4">
        <f t="shared" si="37"/>
        <v>-0.3302</v>
      </c>
      <c r="BQ117" s="4">
        <f t="shared" si="38"/>
        <v>0</v>
      </c>
      <c r="BR117" s="13" t="str">
        <f t="shared" si="56"/>
        <v/>
      </c>
      <c r="BS117" s="4" t="str">
        <f t="shared" si="40"/>
        <v/>
      </c>
      <c r="BT117" s="25"/>
    </row>
    <row r="118">
      <c r="A118" s="2">
        <f t="shared" si="41"/>
        <v>32</v>
      </c>
      <c r="B118" s="4">
        <f t="shared" si="1"/>
        <v>3.2</v>
      </c>
      <c r="C118" s="4">
        <f t="shared" si="2"/>
        <v>-0.3556</v>
      </c>
      <c r="F118" s="4">
        <f t="shared" si="3"/>
        <v>0</v>
      </c>
      <c r="G118" s="13" t="str">
        <f t="shared" si="49"/>
        <v/>
      </c>
      <c r="H118" s="4" t="str">
        <f t="shared" si="5"/>
        <v/>
      </c>
      <c r="J118" s="2">
        <f t="shared" si="42"/>
        <v>32</v>
      </c>
      <c r="K118" s="4">
        <f t="shared" si="6"/>
        <v>3.2</v>
      </c>
      <c r="L118" s="4">
        <f t="shared" si="7"/>
        <v>-0.3556</v>
      </c>
      <c r="O118" s="4">
        <f t="shared" si="8"/>
        <v>0</v>
      </c>
      <c r="P118" s="13" t="str">
        <f t="shared" si="50"/>
        <v/>
      </c>
      <c r="Q118" s="4" t="str">
        <f t="shared" si="10"/>
        <v/>
      </c>
      <c r="S118" s="2">
        <f t="shared" si="43"/>
        <v>32</v>
      </c>
      <c r="T118" s="4">
        <f t="shared" si="11"/>
        <v>96</v>
      </c>
      <c r="U118" s="4">
        <f t="shared" si="12"/>
        <v>-0.36</v>
      </c>
      <c r="V118" s="4">
        <f>152+13/16</f>
        <v>152.8125</v>
      </c>
      <c r="W118" s="4">
        <f>153.25+1/32</f>
        <v>153.28125</v>
      </c>
      <c r="X118" s="4">
        <f t="shared" si="13"/>
        <v>0.46875</v>
      </c>
      <c r="Y118" s="13">
        <f t="shared" si="51"/>
        <v>0.312093892</v>
      </c>
      <c r="Z118" s="4">
        <f t="shared" si="15"/>
        <v>0.02530655147</v>
      </c>
      <c r="AB118" s="2">
        <f t="shared" si="44"/>
        <v>32</v>
      </c>
      <c r="AC118" s="4">
        <f t="shared" si="16"/>
        <v>96</v>
      </c>
      <c r="AD118" s="4">
        <f t="shared" si="17"/>
        <v>-0.3</v>
      </c>
      <c r="AE118" s="4">
        <f>152-1/16</f>
        <v>151.9375</v>
      </c>
      <c r="AF118" s="4">
        <f>154.125+1/32</f>
        <v>154.15625</v>
      </c>
      <c r="AG118" s="4">
        <f t="shared" si="18"/>
        <v>2.21875</v>
      </c>
      <c r="AH118" s="13">
        <f t="shared" si="52"/>
        <v>0.6834509954</v>
      </c>
      <c r="AI118" s="4">
        <f t="shared" si="20"/>
        <v>0.02232824016</v>
      </c>
      <c r="AJ118" s="13"/>
      <c r="AK118" s="2">
        <f t="shared" si="45"/>
        <v>32</v>
      </c>
      <c r="AL118" s="4">
        <f t="shared" si="21"/>
        <v>3.2</v>
      </c>
      <c r="AM118" s="4">
        <f t="shared" si="22"/>
        <v>-0.3556</v>
      </c>
      <c r="AP118" s="4">
        <f t="shared" si="23"/>
        <v>0</v>
      </c>
      <c r="AQ118" s="13" t="str">
        <f t="shared" si="53"/>
        <v/>
      </c>
      <c r="AR118" s="4" t="str">
        <f t="shared" si="25"/>
        <v/>
      </c>
      <c r="AS118" s="13"/>
      <c r="AT118" s="2">
        <f t="shared" si="46"/>
        <v>32</v>
      </c>
      <c r="AU118" s="4">
        <f t="shared" si="26"/>
        <v>3.2</v>
      </c>
      <c r="AV118" s="4">
        <f t="shared" si="27"/>
        <v>-0.3556</v>
      </c>
      <c r="AY118" s="4">
        <f t="shared" si="28"/>
        <v>0</v>
      </c>
      <c r="AZ118" s="13" t="str">
        <f t="shared" si="54"/>
        <v/>
      </c>
      <c r="BA118" s="4" t="str">
        <f t="shared" si="30"/>
        <v/>
      </c>
      <c r="BB118" s="13"/>
      <c r="BC118" s="2">
        <f t="shared" si="47"/>
        <v>32</v>
      </c>
      <c r="BD118" s="4">
        <f t="shared" si="31"/>
        <v>3.2</v>
      </c>
      <c r="BE118" s="4">
        <f t="shared" si="32"/>
        <v>-0.3556</v>
      </c>
      <c r="BH118" s="4">
        <f t="shared" si="33"/>
        <v>0</v>
      </c>
      <c r="BI118" s="13" t="str">
        <f t="shared" si="55"/>
        <v/>
      </c>
      <c r="BJ118" s="4" t="str">
        <f t="shared" si="35"/>
        <v/>
      </c>
      <c r="BK118" s="13"/>
      <c r="BL118" s="2">
        <f t="shared" si="48"/>
        <v>32</v>
      </c>
      <c r="BM118" s="4">
        <f t="shared" si="36"/>
        <v>3.2</v>
      </c>
      <c r="BN118" s="4">
        <f t="shared" si="37"/>
        <v>-0.3556</v>
      </c>
      <c r="BQ118" s="4">
        <f t="shared" si="38"/>
        <v>0</v>
      </c>
      <c r="BR118" s="13" t="str">
        <f t="shared" si="56"/>
        <v/>
      </c>
      <c r="BS118" s="4" t="str">
        <f t="shared" si="40"/>
        <v/>
      </c>
      <c r="BT118" s="25"/>
    </row>
    <row r="119">
      <c r="A119" s="2">
        <f t="shared" si="41"/>
        <v>32.5</v>
      </c>
      <c r="B119" s="4">
        <f t="shared" si="1"/>
        <v>3.25</v>
      </c>
      <c r="C119" s="4">
        <f t="shared" si="2"/>
        <v>-0.381</v>
      </c>
      <c r="F119" s="4">
        <f t="shared" si="3"/>
        <v>0</v>
      </c>
      <c r="G119" s="13" t="str">
        <f t="shared" si="49"/>
        <v/>
      </c>
      <c r="H119" s="4" t="str">
        <f t="shared" si="5"/>
        <v/>
      </c>
      <c r="J119" s="2">
        <f t="shared" si="42"/>
        <v>32.5</v>
      </c>
      <c r="K119" s="4">
        <f t="shared" si="6"/>
        <v>3.25</v>
      </c>
      <c r="L119" s="4">
        <f t="shared" si="7"/>
        <v>-0.381</v>
      </c>
      <c r="O119" s="4">
        <f t="shared" si="8"/>
        <v>0</v>
      </c>
      <c r="P119" s="13" t="str">
        <f t="shared" si="50"/>
        <v/>
      </c>
      <c r="Q119" s="4" t="str">
        <f t="shared" si="10"/>
        <v/>
      </c>
      <c r="S119" s="2">
        <f t="shared" si="43"/>
        <v>32.5</v>
      </c>
      <c r="T119" s="4">
        <f t="shared" si="11"/>
        <v>97.5</v>
      </c>
      <c r="U119" s="4">
        <f t="shared" si="12"/>
        <v>-0.39</v>
      </c>
      <c r="X119" s="4">
        <f t="shared" si="13"/>
        <v>0</v>
      </c>
      <c r="Y119" s="13" t="str">
        <f t="shared" si="51"/>
        <v/>
      </c>
      <c r="Z119" s="4" t="str">
        <f t="shared" si="15"/>
        <v/>
      </c>
      <c r="AB119" s="2">
        <f t="shared" si="44"/>
        <v>32.5</v>
      </c>
      <c r="AC119" s="4">
        <f t="shared" si="16"/>
        <v>97.5</v>
      </c>
      <c r="AD119" s="4">
        <f t="shared" si="17"/>
        <v>-0.33</v>
      </c>
      <c r="AG119" s="4">
        <f t="shared" si="18"/>
        <v>0</v>
      </c>
      <c r="AH119" s="13" t="str">
        <f t="shared" si="52"/>
        <v/>
      </c>
      <c r="AI119" s="4" t="str">
        <f t="shared" si="20"/>
        <v/>
      </c>
      <c r="AJ119" s="13"/>
      <c r="AK119" s="2">
        <f t="shared" si="45"/>
        <v>32.5</v>
      </c>
      <c r="AL119" s="4">
        <f t="shared" si="21"/>
        <v>3.25</v>
      </c>
      <c r="AM119" s="4">
        <f t="shared" si="22"/>
        <v>-0.381</v>
      </c>
      <c r="AP119" s="4">
        <f t="shared" si="23"/>
        <v>0</v>
      </c>
      <c r="AQ119" s="13" t="str">
        <f t="shared" si="53"/>
        <v/>
      </c>
      <c r="AR119" s="4" t="str">
        <f t="shared" si="25"/>
        <v/>
      </c>
      <c r="AS119" s="13"/>
      <c r="AT119" s="2">
        <f t="shared" si="46"/>
        <v>32.5</v>
      </c>
      <c r="AU119" s="4">
        <f t="shared" si="26"/>
        <v>3.25</v>
      </c>
      <c r="AV119" s="4">
        <f t="shared" si="27"/>
        <v>-0.381</v>
      </c>
      <c r="AY119" s="4">
        <f t="shared" si="28"/>
        <v>0</v>
      </c>
      <c r="AZ119" s="13" t="str">
        <f t="shared" si="54"/>
        <v/>
      </c>
      <c r="BA119" s="4" t="str">
        <f t="shared" si="30"/>
        <v/>
      </c>
      <c r="BB119" s="13"/>
      <c r="BC119" s="2">
        <f t="shared" si="47"/>
        <v>32.5</v>
      </c>
      <c r="BD119" s="4">
        <f t="shared" si="31"/>
        <v>3.25</v>
      </c>
      <c r="BE119" s="4">
        <f t="shared" si="32"/>
        <v>-0.381</v>
      </c>
      <c r="BH119" s="4">
        <f t="shared" si="33"/>
        <v>0</v>
      </c>
      <c r="BI119" s="13" t="str">
        <f t="shared" si="55"/>
        <v/>
      </c>
      <c r="BJ119" s="4" t="str">
        <f t="shared" si="35"/>
        <v/>
      </c>
      <c r="BK119" s="13"/>
      <c r="BL119" s="2">
        <f t="shared" si="48"/>
        <v>32.5</v>
      </c>
      <c r="BM119" s="4">
        <f t="shared" si="36"/>
        <v>3.25</v>
      </c>
      <c r="BN119" s="4">
        <f t="shared" si="37"/>
        <v>-0.381</v>
      </c>
      <c r="BQ119" s="4">
        <f t="shared" si="38"/>
        <v>0</v>
      </c>
      <c r="BR119" s="13" t="str">
        <f t="shared" si="56"/>
        <v/>
      </c>
      <c r="BS119" s="4" t="str">
        <f t="shared" si="40"/>
        <v/>
      </c>
      <c r="BT119" s="25"/>
    </row>
    <row r="120">
      <c r="A120" s="2">
        <f t="shared" si="41"/>
        <v>33</v>
      </c>
      <c r="B120" s="4">
        <f t="shared" si="1"/>
        <v>3.3</v>
      </c>
      <c r="C120" s="4">
        <f t="shared" si="2"/>
        <v>-0.4064</v>
      </c>
      <c r="F120" s="4">
        <f t="shared" si="3"/>
        <v>0</v>
      </c>
      <c r="G120" s="13" t="str">
        <f t="shared" si="49"/>
        <v/>
      </c>
      <c r="H120" s="4" t="str">
        <f t="shared" si="5"/>
        <v/>
      </c>
      <c r="J120" s="2">
        <f t="shared" si="42"/>
        <v>33</v>
      </c>
      <c r="K120" s="4">
        <f t="shared" si="6"/>
        <v>3.3</v>
      </c>
      <c r="L120" s="4">
        <f t="shared" si="7"/>
        <v>-0.4064</v>
      </c>
      <c r="O120" s="4">
        <f t="shared" si="8"/>
        <v>0</v>
      </c>
      <c r="P120" s="13" t="str">
        <f t="shared" si="50"/>
        <v/>
      </c>
      <c r="Q120" s="4" t="str">
        <f t="shared" si="10"/>
        <v/>
      </c>
      <c r="S120" s="2">
        <f t="shared" si="43"/>
        <v>33</v>
      </c>
      <c r="T120" s="4">
        <f t="shared" si="11"/>
        <v>99</v>
      </c>
      <c r="U120" s="4">
        <f t="shared" si="12"/>
        <v>-0.42</v>
      </c>
      <c r="V120" s="4">
        <f>152+11/16</f>
        <v>152.6875</v>
      </c>
      <c r="W120" s="4">
        <f>153.325+1/16</f>
        <v>153.3875</v>
      </c>
      <c r="X120" s="4">
        <f t="shared" si="13"/>
        <v>0.7</v>
      </c>
      <c r="Y120" s="13">
        <f t="shared" si="51"/>
        <v>0.3813850357</v>
      </c>
      <c r="Z120" s="4">
        <f t="shared" si="15"/>
        <v>0.0332467849</v>
      </c>
      <c r="AB120" s="2">
        <f t="shared" si="44"/>
        <v>33</v>
      </c>
      <c r="AC120" s="4">
        <f t="shared" si="16"/>
        <v>99</v>
      </c>
      <c r="AD120" s="4">
        <f t="shared" si="17"/>
        <v>-0.36</v>
      </c>
      <c r="AE120" s="4">
        <f>151+13/16</f>
        <v>151.8125</v>
      </c>
      <c r="AF120" s="4">
        <f>154.25</f>
        <v>154.25</v>
      </c>
      <c r="AG120" s="4">
        <f t="shared" si="18"/>
        <v>2.4375</v>
      </c>
      <c r="AH120" s="13">
        <f t="shared" si="52"/>
        <v>0.7163503994</v>
      </c>
      <c r="AI120" s="4">
        <f t="shared" si="20"/>
        <v>0.02602238146</v>
      </c>
      <c r="AJ120" s="13"/>
      <c r="AK120" s="2">
        <f t="shared" si="45"/>
        <v>33</v>
      </c>
      <c r="AL120" s="4">
        <f t="shared" si="21"/>
        <v>3.3</v>
      </c>
      <c r="AM120" s="4">
        <f t="shared" si="22"/>
        <v>-0.4064</v>
      </c>
      <c r="AP120" s="4">
        <f t="shared" si="23"/>
        <v>0</v>
      </c>
      <c r="AQ120" s="13" t="str">
        <f t="shared" si="53"/>
        <v/>
      </c>
      <c r="AR120" s="4" t="str">
        <f t="shared" si="25"/>
        <v/>
      </c>
      <c r="AS120" s="13"/>
      <c r="AT120" s="2">
        <f t="shared" si="46"/>
        <v>33</v>
      </c>
      <c r="AU120" s="4">
        <f t="shared" si="26"/>
        <v>3.3</v>
      </c>
      <c r="AV120" s="4">
        <f t="shared" si="27"/>
        <v>-0.4064</v>
      </c>
      <c r="AY120" s="4">
        <f t="shared" si="28"/>
        <v>0</v>
      </c>
      <c r="AZ120" s="13" t="str">
        <f t="shared" si="54"/>
        <v/>
      </c>
      <c r="BA120" s="4" t="str">
        <f t="shared" si="30"/>
        <v/>
      </c>
      <c r="BB120" s="13"/>
      <c r="BC120" s="2">
        <f t="shared" si="47"/>
        <v>33</v>
      </c>
      <c r="BD120" s="4">
        <f t="shared" si="31"/>
        <v>3.3</v>
      </c>
      <c r="BE120" s="4">
        <f t="shared" si="32"/>
        <v>-0.4064</v>
      </c>
      <c r="BH120" s="4">
        <f t="shared" si="33"/>
        <v>0</v>
      </c>
      <c r="BI120" s="13" t="str">
        <f t="shared" si="55"/>
        <v/>
      </c>
      <c r="BJ120" s="4" t="str">
        <f t="shared" si="35"/>
        <v/>
      </c>
      <c r="BK120" s="13"/>
      <c r="BL120" s="2">
        <f t="shared" si="48"/>
        <v>33</v>
      </c>
      <c r="BM120" s="4">
        <f t="shared" si="36"/>
        <v>3.3</v>
      </c>
      <c r="BN120" s="4">
        <f t="shared" si="37"/>
        <v>-0.4064</v>
      </c>
      <c r="BQ120" s="4">
        <f t="shared" si="38"/>
        <v>0</v>
      </c>
      <c r="BR120" s="13" t="str">
        <f t="shared" si="56"/>
        <v/>
      </c>
      <c r="BS120" s="4" t="str">
        <f t="shared" si="40"/>
        <v/>
      </c>
      <c r="BT120" s="25"/>
    </row>
    <row r="121">
      <c r="A121" s="2">
        <f t="shared" si="41"/>
        <v>33.5</v>
      </c>
      <c r="B121" s="4">
        <f t="shared" si="1"/>
        <v>3.35</v>
      </c>
      <c r="C121" s="4">
        <f t="shared" si="2"/>
        <v>-0.4318</v>
      </c>
      <c r="F121" s="4">
        <f t="shared" si="3"/>
        <v>0</v>
      </c>
      <c r="G121" s="13" t="str">
        <f t="shared" si="49"/>
        <v/>
      </c>
      <c r="H121" s="4" t="str">
        <f t="shared" si="5"/>
        <v/>
      </c>
      <c r="J121" s="2">
        <f t="shared" si="42"/>
        <v>33.5</v>
      </c>
      <c r="K121" s="4">
        <f t="shared" si="6"/>
        <v>3.35</v>
      </c>
      <c r="L121" s="4">
        <f t="shared" si="7"/>
        <v>-0.4318</v>
      </c>
      <c r="O121" s="4">
        <f t="shared" si="8"/>
        <v>0</v>
      </c>
      <c r="P121" s="13" t="str">
        <f t="shared" si="50"/>
        <v/>
      </c>
      <c r="Q121" s="4" t="str">
        <f t="shared" si="10"/>
        <v/>
      </c>
      <c r="S121" s="2">
        <f t="shared" si="43"/>
        <v>33.5</v>
      </c>
      <c r="T121" s="4">
        <f t="shared" si="11"/>
        <v>100.5</v>
      </c>
      <c r="U121" s="4">
        <f t="shared" si="12"/>
        <v>-0.45</v>
      </c>
      <c r="X121" s="4">
        <f t="shared" si="13"/>
        <v>0</v>
      </c>
      <c r="Y121" s="13" t="str">
        <f t="shared" si="51"/>
        <v/>
      </c>
      <c r="Z121" s="4" t="str">
        <f t="shared" si="15"/>
        <v/>
      </c>
      <c r="AB121" s="2">
        <f t="shared" si="44"/>
        <v>33.5</v>
      </c>
      <c r="AC121" s="4">
        <f t="shared" si="16"/>
        <v>100.5</v>
      </c>
      <c r="AD121" s="4">
        <f t="shared" si="17"/>
        <v>-0.39</v>
      </c>
      <c r="AG121" s="4">
        <f t="shared" si="18"/>
        <v>0</v>
      </c>
      <c r="AH121" s="13" t="str">
        <f t="shared" si="52"/>
        <v/>
      </c>
      <c r="AI121" s="4" t="str">
        <f t="shared" si="20"/>
        <v/>
      </c>
      <c r="AJ121" s="13"/>
      <c r="AK121" s="2">
        <f t="shared" si="45"/>
        <v>33.5</v>
      </c>
      <c r="AL121" s="4">
        <f t="shared" si="21"/>
        <v>3.35</v>
      </c>
      <c r="AM121" s="4">
        <f t="shared" si="22"/>
        <v>-0.4318</v>
      </c>
      <c r="AP121" s="4">
        <f t="shared" si="23"/>
        <v>0</v>
      </c>
      <c r="AQ121" s="13" t="str">
        <f t="shared" si="53"/>
        <v/>
      </c>
      <c r="AR121" s="4" t="str">
        <f t="shared" si="25"/>
        <v/>
      </c>
      <c r="AS121" s="13"/>
      <c r="AT121" s="2">
        <f t="shared" si="46"/>
        <v>33.5</v>
      </c>
      <c r="AU121" s="4">
        <f t="shared" si="26"/>
        <v>3.35</v>
      </c>
      <c r="AV121" s="4">
        <f t="shared" si="27"/>
        <v>-0.4318</v>
      </c>
      <c r="AY121" s="4">
        <f t="shared" si="28"/>
        <v>0</v>
      </c>
      <c r="AZ121" s="13" t="str">
        <f t="shared" si="54"/>
        <v/>
      </c>
      <c r="BA121" s="4" t="str">
        <f t="shared" si="30"/>
        <v/>
      </c>
      <c r="BB121" s="13"/>
      <c r="BC121" s="2">
        <f t="shared" si="47"/>
        <v>33.5</v>
      </c>
      <c r="BD121" s="4">
        <f t="shared" si="31"/>
        <v>3.35</v>
      </c>
      <c r="BE121" s="4">
        <f t="shared" si="32"/>
        <v>-0.4318</v>
      </c>
      <c r="BH121" s="4">
        <f t="shared" si="33"/>
        <v>0</v>
      </c>
      <c r="BI121" s="13" t="str">
        <f t="shared" si="55"/>
        <v/>
      </c>
      <c r="BJ121" s="4" t="str">
        <f t="shared" si="35"/>
        <v/>
      </c>
      <c r="BK121" s="13"/>
      <c r="BL121" s="2">
        <f t="shared" si="48"/>
        <v>33.5</v>
      </c>
      <c r="BM121" s="4">
        <f t="shared" si="36"/>
        <v>3.35</v>
      </c>
      <c r="BN121" s="4">
        <f t="shared" si="37"/>
        <v>-0.4318</v>
      </c>
      <c r="BQ121" s="4">
        <f t="shared" si="38"/>
        <v>0</v>
      </c>
      <c r="BR121" s="13" t="str">
        <f t="shared" si="56"/>
        <v/>
      </c>
      <c r="BS121" s="4" t="str">
        <f t="shared" si="40"/>
        <v/>
      </c>
      <c r="BT121" s="25"/>
    </row>
    <row r="122">
      <c r="A122" s="2">
        <f t="shared" si="41"/>
        <v>34</v>
      </c>
      <c r="B122" s="4">
        <f t="shared" si="1"/>
        <v>3.4</v>
      </c>
      <c r="C122" s="4">
        <f t="shared" si="2"/>
        <v>-0.4572</v>
      </c>
      <c r="F122" s="4">
        <f t="shared" si="3"/>
        <v>0</v>
      </c>
      <c r="G122" s="13" t="str">
        <f t="shared" si="49"/>
        <v/>
      </c>
      <c r="H122" s="4" t="str">
        <f t="shared" si="5"/>
        <v/>
      </c>
      <c r="J122" s="2">
        <f t="shared" si="42"/>
        <v>34</v>
      </c>
      <c r="K122" s="4">
        <f t="shared" si="6"/>
        <v>3.4</v>
      </c>
      <c r="L122" s="4">
        <f t="shared" si="7"/>
        <v>-0.4572</v>
      </c>
      <c r="O122" s="4">
        <f t="shared" si="8"/>
        <v>0</v>
      </c>
      <c r="P122" s="13" t="str">
        <f t="shared" si="50"/>
        <v/>
      </c>
      <c r="Q122" s="4" t="str">
        <f t="shared" si="10"/>
        <v/>
      </c>
      <c r="S122" s="2">
        <f t="shared" si="43"/>
        <v>34</v>
      </c>
      <c r="T122" s="4">
        <f t="shared" si="11"/>
        <v>102</v>
      </c>
      <c r="U122" s="4">
        <f t="shared" si="12"/>
        <v>-0.48</v>
      </c>
      <c r="V122" s="4">
        <f>152.5</f>
        <v>152.5</v>
      </c>
      <c r="W122" s="4">
        <f>153+9/16</f>
        <v>153.5625</v>
      </c>
      <c r="X122" s="4">
        <f t="shared" si="13"/>
        <v>1.0625</v>
      </c>
      <c r="Y122" s="13">
        <f t="shared" si="51"/>
        <v>0.4698714939</v>
      </c>
      <c r="Z122" s="4">
        <f t="shared" si="15"/>
        <v>0.04121551478</v>
      </c>
      <c r="AB122" s="2">
        <f t="shared" si="44"/>
        <v>34</v>
      </c>
      <c r="AC122" s="4">
        <f t="shared" si="16"/>
        <v>102</v>
      </c>
      <c r="AD122" s="4">
        <f t="shared" si="17"/>
        <v>-0.42</v>
      </c>
      <c r="AE122" s="4">
        <f>151.75</f>
        <v>151.75</v>
      </c>
      <c r="AF122" s="4">
        <f>154+5/16</f>
        <v>154.3125</v>
      </c>
      <c r="AG122" s="4">
        <f t="shared" si="18"/>
        <v>2.5625</v>
      </c>
      <c r="AH122" s="13">
        <f t="shared" si="52"/>
        <v>0.734488723</v>
      </c>
      <c r="AI122" s="4">
        <f t="shared" si="20"/>
        <v>0.02922729542</v>
      </c>
      <c r="AJ122" s="13"/>
      <c r="AK122" s="2">
        <f t="shared" si="45"/>
        <v>34</v>
      </c>
      <c r="AL122" s="4">
        <f t="shared" si="21"/>
        <v>3.4</v>
      </c>
      <c r="AM122" s="4">
        <f t="shared" si="22"/>
        <v>-0.4572</v>
      </c>
      <c r="AP122" s="4">
        <f t="shared" si="23"/>
        <v>0</v>
      </c>
      <c r="AQ122" s="13" t="str">
        <f t="shared" si="53"/>
        <v/>
      </c>
      <c r="AR122" s="4" t="str">
        <f t="shared" si="25"/>
        <v/>
      </c>
      <c r="AS122" s="13"/>
      <c r="AT122" s="2">
        <f t="shared" si="46"/>
        <v>34</v>
      </c>
      <c r="AU122" s="4">
        <f t="shared" si="26"/>
        <v>3.4</v>
      </c>
      <c r="AV122" s="4">
        <f t="shared" si="27"/>
        <v>-0.4572</v>
      </c>
      <c r="AY122" s="4">
        <f t="shared" si="28"/>
        <v>0</v>
      </c>
      <c r="AZ122" s="13" t="str">
        <f t="shared" si="54"/>
        <v/>
      </c>
      <c r="BA122" s="4" t="str">
        <f t="shared" si="30"/>
        <v/>
      </c>
      <c r="BB122" s="13"/>
      <c r="BC122" s="2">
        <f t="shared" si="47"/>
        <v>34</v>
      </c>
      <c r="BD122" s="4">
        <f t="shared" si="31"/>
        <v>3.4</v>
      </c>
      <c r="BE122" s="4">
        <f t="shared" si="32"/>
        <v>-0.4572</v>
      </c>
      <c r="BH122" s="4">
        <f t="shared" si="33"/>
        <v>0</v>
      </c>
      <c r="BI122" s="13" t="str">
        <f t="shared" si="55"/>
        <v/>
      </c>
      <c r="BJ122" s="4" t="str">
        <f t="shared" si="35"/>
        <v/>
      </c>
      <c r="BK122" s="13"/>
      <c r="BL122" s="2">
        <f t="shared" si="48"/>
        <v>34</v>
      </c>
      <c r="BM122" s="4">
        <f t="shared" si="36"/>
        <v>3.4</v>
      </c>
      <c r="BN122" s="4">
        <f t="shared" si="37"/>
        <v>-0.4572</v>
      </c>
      <c r="BQ122" s="4">
        <f t="shared" si="38"/>
        <v>0</v>
      </c>
      <c r="BR122" s="13" t="str">
        <f t="shared" si="56"/>
        <v/>
      </c>
      <c r="BS122" s="4" t="str">
        <f t="shared" si="40"/>
        <v/>
      </c>
      <c r="BT122" s="25"/>
    </row>
    <row r="123">
      <c r="A123" s="2">
        <f t="shared" si="41"/>
        <v>34.5</v>
      </c>
      <c r="B123" s="4">
        <f t="shared" si="1"/>
        <v>3.45</v>
      </c>
      <c r="C123" s="4">
        <f t="shared" si="2"/>
        <v>-0.4826</v>
      </c>
      <c r="F123" s="4">
        <f t="shared" si="3"/>
        <v>0</v>
      </c>
      <c r="G123" s="13" t="str">
        <f t="shared" si="49"/>
        <v/>
      </c>
      <c r="H123" s="4" t="str">
        <f t="shared" si="5"/>
        <v/>
      </c>
      <c r="J123" s="2">
        <f t="shared" si="42"/>
        <v>34.5</v>
      </c>
      <c r="K123" s="4">
        <f t="shared" si="6"/>
        <v>3.45</v>
      </c>
      <c r="L123" s="4">
        <f t="shared" si="7"/>
        <v>-0.4826</v>
      </c>
      <c r="O123" s="4">
        <f t="shared" si="8"/>
        <v>0</v>
      </c>
      <c r="P123" s="13" t="str">
        <f t="shared" si="50"/>
        <v/>
      </c>
      <c r="Q123" s="4" t="str">
        <f t="shared" si="10"/>
        <v/>
      </c>
      <c r="S123" s="2">
        <f t="shared" si="43"/>
        <v>34.5</v>
      </c>
      <c r="T123" s="4">
        <f t="shared" si="11"/>
        <v>103.5</v>
      </c>
      <c r="U123" s="4">
        <f t="shared" si="12"/>
        <v>-0.51</v>
      </c>
      <c r="X123" s="4">
        <f t="shared" si="13"/>
        <v>0</v>
      </c>
      <c r="Y123" s="13" t="str">
        <f t="shared" si="51"/>
        <v/>
      </c>
      <c r="Z123" s="4" t="str">
        <f t="shared" si="15"/>
        <v/>
      </c>
      <c r="AB123" s="2">
        <f t="shared" si="44"/>
        <v>34.5</v>
      </c>
      <c r="AC123" s="4">
        <f t="shared" si="16"/>
        <v>103.5</v>
      </c>
      <c r="AD123" s="4">
        <f t="shared" si="17"/>
        <v>-0.45</v>
      </c>
      <c r="AG123" s="4">
        <f t="shared" si="18"/>
        <v>0</v>
      </c>
      <c r="AH123" s="13" t="str">
        <f t="shared" si="52"/>
        <v/>
      </c>
      <c r="AI123" s="4" t="str">
        <f t="shared" si="20"/>
        <v/>
      </c>
      <c r="AJ123" s="13"/>
      <c r="AK123" s="2">
        <f t="shared" si="45"/>
        <v>34.5</v>
      </c>
      <c r="AL123" s="4">
        <f t="shared" si="21"/>
        <v>3.45</v>
      </c>
      <c r="AM123" s="4">
        <f t="shared" si="22"/>
        <v>-0.4826</v>
      </c>
      <c r="AP123" s="4">
        <f t="shared" si="23"/>
        <v>0</v>
      </c>
      <c r="AQ123" s="13" t="str">
        <f t="shared" si="53"/>
        <v/>
      </c>
      <c r="AR123" s="4" t="str">
        <f t="shared" si="25"/>
        <v/>
      </c>
      <c r="AS123" s="13"/>
      <c r="AT123" s="2">
        <f t="shared" si="46"/>
        <v>34.5</v>
      </c>
      <c r="AU123" s="4">
        <f t="shared" si="26"/>
        <v>3.45</v>
      </c>
      <c r="AV123" s="4">
        <f t="shared" si="27"/>
        <v>-0.4826</v>
      </c>
      <c r="AY123" s="4">
        <f t="shared" si="28"/>
        <v>0</v>
      </c>
      <c r="AZ123" s="13" t="str">
        <f t="shared" si="54"/>
        <v/>
      </c>
      <c r="BA123" s="4" t="str">
        <f t="shared" si="30"/>
        <v/>
      </c>
      <c r="BB123" s="13"/>
      <c r="BC123" s="2">
        <f t="shared" si="47"/>
        <v>34.5</v>
      </c>
      <c r="BD123" s="4">
        <f t="shared" si="31"/>
        <v>3.45</v>
      </c>
      <c r="BE123" s="4">
        <f t="shared" si="32"/>
        <v>-0.4826</v>
      </c>
      <c r="BH123" s="4">
        <f t="shared" si="33"/>
        <v>0</v>
      </c>
      <c r="BI123" s="13" t="str">
        <f t="shared" si="55"/>
        <v/>
      </c>
      <c r="BJ123" s="4" t="str">
        <f t="shared" si="35"/>
        <v/>
      </c>
      <c r="BK123" s="13"/>
      <c r="BL123" s="2">
        <f t="shared" si="48"/>
        <v>34.5</v>
      </c>
      <c r="BM123" s="4">
        <f t="shared" si="36"/>
        <v>3.45</v>
      </c>
      <c r="BN123" s="4">
        <f t="shared" si="37"/>
        <v>-0.4826</v>
      </c>
      <c r="BQ123" s="4">
        <f t="shared" si="38"/>
        <v>0</v>
      </c>
      <c r="BR123" s="13" t="str">
        <f t="shared" si="56"/>
        <v/>
      </c>
      <c r="BS123" s="4" t="str">
        <f t="shared" si="40"/>
        <v/>
      </c>
      <c r="BT123" s="25"/>
    </row>
    <row r="124">
      <c r="A124" s="2">
        <f t="shared" si="41"/>
        <v>35</v>
      </c>
      <c r="B124" s="4">
        <f t="shared" si="1"/>
        <v>3.5</v>
      </c>
      <c r="C124" s="4">
        <f t="shared" si="2"/>
        <v>-0.508</v>
      </c>
      <c r="F124" s="4">
        <f t="shared" si="3"/>
        <v>0</v>
      </c>
      <c r="G124" s="13" t="str">
        <f t="shared" si="49"/>
        <v/>
      </c>
      <c r="H124" s="4" t="str">
        <f t="shared" si="5"/>
        <v/>
      </c>
      <c r="J124" s="2">
        <f t="shared" si="42"/>
        <v>35</v>
      </c>
      <c r="K124" s="4">
        <f t="shared" si="6"/>
        <v>3.5</v>
      </c>
      <c r="L124" s="4">
        <f t="shared" si="7"/>
        <v>-0.508</v>
      </c>
      <c r="O124" s="4">
        <f t="shared" si="8"/>
        <v>0</v>
      </c>
      <c r="P124" s="13" t="str">
        <f t="shared" si="50"/>
        <v/>
      </c>
      <c r="Q124" s="4" t="str">
        <f t="shared" si="10"/>
        <v/>
      </c>
      <c r="S124" s="2">
        <f t="shared" si="43"/>
        <v>35</v>
      </c>
      <c r="T124" s="4">
        <f t="shared" si="11"/>
        <v>105</v>
      </c>
      <c r="U124" s="4">
        <f t="shared" si="12"/>
        <v>-0.54</v>
      </c>
      <c r="V124" s="4">
        <f>152.25+1/32</f>
        <v>152.28125</v>
      </c>
      <c r="W124" s="4">
        <f>153.75+1/32</f>
        <v>153.78125</v>
      </c>
      <c r="X124" s="4">
        <f t="shared" si="13"/>
        <v>1.5</v>
      </c>
      <c r="Y124" s="13">
        <f t="shared" si="51"/>
        <v>0.5582905262</v>
      </c>
      <c r="Z124" s="4">
        <f t="shared" si="15"/>
        <v>0.04763838597</v>
      </c>
      <c r="AB124" s="2">
        <f t="shared" si="44"/>
        <v>35</v>
      </c>
      <c r="AC124" s="4">
        <f t="shared" si="16"/>
        <v>105</v>
      </c>
      <c r="AD124" s="4">
        <f t="shared" si="17"/>
        <v>-0.48</v>
      </c>
      <c r="AE124" s="4">
        <f>151.625+1/32</f>
        <v>151.65625</v>
      </c>
      <c r="AF124" s="4">
        <f>154+7/16</f>
        <v>154.4375</v>
      </c>
      <c r="AG124" s="4">
        <f t="shared" si="18"/>
        <v>2.78125</v>
      </c>
      <c r="AH124" s="13">
        <f t="shared" si="52"/>
        <v>0.7651969131</v>
      </c>
      <c r="AI124" s="4">
        <f t="shared" si="20"/>
        <v>0.03169518955</v>
      </c>
      <c r="AJ124" s="13"/>
      <c r="AK124" s="2">
        <f t="shared" si="45"/>
        <v>35</v>
      </c>
      <c r="AL124" s="4">
        <f t="shared" si="21"/>
        <v>3.5</v>
      </c>
      <c r="AM124" s="4">
        <f t="shared" si="22"/>
        <v>-0.508</v>
      </c>
      <c r="AP124" s="4">
        <f t="shared" si="23"/>
        <v>0</v>
      </c>
      <c r="AQ124" s="13" t="str">
        <f t="shared" si="53"/>
        <v/>
      </c>
      <c r="AR124" s="4" t="str">
        <f t="shared" si="25"/>
        <v/>
      </c>
      <c r="AS124" s="13"/>
      <c r="AT124" s="2">
        <f t="shared" si="46"/>
        <v>35</v>
      </c>
      <c r="AU124" s="4">
        <f t="shared" si="26"/>
        <v>3.5</v>
      </c>
      <c r="AV124" s="4">
        <f t="shared" si="27"/>
        <v>-0.508</v>
      </c>
      <c r="AY124" s="4">
        <f t="shared" si="28"/>
        <v>0</v>
      </c>
      <c r="AZ124" s="13" t="str">
        <f t="shared" si="54"/>
        <v/>
      </c>
      <c r="BA124" s="4" t="str">
        <f t="shared" si="30"/>
        <v/>
      </c>
      <c r="BB124" s="13"/>
      <c r="BC124" s="2">
        <f t="shared" si="47"/>
        <v>35</v>
      </c>
      <c r="BD124" s="4">
        <f t="shared" si="31"/>
        <v>3.5</v>
      </c>
      <c r="BE124" s="4">
        <f t="shared" si="32"/>
        <v>-0.508</v>
      </c>
      <c r="BH124" s="4">
        <f t="shared" si="33"/>
        <v>0</v>
      </c>
      <c r="BI124" s="13" t="str">
        <f t="shared" si="55"/>
        <v/>
      </c>
      <c r="BJ124" s="4" t="str">
        <f t="shared" si="35"/>
        <v/>
      </c>
      <c r="BK124" s="13"/>
      <c r="BL124" s="2">
        <f t="shared" si="48"/>
        <v>35</v>
      </c>
      <c r="BM124" s="4">
        <f t="shared" si="36"/>
        <v>3.5</v>
      </c>
      <c r="BN124" s="4">
        <f t="shared" si="37"/>
        <v>-0.508</v>
      </c>
      <c r="BQ124" s="4">
        <f t="shared" si="38"/>
        <v>0</v>
      </c>
      <c r="BR124" s="13" t="str">
        <f t="shared" si="56"/>
        <v/>
      </c>
      <c r="BS124" s="4" t="str">
        <f t="shared" si="40"/>
        <v/>
      </c>
      <c r="BT124" s="25"/>
    </row>
    <row r="125">
      <c r="A125" s="2">
        <f t="shared" si="41"/>
        <v>35.5</v>
      </c>
      <c r="B125" s="4">
        <f t="shared" si="1"/>
        <v>3.55</v>
      </c>
      <c r="C125" s="4">
        <f t="shared" si="2"/>
        <v>-0.5334</v>
      </c>
      <c r="F125" s="4">
        <f t="shared" si="3"/>
        <v>0</v>
      </c>
      <c r="G125" s="13" t="str">
        <f t="shared" si="49"/>
        <v/>
      </c>
      <c r="H125" s="4" t="str">
        <f t="shared" si="5"/>
        <v/>
      </c>
      <c r="J125" s="2">
        <f t="shared" si="42"/>
        <v>35.5</v>
      </c>
      <c r="K125" s="4">
        <f t="shared" si="6"/>
        <v>3.55</v>
      </c>
      <c r="L125" s="4">
        <f t="shared" si="7"/>
        <v>-0.5334</v>
      </c>
      <c r="O125" s="4">
        <f t="shared" si="8"/>
        <v>0</v>
      </c>
      <c r="P125" s="13" t="str">
        <f t="shared" si="50"/>
        <v/>
      </c>
      <c r="Q125" s="4" t="str">
        <f t="shared" si="10"/>
        <v/>
      </c>
      <c r="S125" s="2">
        <f t="shared" si="43"/>
        <v>35.5</v>
      </c>
      <c r="T125" s="4">
        <f t="shared" si="11"/>
        <v>106.5</v>
      </c>
      <c r="U125" s="4">
        <f t="shared" si="12"/>
        <v>-0.57</v>
      </c>
      <c r="X125" s="4">
        <f t="shared" si="13"/>
        <v>0</v>
      </c>
      <c r="Y125" s="13" t="str">
        <f t="shared" si="51"/>
        <v/>
      </c>
      <c r="Z125" s="4" t="str">
        <f t="shared" si="15"/>
        <v/>
      </c>
      <c r="AB125" s="2">
        <f t="shared" si="44"/>
        <v>35.5</v>
      </c>
      <c r="AC125" s="4">
        <f t="shared" si="16"/>
        <v>106.5</v>
      </c>
      <c r="AD125" s="4">
        <f t="shared" si="17"/>
        <v>-0.51</v>
      </c>
      <c r="AG125" s="4">
        <f t="shared" si="18"/>
        <v>0</v>
      </c>
      <c r="AH125" s="13" t="str">
        <f t="shared" si="52"/>
        <v/>
      </c>
      <c r="AI125" s="4" t="str">
        <f t="shared" si="20"/>
        <v/>
      </c>
      <c r="AJ125" s="13"/>
      <c r="AK125" s="2">
        <f t="shared" si="45"/>
        <v>35.5</v>
      </c>
      <c r="AL125" s="4">
        <f t="shared" si="21"/>
        <v>3.55</v>
      </c>
      <c r="AM125" s="4">
        <f t="shared" si="22"/>
        <v>-0.5334</v>
      </c>
      <c r="AP125" s="4">
        <f t="shared" si="23"/>
        <v>0</v>
      </c>
      <c r="AQ125" s="13" t="str">
        <f t="shared" si="53"/>
        <v/>
      </c>
      <c r="AR125" s="4" t="str">
        <f t="shared" si="25"/>
        <v/>
      </c>
      <c r="AS125" s="13"/>
      <c r="AT125" s="2">
        <f t="shared" si="46"/>
        <v>35.5</v>
      </c>
      <c r="AU125" s="4">
        <f t="shared" si="26"/>
        <v>3.55</v>
      </c>
      <c r="AV125" s="4">
        <f t="shared" si="27"/>
        <v>-0.5334</v>
      </c>
      <c r="AY125" s="4">
        <f t="shared" si="28"/>
        <v>0</v>
      </c>
      <c r="AZ125" s="13" t="str">
        <f t="shared" si="54"/>
        <v/>
      </c>
      <c r="BA125" s="4" t="str">
        <f t="shared" si="30"/>
        <v/>
      </c>
      <c r="BB125" s="13"/>
      <c r="BC125" s="2">
        <f t="shared" si="47"/>
        <v>35.5</v>
      </c>
      <c r="BD125" s="4">
        <f t="shared" si="31"/>
        <v>3.55</v>
      </c>
      <c r="BE125" s="4">
        <f t="shared" si="32"/>
        <v>-0.5334</v>
      </c>
      <c r="BH125" s="4">
        <f t="shared" si="33"/>
        <v>0</v>
      </c>
      <c r="BI125" s="13" t="str">
        <f t="shared" si="55"/>
        <v/>
      </c>
      <c r="BJ125" s="4" t="str">
        <f t="shared" si="35"/>
        <v/>
      </c>
      <c r="BK125" s="13"/>
      <c r="BL125" s="2">
        <f t="shared" si="48"/>
        <v>35.5</v>
      </c>
      <c r="BM125" s="4">
        <f t="shared" si="36"/>
        <v>3.55</v>
      </c>
      <c r="BN125" s="4">
        <f t="shared" si="37"/>
        <v>-0.5334</v>
      </c>
      <c r="BQ125" s="4">
        <f t="shared" si="38"/>
        <v>0</v>
      </c>
      <c r="BR125" s="13" t="str">
        <f t="shared" si="56"/>
        <v/>
      </c>
      <c r="BS125" s="4" t="str">
        <f t="shared" si="40"/>
        <v/>
      </c>
      <c r="BT125" s="25"/>
    </row>
    <row r="126">
      <c r="A126" s="2">
        <f t="shared" si="41"/>
        <v>36</v>
      </c>
      <c r="B126" s="4">
        <f t="shared" si="1"/>
        <v>3.6</v>
      </c>
      <c r="C126" s="4">
        <f t="shared" si="2"/>
        <v>-0.5588</v>
      </c>
      <c r="F126" s="4">
        <f t="shared" si="3"/>
        <v>0</v>
      </c>
      <c r="G126" s="13" t="str">
        <f t="shared" si="49"/>
        <v/>
      </c>
      <c r="H126" s="4" t="str">
        <f t="shared" si="5"/>
        <v/>
      </c>
      <c r="J126" s="2">
        <f t="shared" si="42"/>
        <v>36</v>
      </c>
      <c r="K126" s="4">
        <f t="shared" si="6"/>
        <v>3.6</v>
      </c>
      <c r="L126" s="4">
        <f t="shared" si="7"/>
        <v>-0.5588</v>
      </c>
      <c r="O126" s="4">
        <f t="shared" si="8"/>
        <v>0</v>
      </c>
      <c r="P126" s="13" t="str">
        <f t="shared" si="50"/>
        <v/>
      </c>
      <c r="Q126" s="4" t="str">
        <f t="shared" si="10"/>
        <v/>
      </c>
      <c r="S126" s="2">
        <f t="shared" si="43"/>
        <v>36</v>
      </c>
      <c r="T126" s="4">
        <f t="shared" si="11"/>
        <v>108</v>
      </c>
      <c r="U126" s="4">
        <f t="shared" si="12"/>
        <v>-0.6</v>
      </c>
      <c r="V126" s="4">
        <f>152+1/16</f>
        <v>152.0625</v>
      </c>
      <c r="W126" s="4">
        <f>154+1/32</f>
        <v>154.03125</v>
      </c>
      <c r="X126" s="4">
        <f t="shared" si="13"/>
        <v>1.96875</v>
      </c>
      <c r="Y126" s="13">
        <f t="shared" si="51"/>
        <v>0.6396021491</v>
      </c>
      <c r="Z126" s="4">
        <f t="shared" si="15"/>
        <v>0.05117125511</v>
      </c>
      <c r="AB126" s="2">
        <f t="shared" si="44"/>
        <v>36</v>
      </c>
      <c r="AC126" s="4">
        <f t="shared" si="16"/>
        <v>108</v>
      </c>
      <c r="AD126" s="4">
        <f t="shared" si="17"/>
        <v>-0.54</v>
      </c>
      <c r="AE126" s="4">
        <f>151.5+1/32</f>
        <v>151.53125</v>
      </c>
      <c r="AF126" s="4">
        <f>154+9/16</f>
        <v>154.5625</v>
      </c>
      <c r="AG126" s="4">
        <f t="shared" si="18"/>
        <v>3.03125</v>
      </c>
      <c r="AH126" s="13">
        <f t="shared" si="52"/>
        <v>0.7988478546</v>
      </c>
      <c r="AI126" s="4">
        <f t="shared" si="20"/>
        <v>0.03261245833</v>
      </c>
      <c r="AJ126" s="13"/>
      <c r="AK126" s="2">
        <f t="shared" si="45"/>
        <v>36</v>
      </c>
      <c r="AL126" s="4">
        <f t="shared" si="21"/>
        <v>3.6</v>
      </c>
      <c r="AM126" s="4">
        <f t="shared" si="22"/>
        <v>-0.5588</v>
      </c>
      <c r="AP126" s="4">
        <f t="shared" si="23"/>
        <v>0</v>
      </c>
      <c r="AQ126" s="13" t="str">
        <f t="shared" si="53"/>
        <v/>
      </c>
      <c r="AR126" s="4" t="str">
        <f t="shared" si="25"/>
        <v/>
      </c>
      <c r="AS126" s="13"/>
      <c r="AT126" s="2">
        <f t="shared" si="46"/>
        <v>36</v>
      </c>
      <c r="AU126" s="4">
        <f t="shared" si="26"/>
        <v>3.6</v>
      </c>
      <c r="AV126" s="4">
        <f t="shared" si="27"/>
        <v>-0.5588</v>
      </c>
      <c r="AY126" s="4">
        <f t="shared" si="28"/>
        <v>0</v>
      </c>
      <c r="AZ126" s="13" t="str">
        <f t="shared" si="54"/>
        <v/>
      </c>
      <c r="BA126" s="4" t="str">
        <f t="shared" si="30"/>
        <v/>
      </c>
      <c r="BB126" s="13"/>
      <c r="BC126" s="2">
        <f t="shared" si="47"/>
        <v>36</v>
      </c>
      <c r="BD126" s="4">
        <f t="shared" si="31"/>
        <v>3.6</v>
      </c>
      <c r="BE126" s="4">
        <f t="shared" si="32"/>
        <v>-0.5588</v>
      </c>
      <c r="BH126" s="4">
        <f t="shared" si="33"/>
        <v>0</v>
      </c>
      <c r="BI126" s="13" t="str">
        <f t="shared" si="55"/>
        <v/>
      </c>
      <c r="BJ126" s="4" t="str">
        <f t="shared" si="35"/>
        <v/>
      </c>
      <c r="BK126" s="13"/>
      <c r="BL126" s="2">
        <f t="shared" si="48"/>
        <v>36</v>
      </c>
      <c r="BM126" s="4">
        <f t="shared" si="36"/>
        <v>3.6</v>
      </c>
      <c r="BN126" s="4">
        <f t="shared" si="37"/>
        <v>-0.5588</v>
      </c>
      <c r="BQ126" s="4">
        <f t="shared" si="38"/>
        <v>0</v>
      </c>
      <c r="BR126" s="13" t="str">
        <f t="shared" si="56"/>
        <v/>
      </c>
      <c r="BS126" s="4" t="str">
        <f t="shared" si="40"/>
        <v/>
      </c>
      <c r="BT126" s="25"/>
    </row>
    <row r="127">
      <c r="A127" s="2">
        <f t="shared" si="41"/>
        <v>36.5</v>
      </c>
      <c r="B127" s="4">
        <f t="shared" si="1"/>
        <v>3.65</v>
      </c>
      <c r="C127" s="4">
        <f t="shared" si="2"/>
        <v>-0.5842</v>
      </c>
      <c r="F127" s="4">
        <f t="shared" si="3"/>
        <v>0</v>
      </c>
      <c r="G127" s="13" t="str">
        <f t="shared" si="49"/>
        <v/>
      </c>
      <c r="H127" s="4" t="str">
        <f t="shared" si="5"/>
        <v/>
      </c>
      <c r="J127" s="2">
        <f t="shared" si="42"/>
        <v>36.5</v>
      </c>
      <c r="K127" s="4">
        <f t="shared" si="6"/>
        <v>3.65</v>
      </c>
      <c r="L127" s="4">
        <f t="shared" si="7"/>
        <v>-0.5842</v>
      </c>
      <c r="O127" s="4">
        <f t="shared" si="8"/>
        <v>0</v>
      </c>
      <c r="P127" s="13" t="str">
        <f t="shared" si="50"/>
        <v/>
      </c>
      <c r="Q127" s="4" t="str">
        <f t="shared" si="10"/>
        <v/>
      </c>
      <c r="S127" s="2">
        <f t="shared" si="43"/>
        <v>36.5</v>
      </c>
      <c r="T127" s="4">
        <f t="shared" si="11"/>
        <v>109.5</v>
      </c>
      <c r="U127" s="4">
        <f t="shared" si="12"/>
        <v>-0.63</v>
      </c>
      <c r="X127" s="4">
        <f t="shared" si="13"/>
        <v>0</v>
      </c>
      <c r="Y127" s="13" t="str">
        <f t="shared" si="51"/>
        <v/>
      </c>
      <c r="Z127" s="4" t="str">
        <f t="shared" si="15"/>
        <v/>
      </c>
      <c r="AB127" s="2">
        <f t="shared" si="44"/>
        <v>36.5</v>
      </c>
      <c r="AC127" s="4">
        <f t="shared" si="16"/>
        <v>109.5</v>
      </c>
      <c r="AD127" s="4">
        <f t="shared" si="17"/>
        <v>-0.57</v>
      </c>
      <c r="AG127" s="4">
        <f t="shared" si="18"/>
        <v>0</v>
      </c>
      <c r="AH127" s="13" t="str">
        <f t="shared" si="52"/>
        <v/>
      </c>
      <c r="AI127" s="4" t="str">
        <f t="shared" si="20"/>
        <v/>
      </c>
      <c r="AJ127" s="13"/>
      <c r="AK127" s="2">
        <f t="shared" si="45"/>
        <v>36.5</v>
      </c>
      <c r="AL127" s="4">
        <f t="shared" si="21"/>
        <v>3.65</v>
      </c>
      <c r="AM127" s="4">
        <f t="shared" si="22"/>
        <v>-0.5842</v>
      </c>
      <c r="AP127" s="4">
        <f t="shared" si="23"/>
        <v>0</v>
      </c>
      <c r="AQ127" s="13" t="str">
        <f t="shared" si="53"/>
        <v/>
      </c>
      <c r="AR127" s="4" t="str">
        <f t="shared" si="25"/>
        <v/>
      </c>
      <c r="AS127" s="13"/>
      <c r="AT127" s="2">
        <f t="shared" si="46"/>
        <v>36.5</v>
      </c>
      <c r="AU127" s="4">
        <f t="shared" si="26"/>
        <v>3.65</v>
      </c>
      <c r="AV127" s="4">
        <f t="shared" si="27"/>
        <v>-0.5842</v>
      </c>
      <c r="AY127" s="4">
        <f t="shared" si="28"/>
        <v>0</v>
      </c>
      <c r="AZ127" s="13" t="str">
        <f t="shared" si="54"/>
        <v/>
      </c>
      <c r="BA127" s="4" t="str">
        <f t="shared" si="30"/>
        <v/>
      </c>
      <c r="BB127" s="13"/>
      <c r="BC127" s="2">
        <f t="shared" si="47"/>
        <v>36.5</v>
      </c>
      <c r="BD127" s="4">
        <f t="shared" si="31"/>
        <v>3.65</v>
      </c>
      <c r="BE127" s="4">
        <f t="shared" si="32"/>
        <v>-0.5842</v>
      </c>
      <c r="BH127" s="4">
        <f t="shared" si="33"/>
        <v>0</v>
      </c>
      <c r="BI127" s="13" t="str">
        <f t="shared" si="55"/>
        <v/>
      </c>
      <c r="BJ127" s="4" t="str">
        <f t="shared" si="35"/>
        <v/>
      </c>
      <c r="BK127" s="13"/>
      <c r="BL127" s="2">
        <f t="shared" si="48"/>
        <v>36.5</v>
      </c>
      <c r="BM127" s="4">
        <f t="shared" si="36"/>
        <v>3.65</v>
      </c>
      <c r="BN127" s="4">
        <f t="shared" si="37"/>
        <v>-0.5842</v>
      </c>
      <c r="BQ127" s="4">
        <f t="shared" si="38"/>
        <v>0</v>
      </c>
      <c r="BR127" s="13" t="str">
        <f t="shared" si="56"/>
        <v/>
      </c>
      <c r="BS127" s="4" t="str">
        <f t="shared" si="40"/>
        <v/>
      </c>
      <c r="BT127" s="25"/>
    </row>
    <row r="128">
      <c r="A128" s="2">
        <f t="shared" si="41"/>
        <v>37</v>
      </c>
      <c r="B128" s="4">
        <f t="shared" si="1"/>
        <v>3.7</v>
      </c>
      <c r="C128" s="4">
        <f t="shared" si="2"/>
        <v>-0.6096</v>
      </c>
      <c r="F128" s="4">
        <f t="shared" si="3"/>
        <v>0</v>
      </c>
      <c r="G128" s="13" t="str">
        <f t="shared" si="49"/>
        <v/>
      </c>
      <c r="H128" s="4" t="str">
        <f t="shared" si="5"/>
        <v/>
      </c>
      <c r="I128" s="2"/>
      <c r="J128" s="2">
        <f t="shared" si="42"/>
        <v>37</v>
      </c>
      <c r="K128" s="4">
        <f t="shared" si="6"/>
        <v>3.7</v>
      </c>
      <c r="L128" s="4">
        <f t="shared" si="7"/>
        <v>-0.6096</v>
      </c>
      <c r="O128" s="4">
        <f t="shared" si="8"/>
        <v>0</v>
      </c>
      <c r="P128" s="13" t="str">
        <f t="shared" si="50"/>
        <v/>
      </c>
      <c r="Q128" s="4" t="str">
        <f t="shared" si="10"/>
        <v/>
      </c>
      <c r="S128" s="2">
        <f t="shared" si="43"/>
        <v>37</v>
      </c>
      <c r="T128" s="4">
        <f t="shared" si="11"/>
        <v>111</v>
      </c>
      <c r="U128" s="4">
        <f t="shared" si="12"/>
        <v>-0.66</v>
      </c>
      <c r="V128" s="4">
        <f>151.75+1/32</f>
        <v>151.78125</v>
      </c>
      <c r="W128" s="4">
        <f>154.25+1/32</f>
        <v>154.28125</v>
      </c>
      <c r="X128" s="4">
        <f t="shared" si="13"/>
        <v>2.5</v>
      </c>
      <c r="Y128" s="13">
        <f t="shared" si="51"/>
        <v>0.7207499702</v>
      </c>
      <c r="Z128" s="4">
        <f t="shared" si="15"/>
        <v>0.05110954951</v>
      </c>
      <c r="AB128" s="2">
        <f t="shared" si="44"/>
        <v>37</v>
      </c>
      <c r="AC128" s="4">
        <f t="shared" si="16"/>
        <v>111</v>
      </c>
      <c r="AD128" s="4">
        <f t="shared" si="17"/>
        <v>-0.6</v>
      </c>
      <c r="AE128" s="4">
        <f>151.375</f>
        <v>151.375</v>
      </c>
      <c r="AF128" s="4">
        <f>154+11/16</f>
        <v>154.6875</v>
      </c>
      <c r="AG128" s="4">
        <f t="shared" si="18"/>
        <v>3.3125</v>
      </c>
      <c r="AH128" s="13">
        <f t="shared" si="52"/>
        <v>0.8350858765</v>
      </c>
      <c r="AI128" s="4">
        <f t="shared" si="20"/>
        <v>0.03193172293</v>
      </c>
      <c r="AJ128" s="13"/>
      <c r="AK128" s="2">
        <f t="shared" si="45"/>
        <v>37</v>
      </c>
      <c r="AL128" s="4">
        <f t="shared" si="21"/>
        <v>3.7</v>
      </c>
      <c r="AM128" s="4">
        <f t="shared" si="22"/>
        <v>-0.6096</v>
      </c>
      <c r="AP128" s="4">
        <f t="shared" si="23"/>
        <v>0</v>
      </c>
      <c r="AQ128" s="13" t="str">
        <f t="shared" si="53"/>
        <v/>
      </c>
      <c r="AR128" s="4" t="str">
        <f t="shared" si="25"/>
        <v/>
      </c>
      <c r="AS128" s="13"/>
      <c r="AT128" s="2">
        <f t="shared" si="46"/>
        <v>37</v>
      </c>
      <c r="AU128" s="4">
        <f t="shared" si="26"/>
        <v>3.7</v>
      </c>
      <c r="AV128" s="4">
        <f t="shared" si="27"/>
        <v>-0.6096</v>
      </c>
      <c r="AY128" s="4">
        <f t="shared" si="28"/>
        <v>0</v>
      </c>
      <c r="AZ128" s="13" t="str">
        <f t="shared" si="54"/>
        <v/>
      </c>
      <c r="BA128" s="4" t="str">
        <f t="shared" si="30"/>
        <v/>
      </c>
      <c r="BB128" s="13"/>
      <c r="BC128" s="2">
        <f t="shared" si="47"/>
        <v>37</v>
      </c>
      <c r="BD128" s="4">
        <f t="shared" si="31"/>
        <v>3.7</v>
      </c>
      <c r="BE128" s="4">
        <f t="shared" si="32"/>
        <v>-0.6096</v>
      </c>
      <c r="BH128" s="4">
        <f t="shared" si="33"/>
        <v>0</v>
      </c>
      <c r="BI128" s="13" t="str">
        <f t="shared" si="55"/>
        <v/>
      </c>
      <c r="BJ128" s="4" t="str">
        <f t="shared" si="35"/>
        <v/>
      </c>
      <c r="BK128" s="13"/>
      <c r="BL128" s="2">
        <f t="shared" si="48"/>
        <v>37</v>
      </c>
      <c r="BM128" s="4">
        <f t="shared" si="36"/>
        <v>3.7</v>
      </c>
      <c r="BN128" s="4">
        <f t="shared" si="37"/>
        <v>-0.6096</v>
      </c>
      <c r="BQ128" s="4">
        <f t="shared" si="38"/>
        <v>0</v>
      </c>
      <c r="BR128" s="13" t="str">
        <f t="shared" si="56"/>
        <v/>
      </c>
      <c r="BS128" s="4" t="str">
        <f t="shared" si="40"/>
        <v/>
      </c>
      <c r="BT128" s="25"/>
    </row>
    <row r="129">
      <c r="A129" s="2">
        <f t="shared" si="41"/>
        <v>37.5</v>
      </c>
      <c r="B129" s="4">
        <f t="shared" si="1"/>
        <v>3.75</v>
      </c>
      <c r="C129" s="4">
        <f t="shared" si="2"/>
        <v>-0.635</v>
      </c>
      <c r="F129" s="4">
        <f t="shared" si="3"/>
        <v>0</v>
      </c>
      <c r="G129" s="13" t="str">
        <f t="shared" si="49"/>
        <v/>
      </c>
      <c r="H129" s="4" t="str">
        <f t="shared" si="5"/>
        <v/>
      </c>
      <c r="J129" s="2">
        <f t="shared" si="42"/>
        <v>37.5</v>
      </c>
      <c r="K129" s="4">
        <f t="shared" si="6"/>
        <v>3.75</v>
      </c>
      <c r="L129" s="4">
        <f t="shared" si="7"/>
        <v>-0.635</v>
      </c>
      <c r="O129" s="4">
        <f t="shared" si="8"/>
        <v>0</v>
      </c>
      <c r="P129" s="13" t="str">
        <f t="shared" si="50"/>
        <v/>
      </c>
      <c r="Q129" s="4" t="str">
        <f t="shared" si="10"/>
        <v/>
      </c>
      <c r="S129" s="2">
        <f t="shared" si="43"/>
        <v>37.5</v>
      </c>
      <c r="T129" s="4">
        <f t="shared" si="11"/>
        <v>112.5</v>
      </c>
      <c r="U129" s="4">
        <f t="shared" si="12"/>
        <v>-0.69</v>
      </c>
      <c r="X129" s="4">
        <f t="shared" si="13"/>
        <v>0</v>
      </c>
      <c r="Y129" s="13" t="str">
        <f t="shared" si="51"/>
        <v/>
      </c>
      <c r="Z129" s="4" t="str">
        <f t="shared" si="15"/>
        <v/>
      </c>
      <c r="AB129" s="2">
        <f t="shared" si="44"/>
        <v>37.5</v>
      </c>
      <c r="AC129" s="4">
        <f t="shared" si="16"/>
        <v>112.5</v>
      </c>
      <c r="AD129" s="4">
        <f t="shared" si="17"/>
        <v>-0.63</v>
      </c>
      <c r="AG129" s="4">
        <f t="shared" si="18"/>
        <v>0</v>
      </c>
      <c r="AH129" s="13" t="str">
        <f t="shared" si="52"/>
        <v/>
      </c>
      <c r="AI129" s="4" t="str">
        <f t="shared" si="20"/>
        <v/>
      </c>
      <c r="AJ129" s="13"/>
      <c r="AK129" s="2">
        <f t="shared" si="45"/>
        <v>37.5</v>
      </c>
      <c r="AL129" s="4">
        <f t="shared" si="21"/>
        <v>3.75</v>
      </c>
      <c r="AM129" s="4">
        <f t="shared" si="22"/>
        <v>-0.635</v>
      </c>
      <c r="AP129" s="4">
        <f t="shared" si="23"/>
        <v>0</v>
      </c>
      <c r="AQ129" s="13" t="str">
        <f t="shared" si="53"/>
        <v/>
      </c>
      <c r="AR129" s="4" t="str">
        <f t="shared" si="25"/>
        <v/>
      </c>
      <c r="AS129" s="13"/>
      <c r="AT129" s="2">
        <f t="shared" si="46"/>
        <v>37.5</v>
      </c>
      <c r="AU129" s="4">
        <f t="shared" si="26"/>
        <v>3.75</v>
      </c>
      <c r="AV129" s="4">
        <f t="shared" si="27"/>
        <v>-0.635</v>
      </c>
      <c r="AY129" s="4">
        <f t="shared" si="28"/>
        <v>0</v>
      </c>
      <c r="AZ129" s="13" t="str">
        <f t="shared" si="54"/>
        <v/>
      </c>
      <c r="BA129" s="4" t="str">
        <f t="shared" si="30"/>
        <v/>
      </c>
      <c r="BB129" s="13"/>
      <c r="BC129" s="2">
        <f t="shared" si="47"/>
        <v>37.5</v>
      </c>
      <c r="BD129" s="4">
        <f t="shared" si="31"/>
        <v>3.75</v>
      </c>
      <c r="BE129" s="4">
        <f t="shared" si="32"/>
        <v>-0.635</v>
      </c>
      <c r="BH129" s="4">
        <f t="shared" si="33"/>
        <v>0</v>
      </c>
      <c r="BI129" s="13" t="str">
        <f t="shared" si="55"/>
        <v/>
      </c>
      <c r="BJ129" s="4" t="str">
        <f t="shared" si="35"/>
        <v/>
      </c>
      <c r="BK129" s="13"/>
      <c r="BL129" s="2">
        <f t="shared" si="48"/>
        <v>37.5</v>
      </c>
      <c r="BM129" s="4">
        <f t="shared" si="36"/>
        <v>3.75</v>
      </c>
      <c r="BN129" s="4">
        <f t="shared" si="37"/>
        <v>-0.635</v>
      </c>
      <c r="BQ129" s="4">
        <f t="shared" si="38"/>
        <v>0</v>
      </c>
      <c r="BR129" s="13" t="str">
        <f t="shared" si="56"/>
        <v/>
      </c>
      <c r="BS129" s="4" t="str">
        <f t="shared" si="40"/>
        <v/>
      </c>
      <c r="BT129" s="25"/>
    </row>
    <row r="130">
      <c r="A130" s="2">
        <f t="shared" si="41"/>
        <v>38</v>
      </c>
      <c r="B130" s="4">
        <f t="shared" si="1"/>
        <v>3.8</v>
      </c>
      <c r="C130" s="4">
        <f t="shared" si="2"/>
        <v>-0.6604</v>
      </c>
      <c r="F130" s="4">
        <f t="shared" si="3"/>
        <v>0</v>
      </c>
      <c r="G130" s="13" t="str">
        <f t="shared" si="49"/>
        <v/>
      </c>
      <c r="H130" s="4" t="str">
        <f t="shared" si="5"/>
        <v/>
      </c>
      <c r="J130" s="2">
        <f t="shared" si="42"/>
        <v>38</v>
      </c>
      <c r="K130" s="4">
        <f t="shared" si="6"/>
        <v>3.8</v>
      </c>
      <c r="L130" s="4">
        <f t="shared" si="7"/>
        <v>-0.6604</v>
      </c>
      <c r="O130" s="4">
        <f t="shared" si="8"/>
        <v>0</v>
      </c>
      <c r="P130" s="13" t="str">
        <f t="shared" si="50"/>
        <v/>
      </c>
      <c r="Q130" s="4" t="str">
        <f t="shared" si="10"/>
        <v/>
      </c>
      <c r="S130" s="2">
        <f t="shared" si="43"/>
        <v>38</v>
      </c>
      <c r="T130" s="4">
        <f t="shared" si="11"/>
        <v>114</v>
      </c>
      <c r="U130" s="4">
        <f t="shared" si="12"/>
        <v>-0.72</v>
      </c>
      <c r="V130" s="4">
        <f>151.5</f>
        <v>151.5</v>
      </c>
      <c r="W130" s="4">
        <f>154+9/16</f>
        <v>154.5625</v>
      </c>
      <c r="X130" s="4">
        <f t="shared" si="13"/>
        <v>3.0625</v>
      </c>
      <c r="Y130" s="13">
        <f t="shared" si="51"/>
        <v>0.7977240352</v>
      </c>
      <c r="Z130" s="4">
        <f t="shared" si="15"/>
        <v>0.04693865986</v>
      </c>
      <c r="AB130" s="2">
        <f t="shared" si="44"/>
        <v>38</v>
      </c>
      <c r="AC130" s="4">
        <f t="shared" si="16"/>
        <v>114</v>
      </c>
      <c r="AD130" s="4">
        <f t="shared" si="17"/>
        <v>-0.66</v>
      </c>
      <c r="AE130" s="4">
        <f>151.25</f>
        <v>151.25</v>
      </c>
      <c r="AF130" s="4">
        <f>154+13/16</f>
        <v>154.8125</v>
      </c>
      <c r="AG130" s="4">
        <f t="shared" si="18"/>
        <v>3.5625</v>
      </c>
      <c r="AH130" s="13">
        <f t="shared" si="52"/>
        <v>0.8660254038</v>
      </c>
      <c r="AI130" s="4">
        <f t="shared" si="20"/>
        <v>0.03000985769</v>
      </c>
      <c r="AJ130" s="13"/>
      <c r="AK130" s="2">
        <f t="shared" si="45"/>
        <v>38</v>
      </c>
      <c r="AL130" s="4">
        <f t="shared" si="21"/>
        <v>3.8</v>
      </c>
      <c r="AM130" s="4">
        <f t="shared" si="22"/>
        <v>-0.6604</v>
      </c>
      <c r="AP130" s="4">
        <f t="shared" si="23"/>
        <v>0</v>
      </c>
      <c r="AQ130" s="13" t="str">
        <f t="shared" si="53"/>
        <v/>
      </c>
      <c r="AR130" s="4" t="str">
        <f t="shared" si="25"/>
        <v/>
      </c>
      <c r="AS130" s="13"/>
      <c r="AT130" s="2">
        <f t="shared" si="46"/>
        <v>38</v>
      </c>
      <c r="AU130" s="4">
        <f t="shared" si="26"/>
        <v>3.8</v>
      </c>
      <c r="AV130" s="4">
        <f t="shared" si="27"/>
        <v>-0.6604</v>
      </c>
      <c r="AY130" s="4">
        <f t="shared" si="28"/>
        <v>0</v>
      </c>
      <c r="AZ130" s="13" t="str">
        <f t="shared" si="54"/>
        <v/>
      </c>
      <c r="BA130" s="4" t="str">
        <f t="shared" si="30"/>
        <v/>
      </c>
      <c r="BB130" s="13"/>
      <c r="BC130" s="2">
        <f t="shared" si="47"/>
        <v>38</v>
      </c>
      <c r="BD130" s="4">
        <f t="shared" si="31"/>
        <v>3.8</v>
      </c>
      <c r="BE130" s="4">
        <f t="shared" si="32"/>
        <v>-0.6604</v>
      </c>
      <c r="BH130" s="4">
        <f t="shared" si="33"/>
        <v>0</v>
      </c>
      <c r="BI130" s="13" t="str">
        <f t="shared" si="55"/>
        <v/>
      </c>
      <c r="BJ130" s="4" t="str">
        <f t="shared" si="35"/>
        <v/>
      </c>
      <c r="BK130" s="13"/>
      <c r="BL130" s="2">
        <f t="shared" si="48"/>
        <v>38</v>
      </c>
      <c r="BM130" s="4">
        <f t="shared" si="36"/>
        <v>3.8</v>
      </c>
      <c r="BN130" s="4">
        <f t="shared" si="37"/>
        <v>-0.6604</v>
      </c>
      <c r="BQ130" s="4">
        <f t="shared" si="38"/>
        <v>0</v>
      </c>
      <c r="BR130" s="13" t="str">
        <f t="shared" si="56"/>
        <v/>
      </c>
      <c r="BS130" s="4" t="str">
        <f t="shared" si="40"/>
        <v/>
      </c>
      <c r="BT130" s="25"/>
    </row>
    <row r="131">
      <c r="A131" s="2">
        <f t="shared" si="41"/>
        <v>38.5</v>
      </c>
      <c r="B131" s="4">
        <f t="shared" si="1"/>
        <v>3.85</v>
      </c>
      <c r="C131" s="4">
        <f t="shared" si="2"/>
        <v>-0.6858</v>
      </c>
      <c r="F131" s="4">
        <f t="shared" si="3"/>
        <v>0</v>
      </c>
      <c r="G131" s="13" t="str">
        <f t="shared" si="49"/>
        <v/>
      </c>
      <c r="H131" s="4" t="str">
        <f t="shared" si="5"/>
        <v/>
      </c>
      <c r="J131" s="2">
        <f t="shared" si="42"/>
        <v>38.5</v>
      </c>
      <c r="K131" s="4">
        <f t="shared" si="6"/>
        <v>3.85</v>
      </c>
      <c r="L131" s="4">
        <f t="shared" si="7"/>
        <v>-0.6858</v>
      </c>
      <c r="O131" s="4">
        <f t="shared" si="8"/>
        <v>0</v>
      </c>
      <c r="P131" s="13" t="str">
        <f t="shared" si="50"/>
        <v/>
      </c>
      <c r="Q131" s="4" t="str">
        <f t="shared" si="10"/>
        <v/>
      </c>
      <c r="S131" s="2">
        <f t="shared" si="43"/>
        <v>38.5</v>
      </c>
      <c r="T131" s="4">
        <f t="shared" si="11"/>
        <v>115.5</v>
      </c>
      <c r="U131" s="4">
        <f t="shared" si="12"/>
        <v>-0.75</v>
      </c>
      <c r="X131" s="4">
        <f t="shared" si="13"/>
        <v>0</v>
      </c>
      <c r="Y131" s="13" t="str">
        <f t="shared" si="51"/>
        <v/>
      </c>
      <c r="Z131" s="4" t="str">
        <f t="shared" si="15"/>
        <v/>
      </c>
      <c r="AB131" s="2">
        <f t="shared" si="44"/>
        <v>38.5</v>
      </c>
      <c r="AC131" s="4">
        <f t="shared" si="16"/>
        <v>115.5</v>
      </c>
      <c r="AD131" s="4">
        <f t="shared" si="17"/>
        <v>-0.69</v>
      </c>
      <c r="AG131" s="4">
        <f t="shared" si="18"/>
        <v>0</v>
      </c>
      <c r="AH131" s="13" t="str">
        <f t="shared" si="52"/>
        <v/>
      </c>
      <c r="AI131" s="4" t="str">
        <f t="shared" si="20"/>
        <v/>
      </c>
      <c r="AJ131" s="13"/>
      <c r="AK131" s="2">
        <f t="shared" si="45"/>
        <v>38.5</v>
      </c>
      <c r="AL131" s="4">
        <f t="shared" si="21"/>
        <v>3.85</v>
      </c>
      <c r="AM131" s="4">
        <f t="shared" si="22"/>
        <v>-0.6858</v>
      </c>
      <c r="AP131" s="4">
        <f t="shared" si="23"/>
        <v>0</v>
      </c>
      <c r="AQ131" s="13" t="str">
        <f t="shared" si="53"/>
        <v/>
      </c>
      <c r="AR131" s="4" t="str">
        <f t="shared" si="25"/>
        <v/>
      </c>
      <c r="AS131" s="13"/>
      <c r="AT131" s="2">
        <f t="shared" si="46"/>
        <v>38.5</v>
      </c>
      <c r="AU131" s="4">
        <f t="shared" si="26"/>
        <v>3.85</v>
      </c>
      <c r="AV131" s="4">
        <f t="shared" si="27"/>
        <v>-0.6858</v>
      </c>
      <c r="AY131" s="4">
        <f t="shared" si="28"/>
        <v>0</v>
      </c>
      <c r="AZ131" s="13" t="str">
        <f t="shared" si="54"/>
        <v/>
      </c>
      <c r="BA131" s="4" t="str">
        <f t="shared" si="30"/>
        <v/>
      </c>
      <c r="BB131" s="13"/>
      <c r="BC131" s="2">
        <f t="shared" si="47"/>
        <v>38.5</v>
      </c>
      <c r="BD131" s="4">
        <f t="shared" si="31"/>
        <v>3.85</v>
      </c>
      <c r="BE131" s="4">
        <f t="shared" si="32"/>
        <v>-0.6858</v>
      </c>
      <c r="BH131" s="4">
        <f t="shared" si="33"/>
        <v>0</v>
      </c>
      <c r="BI131" s="13" t="str">
        <f t="shared" si="55"/>
        <v/>
      </c>
      <c r="BJ131" s="4" t="str">
        <f t="shared" si="35"/>
        <v/>
      </c>
      <c r="BK131" s="13"/>
      <c r="BL131" s="2">
        <f t="shared" si="48"/>
        <v>38.5</v>
      </c>
      <c r="BM131" s="4">
        <f t="shared" si="36"/>
        <v>3.85</v>
      </c>
      <c r="BN131" s="4">
        <f t="shared" si="37"/>
        <v>-0.6858</v>
      </c>
      <c r="BQ131" s="4">
        <f t="shared" si="38"/>
        <v>0</v>
      </c>
      <c r="BR131" s="13" t="str">
        <f t="shared" si="56"/>
        <v/>
      </c>
      <c r="BS131" s="4" t="str">
        <f t="shared" si="40"/>
        <v/>
      </c>
      <c r="BT131" s="25"/>
    </row>
    <row r="132">
      <c r="A132" s="2">
        <f t="shared" si="41"/>
        <v>39</v>
      </c>
      <c r="B132" s="4">
        <f t="shared" si="1"/>
        <v>3.9</v>
      </c>
      <c r="C132" s="4">
        <f t="shared" si="2"/>
        <v>-0.7112</v>
      </c>
      <c r="F132" s="4">
        <f t="shared" si="3"/>
        <v>0</v>
      </c>
      <c r="G132" s="13" t="str">
        <f t="shared" si="49"/>
        <v/>
      </c>
      <c r="H132" s="4" t="str">
        <f t="shared" si="5"/>
        <v/>
      </c>
      <c r="J132" s="2">
        <f t="shared" si="42"/>
        <v>39</v>
      </c>
      <c r="K132" s="4">
        <f t="shared" si="6"/>
        <v>3.9</v>
      </c>
      <c r="L132" s="4">
        <f t="shared" si="7"/>
        <v>-0.7112</v>
      </c>
      <c r="O132" s="4">
        <f t="shared" si="8"/>
        <v>0</v>
      </c>
      <c r="P132" s="13" t="str">
        <f t="shared" si="50"/>
        <v/>
      </c>
      <c r="Q132" s="4" t="str">
        <f t="shared" si="10"/>
        <v/>
      </c>
      <c r="S132" s="2">
        <f t="shared" si="43"/>
        <v>39</v>
      </c>
      <c r="T132" s="4">
        <f t="shared" si="11"/>
        <v>117</v>
      </c>
      <c r="U132" s="4">
        <f t="shared" si="12"/>
        <v>-0.78</v>
      </c>
      <c r="V132" s="4">
        <f>151.25+1/32</f>
        <v>151.28125</v>
      </c>
      <c r="W132" s="4">
        <f>154+13/16</f>
        <v>154.8125</v>
      </c>
      <c r="X132" s="4">
        <f t="shared" si="13"/>
        <v>3.53125</v>
      </c>
      <c r="Y132" s="13">
        <f t="shared" si="51"/>
        <v>0.8566015607</v>
      </c>
      <c r="Z132" s="4">
        <f t="shared" si="15"/>
        <v>0.03995937004</v>
      </c>
      <c r="AB132" s="2">
        <f t="shared" si="44"/>
        <v>39</v>
      </c>
      <c r="AC132" s="4">
        <f t="shared" si="16"/>
        <v>117</v>
      </c>
      <c r="AD132" s="4">
        <f t="shared" si="17"/>
        <v>-0.72</v>
      </c>
      <c r="AE132" s="4">
        <f>151.125+1/32</f>
        <v>151.15625</v>
      </c>
      <c r="AF132" s="4">
        <f>155-1/16</f>
        <v>154.9375</v>
      </c>
      <c r="AG132" s="4">
        <f t="shared" si="18"/>
        <v>3.78125</v>
      </c>
      <c r="AH132" s="13">
        <f t="shared" si="52"/>
        <v>0.8922178162</v>
      </c>
      <c r="AI132" s="4">
        <f t="shared" si="20"/>
        <v>0.02748561181</v>
      </c>
      <c r="AJ132" s="13"/>
      <c r="AK132" s="2">
        <f t="shared" si="45"/>
        <v>39</v>
      </c>
      <c r="AL132" s="4">
        <f t="shared" si="21"/>
        <v>3.9</v>
      </c>
      <c r="AM132" s="4">
        <f t="shared" si="22"/>
        <v>-0.7112</v>
      </c>
      <c r="AP132" s="4">
        <f t="shared" si="23"/>
        <v>0</v>
      </c>
      <c r="AQ132" s="13" t="str">
        <f t="shared" si="53"/>
        <v/>
      </c>
      <c r="AR132" s="4" t="str">
        <f t="shared" si="25"/>
        <v/>
      </c>
      <c r="AS132" s="13"/>
      <c r="AT132" s="2">
        <f t="shared" si="46"/>
        <v>39</v>
      </c>
      <c r="AU132" s="4">
        <f t="shared" si="26"/>
        <v>3.9</v>
      </c>
      <c r="AV132" s="4">
        <f t="shared" si="27"/>
        <v>-0.7112</v>
      </c>
      <c r="AY132" s="4">
        <f t="shared" si="28"/>
        <v>0</v>
      </c>
      <c r="AZ132" s="13" t="str">
        <f t="shared" si="54"/>
        <v/>
      </c>
      <c r="BA132" s="4" t="str">
        <f t="shared" si="30"/>
        <v/>
      </c>
      <c r="BB132" s="13"/>
      <c r="BC132" s="2">
        <f t="shared" si="47"/>
        <v>39</v>
      </c>
      <c r="BD132" s="4">
        <f t="shared" si="31"/>
        <v>3.9</v>
      </c>
      <c r="BE132" s="4">
        <f t="shared" si="32"/>
        <v>-0.7112</v>
      </c>
      <c r="BH132" s="4">
        <f t="shared" si="33"/>
        <v>0</v>
      </c>
      <c r="BI132" s="13" t="str">
        <f t="shared" si="55"/>
        <v/>
      </c>
      <c r="BJ132" s="4" t="str">
        <f t="shared" si="35"/>
        <v/>
      </c>
      <c r="BK132" s="13"/>
      <c r="BL132" s="2">
        <f t="shared" si="48"/>
        <v>39</v>
      </c>
      <c r="BM132" s="4">
        <f t="shared" si="36"/>
        <v>3.9</v>
      </c>
      <c r="BN132" s="4">
        <f t="shared" si="37"/>
        <v>-0.7112</v>
      </c>
      <c r="BQ132" s="4">
        <f t="shared" si="38"/>
        <v>0</v>
      </c>
      <c r="BR132" s="13" t="str">
        <f t="shared" si="56"/>
        <v/>
      </c>
      <c r="BS132" s="4" t="str">
        <f t="shared" si="40"/>
        <v/>
      </c>
      <c r="BT132" s="25"/>
    </row>
    <row r="133">
      <c r="A133" s="2">
        <f t="shared" si="41"/>
        <v>39.5</v>
      </c>
      <c r="B133" s="4">
        <f t="shared" si="1"/>
        <v>3.95</v>
      </c>
      <c r="C133" s="4">
        <f t="shared" si="2"/>
        <v>-0.7366</v>
      </c>
      <c r="F133" s="4">
        <f t="shared" si="3"/>
        <v>0</v>
      </c>
      <c r="G133" s="13" t="str">
        <f t="shared" si="49"/>
        <v/>
      </c>
      <c r="H133" s="4" t="str">
        <f t="shared" si="5"/>
        <v/>
      </c>
      <c r="J133" s="2">
        <f t="shared" si="42"/>
        <v>39.5</v>
      </c>
      <c r="K133" s="4">
        <f t="shared" si="6"/>
        <v>3.95</v>
      </c>
      <c r="L133" s="4">
        <f t="shared" si="7"/>
        <v>-0.7366</v>
      </c>
      <c r="O133" s="4">
        <f t="shared" si="8"/>
        <v>0</v>
      </c>
      <c r="P133" s="13" t="str">
        <f t="shared" si="50"/>
        <v/>
      </c>
      <c r="Q133" s="4" t="str">
        <f t="shared" si="10"/>
        <v/>
      </c>
      <c r="S133" s="2">
        <f t="shared" si="43"/>
        <v>39.5</v>
      </c>
      <c r="T133" s="4">
        <f t="shared" si="11"/>
        <v>118.5</v>
      </c>
      <c r="U133" s="4">
        <f t="shared" si="12"/>
        <v>-0.81</v>
      </c>
      <c r="X133" s="4">
        <f t="shared" si="13"/>
        <v>0</v>
      </c>
      <c r="Y133" s="13" t="str">
        <f t="shared" si="51"/>
        <v/>
      </c>
      <c r="Z133" s="4" t="str">
        <f t="shared" si="15"/>
        <v/>
      </c>
      <c r="AB133" s="2">
        <f t="shared" si="44"/>
        <v>39.5</v>
      </c>
      <c r="AC133" s="4">
        <f t="shared" si="16"/>
        <v>118.5</v>
      </c>
      <c r="AD133" s="4">
        <f t="shared" si="17"/>
        <v>-0.75</v>
      </c>
      <c r="AG133" s="4">
        <f t="shared" si="18"/>
        <v>0</v>
      </c>
      <c r="AH133" s="13" t="str">
        <f t="shared" si="52"/>
        <v/>
      </c>
      <c r="AI133" s="4" t="str">
        <f t="shared" si="20"/>
        <v/>
      </c>
      <c r="AJ133" s="13"/>
      <c r="AK133" s="2">
        <f t="shared" si="45"/>
        <v>39.5</v>
      </c>
      <c r="AL133" s="4">
        <f t="shared" si="21"/>
        <v>3.95</v>
      </c>
      <c r="AM133" s="4">
        <f t="shared" si="22"/>
        <v>-0.7366</v>
      </c>
      <c r="AP133" s="4">
        <f t="shared" si="23"/>
        <v>0</v>
      </c>
      <c r="AQ133" s="13" t="str">
        <f t="shared" si="53"/>
        <v/>
      </c>
      <c r="AR133" s="4" t="str">
        <f t="shared" si="25"/>
        <v/>
      </c>
      <c r="AS133" s="13"/>
      <c r="AT133" s="2">
        <f t="shared" si="46"/>
        <v>39.5</v>
      </c>
      <c r="AU133" s="4">
        <f t="shared" si="26"/>
        <v>3.95</v>
      </c>
      <c r="AV133" s="4">
        <f t="shared" si="27"/>
        <v>-0.7366</v>
      </c>
      <c r="AY133" s="4">
        <f t="shared" si="28"/>
        <v>0</v>
      </c>
      <c r="AZ133" s="13" t="str">
        <f t="shared" si="54"/>
        <v/>
      </c>
      <c r="BA133" s="4" t="str">
        <f t="shared" si="30"/>
        <v/>
      </c>
      <c r="BB133" s="13"/>
      <c r="BC133" s="2">
        <f t="shared" si="47"/>
        <v>39.5</v>
      </c>
      <c r="BD133" s="4">
        <f t="shared" si="31"/>
        <v>3.95</v>
      </c>
      <c r="BE133" s="4">
        <f t="shared" si="32"/>
        <v>-0.7366</v>
      </c>
      <c r="BH133" s="4">
        <f t="shared" si="33"/>
        <v>0</v>
      </c>
      <c r="BI133" s="13" t="str">
        <f t="shared" si="55"/>
        <v/>
      </c>
      <c r="BJ133" s="4" t="str">
        <f t="shared" si="35"/>
        <v/>
      </c>
      <c r="BK133" s="13"/>
      <c r="BL133" s="2">
        <f t="shared" si="48"/>
        <v>39.5</v>
      </c>
      <c r="BM133" s="4">
        <f t="shared" si="36"/>
        <v>3.95</v>
      </c>
      <c r="BN133" s="4">
        <f t="shared" si="37"/>
        <v>-0.7366</v>
      </c>
      <c r="BQ133" s="4">
        <f t="shared" si="38"/>
        <v>0</v>
      </c>
      <c r="BR133" s="13" t="str">
        <f t="shared" si="56"/>
        <v/>
      </c>
      <c r="BS133" s="4" t="str">
        <f t="shared" si="40"/>
        <v/>
      </c>
      <c r="BT133" s="25"/>
    </row>
    <row r="134">
      <c r="A134" s="2">
        <f t="shared" si="41"/>
        <v>40</v>
      </c>
      <c r="B134" s="4">
        <f t="shared" si="1"/>
        <v>4</v>
      </c>
      <c r="C134" s="4">
        <f t="shared" si="2"/>
        <v>-0.762</v>
      </c>
      <c r="F134" s="4">
        <f t="shared" si="3"/>
        <v>0</v>
      </c>
      <c r="G134" s="13" t="str">
        <f t="shared" si="49"/>
        <v/>
      </c>
      <c r="H134" s="4" t="str">
        <f t="shared" si="5"/>
        <v/>
      </c>
      <c r="J134" s="2">
        <f t="shared" si="42"/>
        <v>40</v>
      </c>
      <c r="K134" s="4">
        <f t="shared" si="6"/>
        <v>4</v>
      </c>
      <c r="L134" s="4">
        <f t="shared" si="7"/>
        <v>-0.762</v>
      </c>
      <c r="O134" s="4">
        <f t="shared" si="8"/>
        <v>0</v>
      </c>
      <c r="P134" s="13" t="str">
        <f t="shared" si="50"/>
        <v/>
      </c>
      <c r="Q134" s="4" t="str">
        <f t="shared" si="10"/>
        <v/>
      </c>
      <c r="S134" s="2">
        <f t="shared" si="43"/>
        <v>40</v>
      </c>
      <c r="T134" s="4">
        <f t="shared" si="11"/>
        <v>120</v>
      </c>
      <c r="U134" s="4">
        <f t="shared" si="12"/>
        <v>-0.84</v>
      </c>
      <c r="V134" s="4">
        <f>151+1/32</f>
        <v>151.03125</v>
      </c>
      <c r="W134" s="4">
        <f>155+1/32</f>
        <v>155.03125</v>
      </c>
      <c r="X134" s="4">
        <f t="shared" si="13"/>
        <v>4</v>
      </c>
      <c r="Y134" s="13">
        <f t="shared" si="51"/>
        <v>0.9116846117</v>
      </c>
      <c r="Z134" s="4">
        <f t="shared" si="15"/>
        <v>0.03080862098</v>
      </c>
      <c r="AB134" s="2">
        <f t="shared" si="44"/>
        <v>40</v>
      </c>
      <c r="AC134" s="4">
        <f t="shared" si="16"/>
        <v>120</v>
      </c>
      <c r="AD134" s="4">
        <f t="shared" si="17"/>
        <v>-0.78</v>
      </c>
      <c r="AE134" s="4">
        <f>151+1/32</f>
        <v>151.03125</v>
      </c>
      <c r="AF134" s="4">
        <f>155+1/32</f>
        <v>155.03125</v>
      </c>
      <c r="AG134" s="4">
        <f t="shared" si="18"/>
        <v>4</v>
      </c>
      <c r="AH134" s="13">
        <f t="shared" si="52"/>
        <v>0.9176629355</v>
      </c>
      <c r="AI134" s="4">
        <f t="shared" si="20"/>
        <v>0.02416021423</v>
      </c>
      <c r="AJ134" s="13"/>
      <c r="AK134" s="2">
        <f t="shared" si="45"/>
        <v>40</v>
      </c>
      <c r="AL134" s="4">
        <f t="shared" si="21"/>
        <v>4</v>
      </c>
      <c r="AM134" s="4">
        <f t="shared" si="22"/>
        <v>-0.762</v>
      </c>
      <c r="AP134" s="4">
        <f t="shared" si="23"/>
        <v>0</v>
      </c>
      <c r="AQ134" s="13" t="str">
        <f t="shared" si="53"/>
        <v/>
      </c>
      <c r="AR134" s="4" t="str">
        <f t="shared" si="25"/>
        <v/>
      </c>
      <c r="AS134" s="13"/>
      <c r="AT134" s="2">
        <f t="shared" si="46"/>
        <v>40</v>
      </c>
      <c r="AU134" s="4">
        <f t="shared" si="26"/>
        <v>4</v>
      </c>
      <c r="AV134" s="4">
        <f t="shared" si="27"/>
        <v>-0.762</v>
      </c>
      <c r="AY134" s="4">
        <f t="shared" si="28"/>
        <v>0</v>
      </c>
      <c r="AZ134" s="13" t="str">
        <f t="shared" si="54"/>
        <v/>
      </c>
      <c r="BA134" s="4" t="str">
        <f t="shared" si="30"/>
        <v/>
      </c>
      <c r="BB134" s="13"/>
      <c r="BC134" s="2">
        <f t="shared" si="47"/>
        <v>40</v>
      </c>
      <c r="BD134" s="4">
        <f t="shared" si="31"/>
        <v>4</v>
      </c>
      <c r="BE134" s="4">
        <f t="shared" si="32"/>
        <v>-0.762</v>
      </c>
      <c r="BH134" s="4">
        <f t="shared" si="33"/>
        <v>0</v>
      </c>
      <c r="BI134" s="13" t="str">
        <f t="shared" si="55"/>
        <v/>
      </c>
      <c r="BJ134" s="4" t="str">
        <f t="shared" si="35"/>
        <v/>
      </c>
      <c r="BK134" s="13"/>
      <c r="BL134" s="2">
        <f t="shared" si="48"/>
        <v>40</v>
      </c>
      <c r="BM134" s="4">
        <f t="shared" si="36"/>
        <v>4</v>
      </c>
      <c r="BN134" s="4">
        <f t="shared" si="37"/>
        <v>-0.762</v>
      </c>
      <c r="BQ134" s="4">
        <f t="shared" si="38"/>
        <v>0</v>
      </c>
      <c r="BR134" s="13" t="str">
        <f t="shared" si="56"/>
        <v/>
      </c>
      <c r="BS134" s="4" t="str">
        <f t="shared" si="40"/>
        <v/>
      </c>
      <c r="BT134" s="25"/>
    </row>
    <row r="135">
      <c r="A135" s="2">
        <f t="shared" si="41"/>
        <v>40.5</v>
      </c>
      <c r="B135" s="4">
        <f t="shared" si="1"/>
        <v>4.05</v>
      </c>
      <c r="C135" s="4">
        <f t="shared" si="2"/>
        <v>-0.7874</v>
      </c>
      <c r="F135" s="4">
        <f t="shared" si="3"/>
        <v>0</v>
      </c>
      <c r="G135" s="13" t="str">
        <f t="shared" si="49"/>
        <v/>
      </c>
      <c r="H135" s="4" t="str">
        <f t="shared" si="5"/>
        <v/>
      </c>
      <c r="J135" s="2">
        <f t="shared" si="42"/>
        <v>40.5</v>
      </c>
      <c r="K135" s="4">
        <f t="shared" si="6"/>
        <v>4.05</v>
      </c>
      <c r="L135" s="4">
        <f t="shared" si="7"/>
        <v>-0.7874</v>
      </c>
      <c r="O135" s="4">
        <f t="shared" si="8"/>
        <v>0</v>
      </c>
      <c r="P135" s="13" t="str">
        <f t="shared" si="50"/>
        <v/>
      </c>
      <c r="Q135" s="4" t="str">
        <f t="shared" si="10"/>
        <v/>
      </c>
      <c r="S135" s="2">
        <f t="shared" si="43"/>
        <v>40.5</v>
      </c>
      <c r="T135" s="4">
        <f t="shared" si="11"/>
        <v>121.5</v>
      </c>
      <c r="U135" s="4">
        <f t="shared" si="12"/>
        <v>-0.87</v>
      </c>
      <c r="X135" s="4">
        <f t="shared" si="13"/>
        <v>0</v>
      </c>
      <c r="Y135" s="13" t="str">
        <f t="shared" si="51"/>
        <v/>
      </c>
      <c r="Z135" s="4" t="str">
        <f t="shared" si="15"/>
        <v/>
      </c>
      <c r="AB135" s="2">
        <f t="shared" si="44"/>
        <v>40.5</v>
      </c>
      <c r="AC135" s="4">
        <f t="shared" si="16"/>
        <v>121.5</v>
      </c>
      <c r="AD135" s="4">
        <f t="shared" si="17"/>
        <v>-0.81</v>
      </c>
      <c r="AG135" s="4">
        <f t="shared" si="18"/>
        <v>0</v>
      </c>
      <c r="AH135" s="13" t="str">
        <f t="shared" si="52"/>
        <v/>
      </c>
      <c r="AI135" s="4" t="str">
        <f t="shared" si="20"/>
        <v/>
      </c>
      <c r="AJ135" s="13"/>
      <c r="AK135" s="2">
        <f t="shared" si="45"/>
        <v>40.5</v>
      </c>
      <c r="AL135" s="4">
        <f t="shared" si="21"/>
        <v>4.05</v>
      </c>
      <c r="AM135" s="4">
        <f t="shared" si="22"/>
        <v>-0.7874</v>
      </c>
      <c r="AP135" s="4">
        <f t="shared" si="23"/>
        <v>0</v>
      </c>
      <c r="AQ135" s="13" t="str">
        <f t="shared" si="53"/>
        <v/>
      </c>
      <c r="AR135" s="4" t="str">
        <f t="shared" si="25"/>
        <v/>
      </c>
      <c r="AS135" s="13"/>
      <c r="AT135" s="2">
        <f t="shared" si="46"/>
        <v>40.5</v>
      </c>
      <c r="AU135" s="4">
        <f t="shared" si="26"/>
        <v>4.05</v>
      </c>
      <c r="AV135" s="4">
        <f t="shared" si="27"/>
        <v>-0.7874</v>
      </c>
      <c r="AY135" s="4">
        <f t="shared" si="28"/>
        <v>0</v>
      </c>
      <c r="AZ135" s="13" t="str">
        <f t="shared" si="54"/>
        <v/>
      </c>
      <c r="BA135" s="4" t="str">
        <f t="shared" si="30"/>
        <v/>
      </c>
      <c r="BB135" s="13"/>
      <c r="BC135" s="2">
        <f t="shared" si="47"/>
        <v>40.5</v>
      </c>
      <c r="BD135" s="4">
        <f t="shared" si="31"/>
        <v>4.05</v>
      </c>
      <c r="BE135" s="4">
        <f t="shared" si="32"/>
        <v>-0.7874</v>
      </c>
      <c r="BH135" s="4">
        <f t="shared" si="33"/>
        <v>0</v>
      </c>
      <c r="BI135" s="13" t="str">
        <f t="shared" si="55"/>
        <v/>
      </c>
      <c r="BJ135" s="4" t="str">
        <f t="shared" si="35"/>
        <v/>
      </c>
      <c r="BK135" s="13"/>
      <c r="BL135" s="2">
        <f t="shared" si="48"/>
        <v>40.5</v>
      </c>
      <c r="BM135" s="4">
        <f t="shared" si="36"/>
        <v>4.05</v>
      </c>
      <c r="BN135" s="4">
        <f t="shared" si="37"/>
        <v>-0.7874</v>
      </c>
      <c r="BQ135" s="4">
        <f t="shared" si="38"/>
        <v>0</v>
      </c>
      <c r="BR135" s="13" t="str">
        <f t="shared" si="56"/>
        <v/>
      </c>
      <c r="BS135" s="4" t="str">
        <f t="shared" si="40"/>
        <v/>
      </c>
      <c r="BT135" s="25"/>
    </row>
    <row r="136">
      <c r="A136" s="2">
        <f t="shared" si="41"/>
        <v>41</v>
      </c>
      <c r="B136" s="4">
        <f t="shared" si="1"/>
        <v>4.1</v>
      </c>
      <c r="C136" s="4">
        <f t="shared" si="2"/>
        <v>-0.8128</v>
      </c>
      <c r="F136" s="4">
        <f t="shared" si="3"/>
        <v>0</v>
      </c>
      <c r="G136" s="13" t="str">
        <f t="shared" si="49"/>
        <v/>
      </c>
      <c r="H136" s="4" t="str">
        <f t="shared" si="5"/>
        <v/>
      </c>
      <c r="J136" s="2">
        <f t="shared" si="42"/>
        <v>41</v>
      </c>
      <c r="K136" s="4">
        <f t="shared" si="6"/>
        <v>4.1</v>
      </c>
      <c r="L136" s="4">
        <f t="shared" si="7"/>
        <v>-0.8128</v>
      </c>
      <c r="O136" s="4">
        <f t="shared" si="8"/>
        <v>0</v>
      </c>
      <c r="P136" s="13" t="str">
        <f t="shared" si="50"/>
        <v/>
      </c>
      <c r="Q136" s="4" t="str">
        <f t="shared" si="10"/>
        <v/>
      </c>
      <c r="S136" s="2">
        <f t="shared" si="43"/>
        <v>41</v>
      </c>
      <c r="T136" s="4">
        <f t="shared" si="11"/>
        <v>123</v>
      </c>
      <c r="U136" s="4">
        <f t="shared" si="12"/>
        <v>-0.9</v>
      </c>
      <c r="V136" s="4">
        <f>150.875</f>
        <v>150.875</v>
      </c>
      <c r="W136" s="4">
        <f>155+3/16</f>
        <v>155.1875</v>
      </c>
      <c r="X136" s="4">
        <f t="shared" si="13"/>
        <v>4.3125</v>
      </c>
      <c r="Y136" s="13">
        <f t="shared" si="51"/>
        <v>0.9466276439</v>
      </c>
      <c r="Z136" s="4">
        <f t="shared" si="15"/>
        <v>0.02131972022</v>
      </c>
      <c r="AB136" s="2">
        <f t="shared" si="44"/>
        <v>41</v>
      </c>
      <c r="AC136" s="4">
        <f t="shared" si="16"/>
        <v>123</v>
      </c>
      <c r="AD136" s="4">
        <f t="shared" si="17"/>
        <v>-0.84</v>
      </c>
      <c r="AE136" s="4">
        <f>151-1/32</f>
        <v>150.96875</v>
      </c>
      <c r="AF136" s="2">
        <v>155.125</v>
      </c>
      <c r="AG136" s="4">
        <f t="shared" si="18"/>
        <v>4.15625</v>
      </c>
      <c r="AH136" s="13">
        <f t="shared" si="52"/>
        <v>0.9354143467</v>
      </c>
      <c r="AI136" s="4">
        <f t="shared" si="20"/>
        <v>0.02067476514</v>
      </c>
      <c r="AJ136" s="13"/>
      <c r="AK136" s="2">
        <f t="shared" si="45"/>
        <v>41</v>
      </c>
      <c r="AL136" s="4">
        <f t="shared" si="21"/>
        <v>4.1</v>
      </c>
      <c r="AM136" s="4">
        <f t="shared" si="22"/>
        <v>-0.8128</v>
      </c>
      <c r="AP136" s="4">
        <f t="shared" si="23"/>
        <v>0</v>
      </c>
      <c r="AQ136" s="13" t="str">
        <f t="shared" si="53"/>
        <v/>
      </c>
      <c r="AR136" s="4" t="str">
        <f t="shared" si="25"/>
        <v/>
      </c>
      <c r="AS136" s="13"/>
      <c r="AT136" s="2">
        <f t="shared" si="46"/>
        <v>41</v>
      </c>
      <c r="AU136" s="4">
        <f t="shared" si="26"/>
        <v>4.1</v>
      </c>
      <c r="AV136" s="4">
        <f t="shared" si="27"/>
        <v>-0.8128</v>
      </c>
      <c r="AY136" s="4">
        <f t="shared" si="28"/>
        <v>0</v>
      </c>
      <c r="AZ136" s="13" t="str">
        <f t="shared" si="54"/>
        <v/>
      </c>
      <c r="BA136" s="4" t="str">
        <f t="shared" si="30"/>
        <v/>
      </c>
      <c r="BB136" s="13"/>
      <c r="BC136" s="2">
        <f t="shared" si="47"/>
        <v>41</v>
      </c>
      <c r="BD136" s="4">
        <f t="shared" si="31"/>
        <v>4.1</v>
      </c>
      <c r="BE136" s="4">
        <f t="shared" si="32"/>
        <v>-0.8128</v>
      </c>
      <c r="BH136" s="4">
        <f t="shared" si="33"/>
        <v>0</v>
      </c>
      <c r="BI136" s="13" t="str">
        <f t="shared" si="55"/>
        <v/>
      </c>
      <c r="BJ136" s="4" t="str">
        <f t="shared" si="35"/>
        <v/>
      </c>
      <c r="BK136" s="13"/>
      <c r="BL136" s="2">
        <f t="shared" si="48"/>
        <v>41</v>
      </c>
      <c r="BM136" s="4">
        <f t="shared" si="36"/>
        <v>4.1</v>
      </c>
      <c r="BN136" s="4">
        <f t="shared" si="37"/>
        <v>-0.8128</v>
      </c>
      <c r="BQ136" s="4">
        <f t="shared" si="38"/>
        <v>0</v>
      </c>
      <c r="BR136" s="13" t="str">
        <f t="shared" si="56"/>
        <v/>
      </c>
      <c r="BS136" s="4" t="str">
        <f t="shared" si="40"/>
        <v/>
      </c>
      <c r="BT136" s="25"/>
    </row>
    <row r="137">
      <c r="A137" s="2">
        <f t="shared" si="41"/>
        <v>41.5</v>
      </c>
      <c r="B137" s="4">
        <f t="shared" si="1"/>
        <v>4.15</v>
      </c>
      <c r="C137" s="4">
        <f t="shared" si="2"/>
        <v>-0.8382</v>
      </c>
      <c r="F137" s="4">
        <f t="shared" si="3"/>
        <v>0</v>
      </c>
      <c r="G137" s="13" t="str">
        <f t="shared" si="49"/>
        <v/>
      </c>
      <c r="H137" s="4" t="str">
        <f t="shared" si="5"/>
        <v/>
      </c>
      <c r="J137" s="2">
        <f t="shared" si="42"/>
        <v>41.5</v>
      </c>
      <c r="K137" s="4">
        <f t="shared" si="6"/>
        <v>4.15</v>
      </c>
      <c r="L137" s="4">
        <f t="shared" si="7"/>
        <v>-0.8382</v>
      </c>
      <c r="O137" s="4">
        <f t="shared" si="8"/>
        <v>0</v>
      </c>
      <c r="P137" s="13" t="str">
        <f t="shared" si="50"/>
        <v/>
      </c>
      <c r="Q137" s="4" t="str">
        <f t="shared" si="10"/>
        <v/>
      </c>
      <c r="S137" s="2">
        <f t="shared" si="43"/>
        <v>41.5</v>
      </c>
      <c r="T137" s="4">
        <f t="shared" si="11"/>
        <v>124.5</v>
      </c>
      <c r="U137" s="4">
        <f t="shared" si="12"/>
        <v>-0.93</v>
      </c>
      <c r="X137" s="4">
        <f t="shared" si="13"/>
        <v>0</v>
      </c>
      <c r="Y137" s="13" t="str">
        <f t="shared" si="51"/>
        <v/>
      </c>
      <c r="Z137" s="4" t="str">
        <f t="shared" si="15"/>
        <v/>
      </c>
      <c r="AB137" s="2">
        <f t="shared" si="44"/>
        <v>41.5</v>
      </c>
      <c r="AC137" s="4">
        <f t="shared" si="16"/>
        <v>124.5</v>
      </c>
      <c r="AD137" s="4">
        <f t="shared" si="17"/>
        <v>-0.87</v>
      </c>
      <c r="AG137" s="4">
        <f t="shared" si="18"/>
        <v>0</v>
      </c>
      <c r="AH137" s="13" t="str">
        <f t="shared" si="52"/>
        <v/>
      </c>
      <c r="AI137" s="4" t="str">
        <f t="shared" si="20"/>
        <v/>
      </c>
      <c r="AJ137" s="13"/>
      <c r="AK137" s="2">
        <f t="shared" si="45"/>
        <v>41.5</v>
      </c>
      <c r="AL137" s="4">
        <f t="shared" si="21"/>
        <v>4.15</v>
      </c>
      <c r="AM137" s="4">
        <f t="shared" si="22"/>
        <v>-0.8382</v>
      </c>
      <c r="AP137" s="4">
        <f t="shared" si="23"/>
        <v>0</v>
      </c>
      <c r="AQ137" s="13" t="str">
        <f t="shared" si="53"/>
        <v/>
      </c>
      <c r="AR137" s="4" t="str">
        <f t="shared" si="25"/>
        <v/>
      </c>
      <c r="AS137" s="13"/>
      <c r="AT137" s="2">
        <f t="shared" si="46"/>
        <v>41.5</v>
      </c>
      <c r="AU137" s="4">
        <f t="shared" si="26"/>
        <v>4.15</v>
      </c>
      <c r="AV137" s="4">
        <f t="shared" si="27"/>
        <v>-0.8382</v>
      </c>
      <c r="AY137" s="4">
        <f t="shared" si="28"/>
        <v>0</v>
      </c>
      <c r="AZ137" s="13" t="str">
        <f t="shared" si="54"/>
        <v/>
      </c>
      <c r="BA137" s="4" t="str">
        <f t="shared" si="30"/>
        <v/>
      </c>
      <c r="BB137" s="13"/>
      <c r="BC137" s="2">
        <f t="shared" si="47"/>
        <v>41.5</v>
      </c>
      <c r="BD137" s="4">
        <f t="shared" si="31"/>
        <v>4.15</v>
      </c>
      <c r="BE137" s="4">
        <f t="shared" si="32"/>
        <v>-0.8382</v>
      </c>
      <c r="BH137" s="4">
        <f t="shared" si="33"/>
        <v>0</v>
      </c>
      <c r="BI137" s="13" t="str">
        <f t="shared" si="55"/>
        <v/>
      </c>
      <c r="BJ137" s="4" t="str">
        <f t="shared" si="35"/>
        <v/>
      </c>
      <c r="BK137" s="13"/>
      <c r="BL137" s="2">
        <f t="shared" si="48"/>
        <v>41.5</v>
      </c>
      <c r="BM137" s="4">
        <f t="shared" si="36"/>
        <v>4.15</v>
      </c>
      <c r="BN137" s="4">
        <f t="shared" si="37"/>
        <v>-0.8382</v>
      </c>
      <c r="BQ137" s="4">
        <f t="shared" si="38"/>
        <v>0</v>
      </c>
      <c r="BR137" s="13" t="str">
        <f t="shared" si="56"/>
        <v/>
      </c>
      <c r="BS137" s="4" t="str">
        <f t="shared" si="40"/>
        <v/>
      </c>
      <c r="BT137" s="25"/>
    </row>
    <row r="138">
      <c r="A138" s="2">
        <f t="shared" si="41"/>
        <v>42</v>
      </c>
      <c r="B138" s="4">
        <f t="shared" si="1"/>
        <v>4.2</v>
      </c>
      <c r="C138" s="4">
        <f t="shared" si="2"/>
        <v>-0.8636</v>
      </c>
      <c r="F138" s="4">
        <f t="shared" si="3"/>
        <v>0</v>
      </c>
      <c r="G138" s="13" t="str">
        <f t="shared" si="49"/>
        <v/>
      </c>
      <c r="H138" s="4" t="str">
        <f t="shared" si="5"/>
        <v/>
      </c>
      <c r="J138" s="2">
        <f t="shared" si="42"/>
        <v>42</v>
      </c>
      <c r="K138" s="4">
        <f t="shared" si="6"/>
        <v>4.2</v>
      </c>
      <c r="L138" s="4">
        <f t="shared" si="7"/>
        <v>-0.8636</v>
      </c>
      <c r="O138" s="4">
        <f t="shared" si="8"/>
        <v>0</v>
      </c>
      <c r="P138" s="13" t="str">
        <f t="shared" si="50"/>
        <v/>
      </c>
      <c r="Q138" s="4" t="str">
        <f t="shared" si="10"/>
        <v/>
      </c>
      <c r="S138" s="2">
        <f t="shared" si="43"/>
        <v>42</v>
      </c>
      <c r="T138" s="4">
        <f t="shared" si="11"/>
        <v>126</v>
      </c>
      <c r="U138" s="4">
        <f t="shared" si="12"/>
        <v>-0.96</v>
      </c>
      <c r="V138" s="4">
        <f>150+13/16</f>
        <v>150.8125</v>
      </c>
      <c r="W138" s="4">
        <f>155.25+1/32</f>
        <v>155.28125</v>
      </c>
      <c r="X138" s="4">
        <f t="shared" si="13"/>
        <v>4.46875</v>
      </c>
      <c r="Y138" s="13">
        <f t="shared" si="51"/>
        <v>0.9636241117</v>
      </c>
      <c r="Z138" s="4">
        <f t="shared" si="15"/>
        <v>0.01491413597</v>
      </c>
      <c r="AB138" s="2">
        <f t="shared" si="44"/>
        <v>42</v>
      </c>
      <c r="AC138" s="4">
        <f t="shared" si="16"/>
        <v>126</v>
      </c>
      <c r="AD138" s="4">
        <f t="shared" si="17"/>
        <v>-0.9</v>
      </c>
      <c r="AE138" s="4">
        <f>150.875</f>
        <v>150.875</v>
      </c>
      <c r="AF138" s="4">
        <f>155+3/16</f>
        <v>155.1875</v>
      </c>
      <c r="AG138" s="4">
        <f t="shared" si="18"/>
        <v>4.3125</v>
      </c>
      <c r="AH138" s="13">
        <f t="shared" si="52"/>
        <v>0.9528351047</v>
      </c>
      <c r="AI138" s="4">
        <f t="shared" si="20"/>
        <v>0.0171897361</v>
      </c>
      <c r="AJ138" s="13"/>
      <c r="AK138" s="2">
        <f t="shared" si="45"/>
        <v>42</v>
      </c>
      <c r="AL138" s="4">
        <f t="shared" si="21"/>
        <v>4.2</v>
      </c>
      <c r="AM138" s="4">
        <f t="shared" si="22"/>
        <v>-0.8636</v>
      </c>
      <c r="AP138" s="4">
        <f t="shared" si="23"/>
        <v>0</v>
      </c>
      <c r="AQ138" s="13" t="str">
        <f t="shared" si="53"/>
        <v/>
      </c>
      <c r="AR138" s="4" t="str">
        <f t="shared" si="25"/>
        <v/>
      </c>
      <c r="AS138" s="13"/>
      <c r="AT138" s="2">
        <f t="shared" si="46"/>
        <v>42</v>
      </c>
      <c r="AU138" s="4">
        <f t="shared" si="26"/>
        <v>4.2</v>
      </c>
      <c r="AV138" s="4">
        <f t="shared" si="27"/>
        <v>-0.8636</v>
      </c>
      <c r="AY138" s="4">
        <f t="shared" si="28"/>
        <v>0</v>
      </c>
      <c r="AZ138" s="13" t="str">
        <f t="shared" si="54"/>
        <v/>
      </c>
      <c r="BA138" s="4" t="str">
        <f t="shared" si="30"/>
        <v/>
      </c>
      <c r="BB138" s="13"/>
      <c r="BC138" s="2">
        <f t="shared" si="47"/>
        <v>42</v>
      </c>
      <c r="BD138" s="4">
        <f t="shared" si="31"/>
        <v>4.2</v>
      </c>
      <c r="BE138" s="4">
        <f t="shared" si="32"/>
        <v>-0.8636</v>
      </c>
      <c r="BH138" s="4">
        <f t="shared" si="33"/>
        <v>0</v>
      </c>
      <c r="BI138" s="13" t="str">
        <f t="shared" si="55"/>
        <v/>
      </c>
      <c r="BJ138" s="4" t="str">
        <f t="shared" si="35"/>
        <v/>
      </c>
      <c r="BK138" s="13"/>
      <c r="BL138" s="2">
        <f t="shared" si="48"/>
        <v>42</v>
      </c>
      <c r="BM138" s="4">
        <f t="shared" si="36"/>
        <v>4.2</v>
      </c>
      <c r="BN138" s="4">
        <f t="shared" si="37"/>
        <v>-0.8636</v>
      </c>
      <c r="BQ138" s="4">
        <f t="shared" si="38"/>
        <v>0</v>
      </c>
      <c r="BR138" s="13" t="str">
        <f t="shared" si="56"/>
        <v/>
      </c>
      <c r="BS138" s="4" t="str">
        <f t="shared" si="40"/>
        <v/>
      </c>
      <c r="BT138" s="25"/>
    </row>
    <row r="139">
      <c r="A139" s="2">
        <f t="shared" si="41"/>
        <v>42.5</v>
      </c>
      <c r="B139" s="4">
        <f t="shared" si="1"/>
        <v>4.25</v>
      </c>
      <c r="C139" s="4">
        <f t="shared" si="2"/>
        <v>-0.889</v>
      </c>
      <c r="F139" s="4">
        <f t="shared" si="3"/>
        <v>0</v>
      </c>
      <c r="G139" s="13" t="str">
        <f t="shared" si="49"/>
        <v/>
      </c>
      <c r="H139" s="4" t="str">
        <f t="shared" si="5"/>
        <v/>
      </c>
      <c r="J139" s="2">
        <f t="shared" si="42"/>
        <v>42.5</v>
      </c>
      <c r="K139" s="4">
        <f t="shared" si="6"/>
        <v>4.25</v>
      </c>
      <c r="L139" s="4">
        <f t="shared" si="7"/>
        <v>-0.889</v>
      </c>
      <c r="O139" s="4">
        <f t="shared" si="8"/>
        <v>0</v>
      </c>
      <c r="P139" s="13" t="str">
        <f t="shared" si="50"/>
        <v/>
      </c>
      <c r="Q139" s="4" t="str">
        <f t="shared" si="10"/>
        <v/>
      </c>
      <c r="S139" s="2">
        <f t="shared" si="43"/>
        <v>42.5</v>
      </c>
      <c r="T139" s="4">
        <f t="shared" si="11"/>
        <v>127.5</v>
      </c>
      <c r="U139" s="4">
        <f t="shared" si="12"/>
        <v>-0.99</v>
      </c>
      <c r="X139" s="4">
        <f t="shared" si="13"/>
        <v>0</v>
      </c>
      <c r="Y139" s="13" t="str">
        <f t="shared" si="51"/>
        <v/>
      </c>
      <c r="Z139" s="4" t="str">
        <f t="shared" si="15"/>
        <v/>
      </c>
      <c r="AB139" s="2">
        <f t="shared" si="44"/>
        <v>42.5</v>
      </c>
      <c r="AC139" s="4">
        <f t="shared" si="16"/>
        <v>127.5</v>
      </c>
      <c r="AD139" s="4">
        <f t="shared" si="17"/>
        <v>-0.93</v>
      </c>
      <c r="AG139" s="4">
        <f t="shared" si="18"/>
        <v>0</v>
      </c>
      <c r="AH139" s="13" t="str">
        <f t="shared" si="52"/>
        <v/>
      </c>
      <c r="AI139" s="4" t="str">
        <f t="shared" si="20"/>
        <v/>
      </c>
      <c r="AJ139" s="13"/>
      <c r="AK139" s="2">
        <f t="shared" si="45"/>
        <v>42.5</v>
      </c>
      <c r="AL139" s="4">
        <f t="shared" si="21"/>
        <v>4.25</v>
      </c>
      <c r="AM139" s="4">
        <f t="shared" si="22"/>
        <v>-0.889</v>
      </c>
      <c r="AP139" s="4">
        <f t="shared" si="23"/>
        <v>0</v>
      </c>
      <c r="AQ139" s="13" t="str">
        <f t="shared" si="53"/>
        <v/>
      </c>
      <c r="AR139" s="4" t="str">
        <f t="shared" si="25"/>
        <v/>
      </c>
      <c r="AS139" s="13"/>
      <c r="AT139" s="2">
        <f t="shared" si="46"/>
        <v>42.5</v>
      </c>
      <c r="AU139" s="4">
        <f t="shared" si="26"/>
        <v>4.25</v>
      </c>
      <c r="AV139" s="4">
        <f t="shared" si="27"/>
        <v>-0.889</v>
      </c>
      <c r="AY139" s="4">
        <f t="shared" si="28"/>
        <v>0</v>
      </c>
      <c r="AZ139" s="13" t="str">
        <f t="shared" si="54"/>
        <v/>
      </c>
      <c r="BA139" s="4" t="str">
        <f t="shared" si="30"/>
        <v/>
      </c>
      <c r="BB139" s="13"/>
      <c r="BC139" s="2">
        <f t="shared" si="47"/>
        <v>42.5</v>
      </c>
      <c r="BD139" s="4">
        <f t="shared" si="31"/>
        <v>4.25</v>
      </c>
      <c r="BE139" s="4">
        <f t="shared" si="32"/>
        <v>-0.889</v>
      </c>
      <c r="BH139" s="4">
        <f t="shared" si="33"/>
        <v>0</v>
      </c>
      <c r="BI139" s="13" t="str">
        <f t="shared" si="55"/>
        <v/>
      </c>
      <c r="BJ139" s="4" t="str">
        <f t="shared" si="35"/>
        <v/>
      </c>
      <c r="BK139" s="13"/>
      <c r="BL139" s="2">
        <f t="shared" si="48"/>
        <v>42.5</v>
      </c>
      <c r="BM139" s="4">
        <f t="shared" si="36"/>
        <v>4.25</v>
      </c>
      <c r="BN139" s="4">
        <f t="shared" si="37"/>
        <v>-0.889</v>
      </c>
      <c r="BQ139" s="4">
        <f t="shared" si="38"/>
        <v>0</v>
      </c>
      <c r="BR139" s="13" t="str">
        <f t="shared" si="56"/>
        <v/>
      </c>
      <c r="BS139" s="4" t="str">
        <f t="shared" si="40"/>
        <v/>
      </c>
      <c r="BT139" s="25"/>
    </row>
    <row r="140">
      <c r="A140" s="2">
        <f t="shared" si="41"/>
        <v>43</v>
      </c>
      <c r="B140" s="4">
        <f t="shared" si="1"/>
        <v>4.3</v>
      </c>
      <c r="C140" s="4">
        <f t="shared" si="2"/>
        <v>-0.9144</v>
      </c>
      <c r="F140" s="4">
        <f t="shared" si="3"/>
        <v>0</v>
      </c>
      <c r="G140" s="13" t="str">
        <f t="shared" si="49"/>
        <v/>
      </c>
      <c r="H140" s="4" t="str">
        <f t="shared" si="5"/>
        <v/>
      </c>
      <c r="J140" s="2">
        <f t="shared" si="42"/>
        <v>43</v>
      </c>
      <c r="K140" s="4">
        <f t="shared" si="6"/>
        <v>4.3</v>
      </c>
      <c r="L140" s="4">
        <f t="shared" si="7"/>
        <v>-0.9144</v>
      </c>
      <c r="O140" s="4">
        <f t="shared" si="8"/>
        <v>0</v>
      </c>
      <c r="P140" s="13" t="str">
        <f t="shared" si="50"/>
        <v/>
      </c>
      <c r="Q140" s="4" t="str">
        <f t="shared" si="10"/>
        <v/>
      </c>
      <c r="S140" s="2">
        <f t="shared" si="43"/>
        <v>43</v>
      </c>
      <c r="T140" s="4">
        <f t="shared" si="11"/>
        <v>129</v>
      </c>
      <c r="U140" s="4">
        <f t="shared" si="12"/>
        <v>-1.02</v>
      </c>
      <c r="V140" s="4">
        <f>150.75</f>
        <v>150.75</v>
      </c>
      <c r="W140" s="4">
        <f>155.325-1/32</f>
        <v>155.29375</v>
      </c>
      <c r="X140" s="4">
        <f t="shared" si="13"/>
        <v>4.54375</v>
      </c>
      <c r="Y140" s="13">
        <f t="shared" si="51"/>
        <v>0.9716768208</v>
      </c>
      <c r="Z140" s="4">
        <f t="shared" si="15"/>
        <v>0.01163431762</v>
      </c>
      <c r="AB140" s="2">
        <f t="shared" si="44"/>
        <v>43</v>
      </c>
      <c r="AC140" s="4">
        <f t="shared" si="16"/>
        <v>129</v>
      </c>
      <c r="AD140" s="4">
        <f t="shared" si="17"/>
        <v>-0.96</v>
      </c>
      <c r="AE140" s="4">
        <f>150+13/16</f>
        <v>150.8125</v>
      </c>
      <c r="AF140" s="4">
        <f>155.25+1/32</f>
        <v>155.28125</v>
      </c>
      <c r="AG140" s="4">
        <f t="shared" si="18"/>
        <v>4.46875</v>
      </c>
      <c r="AH140" s="13">
        <f t="shared" si="52"/>
        <v>0.969943026</v>
      </c>
      <c r="AI140" s="4">
        <f t="shared" si="20"/>
        <v>0.01289945634</v>
      </c>
      <c r="AJ140" s="13"/>
      <c r="AK140" s="2">
        <f t="shared" si="45"/>
        <v>43</v>
      </c>
      <c r="AL140" s="4">
        <f t="shared" si="21"/>
        <v>4.3</v>
      </c>
      <c r="AM140" s="4">
        <f t="shared" si="22"/>
        <v>-0.9144</v>
      </c>
      <c r="AP140" s="4">
        <f t="shared" si="23"/>
        <v>0</v>
      </c>
      <c r="AQ140" s="13" t="str">
        <f t="shared" si="53"/>
        <v/>
      </c>
      <c r="AR140" s="4" t="str">
        <f t="shared" si="25"/>
        <v/>
      </c>
      <c r="AS140" s="13"/>
      <c r="AT140" s="2">
        <f t="shared" si="46"/>
        <v>43</v>
      </c>
      <c r="AU140" s="4">
        <f t="shared" si="26"/>
        <v>4.3</v>
      </c>
      <c r="AV140" s="4">
        <f t="shared" si="27"/>
        <v>-0.9144</v>
      </c>
      <c r="AY140" s="4">
        <f t="shared" si="28"/>
        <v>0</v>
      </c>
      <c r="AZ140" s="13" t="str">
        <f t="shared" si="54"/>
        <v/>
      </c>
      <c r="BA140" s="4" t="str">
        <f t="shared" si="30"/>
        <v/>
      </c>
      <c r="BB140" s="13"/>
      <c r="BC140" s="2">
        <f t="shared" si="47"/>
        <v>43</v>
      </c>
      <c r="BD140" s="4">
        <f t="shared" si="31"/>
        <v>4.3</v>
      </c>
      <c r="BE140" s="4">
        <f t="shared" si="32"/>
        <v>-0.9144</v>
      </c>
      <c r="BH140" s="4">
        <f t="shared" si="33"/>
        <v>0</v>
      </c>
      <c r="BI140" s="13" t="str">
        <f t="shared" si="55"/>
        <v/>
      </c>
      <c r="BJ140" s="4" t="str">
        <f t="shared" si="35"/>
        <v/>
      </c>
      <c r="BK140" s="13"/>
      <c r="BL140" s="2">
        <f t="shared" si="48"/>
        <v>43</v>
      </c>
      <c r="BM140" s="4">
        <f t="shared" si="36"/>
        <v>4.3</v>
      </c>
      <c r="BN140" s="4">
        <f t="shared" si="37"/>
        <v>-0.9144</v>
      </c>
      <c r="BQ140" s="4">
        <f t="shared" si="38"/>
        <v>0</v>
      </c>
      <c r="BR140" s="13" t="str">
        <f t="shared" si="56"/>
        <v/>
      </c>
      <c r="BS140" s="4" t="str">
        <f t="shared" si="40"/>
        <v/>
      </c>
      <c r="BT140" s="25"/>
    </row>
    <row r="141">
      <c r="A141" s="2">
        <f t="shared" si="41"/>
        <v>43.5</v>
      </c>
      <c r="B141" s="4">
        <f t="shared" si="1"/>
        <v>4.35</v>
      </c>
      <c r="C141" s="4">
        <f t="shared" si="2"/>
        <v>-0.9398</v>
      </c>
      <c r="F141" s="4">
        <f t="shared" si="3"/>
        <v>0</v>
      </c>
      <c r="G141" s="13" t="str">
        <f t="shared" si="49"/>
        <v/>
      </c>
      <c r="H141" s="4" t="str">
        <f t="shared" si="5"/>
        <v/>
      </c>
      <c r="J141" s="2">
        <f t="shared" si="42"/>
        <v>43.5</v>
      </c>
      <c r="K141" s="4">
        <f t="shared" si="6"/>
        <v>4.35</v>
      </c>
      <c r="L141" s="4">
        <f t="shared" si="7"/>
        <v>-0.9398</v>
      </c>
      <c r="O141" s="4">
        <f t="shared" si="8"/>
        <v>0</v>
      </c>
      <c r="P141" s="13" t="str">
        <f t="shared" si="50"/>
        <v/>
      </c>
      <c r="Q141" s="4" t="str">
        <f t="shared" si="10"/>
        <v/>
      </c>
      <c r="S141" s="2">
        <f t="shared" si="43"/>
        <v>43.5</v>
      </c>
      <c r="T141" s="4">
        <f t="shared" si="11"/>
        <v>130.5</v>
      </c>
      <c r="U141" s="4">
        <f t="shared" si="12"/>
        <v>-1.05</v>
      </c>
      <c r="X141" s="4">
        <f t="shared" si="13"/>
        <v>0</v>
      </c>
      <c r="Y141" s="13" t="str">
        <f t="shared" si="51"/>
        <v/>
      </c>
      <c r="Z141" s="4" t="str">
        <f t="shared" si="15"/>
        <v/>
      </c>
      <c r="AB141" s="2">
        <f t="shared" si="44"/>
        <v>43.5</v>
      </c>
      <c r="AC141" s="4">
        <f t="shared" si="16"/>
        <v>130.5</v>
      </c>
      <c r="AD141" s="4">
        <f t="shared" si="17"/>
        <v>-0.99</v>
      </c>
      <c r="AG141" s="4">
        <f t="shared" si="18"/>
        <v>0</v>
      </c>
      <c r="AH141" s="13" t="str">
        <f t="shared" si="52"/>
        <v/>
      </c>
      <c r="AI141" s="4" t="str">
        <f t="shared" si="20"/>
        <v/>
      </c>
      <c r="AJ141" s="13"/>
      <c r="AK141" s="2">
        <f t="shared" si="45"/>
        <v>43.5</v>
      </c>
      <c r="AL141" s="4">
        <f t="shared" si="21"/>
        <v>4.35</v>
      </c>
      <c r="AM141" s="4">
        <f t="shared" si="22"/>
        <v>-0.9398</v>
      </c>
      <c r="AP141" s="4">
        <f t="shared" si="23"/>
        <v>0</v>
      </c>
      <c r="AQ141" s="13" t="str">
        <f t="shared" si="53"/>
        <v/>
      </c>
      <c r="AR141" s="4" t="str">
        <f t="shared" si="25"/>
        <v/>
      </c>
      <c r="AS141" s="13"/>
      <c r="AT141" s="2">
        <f t="shared" si="46"/>
        <v>43.5</v>
      </c>
      <c r="AU141" s="4">
        <f t="shared" si="26"/>
        <v>4.35</v>
      </c>
      <c r="AV141" s="4">
        <f t="shared" si="27"/>
        <v>-0.9398</v>
      </c>
      <c r="AY141" s="4">
        <f t="shared" si="28"/>
        <v>0</v>
      </c>
      <c r="AZ141" s="13" t="str">
        <f t="shared" si="54"/>
        <v/>
      </c>
      <c r="BA141" s="4" t="str">
        <f t="shared" si="30"/>
        <v/>
      </c>
      <c r="BB141" s="13"/>
      <c r="BC141" s="2">
        <f t="shared" si="47"/>
        <v>43.5</v>
      </c>
      <c r="BD141" s="4">
        <f t="shared" si="31"/>
        <v>4.35</v>
      </c>
      <c r="BE141" s="4">
        <f t="shared" si="32"/>
        <v>-0.9398</v>
      </c>
      <c r="BH141" s="4">
        <f t="shared" si="33"/>
        <v>0</v>
      </c>
      <c r="BI141" s="13" t="str">
        <f t="shared" si="55"/>
        <v/>
      </c>
      <c r="BJ141" s="4" t="str">
        <f t="shared" si="35"/>
        <v/>
      </c>
      <c r="BK141" s="13"/>
      <c r="BL141" s="2">
        <f t="shared" si="48"/>
        <v>43.5</v>
      </c>
      <c r="BM141" s="4">
        <f t="shared" si="36"/>
        <v>4.35</v>
      </c>
      <c r="BN141" s="4">
        <f t="shared" si="37"/>
        <v>-0.9398</v>
      </c>
      <c r="BQ141" s="4">
        <f t="shared" si="38"/>
        <v>0</v>
      </c>
      <c r="BR141" s="13" t="str">
        <f t="shared" si="56"/>
        <v/>
      </c>
      <c r="BS141" s="4" t="str">
        <f t="shared" si="40"/>
        <v/>
      </c>
      <c r="BT141" s="25"/>
    </row>
    <row r="142">
      <c r="A142" s="2">
        <f t="shared" si="41"/>
        <v>44</v>
      </c>
      <c r="B142" s="4">
        <f t="shared" si="1"/>
        <v>4.4</v>
      </c>
      <c r="C142" s="4">
        <f t="shared" si="2"/>
        <v>-0.9652</v>
      </c>
      <c r="F142" s="4">
        <f t="shared" si="3"/>
        <v>0</v>
      </c>
      <c r="G142" s="13" t="str">
        <f t="shared" si="49"/>
        <v/>
      </c>
      <c r="H142" s="4" t="str">
        <f t="shared" si="5"/>
        <v/>
      </c>
      <c r="J142" s="2">
        <f t="shared" si="42"/>
        <v>44</v>
      </c>
      <c r="K142" s="4">
        <f t="shared" si="6"/>
        <v>4.4</v>
      </c>
      <c r="L142" s="4">
        <f t="shared" si="7"/>
        <v>-0.9652</v>
      </c>
      <c r="O142" s="4">
        <f t="shared" si="8"/>
        <v>0</v>
      </c>
      <c r="P142" s="13" t="str">
        <f t="shared" si="50"/>
        <v/>
      </c>
      <c r="Q142" s="4" t="str">
        <f t="shared" si="10"/>
        <v/>
      </c>
      <c r="S142" s="2">
        <f t="shared" si="43"/>
        <v>44</v>
      </c>
      <c r="T142" s="4">
        <f t="shared" si="11"/>
        <v>132</v>
      </c>
      <c r="U142" s="4">
        <f t="shared" si="12"/>
        <v>-1.08</v>
      </c>
      <c r="V142" s="4">
        <f>150.75-1/32</f>
        <v>150.71875</v>
      </c>
      <c r="W142" s="4">
        <f>155.325</f>
        <v>155.325</v>
      </c>
      <c r="X142" s="4">
        <f t="shared" si="13"/>
        <v>4.60625</v>
      </c>
      <c r="Y142" s="13">
        <f t="shared" si="51"/>
        <v>0.978336781</v>
      </c>
      <c r="Z142" s="4">
        <f t="shared" si="15"/>
        <v>0.009605890909</v>
      </c>
      <c r="AB142" s="2">
        <f t="shared" si="44"/>
        <v>44</v>
      </c>
      <c r="AC142" s="4">
        <f t="shared" si="16"/>
        <v>132</v>
      </c>
      <c r="AD142" s="4">
        <f t="shared" si="17"/>
        <v>-1.02</v>
      </c>
      <c r="AE142" s="4">
        <f>150.75+1/32</f>
        <v>150.78125</v>
      </c>
      <c r="AF142" s="4">
        <f>155+5/16</f>
        <v>155.3125</v>
      </c>
      <c r="AG142" s="4">
        <f t="shared" si="18"/>
        <v>4.53125</v>
      </c>
      <c r="AH142" s="13">
        <f t="shared" si="52"/>
        <v>0.9767022926</v>
      </c>
      <c r="AI142" s="4">
        <f t="shared" si="20"/>
        <v>0.009650488747</v>
      </c>
      <c r="AJ142" s="13"/>
      <c r="AK142" s="2">
        <f t="shared" si="45"/>
        <v>44</v>
      </c>
      <c r="AL142" s="4">
        <f t="shared" si="21"/>
        <v>4.4</v>
      </c>
      <c r="AM142" s="4">
        <f t="shared" si="22"/>
        <v>-0.9652</v>
      </c>
      <c r="AP142" s="4">
        <f t="shared" si="23"/>
        <v>0</v>
      </c>
      <c r="AQ142" s="13" t="str">
        <f t="shared" si="53"/>
        <v/>
      </c>
      <c r="AR142" s="4" t="str">
        <f t="shared" si="25"/>
        <v/>
      </c>
      <c r="AS142" s="13"/>
      <c r="AT142" s="2">
        <f t="shared" si="46"/>
        <v>44</v>
      </c>
      <c r="AU142" s="4">
        <f t="shared" si="26"/>
        <v>4.4</v>
      </c>
      <c r="AV142" s="4">
        <f t="shared" si="27"/>
        <v>-0.9652</v>
      </c>
      <c r="AY142" s="4">
        <f t="shared" si="28"/>
        <v>0</v>
      </c>
      <c r="AZ142" s="13" t="str">
        <f t="shared" si="54"/>
        <v/>
      </c>
      <c r="BA142" s="4" t="str">
        <f t="shared" si="30"/>
        <v/>
      </c>
      <c r="BB142" s="13"/>
      <c r="BC142" s="2">
        <f t="shared" si="47"/>
        <v>44</v>
      </c>
      <c r="BD142" s="4">
        <f t="shared" si="31"/>
        <v>4.4</v>
      </c>
      <c r="BE142" s="4">
        <f t="shared" si="32"/>
        <v>-0.9652</v>
      </c>
      <c r="BH142" s="4">
        <f t="shared" si="33"/>
        <v>0</v>
      </c>
      <c r="BI142" s="13" t="str">
        <f t="shared" si="55"/>
        <v/>
      </c>
      <c r="BJ142" s="4" t="str">
        <f t="shared" si="35"/>
        <v/>
      </c>
      <c r="BK142" s="13"/>
      <c r="BL142" s="2">
        <f t="shared" si="48"/>
        <v>44</v>
      </c>
      <c r="BM142" s="4">
        <f t="shared" si="36"/>
        <v>4.4</v>
      </c>
      <c r="BN142" s="4">
        <f t="shared" si="37"/>
        <v>-0.9652</v>
      </c>
      <c r="BQ142" s="4">
        <f t="shared" si="38"/>
        <v>0</v>
      </c>
      <c r="BR142" s="13" t="str">
        <f t="shared" si="56"/>
        <v/>
      </c>
      <c r="BS142" s="4" t="str">
        <f t="shared" si="40"/>
        <v/>
      </c>
      <c r="BT142" s="25"/>
    </row>
    <row r="143">
      <c r="A143" s="2">
        <f t="shared" si="41"/>
        <v>44.5</v>
      </c>
      <c r="B143" s="4">
        <f t="shared" si="1"/>
        <v>4.45</v>
      </c>
      <c r="C143" s="4">
        <f t="shared" si="2"/>
        <v>-0.9906</v>
      </c>
      <c r="F143" s="4">
        <f t="shared" si="3"/>
        <v>0</v>
      </c>
      <c r="G143" s="13" t="str">
        <f t="shared" si="49"/>
        <v/>
      </c>
      <c r="H143" s="4" t="str">
        <f t="shared" si="5"/>
        <v/>
      </c>
      <c r="J143" s="2">
        <f t="shared" si="42"/>
        <v>44.5</v>
      </c>
      <c r="K143" s="4">
        <f t="shared" si="6"/>
        <v>4.45</v>
      </c>
      <c r="L143" s="4">
        <f t="shared" si="7"/>
        <v>-0.9906</v>
      </c>
      <c r="O143" s="4">
        <f t="shared" si="8"/>
        <v>0</v>
      </c>
      <c r="P143" s="13" t="str">
        <f t="shared" si="50"/>
        <v/>
      </c>
      <c r="Q143" s="4" t="str">
        <f t="shared" si="10"/>
        <v/>
      </c>
      <c r="S143" s="2">
        <f t="shared" si="43"/>
        <v>44.5</v>
      </c>
      <c r="T143" s="4">
        <f t="shared" si="11"/>
        <v>133.5</v>
      </c>
      <c r="U143" s="4">
        <f t="shared" si="12"/>
        <v>-1.11</v>
      </c>
      <c r="X143" s="4">
        <f t="shared" si="13"/>
        <v>0</v>
      </c>
      <c r="Y143" s="13" t="str">
        <f t="shared" si="51"/>
        <v/>
      </c>
      <c r="Z143" s="4" t="str">
        <f t="shared" si="15"/>
        <v/>
      </c>
      <c r="AB143" s="2">
        <f t="shared" si="44"/>
        <v>44.5</v>
      </c>
      <c r="AC143" s="4">
        <f t="shared" si="16"/>
        <v>133.5</v>
      </c>
      <c r="AD143" s="4">
        <f t="shared" si="17"/>
        <v>-1.05</v>
      </c>
      <c r="AG143" s="4">
        <f t="shared" si="18"/>
        <v>0</v>
      </c>
      <c r="AH143" s="13" t="str">
        <f t="shared" si="52"/>
        <v/>
      </c>
      <c r="AI143" s="4" t="str">
        <f t="shared" si="20"/>
        <v/>
      </c>
      <c r="AJ143" s="13"/>
      <c r="AK143" s="2">
        <f t="shared" si="45"/>
        <v>44.5</v>
      </c>
      <c r="AL143" s="4">
        <f t="shared" si="21"/>
        <v>4.45</v>
      </c>
      <c r="AM143" s="4">
        <f t="shared" si="22"/>
        <v>-0.9906</v>
      </c>
      <c r="AP143" s="4">
        <f t="shared" si="23"/>
        <v>0</v>
      </c>
      <c r="AQ143" s="13" t="str">
        <f t="shared" si="53"/>
        <v/>
      </c>
      <c r="AR143" s="4" t="str">
        <f t="shared" si="25"/>
        <v/>
      </c>
      <c r="AS143" s="13"/>
      <c r="AT143" s="2">
        <f t="shared" si="46"/>
        <v>44.5</v>
      </c>
      <c r="AU143" s="4">
        <f t="shared" si="26"/>
        <v>4.45</v>
      </c>
      <c r="AV143" s="4">
        <f t="shared" si="27"/>
        <v>-0.9906</v>
      </c>
      <c r="AY143" s="4">
        <f t="shared" si="28"/>
        <v>0</v>
      </c>
      <c r="AZ143" s="13" t="str">
        <f t="shared" si="54"/>
        <v/>
      </c>
      <c r="BA143" s="4" t="str">
        <f t="shared" si="30"/>
        <v/>
      </c>
      <c r="BB143" s="13"/>
      <c r="BC143" s="2">
        <f t="shared" si="47"/>
        <v>44.5</v>
      </c>
      <c r="BD143" s="4">
        <f t="shared" si="31"/>
        <v>4.45</v>
      </c>
      <c r="BE143" s="4">
        <f t="shared" si="32"/>
        <v>-0.9906</v>
      </c>
      <c r="BH143" s="4">
        <f t="shared" si="33"/>
        <v>0</v>
      </c>
      <c r="BI143" s="13" t="str">
        <f t="shared" si="55"/>
        <v/>
      </c>
      <c r="BJ143" s="4" t="str">
        <f t="shared" si="35"/>
        <v/>
      </c>
      <c r="BK143" s="13"/>
      <c r="BL143" s="2">
        <f t="shared" si="48"/>
        <v>44.5</v>
      </c>
      <c r="BM143" s="4">
        <f t="shared" si="36"/>
        <v>4.45</v>
      </c>
      <c r="BN143" s="4">
        <f t="shared" si="37"/>
        <v>-0.9906</v>
      </c>
      <c r="BQ143" s="4">
        <f t="shared" si="38"/>
        <v>0</v>
      </c>
      <c r="BR143" s="13" t="str">
        <f t="shared" si="56"/>
        <v/>
      </c>
      <c r="BS143" s="4" t="str">
        <f t="shared" si="40"/>
        <v/>
      </c>
      <c r="BT143" s="25"/>
    </row>
    <row r="144">
      <c r="A144" s="2">
        <f t="shared" si="41"/>
        <v>45</v>
      </c>
      <c r="B144" s="4">
        <f t="shared" si="1"/>
        <v>4.5</v>
      </c>
      <c r="C144" s="4">
        <f t="shared" si="2"/>
        <v>-1.016</v>
      </c>
      <c r="F144" s="4">
        <f t="shared" si="3"/>
        <v>0</v>
      </c>
      <c r="G144" s="13" t="str">
        <f t="shared" si="49"/>
        <v/>
      </c>
      <c r="H144" s="4" t="str">
        <f t="shared" si="5"/>
        <v/>
      </c>
      <c r="J144" s="2">
        <f t="shared" si="42"/>
        <v>45</v>
      </c>
      <c r="K144" s="4">
        <f t="shared" si="6"/>
        <v>4.5</v>
      </c>
      <c r="L144" s="4">
        <f t="shared" si="7"/>
        <v>-1.016</v>
      </c>
      <c r="O144" s="4">
        <f t="shared" si="8"/>
        <v>0</v>
      </c>
      <c r="P144" s="13" t="str">
        <f t="shared" si="50"/>
        <v/>
      </c>
      <c r="Q144" s="4" t="str">
        <f t="shared" si="10"/>
        <v/>
      </c>
      <c r="S144" s="2">
        <f t="shared" si="43"/>
        <v>45</v>
      </c>
      <c r="T144" s="4">
        <f t="shared" si="11"/>
        <v>135</v>
      </c>
      <c r="U144" s="4">
        <f t="shared" si="12"/>
        <v>-1.14</v>
      </c>
      <c r="V144" s="4">
        <f>150+11/16</f>
        <v>150.6875</v>
      </c>
      <c r="W144" s="4">
        <f>155.325+1/32</f>
        <v>155.35625</v>
      </c>
      <c r="X144" s="4">
        <f t="shared" si="13"/>
        <v>4.66875</v>
      </c>
      <c r="Y144" s="13">
        <f t="shared" si="51"/>
        <v>0.9849517095</v>
      </c>
      <c r="Z144" s="4">
        <f t="shared" si="15"/>
        <v>0</v>
      </c>
      <c r="AB144" s="2">
        <f t="shared" si="44"/>
        <v>45</v>
      </c>
      <c r="AC144" s="4">
        <f t="shared" si="16"/>
        <v>135</v>
      </c>
      <c r="AD144" s="4">
        <f t="shared" si="17"/>
        <v>-1.08</v>
      </c>
      <c r="AE144" s="4">
        <f>150.75</f>
        <v>150.75</v>
      </c>
      <c r="AF144" s="4">
        <f>155.375-1/32</f>
        <v>155.34375</v>
      </c>
      <c r="AG144" s="4">
        <f t="shared" si="18"/>
        <v>4.59375</v>
      </c>
      <c r="AH144" s="13">
        <f t="shared" si="52"/>
        <v>0.9834151022</v>
      </c>
      <c r="AI144" s="4">
        <f t="shared" si="20"/>
        <v>0</v>
      </c>
      <c r="AJ144" s="13"/>
      <c r="AK144" s="2">
        <f t="shared" si="45"/>
        <v>45</v>
      </c>
      <c r="AL144" s="4">
        <f t="shared" si="21"/>
        <v>4.5</v>
      </c>
      <c r="AM144" s="4">
        <f t="shared" si="22"/>
        <v>-1.016</v>
      </c>
      <c r="AP144" s="4">
        <f t="shared" si="23"/>
        <v>0</v>
      </c>
      <c r="AQ144" s="13" t="str">
        <f t="shared" si="53"/>
        <v/>
      </c>
      <c r="AR144" s="4" t="str">
        <f t="shared" si="25"/>
        <v/>
      </c>
      <c r="AS144" s="13"/>
      <c r="AT144" s="2">
        <f t="shared" si="46"/>
        <v>45</v>
      </c>
      <c r="AU144" s="4">
        <f t="shared" si="26"/>
        <v>4.5</v>
      </c>
      <c r="AV144" s="4">
        <f t="shared" si="27"/>
        <v>-1.016</v>
      </c>
      <c r="AY144" s="4">
        <f t="shared" si="28"/>
        <v>0</v>
      </c>
      <c r="AZ144" s="13" t="str">
        <f t="shared" si="54"/>
        <v/>
      </c>
      <c r="BA144" s="4" t="str">
        <f t="shared" si="30"/>
        <v/>
      </c>
      <c r="BB144" s="13"/>
      <c r="BC144" s="2">
        <f t="shared" si="47"/>
        <v>45</v>
      </c>
      <c r="BD144" s="4">
        <f t="shared" si="31"/>
        <v>4.5</v>
      </c>
      <c r="BE144" s="4">
        <f t="shared" si="32"/>
        <v>-1.016</v>
      </c>
      <c r="BH144" s="4">
        <f t="shared" si="33"/>
        <v>0</v>
      </c>
      <c r="BI144" s="13" t="str">
        <f t="shared" si="55"/>
        <v/>
      </c>
      <c r="BJ144" s="4" t="str">
        <f t="shared" si="35"/>
        <v/>
      </c>
      <c r="BK144" s="13"/>
      <c r="BL144" s="2">
        <f t="shared" si="48"/>
        <v>45</v>
      </c>
      <c r="BM144" s="4">
        <f t="shared" si="36"/>
        <v>4.5</v>
      </c>
      <c r="BN144" s="4">
        <f t="shared" si="37"/>
        <v>-1.016</v>
      </c>
      <c r="BQ144" s="4">
        <f t="shared" si="38"/>
        <v>0</v>
      </c>
      <c r="BR144" s="13" t="str">
        <f t="shared" si="56"/>
        <v/>
      </c>
      <c r="BS144" s="4" t="str">
        <f t="shared" si="40"/>
        <v/>
      </c>
      <c r="BT144" s="25"/>
    </row>
    <row r="145">
      <c r="A145" s="2">
        <f t="shared" si="41"/>
        <v>45.5</v>
      </c>
      <c r="B145" s="4">
        <f t="shared" si="1"/>
        <v>4.55</v>
      </c>
      <c r="C145" s="4">
        <f t="shared" si="2"/>
        <v>-1.0414</v>
      </c>
      <c r="F145" s="4">
        <f t="shared" si="3"/>
        <v>0</v>
      </c>
      <c r="G145" s="13" t="str">
        <f t="shared" si="49"/>
        <v/>
      </c>
      <c r="H145" s="4" t="str">
        <f t="shared" si="5"/>
        <v/>
      </c>
      <c r="J145" s="2">
        <f t="shared" si="42"/>
        <v>45.5</v>
      </c>
      <c r="K145" s="4">
        <f t="shared" si="6"/>
        <v>4.55</v>
      </c>
      <c r="L145" s="4">
        <f t="shared" si="7"/>
        <v>-1.0414</v>
      </c>
      <c r="O145" s="4">
        <f t="shared" si="8"/>
        <v>0</v>
      </c>
      <c r="P145" s="13" t="str">
        <f t="shared" si="50"/>
        <v/>
      </c>
      <c r="Q145" s="4" t="str">
        <f t="shared" si="10"/>
        <v/>
      </c>
      <c r="S145" s="2">
        <f t="shared" si="43"/>
        <v>45.5</v>
      </c>
      <c r="T145" s="4">
        <f t="shared" si="11"/>
        <v>136.5</v>
      </c>
      <c r="U145" s="4">
        <f t="shared" si="12"/>
        <v>-1.17</v>
      </c>
      <c r="X145" s="4">
        <f t="shared" si="13"/>
        <v>0</v>
      </c>
      <c r="Y145" s="13" t="str">
        <f t="shared" si="51"/>
        <v/>
      </c>
      <c r="Z145" s="4" t="str">
        <f t="shared" si="15"/>
        <v/>
      </c>
      <c r="AB145" s="2">
        <f t="shared" si="44"/>
        <v>45.5</v>
      </c>
      <c r="AC145" s="4">
        <f t="shared" si="16"/>
        <v>136.5</v>
      </c>
      <c r="AD145" s="4">
        <f t="shared" si="17"/>
        <v>-1.11</v>
      </c>
      <c r="AG145" s="4">
        <f t="shared" si="18"/>
        <v>0</v>
      </c>
      <c r="AH145" s="13" t="str">
        <f t="shared" si="52"/>
        <v/>
      </c>
      <c r="AI145" s="4" t="str">
        <f t="shared" si="20"/>
        <v/>
      </c>
      <c r="AK145" s="2">
        <f t="shared" si="45"/>
        <v>45.5</v>
      </c>
      <c r="AL145" s="4">
        <f t="shared" si="21"/>
        <v>4.55</v>
      </c>
      <c r="AM145" s="4">
        <f t="shared" si="22"/>
        <v>-1.0414</v>
      </c>
      <c r="AP145" s="4">
        <f t="shared" si="23"/>
        <v>0</v>
      </c>
      <c r="AQ145" s="13" t="str">
        <f t="shared" si="53"/>
        <v/>
      </c>
      <c r="AR145" s="4" t="str">
        <f t="shared" si="25"/>
        <v/>
      </c>
      <c r="AT145" s="2">
        <f t="shared" si="46"/>
        <v>45.5</v>
      </c>
      <c r="AU145" s="4">
        <f t="shared" si="26"/>
        <v>4.55</v>
      </c>
      <c r="AV145" s="4">
        <f t="shared" si="27"/>
        <v>-1.0414</v>
      </c>
      <c r="AY145" s="4">
        <f t="shared" si="28"/>
        <v>0</v>
      </c>
      <c r="AZ145" s="13" t="str">
        <f t="shared" si="54"/>
        <v/>
      </c>
      <c r="BA145" s="4" t="str">
        <f t="shared" si="30"/>
        <v/>
      </c>
      <c r="BC145" s="2">
        <f t="shared" si="47"/>
        <v>45.5</v>
      </c>
      <c r="BD145" s="4">
        <f t="shared" si="31"/>
        <v>4.55</v>
      </c>
      <c r="BE145" s="4">
        <f t="shared" si="32"/>
        <v>-1.0414</v>
      </c>
      <c r="BH145" s="4">
        <f t="shared" si="33"/>
        <v>0</v>
      </c>
      <c r="BI145" s="13" t="str">
        <f t="shared" si="55"/>
        <v/>
      </c>
      <c r="BJ145" s="4" t="str">
        <f t="shared" si="35"/>
        <v/>
      </c>
      <c r="BL145" s="2">
        <f t="shared" si="48"/>
        <v>45.5</v>
      </c>
      <c r="BM145" s="4">
        <f t="shared" si="36"/>
        <v>4.55</v>
      </c>
      <c r="BN145" s="4">
        <f t="shared" si="37"/>
        <v>-1.0414</v>
      </c>
      <c r="BQ145" s="4">
        <f t="shared" si="38"/>
        <v>0</v>
      </c>
      <c r="BR145" s="13" t="str">
        <f t="shared" si="56"/>
        <v/>
      </c>
      <c r="BS145" s="4" t="str">
        <f t="shared" si="40"/>
        <v/>
      </c>
    </row>
    <row r="146">
      <c r="A146" s="2">
        <f t="shared" si="41"/>
        <v>46</v>
      </c>
      <c r="B146" s="4">
        <f t="shared" si="1"/>
        <v>4.6</v>
      </c>
      <c r="C146" s="4">
        <f t="shared" si="2"/>
        <v>-1.0668</v>
      </c>
      <c r="F146" s="4">
        <f t="shared" si="3"/>
        <v>0</v>
      </c>
      <c r="G146" s="13" t="str">
        <f t="shared" si="49"/>
        <v/>
      </c>
      <c r="H146" s="4" t="str">
        <f t="shared" si="5"/>
        <v/>
      </c>
      <c r="J146" s="2">
        <f t="shared" si="42"/>
        <v>46</v>
      </c>
      <c r="K146" s="4">
        <f t="shared" si="6"/>
        <v>4.6</v>
      </c>
      <c r="L146" s="4">
        <f t="shared" si="7"/>
        <v>-1.0668</v>
      </c>
      <c r="O146" s="4">
        <f t="shared" si="8"/>
        <v>0</v>
      </c>
      <c r="P146" s="13" t="str">
        <f t="shared" si="50"/>
        <v/>
      </c>
      <c r="Q146" s="4" t="str">
        <f t="shared" si="10"/>
        <v/>
      </c>
      <c r="S146" s="2">
        <f t="shared" si="43"/>
        <v>46</v>
      </c>
      <c r="T146" s="4">
        <f t="shared" si="11"/>
        <v>138</v>
      </c>
      <c r="U146" s="4">
        <f t="shared" si="12"/>
        <v>-1.2</v>
      </c>
      <c r="V146" s="4">
        <f>150+11/16</f>
        <v>150.6875</v>
      </c>
      <c r="W146" s="4">
        <f>155.325+1/32</f>
        <v>155.35625</v>
      </c>
      <c r="X146" s="4">
        <f t="shared" si="13"/>
        <v>4.66875</v>
      </c>
      <c r="Y146" s="13">
        <f t="shared" si="51"/>
        <v>0.9849517095</v>
      </c>
      <c r="Z146" s="4">
        <f t="shared" si="15"/>
        <v>0</v>
      </c>
      <c r="AB146" s="2">
        <f t="shared" si="44"/>
        <v>46</v>
      </c>
      <c r="AC146" s="4">
        <f t="shared" si="16"/>
        <v>138</v>
      </c>
      <c r="AD146" s="4">
        <f t="shared" si="17"/>
        <v>-1.14</v>
      </c>
      <c r="AE146" s="4">
        <f>150.75-1/32</f>
        <v>150.71875</v>
      </c>
      <c r="AF146" s="4">
        <f>155.375</f>
        <v>155.375</v>
      </c>
      <c r="AG146" s="4">
        <f t="shared" si="18"/>
        <v>4.65625</v>
      </c>
      <c r="AH146" s="13">
        <f t="shared" si="52"/>
        <v>0.9900823995</v>
      </c>
      <c r="AI146" s="4">
        <f t="shared" si="20"/>
        <v>0</v>
      </c>
      <c r="AK146" s="2">
        <f t="shared" si="45"/>
        <v>46</v>
      </c>
      <c r="AL146" s="4">
        <f t="shared" si="21"/>
        <v>4.6</v>
      </c>
      <c r="AM146" s="4">
        <f t="shared" si="22"/>
        <v>-1.0668</v>
      </c>
      <c r="AP146" s="4">
        <f t="shared" si="23"/>
        <v>0</v>
      </c>
      <c r="AQ146" s="13" t="str">
        <f t="shared" si="53"/>
        <v/>
      </c>
      <c r="AR146" s="4" t="str">
        <f t="shared" si="25"/>
        <v/>
      </c>
      <c r="AT146" s="2">
        <f t="shared" si="46"/>
        <v>46</v>
      </c>
      <c r="AU146" s="4">
        <f t="shared" si="26"/>
        <v>4.6</v>
      </c>
      <c r="AV146" s="4">
        <f t="shared" si="27"/>
        <v>-1.0668</v>
      </c>
      <c r="AY146" s="4">
        <f t="shared" si="28"/>
        <v>0</v>
      </c>
      <c r="AZ146" s="13" t="str">
        <f t="shared" si="54"/>
        <v/>
      </c>
      <c r="BA146" s="4" t="str">
        <f t="shared" si="30"/>
        <v/>
      </c>
      <c r="BC146" s="2">
        <f t="shared" si="47"/>
        <v>46</v>
      </c>
      <c r="BD146" s="4">
        <f t="shared" si="31"/>
        <v>4.6</v>
      </c>
      <c r="BE146" s="4">
        <f t="shared" si="32"/>
        <v>-1.0668</v>
      </c>
      <c r="BH146" s="4">
        <f t="shared" si="33"/>
        <v>0</v>
      </c>
      <c r="BI146" s="13" t="str">
        <f t="shared" si="55"/>
        <v/>
      </c>
      <c r="BJ146" s="4" t="str">
        <f t="shared" si="35"/>
        <v/>
      </c>
      <c r="BL146" s="2">
        <f t="shared" si="48"/>
        <v>46</v>
      </c>
      <c r="BM146" s="4">
        <f t="shared" si="36"/>
        <v>4.6</v>
      </c>
      <c r="BN146" s="4">
        <f t="shared" si="37"/>
        <v>-1.0668</v>
      </c>
      <c r="BQ146" s="4">
        <f t="shared" si="38"/>
        <v>0</v>
      </c>
      <c r="BR146" s="13" t="str">
        <f t="shared" si="56"/>
        <v/>
      </c>
      <c r="BS146" s="4" t="str">
        <f t="shared" si="40"/>
        <v/>
      </c>
    </row>
    <row r="147">
      <c r="A147" s="2">
        <f t="shared" si="41"/>
        <v>46.5</v>
      </c>
      <c r="B147" s="4">
        <f t="shared" si="1"/>
        <v>4.65</v>
      </c>
      <c r="C147" s="4">
        <f t="shared" si="2"/>
        <v>-1.0922</v>
      </c>
      <c r="F147" s="4">
        <f t="shared" si="3"/>
        <v>0</v>
      </c>
      <c r="G147" s="13" t="str">
        <f t="shared" si="49"/>
        <v/>
      </c>
      <c r="H147" s="4" t="str">
        <f t="shared" si="5"/>
        <v/>
      </c>
      <c r="J147" s="2">
        <f t="shared" si="42"/>
        <v>46.5</v>
      </c>
      <c r="K147" s="4">
        <f t="shared" si="6"/>
        <v>4.65</v>
      </c>
      <c r="L147" s="4">
        <f t="shared" si="7"/>
        <v>-1.0922</v>
      </c>
      <c r="O147" s="4">
        <f t="shared" si="8"/>
        <v>0</v>
      </c>
      <c r="P147" s="13" t="str">
        <f t="shared" si="50"/>
        <v/>
      </c>
      <c r="Q147" s="4" t="str">
        <f t="shared" si="10"/>
        <v/>
      </c>
      <c r="S147" s="2">
        <f t="shared" si="43"/>
        <v>46.5</v>
      </c>
      <c r="T147" s="4">
        <f t="shared" si="11"/>
        <v>139.5</v>
      </c>
      <c r="U147" s="4">
        <f t="shared" si="12"/>
        <v>-1.23</v>
      </c>
      <c r="X147" s="4">
        <f t="shared" si="13"/>
        <v>0</v>
      </c>
      <c r="Y147" s="13" t="str">
        <f t="shared" si="51"/>
        <v/>
      </c>
      <c r="Z147" s="4" t="str">
        <f t="shared" si="15"/>
        <v/>
      </c>
      <c r="AB147" s="2">
        <f t="shared" si="44"/>
        <v>46.5</v>
      </c>
      <c r="AC147" s="4">
        <f t="shared" si="16"/>
        <v>139.5</v>
      </c>
      <c r="AD147" s="4">
        <f t="shared" si="17"/>
        <v>-1.17</v>
      </c>
      <c r="AG147" s="4">
        <f t="shared" si="18"/>
        <v>0</v>
      </c>
      <c r="AH147" s="13" t="str">
        <f t="shared" si="52"/>
        <v/>
      </c>
      <c r="AI147" s="4" t="str">
        <f t="shared" si="20"/>
        <v/>
      </c>
      <c r="AK147" s="2">
        <f t="shared" si="45"/>
        <v>46.5</v>
      </c>
      <c r="AL147" s="4">
        <f t="shared" si="21"/>
        <v>4.65</v>
      </c>
      <c r="AM147" s="4">
        <f t="shared" si="22"/>
        <v>-1.0922</v>
      </c>
      <c r="AP147" s="4">
        <f t="shared" si="23"/>
        <v>0</v>
      </c>
      <c r="AQ147" s="13" t="str">
        <f t="shared" si="53"/>
        <v/>
      </c>
      <c r="AR147" s="4" t="str">
        <f t="shared" si="25"/>
        <v/>
      </c>
      <c r="AT147" s="2">
        <f t="shared" si="46"/>
        <v>46.5</v>
      </c>
      <c r="AU147" s="4">
        <f t="shared" si="26"/>
        <v>4.65</v>
      </c>
      <c r="AV147" s="4">
        <f t="shared" si="27"/>
        <v>-1.0922</v>
      </c>
      <c r="AY147" s="4">
        <f t="shared" si="28"/>
        <v>0</v>
      </c>
      <c r="AZ147" s="13" t="str">
        <f t="shared" si="54"/>
        <v/>
      </c>
      <c r="BA147" s="4" t="str">
        <f t="shared" si="30"/>
        <v/>
      </c>
      <c r="BC147" s="2">
        <f t="shared" si="47"/>
        <v>46.5</v>
      </c>
      <c r="BD147" s="4">
        <f t="shared" si="31"/>
        <v>4.65</v>
      </c>
      <c r="BE147" s="4">
        <f t="shared" si="32"/>
        <v>-1.0922</v>
      </c>
      <c r="BH147" s="4">
        <f t="shared" si="33"/>
        <v>0</v>
      </c>
      <c r="BI147" s="13" t="str">
        <f t="shared" si="55"/>
        <v/>
      </c>
      <c r="BJ147" s="4" t="str">
        <f t="shared" si="35"/>
        <v/>
      </c>
      <c r="BL147" s="2">
        <f t="shared" si="48"/>
        <v>46.5</v>
      </c>
      <c r="BM147" s="4">
        <f t="shared" si="36"/>
        <v>4.65</v>
      </c>
      <c r="BN147" s="4">
        <f t="shared" si="37"/>
        <v>-1.0922</v>
      </c>
      <c r="BQ147" s="4">
        <f t="shared" si="38"/>
        <v>0</v>
      </c>
      <c r="BR147" s="13" t="str">
        <f t="shared" si="56"/>
        <v/>
      </c>
      <c r="BS147" s="4" t="str">
        <f t="shared" si="40"/>
        <v/>
      </c>
    </row>
    <row r="148">
      <c r="A148" s="2">
        <f t="shared" si="41"/>
        <v>47</v>
      </c>
      <c r="B148" s="4">
        <f t="shared" si="1"/>
        <v>4.7</v>
      </c>
      <c r="C148" s="4">
        <f t="shared" si="2"/>
        <v>-1.1176</v>
      </c>
      <c r="F148" s="4">
        <f t="shared" si="3"/>
        <v>0</v>
      </c>
      <c r="G148" s="13" t="str">
        <f t="shared" si="49"/>
        <v/>
      </c>
      <c r="H148" s="4" t="str">
        <f t="shared" si="5"/>
        <v/>
      </c>
      <c r="J148" s="2">
        <f t="shared" si="42"/>
        <v>47</v>
      </c>
      <c r="K148" s="4">
        <f t="shared" si="6"/>
        <v>4.7</v>
      </c>
      <c r="L148" s="4">
        <f t="shared" si="7"/>
        <v>-1.1176</v>
      </c>
      <c r="O148" s="4">
        <f t="shared" si="8"/>
        <v>0</v>
      </c>
      <c r="P148" s="13" t="str">
        <f t="shared" si="50"/>
        <v/>
      </c>
      <c r="Q148" s="4" t="str">
        <f t="shared" si="10"/>
        <v/>
      </c>
      <c r="S148" s="2">
        <f t="shared" si="43"/>
        <v>47</v>
      </c>
      <c r="T148" s="4">
        <f t="shared" si="11"/>
        <v>141</v>
      </c>
      <c r="U148" s="4">
        <f t="shared" si="12"/>
        <v>-1.26</v>
      </c>
      <c r="V148" s="4">
        <f>150+11/16</f>
        <v>150.6875</v>
      </c>
      <c r="W148" s="4">
        <f>155+7/16</f>
        <v>155.4375</v>
      </c>
      <c r="X148" s="4">
        <f t="shared" si="13"/>
        <v>4.75</v>
      </c>
      <c r="Y148" s="13">
        <f t="shared" si="51"/>
        <v>0.9934852727</v>
      </c>
      <c r="Z148" s="4">
        <f t="shared" si="15"/>
        <v>0</v>
      </c>
      <c r="AB148" s="2">
        <f t="shared" si="44"/>
        <v>47</v>
      </c>
      <c r="AC148" s="4">
        <f t="shared" si="16"/>
        <v>141</v>
      </c>
      <c r="AD148" s="4">
        <f t="shared" si="17"/>
        <v>-1.2</v>
      </c>
      <c r="AE148" s="4">
        <f>150.75-1/32</f>
        <v>150.71875</v>
      </c>
      <c r="AF148" s="4">
        <f>155.375</f>
        <v>155.375</v>
      </c>
      <c r="AG148" s="4">
        <f t="shared" si="18"/>
        <v>4.65625</v>
      </c>
      <c r="AH148" s="13">
        <f t="shared" si="52"/>
        <v>0.9900823995</v>
      </c>
      <c r="AI148" s="4">
        <f t="shared" si="20"/>
        <v>0</v>
      </c>
      <c r="AK148" s="2">
        <f t="shared" si="45"/>
        <v>47</v>
      </c>
      <c r="AL148" s="4">
        <f t="shared" si="21"/>
        <v>4.7</v>
      </c>
      <c r="AM148" s="4">
        <f t="shared" si="22"/>
        <v>-1.1176</v>
      </c>
      <c r="AP148" s="4">
        <f t="shared" si="23"/>
        <v>0</v>
      </c>
      <c r="AQ148" s="13" t="str">
        <f t="shared" si="53"/>
        <v/>
      </c>
      <c r="AR148" s="4" t="str">
        <f t="shared" si="25"/>
        <v/>
      </c>
      <c r="AT148" s="2">
        <f t="shared" si="46"/>
        <v>47</v>
      </c>
      <c r="AU148" s="4">
        <f t="shared" si="26"/>
        <v>4.7</v>
      </c>
      <c r="AV148" s="4">
        <f t="shared" si="27"/>
        <v>-1.1176</v>
      </c>
      <c r="AY148" s="4">
        <f t="shared" si="28"/>
        <v>0</v>
      </c>
      <c r="AZ148" s="13" t="str">
        <f t="shared" si="54"/>
        <v/>
      </c>
      <c r="BA148" s="4" t="str">
        <f t="shared" si="30"/>
        <v/>
      </c>
      <c r="BC148" s="2">
        <f t="shared" si="47"/>
        <v>47</v>
      </c>
      <c r="BD148" s="4">
        <f t="shared" si="31"/>
        <v>4.7</v>
      </c>
      <c r="BE148" s="4">
        <f t="shared" si="32"/>
        <v>-1.1176</v>
      </c>
      <c r="BH148" s="4">
        <f t="shared" si="33"/>
        <v>0</v>
      </c>
      <c r="BI148" s="13" t="str">
        <f t="shared" si="55"/>
        <v/>
      </c>
      <c r="BJ148" s="4" t="str">
        <f t="shared" si="35"/>
        <v/>
      </c>
      <c r="BL148" s="2">
        <f t="shared" si="48"/>
        <v>47</v>
      </c>
      <c r="BM148" s="4">
        <f t="shared" si="36"/>
        <v>4.7</v>
      </c>
      <c r="BN148" s="4">
        <f t="shared" si="37"/>
        <v>-1.1176</v>
      </c>
      <c r="BQ148" s="4">
        <f t="shared" si="38"/>
        <v>0</v>
      </c>
      <c r="BR148" s="13" t="str">
        <f t="shared" si="56"/>
        <v/>
      </c>
      <c r="BS148" s="4" t="str">
        <f t="shared" si="40"/>
        <v/>
      </c>
    </row>
    <row r="149">
      <c r="A149" s="2">
        <f t="shared" si="41"/>
        <v>47.5</v>
      </c>
      <c r="B149" s="4">
        <f t="shared" si="1"/>
        <v>4.75</v>
      </c>
      <c r="C149" s="4">
        <f t="shared" si="2"/>
        <v>-1.143</v>
      </c>
      <c r="F149" s="4">
        <f t="shared" si="3"/>
        <v>0</v>
      </c>
      <c r="G149" s="13" t="str">
        <f t="shared" si="49"/>
        <v/>
      </c>
      <c r="H149" s="4" t="str">
        <f t="shared" si="5"/>
        <v/>
      </c>
      <c r="J149" s="2">
        <f t="shared" si="42"/>
        <v>47.5</v>
      </c>
      <c r="K149" s="4">
        <f t="shared" si="6"/>
        <v>4.75</v>
      </c>
      <c r="L149" s="4">
        <f t="shared" si="7"/>
        <v>-1.143</v>
      </c>
      <c r="O149" s="4">
        <f t="shared" si="8"/>
        <v>0</v>
      </c>
      <c r="P149" s="13" t="str">
        <f t="shared" si="50"/>
        <v/>
      </c>
      <c r="Q149" s="4" t="str">
        <f t="shared" si="10"/>
        <v/>
      </c>
      <c r="S149" s="2">
        <f t="shared" si="43"/>
        <v>47.5</v>
      </c>
      <c r="T149" s="4">
        <f t="shared" si="11"/>
        <v>142.5</v>
      </c>
      <c r="U149" s="4">
        <f t="shared" si="12"/>
        <v>-1.29</v>
      </c>
      <c r="X149" s="4">
        <f t="shared" si="13"/>
        <v>0</v>
      </c>
      <c r="Y149" s="13" t="str">
        <f t="shared" si="51"/>
        <v/>
      </c>
      <c r="Z149" s="4" t="str">
        <f t="shared" si="15"/>
        <v/>
      </c>
      <c r="AB149" s="2">
        <f t="shared" si="44"/>
        <v>47.5</v>
      </c>
      <c r="AC149" s="4">
        <f t="shared" si="16"/>
        <v>142.5</v>
      </c>
      <c r="AD149" s="4">
        <f t="shared" si="17"/>
        <v>-1.23</v>
      </c>
      <c r="AG149" s="4">
        <f t="shared" si="18"/>
        <v>0</v>
      </c>
      <c r="AH149" s="13" t="str">
        <f t="shared" si="52"/>
        <v/>
      </c>
      <c r="AI149" s="4" t="str">
        <f t="shared" si="20"/>
        <v/>
      </c>
      <c r="AK149" s="2">
        <f t="shared" si="45"/>
        <v>47.5</v>
      </c>
      <c r="AL149" s="4">
        <f t="shared" si="21"/>
        <v>4.75</v>
      </c>
      <c r="AM149" s="4">
        <f t="shared" si="22"/>
        <v>-1.143</v>
      </c>
      <c r="AP149" s="4">
        <f t="shared" si="23"/>
        <v>0</v>
      </c>
      <c r="AQ149" s="13" t="str">
        <f t="shared" si="53"/>
        <v/>
      </c>
      <c r="AR149" s="4" t="str">
        <f t="shared" si="25"/>
        <v/>
      </c>
      <c r="AT149" s="2">
        <f t="shared" si="46"/>
        <v>47.5</v>
      </c>
      <c r="AU149" s="4">
        <f t="shared" si="26"/>
        <v>4.75</v>
      </c>
      <c r="AV149" s="4">
        <f t="shared" si="27"/>
        <v>-1.143</v>
      </c>
      <c r="AY149" s="4">
        <f t="shared" si="28"/>
        <v>0</v>
      </c>
      <c r="AZ149" s="13" t="str">
        <f t="shared" si="54"/>
        <v/>
      </c>
      <c r="BA149" s="4" t="str">
        <f t="shared" si="30"/>
        <v/>
      </c>
      <c r="BC149" s="2">
        <f t="shared" si="47"/>
        <v>47.5</v>
      </c>
      <c r="BD149" s="4">
        <f t="shared" si="31"/>
        <v>4.75</v>
      </c>
      <c r="BE149" s="4">
        <f t="shared" si="32"/>
        <v>-1.143</v>
      </c>
      <c r="BH149" s="4">
        <f t="shared" si="33"/>
        <v>0</v>
      </c>
      <c r="BI149" s="13" t="str">
        <f t="shared" si="55"/>
        <v/>
      </c>
      <c r="BJ149" s="4" t="str">
        <f t="shared" si="35"/>
        <v/>
      </c>
      <c r="BL149" s="2">
        <f t="shared" si="48"/>
        <v>47.5</v>
      </c>
      <c r="BM149" s="4">
        <f t="shared" si="36"/>
        <v>4.75</v>
      </c>
      <c r="BN149" s="4">
        <f t="shared" si="37"/>
        <v>-1.143</v>
      </c>
      <c r="BQ149" s="4">
        <f t="shared" si="38"/>
        <v>0</v>
      </c>
      <c r="BR149" s="13" t="str">
        <f t="shared" si="56"/>
        <v/>
      </c>
      <c r="BS149" s="4" t="str">
        <f t="shared" si="40"/>
        <v/>
      </c>
    </row>
    <row r="150">
      <c r="A150" s="2">
        <f t="shared" si="41"/>
        <v>48</v>
      </c>
      <c r="B150" s="4">
        <f t="shared" si="1"/>
        <v>4.8</v>
      </c>
      <c r="C150" s="4">
        <f t="shared" si="2"/>
        <v>-1.1684</v>
      </c>
      <c r="F150" s="4">
        <f t="shared" si="3"/>
        <v>0</v>
      </c>
      <c r="G150" s="13" t="str">
        <f t="shared" si="49"/>
        <v/>
      </c>
      <c r="H150" s="4" t="str">
        <f t="shared" si="5"/>
        <v/>
      </c>
      <c r="J150" s="2">
        <f t="shared" si="42"/>
        <v>48</v>
      </c>
      <c r="K150" s="4">
        <f t="shared" si="6"/>
        <v>4.8</v>
      </c>
      <c r="L150" s="4">
        <f t="shared" si="7"/>
        <v>-1.1684</v>
      </c>
      <c r="O150" s="4">
        <f t="shared" si="8"/>
        <v>0</v>
      </c>
      <c r="P150" s="13" t="str">
        <f t="shared" si="50"/>
        <v/>
      </c>
      <c r="Q150" s="4" t="str">
        <f t="shared" si="10"/>
        <v/>
      </c>
      <c r="S150" s="2">
        <f t="shared" si="43"/>
        <v>48</v>
      </c>
      <c r="T150" s="4">
        <f t="shared" si="11"/>
        <v>144</v>
      </c>
      <c r="U150" s="4">
        <f t="shared" si="12"/>
        <v>-1.32</v>
      </c>
      <c r="V150" s="4">
        <f>150+11/16</f>
        <v>150.6875</v>
      </c>
      <c r="W150" s="4">
        <f>155+7/16</f>
        <v>155.4375</v>
      </c>
      <c r="X150" s="4">
        <f t="shared" si="13"/>
        <v>4.75</v>
      </c>
      <c r="Y150" s="13">
        <f t="shared" si="51"/>
        <v>0.9934852727</v>
      </c>
      <c r="Z150" s="4">
        <f t="shared" si="15"/>
        <v>0</v>
      </c>
      <c r="AB150" s="2">
        <f t="shared" si="44"/>
        <v>48</v>
      </c>
      <c r="AC150" s="4">
        <f t="shared" si="16"/>
        <v>144</v>
      </c>
      <c r="AD150" s="4">
        <f t="shared" si="17"/>
        <v>-1.26</v>
      </c>
      <c r="AE150" s="4">
        <f>150+11/16</f>
        <v>150.6875</v>
      </c>
      <c r="AF150" s="2">
        <v>155.375</v>
      </c>
      <c r="AG150" s="4">
        <f t="shared" si="18"/>
        <v>4.6875</v>
      </c>
      <c r="AH150" s="13">
        <f t="shared" si="52"/>
        <v>0.9933992678</v>
      </c>
      <c r="AI150" s="4">
        <f t="shared" si="20"/>
        <v>0</v>
      </c>
      <c r="AK150" s="2">
        <f t="shared" si="45"/>
        <v>48</v>
      </c>
      <c r="AL150" s="4">
        <f t="shared" si="21"/>
        <v>4.8</v>
      </c>
      <c r="AM150" s="4">
        <f t="shared" si="22"/>
        <v>-1.1684</v>
      </c>
      <c r="AP150" s="4">
        <f t="shared" si="23"/>
        <v>0</v>
      </c>
      <c r="AQ150" s="13" t="str">
        <f t="shared" si="53"/>
        <v/>
      </c>
      <c r="AR150" s="4" t="str">
        <f t="shared" si="25"/>
        <v/>
      </c>
      <c r="AT150" s="2">
        <f t="shared" si="46"/>
        <v>48</v>
      </c>
      <c r="AU150" s="4">
        <f t="shared" si="26"/>
        <v>4.8</v>
      </c>
      <c r="AV150" s="4">
        <f t="shared" si="27"/>
        <v>-1.1684</v>
      </c>
      <c r="AY150" s="4">
        <f t="shared" si="28"/>
        <v>0</v>
      </c>
      <c r="AZ150" s="13" t="str">
        <f t="shared" si="54"/>
        <v/>
      </c>
      <c r="BA150" s="4" t="str">
        <f t="shared" si="30"/>
        <v/>
      </c>
      <c r="BC150" s="2">
        <f t="shared" si="47"/>
        <v>48</v>
      </c>
      <c r="BD150" s="4">
        <f t="shared" si="31"/>
        <v>4.8</v>
      </c>
      <c r="BE150" s="4">
        <f t="shared" si="32"/>
        <v>-1.1684</v>
      </c>
      <c r="BH150" s="4">
        <f t="shared" si="33"/>
        <v>0</v>
      </c>
      <c r="BI150" s="13" t="str">
        <f t="shared" si="55"/>
        <v/>
      </c>
      <c r="BJ150" s="4" t="str">
        <f t="shared" si="35"/>
        <v/>
      </c>
      <c r="BL150" s="2">
        <f t="shared" si="48"/>
        <v>48</v>
      </c>
      <c r="BM150" s="4">
        <f t="shared" si="36"/>
        <v>4.8</v>
      </c>
      <c r="BN150" s="4">
        <f t="shared" si="37"/>
        <v>-1.1684</v>
      </c>
      <c r="BQ150" s="4">
        <f t="shared" si="38"/>
        <v>0</v>
      </c>
      <c r="BR150" s="13" t="str">
        <f t="shared" si="56"/>
        <v/>
      </c>
      <c r="BS150" s="4" t="str">
        <f t="shared" si="40"/>
        <v/>
      </c>
    </row>
    <row r="151">
      <c r="A151" s="2">
        <f t="shared" si="41"/>
        <v>48.5</v>
      </c>
      <c r="B151" s="4">
        <f t="shared" si="1"/>
        <v>4.85</v>
      </c>
      <c r="C151" s="4">
        <f t="shared" si="2"/>
        <v>-1.1938</v>
      </c>
      <c r="F151" s="4">
        <f t="shared" si="3"/>
        <v>0</v>
      </c>
      <c r="G151" s="13" t="str">
        <f t="shared" si="49"/>
        <v/>
      </c>
      <c r="H151" s="4" t="str">
        <f t="shared" si="5"/>
        <v/>
      </c>
      <c r="J151" s="2">
        <f t="shared" si="42"/>
        <v>48.5</v>
      </c>
      <c r="K151" s="4">
        <f t="shared" si="6"/>
        <v>4.85</v>
      </c>
      <c r="L151" s="4">
        <f t="shared" si="7"/>
        <v>-1.1938</v>
      </c>
      <c r="O151" s="4">
        <f t="shared" si="8"/>
        <v>0</v>
      </c>
      <c r="P151" s="13" t="str">
        <f t="shared" si="50"/>
        <v/>
      </c>
      <c r="Q151" s="4" t="str">
        <f t="shared" si="10"/>
        <v/>
      </c>
      <c r="S151" s="2">
        <f t="shared" si="43"/>
        <v>48.5</v>
      </c>
      <c r="T151" s="4">
        <f t="shared" si="11"/>
        <v>145.5</v>
      </c>
      <c r="U151" s="4">
        <f t="shared" si="12"/>
        <v>-1.35</v>
      </c>
      <c r="X151" s="4">
        <f t="shared" si="13"/>
        <v>0</v>
      </c>
      <c r="Y151" s="13" t="str">
        <f t="shared" si="51"/>
        <v/>
      </c>
      <c r="Z151" s="4" t="str">
        <f t="shared" si="15"/>
        <v/>
      </c>
      <c r="AB151" s="2">
        <f t="shared" si="44"/>
        <v>48.5</v>
      </c>
      <c r="AC151" s="4">
        <f t="shared" si="16"/>
        <v>145.5</v>
      </c>
      <c r="AD151" s="4">
        <f t="shared" si="17"/>
        <v>-1.29</v>
      </c>
      <c r="AG151" s="4">
        <f t="shared" si="18"/>
        <v>0</v>
      </c>
      <c r="AH151" s="13" t="str">
        <f t="shared" si="52"/>
        <v/>
      </c>
      <c r="AI151" s="4" t="str">
        <f t="shared" si="20"/>
        <v/>
      </c>
      <c r="AK151" s="2">
        <f t="shared" si="45"/>
        <v>48.5</v>
      </c>
      <c r="AL151" s="4">
        <f t="shared" si="21"/>
        <v>4.85</v>
      </c>
      <c r="AM151" s="4">
        <f t="shared" si="22"/>
        <v>-1.1938</v>
      </c>
      <c r="AP151" s="4">
        <f t="shared" si="23"/>
        <v>0</v>
      </c>
      <c r="AQ151" s="13" t="str">
        <f t="shared" si="53"/>
        <v/>
      </c>
      <c r="AR151" s="4" t="str">
        <f t="shared" si="25"/>
        <v/>
      </c>
      <c r="AT151" s="2">
        <f t="shared" si="46"/>
        <v>48.5</v>
      </c>
      <c r="AU151" s="4">
        <f t="shared" si="26"/>
        <v>4.85</v>
      </c>
      <c r="AV151" s="4">
        <f t="shared" si="27"/>
        <v>-1.1938</v>
      </c>
      <c r="AY151" s="4">
        <f t="shared" si="28"/>
        <v>0</v>
      </c>
      <c r="AZ151" s="13" t="str">
        <f t="shared" si="54"/>
        <v/>
      </c>
      <c r="BA151" s="4" t="str">
        <f t="shared" si="30"/>
        <v/>
      </c>
      <c r="BC151" s="2">
        <f t="shared" si="47"/>
        <v>48.5</v>
      </c>
      <c r="BD151" s="4">
        <f t="shared" si="31"/>
        <v>4.85</v>
      </c>
      <c r="BE151" s="4">
        <f t="shared" si="32"/>
        <v>-1.1938</v>
      </c>
      <c r="BH151" s="4">
        <f t="shared" si="33"/>
        <v>0</v>
      </c>
      <c r="BI151" s="13" t="str">
        <f t="shared" si="55"/>
        <v/>
      </c>
      <c r="BJ151" s="4" t="str">
        <f t="shared" si="35"/>
        <v/>
      </c>
      <c r="BL151" s="2">
        <f t="shared" si="48"/>
        <v>48.5</v>
      </c>
      <c r="BM151" s="4">
        <f t="shared" si="36"/>
        <v>4.85</v>
      </c>
      <c r="BN151" s="4">
        <f t="shared" si="37"/>
        <v>-1.1938</v>
      </c>
      <c r="BQ151" s="4">
        <f t="shared" si="38"/>
        <v>0</v>
      </c>
      <c r="BR151" s="13" t="str">
        <f t="shared" si="56"/>
        <v/>
      </c>
      <c r="BS151" s="4" t="str">
        <f t="shared" si="40"/>
        <v/>
      </c>
    </row>
    <row r="152">
      <c r="A152" s="2">
        <f t="shared" si="41"/>
        <v>49</v>
      </c>
      <c r="B152" s="4">
        <f t="shared" si="1"/>
        <v>4.9</v>
      </c>
      <c r="C152" s="4">
        <f t="shared" si="2"/>
        <v>-1.2192</v>
      </c>
      <c r="F152" s="4">
        <f t="shared" si="3"/>
        <v>0</v>
      </c>
      <c r="G152" s="13" t="str">
        <f t="shared" si="49"/>
        <v/>
      </c>
      <c r="H152" s="4" t="str">
        <f t="shared" si="5"/>
        <v/>
      </c>
      <c r="J152" s="2">
        <f t="shared" si="42"/>
        <v>49</v>
      </c>
      <c r="K152" s="4">
        <f t="shared" si="6"/>
        <v>4.9</v>
      </c>
      <c r="L152" s="4">
        <f t="shared" si="7"/>
        <v>-1.2192</v>
      </c>
      <c r="O152" s="4">
        <f t="shared" si="8"/>
        <v>0</v>
      </c>
      <c r="P152" s="13" t="str">
        <f t="shared" si="50"/>
        <v/>
      </c>
      <c r="Q152" s="4" t="str">
        <f t="shared" si="10"/>
        <v/>
      </c>
      <c r="S152" s="2">
        <f t="shared" si="43"/>
        <v>49</v>
      </c>
      <c r="T152" s="4">
        <f t="shared" si="11"/>
        <v>147</v>
      </c>
      <c r="U152" s="4">
        <f t="shared" si="12"/>
        <v>-1.38</v>
      </c>
      <c r="V152" s="4">
        <f>150+11/16</f>
        <v>150.6875</v>
      </c>
      <c r="W152" s="4">
        <f>155+7/16</f>
        <v>155.4375</v>
      </c>
      <c r="X152" s="4">
        <f t="shared" si="13"/>
        <v>4.75</v>
      </c>
      <c r="Y152" s="13">
        <f t="shared" si="51"/>
        <v>0.9934852727</v>
      </c>
      <c r="Z152" s="4">
        <f t="shared" si="15"/>
        <v>0</v>
      </c>
      <c r="AB152" s="2">
        <f t="shared" si="44"/>
        <v>49</v>
      </c>
      <c r="AC152" s="4">
        <f t="shared" si="16"/>
        <v>147</v>
      </c>
      <c r="AD152" s="4">
        <f t="shared" si="17"/>
        <v>-1.32</v>
      </c>
      <c r="AE152" s="4">
        <f>150+11/16</f>
        <v>150.6875</v>
      </c>
      <c r="AF152" s="2">
        <v>155.375</v>
      </c>
      <c r="AG152" s="4">
        <f t="shared" si="18"/>
        <v>4.6875</v>
      </c>
      <c r="AH152" s="13">
        <f t="shared" si="52"/>
        <v>0.9933992678</v>
      </c>
      <c r="AI152" s="4">
        <f t="shared" si="20"/>
        <v>0</v>
      </c>
      <c r="AK152" s="2">
        <f t="shared" si="45"/>
        <v>49</v>
      </c>
      <c r="AL152" s="4">
        <f t="shared" si="21"/>
        <v>4.9</v>
      </c>
      <c r="AM152" s="4">
        <f t="shared" si="22"/>
        <v>-1.2192</v>
      </c>
      <c r="AP152" s="4">
        <f t="shared" si="23"/>
        <v>0</v>
      </c>
      <c r="AQ152" s="13" t="str">
        <f t="shared" si="53"/>
        <v/>
      </c>
      <c r="AR152" s="4" t="str">
        <f t="shared" si="25"/>
        <v/>
      </c>
      <c r="AT152" s="2">
        <f t="shared" si="46"/>
        <v>49</v>
      </c>
      <c r="AU152" s="4">
        <f t="shared" si="26"/>
        <v>4.9</v>
      </c>
      <c r="AV152" s="4">
        <f t="shared" si="27"/>
        <v>-1.2192</v>
      </c>
      <c r="AY152" s="4">
        <f t="shared" si="28"/>
        <v>0</v>
      </c>
      <c r="AZ152" s="13" t="str">
        <f t="shared" si="54"/>
        <v/>
      </c>
      <c r="BA152" s="4" t="str">
        <f t="shared" si="30"/>
        <v/>
      </c>
      <c r="BC152" s="2">
        <f t="shared" si="47"/>
        <v>49</v>
      </c>
      <c r="BD152" s="4">
        <f t="shared" si="31"/>
        <v>4.9</v>
      </c>
      <c r="BE152" s="4">
        <f t="shared" si="32"/>
        <v>-1.2192</v>
      </c>
      <c r="BH152" s="4">
        <f t="shared" si="33"/>
        <v>0</v>
      </c>
      <c r="BI152" s="13" t="str">
        <f t="shared" si="55"/>
        <v/>
      </c>
      <c r="BJ152" s="4" t="str">
        <f t="shared" si="35"/>
        <v/>
      </c>
      <c r="BL152" s="2">
        <f t="shared" si="48"/>
        <v>49</v>
      </c>
      <c r="BM152" s="4">
        <f t="shared" si="36"/>
        <v>4.9</v>
      </c>
      <c r="BN152" s="4">
        <f t="shared" si="37"/>
        <v>-1.2192</v>
      </c>
      <c r="BQ152" s="4">
        <f t="shared" si="38"/>
        <v>0</v>
      </c>
      <c r="BR152" s="13" t="str">
        <f t="shared" si="56"/>
        <v/>
      </c>
      <c r="BS152" s="4" t="str">
        <f t="shared" si="40"/>
        <v/>
      </c>
    </row>
    <row r="153">
      <c r="A153" s="2">
        <f t="shared" si="41"/>
        <v>49.5</v>
      </c>
      <c r="B153" s="4">
        <f t="shared" si="1"/>
        <v>4.95</v>
      </c>
      <c r="C153" s="4">
        <f t="shared" si="2"/>
        <v>-1.2446</v>
      </c>
      <c r="F153" s="4">
        <f t="shared" si="3"/>
        <v>0</v>
      </c>
      <c r="G153" s="13" t="str">
        <f t="shared" si="49"/>
        <v/>
      </c>
      <c r="H153" s="4" t="str">
        <f t="shared" si="5"/>
        <v/>
      </c>
      <c r="J153" s="2">
        <f t="shared" si="42"/>
        <v>49.5</v>
      </c>
      <c r="K153" s="4">
        <f t="shared" si="6"/>
        <v>4.95</v>
      </c>
      <c r="L153" s="4">
        <f t="shared" si="7"/>
        <v>-1.2446</v>
      </c>
      <c r="O153" s="4">
        <f t="shared" si="8"/>
        <v>0</v>
      </c>
      <c r="P153" s="13" t="str">
        <f t="shared" si="50"/>
        <v/>
      </c>
      <c r="Q153" s="4" t="str">
        <f t="shared" si="10"/>
        <v/>
      </c>
      <c r="S153" s="2">
        <f t="shared" si="43"/>
        <v>49.5</v>
      </c>
      <c r="T153" s="4">
        <f t="shared" si="11"/>
        <v>148.5</v>
      </c>
      <c r="U153" s="4">
        <f t="shared" si="12"/>
        <v>-1.41</v>
      </c>
      <c r="X153" s="4">
        <f t="shared" si="13"/>
        <v>0</v>
      </c>
      <c r="Y153" s="13" t="str">
        <f t="shared" si="51"/>
        <v/>
      </c>
      <c r="Z153" s="4" t="str">
        <f t="shared" si="15"/>
        <v/>
      </c>
      <c r="AB153" s="2">
        <f t="shared" si="44"/>
        <v>49.5</v>
      </c>
      <c r="AC153" s="4">
        <f t="shared" si="16"/>
        <v>148.5</v>
      </c>
      <c r="AD153" s="4">
        <f t="shared" si="17"/>
        <v>-1.35</v>
      </c>
      <c r="AG153" s="4">
        <f t="shared" si="18"/>
        <v>0</v>
      </c>
      <c r="AH153" s="13" t="str">
        <f t="shared" si="52"/>
        <v/>
      </c>
      <c r="AI153" s="4" t="str">
        <f t="shared" si="20"/>
        <v/>
      </c>
      <c r="AK153" s="2">
        <f t="shared" si="45"/>
        <v>49.5</v>
      </c>
      <c r="AL153" s="4">
        <f t="shared" si="21"/>
        <v>4.95</v>
      </c>
      <c r="AM153" s="4">
        <f t="shared" si="22"/>
        <v>-1.2446</v>
      </c>
      <c r="AP153" s="4">
        <f t="shared" si="23"/>
        <v>0</v>
      </c>
      <c r="AQ153" s="13" t="str">
        <f t="shared" si="53"/>
        <v/>
      </c>
      <c r="AR153" s="4" t="str">
        <f t="shared" si="25"/>
        <v/>
      </c>
      <c r="AT153" s="2">
        <f t="shared" si="46"/>
        <v>49.5</v>
      </c>
      <c r="AU153" s="4">
        <f t="shared" si="26"/>
        <v>4.95</v>
      </c>
      <c r="AV153" s="4">
        <f t="shared" si="27"/>
        <v>-1.2446</v>
      </c>
      <c r="AY153" s="4">
        <f t="shared" si="28"/>
        <v>0</v>
      </c>
      <c r="AZ153" s="13" t="str">
        <f t="shared" si="54"/>
        <v/>
      </c>
      <c r="BA153" s="4" t="str">
        <f t="shared" si="30"/>
        <v/>
      </c>
      <c r="BC153" s="2">
        <f t="shared" si="47"/>
        <v>49.5</v>
      </c>
      <c r="BD153" s="4">
        <f t="shared" si="31"/>
        <v>4.95</v>
      </c>
      <c r="BE153" s="4">
        <f t="shared" si="32"/>
        <v>-1.2446</v>
      </c>
      <c r="BH153" s="4">
        <f t="shared" si="33"/>
        <v>0</v>
      </c>
      <c r="BI153" s="13" t="str">
        <f t="shared" si="55"/>
        <v/>
      </c>
      <c r="BJ153" s="4" t="str">
        <f t="shared" si="35"/>
        <v/>
      </c>
      <c r="BL153" s="2">
        <f t="shared" si="48"/>
        <v>49.5</v>
      </c>
      <c r="BM153" s="4">
        <f t="shared" si="36"/>
        <v>4.95</v>
      </c>
      <c r="BN153" s="4">
        <f t="shared" si="37"/>
        <v>-1.2446</v>
      </c>
      <c r="BQ153" s="4">
        <f t="shared" si="38"/>
        <v>0</v>
      </c>
      <c r="BR153" s="13" t="str">
        <f t="shared" si="56"/>
        <v/>
      </c>
      <c r="BS153" s="4" t="str">
        <f t="shared" si="40"/>
        <v/>
      </c>
    </row>
    <row r="154">
      <c r="A154" s="2">
        <f t="shared" si="41"/>
        <v>50</v>
      </c>
      <c r="B154" s="4">
        <f t="shared" si="1"/>
        <v>5</v>
      </c>
      <c r="C154" s="4">
        <f t="shared" si="2"/>
        <v>-1.27</v>
      </c>
      <c r="F154" s="4">
        <f t="shared" si="3"/>
        <v>0</v>
      </c>
      <c r="G154" s="13" t="str">
        <f t="shared" si="49"/>
        <v/>
      </c>
      <c r="H154" s="4" t="str">
        <f t="shared" si="5"/>
        <v/>
      </c>
      <c r="J154" s="2">
        <f t="shared" si="42"/>
        <v>50</v>
      </c>
      <c r="K154" s="4">
        <f t="shared" si="6"/>
        <v>5</v>
      </c>
      <c r="L154" s="4">
        <f t="shared" si="7"/>
        <v>-1.27</v>
      </c>
      <c r="O154" s="4">
        <f t="shared" si="8"/>
        <v>0</v>
      </c>
      <c r="P154" s="13" t="str">
        <f t="shared" si="50"/>
        <v/>
      </c>
      <c r="Q154" s="4" t="str">
        <f t="shared" si="10"/>
        <v/>
      </c>
      <c r="S154" s="2">
        <f t="shared" si="43"/>
        <v>50</v>
      </c>
      <c r="T154" s="4">
        <f t="shared" si="11"/>
        <v>150</v>
      </c>
      <c r="U154" s="4">
        <f t="shared" si="12"/>
        <v>-1.44</v>
      </c>
      <c r="V154" s="4">
        <f>150+11/16</f>
        <v>150.6875</v>
      </c>
      <c r="W154" s="4">
        <f>155+7/16</f>
        <v>155.4375</v>
      </c>
      <c r="X154" s="4">
        <f t="shared" si="13"/>
        <v>4.75</v>
      </c>
      <c r="Y154" s="13">
        <f t="shared" si="51"/>
        <v>0.9934852727</v>
      </c>
      <c r="Z154" s="4">
        <f t="shared" si="15"/>
        <v>0</v>
      </c>
      <c r="AB154" s="2">
        <f t="shared" si="44"/>
        <v>50</v>
      </c>
      <c r="AC154" s="4">
        <f t="shared" si="16"/>
        <v>150</v>
      </c>
      <c r="AD154" s="4">
        <f t="shared" si="17"/>
        <v>-1.38</v>
      </c>
      <c r="AE154" s="4">
        <f>150+11/16</f>
        <v>150.6875</v>
      </c>
      <c r="AF154" s="2">
        <v>155.375</v>
      </c>
      <c r="AG154" s="4">
        <f t="shared" si="18"/>
        <v>4.6875</v>
      </c>
      <c r="AH154" s="13">
        <f t="shared" si="52"/>
        <v>0.9933992678</v>
      </c>
      <c r="AI154" s="4">
        <f t="shared" si="20"/>
        <v>0</v>
      </c>
      <c r="AK154" s="2">
        <f t="shared" si="45"/>
        <v>50</v>
      </c>
      <c r="AL154" s="4">
        <f t="shared" si="21"/>
        <v>5</v>
      </c>
      <c r="AM154" s="4">
        <f t="shared" si="22"/>
        <v>-1.27</v>
      </c>
      <c r="AP154" s="4">
        <f t="shared" si="23"/>
        <v>0</v>
      </c>
      <c r="AQ154" s="13" t="str">
        <f t="shared" si="53"/>
        <v/>
      </c>
      <c r="AR154" s="4" t="str">
        <f t="shared" si="25"/>
        <v/>
      </c>
      <c r="AT154" s="2">
        <f t="shared" si="46"/>
        <v>50</v>
      </c>
      <c r="AU154" s="4">
        <f t="shared" si="26"/>
        <v>5</v>
      </c>
      <c r="AV154" s="4">
        <f t="shared" si="27"/>
        <v>-1.27</v>
      </c>
      <c r="AY154" s="4">
        <f t="shared" si="28"/>
        <v>0</v>
      </c>
      <c r="AZ154" s="13" t="str">
        <f t="shared" si="54"/>
        <v/>
      </c>
      <c r="BA154" s="4" t="str">
        <f t="shared" si="30"/>
        <v/>
      </c>
      <c r="BC154" s="2">
        <f t="shared" si="47"/>
        <v>50</v>
      </c>
      <c r="BD154" s="4">
        <f t="shared" si="31"/>
        <v>5</v>
      </c>
      <c r="BE154" s="4">
        <f t="shared" si="32"/>
        <v>-1.27</v>
      </c>
      <c r="BH154" s="4">
        <f t="shared" si="33"/>
        <v>0</v>
      </c>
      <c r="BI154" s="13" t="str">
        <f t="shared" si="55"/>
        <v/>
      </c>
      <c r="BJ154" s="4" t="str">
        <f t="shared" si="35"/>
        <v/>
      </c>
      <c r="BL154" s="2">
        <f t="shared" si="48"/>
        <v>50</v>
      </c>
      <c r="BM154" s="4">
        <f t="shared" si="36"/>
        <v>5</v>
      </c>
      <c r="BN154" s="4">
        <f t="shared" si="37"/>
        <v>-1.27</v>
      </c>
      <c r="BQ154" s="4">
        <f t="shared" si="38"/>
        <v>0</v>
      </c>
      <c r="BR154" s="13" t="str">
        <f t="shared" si="56"/>
        <v/>
      </c>
      <c r="BS154" s="4" t="str">
        <f t="shared" si="40"/>
        <v/>
      </c>
    </row>
    <row r="155">
      <c r="A155" s="2">
        <f t="shared" si="41"/>
        <v>50.5</v>
      </c>
      <c r="B155" s="4">
        <f t="shared" si="1"/>
        <v>5.05</v>
      </c>
      <c r="C155" s="4">
        <f t="shared" si="2"/>
        <v>-1.2954</v>
      </c>
      <c r="F155" s="4">
        <f t="shared" si="3"/>
        <v>0</v>
      </c>
      <c r="G155" s="13" t="str">
        <f t="shared" si="49"/>
        <v/>
      </c>
      <c r="H155" s="4" t="str">
        <f t="shared" si="5"/>
        <v/>
      </c>
      <c r="J155" s="2">
        <f t="shared" si="42"/>
        <v>50.5</v>
      </c>
      <c r="K155" s="4">
        <f t="shared" si="6"/>
        <v>5.05</v>
      </c>
      <c r="L155" s="4">
        <f t="shared" si="7"/>
        <v>-1.2954</v>
      </c>
      <c r="O155" s="4">
        <f t="shared" si="8"/>
        <v>0</v>
      </c>
      <c r="P155" s="13" t="str">
        <f t="shared" si="50"/>
        <v/>
      </c>
      <c r="Q155" s="4" t="str">
        <f t="shared" si="10"/>
        <v/>
      </c>
      <c r="S155" s="2">
        <f t="shared" si="43"/>
        <v>50.5</v>
      </c>
      <c r="T155" s="4">
        <f t="shared" si="11"/>
        <v>151.5</v>
      </c>
      <c r="U155" s="4">
        <f t="shared" si="12"/>
        <v>-1.47</v>
      </c>
      <c r="X155" s="4">
        <f t="shared" si="13"/>
        <v>0</v>
      </c>
      <c r="Y155" s="13" t="str">
        <f t="shared" si="51"/>
        <v/>
      </c>
      <c r="Z155" s="4" t="str">
        <f t="shared" si="15"/>
        <v/>
      </c>
      <c r="AB155" s="2">
        <f t="shared" si="44"/>
        <v>50.5</v>
      </c>
      <c r="AC155" s="4">
        <f t="shared" si="16"/>
        <v>151.5</v>
      </c>
      <c r="AD155" s="4">
        <f t="shared" si="17"/>
        <v>-1.41</v>
      </c>
      <c r="AG155" s="4">
        <f t="shared" si="18"/>
        <v>0</v>
      </c>
      <c r="AH155" s="13" t="str">
        <f t="shared" si="52"/>
        <v/>
      </c>
      <c r="AI155" s="4" t="str">
        <f t="shared" si="20"/>
        <v/>
      </c>
      <c r="AK155" s="2">
        <f t="shared" si="45"/>
        <v>50.5</v>
      </c>
      <c r="AL155" s="4">
        <f t="shared" si="21"/>
        <v>5.05</v>
      </c>
      <c r="AM155" s="4">
        <f t="shared" si="22"/>
        <v>-1.2954</v>
      </c>
      <c r="AP155" s="4">
        <f t="shared" si="23"/>
        <v>0</v>
      </c>
      <c r="AQ155" s="13" t="str">
        <f t="shared" si="53"/>
        <v/>
      </c>
      <c r="AR155" s="4" t="str">
        <f t="shared" si="25"/>
        <v/>
      </c>
      <c r="AT155" s="2">
        <f t="shared" si="46"/>
        <v>50.5</v>
      </c>
      <c r="AU155" s="4">
        <f t="shared" si="26"/>
        <v>5.05</v>
      </c>
      <c r="AV155" s="4">
        <f t="shared" si="27"/>
        <v>-1.2954</v>
      </c>
      <c r="AY155" s="4">
        <f t="shared" si="28"/>
        <v>0</v>
      </c>
      <c r="AZ155" s="13" t="str">
        <f t="shared" si="54"/>
        <v/>
      </c>
      <c r="BA155" s="4" t="str">
        <f t="shared" si="30"/>
        <v/>
      </c>
      <c r="BC155" s="2">
        <f t="shared" si="47"/>
        <v>50.5</v>
      </c>
      <c r="BD155" s="4">
        <f t="shared" si="31"/>
        <v>5.05</v>
      </c>
      <c r="BE155" s="4">
        <f t="shared" si="32"/>
        <v>-1.2954</v>
      </c>
      <c r="BH155" s="4">
        <f t="shared" si="33"/>
        <v>0</v>
      </c>
      <c r="BI155" s="13" t="str">
        <f t="shared" si="55"/>
        <v/>
      </c>
      <c r="BJ155" s="4" t="str">
        <f t="shared" si="35"/>
        <v/>
      </c>
      <c r="BL155" s="2">
        <f t="shared" si="48"/>
        <v>50.5</v>
      </c>
      <c r="BM155" s="4">
        <f t="shared" si="36"/>
        <v>5.05</v>
      </c>
      <c r="BN155" s="4">
        <f t="shared" si="37"/>
        <v>-1.2954</v>
      </c>
      <c r="BQ155" s="4">
        <f t="shared" si="38"/>
        <v>0</v>
      </c>
      <c r="BR155" s="13" t="str">
        <f t="shared" si="56"/>
        <v/>
      </c>
      <c r="BS155" s="4" t="str">
        <f t="shared" si="40"/>
        <v/>
      </c>
    </row>
    <row r="156">
      <c r="A156" s="2">
        <f t="shared" si="41"/>
        <v>51</v>
      </c>
      <c r="B156" s="4">
        <f t="shared" si="1"/>
        <v>5.1</v>
      </c>
      <c r="C156" s="4">
        <f t="shared" si="2"/>
        <v>-1.3208</v>
      </c>
      <c r="F156" s="4">
        <f t="shared" si="3"/>
        <v>0</v>
      </c>
      <c r="G156" s="13" t="str">
        <f t="shared" si="49"/>
        <v/>
      </c>
      <c r="H156" s="4" t="str">
        <f t="shared" si="5"/>
        <v/>
      </c>
      <c r="J156" s="2">
        <f t="shared" si="42"/>
        <v>51</v>
      </c>
      <c r="K156" s="4">
        <f t="shared" si="6"/>
        <v>5.1</v>
      </c>
      <c r="L156" s="4">
        <f t="shared" si="7"/>
        <v>-1.3208</v>
      </c>
      <c r="O156" s="4">
        <f t="shared" si="8"/>
        <v>0</v>
      </c>
      <c r="P156" s="13" t="str">
        <f t="shared" si="50"/>
        <v/>
      </c>
      <c r="Q156" s="4" t="str">
        <f t="shared" si="10"/>
        <v/>
      </c>
      <c r="S156" s="2">
        <f t="shared" si="43"/>
        <v>51</v>
      </c>
      <c r="T156" s="4">
        <f t="shared" si="11"/>
        <v>153</v>
      </c>
      <c r="U156" s="4">
        <f t="shared" si="12"/>
        <v>-1.5</v>
      </c>
      <c r="V156" s="4">
        <f>150+11/16</f>
        <v>150.6875</v>
      </c>
      <c r="W156" s="4">
        <f>155+7/16</f>
        <v>155.4375</v>
      </c>
      <c r="X156" s="4">
        <f t="shared" si="13"/>
        <v>4.75</v>
      </c>
      <c r="Y156" s="13">
        <f t="shared" si="51"/>
        <v>0.9934852727</v>
      </c>
      <c r="Z156" s="4">
        <f t="shared" si="15"/>
        <v>0</v>
      </c>
      <c r="AB156" s="2">
        <f t="shared" si="44"/>
        <v>51</v>
      </c>
      <c r="AC156" s="4">
        <f t="shared" si="16"/>
        <v>153</v>
      </c>
      <c r="AD156" s="4">
        <f t="shared" si="17"/>
        <v>-1.44</v>
      </c>
      <c r="AE156" s="4">
        <f>150+11/16</f>
        <v>150.6875</v>
      </c>
      <c r="AF156" s="2">
        <v>155.375</v>
      </c>
      <c r="AG156" s="4">
        <f t="shared" si="18"/>
        <v>4.6875</v>
      </c>
      <c r="AH156" s="13">
        <f t="shared" si="52"/>
        <v>0.9933992678</v>
      </c>
      <c r="AI156" s="4">
        <f t="shared" si="20"/>
        <v>0</v>
      </c>
      <c r="AK156" s="2">
        <f t="shared" si="45"/>
        <v>51</v>
      </c>
      <c r="AL156" s="4">
        <f t="shared" si="21"/>
        <v>5.1</v>
      </c>
      <c r="AM156" s="4">
        <f t="shared" si="22"/>
        <v>-1.3208</v>
      </c>
      <c r="AP156" s="4">
        <f t="shared" si="23"/>
        <v>0</v>
      </c>
      <c r="AQ156" s="13" t="str">
        <f t="shared" si="53"/>
        <v/>
      </c>
      <c r="AR156" s="4" t="str">
        <f t="shared" si="25"/>
        <v/>
      </c>
      <c r="AT156" s="2">
        <f t="shared" si="46"/>
        <v>51</v>
      </c>
      <c r="AU156" s="4">
        <f t="shared" si="26"/>
        <v>5.1</v>
      </c>
      <c r="AV156" s="4">
        <f t="shared" si="27"/>
        <v>-1.3208</v>
      </c>
      <c r="AY156" s="4">
        <f t="shared" si="28"/>
        <v>0</v>
      </c>
      <c r="AZ156" s="13" t="str">
        <f t="shared" si="54"/>
        <v/>
      </c>
      <c r="BA156" s="4" t="str">
        <f t="shared" si="30"/>
        <v/>
      </c>
      <c r="BC156" s="2">
        <f t="shared" si="47"/>
        <v>51</v>
      </c>
      <c r="BD156" s="4">
        <f t="shared" si="31"/>
        <v>5.1</v>
      </c>
      <c r="BE156" s="4">
        <f t="shared" si="32"/>
        <v>-1.3208</v>
      </c>
      <c r="BH156" s="4">
        <f t="shared" si="33"/>
        <v>0</v>
      </c>
      <c r="BI156" s="13" t="str">
        <f t="shared" si="55"/>
        <v/>
      </c>
      <c r="BJ156" s="4" t="str">
        <f t="shared" si="35"/>
        <v/>
      </c>
      <c r="BL156" s="2">
        <f t="shared" si="48"/>
        <v>51</v>
      </c>
      <c r="BM156" s="4">
        <f t="shared" si="36"/>
        <v>5.1</v>
      </c>
      <c r="BN156" s="4">
        <f t="shared" si="37"/>
        <v>-1.3208</v>
      </c>
      <c r="BQ156" s="4">
        <f t="shared" si="38"/>
        <v>0</v>
      </c>
      <c r="BR156" s="13" t="str">
        <f t="shared" si="56"/>
        <v/>
      </c>
      <c r="BS156" s="4" t="str">
        <f t="shared" si="40"/>
        <v/>
      </c>
    </row>
    <row r="157">
      <c r="A157" s="2">
        <f t="shared" si="41"/>
        <v>51.5</v>
      </c>
      <c r="B157" s="4">
        <f t="shared" si="1"/>
        <v>5.15</v>
      </c>
      <c r="C157" s="4">
        <f t="shared" si="2"/>
        <v>-1.3462</v>
      </c>
      <c r="F157" s="4">
        <f t="shared" si="3"/>
        <v>0</v>
      </c>
      <c r="G157" s="13" t="str">
        <f t="shared" si="49"/>
        <v/>
      </c>
      <c r="H157" s="4" t="str">
        <f t="shared" si="5"/>
        <v/>
      </c>
      <c r="J157" s="2">
        <f t="shared" si="42"/>
        <v>51.5</v>
      </c>
      <c r="K157" s="4">
        <f t="shared" si="6"/>
        <v>5.15</v>
      </c>
      <c r="L157" s="4">
        <f t="shared" si="7"/>
        <v>-1.3462</v>
      </c>
      <c r="O157" s="4">
        <f t="shared" si="8"/>
        <v>0</v>
      </c>
      <c r="P157" s="13" t="str">
        <f t="shared" si="50"/>
        <v/>
      </c>
      <c r="Q157" s="4" t="str">
        <f t="shared" si="10"/>
        <v/>
      </c>
      <c r="S157" s="2">
        <f t="shared" si="43"/>
        <v>51.5</v>
      </c>
      <c r="T157" s="4">
        <f t="shared" si="11"/>
        <v>154.5</v>
      </c>
      <c r="U157" s="4">
        <f t="shared" si="12"/>
        <v>-1.53</v>
      </c>
      <c r="X157" s="4">
        <f t="shared" si="13"/>
        <v>0</v>
      </c>
      <c r="Y157" s="13" t="str">
        <f t="shared" si="51"/>
        <v/>
      </c>
      <c r="Z157" s="4" t="str">
        <f t="shared" si="15"/>
        <v/>
      </c>
      <c r="AB157" s="2">
        <f t="shared" si="44"/>
        <v>51.5</v>
      </c>
      <c r="AC157" s="4">
        <f t="shared" si="16"/>
        <v>154.5</v>
      </c>
      <c r="AD157" s="4">
        <f t="shared" si="17"/>
        <v>-1.47</v>
      </c>
      <c r="AG157" s="4">
        <f t="shared" si="18"/>
        <v>0</v>
      </c>
      <c r="AH157" s="13" t="str">
        <f t="shared" si="52"/>
        <v/>
      </c>
      <c r="AI157" s="4" t="str">
        <f t="shared" si="20"/>
        <v/>
      </c>
      <c r="AK157" s="2">
        <f t="shared" si="45"/>
        <v>51.5</v>
      </c>
      <c r="AL157" s="4">
        <f t="shared" si="21"/>
        <v>5.15</v>
      </c>
      <c r="AM157" s="4">
        <f t="shared" si="22"/>
        <v>-1.3462</v>
      </c>
      <c r="AP157" s="4">
        <f t="shared" si="23"/>
        <v>0</v>
      </c>
      <c r="AQ157" s="13" t="str">
        <f t="shared" si="53"/>
        <v/>
      </c>
      <c r="AR157" s="4" t="str">
        <f t="shared" si="25"/>
        <v/>
      </c>
      <c r="AT157" s="2">
        <f t="shared" si="46"/>
        <v>51.5</v>
      </c>
      <c r="AU157" s="4">
        <f t="shared" si="26"/>
        <v>5.15</v>
      </c>
      <c r="AV157" s="4">
        <f t="shared" si="27"/>
        <v>-1.3462</v>
      </c>
      <c r="AY157" s="4">
        <f t="shared" si="28"/>
        <v>0</v>
      </c>
      <c r="AZ157" s="13" t="str">
        <f t="shared" si="54"/>
        <v/>
      </c>
      <c r="BA157" s="4" t="str">
        <f t="shared" si="30"/>
        <v/>
      </c>
      <c r="BC157" s="2">
        <f t="shared" si="47"/>
        <v>51.5</v>
      </c>
      <c r="BD157" s="4">
        <f t="shared" si="31"/>
        <v>5.15</v>
      </c>
      <c r="BE157" s="4">
        <f t="shared" si="32"/>
        <v>-1.3462</v>
      </c>
      <c r="BH157" s="4">
        <f t="shared" si="33"/>
        <v>0</v>
      </c>
      <c r="BI157" s="13" t="str">
        <f t="shared" si="55"/>
        <v/>
      </c>
      <c r="BJ157" s="4" t="str">
        <f t="shared" si="35"/>
        <v/>
      </c>
      <c r="BL157" s="2">
        <f t="shared" si="48"/>
        <v>51.5</v>
      </c>
      <c r="BM157" s="4">
        <f t="shared" si="36"/>
        <v>5.15</v>
      </c>
      <c r="BN157" s="4">
        <f t="shared" si="37"/>
        <v>-1.3462</v>
      </c>
      <c r="BQ157" s="4">
        <f t="shared" si="38"/>
        <v>0</v>
      </c>
      <c r="BR157" s="13" t="str">
        <f t="shared" si="56"/>
        <v/>
      </c>
      <c r="BS157" s="4" t="str">
        <f t="shared" si="40"/>
        <v/>
      </c>
    </row>
    <row r="158">
      <c r="A158" s="2">
        <f t="shared" si="41"/>
        <v>52</v>
      </c>
      <c r="B158" s="4">
        <f t="shared" si="1"/>
        <v>5.2</v>
      </c>
      <c r="C158" s="4">
        <f t="shared" si="2"/>
        <v>-1.3716</v>
      </c>
      <c r="F158" s="4">
        <f t="shared" si="3"/>
        <v>0</v>
      </c>
      <c r="G158" s="13" t="str">
        <f t="shared" si="49"/>
        <v/>
      </c>
      <c r="H158" s="4" t="str">
        <f t="shared" si="5"/>
        <v/>
      </c>
      <c r="J158" s="2">
        <f t="shared" si="42"/>
        <v>52</v>
      </c>
      <c r="K158" s="4">
        <f t="shared" si="6"/>
        <v>5.2</v>
      </c>
      <c r="L158" s="4">
        <f t="shared" si="7"/>
        <v>-1.3716</v>
      </c>
      <c r="O158" s="4">
        <f t="shared" si="8"/>
        <v>0</v>
      </c>
      <c r="P158" s="13" t="str">
        <f t="shared" si="50"/>
        <v/>
      </c>
      <c r="Q158" s="4" t="str">
        <f t="shared" si="10"/>
        <v/>
      </c>
      <c r="S158" s="2">
        <f t="shared" si="43"/>
        <v>52</v>
      </c>
      <c r="T158" s="4">
        <f t="shared" si="11"/>
        <v>156</v>
      </c>
      <c r="U158" s="4">
        <f t="shared" si="12"/>
        <v>-1.56</v>
      </c>
      <c r="V158" s="4">
        <f>150.625+1/32</f>
        <v>150.65625</v>
      </c>
      <c r="W158" s="4">
        <f>155+7/16</f>
        <v>155.4375</v>
      </c>
      <c r="X158" s="4">
        <f t="shared" si="13"/>
        <v>4.78125</v>
      </c>
      <c r="Y158" s="13">
        <f t="shared" si="51"/>
        <v>0.9967479589</v>
      </c>
      <c r="Z158" s="4">
        <f t="shared" si="15"/>
        <v>0</v>
      </c>
      <c r="AB158" s="2">
        <f t="shared" si="44"/>
        <v>52</v>
      </c>
      <c r="AC158" s="4">
        <f t="shared" si="16"/>
        <v>156</v>
      </c>
      <c r="AD158" s="4">
        <f t="shared" si="17"/>
        <v>-1.5</v>
      </c>
      <c r="AE158" s="4">
        <f>150+11/16</f>
        <v>150.6875</v>
      </c>
      <c r="AF158" s="2">
        <v>155.375</v>
      </c>
      <c r="AG158" s="4">
        <f t="shared" si="18"/>
        <v>4.6875</v>
      </c>
      <c r="AH158" s="13">
        <f t="shared" si="52"/>
        <v>0.9933992678</v>
      </c>
      <c r="AI158" s="4">
        <f t="shared" si="20"/>
        <v>0</v>
      </c>
      <c r="AK158" s="2">
        <f t="shared" si="45"/>
        <v>52</v>
      </c>
      <c r="AL158" s="4">
        <f t="shared" si="21"/>
        <v>5.2</v>
      </c>
      <c r="AM158" s="4">
        <f t="shared" si="22"/>
        <v>-1.3716</v>
      </c>
      <c r="AP158" s="4">
        <f t="shared" si="23"/>
        <v>0</v>
      </c>
      <c r="AQ158" s="13" t="str">
        <f t="shared" si="53"/>
        <v/>
      </c>
      <c r="AR158" s="4" t="str">
        <f t="shared" si="25"/>
        <v/>
      </c>
      <c r="AT158" s="2">
        <f t="shared" si="46"/>
        <v>52</v>
      </c>
      <c r="AU158" s="4">
        <f t="shared" si="26"/>
        <v>5.2</v>
      </c>
      <c r="AV158" s="4">
        <f t="shared" si="27"/>
        <v>-1.3716</v>
      </c>
      <c r="AY158" s="4">
        <f t="shared" si="28"/>
        <v>0</v>
      </c>
      <c r="AZ158" s="13" t="str">
        <f t="shared" si="54"/>
        <v/>
      </c>
      <c r="BA158" s="4" t="str">
        <f t="shared" si="30"/>
        <v/>
      </c>
      <c r="BC158" s="2">
        <f t="shared" si="47"/>
        <v>52</v>
      </c>
      <c r="BD158" s="4">
        <f t="shared" si="31"/>
        <v>5.2</v>
      </c>
      <c r="BE158" s="4">
        <f t="shared" si="32"/>
        <v>-1.3716</v>
      </c>
      <c r="BH158" s="4">
        <f t="shared" si="33"/>
        <v>0</v>
      </c>
      <c r="BI158" s="13" t="str">
        <f t="shared" si="55"/>
        <v/>
      </c>
      <c r="BJ158" s="4" t="str">
        <f t="shared" si="35"/>
        <v/>
      </c>
      <c r="BL158" s="2">
        <f t="shared" si="48"/>
        <v>52</v>
      </c>
      <c r="BM158" s="4">
        <f t="shared" si="36"/>
        <v>5.2</v>
      </c>
      <c r="BN158" s="4">
        <f t="shared" si="37"/>
        <v>-1.3716</v>
      </c>
      <c r="BQ158" s="4">
        <f t="shared" si="38"/>
        <v>0</v>
      </c>
      <c r="BR158" s="13" t="str">
        <f t="shared" si="56"/>
        <v/>
      </c>
      <c r="BS158" s="4" t="str">
        <f t="shared" si="40"/>
        <v/>
      </c>
    </row>
    <row r="159">
      <c r="A159" s="2">
        <f t="shared" si="41"/>
        <v>52.5</v>
      </c>
      <c r="B159" s="4">
        <f t="shared" si="1"/>
        <v>5.25</v>
      </c>
      <c r="C159" s="4">
        <f t="shared" si="2"/>
        <v>-1.397</v>
      </c>
      <c r="F159" s="4">
        <f t="shared" si="3"/>
        <v>0</v>
      </c>
      <c r="G159" s="13" t="str">
        <f t="shared" si="49"/>
        <v/>
      </c>
      <c r="H159" s="4" t="str">
        <f t="shared" si="5"/>
        <v/>
      </c>
      <c r="J159" s="2">
        <f t="shared" si="42"/>
        <v>52.5</v>
      </c>
      <c r="K159" s="4">
        <f t="shared" si="6"/>
        <v>5.25</v>
      </c>
      <c r="L159" s="4">
        <f t="shared" si="7"/>
        <v>-1.397</v>
      </c>
      <c r="O159" s="4">
        <f t="shared" si="8"/>
        <v>0</v>
      </c>
      <c r="P159" s="13" t="str">
        <f t="shared" si="50"/>
        <v/>
      </c>
      <c r="Q159" s="4" t="str">
        <f t="shared" si="10"/>
        <v/>
      </c>
      <c r="S159" s="2">
        <f t="shared" si="43"/>
        <v>52.5</v>
      </c>
      <c r="T159" s="4">
        <f t="shared" si="11"/>
        <v>157.5</v>
      </c>
      <c r="U159" s="4">
        <f t="shared" si="12"/>
        <v>-1.59</v>
      </c>
      <c r="X159" s="4">
        <f t="shared" si="13"/>
        <v>0</v>
      </c>
      <c r="Y159" s="13" t="str">
        <f t="shared" si="51"/>
        <v/>
      </c>
      <c r="Z159" s="4" t="str">
        <f t="shared" si="15"/>
        <v/>
      </c>
      <c r="AB159" s="2">
        <f t="shared" si="44"/>
        <v>52.5</v>
      </c>
      <c r="AC159" s="4">
        <f t="shared" si="16"/>
        <v>157.5</v>
      </c>
      <c r="AD159" s="4">
        <f t="shared" si="17"/>
        <v>-1.53</v>
      </c>
      <c r="AG159" s="4">
        <f t="shared" si="18"/>
        <v>0</v>
      </c>
      <c r="AH159" s="13" t="str">
        <f t="shared" si="52"/>
        <v/>
      </c>
      <c r="AI159" s="4" t="str">
        <f t="shared" si="20"/>
        <v/>
      </c>
      <c r="AK159" s="2">
        <f t="shared" si="45"/>
        <v>52.5</v>
      </c>
      <c r="AL159" s="4">
        <f t="shared" si="21"/>
        <v>5.25</v>
      </c>
      <c r="AM159" s="4">
        <f t="shared" si="22"/>
        <v>-1.397</v>
      </c>
      <c r="AP159" s="4">
        <f t="shared" si="23"/>
        <v>0</v>
      </c>
      <c r="AQ159" s="13" t="str">
        <f t="shared" si="53"/>
        <v/>
      </c>
      <c r="AR159" s="4" t="str">
        <f t="shared" si="25"/>
        <v/>
      </c>
      <c r="AT159" s="2">
        <f t="shared" si="46"/>
        <v>52.5</v>
      </c>
      <c r="AU159" s="4">
        <f t="shared" si="26"/>
        <v>5.25</v>
      </c>
      <c r="AV159" s="4">
        <f t="shared" si="27"/>
        <v>-1.397</v>
      </c>
      <c r="AY159" s="4">
        <f t="shared" si="28"/>
        <v>0</v>
      </c>
      <c r="AZ159" s="13" t="str">
        <f t="shared" si="54"/>
        <v/>
      </c>
      <c r="BA159" s="4" t="str">
        <f t="shared" si="30"/>
        <v/>
      </c>
      <c r="BC159" s="2">
        <f t="shared" si="47"/>
        <v>52.5</v>
      </c>
      <c r="BD159" s="4">
        <f t="shared" si="31"/>
        <v>5.25</v>
      </c>
      <c r="BE159" s="4">
        <f t="shared" si="32"/>
        <v>-1.397</v>
      </c>
      <c r="BH159" s="4">
        <f t="shared" si="33"/>
        <v>0</v>
      </c>
      <c r="BI159" s="13" t="str">
        <f t="shared" si="55"/>
        <v/>
      </c>
      <c r="BJ159" s="4" t="str">
        <f t="shared" si="35"/>
        <v/>
      </c>
      <c r="BL159" s="2">
        <f t="shared" si="48"/>
        <v>52.5</v>
      </c>
      <c r="BM159" s="4">
        <f t="shared" si="36"/>
        <v>5.25</v>
      </c>
      <c r="BN159" s="4">
        <f t="shared" si="37"/>
        <v>-1.397</v>
      </c>
      <c r="BQ159" s="4">
        <f t="shared" si="38"/>
        <v>0</v>
      </c>
      <c r="BR159" s="13" t="str">
        <f t="shared" si="56"/>
        <v/>
      </c>
      <c r="BS159" s="4" t="str">
        <f t="shared" si="40"/>
        <v/>
      </c>
    </row>
    <row r="160">
      <c r="A160" s="2">
        <f t="shared" si="41"/>
        <v>53</v>
      </c>
      <c r="B160" s="4">
        <f t="shared" si="1"/>
        <v>5.3</v>
      </c>
      <c r="C160" s="4">
        <f t="shared" si="2"/>
        <v>-1.4224</v>
      </c>
      <c r="F160" s="4">
        <f t="shared" si="3"/>
        <v>0</v>
      </c>
      <c r="G160" s="13" t="str">
        <f t="shared" si="49"/>
        <v/>
      </c>
      <c r="H160" s="4" t="str">
        <f t="shared" si="5"/>
        <v/>
      </c>
      <c r="J160" s="2">
        <f t="shared" si="42"/>
        <v>53</v>
      </c>
      <c r="K160" s="4">
        <f t="shared" si="6"/>
        <v>5.3</v>
      </c>
      <c r="L160" s="4">
        <f t="shared" si="7"/>
        <v>-1.4224</v>
      </c>
      <c r="O160" s="4">
        <f t="shared" si="8"/>
        <v>0</v>
      </c>
      <c r="P160" s="13" t="str">
        <f t="shared" si="50"/>
        <v/>
      </c>
      <c r="Q160" s="4" t="str">
        <f t="shared" si="10"/>
        <v/>
      </c>
      <c r="S160" s="2">
        <f t="shared" si="43"/>
        <v>53</v>
      </c>
      <c r="T160" s="4">
        <f t="shared" si="11"/>
        <v>159</v>
      </c>
      <c r="U160" s="4">
        <f t="shared" si="12"/>
        <v>-1.62</v>
      </c>
      <c r="V160" s="4">
        <f>150.625+1/32</f>
        <v>150.65625</v>
      </c>
      <c r="W160" s="4">
        <f>155+7/16</f>
        <v>155.4375</v>
      </c>
      <c r="X160" s="4">
        <f t="shared" si="13"/>
        <v>4.78125</v>
      </c>
      <c r="Y160" s="13">
        <f t="shared" si="51"/>
        <v>0.9967479589</v>
      </c>
      <c r="Z160" s="4">
        <f t="shared" si="15"/>
        <v>0</v>
      </c>
      <c r="AB160" s="2">
        <f t="shared" si="44"/>
        <v>53</v>
      </c>
      <c r="AC160" s="4">
        <f t="shared" si="16"/>
        <v>159</v>
      </c>
      <c r="AD160" s="4">
        <f t="shared" si="17"/>
        <v>-1.56</v>
      </c>
      <c r="AE160" s="4">
        <f>150+11/16</f>
        <v>150.6875</v>
      </c>
      <c r="AF160" s="4">
        <f>155.375+1/32</f>
        <v>155.40625</v>
      </c>
      <c r="AG160" s="4">
        <f t="shared" si="18"/>
        <v>4.71875</v>
      </c>
      <c r="AH160" s="13">
        <f t="shared" si="52"/>
        <v>0.9967050981</v>
      </c>
      <c r="AI160" s="4">
        <f t="shared" si="20"/>
        <v>0</v>
      </c>
      <c r="AK160" s="2">
        <f t="shared" si="45"/>
        <v>53</v>
      </c>
      <c r="AL160" s="4">
        <f t="shared" si="21"/>
        <v>5.3</v>
      </c>
      <c r="AM160" s="4">
        <f t="shared" si="22"/>
        <v>-1.4224</v>
      </c>
      <c r="AP160" s="4">
        <f t="shared" si="23"/>
        <v>0</v>
      </c>
      <c r="AQ160" s="13" t="str">
        <f t="shared" si="53"/>
        <v/>
      </c>
      <c r="AR160" s="4" t="str">
        <f t="shared" si="25"/>
        <v/>
      </c>
      <c r="AT160" s="2">
        <f t="shared" si="46"/>
        <v>53</v>
      </c>
      <c r="AU160" s="4">
        <f t="shared" si="26"/>
        <v>5.3</v>
      </c>
      <c r="AV160" s="4">
        <f t="shared" si="27"/>
        <v>-1.4224</v>
      </c>
      <c r="AY160" s="4">
        <f t="shared" si="28"/>
        <v>0</v>
      </c>
      <c r="AZ160" s="13" t="str">
        <f t="shared" si="54"/>
        <v/>
      </c>
      <c r="BA160" s="4" t="str">
        <f t="shared" si="30"/>
        <v/>
      </c>
      <c r="BC160" s="2">
        <f t="shared" si="47"/>
        <v>53</v>
      </c>
      <c r="BD160" s="4">
        <f t="shared" si="31"/>
        <v>5.3</v>
      </c>
      <c r="BE160" s="4">
        <f t="shared" si="32"/>
        <v>-1.4224</v>
      </c>
      <c r="BH160" s="4">
        <f t="shared" si="33"/>
        <v>0</v>
      </c>
      <c r="BI160" s="13" t="str">
        <f t="shared" si="55"/>
        <v/>
      </c>
      <c r="BJ160" s="4" t="str">
        <f t="shared" si="35"/>
        <v/>
      </c>
      <c r="BL160" s="2">
        <f t="shared" si="48"/>
        <v>53</v>
      </c>
      <c r="BM160" s="4">
        <f t="shared" si="36"/>
        <v>5.3</v>
      </c>
      <c r="BN160" s="4">
        <f t="shared" si="37"/>
        <v>-1.4224</v>
      </c>
      <c r="BQ160" s="4">
        <f t="shared" si="38"/>
        <v>0</v>
      </c>
      <c r="BR160" s="13" t="str">
        <f t="shared" si="56"/>
        <v/>
      </c>
      <c r="BS160" s="4" t="str">
        <f t="shared" si="40"/>
        <v/>
      </c>
    </row>
    <row r="161">
      <c r="A161" s="2">
        <f t="shared" si="41"/>
        <v>53.5</v>
      </c>
      <c r="B161" s="4">
        <f t="shared" si="1"/>
        <v>5.35</v>
      </c>
      <c r="C161" s="4">
        <f t="shared" si="2"/>
        <v>-1.4478</v>
      </c>
      <c r="F161" s="4">
        <f t="shared" si="3"/>
        <v>0</v>
      </c>
      <c r="G161" s="13" t="str">
        <f t="shared" si="49"/>
        <v/>
      </c>
      <c r="H161" s="4" t="str">
        <f t="shared" si="5"/>
        <v/>
      </c>
      <c r="J161" s="2">
        <f t="shared" si="42"/>
        <v>53.5</v>
      </c>
      <c r="K161" s="4">
        <f t="shared" si="6"/>
        <v>5.35</v>
      </c>
      <c r="L161" s="4">
        <f t="shared" si="7"/>
        <v>-1.4478</v>
      </c>
      <c r="O161" s="4">
        <f t="shared" si="8"/>
        <v>0</v>
      </c>
      <c r="P161" s="13" t="str">
        <f t="shared" si="50"/>
        <v/>
      </c>
      <c r="Q161" s="4" t="str">
        <f t="shared" si="10"/>
        <v/>
      </c>
      <c r="S161" s="2">
        <f t="shared" si="43"/>
        <v>53.5</v>
      </c>
      <c r="T161" s="4">
        <f t="shared" si="11"/>
        <v>160.5</v>
      </c>
      <c r="U161" s="4">
        <f t="shared" si="12"/>
        <v>-1.65</v>
      </c>
      <c r="X161" s="4">
        <f t="shared" si="13"/>
        <v>0</v>
      </c>
      <c r="Y161" s="13" t="str">
        <f t="shared" si="51"/>
        <v/>
      </c>
      <c r="Z161" s="4" t="str">
        <f t="shared" si="15"/>
        <v/>
      </c>
      <c r="AB161" s="2">
        <f t="shared" si="44"/>
        <v>53.5</v>
      </c>
      <c r="AC161" s="4">
        <f t="shared" si="16"/>
        <v>160.5</v>
      </c>
      <c r="AD161" s="4">
        <f t="shared" si="17"/>
        <v>-1.59</v>
      </c>
      <c r="AG161" s="4">
        <f t="shared" si="18"/>
        <v>0</v>
      </c>
      <c r="AH161" s="13" t="str">
        <f t="shared" si="52"/>
        <v/>
      </c>
      <c r="AI161" s="4" t="str">
        <f t="shared" si="20"/>
        <v/>
      </c>
      <c r="AK161" s="2">
        <f t="shared" si="45"/>
        <v>53.5</v>
      </c>
      <c r="AL161" s="4">
        <f t="shared" si="21"/>
        <v>5.35</v>
      </c>
      <c r="AM161" s="4">
        <f t="shared" si="22"/>
        <v>-1.4478</v>
      </c>
      <c r="AP161" s="4">
        <f t="shared" si="23"/>
        <v>0</v>
      </c>
      <c r="AQ161" s="13" t="str">
        <f t="shared" si="53"/>
        <v/>
      </c>
      <c r="AR161" s="4" t="str">
        <f t="shared" si="25"/>
        <v/>
      </c>
      <c r="AT161" s="2">
        <f t="shared" si="46"/>
        <v>53.5</v>
      </c>
      <c r="AU161" s="4">
        <f t="shared" si="26"/>
        <v>5.35</v>
      </c>
      <c r="AV161" s="4">
        <f t="shared" si="27"/>
        <v>-1.4478</v>
      </c>
      <c r="AY161" s="4">
        <f t="shared" si="28"/>
        <v>0</v>
      </c>
      <c r="AZ161" s="13" t="str">
        <f t="shared" si="54"/>
        <v/>
      </c>
      <c r="BA161" s="4" t="str">
        <f t="shared" si="30"/>
        <v/>
      </c>
      <c r="BC161" s="2">
        <f t="shared" si="47"/>
        <v>53.5</v>
      </c>
      <c r="BD161" s="4">
        <f t="shared" si="31"/>
        <v>5.35</v>
      </c>
      <c r="BE161" s="4">
        <f t="shared" si="32"/>
        <v>-1.4478</v>
      </c>
      <c r="BH161" s="4">
        <f t="shared" si="33"/>
        <v>0</v>
      </c>
      <c r="BI161" s="13" t="str">
        <f t="shared" si="55"/>
        <v/>
      </c>
      <c r="BJ161" s="4" t="str">
        <f t="shared" si="35"/>
        <v/>
      </c>
      <c r="BL161" s="2">
        <f t="shared" si="48"/>
        <v>53.5</v>
      </c>
      <c r="BM161" s="4">
        <f t="shared" si="36"/>
        <v>5.35</v>
      </c>
      <c r="BN161" s="4">
        <f t="shared" si="37"/>
        <v>-1.4478</v>
      </c>
      <c r="BQ161" s="4">
        <f t="shared" si="38"/>
        <v>0</v>
      </c>
      <c r="BR161" s="13" t="str">
        <f t="shared" si="56"/>
        <v/>
      </c>
      <c r="BS161" s="4" t="str">
        <f t="shared" si="40"/>
        <v/>
      </c>
    </row>
    <row r="162">
      <c r="A162" s="2">
        <f t="shared" si="41"/>
        <v>54</v>
      </c>
      <c r="B162" s="4">
        <f t="shared" si="1"/>
        <v>5.4</v>
      </c>
      <c r="C162" s="4">
        <f t="shared" si="2"/>
        <v>-1.4732</v>
      </c>
      <c r="F162" s="4">
        <f t="shared" si="3"/>
        <v>0</v>
      </c>
      <c r="G162" s="13" t="str">
        <f t="shared" si="49"/>
        <v/>
      </c>
      <c r="H162" s="4" t="str">
        <f t="shared" si="5"/>
        <v/>
      </c>
      <c r="J162" s="2">
        <f t="shared" si="42"/>
        <v>54</v>
      </c>
      <c r="K162" s="4">
        <f t="shared" si="6"/>
        <v>5.4</v>
      </c>
      <c r="L162" s="4">
        <f t="shared" si="7"/>
        <v>-1.4732</v>
      </c>
      <c r="O162" s="4">
        <f t="shared" si="8"/>
        <v>0</v>
      </c>
      <c r="P162" s="13" t="str">
        <f t="shared" si="50"/>
        <v/>
      </c>
      <c r="Q162" s="4" t="str">
        <f t="shared" si="10"/>
        <v/>
      </c>
      <c r="S162" s="2">
        <f t="shared" si="43"/>
        <v>54</v>
      </c>
      <c r="T162" s="4">
        <f t="shared" si="11"/>
        <v>162</v>
      </c>
      <c r="U162" s="4">
        <f t="shared" si="12"/>
        <v>-1.68</v>
      </c>
      <c r="V162" s="4">
        <f>150.625+1/32</f>
        <v>150.65625</v>
      </c>
      <c r="W162" s="4">
        <f>155+7/16</f>
        <v>155.4375</v>
      </c>
      <c r="X162" s="4">
        <f t="shared" si="13"/>
        <v>4.78125</v>
      </c>
      <c r="Y162" s="13">
        <f t="shared" si="51"/>
        <v>0.9967479589</v>
      </c>
      <c r="Z162" s="4">
        <f t="shared" si="15"/>
        <v>0</v>
      </c>
      <c r="AB162" s="2">
        <f t="shared" si="44"/>
        <v>54</v>
      </c>
      <c r="AC162" s="4">
        <f t="shared" si="16"/>
        <v>162</v>
      </c>
      <c r="AD162" s="4">
        <f t="shared" si="17"/>
        <v>-1.62</v>
      </c>
      <c r="AE162" s="4">
        <f>150+11/16</f>
        <v>150.6875</v>
      </c>
      <c r="AF162" s="4">
        <f>155.375+1/32</f>
        <v>155.40625</v>
      </c>
      <c r="AG162" s="4">
        <f t="shared" si="18"/>
        <v>4.71875</v>
      </c>
      <c r="AH162" s="13">
        <f t="shared" si="52"/>
        <v>0.9967050981</v>
      </c>
      <c r="AI162" s="4">
        <f t="shared" si="20"/>
        <v>0</v>
      </c>
      <c r="AK162" s="2">
        <f t="shared" si="45"/>
        <v>54</v>
      </c>
      <c r="AL162" s="4">
        <f t="shared" si="21"/>
        <v>5.4</v>
      </c>
      <c r="AM162" s="4">
        <f t="shared" si="22"/>
        <v>-1.4732</v>
      </c>
      <c r="AP162" s="4">
        <f t="shared" si="23"/>
        <v>0</v>
      </c>
      <c r="AQ162" s="13" t="str">
        <f t="shared" si="53"/>
        <v/>
      </c>
      <c r="AR162" s="4" t="str">
        <f t="shared" si="25"/>
        <v/>
      </c>
      <c r="AT162" s="2">
        <f t="shared" si="46"/>
        <v>54</v>
      </c>
      <c r="AU162" s="4">
        <f t="shared" si="26"/>
        <v>5.4</v>
      </c>
      <c r="AV162" s="4">
        <f t="shared" si="27"/>
        <v>-1.4732</v>
      </c>
      <c r="AY162" s="4">
        <f t="shared" si="28"/>
        <v>0</v>
      </c>
      <c r="AZ162" s="13" t="str">
        <f t="shared" si="54"/>
        <v/>
      </c>
      <c r="BA162" s="4" t="str">
        <f t="shared" si="30"/>
        <v/>
      </c>
      <c r="BC162" s="2">
        <f t="shared" si="47"/>
        <v>54</v>
      </c>
      <c r="BD162" s="4">
        <f t="shared" si="31"/>
        <v>5.4</v>
      </c>
      <c r="BE162" s="4">
        <f t="shared" si="32"/>
        <v>-1.4732</v>
      </c>
      <c r="BH162" s="4">
        <f t="shared" si="33"/>
        <v>0</v>
      </c>
      <c r="BI162" s="13" t="str">
        <f t="shared" si="55"/>
        <v/>
      </c>
      <c r="BJ162" s="4" t="str">
        <f t="shared" si="35"/>
        <v/>
      </c>
      <c r="BL162" s="2">
        <f t="shared" si="48"/>
        <v>54</v>
      </c>
      <c r="BM162" s="4">
        <f t="shared" si="36"/>
        <v>5.4</v>
      </c>
      <c r="BN162" s="4">
        <f t="shared" si="37"/>
        <v>-1.4732</v>
      </c>
      <c r="BQ162" s="4">
        <f t="shared" si="38"/>
        <v>0</v>
      </c>
      <c r="BR162" s="13" t="str">
        <f t="shared" si="56"/>
        <v/>
      </c>
      <c r="BS162" s="4" t="str">
        <f t="shared" si="40"/>
        <v/>
      </c>
    </row>
    <row r="163">
      <c r="A163" s="2">
        <f t="shared" si="41"/>
        <v>54.5</v>
      </c>
      <c r="B163" s="4">
        <f t="shared" si="1"/>
        <v>5.45</v>
      </c>
      <c r="C163" s="4">
        <f t="shared" si="2"/>
        <v>-1.4986</v>
      </c>
      <c r="F163" s="4">
        <f t="shared" si="3"/>
        <v>0</v>
      </c>
      <c r="G163" s="13" t="str">
        <f t="shared" si="49"/>
        <v/>
      </c>
      <c r="H163" s="4" t="str">
        <f t="shared" si="5"/>
        <v/>
      </c>
      <c r="J163" s="2">
        <f t="shared" si="42"/>
        <v>54.5</v>
      </c>
      <c r="K163" s="4">
        <f t="shared" si="6"/>
        <v>5.45</v>
      </c>
      <c r="L163" s="4">
        <f t="shared" si="7"/>
        <v>-1.4986</v>
      </c>
      <c r="O163" s="4">
        <f t="shared" si="8"/>
        <v>0</v>
      </c>
      <c r="P163" s="13" t="str">
        <f t="shared" si="50"/>
        <v/>
      </c>
      <c r="Q163" s="4" t="str">
        <f t="shared" si="10"/>
        <v/>
      </c>
      <c r="S163" s="2">
        <f t="shared" si="43"/>
        <v>54.5</v>
      </c>
      <c r="T163" s="4">
        <f t="shared" si="11"/>
        <v>163.5</v>
      </c>
      <c r="U163" s="4">
        <f t="shared" si="12"/>
        <v>-1.71</v>
      </c>
      <c r="X163" s="4">
        <f t="shared" si="13"/>
        <v>0</v>
      </c>
      <c r="Y163" s="13" t="str">
        <f t="shared" si="51"/>
        <v/>
      </c>
      <c r="Z163" s="4" t="str">
        <f t="shared" si="15"/>
        <v/>
      </c>
      <c r="AB163" s="2">
        <f t="shared" si="44"/>
        <v>54.5</v>
      </c>
      <c r="AC163" s="4">
        <f t="shared" si="16"/>
        <v>163.5</v>
      </c>
      <c r="AD163" s="4">
        <f t="shared" si="17"/>
        <v>-1.65</v>
      </c>
      <c r="AG163" s="4">
        <f t="shared" si="18"/>
        <v>0</v>
      </c>
      <c r="AH163" s="13" t="str">
        <f t="shared" si="52"/>
        <v/>
      </c>
      <c r="AI163" s="4" t="str">
        <f t="shared" si="20"/>
        <v/>
      </c>
      <c r="AK163" s="2">
        <f t="shared" si="45"/>
        <v>54.5</v>
      </c>
      <c r="AL163" s="4">
        <f t="shared" si="21"/>
        <v>5.45</v>
      </c>
      <c r="AM163" s="4">
        <f t="shared" si="22"/>
        <v>-1.4986</v>
      </c>
      <c r="AP163" s="4">
        <f t="shared" si="23"/>
        <v>0</v>
      </c>
      <c r="AQ163" s="13" t="str">
        <f t="shared" si="53"/>
        <v/>
      </c>
      <c r="AR163" s="4" t="str">
        <f t="shared" si="25"/>
        <v/>
      </c>
      <c r="AT163" s="2">
        <f t="shared" si="46"/>
        <v>54.5</v>
      </c>
      <c r="AU163" s="4">
        <f t="shared" si="26"/>
        <v>5.45</v>
      </c>
      <c r="AV163" s="4">
        <f t="shared" si="27"/>
        <v>-1.4986</v>
      </c>
      <c r="AY163" s="4">
        <f t="shared" si="28"/>
        <v>0</v>
      </c>
      <c r="AZ163" s="13" t="str">
        <f t="shared" si="54"/>
        <v/>
      </c>
      <c r="BA163" s="4" t="str">
        <f t="shared" si="30"/>
        <v/>
      </c>
      <c r="BC163" s="2">
        <f t="shared" si="47"/>
        <v>54.5</v>
      </c>
      <c r="BD163" s="4">
        <f t="shared" si="31"/>
        <v>5.45</v>
      </c>
      <c r="BE163" s="4">
        <f t="shared" si="32"/>
        <v>-1.4986</v>
      </c>
      <c r="BH163" s="4">
        <f t="shared" si="33"/>
        <v>0</v>
      </c>
      <c r="BI163" s="13" t="str">
        <f t="shared" si="55"/>
        <v/>
      </c>
      <c r="BJ163" s="4" t="str">
        <f t="shared" si="35"/>
        <v/>
      </c>
      <c r="BL163" s="2">
        <f t="shared" si="48"/>
        <v>54.5</v>
      </c>
      <c r="BM163" s="4">
        <f t="shared" si="36"/>
        <v>5.45</v>
      </c>
      <c r="BN163" s="4">
        <f t="shared" si="37"/>
        <v>-1.4986</v>
      </c>
      <c r="BQ163" s="4">
        <f t="shared" si="38"/>
        <v>0</v>
      </c>
      <c r="BR163" s="13" t="str">
        <f t="shared" si="56"/>
        <v/>
      </c>
      <c r="BS163" s="4" t="str">
        <f t="shared" si="40"/>
        <v/>
      </c>
    </row>
    <row r="164">
      <c r="A164" s="2">
        <f t="shared" si="41"/>
        <v>55</v>
      </c>
      <c r="B164" s="4">
        <f t="shared" si="1"/>
        <v>5.5</v>
      </c>
      <c r="C164" s="4">
        <f t="shared" si="2"/>
        <v>-1.524</v>
      </c>
      <c r="F164" s="4">
        <f t="shared" si="3"/>
        <v>0</v>
      </c>
      <c r="G164" s="13" t="str">
        <f t="shared" si="49"/>
        <v/>
      </c>
      <c r="H164" s="4" t="str">
        <f t="shared" si="5"/>
        <v/>
      </c>
      <c r="J164" s="2">
        <f t="shared" si="42"/>
        <v>55</v>
      </c>
      <c r="K164" s="4">
        <f t="shared" si="6"/>
        <v>5.5</v>
      </c>
      <c r="L164" s="4">
        <f t="shared" si="7"/>
        <v>-1.524</v>
      </c>
      <c r="O164" s="4">
        <f t="shared" si="8"/>
        <v>0</v>
      </c>
      <c r="P164" s="13" t="str">
        <f t="shared" si="50"/>
        <v/>
      </c>
      <c r="Q164" s="4" t="str">
        <f t="shared" si="10"/>
        <v/>
      </c>
      <c r="S164" s="2">
        <f t="shared" si="43"/>
        <v>55</v>
      </c>
      <c r="T164" s="4">
        <f t="shared" si="11"/>
        <v>165</v>
      </c>
      <c r="U164" s="4">
        <f t="shared" si="12"/>
        <v>-1.74</v>
      </c>
      <c r="V164" s="4">
        <f>150.625+1/32</f>
        <v>150.65625</v>
      </c>
      <c r="W164" s="4">
        <f>155+7/16</f>
        <v>155.4375</v>
      </c>
      <c r="X164" s="4">
        <f t="shared" si="13"/>
        <v>4.78125</v>
      </c>
      <c r="Y164" s="13">
        <f t="shared" si="51"/>
        <v>0.9967479589</v>
      </c>
      <c r="Z164" s="4">
        <f t="shared" si="15"/>
        <v>0</v>
      </c>
      <c r="AB164" s="2">
        <f t="shared" si="44"/>
        <v>55</v>
      </c>
      <c r="AC164" s="4">
        <f t="shared" si="16"/>
        <v>165</v>
      </c>
      <c r="AD164" s="4">
        <f t="shared" si="17"/>
        <v>-1.68</v>
      </c>
      <c r="AE164" s="4">
        <f>150+11/16</f>
        <v>150.6875</v>
      </c>
      <c r="AF164" s="4">
        <f>155.375+1/32</f>
        <v>155.40625</v>
      </c>
      <c r="AG164" s="4">
        <f t="shared" si="18"/>
        <v>4.71875</v>
      </c>
      <c r="AH164" s="13">
        <f t="shared" si="52"/>
        <v>0.9967050981</v>
      </c>
      <c r="AI164" s="4">
        <f t="shared" si="20"/>
        <v>0</v>
      </c>
      <c r="AK164" s="2">
        <f t="shared" si="45"/>
        <v>55</v>
      </c>
      <c r="AL164" s="4">
        <f t="shared" si="21"/>
        <v>5.5</v>
      </c>
      <c r="AM164" s="4">
        <f t="shared" si="22"/>
        <v>-1.524</v>
      </c>
      <c r="AP164" s="4">
        <f t="shared" si="23"/>
        <v>0</v>
      </c>
      <c r="AQ164" s="13" t="str">
        <f t="shared" si="53"/>
        <v/>
      </c>
      <c r="AR164" s="4" t="str">
        <f t="shared" si="25"/>
        <v/>
      </c>
      <c r="AT164" s="2">
        <f t="shared" si="46"/>
        <v>55</v>
      </c>
      <c r="AU164" s="4">
        <f t="shared" si="26"/>
        <v>5.5</v>
      </c>
      <c r="AV164" s="4">
        <f t="shared" si="27"/>
        <v>-1.524</v>
      </c>
      <c r="AY164" s="4">
        <f t="shared" si="28"/>
        <v>0</v>
      </c>
      <c r="AZ164" s="13" t="str">
        <f t="shared" si="54"/>
        <v/>
      </c>
      <c r="BA164" s="4" t="str">
        <f t="shared" si="30"/>
        <v/>
      </c>
      <c r="BC164" s="2">
        <f t="shared" si="47"/>
        <v>55</v>
      </c>
      <c r="BD164" s="4">
        <f t="shared" si="31"/>
        <v>5.5</v>
      </c>
      <c r="BE164" s="4">
        <f t="shared" si="32"/>
        <v>-1.524</v>
      </c>
      <c r="BH164" s="4">
        <f t="shared" si="33"/>
        <v>0</v>
      </c>
      <c r="BI164" s="13" t="str">
        <f t="shared" si="55"/>
        <v/>
      </c>
      <c r="BJ164" s="4" t="str">
        <f t="shared" si="35"/>
        <v/>
      </c>
      <c r="BL164" s="2">
        <f t="shared" si="48"/>
        <v>55</v>
      </c>
      <c r="BM164" s="4">
        <f t="shared" si="36"/>
        <v>5.5</v>
      </c>
      <c r="BN164" s="4">
        <f t="shared" si="37"/>
        <v>-1.524</v>
      </c>
      <c r="BQ164" s="4">
        <f t="shared" si="38"/>
        <v>0</v>
      </c>
      <c r="BR164" s="13" t="str">
        <f t="shared" si="56"/>
        <v/>
      </c>
      <c r="BS164" s="4" t="str">
        <f t="shared" si="40"/>
        <v/>
      </c>
    </row>
    <row r="165">
      <c r="A165" s="2">
        <f t="shared" si="41"/>
        <v>55.5</v>
      </c>
      <c r="B165" s="4">
        <f t="shared" si="1"/>
        <v>5.55</v>
      </c>
      <c r="C165" s="4">
        <f t="shared" si="2"/>
        <v>-1.5494</v>
      </c>
      <c r="F165" s="4">
        <f t="shared" si="3"/>
        <v>0</v>
      </c>
      <c r="G165" s="13" t="str">
        <f t="shared" si="49"/>
        <v/>
      </c>
      <c r="H165" s="4" t="str">
        <f t="shared" si="5"/>
        <v/>
      </c>
      <c r="J165" s="2">
        <f t="shared" si="42"/>
        <v>55.5</v>
      </c>
      <c r="K165" s="4">
        <f t="shared" si="6"/>
        <v>5.55</v>
      </c>
      <c r="L165" s="4">
        <f t="shared" si="7"/>
        <v>-1.5494</v>
      </c>
      <c r="O165" s="4">
        <f t="shared" si="8"/>
        <v>0</v>
      </c>
      <c r="P165" s="13" t="str">
        <f t="shared" si="50"/>
        <v/>
      </c>
      <c r="Q165" s="4" t="str">
        <f t="shared" si="10"/>
        <v/>
      </c>
      <c r="S165" s="2">
        <f t="shared" si="43"/>
        <v>55.5</v>
      </c>
      <c r="T165" s="4">
        <f t="shared" si="11"/>
        <v>166.5</v>
      </c>
      <c r="U165" s="4">
        <f t="shared" si="12"/>
        <v>-1.77</v>
      </c>
      <c r="X165" s="4">
        <f t="shared" si="13"/>
        <v>0</v>
      </c>
      <c r="Y165" s="13" t="str">
        <f t="shared" si="51"/>
        <v/>
      </c>
      <c r="Z165" s="4" t="str">
        <f t="shared" si="15"/>
        <v/>
      </c>
      <c r="AB165" s="2">
        <f t="shared" si="44"/>
        <v>55.5</v>
      </c>
      <c r="AC165" s="4">
        <f t="shared" si="16"/>
        <v>166.5</v>
      </c>
      <c r="AD165" s="4">
        <f t="shared" si="17"/>
        <v>-1.71</v>
      </c>
      <c r="AG165" s="4">
        <f t="shared" si="18"/>
        <v>0</v>
      </c>
      <c r="AH165" s="13" t="str">
        <f t="shared" si="52"/>
        <v/>
      </c>
      <c r="AI165" s="4" t="str">
        <f t="shared" si="20"/>
        <v/>
      </c>
      <c r="AK165" s="2">
        <f t="shared" si="45"/>
        <v>55.5</v>
      </c>
      <c r="AL165" s="4">
        <f t="shared" si="21"/>
        <v>5.55</v>
      </c>
      <c r="AM165" s="4">
        <f t="shared" si="22"/>
        <v>-1.5494</v>
      </c>
      <c r="AP165" s="4">
        <f t="shared" si="23"/>
        <v>0</v>
      </c>
      <c r="AQ165" s="13" t="str">
        <f t="shared" si="53"/>
        <v/>
      </c>
      <c r="AR165" s="4" t="str">
        <f t="shared" si="25"/>
        <v/>
      </c>
      <c r="AT165" s="2">
        <f t="shared" si="46"/>
        <v>55.5</v>
      </c>
      <c r="AU165" s="4">
        <f t="shared" si="26"/>
        <v>5.55</v>
      </c>
      <c r="AV165" s="4">
        <f t="shared" si="27"/>
        <v>-1.5494</v>
      </c>
      <c r="AY165" s="4">
        <f t="shared" si="28"/>
        <v>0</v>
      </c>
      <c r="AZ165" s="13" t="str">
        <f t="shared" si="54"/>
        <v/>
      </c>
      <c r="BA165" s="4" t="str">
        <f t="shared" si="30"/>
        <v/>
      </c>
      <c r="BC165" s="2">
        <f t="shared" si="47"/>
        <v>55.5</v>
      </c>
      <c r="BD165" s="4">
        <f t="shared" si="31"/>
        <v>5.55</v>
      </c>
      <c r="BE165" s="4">
        <f t="shared" si="32"/>
        <v>-1.5494</v>
      </c>
      <c r="BH165" s="4">
        <f t="shared" si="33"/>
        <v>0</v>
      </c>
      <c r="BI165" s="13" t="str">
        <f t="shared" si="55"/>
        <v/>
      </c>
      <c r="BJ165" s="4" t="str">
        <f t="shared" si="35"/>
        <v/>
      </c>
      <c r="BL165" s="2">
        <f t="shared" si="48"/>
        <v>55.5</v>
      </c>
      <c r="BM165" s="4">
        <f t="shared" si="36"/>
        <v>5.55</v>
      </c>
      <c r="BN165" s="4">
        <f t="shared" si="37"/>
        <v>-1.5494</v>
      </c>
      <c r="BQ165" s="4">
        <f t="shared" si="38"/>
        <v>0</v>
      </c>
      <c r="BR165" s="13" t="str">
        <f t="shared" si="56"/>
        <v/>
      </c>
      <c r="BS165" s="4" t="str">
        <f t="shared" si="40"/>
        <v/>
      </c>
    </row>
    <row r="166">
      <c r="A166" s="2">
        <f t="shared" si="41"/>
        <v>56</v>
      </c>
      <c r="B166" s="4">
        <f t="shared" si="1"/>
        <v>5.6</v>
      </c>
      <c r="C166" s="4">
        <f t="shared" si="2"/>
        <v>-1.5748</v>
      </c>
      <c r="F166" s="4">
        <f t="shared" si="3"/>
        <v>0</v>
      </c>
      <c r="G166" s="13" t="str">
        <f t="shared" si="49"/>
        <v/>
      </c>
      <c r="H166" s="4" t="str">
        <f t="shared" si="5"/>
        <v/>
      </c>
      <c r="J166" s="2">
        <f t="shared" si="42"/>
        <v>56</v>
      </c>
      <c r="K166" s="4">
        <f t="shared" si="6"/>
        <v>5.6</v>
      </c>
      <c r="L166" s="4">
        <f t="shared" si="7"/>
        <v>-1.5748</v>
      </c>
      <c r="O166" s="4">
        <f t="shared" si="8"/>
        <v>0</v>
      </c>
      <c r="P166" s="13" t="str">
        <f t="shared" si="50"/>
        <v/>
      </c>
      <c r="Q166" s="4" t="str">
        <f t="shared" si="10"/>
        <v/>
      </c>
      <c r="S166" s="2">
        <f t="shared" si="43"/>
        <v>56</v>
      </c>
      <c r="T166" s="4">
        <f t="shared" si="11"/>
        <v>168</v>
      </c>
      <c r="U166" s="4">
        <f t="shared" si="12"/>
        <v>-1.8</v>
      </c>
      <c r="V166" s="4">
        <f>150.625+1/32</f>
        <v>150.65625</v>
      </c>
      <c r="W166" s="4">
        <f>155+7/16</f>
        <v>155.4375</v>
      </c>
      <c r="X166" s="4">
        <f t="shared" si="13"/>
        <v>4.78125</v>
      </c>
      <c r="Y166" s="13">
        <f t="shared" si="51"/>
        <v>0.9967479589</v>
      </c>
      <c r="Z166" s="4">
        <f t="shared" si="15"/>
        <v>0</v>
      </c>
      <c r="AB166" s="2">
        <f t="shared" si="44"/>
        <v>56</v>
      </c>
      <c r="AC166" s="4">
        <f t="shared" si="16"/>
        <v>168</v>
      </c>
      <c r="AD166" s="4">
        <f t="shared" si="17"/>
        <v>-1.74</v>
      </c>
      <c r="AE166" s="4">
        <f>150+11/16</f>
        <v>150.6875</v>
      </c>
      <c r="AF166" s="4">
        <f>155.375+1/32</f>
        <v>155.40625</v>
      </c>
      <c r="AG166" s="4">
        <f t="shared" si="18"/>
        <v>4.71875</v>
      </c>
      <c r="AH166" s="13">
        <f t="shared" si="52"/>
        <v>0.9967050981</v>
      </c>
      <c r="AI166" s="4">
        <f t="shared" si="20"/>
        <v>0</v>
      </c>
      <c r="AK166" s="2">
        <f t="shared" si="45"/>
        <v>56</v>
      </c>
      <c r="AL166" s="4">
        <f t="shared" si="21"/>
        <v>5.6</v>
      </c>
      <c r="AM166" s="4">
        <f t="shared" si="22"/>
        <v>-1.5748</v>
      </c>
      <c r="AP166" s="4">
        <f t="shared" si="23"/>
        <v>0</v>
      </c>
      <c r="AQ166" s="13" t="str">
        <f t="shared" si="53"/>
        <v/>
      </c>
      <c r="AR166" s="4" t="str">
        <f t="shared" si="25"/>
        <v/>
      </c>
      <c r="AT166" s="2">
        <f t="shared" si="46"/>
        <v>56</v>
      </c>
      <c r="AU166" s="4">
        <f t="shared" si="26"/>
        <v>5.6</v>
      </c>
      <c r="AV166" s="4">
        <f t="shared" si="27"/>
        <v>-1.5748</v>
      </c>
      <c r="AY166" s="4">
        <f t="shared" si="28"/>
        <v>0</v>
      </c>
      <c r="AZ166" s="13" t="str">
        <f t="shared" si="54"/>
        <v/>
      </c>
      <c r="BA166" s="4" t="str">
        <f t="shared" si="30"/>
        <v/>
      </c>
      <c r="BC166" s="2">
        <f t="shared" si="47"/>
        <v>56</v>
      </c>
      <c r="BD166" s="4">
        <f t="shared" si="31"/>
        <v>5.6</v>
      </c>
      <c r="BE166" s="4">
        <f t="shared" si="32"/>
        <v>-1.5748</v>
      </c>
      <c r="BH166" s="4">
        <f t="shared" si="33"/>
        <v>0</v>
      </c>
      <c r="BI166" s="13" t="str">
        <f t="shared" si="55"/>
        <v/>
      </c>
      <c r="BJ166" s="4" t="str">
        <f t="shared" si="35"/>
        <v/>
      </c>
      <c r="BL166" s="2">
        <f t="shared" si="48"/>
        <v>56</v>
      </c>
      <c r="BM166" s="4">
        <f t="shared" si="36"/>
        <v>5.6</v>
      </c>
      <c r="BN166" s="4">
        <f t="shared" si="37"/>
        <v>-1.5748</v>
      </c>
      <c r="BQ166" s="4">
        <f t="shared" si="38"/>
        <v>0</v>
      </c>
      <c r="BR166" s="13" t="str">
        <f t="shared" si="56"/>
        <v/>
      </c>
      <c r="BS166" s="4" t="str">
        <f t="shared" si="40"/>
        <v/>
      </c>
    </row>
    <row r="167">
      <c r="A167" s="2">
        <f t="shared" si="41"/>
        <v>56.5</v>
      </c>
      <c r="B167" s="4">
        <f t="shared" si="1"/>
        <v>5.65</v>
      </c>
      <c r="C167" s="4">
        <f t="shared" si="2"/>
        <v>-1.6002</v>
      </c>
      <c r="F167" s="4">
        <f t="shared" si="3"/>
        <v>0</v>
      </c>
      <c r="G167" s="13" t="str">
        <f t="shared" si="49"/>
        <v/>
      </c>
      <c r="H167" s="4" t="str">
        <f t="shared" si="5"/>
        <v/>
      </c>
      <c r="J167" s="2">
        <f t="shared" si="42"/>
        <v>56.5</v>
      </c>
      <c r="K167" s="4">
        <f t="shared" si="6"/>
        <v>5.65</v>
      </c>
      <c r="L167" s="4">
        <f t="shared" si="7"/>
        <v>-1.6002</v>
      </c>
      <c r="O167" s="4">
        <f t="shared" si="8"/>
        <v>0</v>
      </c>
      <c r="P167" s="13" t="str">
        <f t="shared" si="50"/>
        <v/>
      </c>
      <c r="Q167" s="4" t="str">
        <f t="shared" si="10"/>
        <v/>
      </c>
      <c r="S167" s="2">
        <f t="shared" si="43"/>
        <v>56.5</v>
      </c>
      <c r="T167" s="4">
        <f t="shared" si="11"/>
        <v>169.5</v>
      </c>
      <c r="U167" s="4">
        <f t="shared" si="12"/>
        <v>-1.83</v>
      </c>
      <c r="X167" s="4">
        <f t="shared" si="13"/>
        <v>0</v>
      </c>
      <c r="Y167" s="13" t="str">
        <f t="shared" si="51"/>
        <v/>
      </c>
      <c r="Z167" s="4" t="str">
        <f t="shared" si="15"/>
        <v/>
      </c>
      <c r="AB167" s="2">
        <f t="shared" si="44"/>
        <v>56.5</v>
      </c>
      <c r="AC167" s="4">
        <f t="shared" si="16"/>
        <v>169.5</v>
      </c>
      <c r="AD167" s="4">
        <f t="shared" si="17"/>
        <v>-1.77</v>
      </c>
      <c r="AG167" s="4">
        <f t="shared" si="18"/>
        <v>0</v>
      </c>
      <c r="AH167" s="13" t="str">
        <f t="shared" si="52"/>
        <v/>
      </c>
      <c r="AI167" s="4" t="str">
        <f t="shared" si="20"/>
        <v/>
      </c>
      <c r="AK167" s="2">
        <f t="shared" si="45"/>
        <v>56.5</v>
      </c>
      <c r="AL167" s="4">
        <f t="shared" si="21"/>
        <v>5.65</v>
      </c>
      <c r="AM167" s="4">
        <f t="shared" si="22"/>
        <v>-1.6002</v>
      </c>
      <c r="AP167" s="4">
        <f t="shared" si="23"/>
        <v>0</v>
      </c>
      <c r="AQ167" s="13" t="str">
        <f t="shared" si="53"/>
        <v/>
      </c>
      <c r="AR167" s="4" t="str">
        <f t="shared" si="25"/>
        <v/>
      </c>
      <c r="AT167" s="2">
        <f t="shared" si="46"/>
        <v>56.5</v>
      </c>
      <c r="AU167" s="4">
        <f t="shared" si="26"/>
        <v>5.65</v>
      </c>
      <c r="AV167" s="4">
        <f t="shared" si="27"/>
        <v>-1.6002</v>
      </c>
      <c r="AY167" s="4">
        <f t="shared" si="28"/>
        <v>0</v>
      </c>
      <c r="AZ167" s="13" t="str">
        <f t="shared" si="54"/>
        <v/>
      </c>
      <c r="BA167" s="4" t="str">
        <f t="shared" si="30"/>
        <v/>
      </c>
      <c r="BC167" s="2">
        <f t="shared" si="47"/>
        <v>56.5</v>
      </c>
      <c r="BD167" s="4">
        <f t="shared" si="31"/>
        <v>5.65</v>
      </c>
      <c r="BE167" s="4">
        <f t="shared" si="32"/>
        <v>-1.6002</v>
      </c>
      <c r="BH167" s="4">
        <f t="shared" si="33"/>
        <v>0</v>
      </c>
      <c r="BI167" s="13" t="str">
        <f t="shared" si="55"/>
        <v/>
      </c>
      <c r="BJ167" s="4" t="str">
        <f t="shared" si="35"/>
        <v/>
      </c>
      <c r="BL167" s="2">
        <f t="shared" si="48"/>
        <v>56.5</v>
      </c>
      <c r="BM167" s="4">
        <f t="shared" si="36"/>
        <v>5.65</v>
      </c>
      <c r="BN167" s="4">
        <f t="shared" si="37"/>
        <v>-1.6002</v>
      </c>
      <c r="BQ167" s="4">
        <f t="shared" si="38"/>
        <v>0</v>
      </c>
      <c r="BR167" s="13" t="str">
        <f t="shared" si="56"/>
        <v/>
      </c>
      <c r="BS167" s="4" t="str">
        <f t="shared" si="40"/>
        <v/>
      </c>
    </row>
    <row r="168">
      <c r="A168" s="2">
        <f t="shared" si="41"/>
        <v>57</v>
      </c>
      <c r="B168" s="4">
        <f t="shared" si="1"/>
        <v>5.7</v>
      </c>
      <c r="C168" s="4">
        <f t="shared" si="2"/>
        <v>-1.6256</v>
      </c>
      <c r="F168" s="4">
        <f t="shared" si="3"/>
        <v>0</v>
      </c>
      <c r="G168" s="13" t="str">
        <f t="shared" si="49"/>
        <v/>
      </c>
      <c r="H168" s="4" t="str">
        <f t="shared" si="5"/>
        <v/>
      </c>
      <c r="J168" s="2">
        <f t="shared" si="42"/>
        <v>57</v>
      </c>
      <c r="K168" s="4">
        <f t="shared" si="6"/>
        <v>5.7</v>
      </c>
      <c r="L168" s="4">
        <f t="shared" si="7"/>
        <v>-1.6256</v>
      </c>
      <c r="O168" s="4">
        <f t="shared" si="8"/>
        <v>0</v>
      </c>
      <c r="P168" s="13" t="str">
        <f t="shared" si="50"/>
        <v/>
      </c>
      <c r="Q168" s="4" t="str">
        <f t="shared" si="10"/>
        <v/>
      </c>
      <c r="S168" s="2">
        <f t="shared" si="43"/>
        <v>57</v>
      </c>
      <c r="T168" s="4">
        <f t="shared" si="11"/>
        <v>171</v>
      </c>
      <c r="U168" s="4">
        <f t="shared" si="12"/>
        <v>-1.86</v>
      </c>
      <c r="V168" s="2">
        <v>150.625</v>
      </c>
      <c r="W168" s="4">
        <f>155+7/16</f>
        <v>155.4375</v>
      </c>
      <c r="X168" s="4">
        <f t="shared" si="13"/>
        <v>4.8125</v>
      </c>
      <c r="Y168" s="13">
        <f t="shared" si="51"/>
        <v>1</v>
      </c>
      <c r="Z168" s="4">
        <f t="shared" si="15"/>
        <v>0</v>
      </c>
      <c r="AB168" s="2">
        <f t="shared" si="44"/>
        <v>57</v>
      </c>
      <c r="AC168" s="4">
        <f t="shared" si="16"/>
        <v>171</v>
      </c>
      <c r="AD168" s="4">
        <f t="shared" si="17"/>
        <v>-1.8</v>
      </c>
      <c r="AE168" s="4">
        <f>150.625+1/32</f>
        <v>150.65625</v>
      </c>
      <c r="AF168" s="4">
        <f>155.375+1/32</f>
        <v>155.40625</v>
      </c>
      <c r="AG168" s="4">
        <f t="shared" si="18"/>
        <v>4.75</v>
      </c>
      <c r="AH168" s="13">
        <f t="shared" si="52"/>
        <v>1</v>
      </c>
      <c r="AI168" s="4">
        <f t="shared" si="20"/>
        <v>0</v>
      </c>
      <c r="AK168" s="2">
        <f t="shared" si="45"/>
        <v>57</v>
      </c>
      <c r="AL168" s="4">
        <f t="shared" si="21"/>
        <v>5.7</v>
      </c>
      <c r="AM168" s="4">
        <f t="shared" si="22"/>
        <v>-1.6256</v>
      </c>
      <c r="AP168" s="4">
        <f t="shared" si="23"/>
        <v>0</v>
      </c>
      <c r="AQ168" s="13" t="str">
        <f t="shared" si="53"/>
        <v/>
      </c>
      <c r="AR168" s="4" t="str">
        <f t="shared" si="25"/>
        <v/>
      </c>
      <c r="AT168" s="2">
        <f t="shared" si="46"/>
        <v>57</v>
      </c>
      <c r="AU168" s="4">
        <f t="shared" si="26"/>
        <v>5.7</v>
      </c>
      <c r="AV168" s="4">
        <f t="shared" si="27"/>
        <v>-1.6256</v>
      </c>
      <c r="AY168" s="4">
        <f t="shared" si="28"/>
        <v>0</v>
      </c>
      <c r="AZ168" s="13" t="str">
        <f t="shared" si="54"/>
        <v/>
      </c>
      <c r="BA168" s="4" t="str">
        <f t="shared" si="30"/>
        <v/>
      </c>
      <c r="BC168" s="2">
        <f t="shared" si="47"/>
        <v>57</v>
      </c>
      <c r="BD168" s="4">
        <f t="shared" si="31"/>
        <v>5.7</v>
      </c>
      <c r="BE168" s="4">
        <f t="shared" si="32"/>
        <v>-1.6256</v>
      </c>
      <c r="BH168" s="4">
        <f t="shared" si="33"/>
        <v>0</v>
      </c>
      <c r="BI168" s="13" t="str">
        <f t="shared" si="55"/>
        <v/>
      </c>
      <c r="BJ168" s="4" t="str">
        <f t="shared" si="35"/>
        <v/>
      </c>
      <c r="BL168" s="2">
        <f t="shared" si="48"/>
        <v>57</v>
      </c>
      <c r="BM168" s="4">
        <f t="shared" si="36"/>
        <v>5.7</v>
      </c>
      <c r="BN168" s="4">
        <f t="shared" si="37"/>
        <v>-1.6256</v>
      </c>
      <c r="BQ168" s="4">
        <f t="shared" si="38"/>
        <v>0</v>
      </c>
      <c r="BR168" s="13" t="str">
        <f t="shared" si="56"/>
        <v/>
      </c>
      <c r="BS168" s="4" t="str">
        <f t="shared" si="40"/>
        <v/>
      </c>
    </row>
    <row r="169">
      <c r="A169" s="2">
        <f t="shared" si="41"/>
        <v>57.5</v>
      </c>
      <c r="B169" s="4">
        <f t="shared" si="1"/>
        <v>5.75</v>
      </c>
      <c r="C169" s="4">
        <f t="shared" si="2"/>
        <v>-1.651</v>
      </c>
      <c r="F169" s="4">
        <f t="shared" si="3"/>
        <v>0</v>
      </c>
      <c r="G169" s="13" t="str">
        <f t="shared" si="49"/>
        <v/>
      </c>
      <c r="H169" s="4" t="str">
        <f t="shared" si="5"/>
        <v/>
      </c>
      <c r="J169" s="2">
        <f t="shared" si="42"/>
        <v>57.5</v>
      </c>
      <c r="K169" s="4">
        <f t="shared" si="6"/>
        <v>5.75</v>
      </c>
      <c r="L169" s="4">
        <f t="shared" si="7"/>
        <v>-1.651</v>
      </c>
      <c r="O169" s="4">
        <f t="shared" si="8"/>
        <v>0</v>
      </c>
      <c r="P169" s="13" t="str">
        <f t="shared" si="50"/>
        <v/>
      </c>
      <c r="Q169" s="4" t="str">
        <f t="shared" si="10"/>
        <v/>
      </c>
      <c r="S169" s="2">
        <f t="shared" si="43"/>
        <v>57.5</v>
      </c>
      <c r="T169" s="4">
        <f t="shared" si="11"/>
        <v>172.5</v>
      </c>
      <c r="U169" s="4">
        <f t="shared" si="12"/>
        <v>-1.89</v>
      </c>
      <c r="X169" s="4">
        <f t="shared" si="13"/>
        <v>0</v>
      </c>
      <c r="Y169" s="13" t="str">
        <f t="shared" si="51"/>
        <v/>
      </c>
      <c r="Z169" s="4" t="str">
        <f t="shared" si="15"/>
        <v/>
      </c>
      <c r="AB169" s="2">
        <f t="shared" si="44"/>
        <v>57.5</v>
      </c>
      <c r="AC169" s="4">
        <f t="shared" si="16"/>
        <v>172.5</v>
      </c>
      <c r="AD169" s="4">
        <f t="shared" si="17"/>
        <v>-1.83</v>
      </c>
      <c r="AG169" s="4">
        <f t="shared" si="18"/>
        <v>0</v>
      </c>
      <c r="AH169" s="13" t="str">
        <f t="shared" si="52"/>
        <v/>
      </c>
      <c r="AI169" s="4" t="str">
        <f t="shared" si="20"/>
        <v/>
      </c>
      <c r="AK169" s="2">
        <f t="shared" si="45"/>
        <v>57.5</v>
      </c>
      <c r="AL169" s="4">
        <f t="shared" si="21"/>
        <v>5.75</v>
      </c>
      <c r="AM169" s="4">
        <f t="shared" si="22"/>
        <v>-1.651</v>
      </c>
      <c r="AP169" s="4">
        <f t="shared" si="23"/>
        <v>0</v>
      </c>
      <c r="AQ169" s="13" t="str">
        <f t="shared" si="53"/>
        <v/>
      </c>
      <c r="AR169" s="4" t="str">
        <f t="shared" si="25"/>
        <v/>
      </c>
      <c r="AT169" s="2">
        <f t="shared" si="46"/>
        <v>57.5</v>
      </c>
      <c r="AU169" s="4">
        <f t="shared" si="26"/>
        <v>5.75</v>
      </c>
      <c r="AV169" s="4">
        <f t="shared" si="27"/>
        <v>-1.651</v>
      </c>
      <c r="AY169" s="4">
        <f t="shared" si="28"/>
        <v>0</v>
      </c>
      <c r="AZ169" s="13" t="str">
        <f t="shared" si="54"/>
        <v/>
      </c>
      <c r="BA169" s="4" t="str">
        <f t="shared" si="30"/>
        <v/>
      </c>
      <c r="BC169" s="2">
        <f t="shared" si="47"/>
        <v>57.5</v>
      </c>
      <c r="BD169" s="4">
        <f t="shared" si="31"/>
        <v>5.75</v>
      </c>
      <c r="BE169" s="4">
        <f t="shared" si="32"/>
        <v>-1.651</v>
      </c>
      <c r="BH169" s="4">
        <f t="shared" si="33"/>
        <v>0</v>
      </c>
      <c r="BI169" s="13" t="str">
        <f t="shared" si="55"/>
        <v/>
      </c>
      <c r="BJ169" s="4" t="str">
        <f t="shared" si="35"/>
        <v/>
      </c>
      <c r="BL169" s="2">
        <f t="shared" si="48"/>
        <v>57.5</v>
      </c>
      <c r="BM169" s="4">
        <f t="shared" si="36"/>
        <v>5.75</v>
      </c>
      <c r="BN169" s="4">
        <f t="shared" si="37"/>
        <v>-1.651</v>
      </c>
      <c r="BQ169" s="4">
        <f t="shared" si="38"/>
        <v>0</v>
      </c>
      <c r="BR169" s="13" t="str">
        <f t="shared" si="56"/>
        <v/>
      </c>
      <c r="BS169" s="4" t="str">
        <f t="shared" si="40"/>
        <v/>
      </c>
    </row>
    <row r="170">
      <c r="A170" s="2">
        <f t="shared" si="41"/>
        <v>58</v>
      </c>
      <c r="B170" s="4">
        <f t="shared" si="1"/>
        <v>5.8</v>
      </c>
      <c r="C170" s="4">
        <f t="shared" si="2"/>
        <v>-1.6764</v>
      </c>
      <c r="F170" s="4">
        <f t="shared" si="3"/>
        <v>0</v>
      </c>
      <c r="G170" s="13" t="str">
        <f t="shared" si="49"/>
        <v/>
      </c>
      <c r="H170" s="4" t="str">
        <f t="shared" si="5"/>
        <v/>
      </c>
      <c r="J170" s="2">
        <f t="shared" si="42"/>
        <v>58</v>
      </c>
      <c r="K170" s="4">
        <f t="shared" si="6"/>
        <v>5.8</v>
      </c>
      <c r="L170" s="4">
        <f t="shared" si="7"/>
        <v>-1.6764</v>
      </c>
      <c r="O170" s="4">
        <f t="shared" si="8"/>
        <v>0</v>
      </c>
      <c r="P170" s="13" t="str">
        <f t="shared" si="50"/>
        <v/>
      </c>
      <c r="Q170" s="4" t="str">
        <f t="shared" si="10"/>
        <v/>
      </c>
      <c r="S170" s="2">
        <f t="shared" si="43"/>
        <v>58</v>
      </c>
      <c r="T170" s="4">
        <f t="shared" si="11"/>
        <v>174</v>
      </c>
      <c r="U170" s="4">
        <f t="shared" si="12"/>
        <v>-1.92</v>
      </c>
      <c r="V170" s="2">
        <v>150.625</v>
      </c>
      <c r="W170" s="4">
        <f>155+7/16</f>
        <v>155.4375</v>
      </c>
      <c r="X170" s="4">
        <f t="shared" si="13"/>
        <v>4.8125</v>
      </c>
      <c r="Y170" s="13">
        <f t="shared" si="51"/>
        <v>1</v>
      </c>
      <c r="Z170" s="4">
        <f t="shared" si="15"/>
        <v>0</v>
      </c>
      <c r="AB170" s="2">
        <f t="shared" si="44"/>
        <v>58</v>
      </c>
      <c r="AC170" s="4">
        <f t="shared" si="16"/>
        <v>174</v>
      </c>
      <c r="AD170" s="4">
        <f t="shared" si="17"/>
        <v>-1.86</v>
      </c>
      <c r="AE170" s="4">
        <f>150.625+1/32</f>
        <v>150.65625</v>
      </c>
      <c r="AF170" s="4">
        <f>155.375+1/32</f>
        <v>155.40625</v>
      </c>
      <c r="AG170" s="4">
        <f t="shared" si="18"/>
        <v>4.75</v>
      </c>
      <c r="AH170" s="13">
        <f t="shared" si="52"/>
        <v>1</v>
      </c>
      <c r="AI170" s="4">
        <f t="shared" si="20"/>
        <v>0</v>
      </c>
      <c r="AK170" s="2">
        <f t="shared" si="45"/>
        <v>58</v>
      </c>
      <c r="AL170" s="4">
        <f t="shared" si="21"/>
        <v>5.8</v>
      </c>
      <c r="AM170" s="4">
        <f t="shared" si="22"/>
        <v>-1.6764</v>
      </c>
      <c r="AP170" s="4">
        <f t="shared" si="23"/>
        <v>0</v>
      </c>
      <c r="AQ170" s="13" t="str">
        <f t="shared" si="53"/>
        <v/>
      </c>
      <c r="AR170" s="4" t="str">
        <f t="shared" si="25"/>
        <v/>
      </c>
      <c r="AT170" s="2">
        <f t="shared" si="46"/>
        <v>58</v>
      </c>
      <c r="AU170" s="4">
        <f t="shared" si="26"/>
        <v>5.8</v>
      </c>
      <c r="AV170" s="4">
        <f t="shared" si="27"/>
        <v>-1.6764</v>
      </c>
      <c r="AY170" s="4">
        <f t="shared" si="28"/>
        <v>0</v>
      </c>
      <c r="AZ170" s="13" t="str">
        <f t="shared" si="54"/>
        <v/>
      </c>
      <c r="BA170" s="4" t="str">
        <f t="shared" si="30"/>
        <v/>
      </c>
      <c r="BC170" s="2">
        <f t="shared" si="47"/>
        <v>58</v>
      </c>
      <c r="BD170" s="4">
        <f t="shared" si="31"/>
        <v>5.8</v>
      </c>
      <c r="BE170" s="4">
        <f t="shared" si="32"/>
        <v>-1.6764</v>
      </c>
      <c r="BH170" s="4">
        <f t="shared" si="33"/>
        <v>0</v>
      </c>
      <c r="BI170" s="13" t="str">
        <f t="shared" si="55"/>
        <v/>
      </c>
      <c r="BJ170" s="4" t="str">
        <f t="shared" si="35"/>
        <v/>
      </c>
      <c r="BL170" s="2">
        <f t="shared" si="48"/>
        <v>58</v>
      </c>
      <c r="BM170" s="4">
        <f t="shared" si="36"/>
        <v>5.8</v>
      </c>
      <c r="BN170" s="4">
        <f t="shared" si="37"/>
        <v>-1.6764</v>
      </c>
      <c r="BQ170" s="4">
        <f t="shared" si="38"/>
        <v>0</v>
      </c>
      <c r="BR170" s="13" t="str">
        <f t="shared" si="56"/>
        <v/>
      </c>
      <c r="BS170" s="4" t="str">
        <f t="shared" si="40"/>
        <v/>
      </c>
    </row>
    <row r="171">
      <c r="A171" s="2">
        <f t="shared" si="41"/>
        <v>58.5</v>
      </c>
      <c r="B171" s="4">
        <f t="shared" si="1"/>
        <v>5.85</v>
      </c>
      <c r="C171" s="4">
        <f t="shared" si="2"/>
        <v>-1.7018</v>
      </c>
      <c r="F171" s="4">
        <f t="shared" si="3"/>
        <v>0</v>
      </c>
      <c r="G171" s="13" t="str">
        <f t="shared" si="49"/>
        <v/>
      </c>
      <c r="H171" s="4" t="str">
        <f t="shared" si="5"/>
        <v/>
      </c>
      <c r="J171" s="2">
        <f t="shared" si="42"/>
        <v>58.5</v>
      </c>
      <c r="K171" s="4">
        <f t="shared" si="6"/>
        <v>5.85</v>
      </c>
      <c r="L171" s="4">
        <f t="shared" si="7"/>
        <v>-1.7018</v>
      </c>
      <c r="O171" s="4">
        <f t="shared" si="8"/>
        <v>0</v>
      </c>
      <c r="P171" s="13" t="str">
        <f t="shared" si="50"/>
        <v/>
      </c>
      <c r="Q171" s="4" t="str">
        <f t="shared" si="10"/>
        <v/>
      </c>
      <c r="S171" s="2">
        <f t="shared" si="43"/>
        <v>58.5</v>
      </c>
      <c r="T171" s="4">
        <f t="shared" si="11"/>
        <v>175.5</v>
      </c>
      <c r="U171" s="4">
        <f t="shared" si="12"/>
        <v>-1.95</v>
      </c>
      <c r="X171" s="4">
        <f t="shared" si="13"/>
        <v>0</v>
      </c>
      <c r="Y171" s="13" t="str">
        <f t="shared" si="51"/>
        <v/>
      </c>
      <c r="Z171" s="4" t="str">
        <f t="shared" si="15"/>
        <v/>
      </c>
      <c r="AB171" s="2">
        <f t="shared" si="44"/>
        <v>58.5</v>
      </c>
      <c r="AC171" s="4">
        <f t="shared" si="16"/>
        <v>175.5</v>
      </c>
      <c r="AD171" s="4">
        <f t="shared" si="17"/>
        <v>-1.89</v>
      </c>
      <c r="AG171" s="4">
        <f t="shared" si="18"/>
        <v>0</v>
      </c>
      <c r="AH171" s="13" t="str">
        <f t="shared" si="52"/>
        <v/>
      </c>
      <c r="AI171" s="4" t="str">
        <f t="shared" si="20"/>
        <v/>
      </c>
      <c r="AK171" s="2">
        <f t="shared" si="45"/>
        <v>58.5</v>
      </c>
      <c r="AL171" s="4">
        <f t="shared" si="21"/>
        <v>5.85</v>
      </c>
      <c r="AM171" s="4">
        <f t="shared" si="22"/>
        <v>-1.7018</v>
      </c>
      <c r="AP171" s="4">
        <f t="shared" si="23"/>
        <v>0</v>
      </c>
      <c r="AQ171" s="13" t="str">
        <f t="shared" si="53"/>
        <v/>
      </c>
      <c r="AR171" s="4" t="str">
        <f t="shared" si="25"/>
        <v/>
      </c>
      <c r="AT171" s="2">
        <f t="shared" si="46"/>
        <v>58.5</v>
      </c>
      <c r="AU171" s="4">
        <f t="shared" si="26"/>
        <v>5.85</v>
      </c>
      <c r="AV171" s="4">
        <f t="shared" si="27"/>
        <v>-1.7018</v>
      </c>
      <c r="AY171" s="4">
        <f t="shared" si="28"/>
        <v>0</v>
      </c>
      <c r="AZ171" s="13" t="str">
        <f t="shared" si="54"/>
        <v/>
      </c>
      <c r="BA171" s="4" t="str">
        <f t="shared" si="30"/>
        <v/>
      </c>
      <c r="BC171" s="2">
        <f t="shared" si="47"/>
        <v>58.5</v>
      </c>
      <c r="BD171" s="4">
        <f t="shared" si="31"/>
        <v>5.85</v>
      </c>
      <c r="BE171" s="4">
        <f t="shared" si="32"/>
        <v>-1.7018</v>
      </c>
      <c r="BH171" s="4">
        <f t="shared" si="33"/>
        <v>0</v>
      </c>
      <c r="BI171" s="13" t="str">
        <f t="shared" si="55"/>
        <v/>
      </c>
      <c r="BJ171" s="4" t="str">
        <f t="shared" si="35"/>
        <v/>
      </c>
      <c r="BL171" s="2">
        <f t="shared" si="48"/>
        <v>58.5</v>
      </c>
      <c r="BM171" s="4">
        <f t="shared" si="36"/>
        <v>5.85</v>
      </c>
      <c r="BN171" s="4">
        <f t="shared" si="37"/>
        <v>-1.7018</v>
      </c>
      <c r="BQ171" s="4">
        <f t="shared" si="38"/>
        <v>0</v>
      </c>
      <c r="BR171" s="13" t="str">
        <f t="shared" si="56"/>
        <v/>
      </c>
      <c r="BS171" s="4" t="str">
        <f t="shared" si="40"/>
        <v/>
      </c>
    </row>
    <row r="172">
      <c r="A172" s="2">
        <f t="shared" si="41"/>
        <v>59</v>
      </c>
      <c r="B172" s="4">
        <f t="shared" si="1"/>
        <v>5.9</v>
      </c>
      <c r="C172" s="4">
        <f t="shared" si="2"/>
        <v>-1.7272</v>
      </c>
      <c r="F172" s="4">
        <f t="shared" si="3"/>
        <v>0</v>
      </c>
      <c r="G172" s="13" t="str">
        <f t="shared" si="49"/>
        <v/>
      </c>
      <c r="H172" s="4" t="str">
        <f t="shared" si="5"/>
        <v/>
      </c>
      <c r="J172" s="2">
        <f t="shared" si="42"/>
        <v>59</v>
      </c>
      <c r="K172" s="4">
        <f t="shared" si="6"/>
        <v>5.9</v>
      </c>
      <c r="L172" s="4">
        <f t="shared" si="7"/>
        <v>-1.7272</v>
      </c>
      <c r="O172" s="4">
        <f t="shared" si="8"/>
        <v>0</v>
      </c>
      <c r="P172" s="13" t="str">
        <f t="shared" si="50"/>
        <v/>
      </c>
      <c r="Q172" s="4" t="str">
        <f t="shared" si="10"/>
        <v/>
      </c>
      <c r="S172" s="2">
        <f t="shared" si="43"/>
        <v>59</v>
      </c>
      <c r="T172" s="4">
        <f t="shared" si="11"/>
        <v>177</v>
      </c>
      <c r="U172" s="4">
        <f t="shared" si="12"/>
        <v>-1.98</v>
      </c>
      <c r="V172" s="2">
        <v>150.625</v>
      </c>
      <c r="W172" s="4">
        <f>155+7/16</f>
        <v>155.4375</v>
      </c>
      <c r="X172" s="4">
        <f t="shared" si="13"/>
        <v>4.8125</v>
      </c>
      <c r="Y172" s="13">
        <f t="shared" si="51"/>
        <v>1</v>
      </c>
      <c r="Z172" s="4">
        <f t="shared" si="15"/>
        <v>0</v>
      </c>
      <c r="AB172" s="2">
        <f t="shared" si="44"/>
        <v>59</v>
      </c>
      <c r="AC172" s="4">
        <f t="shared" si="16"/>
        <v>177</v>
      </c>
      <c r="AD172" s="4">
        <f t="shared" si="17"/>
        <v>-1.92</v>
      </c>
      <c r="AE172" s="4">
        <f>150.625+1/32</f>
        <v>150.65625</v>
      </c>
      <c r="AF172" s="4">
        <f>155.375+1/32</f>
        <v>155.40625</v>
      </c>
      <c r="AG172" s="4">
        <f t="shared" si="18"/>
        <v>4.75</v>
      </c>
      <c r="AH172" s="13">
        <f t="shared" si="52"/>
        <v>1</v>
      </c>
      <c r="AI172" s="4">
        <f t="shared" si="20"/>
        <v>0</v>
      </c>
      <c r="AK172" s="2">
        <f t="shared" si="45"/>
        <v>59</v>
      </c>
      <c r="AL172" s="4">
        <f t="shared" si="21"/>
        <v>5.9</v>
      </c>
      <c r="AM172" s="4">
        <f t="shared" si="22"/>
        <v>-1.7272</v>
      </c>
      <c r="AP172" s="4">
        <f t="shared" si="23"/>
        <v>0</v>
      </c>
      <c r="AQ172" s="13" t="str">
        <f t="shared" si="53"/>
        <v/>
      </c>
      <c r="AR172" s="4" t="str">
        <f t="shared" si="25"/>
        <v/>
      </c>
      <c r="AT172" s="2">
        <f t="shared" si="46"/>
        <v>59</v>
      </c>
      <c r="AU172" s="4">
        <f t="shared" si="26"/>
        <v>5.9</v>
      </c>
      <c r="AV172" s="4">
        <f t="shared" si="27"/>
        <v>-1.7272</v>
      </c>
      <c r="AY172" s="4">
        <f t="shared" si="28"/>
        <v>0</v>
      </c>
      <c r="AZ172" s="13" t="str">
        <f t="shared" si="54"/>
        <v/>
      </c>
      <c r="BA172" s="4" t="str">
        <f t="shared" si="30"/>
        <v/>
      </c>
      <c r="BC172" s="2">
        <f t="shared" si="47"/>
        <v>59</v>
      </c>
      <c r="BD172" s="4">
        <f t="shared" si="31"/>
        <v>5.9</v>
      </c>
      <c r="BE172" s="4">
        <f t="shared" si="32"/>
        <v>-1.7272</v>
      </c>
      <c r="BH172" s="4">
        <f t="shared" si="33"/>
        <v>0</v>
      </c>
      <c r="BI172" s="13" t="str">
        <f t="shared" si="55"/>
        <v/>
      </c>
      <c r="BJ172" s="4" t="str">
        <f t="shared" si="35"/>
        <v/>
      </c>
      <c r="BL172" s="2">
        <f t="shared" si="48"/>
        <v>59</v>
      </c>
      <c r="BM172" s="4">
        <f t="shared" si="36"/>
        <v>5.9</v>
      </c>
      <c r="BN172" s="4">
        <f t="shared" si="37"/>
        <v>-1.7272</v>
      </c>
      <c r="BQ172" s="4">
        <f t="shared" si="38"/>
        <v>0</v>
      </c>
      <c r="BR172" s="13" t="str">
        <f t="shared" si="56"/>
        <v/>
      </c>
      <c r="BS172" s="4" t="str">
        <f t="shared" si="40"/>
        <v/>
      </c>
    </row>
    <row r="173">
      <c r="A173" s="2">
        <f t="shared" si="41"/>
        <v>59.5</v>
      </c>
      <c r="B173" s="4">
        <f t="shared" si="1"/>
        <v>5.95</v>
      </c>
      <c r="C173" s="4">
        <f t="shared" si="2"/>
        <v>-1.7526</v>
      </c>
      <c r="F173" s="4">
        <f t="shared" si="3"/>
        <v>0</v>
      </c>
      <c r="G173" s="13" t="str">
        <f t="shared" si="49"/>
        <v/>
      </c>
      <c r="H173" s="4" t="str">
        <f t="shared" si="5"/>
        <v/>
      </c>
      <c r="J173" s="2">
        <f t="shared" si="42"/>
        <v>59.5</v>
      </c>
      <c r="K173" s="4">
        <f t="shared" si="6"/>
        <v>5.95</v>
      </c>
      <c r="L173" s="4">
        <f t="shared" si="7"/>
        <v>-1.7526</v>
      </c>
      <c r="O173" s="4">
        <f t="shared" si="8"/>
        <v>0</v>
      </c>
      <c r="P173" s="13" t="str">
        <f t="shared" si="50"/>
        <v/>
      </c>
      <c r="Q173" s="4" t="str">
        <f t="shared" si="10"/>
        <v/>
      </c>
      <c r="S173" s="2">
        <f t="shared" si="43"/>
        <v>59.5</v>
      </c>
      <c r="T173" s="4">
        <f t="shared" si="11"/>
        <v>178.5</v>
      </c>
      <c r="U173" s="4">
        <f t="shared" si="12"/>
        <v>-2.01</v>
      </c>
      <c r="X173" s="4">
        <f t="shared" si="13"/>
        <v>0</v>
      </c>
      <c r="Y173" s="13" t="str">
        <f t="shared" si="51"/>
        <v/>
      </c>
      <c r="Z173" s="4" t="str">
        <f t="shared" si="15"/>
        <v/>
      </c>
      <c r="AB173" s="2">
        <f t="shared" si="44"/>
        <v>59.5</v>
      </c>
      <c r="AC173" s="4">
        <f t="shared" si="16"/>
        <v>178.5</v>
      </c>
      <c r="AD173" s="4">
        <f t="shared" si="17"/>
        <v>-1.95</v>
      </c>
      <c r="AG173" s="4">
        <f t="shared" si="18"/>
        <v>0</v>
      </c>
      <c r="AH173" s="13" t="str">
        <f t="shared" si="52"/>
        <v/>
      </c>
      <c r="AI173" s="4" t="str">
        <f t="shared" si="20"/>
        <v/>
      </c>
      <c r="AK173" s="2">
        <f t="shared" si="45"/>
        <v>59.5</v>
      </c>
      <c r="AL173" s="4">
        <f t="shared" si="21"/>
        <v>5.95</v>
      </c>
      <c r="AM173" s="4">
        <f t="shared" si="22"/>
        <v>-1.7526</v>
      </c>
      <c r="AP173" s="4">
        <f t="shared" si="23"/>
        <v>0</v>
      </c>
      <c r="AQ173" s="13" t="str">
        <f t="shared" si="53"/>
        <v/>
      </c>
      <c r="AR173" s="4" t="str">
        <f t="shared" si="25"/>
        <v/>
      </c>
      <c r="AT173" s="2">
        <f t="shared" si="46"/>
        <v>59.5</v>
      </c>
      <c r="AU173" s="4">
        <f t="shared" si="26"/>
        <v>5.95</v>
      </c>
      <c r="AV173" s="4">
        <f t="shared" si="27"/>
        <v>-1.7526</v>
      </c>
      <c r="AY173" s="4">
        <f t="shared" si="28"/>
        <v>0</v>
      </c>
      <c r="AZ173" s="13" t="str">
        <f t="shared" si="54"/>
        <v/>
      </c>
      <c r="BA173" s="4" t="str">
        <f t="shared" si="30"/>
        <v/>
      </c>
      <c r="BC173" s="2">
        <f t="shared" si="47"/>
        <v>59.5</v>
      </c>
      <c r="BD173" s="4">
        <f t="shared" si="31"/>
        <v>5.95</v>
      </c>
      <c r="BE173" s="4">
        <f t="shared" si="32"/>
        <v>-1.7526</v>
      </c>
      <c r="BH173" s="4">
        <f t="shared" si="33"/>
        <v>0</v>
      </c>
      <c r="BI173" s="13" t="str">
        <f t="shared" si="55"/>
        <v/>
      </c>
      <c r="BJ173" s="4" t="str">
        <f t="shared" si="35"/>
        <v/>
      </c>
      <c r="BL173" s="2">
        <f t="shared" si="48"/>
        <v>59.5</v>
      </c>
      <c r="BM173" s="4">
        <f t="shared" si="36"/>
        <v>5.95</v>
      </c>
      <c r="BN173" s="4">
        <f t="shared" si="37"/>
        <v>-1.7526</v>
      </c>
      <c r="BQ173" s="4">
        <f t="shared" si="38"/>
        <v>0</v>
      </c>
      <c r="BR173" s="13" t="str">
        <f t="shared" si="56"/>
        <v/>
      </c>
      <c r="BS173" s="4" t="str">
        <f t="shared" si="40"/>
        <v/>
      </c>
    </row>
    <row r="174">
      <c r="A174" s="2">
        <f t="shared" si="41"/>
        <v>60</v>
      </c>
      <c r="B174" s="4">
        <f t="shared" si="1"/>
        <v>6</v>
      </c>
      <c r="C174" s="4">
        <f t="shared" si="2"/>
        <v>-1.778</v>
      </c>
      <c r="F174" s="4">
        <f t="shared" si="3"/>
        <v>0</v>
      </c>
      <c r="G174" s="13" t="str">
        <f t="shared" si="49"/>
        <v/>
      </c>
      <c r="H174" s="4" t="str">
        <f t="shared" si="5"/>
        <v/>
      </c>
      <c r="J174" s="2">
        <f t="shared" si="42"/>
        <v>60</v>
      </c>
      <c r="K174" s="4">
        <f t="shared" si="6"/>
        <v>6</v>
      </c>
      <c r="L174" s="4">
        <f t="shared" si="7"/>
        <v>-1.778</v>
      </c>
      <c r="O174" s="4">
        <f t="shared" si="8"/>
        <v>0</v>
      </c>
      <c r="P174" s="13" t="str">
        <f t="shared" si="50"/>
        <v/>
      </c>
      <c r="Q174" s="4" t="str">
        <f t="shared" si="10"/>
        <v/>
      </c>
      <c r="S174" s="2">
        <f t="shared" si="43"/>
        <v>60</v>
      </c>
      <c r="T174" s="4">
        <f t="shared" si="11"/>
        <v>180</v>
      </c>
      <c r="U174" s="4">
        <f t="shared" si="12"/>
        <v>-2.04</v>
      </c>
      <c r="V174" s="2">
        <v>150.625</v>
      </c>
      <c r="W174" s="4">
        <f>155+7/16</f>
        <v>155.4375</v>
      </c>
      <c r="X174" s="4">
        <f t="shared" si="13"/>
        <v>4.8125</v>
      </c>
      <c r="Y174" s="13">
        <f t="shared" si="51"/>
        <v>1</v>
      </c>
      <c r="Z174" s="4">
        <f t="shared" si="15"/>
        <v>0</v>
      </c>
      <c r="AB174" s="2">
        <f t="shared" si="44"/>
        <v>60</v>
      </c>
      <c r="AC174" s="4">
        <f t="shared" si="16"/>
        <v>180</v>
      </c>
      <c r="AD174" s="4">
        <f t="shared" si="17"/>
        <v>-1.98</v>
      </c>
      <c r="AE174" s="4">
        <f>150.625+1/32</f>
        <v>150.65625</v>
      </c>
      <c r="AF174" s="4">
        <f>155.375+1/32</f>
        <v>155.40625</v>
      </c>
      <c r="AG174" s="4">
        <f t="shared" si="18"/>
        <v>4.75</v>
      </c>
      <c r="AH174" s="13">
        <f t="shared" si="52"/>
        <v>1</v>
      </c>
      <c r="AI174" s="4">
        <f t="shared" si="20"/>
        <v>0</v>
      </c>
      <c r="AK174" s="2">
        <f t="shared" si="45"/>
        <v>60</v>
      </c>
      <c r="AL174" s="4">
        <f t="shared" si="21"/>
        <v>6</v>
      </c>
      <c r="AM174" s="4">
        <f t="shared" si="22"/>
        <v>-1.778</v>
      </c>
      <c r="AP174" s="4">
        <f t="shared" si="23"/>
        <v>0</v>
      </c>
      <c r="AQ174" s="13" t="str">
        <f t="shared" si="53"/>
        <v/>
      </c>
      <c r="AR174" s="4" t="str">
        <f t="shared" si="25"/>
        <v/>
      </c>
      <c r="AT174" s="2">
        <f t="shared" si="46"/>
        <v>60</v>
      </c>
      <c r="AU174" s="4">
        <f t="shared" si="26"/>
        <v>6</v>
      </c>
      <c r="AV174" s="4">
        <f t="shared" si="27"/>
        <v>-1.778</v>
      </c>
      <c r="AY174" s="4">
        <f t="shared" si="28"/>
        <v>0</v>
      </c>
      <c r="AZ174" s="13" t="str">
        <f t="shared" si="54"/>
        <v/>
      </c>
      <c r="BA174" s="4" t="str">
        <f t="shared" si="30"/>
        <v/>
      </c>
      <c r="BC174" s="2">
        <f t="shared" si="47"/>
        <v>60</v>
      </c>
      <c r="BD174" s="4">
        <f t="shared" si="31"/>
        <v>6</v>
      </c>
      <c r="BE174" s="4">
        <f t="shared" si="32"/>
        <v>-1.778</v>
      </c>
      <c r="BH174" s="4">
        <f t="shared" si="33"/>
        <v>0</v>
      </c>
      <c r="BI174" s="13" t="str">
        <f t="shared" si="55"/>
        <v/>
      </c>
      <c r="BJ174" s="4" t="str">
        <f t="shared" si="35"/>
        <v/>
      </c>
      <c r="BL174" s="2">
        <f t="shared" si="48"/>
        <v>60</v>
      </c>
      <c r="BM174" s="4">
        <f t="shared" si="36"/>
        <v>6</v>
      </c>
      <c r="BN174" s="4">
        <f t="shared" si="37"/>
        <v>-1.778</v>
      </c>
      <c r="BQ174" s="4">
        <f t="shared" si="38"/>
        <v>0</v>
      </c>
      <c r="BR174" s="13" t="str">
        <f t="shared" si="56"/>
        <v/>
      </c>
      <c r="BS174" s="4" t="str">
        <f t="shared" si="40"/>
        <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8.0"/>
    <col customWidth="1" min="57" max="57" width="10.8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8.38"/>
    <col customWidth="1" min="66" max="66" width="6.63"/>
    <col customWidth="1" min="67" max="68" width="8.88"/>
    <col customWidth="1" min="69" max="69" width="12.63"/>
    <col customWidth="1" min="70" max="70" width="6.13"/>
    <col customWidth="1" min="71" max="72" width="12.63"/>
  </cols>
  <sheetData>
    <row r="1">
      <c r="A1" s="1"/>
      <c r="D1" s="2"/>
    </row>
    <row r="2">
      <c r="A2" s="2" t="s">
        <v>1</v>
      </c>
      <c r="B2" s="2" t="s">
        <v>38</v>
      </c>
      <c r="D2" s="1" t="s">
        <v>3</v>
      </c>
    </row>
    <row r="3">
      <c r="A3" s="2" t="s">
        <v>4</v>
      </c>
      <c r="B3" s="28">
        <v>5.0</v>
      </c>
      <c r="D3" s="2" t="s">
        <v>5</v>
      </c>
    </row>
    <row r="4">
      <c r="A4" s="2" t="s">
        <v>40</v>
      </c>
      <c r="B4" s="2">
        <v>0.5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42.92842153</v>
      </c>
    </row>
    <row r="12">
      <c r="A12" s="2" t="s">
        <v>19</v>
      </c>
      <c r="B12" s="7">
        <f>B11*(B3/100)/(0.000015)</f>
        <v>143094.7384</v>
      </c>
    </row>
    <row r="13">
      <c r="A13" s="9" t="s">
        <v>20</v>
      </c>
      <c r="B13" s="2">
        <v>2.99</v>
      </c>
    </row>
    <row r="14">
      <c r="A14" s="1"/>
      <c r="B14" s="8"/>
      <c r="E14" s="2"/>
    </row>
    <row r="15">
      <c r="A15" s="1" t="s">
        <v>21</v>
      </c>
      <c r="B15" s="8"/>
      <c r="AK15" s="2" t="s">
        <v>116</v>
      </c>
      <c r="AT15" s="2" t="s">
        <v>117</v>
      </c>
    </row>
    <row r="16">
      <c r="A16" s="2"/>
      <c r="AK16" s="2" t="s">
        <v>118</v>
      </c>
      <c r="AT16" s="2" t="s">
        <v>101</v>
      </c>
    </row>
    <row r="17">
      <c r="A17" s="1" t="s">
        <v>22</v>
      </c>
      <c r="B17" s="2" t="s">
        <v>46</v>
      </c>
      <c r="C17" s="2">
        <v>11.16</v>
      </c>
      <c r="J17" s="1" t="s">
        <v>23</v>
      </c>
      <c r="K17" s="2" t="s">
        <v>46</v>
      </c>
      <c r="L17" s="2">
        <v>11.16</v>
      </c>
      <c r="S17" s="1" t="s">
        <v>24</v>
      </c>
      <c r="T17" s="2" t="s">
        <v>46</v>
      </c>
      <c r="U17" s="2">
        <v>11.18</v>
      </c>
      <c r="AB17" s="1" t="s">
        <v>25</v>
      </c>
      <c r="AC17" s="2" t="s">
        <v>46</v>
      </c>
      <c r="AD17" s="2">
        <v>11.18</v>
      </c>
      <c r="AK17" s="1" t="s">
        <v>25</v>
      </c>
      <c r="AL17" s="40">
        <v>44893.0</v>
      </c>
      <c r="AT17" s="1" t="s">
        <v>25</v>
      </c>
      <c r="AU17" s="40">
        <v>44893.0</v>
      </c>
      <c r="BC17" s="1" t="s">
        <v>86</v>
      </c>
      <c r="BD17" s="2" t="s">
        <v>46</v>
      </c>
      <c r="BL17" s="37" t="s">
        <v>87</v>
      </c>
      <c r="BM17" s="2" t="s">
        <v>46</v>
      </c>
      <c r="BN17" s="15"/>
      <c r="BO17" s="15"/>
      <c r="BP17" s="15"/>
      <c r="BQ17" s="15"/>
      <c r="BR17" s="15"/>
      <c r="BT17" s="15"/>
    </row>
    <row r="18">
      <c r="A18" s="9" t="s">
        <v>26</v>
      </c>
      <c r="B18" s="2">
        <v>4.4375</v>
      </c>
      <c r="D18" s="2" t="s">
        <v>47</v>
      </c>
      <c r="E18" s="4">
        <f>pi()*((0.5)^2-((($B$3-2*$B$4)/$B$3)*0.5)^2)</f>
        <v>0.2827433388</v>
      </c>
      <c r="H18" s="2" t="s">
        <v>48</v>
      </c>
      <c r="J18" s="9" t="s">
        <v>26</v>
      </c>
      <c r="K18" s="2">
        <f>B18</f>
        <v>4.4375</v>
      </c>
      <c r="M18" s="2" t="s">
        <v>47</v>
      </c>
      <c r="N18" s="4">
        <f>pi()*((0.5)^2-((($B$3-2*$B$4)/$B$3)*0.5)^2)</f>
        <v>0.2827433388</v>
      </c>
      <c r="Q18" s="2" t="s">
        <v>48</v>
      </c>
      <c r="S18" s="9" t="s">
        <v>26</v>
      </c>
      <c r="T18" s="2">
        <v>4.375</v>
      </c>
      <c r="V18" s="2" t="s">
        <v>47</v>
      </c>
      <c r="W18" s="4">
        <f>pi()*((0.5)^2-((($B$3-2*$B$4)/$B$3)*0.5)^2)</f>
        <v>0.2827433388</v>
      </c>
      <c r="Z18" s="2" t="s">
        <v>48</v>
      </c>
      <c r="AB18" s="9" t="s">
        <v>26</v>
      </c>
      <c r="AC18" s="2">
        <f>4.375</f>
        <v>4.375</v>
      </c>
      <c r="AE18" s="2" t="s">
        <v>47</v>
      </c>
      <c r="AF18" s="4">
        <f>pi()*((0.5)^2-((($B$3-2*$B$4)/$B$3)*0.5)^2)</f>
        <v>0.2827433388</v>
      </c>
      <c r="AI18" s="2" t="s">
        <v>48</v>
      </c>
      <c r="AK18" s="9" t="s">
        <v>26</v>
      </c>
      <c r="AL18" s="2">
        <f>AP54</f>
        <v>4.28125</v>
      </c>
      <c r="AN18" s="2" t="s">
        <v>47</v>
      </c>
      <c r="AO18" s="4">
        <f>pi()*((0.5)^2-((($B$3-2*$B$4)/$B$3)*0.5)^2)</f>
        <v>0.2827433388</v>
      </c>
      <c r="AR18" s="2" t="s">
        <v>48</v>
      </c>
      <c r="AT18" s="9" t="s">
        <v>26</v>
      </c>
      <c r="AU18" s="2">
        <f>AY154</f>
        <v>4.28125</v>
      </c>
      <c r="AW18" s="2" t="s">
        <v>47</v>
      </c>
      <c r="AX18" s="4">
        <f>pi()*((0.5)^2-((($B$3-2*$B$4)/$B$3)*0.5)^2)</f>
        <v>0.2827433388</v>
      </c>
      <c r="BA18" s="2" t="s">
        <v>48</v>
      </c>
      <c r="BC18" s="9" t="s">
        <v>26</v>
      </c>
      <c r="BD18" s="2">
        <v>4.5</v>
      </c>
      <c r="BF18" s="2" t="s">
        <v>47</v>
      </c>
      <c r="BG18" s="4">
        <f>pi()*((0.5)^2-((($B$3-2*$B$4)/$B$3)*0.5)^2)</f>
        <v>0.2827433388</v>
      </c>
      <c r="BJ18" s="2" t="s">
        <v>48</v>
      </c>
      <c r="BL18" s="16" t="s">
        <v>26</v>
      </c>
      <c r="BM18" s="19">
        <v>4.5</v>
      </c>
      <c r="BN18" s="17"/>
      <c r="BO18" s="2" t="s">
        <v>47</v>
      </c>
      <c r="BP18" s="4">
        <f>pi()*((0.5)^2-((($B$3-2*$B$4)/$B$3)*0.5)^2)</f>
        <v>0.2827433388</v>
      </c>
      <c r="BQ18" s="17"/>
      <c r="BR18" s="17"/>
      <c r="BS18" s="2" t="s">
        <v>48</v>
      </c>
      <c r="BT18" s="17"/>
    </row>
    <row r="19">
      <c r="A19" s="9" t="s">
        <v>27</v>
      </c>
      <c r="B19" s="2">
        <v>9.5</v>
      </c>
      <c r="D19" s="2" t="s">
        <v>49</v>
      </c>
      <c r="E19" s="4">
        <f>0.5*sum(H24:H174)</f>
        <v>0.104692139</v>
      </c>
      <c r="H19" s="2">
        <v>0.98</v>
      </c>
      <c r="J19" s="9" t="s">
        <v>27</v>
      </c>
      <c r="K19" s="2">
        <v>14.3</v>
      </c>
      <c r="M19" s="2" t="s">
        <v>49</v>
      </c>
      <c r="N19" s="4">
        <f>0.5*sum(Q24:Q174)</f>
        <v>0.1098676207</v>
      </c>
      <c r="Q19" s="2">
        <v>0.98</v>
      </c>
      <c r="S19" s="9" t="s">
        <v>27</v>
      </c>
      <c r="T19" s="2">
        <v>19.3</v>
      </c>
      <c r="V19" s="2" t="s">
        <v>49</v>
      </c>
      <c r="W19" s="4">
        <f>0.5*sum(Z24:Z174)</f>
        <v>0.1093418154</v>
      </c>
      <c r="Z19" s="2">
        <v>0.98</v>
      </c>
      <c r="AB19" s="9" t="s">
        <v>27</v>
      </c>
      <c r="AC19" s="2">
        <v>24.3</v>
      </c>
      <c r="AE19" s="2" t="s">
        <v>49</v>
      </c>
      <c r="AF19" s="4">
        <f>0.5*sum(AI24:AI174)</f>
        <v>0.105223142</v>
      </c>
      <c r="AI19" s="2">
        <v>0.98</v>
      </c>
      <c r="AK19" s="9" t="s">
        <v>27</v>
      </c>
      <c r="AL19" s="2">
        <v>29.3</v>
      </c>
      <c r="AN19" s="2" t="s">
        <v>49</v>
      </c>
      <c r="AO19" s="4">
        <f>0.5*sum(AR24:AR174)</f>
        <v>0.08723940525</v>
      </c>
      <c r="AR19" s="2">
        <v>0.98</v>
      </c>
      <c r="AT19" s="9" t="s">
        <v>27</v>
      </c>
      <c r="AU19" s="2">
        <v>34.3</v>
      </c>
      <c r="AW19" s="2" t="s">
        <v>49</v>
      </c>
      <c r="AX19" s="4">
        <f>0.5*sum(BA24:BA174)</f>
        <v>0.08880474467</v>
      </c>
      <c r="BA19" s="2">
        <v>0.98</v>
      </c>
      <c r="BC19" s="9" t="s">
        <v>27</v>
      </c>
      <c r="BD19" s="2">
        <v>39.3</v>
      </c>
      <c r="BF19" s="2" t="s">
        <v>49</v>
      </c>
      <c r="BG19" s="4">
        <f>0.5*sum(BJ24:BJ174)</f>
        <v>0</v>
      </c>
      <c r="BJ19" s="2">
        <v>0.98</v>
      </c>
      <c r="BL19" s="16" t="s">
        <v>27</v>
      </c>
      <c r="BM19" s="38">
        <v>44.3</v>
      </c>
      <c r="BN19" s="17"/>
      <c r="BO19" s="2" t="s">
        <v>49</v>
      </c>
      <c r="BP19" s="4">
        <f>0.5*sum(BS24:BS174)</f>
        <v>0</v>
      </c>
      <c r="BQ19" s="17"/>
      <c r="BR19" s="17"/>
      <c r="BS19" s="2">
        <v>0.98</v>
      </c>
      <c r="BT19" s="17"/>
    </row>
    <row r="20">
      <c r="A20" s="2" t="s">
        <v>28</v>
      </c>
      <c r="B20" s="12">
        <f>convert($B6,"in","cm")+B19-$B7-convert($B9,"in","cm")</f>
        <v>5.2625</v>
      </c>
      <c r="D20" s="2" t="s">
        <v>50</v>
      </c>
      <c r="E20" s="4">
        <f>E19/(0.5*E18)</f>
        <v>0.7405453964</v>
      </c>
      <c r="J20" s="2" t="s">
        <v>28</v>
      </c>
      <c r="K20" s="12">
        <f>convert($B6,"in","cm")+K19-$B7-convert($B9,"in","cm")</f>
        <v>10.0625</v>
      </c>
      <c r="M20" s="2" t="s">
        <v>50</v>
      </c>
      <c r="N20" s="4">
        <f>N19/(0.5*N18)</f>
        <v>0.7771544407</v>
      </c>
      <c r="S20" s="2" t="s">
        <v>28</v>
      </c>
      <c r="T20" s="12">
        <f>convert($B6,"in","cm")+T19-$B7-convert($B9,"in","cm")</f>
        <v>15.0625</v>
      </c>
      <c r="V20" s="2" t="s">
        <v>50</v>
      </c>
      <c r="W20" s="4">
        <f>W19/(0.5*W18)</f>
        <v>0.7734351292</v>
      </c>
      <c r="AB20" s="2" t="s">
        <v>28</v>
      </c>
      <c r="AC20" s="12">
        <f>convert($B6,"in","cm")+AC19-$B7-convert($B9,"in","cm")</f>
        <v>20.0625</v>
      </c>
      <c r="AE20" s="2" t="s">
        <v>50</v>
      </c>
      <c r="AF20" s="4">
        <f>AF19/(0.5*AF18)</f>
        <v>0.7443014747</v>
      </c>
      <c r="AK20" s="2" t="s">
        <v>28</v>
      </c>
      <c r="AL20" s="12">
        <f>convert($B6,"in","cm")+AL19-$B7-convert($B9,"in","cm")</f>
        <v>25.0625</v>
      </c>
      <c r="AN20" s="2" t="s">
        <v>50</v>
      </c>
      <c r="AO20" s="4">
        <f>AO19/(0.5*AO18)</f>
        <v>0.6170925591</v>
      </c>
      <c r="AT20" s="2" t="s">
        <v>28</v>
      </c>
      <c r="AU20" s="12">
        <f>convert($B6,"in","cm")+AU19-$B7-convert($B9,"in","cm")</f>
        <v>30.0625</v>
      </c>
      <c r="AW20" s="2" t="s">
        <v>50</v>
      </c>
      <c r="AX20" s="4">
        <f>AX19/(0.5*AX18)</f>
        <v>0.6281650704</v>
      </c>
      <c r="BC20" s="2" t="s">
        <v>28</v>
      </c>
      <c r="BD20" s="12">
        <f>convert($B6,"in","cm")+BD19-$B7-convert($B9,"in","cm")</f>
        <v>35.0625</v>
      </c>
      <c r="BF20" s="2" t="s">
        <v>50</v>
      </c>
      <c r="BG20" s="4">
        <f>BG19/(0.5*BG18)</f>
        <v>0</v>
      </c>
      <c r="BL20" s="15" t="s">
        <v>28</v>
      </c>
      <c r="BM20" s="18">
        <f>convert($B6,"in","cm")+BM19-$B7-convert($B9,"in","cm")</f>
        <v>40.0625</v>
      </c>
      <c r="BN20" s="15"/>
      <c r="BO20" s="2" t="s">
        <v>50</v>
      </c>
      <c r="BP20" s="4">
        <f>BP19/(0.5*BP18)</f>
        <v>0</v>
      </c>
      <c r="BQ20" s="15"/>
      <c r="BR20" s="15"/>
      <c r="BT20" s="15"/>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O21" s="17"/>
      <c r="BP21" s="17"/>
      <c r="BQ21" s="17"/>
      <c r="BR21" s="17"/>
      <c r="BS21" s="2" t="s">
        <v>51</v>
      </c>
      <c r="BT21" s="17"/>
    </row>
    <row r="22">
      <c r="A22" s="9" t="s">
        <v>30</v>
      </c>
      <c r="B22" s="2">
        <f>25*3</f>
        <v>75</v>
      </c>
      <c r="C22" s="2"/>
      <c r="H22" s="20" t="s">
        <v>52</v>
      </c>
      <c r="J22" s="9" t="s">
        <v>30</v>
      </c>
      <c r="K22" s="2">
        <f>25*3</f>
        <v>75</v>
      </c>
      <c r="L22" s="2"/>
      <c r="Q22" s="20" t="s">
        <v>52</v>
      </c>
      <c r="S22" s="9" t="s">
        <v>30</v>
      </c>
      <c r="T22" s="2">
        <f>25*3</f>
        <v>75</v>
      </c>
      <c r="U22" s="2"/>
      <c r="Z22" s="20" t="s">
        <v>52</v>
      </c>
      <c r="AB22" s="9" t="s">
        <v>30</v>
      </c>
      <c r="AC22" s="2">
        <f>25*3</f>
        <v>75</v>
      </c>
      <c r="AD22" s="2"/>
      <c r="AI22" s="20" t="s">
        <v>52</v>
      </c>
      <c r="AK22" s="9" t="s">
        <v>30</v>
      </c>
      <c r="AL22" s="2">
        <f>25*3</f>
        <v>75</v>
      </c>
      <c r="AM22" s="2"/>
      <c r="AR22" s="20" t="s">
        <v>52</v>
      </c>
      <c r="AT22" s="9" t="s">
        <v>30</v>
      </c>
      <c r="AU22" s="2">
        <f>25*3</f>
        <v>75</v>
      </c>
      <c r="AV22" s="2"/>
      <c r="BA22" s="20" t="s">
        <v>52</v>
      </c>
      <c r="BC22" s="9" t="s">
        <v>30</v>
      </c>
      <c r="BD22" s="2">
        <f>25*3</f>
        <v>75</v>
      </c>
      <c r="BE22" s="2"/>
      <c r="BJ22" s="20" t="s">
        <v>52</v>
      </c>
      <c r="BL22" s="16" t="s">
        <v>30</v>
      </c>
      <c r="BM22" s="2">
        <f>25*3</f>
        <v>75</v>
      </c>
      <c r="BN22" s="2"/>
      <c r="BO22" s="17"/>
      <c r="BP22" s="17"/>
      <c r="BQ22" s="17"/>
      <c r="BR22" s="17"/>
      <c r="BS22" s="20" t="s">
        <v>52</v>
      </c>
      <c r="BT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1" t="s">
        <v>53</v>
      </c>
      <c r="U23" s="1" t="s">
        <v>33</v>
      </c>
      <c r="V23" s="1" t="s">
        <v>34</v>
      </c>
      <c r="W23" s="1" t="s">
        <v>35</v>
      </c>
      <c r="X23" s="1" t="s">
        <v>36</v>
      </c>
      <c r="Y23" s="1" t="s">
        <v>37</v>
      </c>
      <c r="Z23" s="1" t="s">
        <v>54</v>
      </c>
      <c r="AA23" s="1"/>
      <c r="AB23" s="1" t="s">
        <v>31</v>
      </c>
      <c r="AC23" s="1" t="s">
        <v>53</v>
      </c>
      <c r="AD23" s="1" t="s">
        <v>33</v>
      </c>
      <c r="AE23" s="1" t="s">
        <v>34</v>
      </c>
      <c r="AF23" s="1" t="s">
        <v>35</v>
      </c>
      <c r="AG23" s="1" t="s">
        <v>36</v>
      </c>
      <c r="AH23" s="1" t="s">
        <v>37</v>
      </c>
      <c r="AI23" s="1" t="s">
        <v>54</v>
      </c>
      <c r="AJ23" s="1"/>
      <c r="AK23" s="1" t="s">
        <v>31</v>
      </c>
      <c r="AL23" s="1" t="s">
        <v>53</v>
      </c>
      <c r="AM23" s="1" t="s">
        <v>33</v>
      </c>
      <c r="AN23" s="1" t="s">
        <v>34</v>
      </c>
      <c r="AO23" s="1" t="s">
        <v>35</v>
      </c>
      <c r="AP23" s="1" t="s">
        <v>36</v>
      </c>
      <c r="AQ23" s="1" t="s">
        <v>37</v>
      </c>
      <c r="AR23" s="1" t="s">
        <v>54</v>
      </c>
      <c r="AS23" s="1"/>
      <c r="AT23" s="1" t="s">
        <v>31</v>
      </c>
      <c r="AU23" s="1" t="s">
        <v>53</v>
      </c>
      <c r="AV23" s="1" t="s">
        <v>33</v>
      </c>
      <c r="AW23" s="1" t="s">
        <v>34</v>
      </c>
      <c r="AX23" s="1" t="s">
        <v>35</v>
      </c>
      <c r="AY23" s="1" t="s">
        <v>36</v>
      </c>
      <c r="AZ23" s="1" t="s">
        <v>37</v>
      </c>
      <c r="BA23" s="1" t="s">
        <v>54</v>
      </c>
      <c r="BB23" s="1"/>
      <c r="BC23" s="1" t="s">
        <v>31</v>
      </c>
      <c r="BD23" s="1" t="s">
        <v>53</v>
      </c>
      <c r="BE23" s="1" t="s">
        <v>33</v>
      </c>
      <c r="BF23" s="1" t="s">
        <v>34</v>
      </c>
      <c r="BG23" s="1" t="s">
        <v>35</v>
      </c>
      <c r="BH23" s="1" t="s">
        <v>36</v>
      </c>
      <c r="BI23" s="1" t="s">
        <v>37</v>
      </c>
      <c r="BJ23" s="1" t="s">
        <v>54</v>
      </c>
      <c r="BK23" s="1"/>
      <c r="BL23" s="23" t="s">
        <v>31</v>
      </c>
      <c r="BM23" s="1" t="s">
        <v>53</v>
      </c>
      <c r="BN23" s="1" t="s">
        <v>33</v>
      </c>
      <c r="BO23" s="23" t="s">
        <v>34</v>
      </c>
      <c r="BP23" s="23" t="s">
        <v>35</v>
      </c>
      <c r="BQ23" s="23" t="s">
        <v>36</v>
      </c>
      <c r="BR23" s="23" t="s">
        <v>37</v>
      </c>
      <c r="BS23" s="1" t="s">
        <v>54</v>
      </c>
      <c r="BT23" s="23"/>
    </row>
    <row r="24">
      <c r="A24" s="2">
        <v>-15.0</v>
      </c>
      <c r="B24" s="4">
        <f t="shared" ref="B24:B174" si="1">A24*3</f>
        <v>-45</v>
      </c>
      <c r="C24" s="4">
        <f t="shared" ref="C24:C174" si="2">(B$22-B24)/($B$3*10)</f>
        <v>2.4</v>
      </c>
      <c r="F24" s="4">
        <f t="shared" ref="F24:F174" si="3">E24-D24</f>
        <v>0</v>
      </c>
      <c r="G24" s="13" t="str">
        <f t="shared" ref="G24:G70" si="4">if(ISBLANK(E24), , if(E24&lt;D24,-sqrt(-F24/B$18), sqrt(F24/B$18)))</f>
        <v/>
      </c>
      <c r="H24" s="4" t="str">
        <f t="shared" ref="H24:H174" si="5">if(AND(isblank(G24), NOT(C24=0)), , PI()*if(G24&gt;H$19, 0, ifs(C24&gt;0, if(AND(isblank(G25), isblank(H25)), (C24-C26)*(C24*G24*(1-G24)+C26*G26*(1-G26)), (C24-C25)*(C24*G24*(1-G24)+C25*G25*(1-G25))), C24&lt;0, if(AND(isblank(G23), isblank(H23)), (C24-C22)*(C24*G24*(1-G24)+C22*G22*(1-G22)), (C24-C23)*(C24*G24*(1-G24)+C23*G23*(1-G23))), C24=0, 0)))</f>
        <v/>
      </c>
      <c r="J24" s="2">
        <v>-15.0</v>
      </c>
      <c r="K24" s="4">
        <f t="shared" ref="K24:K174" si="6">J24*3</f>
        <v>-45</v>
      </c>
      <c r="L24" s="4">
        <f t="shared" ref="L24:L174" si="7">(K$22-K24)/($B$3*10)</f>
        <v>2.4</v>
      </c>
      <c r="O24" s="4">
        <f t="shared" ref="O24:O174" si="8">N24-M24</f>
        <v>0</v>
      </c>
      <c r="P24" s="13" t="str">
        <f t="shared" ref="P24:P70" si="9">if(ISBLANK(N24), , if(N24&lt;M24,-sqrt(-O24/K$18), sqrt(O24/K$18)))</f>
        <v/>
      </c>
      <c r="Q24" s="4" t="str">
        <f t="shared" ref="Q24:Q174" si="10">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1">S24*3</f>
        <v>-45</v>
      </c>
      <c r="U24" s="4">
        <f t="shared" ref="U24:U174" si="12">(T$22-T24)/($B$3*10)</f>
        <v>2.4</v>
      </c>
      <c r="X24" s="4">
        <f t="shared" ref="X24:X174" si="13">W24-V24</f>
        <v>0</v>
      </c>
      <c r="Y24" s="13" t="str">
        <f t="shared" ref="Y24:Y70" si="14">if(ISBLANK(W24), , if(W24&lt;V24,-sqrt(-X24/T$18), sqrt(X24/T$18)))</f>
        <v/>
      </c>
      <c r="Z24" s="4" t="str">
        <f t="shared" ref="Z24:Z174" si="15">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6">AB24*3</f>
        <v>-45</v>
      </c>
      <c r="AD24" s="4">
        <f t="shared" ref="AD24:AD174" si="17">(AC$22-AC24)/($B$3*10)</f>
        <v>2.4</v>
      </c>
      <c r="AG24" s="4">
        <f t="shared" ref="AG24:AG174" si="18">AF24-AE24</f>
        <v>0</v>
      </c>
      <c r="AH24" s="13" t="str">
        <f t="shared" ref="AH24:AH70" si="19">if(ISBLANK(AF24), , if(AF24&lt;AE24,-sqrt(-AG24/AC$18), sqrt(AG24/AC$18)))</f>
        <v/>
      </c>
      <c r="AI24" s="4" t="str">
        <f t="shared" ref="AI24:AI174" si="20">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1">AK24*3</f>
        <v>-45</v>
      </c>
      <c r="AM24" s="4">
        <f t="shared" ref="AM24:AM174" si="22">(AL$22-AL24)/($B$3*10)</f>
        <v>2.4</v>
      </c>
      <c r="AP24" s="4">
        <f t="shared" ref="AP24:AP174" si="23">AO24-AN24</f>
        <v>0</v>
      </c>
      <c r="AQ24" s="13" t="str">
        <f t="shared" ref="AQ24:AQ70" si="24">if(ISBLANK(AO24), , if(AO24&lt;AN24,-sqrt(-AP24/AL$18), sqrt(AP24/AL$18)))</f>
        <v/>
      </c>
      <c r="AR24" s="4" t="str">
        <f t="shared" ref="AR24:AR174" si="25">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6">AT24*3</f>
        <v>-45</v>
      </c>
      <c r="AV24" s="4">
        <f t="shared" ref="AV24:AV174" si="27">(AU$22-AU24)/($B$3*10)</f>
        <v>2.4</v>
      </c>
      <c r="AY24" s="4">
        <f t="shared" ref="AY24:AY174" si="28">AX24-AW24</f>
        <v>0</v>
      </c>
      <c r="AZ24" s="13" t="str">
        <f t="shared" ref="AZ24:AZ70" si="29">if(ISBLANK(AX24), , if(AX24&lt;AW24,-sqrt(-AY24/AU$18), sqrt(AY24/AU$18)))</f>
        <v/>
      </c>
      <c r="BA24" s="4" t="str">
        <f t="shared" ref="BA24:BA174" si="30">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1">BC24*3</f>
        <v>-45</v>
      </c>
      <c r="BE24" s="4">
        <f t="shared" ref="BE24:BE174" si="32">(BD$22-BD24)/($B$3*10)</f>
        <v>2.4</v>
      </c>
      <c r="BH24" s="4">
        <f t="shared" ref="BH24:BH174" si="33">BG24-BF24</f>
        <v>0</v>
      </c>
      <c r="BI24" s="13" t="str">
        <f t="shared" ref="BI24:BI70" si="34">if(ISBLANK(BG24), , if(BG24&lt;BF24,-sqrt(-BH24/BD$18), sqrt(BH24/BD$18)))</f>
        <v/>
      </c>
      <c r="BJ24" s="4" t="str">
        <f t="shared" ref="BJ24:BJ174" si="35">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6">BL24*3</f>
        <v>-45</v>
      </c>
      <c r="BN24" s="4">
        <f t="shared" ref="BN24:BN174" si="37">(BM$22-BM24)/($B$3*10)</f>
        <v>2.4</v>
      </c>
      <c r="BQ24" s="4">
        <f t="shared" ref="BQ24:BQ174" si="38">BP24-BO24</f>
        <v>0</v>
      </c>
      <c r="BR24" s="13" t="str">
        <f t="shared" ref="BR24:BR70" si="39">if(ISBLANK(BP24), , if(BP24&lt;BO24,-sqrt(-BQ24/BM$18), sqrt(BQ24/BM$18)))</f>
        <v/>
      </c>
      <c r="BS24" s="4" t="str">
        <f t="shared" ref="BS24:BS174" si="40">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row>
    <row r="25">
      <c r="A25" s="2">
        <f t="shared" ref="A25:A174" si="41">A24+0.5</f>
        <v>-14.5</v>
      </c>
      <c r="B25" s="4">
        <f t="shared" si="1"/>
        <v>-43.5</v>
      </c>
      <c r="C25" s="4">
        <f t="shared" si="2"/>
        <v>2.37</v>
      </c>
      <c r="F25" s="4">
        <f t="shared" si="3"/>
        <v>0</v>
      </c>
      <c r="G25" s="13" t="str">
        <f t="shared" si="4"/>
        <v/>
      </c>
      <c r="H25" s="4" t="str">
        <f t="shared" si="5"/>
        <v/>
      </c>
      <c r="J25" s="2">
        <f t="shared" ref="J25:J174" si="42">J24+0.5</f>
        <v>-14.5</v>
      </c>
      <c r="K25" s="4">
        <f t="shared" si="6"/>
        <v>-43.5</v>
      </c>
      <c r="L25" s="4">
        <f t="shared" si="7"/>
        <v>2.37</v>
      </c>
      <c r="O25" s="4">
        <f t="shared" si="8"/>
        <v>0</v>
      </c>
      <c r="P25" s="13" t="str">
        <f t="shared" si="9"/>
        <v/>
      </c>
      <c r="Q25" s="4" t="str">
        <f t="shared" si="10"/>
        <v/>
      </c>
      <c r="S25" s="2">
        <f t="shared" ref="S25:S174" si="43">S24+0.5</f>
        <v>-14.5</v>
      </c>
      <c r="T25" s="4">
        <f t="shared" si="11"/>
        <v>-43.5</v>
      </c>
      <c r="U25" s="4">
        <f t="shared" si="12"/>
        <v>2.37</v>
      </c>
      <c r="X25" s="4">
        <f t="shared" si="13"/>
        <v>0</v>
      </c>
      <c r="Y25" s="13" t="str">
        <f t="shared" si="14"/>
        <v/>
      </c>
      <c r="Z25" s="4" t="str">
        <f t="shared" si="15"/>
        <v/>
      </c>
      <c r="AB25" s="2">
        <f t="shared" ref="AB25:AB174" si="44">AB24+0.5</f>
        <v>-14.5</v>
      </c>
      <c r="AC25" s="4">
        <f t="shared" si="16"/>
        <v>-43.5</v>
      </c>
      <c r="AD25" s="4">
        <f t="shared" si="17"/>
        <v>2.37</v>
      </c>
      <c r="AG25" s="4">
        <f t="shared" si="18"/>
        <v>0</v>
      </c>
      <c r="AH25" s="13" t="str">
        <f t="shared" si="19"/>
        <v/>
      </c>
      <c r="AI25" s="4" t="str">
        <f t="shared" si="20"/>
        <v/>
      </c>
      <c r="AJ25" s="13"/>
      <c r="AK25" s="2">
        <f t="shared" ref="AK25:AK174" si="45">AK24+0.5</f>
        <v>-14.5</v>
      </c>
      <c r="AL25" s="4">
        <f t="shared" si="21"/>
        <v>-43.5</v>
      </c>
      <c r="AM25" s="4">
        <f t="shared" si="22"/>
        <v>2.37</v>
      </c>
      <c r="AP25" s="4">
        <f t="shared" si="23"/>
        <v>0</v>
      </c>
      <c r="AQ25" s="13" t="str">
        <f t="shared" si="24"/>
        <v/>
      </c>
      <c r="AR25" s="4" t="str">
        <f t="shared" si="25"/>
        <v/>
      </c>
      <c r="AS25" s="13"/>
      <c r="AT25" s="2">
        <f t="shared" ref="AT25:AT174" si="46">AT24+0.5</f>
        <v>-14.5</v>
      </c>
      <c r="AU25" s="4">
        <f t="shared" si="26"/>
        <v>-43.5</v>
      </c>
      <c r="AV25" s="4">
        <f t="shared" si="27"/>
        <v>2.37</v>
      </c>
      <c r="AY25" s="4">
        <f t="shared" si="28"/>
        <v>0</v>
      </c>
      <c r="AZ25" s="13" t="str">
        <f t="shared" si="29"/>
        <v/>
      </c>
      <c r="BA25" s="4" t="str">
        <f t="shared" si="30"/>
        <v/>
      </c>
      <c r="BB25" s="13"/>
      <c r="BC25" s="2">
        <f t="shared" ref="BC25:BC174" si="47">BC24+0.5</f>
        <v>-14.5</v>
      </c>
      <c r="BD25" s="4">
        <f t="shared" si="31"/>
        <v>-43.5</v>
      </c>
      <c r="BE25" s="4">
        <f t="shared" si="32"/>
        <v>2.37</v>
      </c>
      <c r="BH25" s="4">
        <f t="shared" si="33"/>
        <v>0</v>
      </c>
      <c r="BI25" s="13" t="str">
        <f t="shared" si="34"/>
        <v/>
      </c>
      <c r="BJ25" s="4" t="str">
        <f t="shared" si="35"/>
        <v/>
      </c>
      <c r="BK25" s="13"/>
      <c r="BL25" s="2">
        <f t="shared" ref="BL25:BL174" si="48">BL24+0.5</f>
        <v>-14.5</v>
      </c>
      <c r="BM25" s="4">
        <f t="shared" si="36"/>
        <v>-43.5</v>
      </c>
      <c r="BN25" s="4">
        <f t="shared" si="37"/>
        <v>2.37</v>
      </c>
      <c r="BQ25" s="4">
        <f t="shared" si="38"/>
        <v>0</v>
      </c>
      <c r="BR25" s="13" t="str">
        <f t="shared" si="39"/>
        <v/>
      </c>
      <c r="BS25" s="4" t="str">
        <f t="shared" si="40"/>
        <v/>
      </c>
      <c r="BT25" s="25"/>
    </row>
    <row r="26">
      <c r="A26" s="2">
        <f t="shared" si="41"/>
        <v>-14</v>
      </c>
      <c r="B26" s="4">
        <f t="shared" si="1"/>
        <v>-42</v>
      </c>
      <c r="C26" s="4">
        <f t="shared" si="2"/>
        <v>2.34</v>
      </c>
      <c r="F26" s="4">
        <f t="shared" si="3"/>
        <v>0</v>
      </c>
      <c r="G26" s="13" t="str">
        <f t="shared" si="4"/>
        <v/>
      </c>
      <c r="H26" s="4" t="str">
        <f t="shared" si="5"/>
        <v/>
      </c>
      <c r="J26" s="2">
        <f t="shared" si="42"/>
        <v>-14</v>
      </c>
      <c r="K26" s="4">
        <f t="shared" si="6"/>
        <v>-42</v>
      </c>
      <c r="L26" s="4">
        <f t="shared" si="7"/>
        <v>2.34</v>
      </c>
      <c r="O26" s="4">
        <f t="shared" si="8"/>
        <v>0</v>
      </c>
      <c r="P26" s="13" t="str">
        <f t="shared" si="9"/>
        <v/>
      </c>
      <c r="Q26" s="4" t="str">
        <f t="shared" si="10"/>
        <v/>
      </c>
      <c r="S26" s="2">
        <f t="shared" si="43"/>
        <v>-14</v>
      </c>
      <c r="T26" s="4">
        <f t="shared" si="11"/>
        <v>-42</v>
      </c>
      <c r="U26" s="4">
        <f t="shared" si="12"/>
        <v>2.34</v>
      </c>
      <c r="X26" s="4">
        <f t="shared" si="13"/>
        <v>0</v>
      </c>
      <c r="Y26" s="13" t="str">
        <f t="shared" si="14"/>
        <v/>
      </c>
      <c r="Z26" s="4" t="str">
        <f t="shared" si="15"/>
        <v/>
      </c>
      <c r="AB26" s="2">
        <f t="shared" si="44"/>
        <v>-14</v>
      </c>
      <c r="AC26" s="4">
        <f t="shared" si="16"/>
        <v>-42</v>
      </c>
      <c r="AD26" s="4">
        <f t="shared" si="17"/>
        <v>2.34</v>
      </c>
      <c r="AG26" s="4">
        <f t="shared" si="18"/>
        <v>0</v>
      </c>
      <c r="AH26" s="13" t="str">
        <f t="shared" si="19"/>
        <v/>
      </c>
      <c r="AI26" s="4" t="str">
        <f t="shared" si="20"/>
        <v/>
      </c>
      <c r="AJ26" s="13"/>
      <c r="AK26" s="2">
        <f t="shared" si="45"/>
        <v>-14</v>
      </c>
      <c r="AL26" s="4">
        <f t="shared" si="21"/>
        <v>-42</v>
      </c>
      <c r="AM26" s="4">
        <f t="shared" si="22"/>
        <v>2.34</v>
      </c>
      <c r="AP26" s="4">
        <f t="shared" si="23"/>
        <v>0</v>
      </c>
      <c r="AQ26" s="13" t="str">
        <f t="shared" si="24"/>
        <v/>
      </c>
      <c r="AR26" s="4" t="str">
        <f t="shared" si="25"/>
        <v/>
      </c>
      <c r="AS26" s="13"/>
      <c r="AT26" s="2">
        <f t="shared" si="46"/>
        <v>-14</v>
      </c>
      <c r="AU26" s="4">
        <f t="shared" si="26"/>
        <v>-42</v>
      </c>
      <c r="AV26" s="4">
        <f t="shared" si="27"/>
        <v>2.34</v>
      </c>
      <c r="AY26" s="4">
        <f t="shared" si="28"/>
        <v>0</v>
      </c>
      <c r="AZ26" s="13" t="str">
        <f t="shared" si="29"/>
        <v/>
      </c>
      <c r="BA26" s="4" t="str">
        <f t="shared" si="30"/>
        <v/>
      </c>
      <c r="BB26" s="13"/>
      <c r="BC26" s="2">
        <f t="shared" si="47"/>
        <v>-14</v>
      </c>
      <c r="BD26" s="4">
        <f t="shared" si="31"/>
        <v>-42</v>
      </c>
      <c r="BE26" s="4">
        <f t="shared" si="32"/>
        <v>2.34</v>
      </c>
      <c r="BH26" s="4">
        <f t="shared" si="33"/>
        <v>0</v>
      </c>
      <c r="BI26" s="13" t="str">
        <f t="shared" si="34"/>
        <v/>
      </c>
      <c r="BJ26" s="4" t="str">
        <f t="shared" si="35"/>
        <v/>
      </c>
      <c r="BK26" s="13"/>
      <c r="BL26" s="2">
        <f t="shared" si="48"/>
        <v>-14</v>
      </c>
      <c r="BM26" s="4">
        <f t="shared" si="36"/>
        <v>-42</v>
      </c>
      <c r="BN26" s="4">
        <f t="shared" si="37"/>
        <v>2.34</v>
      </c>
      <c r="BQ26" s="4">
        <f t="shared" si="38"/>
        <v>0</v>
      </c>
      <c r="BR26" s="13" t="str">
        <f t="shared" si="39"/>
        <v/>
      </c>
      <c r="BS26" s="4" t="str">
        <f t="shared" si="40"/>
        <v/>
      </c>
      <c r="BT26" s="25"/>
    </row>
    <row r="27">
      <c r="A27" s="2">
        <f t="shared" si="41"/>
        <v>-13.5</v>
      </c>
      <c r="B27" s="4">
        <f t="shared" si="1"/>
        <v>-40.5</v>
      </c>
      <c r="C27" s="4">
        <f t="shared" si="2"/>
        <v>2.31</v>
      </c>
      <c r="F27" s="4">
        <f t="shared" si="3"/>
        <v>0</v>
      </c>
      <c r="G27" s="13" t="str">
        <f t="shared" si="4"/>
        <v/>
      </c>
      <c r="H27" s="4" t="str">
        <f t="shared" si="5"/>
        <v/>
      </c>
      <c r="J27" s="2">
        <f t="shared" si="42"/>
        <v>-13.5</v>
      </c>
      <c r="K27" s="4">
        <f t="shared" si="6"/>
        <v>-40.5</v>
      </c>
      <c r="L27" s="4">
        <f t="shared" si="7"/>
        <v>2.31</v>
      </c>
      <c r="O27" s="4">
        <f t="shared" si="8"/>
        <v>0</v>
      </c>
      <c r="P27" s="13" t="str">
        <f t="shared" si="9"/>
        <v/>
      </c>
      <c r="Q27" s="4" t="str">
        <f t="shared" si="10"/>
        <v/>
      </c>
      <c r="S27" s="2">
        <f t="shared" si="43"/>
        <v>-13.5</v>
      </c>
      <c r="T27" s="4">
        <f t="shared" si="11"/>
        <v>-40.5</v>
      </c>
      <c r="U27" s="4">
        <f t="shared" si="12"/>
        <v>2.31</v>
      </c>
      <c r="X27" s="4">
        <f t="shared" si="13"/>
        <v>0</v>
      </c>
      <c r="Y27" s="13" t="str">
        <f t="shared" si="14"/>
        <v/>
      </c>
      <c r="Z27" s="4" t="str">
        <f t="shared" si="15"/>
        <v/>
      </c>
      <c r="AB27" s="2">
        <f t="shared" si="44"/>
        <v>-13.5</v>
      </c>
      <c r="AC27" s="4">
        <f t="shared" si="16"/>
        <v>-40.5</v>
      </c>
      <c r="AD27" s="4">
        <f t="shared" si="17"/>
        <v>2.31</v>
      </c>
      <c r="AG27" s="4">
        <f t="shared" si="18"/>
        <v>0</v>
      </c>
      <c r="AH27" s="13" t="str">
        <f t="shared" si="19"/>
        <v/>
      </c>
      <c r="AI27" s="4" t="str">
        <f t="shared" si="20"/>
        <v/>
      </c>
      <c r="AJ27" s="13"/>
      <c r="AK27" s="2">
        <f t="shared" si="45"/>
        <v>-13.5</v>
      </c>
      <c r="AL27" s="4">
        <f t="shared" si="21"/>
        <v>-40.5</v>
      </c>
      <c r="AM27" s="4">
        <f t="shared" si="22"/>
        <v>2.31</v>
      </c>
      <c r="AP27" s="4">
        <f t="shared" si="23"/>
        <v>0</v>
      </c>
      <c r="AQ27" s="13" t="str">
        <f t="shared" si="24"/>
        <v/>
      </c>
      <c r="AR27" s="4" t="str">
        <f t="shared" si="25"/>
        <v/>
      </c>
      <c r="AS27" s="13"/>
      <c r="AT27" s="2">
        <f t="shared" si="46"/>
        <v>-13.5</v>
      </c>
      <c r="AU27" s="4">
        <f t="shared" si="26"/>
        <v>-40.5</v>
      </c>
      <c r="AV27" s="4">
        <f t="shared" si="27"/>
        <v>2.31</v>
      </c>
      <c r="AY27" s="4">
        <f t="shared" si="28"/>
        <v>0</v>
      </c>
      <c r="AZ27" s="13" t="str">
        <f t="shared" si="29"/>
        <v/>
      </c>
      <c r="BA27" s="4" t="str">
        <f t="shared" si="30"/>
        <v/>
      </c>
      <c r="BB27" s="13"/>
      <c r="BC27" s="2">
        <f t="shared" si="47"/>
        <v>-13.5</v>
      </c>
      <c r="BD27" s="4">
        <f t="shared" si="31"/>
        <v>-40.5</v>
      </c>
      <c r="BE27" s="4">
        <f t="shared" si="32"/>
        <v>2.31</v>
      </c>
      <c r="BH27" s="4">
        <f t="shared" si="33"/>
        <v>0</v>
      </c>
      <c r="BI27" s="13" t="str">
        <f t="shared" si="34"/>
        <v/>
      </c>
      <c r="BJ27" s="4" t="str">
        <f t="shared" si="35"/>
        <v/>
      </c>
      <c r="BK27" s="13"/>
      <c r="BL27" s="2">
        <f t="shared" si="48"/>
        <v>-13.5</v>
      </c>
      <c r="BM27" s="4">
        <f t="shared" si="36"/>
        <v>-40.5</v>
      </c>
      <c r="BN27" s="4">
        <f t="shared" si="37"/>
        <v>2.31</v>
      </c>
      <c r="BQ27" s="4">
        <f t="shared" si="38"/>
        <v>0</v>
      </c>
      <c r="BR27" s="13" t="str">
        <f t="shared" si="39"/>
        <v/>
      </c>
      <c r="BS27" s="4" t="str">
        <f t="shared" si="40"/>
        <v/>
      </c>
      <c r="BT27" s="25"/>
    </row>
    <row r="28">
      <c r="A28" s="2">
        <f t="shared" si="41"/>
        <v>-13</v>
      </c>
      <c r="B28" s="4">
        <f t="shared" si="1"/>
        <v>-39</v>
      </c>
      <c r="C28" s="4">
        <f t="shared" si="2"/>
        <v>2.28</v>
      </c>
      <c r="F28" s="4">
        <f t="shared" si="3"/>
        <v>0</v>
      </c>
      <c r="G28" s="13" t="str">
        <f t="shared" si="4"/>
        <v/>
      </c>
      <c r="H28" s="4" t="str">
        <f t="shared" si="5"/>
        <v/>
      </c>
      <c r="J28" s="2">
        <f t="shared" si="42"/>
        <v>-13</v>
      </c>
      <c r="K28" s="4">
        <f t="shared" si="6"/>
        <v>-39</v>
      </c>
      <c r="L28" s="4">
        <f t="shared" si="7"/>
        <v>2.28</v>
      </c>
      <c r="O28" s="4">
        <f t="shared" si="8"/>
        <v>0</v>
      </c>
      <c r="P28" s="13" t="str">
        <f t="shared" si="9"/>
        <v/>
      </c>
      <c r="Q28" s="4" t="str">
        <f t="shared" si="10"/>
        <v/>
      </c>
      <c r="S28" s="2">
        <f t="shared" si="43"/>
        <v>-13</v>
      </c>
      <c r="T28" s="4">
        <f t="shared" si="11"/>
        <v>-39</v>
      </c>
      <c r="U28" s="4">
        <f t="shared" si="12"/>
        <v>2.28</v>
      </c>
      <c r="X28" s="4">
        <f t="shared" si="13"/>
        <v>0</v>
      </c>
      <c r="Y28" s="13" t="str">
        <f t="shared" si="14"/>
        <v/>
      </c>
      <c r="Z28" s="4" t="str">
        <f t="shared" si="15"/>
        <v/>
      </c>
      <c r="AB28" s="2">
        <f t="shared" si="44"/>
        <v>-13</v>
      </c>
      <c r="AC28" s="4">
        <f t="shared" si="16"/>
        <v>-39</v>
      </c>
      <c r="AD28" s="4">
        <f t="shared" si="17"/>
        <v>2.28</v>
      </c>
      <c r="AG28" s="4">
        <f t="shared" si="18"/>
        <v>0</v>
      </c>
      <c r="AH28" s="13" t="str">
        <f t="shared" si="19"/>
        <v/>
      </c>
      <c r="AI28" s="4" t="str">
        <f t="shared" si="20"/>
        <v/>
      </c>
      <c r="AJ28" s="13"/>
      <c r="AK28" s="2">
        <f t="shared" si="45"/>
        <v>-13</v>
      </c>
      <c r="AL28" s="4">
        <f t="shared" si="21"/>
        <v>-39</v>
      </c>
      <c r="AM28" s="4">
        <f t="shared" si="22"/>
        <v>2.28</v>
      </c>
      <c r="AP28" s="4">
        <f t="shared" si="23"/>
        <v>0</v>
      </c>
      <c r="AQ28" s="13" t="str">
        <f t="shared" si="24"/>
        <v/>
      </c>
      <c r="AR28" s="4" t="str">
        <f t="shared" si="25"/>
        <v/>
      </c>
      <c r="AS28" s="13"/>
      <c r="AT28" s="2">
        <f t="shared" si="46"/>
        <v>-13</v>
      </c>
      <c r="AU28" s="4">
        <f t="shared" si="26"/>
        <v>-39</v>
      </c>
      <c r="AV28" s="4">
        <f t="shared" si="27"/>
        <v>2.28</v>
      </c>
      <c r="AY28" s="4">
        <f t="shared" si="28"/>
        <v>0</v>
      </c>
      <c r="AZ28" s="13" t="str">
        <f t="shared" si="29"/>
        <v/>
      </c>
      <c r="BA28" s="4" t="str">
        <f t="shared" si="30"/>
        <v/>
      </c>
      <c r="BB28" s="13"/>
      <c r="BC28" s="2">
        <f t="shared" si="47"/>
        <v>-13</v>
      </c>
      <c r="BD28" s="4">
        <f t="shared" si="31"/>
        <v>-39</v>
      </c>
      <c r="BE28" s="4">
        <f t="shared" si="32"/>
        <v>2.28</v>
      </c>
      <c r="BH28" s="4">
        <f t="shared" si="33"/>
        <v>0</v>
      </c>
      <c r="BI28" s="13" t="str">
        <f t="shared" si="34"/>
        <v/>
      </c>
      <c r="BJ28" s="4" t="str">
        <f t="shared" si="35"/>
        <v/>
      </c>
      <c r="BK28" s="13"/>
      <c r="BL28" s="2">
        <f t="shared" si="48"/>
        <v>-13</v>
      </c>
      <c r="BM28" s="4">
        <f t="shared" si="36"/>
        <v>-39</v>
      </c>
      <c r="BN28" s="4">
        <f t="shared" si="37"/>
        <v>2.28</v>
      </c>
      <c r="BQ28" s="4">
        <f t="shared" si="38"/>
        <v>0</v>
      </c>
      <c r="BR28" s="13" t="str">
        <f t="shared" si="39"/>
        <v/>
      </c>
      <c r="BS28" s="4" t="str">
        <f t="shared" si="40"/>
        <v/>
      </c>
      <c r="BT28" s="25"/>
    </row>
    <row r="29">
      <c r="A29" s="2">
        <f t="shared" si="41"/>
        <v>-12.5</v>
      </c>
      <c r="B29" s="4">
        <f t="shared" si="1"/>
        <v>-37.5</v>
      </c>
      <c r="C29" s="4">
        <f t="shared" si="2"/>
        <v>2.25</v>
      </c>
      <c r="F29" s="4">
        <f t="shared" si="3"/>
        <v>0</v>
      </c>
      <c r="G29" s="13" t="str">
        <f t="shared" si="4"/>
        <v/>
      </c>
      <c r="H29" s="4" t="str">
        <f t="shared" si="5"/>
        <v/>
      </c>
      <c r="J29" s="2">
        <f t="shared" si="42"/>
        <v>-12.5</v>
      </c>
      <c r="K29" s="4">
        <f t="shared" si="6"/>
        <v>-37.5</v>
      </c>
      <c r="L29" s="4">
        <f t="shared" si="7"/>
        <v>2.25</v>
      </c>
      <c r="O29" s="4">
        <f t="shared" si="8"/>
        <v>0</v>
      </c>
      <c r="P29" s="13" t="str">
        <f t="shared" si="9"/>
        <v/>
      </c>
      <c r="Q29" s="4" t="str">
        <f t="shared" si="10"/>
        <v/>
      </c>
      <c r="S29" s="2">
        <f t="shared" si="43"/>
        <v>-12.5</v>
      </c>
      <c r="T29" s="4">
        <f t="shared" si="11"/>
        <v>-37.5</v>
      </c>
      <c r="U29" s="4">
        <f t="shared" si="12"/>
        <v>2.25</v>
      </c>
      <c r="X29" s="4">
        <f t="shared" si="13"/>
        <v>0</v>
      </c>
      <c r="Y29" s="13" t="str">
        <f t="shared" si="14"/>
        <v/>
      </c>
      <c r="Z29" s="4" t="str">
        <f t="shared" si="15"/>
        <v/>
      </c>
      <c r="AB29" s="2">
        <f t="shared" si="44"/>
        <v>-12.5</v>
      </c>
      <c r="AC29" s="4">
        <f t="shared" si="16"/>
        <v>-37.5</v>
      </c>
      <c r="AD29" s="4">
        <f t="shared" si="17"/>
        <v>2.25</v>
      </c>
      <c r="AG29" s="4">
        <f t="shared" si="18"/>
        <v>0</v>
      </c>
      <c r="AH29" s="13" t="str">
        <f t="shared" si="19"/>
        <v/>
      </c>
      <c r="AI29" s="4" t="str">
        <f t="shared" si="20"/>
        <v/>
      </c>
      <c r="AJ29" s="13"/>
      <c r="AK29" s="2">
        <f t="shared" si="45"/>
        <v>-12.5</v>
      </c>
      <c r="AL29" s="4">
        <f t="shared" si="21"/>
        <v>-37.5</v>
      </c>
      <c r="AM29" s="4">
        <f t="shared" si="22"/>
        <v>2.25</v>
      </c>
      <c r="AP29" s="4">
        <f t="shared" si="23"/>
        <v>0</v>
      </c>
      <c r="AQ29" s="13" t="str">
        <f t="shared" si="24"/>
        <v/>
      </c>
      <c r="AR29" s="4" t="str">
        <f t="shared" si="25"/>
        <v/>
      </c>
      <c r="AS29" s="13"/>
      <c r="AT29" s="2">
        <f t="shared" si="46"/>
        <v>-12.5</v>
      </c>
      <c r="AU29" s="4">
        <f t="shared" si="26"/>
        <v>-37.5</v>
      </c>
      <c r="AV29" s="4">
        <f t="shared" si="27"/>
        <v>2.25</v>
      </c>
      <c r="AY29" s="4">
        <f t="shared" si="28"/>
        <v>0</v>
      </c>
      <c r="AZ29" s="13" t="str">
        <f t="shared" si="29"/>
        <v/>
      </c>
      <c r="BA29" s="4" t="str">
        <f t="shared" si="30"/>
        <v/>
      </c>
      <c r="BB29" s="13"/>
      <c r="BC29" s="2">
        <f t="shared" si="47"/>
        <v>-12.5</v>
      </c>
      <c r="BD29" s="4">
        <f t="shared" si="31"/>
        <v>-37.5</v>
      </c>
      <c r="BE29" s="4">
        <f t="shared" si="32"/>
        <v>2.25</v>
      </c>
      <c r="BH29" s="4">
        <f t="shared" si="33"/>
        <v>0</v>
      </c>
      <c r="BI29" s="13" t="str">
        <f t="shared" si="34"/>
        <v/>
      </c>
      <c r="BJ29" s="4" t="str">
        <f t="shared" si="35"/>
        <v/>
      </c>
      <c r="BK29" s="13"/>
      <c r="BL29" s="2">
        <f t="shared" si="48"/>
        <v>-12.5</v>
      </c>
      <c r="BM29" s="4">
        <f t="shared" si="36"/>
        <v>-37.5</v>
      </c>
      <c r="BN29" s="4">
        <f t="shared" si="37"/>
        <v>2.25</v>
      </c>
      <c r="BQ29" s="4">
        <f t="shared" si="38"/>
        <v>0</v>
      </c>
      <c r="BR29" s="13" t="str">
        <f t="shared" si="39"/>
        <v/>
      </c>
      <c r="BS29" s="4" t="str">
        <f t="shared" si="40"/>
        <v/>
      </c>
      <c r="BT29" s="25"/>
    </row>
    <row r="30">
      <c r="A30" s="2">
        <f t="shared" si="41"/>
        <v>-12</v>
      </c>
      <c r="B30" s="4">
        <f t="shared" si="1"/>
        <v>-36</v>
      </c>
      <c r="C30" s="4">
        <f t="shared" si="2"/>
        <v>2.22</v>
      </c>
      <c r="F30" s="4">
        <f t="shared" si="3"/>
        <v>0</v>
      </c>
      <c r="G30" s="13" t="str">
        <f t="shared" si="4"/>
        <v/>
      </c>
      <c r="H30" s="4" t="str">
        <f t="shared" si="5"/>
        <v/>
      </c>
      <c r="J30" s="2">
        <f t="shared" si="42"/>
        <v>-12</v>
      </c>
      <c r="K30" s="4">
        <f t="shared" si="6"/>
        <v>-36</v>
      </c>
      <c r="L30" s="4">
        <f t="shared" si="7"/>
        <v>2.22</v>
      </c>
      <c r="O30" s="4">
        <f t="shared" si="8"/>
        <v>0</v>
      </c>
      <c r="P30" s="13" t="str">
        <f t="shared" si="9"/>
        <v/>
      </c>
      <c r="Q30" s="4" t="str">
        <f t="shared" si="10"/>
        <v/>
      </c>
      <c r="S30" s="2">
        <f t="shared" si="43"/>
        <v>-12</v>
      </c>
      <c r="T30" s="4">
        <f t="shared" si="11"/>
        <v>-36</v>
      </c>
      <c r="U30" s="4">
        <f t="shared" si="12"/>
        <v>2.22</v>
      </c>
      <c r="X30" s="4">
        <f t="shared" si="13"/>
        <v>0</v>
      </c>
      <c r="Y30" s="13" t="str">
        <f t="shared" si="14"/>
        <v/>
      </c>
      <c r="Z30" s="4" t="str">
        <f t="shared" si="15"/>
        <v/>
      </c>
      <c r="AB30" s="2">
        <f t="shared" si="44"/>
        <v>-12</v>
      </c>
      <c r="AC30" s="4">
        <f t="shared" si="16"/>
        <v>-36</v>
      </c>
      <c r="AD30" s="4">
        <f t="shared" si="17"/>
        <v>2.22</v>
      </c>
      <c r="AG30" s="4">
        <f t="shared" si="18"/>
        <v>0</v>
      </c>
      <c r="AH30" s="13" t="str">
        <f t="shared" si="19"/>
        <v/>
      </c>
      <c r="AI30" s="4" t="str">
        <f t="shared" si="20"/>
        <v/>
      </c>
      <c r="AJ30" s="13"/>
      <c r="AK30" s="2">
        <f t="shared" si="45"/>
        <v>-12</v>
      </c>
      <c r="AL30" s="4">
        <f t="shared" si="21"/>
        <v>-36</v>
      </c>
      <c r="AM30" s="4">
        <f t="shared" si="22"/>
        <v>2.22</v>
      </c>
      <c r="AP30" s="4">
        <f t="shared" si="23"/>
        <v>0</v>
      </c>
      <c r="AQ30" s="13" t="str">
        <f t="shared" si="24"/>
        <v/>
      </c>
      <c r="AR30" s="4" t="str">
        <f t="shared" si="25"/>
        <v/>
      </c>
      <c r="AS30" s="13"/>
      <c r="AT30" s="2">
        <f t="shared" si="46"/>
        <v>-12</v>
      </c>
      <c r="AU30" s="4">
        <f t="shared" si="26"/>
        <v>-36</v>
      </c>
      <c r="AV30" s="4">
        <f t="shared" si="27"/>
        <v>2.22</v>
      </c>
      <c r="AY30" s="4">
        <f t="shared" si="28"/>
        <v>0</v>
      </c>
      <c r="AZ30" s="13" t="str">
        <f t="shared" si="29"/>
        <v/>
      </c>
      <c r="BA30" s="4" t="str">
        <f t="shared" si="30"/>
        <v/>
      </c>
      <c r="BB30" s="13"/>
      <c r="BC30" s="2">
        <f t="shared" si="47"/>
        <v>-12</v>
      </c>
      <c r="BD30" s="4">
        <f t="shared" si="31"/>
        <v>-36</v>
      </c>
      <c r="BE30" s="4">
        <f t="shared" si="32"/>
        <v>2.22</v>
      </c>
      <c r="BH30" s="4">
        <f t="shared" si="33"/>
        <v>0</v>
      </c>
      <c r="BI30" s="13" t="str">
        <f t="shared" si="34"/>
        <v/>
      </c>
      <c r="BJ30" s="4" t="str">
        <f t="shared" si="35"/>
        <v/>
      </c>
      <c r="BK30" s="13"/>
      <c r="BL30" s="2">
        <f t="shared" si="48"/>
        <v>-12</v>
      </c>
      <c r="BM30" s="4">
        <f t="shared" si="36"/>
        <v>-36</v>
      </c>
      <c r="BN30" s="4">
        <f t="shared" si="37"/>
        <v>2.22</v>
      </c>
      <c r="BQ30" s="4">
        <f t="shared" si="38"/>
        <v>0</v>
      </c>
      <c r="BR30" s="13" t="str">
        <f t="shared" si="39"/>
        <v/>
      </c>
      <c r="BS30" s="4" t="str">
        <f t="shared" si="40"/>
        <v/>
      </c>
      <c r="BT30" s="25"/>
    </row>
    <row r="31">
      <c r="A31" s="2">
        <f t="shared" si="41"/>
        <v>-11.5</v>
      </c>
      <c r="B31" s="4">
        <f t="shared" si="1"/>
        <v>-34.5</v>
      </c>
      <c r="C31" s="4">
        <f t="shared" si="2"/>
        <v>2.19</v>
      </c>
      <c r="F31" s="4">
        <f t="shared" si="3"/>
        <v>0</v>
      </c>
      <c r="G31" s="13" t="str">
        <f t="shared" si="4"/>
        <v/>
      </c>
      <c r="H31" s="4" t="str">
        <f t="shared" si="5"/>
        <v/>
      </c>
      <c r="J31" s="2">
        <f t="shared" si="42"/>
        <v>-11.5</v>
      </c>
      <c r="K31" s="4">
        <f t="shared" si="6"/>
        <v>-34.5</v>
      </c>
      <c r="L31" s="4">
        <f t="shared" si="7"/>
        <v>2.19</v>
      </c>
      <c r="O31" s="4">
        <f t="shared" si="8"/>
        <v>0</v>
      </c>
      <c r="P31" s="13" t="str">
        <f t="shared" si="9"/>
        <v/>
      </c>
      <c r="Q31" s="4" t="str">
        <f t="shared" si="10"/>
        <v/>
      </c>
      <c r="S31" s="2">
        <f t="shared" si="43"/>
        <v>-11.5</v>
      </c>
      <c r="T31" s="4">
        <f t="shared" si="11"/>
        <v>-34.5</v>
      </c>
      <c r="U31" s="4">
        <f t="shared" si="12"/>
        <v>2.19</v>
      </c>
      <c r="X31" s="4">
        <f t="shared" si="13"/>
        <v>0</v>
      </c>
      <c r="Y31" s="13" t="str">
        <f t="shared" si="14"/>
        <v/>
      </c>
      <c r="Z31" s="4" t="str">
        <f t="shared" si="15"/>
        <v/>
      </c>
      <c r="AB31" s="2">
        <f t="shared" si="44"/>
        <v>-11.5</v>
      </c>
      <c r="AC31" s="4">
        <f t="shared" si="16"/>
        <v>-34.5</v>
      </c>
      <c r="AD31" s="4">
        <f t="shared" si="17"/>
        <v>2.19</v>
      </c>
      <c r="AG31" s="4">
        <f t="shared" si="18"/>
        <v>0</v>
      </c>
      <c r="AH31" s="13" t="str">
        <f t="shared" si="19"/>
        <v/>
      </c>
      <c r="AI31" s="4" t="str">
        <f t="shared" si="20"/>
        <v/>
      </c>
      <c r="AJ31" s="13"/>
      <c r="AK31" s="2">
        <f t="shared" si="45"/>
        <v>-11.5</v>
      </c>
      <c r="AL31" s="4">
        <f t="shared" si="21"/>
        <v>-34.5</v>
      </c>
      <c r="AM31" s="4">
        <f t="shared" si="22"/>
        <v>2.19</v>
      </c>
      <c r="AP31" s="4">
        <f t="shared" si="23"/>
        <v>0</v>
      </c>
      <c r="AQ31" s="13" t="str">
        <f t="shared" si="24"/>
        <v/>
      </c>
      <c r="AR31" s="4" t="str">
        <f t="shared" si="25"/>
        <v/>
      </c>
      <c r="AS31" s="13"/>
      <c r="AT31" s="2">
        <f t="shared" si="46"/>
        <v>-11.5</v>
      </c>
      <c r="AU31" s="4">
        <f t="shared" si="26"/>
        <v>-34.5</v>
      </c>
      <c r="AV31" s="4">
        <f t="shared" si="27"/>
        <v>2.19</v>
      </c>
      <c r="AY31" s="4">
        <f t="shared" si="28"/>
        <v>0</v>
      </c>
      <c r="AZ31" s="13" t="str">
        <f t="shared" si="29"/>
        <v/>
      </c>
      <c r="BA31" s="4" t="str">
        <f t="shared" si="30"/>
        <v/>
      </c>
      <c r="BB31" s="13"/>
      <c r="BC31" s="2">
        <f t="shared" si="47"/>
        <v>-11.5</v>
      </c>
      <c r="BD31" s="4">
        <f t="shared" si="31"/>
        <v>-34.5</v>
      </c>
      <c r="BE31" s="4">
        <f t="shared" si="32"/>
        <v>2.19</v>
      </c>
      <c r="BH31" s="4">
        <f t="shared" si="33"/>
        <v>0</v>
      </c>
      <c r="BI31" s="13" t="str">
        <f t="shared" si="34"/>
        <v/>
      </c>
      <c r="BJ31" s="4" t="str">
        <f t="shared" si="35"/>
        <v/>
      </c>
      <c r="BK31" s="13"/>
      <c r="BL31" s="2">
        <f t="shared" si="48"/>
        <v>-11.5</v>
      </c>
      <c r="BM31" s="4">
        <f t="shared" si="36"/>
        <v>-34.5</v>
      </c>
      <c r="BN31" s="4">
        <f t="shared" si="37"/>
        <v>2.19</v>
      </c>
      <c r="BQ31" s="4">
        <f t="shared" si="38"/>
        <v>0</v>
      </c>
      <c r="BR31" s="13" t="str">
        <f t="shared" si="39"/>
        <v/>
      </c>
      <c r="BS31" s="4" t="str">
        <f t="shared" si="40"/>
        <v/>
      </c>
      <c r="BT31" s="25"/>
    </row>
    <row r="32">
      <c r="A32" s="2">
        <f t="shared" si="41"/>
        <v>-11</v>
      </c>
      <c r="B32" s="4">
        <f t="shared" si="1"/>
        <v>-33</v>
      </c>
      <c r="C32" s="4">
        <f t="shared" si="2"/>
        <v>2.16</v>
      </c>
      <c r="F32" s="4">
        <f t="shared" si="3"/>
        <v>0</v>
      </c>
      <c r="G32" s="13" t="str">
        <f t="shared" si="4"/>
        <v/>
      </c>
      <c r="H32" s="4" t="str">
        <f t="shared" si="5"/>
        <v/>
      </c>
      <c r="J32" s="2">
        <f t="shared" si="42"/>
        <v>-11</v>
      </c>
      <c r="K32" s="4">
        <f t="shared" si="6"/>
        <v>-33</v>
      </c>
      <c r="L32" s="4">
        <f t="shared" si="7"/>
        <v>2.16</v>
      </c>
      <c r="O32" s="4">
        <f t="shared" si="8"/>
        <v>0</v>
      </c>
      <c r="P32" s="13" t="str">
        <f t="shared" si="9"/>
        <v/>
      </c>
      <c r="Q32" s="4" t="str">
        <f t="shared" si="10"/>
        <v/>
      </c>
      <c r="S32" s="2">
        <f t="shared" si="43"/>
        <v>-11</v>
      </c>
      <c r="T32" s="4">
        <f t="shared" si="11"/>
        <v>-33</v>
      </c>
      <c r="U32" s="4">
        <f t="shared" si="12"/>
        <v>2.16</v>
      </c>
      <c r="X32" s="4">
        <f t="shared" si="13"/>
        <v>0</v>
      </c>
      <c r="Y32" s="13" t="str">
        <f t="shared" si="14"/>
        <v/>
      </c>
      <c r="Z32" s="4" t="str">
        <f t="shared" si="15"/>
        <v/>
      </c>
      <c r="AB32" s="2">
        <f t="shared" si="44"/>
        <v>-11</v>
      </c>
      <c r="AC32" s="4">
        <f t="shared" si="16"/>
        <v>-33</v>
      </c>
      <c r="AD32" s="4">
        <f t="shared" si="17"/>
        <v>2.16</v>
      </c>
      <c r="AG32" s="4">
        <f t="shared" si="18"/>
        <v>0</v>
      </c>
      <c r="AH32" s="13" t="str">
        <f t="shared" si="19"/>
        <v/>
      </c>
      <c r="AI32" s="4" t="str">
        <f t="shared" si="20"/>
        <v/>
      </c>
      <c r="AJ32" s="13"/>
      <c r="AK32" s="2">
        <f t="shared" si="45"/>
        <v>-11</v>
      </c>
      <c r="AL32" s="4">
        <f t="shared" si="21"/>
        <v>-33</v>
      </c>
      <c r="AM32" s="4">
        <f t="shared" si="22"/>
        <v>2.16</v>
      </c>
      <c r="AP32" s="4">
        <f t="shared" si="23"/>
        <v>0</v>
      </c>
      <c r="AQ32" s="13" t="str">
        <f t="shared" si="24"/>
        <v/>
      </c>
      <c r="AR32" s="4" t="str">
        <f t="shared" si="25"/>
        <v/>
      </c>
      <c r="AS32" s="13"/>
      <c r="AT32" s="2">
        <f t="shared" si="46"/>
        <v>-11</v>
      </c>
      <c r="AU32" s="4">
        <f t="shared" si="26"/>
        <v>-33</v>
      </c>
      <c r="AV32" s="4">
        <f t="shared" si="27"/>
        <v>2.16</v>
      </c>
      <c r="AY32" s="4">
        <f t="shared" si="28"/>
        <v>0</v>
      </c>
      <c r="AZ32" s="13" t="str">
        <f t="shared" si="29"/>
        <v/>
      </c>
      <c r="BA32" s="4" t="str">
        <f t="shared" si="30"/>
        <v/>
      </c>
      <c r="BB32" s="13"/>
      <c r="BC32" s="2">
        <f t="shared" si="47"/>
        <v>-11</v>
      </c>
      <c r="BD32" s="4">
        <f t="shared" si="31"/>
        <v>-33</v>
      </c>
      <c r="BE32" s="4">
        <f t="shared" si="32"/>
        <v>2.16</v>
      </c>
      <c r="BH32" s="4">
        <f t="shared" si="33"/>
        <v>0</v>
      </c>
      <c r="BI32" s="13" t="str">
        <f t="shared" si="34"/>
        <v/>
      </c>
      <c r="BJ32" s="4" t="str">
        <f t="shared" si="35"/>
        <v/>
      </c>
      <c r="BK32" s="13"/>
      <c r="BL32" s="2">
        <f t="shared" si="48"/>
        <v>-11</v>
      </c>
      <c r="BM32" s="4">
        <f t="shared" si="36"/>
        <v>-33</v>
      </c>
      <c r="BN32" s="4">
        <f t="shared" si="37"/>
        <v>2.16</v>
      </c>
      <c r="BQ32" s="4">
        <f t="shared" si="38"/>
        <v>0</v>
      </c>
      <c r="BR32" s="13" t="str">
        <f t="shared" si="39"/>
        <v/>
      </c>
      <c r="BS32" s="4" t="str">
        <f t="shared" si="40"/>
        <v/>
      </c>
      <c r="BT32" s="25"/>
    </row>
    <row r="33">
      <c r="A33" s="2">
        <f t="shared" si="41"/>
        <v>-10.5</v>
      </c>
      <c r="B33" s="4">
        <f t="shared" si="1"/>
        <v>-31.5</v>
      </c>
      <c r="C33" s="4">
        <f t="shared" si="2"/>
        <v>2.13</v>
      </c>
      <c r="F33" s="4">
        <f t="shared" si="3"/>
        <v>0</v>
      </c>
      <c r="G33" s="13" t="str">
        <f t="shared" si="4"/>
        <v/>
      </c>
      <c r="H33" s="4" t="str">
        <f t="shared" si="5"/>
        <v/>
      </c>
      <c r="J33" s="2">
        <f t="shared" si="42"/>
        <v>-10.5</v>
      </c>
      <c r="K33" s="4">
        <f t="shared" si="6"/>
        <v>-31.5</v>
      </c>
      <c r="L33" s="4">
        <f t="shared" si="7"/>
        <v>2.13</v>
      </c>
      <c r="O33" s="4">
        <f t="shared" si="8"/>
        <v>0</v>
      </c>
      <c r="P33" s="13" t="str">
        <f t="shared" si="9"/>
        <v/>
      </c>
      <c r="Q33" s="4" t="str">
        <f t="shared" si="10"/>
        <v/>
      </c>
      <c r="S33" s="2">
        <f t="shared" si="43"/>
        <v>-10.5</v>
      </c>
      <c r="T33" s="4">
        <f t="shared" si="11"/>
        <v>-31.5</v>
      </c>
      <c r="U33" s="4">
        <f t="shared" si="12"/>
        <v>2.13</v>
      </c>
      <c r="X33" s="4">
        <f t="shared" si="13"/>
        <v>0</v>
      </c>
      <c r="Y33" s="13" t="str">
        <f t="shared" si="14"/>
        <v/>
      </c>
      <c r="Z33" s="4" t="str">
        <f t="shared" si="15"/>
        <v/>
      </c>
      <c r="AB33" s="2">
        <f t="shared" si="44"/>
        <v>-10.5</v>
      </c>
      <c r="AC33" s="4">
        <f t="shared" si="16"/>
        <v>-31.5</v>
      </c>
      <c r="AD33" s="4">
        <f t="shared" si="17"/>
        <v>2.13</v>
      </c>
      <c r="AG33" s="4">
        <f t="shared" si="18"/>
        <v>0</v>
      </c>
      <c r="AH33" s="13" t="str">
        <f t="shared" si="19"/>
        <v/>
      </c>
      <c r="AI33" s="4" t="str">
        <f t="shared" si="20"/>
        <v/>
      </c>
      <c r="AJ33" s="13"/>
      <c r="AK33" s="2">
        <f t="shared" si="45"/>
        <v>-10.5</v>
      </c>
      <c r="AL33" s="4">
        <f t="shared" si="21"/>
        <v>-31.5</v>
      </c>
      <c r="AM33" s="4">
        <f t="shared" si="22"/>
        <v>2.13</v>
      </c>
      <c r="AP33" s="4">
        <f t="shared" si="23"/>
        <v>0</v>
      </c>
      <c r="AQ33" s="13" t="str">
        <f t="shared" si="24"/>
        <v/>
      </c>
      <c r="AR33" s="4" t="str">
        <f t="shared" si="25"/>
        <v/>
      </c>
      <c r="AS33" s="13"/>
      <c r="AT33" s="2">
        <f t="shared" si="46"/>
        <v>-10.5</v>
      </c>
      <c r="AU33" s="4">
        <f t="shared" si="26"/>
        <v>-31.5</v>
      </c>
      <c r="AV33" s="4">
        <f t="shared" si="27"/>
        <v>2.13</v>
      </c>
      <c r="AY33" s="4">
        <f t="shared" si="28"/>
        <v>0</v>
      </c>
      <c r="AZ33" s="13" t="str">
        <f t="shared" si="29"/>
        <v/>
      </c>
      <c r="BA33" s="4" t="str">
        <f t="shared" si="30"/>
        <v/>
      </c>
      <c r="BB33" s="13"/>
      <c r="BC33" s="2">
        <f t="shared" si="47"/>
        <v>-10.5</v>
      </c>
      <c r="BD33" s="4">
        <f t="shared" si="31"/>
        <v>-31.5</v>
      </c>
      <c r="BE33" s="4">
        <f t="shared" si="32"/>
        <v>2.13</v>
      </c>
      <c r="BH33" s="4">
        <f t="shared" si="33"/>
        <v>0</v>
      </c>
      <c r="BI33" s="13" t="str">
        <f t="shared" si="34"/>
        <v/>
      </c>
      <c r="BJ33" s="4" t="str">
        <f t="shared" si="35"/>
        <v/>
      </c>
      <c r="BK33" s="13"/>
      <c r="BL33" s="2">
        <f t="shared" si="48"/>
        <v>-10.5</v>
      </c>
      <c r="BM33" s="4">
        <f t="shared" si="36"/>
        <v>-31.5</v>
      </c>
      <c r="BN33" s="4">
        <f t="shared" si="37"/>
        <v>2.13</v>
      </c>
      <c r="BQ33" s="4">
        <f t="shared" si="38"/>
        <v>0</v>
      </c>
      <c r="BR33" s="13" t="str">
        <f t="shared" si="39"/>
        <v/>
      </c>
      <c r="BS33" s="4" t="str">
        <f t="shared" si="40"/>
        <v/>
      </c>
      <c r="BT33" s="25"/>
    </row>
    <row r="34">
      <c r="A34" s="2">
        <f t="shared" si="41"/>
        <v>-10</v>
      </c>
      <c r="B34" s="4">
        <f t="shared" si="1"/>
        <v>-30</v>
      </c>
      <c r="C34" s="4">
        <f t="shared" si="2"/>
        <v>2.1</v>
      </c>
      <c r="F34" s="4">
        <f t="shared" si="3"/>
        <v>0</v>
      </c>
      <c r="G34" s="13" t="str">
        <f t="shared" si="4"/>
        <v/>
      </c>
      <c r="H34" s="4" t="str">
        <f t="shared" si="5"/>
        <v/>
      </c>
      <c r="J34" s="2">
        <f t="shared" si="42"/>
        <v>-10</v>
      </c>
      <c r="K34" s="4">
        <f t="shared" si="6"/>
        <v>-30</v>
      </c>
      <c r="L34" s="4">
        <f t="shared" si="7"/>
        <v>2.1</v>
      </c>
      <c r="O34" s="4">
        <f t="shared" si="8"/>
        <v>0</v>
      </c>
      <c r="P34" s="13" t="str">
        <f t="shared" si="9"/>
        <v/>
      </c>
      <c r="Q34" s="4" t="str">
        <f t="shared" si="10"/>
        <v/>
      </c>
      <c r="S34" s="2">
        <f t="shared" si="43"/>
        <v>-10</v>
      </c>
      <c r="T34" s="4">
        <f t="shared" si="11"/>
        <v>-30</v>
      </c>
      <c r="U34" s="4">
        <f t="shared" si="12"/>
        <v>2.1</v>
      </c>
      <c r="X34" s="4">
        <f t="shared" si="13"/>
        <v>0</v>
      </c>
      <c r="Y34" s="13" t="str">
        <f t="shared" si="14"/>
        <v/>
      </c>
      <c r="Z34" s="4" t="str">
        <f t="shared" si="15"/>
        <v/>
      </c>
      <c r="AB34" s="2">
        <f t="shared" si="44"/>
        <v>-10</v>
      </c>
      <c r="AC34" s="4">
        <f t="shared" si="16"/>
        <v>-30</v>
      </c>
      <c r="AD34" s="4">
        <f t="shared" si="17"/>
        <v>2.1</v>
      </c>
      <c r="AG34" s="4">
        <f t="shared" si="18"/>
        <v>0</v>
      </c>
      <c r="AH34" s="13" t="str">
        <f t="shared" si="19"/>
        <v/>
      </c>
      <c r="AI34" s="4" t="str">
        <f t="shared" si="20"/>
        <v/>
      </c>
      <c r="AJ34" s="13"/>
      <c r="AK34" s="2">
        <f t="shared" si="45"/>
        <v>-10</v>
      </c>
      <c r="AL34" s="4">
        <f t="shared" si="21"/>
        <v>-30</v>
      </c>
      <c r="AM34" s="4">
        <f t="shared" si="22"/>
        <v>2.1</v>
      </c>
      <c r="AP34" s="4">
        <f t="shared" si="23"/>
        <v>0</v>
      </c>
      <c r="AQ34" s="13" t="str">
        <f t="shared" si="24"/>
        <v/>
      </c>
      <c r="AR34" s="4" t="str">
        <f t="shared" si="25"/>
        <v/>
      </c>
      <c r="AS34" s="13"/>
      <c r="AT34" s="2">
        <f t="shared" si="46"/>
        <v>-10</v>
      </c>
      <c r="AU34" s="4">
        <f t="shared" si="26"/>
        <v>-30</v>
      </c>
      <c r="AV34" s="4">
        <f t="shared" si="27"/>
        <v>2.1</v>
      </c>
      <c r="AY34" s="4">
        <f t="shared" si="28"/>
        <v>0</v>
      </c>
      <c r="AZ34" s="13" t="str">
        <f t="shared" si="29"/>
        <v/>
      </c>
      <c r="BA34" s="4" t="str">
        <f t="shared" si="30"/>
        <v/>
      </c>
      <c r="BB34" s="13"/>
      <c r="BC34" s="2">
        <f t="shared" si="47"/>
        <v>-10</v>
      </c>
      <c r="BD34" s="4">
        <f t="shared" si="31"/>
        <v>-30</v>
      </c>
      <c r="BE34" s="4">
        <f t="shared" si="32"/>
        <v>2.1</v>
      </c>
      <c r="BH34" s="4">
        <f t="shared" si="33"/>
        <v>0</v>
      </c>
      <c r="BI34" s="13" t="str">
        <f t="shared" si="34"/>
        <v/>
      </c>
      <c r="BJ34" s="4" t="str">
        <f t="shared" si="35"/>
        <v/>
      </c>
      <c r="BK34" s="13"/>
      <c r="BL34" s="2">
        <f t="shared" si="48"/>
        <v>-10</v>
      </c>
      <c r="BM34" s="4">
        <f t="shared" si="36"/>
        <v>-30</v>
      </c>
      <c r="BN34" s="4">
        <f t="shared" si="37"/>
        <v>2.1</v>
      </c>
      <c r="BQ34" s="4">
        <f t="shared" si="38"/>
        <v>0</v>
      </c>
      <c r="BR34" s="13" t="str">
        <f t="shared" si="39"/>
        <v/>
      </c>
      <c r="BS34" s="4" t="str">
        <f t="shared" si="40"/>
        <v/>
      </c>
      <c r="BT34" s="25"/>
    </row>
    <row r="35">
      <c r="A35" s="2">
        <f t="shared" si="41"/>
        <v>-9.5</v>
      </c>
      <c r="B35" s="4">
        <f t="shared" si="1"/>
        <v>-28.5</v>
      </c>
      <c r="C35" s="4">
        <f t="shared" si="2"/>
        <v>2.07</v>
      </c>
      <c r="F35" s="4">
        <f t="shared" si="3"/>
        <v>0</v>
      </c>
      <c r="G35" s="13" t="str">
        <f t="shared" si="4"/>
        <v/>
      </c>
      <c r="H35" s="4" t="str">
        <f t="shared" si="5"/>
        <v/>
      </c>
      <c r="J35" s="2">
        <f t="shared" si="42"/>
        <v>-9.5</v>
      </c>
      <c r="K35" s="4">
        <f t="shared" si="6"/>
        <v>-28.5</v>
      </c>
      <c r="L35" s="4">
        <f t="shared" si="7"/>
        <v>2.07</v>
      </c>
      <c r="O35" s="4">
        <f t="shared" si="8"/>
        <v>0</v>
      </c>
      <c r="P35" s="13" t="str">
        <f t="shared" si="9"/>
        <v/>
      </c>
      <c r="Q35" s="4" t="str">
        <f t="shared" si="10"/>
        <v/>
      </c>
      <c r="S35" s="2">
        <f t="shared" si="43"/>
        <v>-9.5</v>
      </c>
      <c r="T35" s="4">
        <f t="shared" si="11"/>
        <v>-28.5</v>
      </c>
      <c r="U35" s="4">
        <f t="shared" si="12"/>
        <v>2.07</v>
      </c>
      <c r="X35" s="4">
        <f t="shared" si="13"/>
        <v>0</v>
      </c>
      <c r="Y35" s="13" t="str">
        <f t="shared" si="14"/>
        <v/>
      </c>
      <c r="Z35" s="4" t="str">
        <f t="shared" si="15"/>
        <v/>
      </c>
      <c r="AB35" s="2">
        <f t="shared" si="44"/>
        <v>-9.5</v>
      </c>
      <c r="AC35" s="4">
        <f t="shared" si="16"/>
        <v>-28.5</v>
      </c>
      <c r="AD35" s="4">
        <f t="shared" si="17"/>
        <v>2.07</v>
      </c>
      <c r="AG35" s="4">
        <f t="shared" si="18"/>
        <v>0</v>
      </c>
      <c r="AH35" s="13" t="str">
        <f t="shared" si="19"/>
        <v/>
      </c>
      <c r="AI35" s="4" t="str">
        <f t="shared" si="20"/>
        <v/>
      </c>
      <c r="AJ35" s="13"/>
      <c r="AK35" s="2">
        <f t="shared" si="45"/>
        <v>-9.5</v>
      </c>
      <c r="AL35" s="4">
        <f t="shared" si="21"/>
        <v>-28.5</v>
      </c>
      <c r="AM35" s="4">
        <f t="shared" si="22"/>
        <v>2.07</v>
      </c>
      <c r="AP35" s="4">
        <f t="shared" si="23"/>
        <v>0</v>
      </c>
      <c r="AQ35" s="13" t="str">
        <f t="shared" si="24"/>
        <v/>
      </c>
      <c r="AR35" s="4" t="str">
        <f t="shared" si="25"/>
        <v/>
      </c>
      <c r="AS35" s="13"/>
      <c r="AT35" s="2">
        <f t="shared" si="46"/>
        <v>-9.5</v>
      </c>
      <c r="AU35" s="4">
        <f t="shared" si="26"/>
        <v>-28.5</v>
      </c>
      <c r="AV35" s="4">
        <f t="shared" si="27"/>
        <v>2.07</v>
      </c>
      <c r="AY35" s="4">
        <f t="shared" si="28"/>
        <v>0</v>
      </c>
      <c r="AZ35" s="13" t="str">
        <f t="shared" si="29"/>
        <v/>
      </c>
      <c r="BA35" s="4" t="str">
        <f t="shared" si="30"/>
        <v/>
      </c>
      <c r="BB35" s="13"/>
      <c r="BC35" s="2">
        <f t="shared" si="47"/>
        <v>-9.5</v>
      </c>
      <c r="BD35" s="4">
        <f t="shared" si="31"/>
        <v>-28.5</v>
      </c>
      <c r="BE35" s="4">
        <f t="shared" si="32"/>
        <v>2.07</v>
      </c>
      <c r="BH35" s="4">
        <f t="shared" si="33"/>
        <v>0</v>
      </c>
      <c r="BI35" s="13" t="str">
        <f t="shared" si="34"/>
        <v/>
      </c>
      <c r="BJ35" s="4" t="str">
        <f t="shared" si="35"/>
        <v/>
      </c>
      <c r="BK35" s="13"/>
      <c r="BL35" s="2">
        <f t="shared" si="48"/>
        <v>-9.5</v>
      </c>
      <c r="BM35" s="4">
        <f t="shared" si="36"/>
        <v>-28.5</v>
      </c>
      <c r="BN35" s="4">
        <f t="shared" si="37"/>
        <v>2.07</v>
      </c>
      <c r="BQ35" s="4">
        <f t="shared" si="38"/>
        <v>0</v>
      </c>
      <c r="BR35" s="13" t="str">
        <f t="shared" si="39"/>
        <v/>
      </c>
      <c r="BS35" s="4" t="str">
        <f t="shared" si="40"/>
        <v/>
      </c>
      <c r="BT35" s="25"/>
    </row>
    <row r="36">
      <c r="A36" s="2">
        <f t="shared" si="41"/>
        <v>-9</v>
      </c>
      <c r="B36" s="4">
        <f t="shared" si="1"/>
        <v>-27</v>
      </c>
      <c r="C36" s="4">
        <f t="shared" si="2"/>
        <v>2.04</v>
      </c>
      <c r="F36" s="4">
        <f t="shared" si="3"/>
        <v>0</v>
      </c>
      <c r="G36" s="13" t="str">
        <f t="shared" si="4"/>
        <v/>
      </c>
      <c r="H36" s="4" t="str">
        <f t="shared" si="5"/>
        <v/>
      </c>
      <c r="J36" s="2">
        <f t="shared" si="42"/>
        <v>-9</v>
      </c>
      <c r="K36" s="4">
        <f t="shared" si="6"/>
        <v>-27</v>
      </c>
      <c r="L36" s="4">
        <f t="shared" si="7"/>
        <v>2.04</v>
      </c>
      <c r="O36" s="4">
        <f t="shared" si="8"/>
        <v>0</v>
      </c>
      <c r="P36" s="13" t="str">
        <f t="shared" si="9"/>
        <v/>
      </c>
      <c r="Q36" s="4" t="str">
        <f t="shared" si="10"/>
        <v/>
      </c>
      <c r="S36" s="2">
        <f t="shared" si="43"/>
        <v>-9</v>
      </c>
      <c r="T36" s="4">
        <f t="shared" si="11"/>
        <v>-27</v>
      </c>
      <c r="U36" s="4">
        <f t="shared" si="12"/>
        <v>2.04</v>
      </c>
      <c r="X36" s="4">
        <f t="shared" si="13"/>
        <v>0</v>
      </c>
      <c r="Y36" s="13" t="str">
        <f t="shared" si="14"/>
        <v/>
      </c>
      <c r="Z36" s="4" t="str">
        <f t="shared" si="15"/>
        <v/>
      </c>
      <c r="AB36" s="2">
        <f t="shared" si="44"/>
        <v>-9</v>
      </c>
      <c r="AC36" s="4">
        <f t="shared" si="16"/>
        <v>-27</v>
      </c>
      <c r="AD36" s="4">
        <f t="shared" si="17"/>
        <v>2.04</v>
      </c>
      <c r="AG36" s="4">
        <f t="shared" si="18"/>
        <v>0</v>
      </c>
      <c r="AH36" s="13" t="str">
        <f t="shared" si="19"/>
        <v/>
      </c>
      <c r="AI36" s="4" t="str">
        <f t="shared" si="20"/>
        <v/>
      </c>
      <c r="AJ36" s="13"/>
      <c r="AK36" s="2">
        <f t="shared" si="45"/>
        <v>-9</v>
      </c>
      <c r="AL36" s="4">
        <f t="shared" si="21"/>
        <v>-27</v>
      </c>
      <c r="AM36" s="4">
        <f t="shared" si="22"/>
        <v>2.04</v>
      </c>
      <c r="AP36" s="4">
        <f t="shared" si="23"/>
        <v>0</v>
      </c>
      <c r="AQ36" s="13" t="str">
        <f t="shared" si="24"/>
        <v/>
      </c>
      <c r="AR36" s="4" t="str">
        <f t="shared" si="25"/>
        <v/>
      </c>
      <c r="AS36" s="13"/>
      <c r="AT36" s="2">
        <f t="shared" si="46"/>
        <v>-9</v>
      </c>
      <c r="AU36" s="4">
        <f t="shared" si="26"/>
        <v>-27</v>
      </c>
      <c r="AV36" s="4">
        <f t="shared" si="27"/>
        <v>2.04</v>
      </c>
      <c r="AY36" s="4">
        <f t="shared" si="28"/>
        <v>0</v>
      </c>
      <c r="AZ36" s="13" t="str">
        <f t="shared" si="29"/>
        <v/>
      </c>
      <c r="BA36" s="4" t="str">
        <f t="shared" si="30"/>
        <v/>
      </c>
      <c r="BB36" s="13"/>
      <c r="BC36" s="2">
        <f t="shared" si="47"/>
        <v>-9</v>
      </c>
      <c r="BD36" s="4">
        <f t="shared" si="31"/>
        <v>-27</v>
      </c>
      <c r="BE36" s="4">
        <f t="shared" si="32"/>
        <v>2.04</v>
      </c>
      <c r="BH36" s="4">
        <f t="shared" si="33"/>
        <v>0</v>
      </c>
      <c r="BI36" s="13" t="str">
        <f t="shared" si="34"/>
        <v/>
      </c>
      <c r="BJ36" s="4" t="str">
        <f t="shared" si="35"/>
        <v/>
      </c>
      <c r="BK36" s="13"/>
      <c r="BL36" s="2">
        <f t="shared" si="48"/>
        <v>-9</v>
      </c>
      <c r="BM36" s="4">
        <f t="shared" si="36"/>
        <v>-27</v>
      </c>
      <c r="BN36" s="4">
        <f t="shared" si="37"/>
        <v>2.04</v>
      </c>
      <c r="BQ36" s="4">
        <f t="shared" si="38"/>
        <v>0</v>
      </c>
      <c r="BR36" s="13" t="str">
        <f t="shared" si="39"/>
        <v/>
      </c>
      <c r="BS36" s="4" t="str">
        <f t="shared" si="40"/>
        <v/>
      </c>
      <c r="BT36" s="25"/>
    </row>
    <row r="37">
      <c r="A37" s="2">
        <f t="shared" si="41"/>
        <v>-8.5</v>
      </c>
      <c r="B37" s="4">
        <f t="shared" si="1"/>
        <v>-25.5</v>
      </c>
      <c r="C37" s="4">
        <f t="shared" si="2"/>
        <v>2.01</v>
      </c>
      <c r="F37" s="4">
        <f t="shared" si="3"/>
        <v>0</v>
      </c>
      <c r="G37" s="13" t="str">
        <f t="shared" si="4"/>
        <v/>
      </c>
      <c r="H37" s="4" t="str">
        <f t="shared" si="5"/>
        <v/>
      </c>
      <c r="J37" s="2">
        <f t="shared" si="42"/>
        <v>-8.5</v>
      </c>
      <c r="K37" s="4">
        <f t="shared" si="6"/>
        <v>-25.5</v>
      </c>
      <c r="L37" s="4">
        <f t="shared" si="7"/>
        <v>2.01</v>
      </c>
      <c r="O37" s="4">
        <f t="shared" si="8"/>
        <v>0</v>
      </c>
      <c r="P37" s="13" t="str">
        <f t="shared" si="9"/>
        <v/>
      </c>
      <c r="Q37" s="4" t="str">
        <f t="shared" si="10"/>
        <v/>
      </c>
      <c r="S37" s="2">
        <f t="shared" si="43"/>
        <v>-8.5</v>
      </c>
      <c r="T37" s="4">
        <f t="shared" si="11"/>
        <v>-25.5</v>
      </c>
      <c r="U37" s="4">
        <f t="shared" si="12"/>
        <v>2.01</v>
      </c>
      <c r="X37" s="4">
        <f t="shared" si="13"/>
        <v>0</v>
      </c>
      <c r="Y37" s="13" t="str">
        <f t="shared" si="14"/>
        <v/>
      </c>
      <c r="Z37" s="4" t="str">
        <f t="shared" si="15"/>
        <v/>
      </c>
      <c r="AB37" s="2">
        <f t="shared" si="44"/>
        <v>-8.5</v>
      </c>
      <c r="AC37" s="4">
        <f t="shared" si="16"/>
        <v>-25.5</v>
      </c>
      <c r="AD37" s="4">
        <f t="shared" si="17"/>
        <v>2.01</v>
      </c>
      <c r="AG37" s="4">
        <f t="shared" si="18"/>
        <v>0</v>
      </c>
      <c r="AH37" s="13" t="str">
        <f t="shared" si="19"/>
        <v/>
      </c>
      <c r="AI37" s="4" t="str">
        <f t="shared" si="20"/>
        <v/>
      </c>
      <c r="AJ37" s="13"/>
      <c r="AK37" s="2">
        <f t="shared" si="45"/>
        <v>-8.5</v>
      </c>
      <c r="AL37" s="4">
        <f t="shared" si="21"/>
        <v>-25.5</v>
      </c>
      <c r="AM37" s="4">
        <f t="shared" si="22"/>
        <v>2.01</v>
      </c>
      <c r="AP37" s="4">
        <f t="shared" si="23"/>
        <v>0</v>
      </c>
      <c r="AQ37" s="13" t="str">
        <f t="shared" si="24"/>
        <v/>
      </c>
      <c r="AR37" s="4" t="str">
        <f t="shared" si="25"/>
        <v/>
      </c>
      <c r="AS37" s="13"/>
      <c r="AT37" s="2">
        <f t="shared" si="46"/>
        <v>-8.5</v>
      </c>
      <c r="AU37" s="4">
        <f t="shared" si="26"/>
        <v>-25.5</v>
      </c>
      <c r="AV37" s="4">
        <f t="shared" si="27"/>
        <v>2.01</v>
      </c>
      <c r="AY37" s="4">
        <f t="shared" si="28"/>
        <v>0</v>
      </c>
      <c r="AZ37" s="13" t="str">
        <f t="shared" si="29"/>
        <v/>
      </c>
      <c r="BA37" s="4" t="str">
        <f t="shared" si="30"/>
        <v/>
      </c>
      <c r="BB37" s="13"/>
      <c r="BC37" s="2">
        <f t="shared" si="47"/>
        <v>-8.5</v>
      </c>
      <c r="BD37" s="4">
        <f t="shared" si="31"/>
        <v>-25.5</v>
      </c>
      <c r="BE37" s="4">
        <f t="shared" si="32"/>
        <v>2.01</v>
      </c>
      <c r="BH37" s="4">
        <f t="shared" si="33"/>
        <v>0</v>
      </c>
      <c r="BI37" s="13" t="str">
        <f t="shared" si="34"/>
        <v/>
      </c>
      <c r="BJ37" s="4" t="str">
        <f t="shared" si="35"/>
        <v/>
      </c>
      <c r="BK37" s="13"/>
      <c r="BL37" s="2">
        <f t="shared" si="48"/>
        <v>-8.5</v>
      </c>
      <c r="BM37" s="4">
        <f t="shared" si="36"/>
        <v>-25.5</v>
      </c>
      <c r="BN37" s="4">
        <f t="shared" si="37"/>
        <v>2.01</v>
      </c>
      <c r="BQ37" s="4">
        <f t="shared" si="38"/>
        <v>0</v>
      </c>
      <c r="BR37" s="13" t="str">
        <f t="shared" si="39"/>
        <v/>
      </c>
      <c r="BS37" s="4" t="str">
        <f t="shared" si="40"/>
        <v/>
      </c>
      <c r="BT37" s="25"/>
    </row>
    <row r="38">
      <c r="A38" s="2">
        <f t="shared" si="41"/>
        <v>-8</v>
      </c>
      <c r="B38" s="4">
        <f t="shared" si="1"/>
        <v>-24</v>
      </c>
      <c r="C38" s="4">
        <f t="shared" si="2"/>
        <v>1.98</v>
      </c>
      <c r="F38" s="4">
        <f t="shared" si="3"/>
        <v>0</v>
      </c>
      <c r="G38" s="13" t="str">
        <f t="shared" si="4"/>
        <v/>
      </c>
      <c r="H38" s="4" t="str">
        <f t="shared" si="5"/>
        <v/>
      </c>
      <c r="J38" s="2">
        <f t="shared" si="42"/>
        <v>-8</v>
      </c>
      <c r="K38" s="4">
        <f t="shared" si="6"/>
        <v>-24</v>
      </c>
      <c r="L38" s="4">
        <f t="shared" si="7"/>
        <v>1.98</v>
      </c>
      <c r="O38" s="4">
        <f t="shared" si="8"/>
        <v>0</v>
      </c>
      <c r="P38" s="13" t="str">
        <f t="shared" si="9"/>
        <v/>
      </c>
      <c r="Q38" s="4" t="str">
        <f t="shared" si="10"/>
        <v/>
      </c>
      <c r="S38" s="2">
        <f t="shared" si="43"/>
        <v>-8</v>
      </c>
      <c r="T38" s="4">
        <f t="shared" si="11"/>
        <v>-24</v>
      </c>
      <c r="U38" s="4">
        <f t="shared" si="12"/>
        <v>1.98</v>
      </c>
      <c r="X38" s="4">
        <f t="shared" si="13"/>
        <v>0</v>
      </c>
      <c r="Y38" s="13" t="str">
        <f t="shared" si="14"/>
        <v/>
      </c>
      <c r="Z38" s="4" t="str">
        <f t="shared" si="15"/>
        <v/>
      </c>
      <c r="AB38" s="2">
        <f t="shared" si="44"/>
        <v>-8</v>
      </c>
      <c r="AC38" s="4">
        <f t="shared" si="16"/>
        <v>-24</v>
      </c>
      <c r="AD38" s="4">
        <f t="shared" si="17"/>
        <v>1.98</v>
      </c>
      <c r="AG38" s="4">
        <f t="shared" si="18"/>
        <v>0</v>
      </c>
      <c r="AH38" s="13" t="str">
        <f t="shared" si="19"/>
        <v/>
      </c>
      <c r="AI38" s="4" t="str">
        <f t="shared" si="20"/>
        <v/>
      </c>
      <c r="AJ38" s="13"/>
      <c r="AK38" s="2">
        <f t="shared" si="45"/>
        <v>-8</v>
      </c>
      <c r="AL38" s="4">
        <f t="shared" si="21"/>
        <v>-24</v>
      </c>
      <c r="AM38" s="4">
        <f t="shared" si="22"/>
        <v>1.98</v>
      </c>
      <c r="AP38" s="4">
        <f t="shared" si="23"/>
        <v>0</v>
      </c>
      <c r="AQ38" s="13" t="str">
        <f t="shared" si="24"/>
        <v/>
      </c>
      <c r="AR38" s="4" t="str">
        <f t="shared" si="25"/>
        <v/>
      </c>
      <c r="AS38" s="13"/>
      <c r="AT38" s="2">
        <f t="shared" si="46"/>
        <v>-8</v>
      </c>
      <c r="AU38" s="4">
        <f t="shared" si="26"/>
        <v>-24</v>
      </c>
      <c r="AV38" s="4">
        <f t="shared" si="27"/>
        <v>1.98</v>
      </c>
      <c r="AY38" s="4">
        <f t="shared" si="28"/>
        <v>0</v>
      </c>
      <c r="AZ38" s="13" t="str">
        <f t="shared" si="29"/>
        <v/>
      </c>
      <c r="BA38" s="4" t="str">
        <f t="shared" si="30"/>
        <v/>
      </c>
      <c r="BB38" s="13"/>
      <c r="BC38" s="2">
        <f t="shared" si="47"/>
        <v>-8</v>
      </c>
      <c r="BD38" s="4">
        <f t="shared" si="31"/>
        <v>-24</v>
      </c>
      <c r="BE38" s="4">
        <f t="shared" si="32"/>
        <v>1.98</v>
      </c>
      <c r="BH38" s="4">
        <f t="shared" si="33"/>
        <v>0</v>
      </c>
      <c r="BI38" s="13" t="str">
        <f t="shared" si="34"/>
        <v/>
      </c>
      <c r="BJ38" s="4" t="str">
        <f t="shared" si="35"/>
        <v/>
      </c>
      <c r="BK38" s="13"/>
      <c r="BL38" s="2">
        <f t="shared" si="48"/>
        <v>-8</v>
      </c>
      <c r="BM38" s="4">
        <f t="shared" si="36"/>
        <v>-24</v>
      </c>
      <c r="BN38" s="4">
        <f t="shared" si="37"/>
        <v>1.98</v>
      </c>
      <c r="BQ38" s="4">
        <f t="shared" si="38"/>
        <v>0</v>
      </c>
      <c r="BR38" s="13" t="str">
        <f t="shared" si="39"/>
        <v/>
      </c>
      <c r="BS38" s="4" t="str">
        <f t="shared" si="40"/>
        <v/>
      </c>
      <c r="BT38" s="25"/>
    </row>
    <row r="39">
      <c r="A39" s="2">
        <f t="shared" si="41"/>
        <v>-7.5</v>
      </c>
      <c r="B39" s="4">
        <f t="shared" si="1"/>
        <v>-22.5</v>
      </c>
      <c r="C39" s="4">
        <f t="shared" si="2"/>
        <v>1.95</v>
      </c>
      <c r="F39" s="4">
        <f t="shared" si="3"/>
        <v>0</v>
      </c>
      <c r="G39" s="13" t="str">
        <f t="shared" si="4"/>
        <v/>
      </c>
      <c r="H39" s="4" t="str">
        <f t="shared" si="5"/>
        <v/>
      </c>
      <c r="J39" s="2">
        <f t="shared" si="42"/>
        <v>-7.5</v>
      </c>
      <c r="K39" s="4">
        <f t="shared" si="6"/>
        <v>-22.5</v>
      </c>
      <c r="L39" s="4">
        <f t="shared" si="7"/>
        <v>1.95</v>
      </c>
      <c r="O39" s="4">
        <f t="shared" si="8"/>
        <v>0</v>
      </c>
      <c r="P39" s="13" t="str">
        <f t="shared" si="9"/>
        <v/>
      </c>
      <c r="Q39" s="4" t="str">
        <f t="shared" si="10"/>
        <v/>
      </c>
      <c r="S39" s="2">
        <f t="shared" si="43"/>
        <v>-7.5</v>
      </c>
      <c r="T39" s="4">
        <f t="shared" si="11"/>
        <v>-22.5</v>
      </c>
      <c r="U39" s="4">
        <f t="shared" si="12"/>
        <v>1.95</v>
      </c>
      <c r="X39" s="4">
        <f t="shared" si="13"/>
        <v>0</v>
      </c>
      <c r="Y39" s="13" t="str">
        <f t="shared" si="14"/>
        <v/>
      </c>
      <c r="Z39" s="4" t="str">
        <f t="shared" si="15"/>
        <v/>
      </c>
      <c r="AB39" s="2">
        <f t="shared" si="44"/>
        <v>-7.5</v>
      </c>
      <c r="AC39" s="4">
        <f t="shared" si="16"/>
        <v>-22.5</v>
      </c>
      <c r="AD39" s="4">
        <f t="shared" si="17"/>
        <v>1.95</v>
      </c>
      <c r="AG39" s="4">
        <f t="shared" si="18"/>
        <v>0</v>
      </c>
      <c r="AH39" s="13" t="str">
        <f t="shared" si="19"/>
        <v/>
      </c>
      <c r="AI39" s="4" t="str">
        <f t="shared" si="20"/>
        <v/>
      </c>
      <c r="AJ39" s="13"/>
      <c r="AK39" s="2">
        <f t="shared" si="45"/>
        <v>-7.5</v>
      </c>
      <c r="AL39" s="4">
        <f t="shared" si="21"/>
        <v>-22.5</v>
      </c>
      <c r="AM39" s="4">
        <f t="shared" si="22"/>
        <v>1.95</v>
      </c>
      <c r="AP39" s="4">
        <f t="shared" si="23"/>
        <v>0</v>
      </c>
      <c r="AQ39" s="13" t="str">
        <f t="shared" si="24"/>
        <v/>
      </c>
      <c r="AR39" s="4" t="str">
        <f t="shared" si="25"/>
        <v/>
      </c>
      <c r="AS39" s="13"/>
      <c r="AT39" s="2">
        <f t="shared" si="46"/>
        <v>-7.5</v>
      </c>
      <c r="AU39" s="4">
        <f t="shared" si="26"/>
        <v>-22.5</v>
      </c>
      <c r="AV39" s="4">
        <f t="shared" si="27"/>
        <v>1.95</v>
      </c>
      <c r="AY39" s="4">
        <f t="shared" si="28"/>
        <v>0</v>
      </c>
      <c r="AZ39" s="13" t="str">
        <f t="shared" si="29"/>
        <v/>
      </c>
      <c r="BA39" s="4" t="str">
        <f t="shared" si="30"/>
        <v/>
      </c>
      <c r="BB39" s="13"/>
      <c r="BC39" s="2">
        <f t="shared" si="47"/>
        <v>-7.5</v>
      </c>
      <c r="BD39" s="4">
        <f t="shared" si="31"/>
        <v>-22.5</v>
      </c>
      <c r="BE39" s="4">
        <f t="shared" si="32"/>
        <v>1.95</v>
      </c>
      <c r="BH39" s="4">
        <f t="shared" si="33"/>
        <v>0</v>
      </c>
      <c r="BI39" s="13" t="str">
        <f t="shared" si="34"/>
        <v/>
      </c>
      <c r="BJ39" s="4" t="str">
        <f t="shared" si="35"/>
        <v/>
      </c>
      <c r="BK39" s="13"/>
      <c r="BL39" s="2">
        <f t="shared" si="48"/>
        <v>-7.5</v>
      </c>
      <c r="BM39" s="4">
        <f t="shared" si="36"/>
        <v>-22.5</v>
      </c>
      <c r="BN39" s="4">
        <f t="shared" si="37"/>
        <v>1.95</v>
      </c>
      <c r="BQ39" s="4">
        <f t="shared" si="38"/>
        <v>0</v>
      </c>
      <c r="BR39" s="13" t="str">
        <f t="shared" si="39"/>
        <v/>
      </c>
      <c r="BS39" s="4" t="str">
        <f t="shared" si="40"/>
        <v/>
      </c>
      <c r="BT39" s="25"/>
    </row>
    <row r="40">
      <c r="A40" s="2">
        <f t="shared" si="41"/>
        <v>-7</v>
      </c>
      <c r="B40" s="4">
        <f t="shared" si="1"/>
        <v>-21</v>
      </c>
      <c r="C40" s="4">
        <f t="shared" si="2"/>
        <v>1.92</v>
      </c>
      <c r="F40" s="4">
        <f t="shared" si="3"/>
        <v>0</v>
      </c>
      <c r="G40" s="13" t="str">
        <f t="shared" si="4"/>
        <v/>
      </c>
      <c r="H40" s="4" t="str">
        <f t="shared" si="5"/>
        <v/>
      </c>
      <c r="J40" s="2">
        <f t="shared" si="42"/>
        <v>-7</v>
      </c>
      <c r="K40" s="4">
        <f t="shared" si="6"/>
        <v>-21</v>
      </c>
      <c r="L40" s="4">
        <f t="shared" si="7"/>
        <v>1.92</v>
      </c>
      <c r="O40" s="4">
        <f t="shared" si="8"/>
        <v>0</v>
      </c>
      <c r="P40" s="13" t="str">
        <f t="shared" si="9"/>
        <v/>
      </c>
      <c r="Q40" s="4" t="str">
        <f t="shared" si="10"/>
        <v/>
      </c>
      <c r="S40" s="2">
        <f t="shared" si="43"/>
        <v>-7</v>
      </c>
      <c r="T40" s="4">
        <f t="shared" si="11"/>
        <v>-21</v>
      </c>
      <c r="U40" s="4">
        <f t="shared" si="12"/>
        <v>1.92</v>
      </c>
      <c r="X40" s="4">
        <f t="shared" si="13"/>
        <v>0</v>
      </c>
      <c r="Y40" s="13" t="str">
        <f t="shared" si="14"/>
        <v/>
      </c>
      <c r="Z40" s="4" t="str">
        <f t="shared" si="15"/>
        <v/>
      </c>
      <c r="AB40" s="2">
        <f t="shared" si="44"/>
        <v>-7</v>
      </c>
      <c r="AC40" s="4">
        <f t="shared" si="16"/>
        <v>-21</v>
      </c>
      <c r="AD40" s="4">
        <f t="shared" si="17"/>
        <v>1.92</v>
      </c>
      <c r="AG40" s="4">
        <f t="shared" si="18"/>
        <v>0</v>
      </c>
      <c r="AH40" s="13" t="str">
        <f t="shared" si="19"/>
        <v/>
      </c>
      <c r="AI40" s="4" t="str">
        <f t="shared" si="20"/>
        <v/>
      </c>
      <c r="AJ40" s="13"/>
      <c r="AK40" s="2">
        <f t="shared" si="45"/>
        <v>-7</v>
      </c>
      <c r="AL40" s="4">
        <f t="shared" si="21"/>
        <v>-21</v>
      </c>
      <c r="AM40" s="4">
        <f t="shared" si="22"/>
        <v>1.92</v>
      </c>
      <c r="AP40" s="4">
        <f t="shared" si="23"/>
        <v>0</v>
      </c>
      <c r="AQ40" s="13" t="str">
        <f t="shared" si="24"/>
        <v/>
      </c>
      <c r="AR40" s="4" t="str">
        <f t="shared" si="25"/>
        <v/>
      </c>
      <c r="AS40" s="13"/>
      <c r="AT40" s="2">
        <f t="shared" si="46"/>
        <v>-7</v>
      </c>
      <c r="AU40" s="4">
        <f t="shared" si="26"/>
        <v>-21</v>
      </c>
      <c r="AV40" s="4">
        <f t="shared" si="27"/>
        <v>1.92</v>
      </c>
      <c r="AY40" s="4">
        <f t="shared" si="28"/>
        <v>0</v>
      </c>
      <c r="AZ40" s="13" t="str">
        <f t="shared" si="29"/>
        <v/>
      </c>
      <c r="BA40" s="4" t="str">
        <f t="shared" si="30"/>
        <v/>
      </c>
      <c r="BB40" s="13"/>
      <c r="BC40" s="2">
        <f t="shared" si="47"/>
        <v>-7</v>
      </c>
      <c r="BD40" s="4">
        <f t="shared" si="31"/>
        <v>-21</v>
      </c>
      <c r="BE40" s="4">
        <f t="shared" si="32"/>
        <v>1.92</v>
      </c>
      <c r="BH40" s="4">
        <f t="shared" si="33"/>
        <v>0</v>
      </c>
      <c r="BI40" s="13" t="str">
        <f t="shared" si="34"/>
        <v/>
      </c>
      <c r="BJ40" s="4" t="str">
        <f t="shared" si="35"/>
        <v/>
      </c>
      <c r="BK40" s="13"/>
      <c r="BL40" s="2">
        <f t="shared" si="48"/>
        <v>-7</v>
      </c>
      <c r="BM40" s="4">
        <f t="shared" si="36"/>
        <v>-21</v>
      </c>
      <c r="BN40" s="4">
        <f t="shared" si="37"/>
        <v>1.92</v>
      </c>
      <c r="BQ40" s="4">
        <f t="shared" si="38"/>
        <v>0</v>
      </c>
      <c r="BR40" s="13" t="str">
        <f t="shared" si="39"/>
        <v/>
      </c>
      <c r="BS40" s="4" t="str">
        <f t="shared" si="40"/>
        <v/>
      </c>
      <c r="BT40" s="25"/>
    </row>
    <row r="41">
      <c r="A41" s="2">
        <f t="shared" si="41"/>
        <v>-6.5</v>
      </c>
      <c r="B41" s="4">
        <f t="shared" si="1"/>
        <v>-19.5</v>
      </c>
      <c r="C41" s="4">
        <f t="shared" si="2"/>
        <v>1.89</v>
      </c>
      <c r="F41" s="4">
        <f t="shared" si="3"/>
        <v>0</v>
      </c>
      <c r="G41" s="13" t="str">
        <f t="shared" si="4"/>
        <v/>
      </c>
      <c r="H41" s="4" t="str">
        <f t="shared" si="5"/>
        <v/>
      </c>
      <c r="J41" s="2">
        <f t="shared" si="42"/>
        <v>-6.5</v>
      </c>
      <c r="K41" s="4">
        <f t="shared" si="6"/>
        <v>-19.5</v>
      </c>
      <c r="L41" s="4">
        <f t="shared" si="7"/>
        <v>1.89</v>
      </c>
      <c r="O41" s="4">
        <f t="shared" si="8"/>
        <v>0</v>
      </c>
      <c r="P41" s="13" t="str">
        <f t="shared" si="9"/>
        <v/>
      </c>
      <c r="Q41" s="4" t="str">
        <f t="shared" si="10"/>
        <v/>
      </c>
      <c r="S41" s="2">
        <f t="shared" si="43"/>
        <v>-6.5</v>
      </c>
      <c r="T41" s="4">
        <f t="shared" si="11"/>
        <v>-19.5</v>
      </c>
      <c r="U41" s="4">
        <f t="shared" si="12"/>
        <v>1.89</v>
      </c>
      <c r="X41" s="4">
        <f t="shared" si="13"/>
        <v>0</v>
      </c>
      <c r="Y41" s="13" t="str">
        <f t="shared" si="14"/>
        <v/>
      </c>
      <c r="Z41" s="4" t="str">
        <f t="shared" si="15"/>
        <v/>
      </c>
      <c r="AB41" s="2">
        <f t="shared" si="44"/>
        <v>-6.5</v>
      </c>
      <c r="AC41" s="4">
        <f t="shared" si="16"/>
        <v>-19.5</v>
      </c>
      <c r="AD41" s="4">
        <f t="shared" si="17"/>
        <v>1.89</v>
      </c>
      <c r="AG41" s="4">
        <f t="shared" si="18"/>
        <v>0</v>
      </c>
      <c r="AH41" s="13" t="str">
        <f t="shared" si="19"/>
        <v/>
      </c>
      <c r="AI41" s="4" t="str">
        <f t="shared" si="20"/>
        <v/>
      </c>
      <c r="AJ41" s="13"/>
      <c r="AK41" s="2">
        <f t="shared" si="45"/>
        <v>-6.5</v>
      </c>
      <c r="AL41" s="4">
        <f t="shared" si="21"/>
        <v>-19.5</v>
      </c>
      <c r="AM41" s="4">
        <f t="shared" si="22"/>
        <v>1.89</v>
      </c>
      <c r="AP41" s="4">
        <f t="shared" si="23"/>
        <v>0</v>
      </c>
      <c r="AQ41" s="13" t="str">
        <f t="shared" si="24"/>
        <v/>
      </c>
      <c r="AR41" s="4" t="str">
        <f t="shared" si="25"/>
        <v/>
      </c>
      <c r="AS41" s="13"/>
      <c r="AT41" s="2">
        <f t="shared" si="46"/>
        <v>-6.5</v>
      </c>
      <c r="AU41" s="4">
        <f t="shared" si="26"/>
        <v>-19.5</v>
      </c>
      <c r="AV41" s="4">
        <f t="shared" si="27"/>
        <v>1.89</v>
      </c>
      <c r="AY41" s="4">
        <f t="shared" si="28"/>
        <v>0</v>
      </c>
      <c r="AZ41" s="13" t="str">
        <f t="shared" si="29"/>
        <v/>
      </c>
      <c r="BA41" s="4" t="str">
        <f t="shared" si="30"/>
        <v/>
      </c>
      <c r="BB41" s="13"/>
      <c r="BC41" s="2">
        <f t="shared" si="47"/>
        <v>-6.5</v>
      </c>
      <c r="BD41" s="4">
        <f t="shared" si="31"/>
        <v>-19.5</v>
      </c>
      <c r="BE41" s="4">
        <f t="shared" si="32"/>
        <v>1.89</v>
      </c>
      <c r="BH41" s="4">
        <f t="shared" si="33"/>
        <v>0</v>
      </c>
      <c r="BI41" s="13" t="str">
        <f t="shared" si="34"/>
        <v/>
      </c>
      <c r="BJ41" s="4" t="str">
        <f t="shared" si="35"/>
        <v/>
      </c>
      <c r="BK41" s="13"/>
      <c r="BL41" s="2">
        <f t="shared" si="48"/>
        <v>-6.5</v>
      </c>
      <c r="BM41" s="4">
        <f t="shared" si="36"/>
        <v>-19.5</v>
      </c>
      <c r="BN41" s="4">
        <f t="shared" si="37"/>
        <v>1.89</v>
      </c>
      <c r="BQ41" s="4">
        <f t="shared" si="38"/>
        <v>0</v>
      </c>
      <c r="BR41" s="13" t="str">
        <f t="shared" si="39"/>
        <v/>
      </c>
      <c r="BS41" s="4" t="str">
        <f t="shared" si="40"/>
        <v/>
      </c>
      <c r="BT41" s="25"/>
    </row>
    <row r="42">
      <c r="A42" s="2">
        <f t="shared" si="41"/>
        <v>-6</v>
      </c>
      <c r="B42" s="4">
        <f t="shared" si="1"/>
        <v>-18</v>
      </c>
      <c r="C42" s="4">
        <f t="shared" si="2"/>
        <v>1.86</v>
      </c>
      <c r="F42" s="4">
        <f t="shared" si="3"/>
        <v>0</v>
      </c>
      <c r="G42" s="13" t="str">
        <f t="shared" si="4"/>
        <v/>
      </c>
      <c r="H42" s="4" t="str">
        <f t="shared" si="5"/>
        <v/>
      </c>
      <c r="J42" s="2">
        <f t="shared" si="42"/>
        <v>-6</v>
      </c>
      <c r="K42" s="4">
        <f t="shared" si="6"/>
        <v>-18</v>
      </c>
      <c r="L42" s="4">
        <f t="shared" si="7"/>
        <v>1.86</v>
      </c>
      <c r="O42" s="4">
        <f t="shared" si="8"/>
        <v>0</v>
      </c>
      <c r="P42" s="13" t="str">
        <f t="shared" si="9"/>
        <v/>
      </c>
      <c r="Q42" s="4" t="str">
        <f t="shared" si="10"/>
        <v/>
      </c>
      <c r="S42" s="2">
        <f t="shared" si="43"/>
        <v>-6</v>
      </c>
      <c r="T42" s="4">
        <f t="shared" si="11"/>
        <v>-18</v>
      </c>
      <c r="U42" s="4">
        <f t="shared" si="12"/>
        <v>1.86</v>
      </c>
      <c r="X42" s="4">
        <f t="shared" si="13"/>
        <v>0</v>
      </c>
      <c r="Y42" s="13" t="str">
        <f t="shared" si="14"/>
        <v/>
      </c>
      <c r="Z42" s="4" t="str">
        <f t="shared" si="15"/>
        <v/>
      </c>
      <c r="AB42" s="2">
        <f t="shared" si="44"/>
        <v>-6</v>
      </c>
      <c r="AC42" s="4">
        <f t="shared" si="16"/>
        <v>-18</v>
      </c>
      <c r="AD42" s="4">
        <f t="shared" si="17"/>
        <v>1.86</v>
      </c>
      <c r="AG42" s="4">
        <f t="shared" si="18"/>
        <v>0</v>
      </c>
      <c r="AH42" s="13" t="str">
        <f t="shared" si="19"/>
        <v/>
      </c>
      <c r="AI42" s="4" t="str">
        <f t="shared" si="20"/>
        <v/>
      </c>
      <c r="AJ42" s="13"/>
      <c r="AK42" s="2">
        <f t="shared" si="45"/>
        <v>-6</v>
      </c>
      <c r="AL42" s="4">
        <f t="shared" si="21"/>
        <v>-18</v>
      </c>
      <c r="AM42" s="4">
        <f t="shared" si="22"/>
        <v>1.86</v>
      </c>
      <c r="AP42" s="4">
        <f t="shared" si="23"/>
        <v>0</v>
      </c>
      <c r="AQ42" s="13" t="str">
        <f t="shared" si="24"/>
        <v/>
      </c>
      <c r="AR42" s="4" t="str">
        <f t="shared" si="25"/>
        <v/>
      </c>
      <c r="AS42" s="13"/>
      <c r="AT42" s="2">
        <f t="shared" si="46"/>
        <v>-6</v>
      </c>
      <c r="AU42" s="4">
        <f t="shared" si="26"/>
        <v>-18</v>
      </c>
      <c r="AV42" s="4">
        <f t="shared" si="27"/>
        <v>1.86</v>
      </c>
      <c r="AY42" s="4">
        <f t="shared" si="28"/>
        <v>0</v>
      </c>
      <c r="AZ42" s="13" t="str">
        <f t="shared" si="29"/>
        <v/>
      </c>
      <c r="BA42" s="4" t="str">
        <f t="shared" si="30"/>
        <v/>
      </c>
      <c r="BB42" s="13"/>
      <c r="BC42" s="2">
        <f t="shared" si="47"/>
        <v>-6</v>
      </c>
      <c r="BD42" s="4">
        <f t="shared" si="31"/>
        <v>-18</v>
      </c>
      <c r="BE42" s="4">
        <f t="shared" si="32"/>
        <v>1.86</v>
      </c>
      <c r="BH42" s="4">
        <f t="shared" si="33"/>
        <v>0</v>
      </c>
      <c r="BI42" s="13" t="str">
        <f t="shared" si="34"/>
        <v/>
      </c>
      <c r="BJ42" s="4" t="str">
        <f t="shared" si="35"/>
        <v/>
      </c>
      <c r="BK42" s="13"/>
      <c r="BL42" s="2">
        <f t="shared" si="48"/>
        <v>-6</v>
      </c>
      <c r="BM42" s="4">
        <f t="shared" si="36"/>
        <v>-18</v>
      </c>
      <c r="BN42" s="4">
        <f t="shared" si="37"/>
        <v>1.86</v>
      </c>
      <c r="BQ42" s="4">
        <f t="shared" si="38"/>
        <v>0</v>
      </c>
      <c r="BR42" s="13" t="str">
        <f t="shared" si="39"/>
        <v/>
      </c>
      <c r="BS42" s="4" t="str">
        <f t="shared" si="40"/>
        <v/>
      </c>
      <c r="BT42" s="25"/>
    </row>
    <row r="43">
      <c r="A43" s="2">
        <f t="shared" si="41"/>
        <v>-5.5</v>
      </c>
      <c r="B43" s="4">
        <f t="shared" si="1"/>
        <v>-16.5</v>
      </c>
      <c r="C43" s="4">
        <f t="shared" si="2"/>
        <v>1.83</v>
      </c>
      <c r="F43" s="4">
        <f t="shared" si="3"/>
        <v>0</v>
      </c>
      <c r="G43" s="13" t="str">
        <f t="shared" si="4"/>
        <v/>
      </c>
      <c r="H43" s="4" t="str">
        <f t="shared" si="5"/>
        <v/>
      </c>
      <c r="J43" s="2">
        <f t="shared" si="42"/>
        <v>-5.5</v>
      </c>
      <c r="K43" s="4">
        <f t="shared" si="6"/>
        <v>-16.5</v>
      </c>
      <c r="L43" s="4">
        <f t="shared" si="7"/>
        <v>1.83</v>
      </c>
      <c r="O43" s="4">
        <f t="shared" si="8"/>
        <v>0</v>
      </c>
      <c r="P43" s="13" t="str">
        <f t="shared" si="9"/>
        <v/>
      </c>
      <c r="Q43" s="4" t="str">
        <f t="shared" si="10"/>
        <v/>
      </c>
      <c r="S43" s="2">
        <f t="shared" si="43"/>
        <v>-5.5</v>
      </c>
      <c r="T43" s="4">
        <f t="shared" si="11"/>
        <v>-16.5</v>
      </c>
      <c r="U43" s="4">
        <f t="shared" si="12"/>
        <v>1.83</v>
      </c>
      <c r="X43" s="4">
        <f t="shared" si="13"/>
        <v>0</v>
      </c>
      <c r="Y43" s="13" t="str">
        <f t="shared" si="14"/>
        <v/>
      </c>
      <c r="Z43" s="4" t="str">
        <f t="shared" si="15"/>
        <v/>
      </c>
      <c r="AB43" s="2">
        <f t="shared" si="44"/>
        <v>-5.5</v>
      </c>
      <c r="AC43" s="4">
        <f t="shared" si="16"/>
        <v>-16.5</v>
      </c>
      <c r="AD43" s="4">
        <f t="shared" si="17"/>
        <v>1.83</v>
      </c>
      <c r="AG43" s="4">
        <f t="shared" si="18"/>
        <v>0</v>
      </c>
      <c r="AH43" s="13" t="str">
        <f t="shared" si="19"/>
        <v/>
      </c>
      <c r="AI43" s="4" t="str">
        <f t="shared" si="20"/>
        <v/>
      </c>
      <c r="AJ43" s="13"/>
      <c r="AK43" s="2">
        <f t="shared" si="45"/>
        <v>-5.5</v>
      </c>
      <c r="AL43" s="4">
        <f t="shared" si="21"/>
        <v>-16.5</v>
      </c>
      <c r="AM43" s="4">
        <f t="shared" si="22"/>
        <v>1.83</v>
      </c>
      <c r="AP43" s="4">
        <f t="shared" si="23"/>
        <v>0</v>
      </c>
      <c r="AQ43" s="13" t="str">
        <f t="shared" si="24"/>
        <v/>
      </c>
      <c r="AR43" s="4" t="str">
        <f t="shared" si="25"/>
        <v/>
      </c>
      <c r="AS43" s="13"/>
      <c r="AT43" s="2">
        <f t="shared" si="46"/>
        <v>-5.5</v>
      </c>
      <c r="AU43" s="4">
        <f t="shared" si="26"/>
        <v>-16.5</v>
      </c>
      <c r="AV43" s="4">
        <f t="shared" si="27"/>
        <v>1.83</v>
      </c>
      <c r="AY43" s="4">
        <f t="shared" si="28"/>
        <v>0</v>
      </c>
      <c r="AZ43" s="13" t="str">
        <f t="shared" si="29"/>
        <v/>
      </c>
      <c r="BA43" s="4" t="str">
        <f t="shared" si="30"/>
        <v/>
      </c>
      <c r="BB43" s="13"/>
      <c r="BC43" s="2">
        <f t="shared" si="47"/>
        <v>-5.5</v>
      </c>
      <c r="BD43" s="4">
        <f t="shared" si="31"/>
        <v>-16.5</v>
      </c>
      <c r="BE43" s="4">
        <f t="shared" si="32"/>
        <v>1.83</v>
      </c>
      <c r="BH43" s="4">
        <f t="shared" si="33"/>
        <v>0</v>
      </c>
      <c r="BI43" s="13" t="str">
        <f t="shared" si="34"/>
        <v/>
      </c>
      <c r="BJ43" s="4" t="str">
        <f t="shared" si="35"/>
        <v/>
      </c>
      <c r="BK43" s="13"/>
      <c r="BL43" s="2">
        <f t="shared" si="48"/>
        <v>-5.5</v>
      </c>
      <c r="BM43" s="4">
        <f t="shared" si="36"/>
        <v>-16.5</v>
      </c>
      <c r="BN43" s="4">
        <f t="shared" si="37"/>
        <v>1.83</v>
      </c>
      <c r="BQ43" s="4">
        <f t="shared" si="38"/>
        <v>0</v>
      </c>
      <c r="BR43" s="13" t="str">
        <f t="shared" si="39"/>
        <v/>
      </c>
      <c r="BS43" s="4" t="str">
        <f t="shared" si="40"/>
        <v/>
      </c>
      <c r="BT43" s="25"/>
    </row>
    <row r="44">
      <c r="A44" s="2">
        <f t="shared" si="41"/>
        <v>-5</v>
      </c>
      <c r="B44" s="4">
        <f t="shared" si="1"/>
        <v>-15</v>
      </c>
      <c r="C44" s="4">
        <f t="shared" si="2"/>
        <v>1.8</v>
      </c>
      <c r="F44" s="4">
        <f t="shared" si="3"/>
        <v>0</v>
      </c>
      <c r="G44" s="13" t="str">
        <f t="shared" si="4"/>
        <v/>
      </c>
      <c r="H44" s="4" t="str">
        <f t="shared" si="5"/>
        <v/>
      </c>
      <c r="J44" s="2">
        <f t="shared" si="42"/>
        <v>-5</v>
      </c>
      <c r="K44" s="4">
        <f t="shared" si="6"/>
        <v>-15</v>
      </c>
      <c r="L44" s="4">
        <f t="shared" si="7"/>
        <v>1.8</v>
      </c>
      <c r="O44" s="4">
        <f t="shared" si="8"/>
        <v>0</v>
      </c>
      <c r="P44" s="13" t="str">
        <f t="shared" si="9"/>
        <v/>
      </c>
      <c r="Q44" s="4" t="str">
        <f t="shared" si="10"/>
        <v/>
      </c>
      <c r="S44" s="2">
        <f t="shared" si="43"/>
        <v>-5</v>
      </c>
      <c r="T44" s="4">
        <f t="shared" si="11"/>
        <v>-15</v>
      </c>
      <c r="U44" s="4">
        <f t="shared" si="12"/>
        <v>1.8</v>
      </c>
      <c r="X44" s="4">
        <f t="shared" si="13"/>
        <v>0</v>
      </c>
      <c r="Y44" s="13" t="str">
        <f t="shared" si="14"/>
        <v/>
      </c>
      <c r="Z44" s="4" t="str">
        <f t="shared" si="15"/>
        <v/>
      </c>
      <c r="AB44" s="2">
        <f t="shared" si="44"/>
        <v>-5</v>
      </c>
      <c r="AC44" s="4">
        <f t="shared" si="16"/>
        <v>-15</v>
      </c>
      <c r="AD44" s="4">
        <f t="shared" si="17"/>
        <v>1.8</v>
      </c>
      <c r="AG44" s="4">
        <f t="shared" si="18"/>
        <v>0</v>
      </c>
      <c r="AH44" s="13" t="str">
        <f t="shared" si="19"/>
        <v/>
      </c>
      <c r="AI44" s="4" t="str">
        <f t="shared" si="20"/>
        <v/>
      </c>
      <c r="AJ44" s="13"/>
      <c r="AK44" s="2">
        <f t="shared" si="45"/>
        <v>-5</v>
      </c>
      <c r="AL44" s="4">
        <f t="shared" si="21"/>
        <v>-15</v>
      </c>
      <c r="AM44" s="4">
        <f t="shared" si="22"/>
        <v>1.8</v>
      </c>
      <c r="AP44" s="4">
        <f t="shared" si="23"/>
        <v>0</v>
      </c>
      <c r="AQ44" s="13" t="str">
        <f t="shared" si="24"/>
        <v/>
      </c>
      <c r="AR44" s="4" t="str">
        <f t="shared" si="25"/>
        <v/>
      </c>
      <c r="AS44" s="13"/>
      <c r="AT44" s="2">
        <f t="shared" si="46"/>
        <v>-5</v>
      </c>
      <c r="AU44" s="4">
        <f t="shared" si="26"/>
        <v>-15</v>
      </c>
      <c r="AV44" s="4">
        <f t="shared" si="27"/>
        <v>1.8</v>
      </c>
      <c r="AY44" s="4">
        <f t="shared" si="28"/>
        <v>0</v>
      </c>
      <c r="AZ44" s="13" t="str">
        <f t="shared" si="29"/>
        <v/>
      </c>
      <c r="BA44" s="4" t="str">
        <f t="shared" si="30"/>
        <v/>
      </c>
      <c r="BB44" s="13"/>
      <c r="BC44" s="2">
        <f t="shared" si="47"/>
        <v>-5</v>
      </c>
      <c r="BD44" s="4">
        <f t="shared" si="31"/>
        <v>-15</v>
      </c>
      <c r="BE44" s="4">
        <f t="shared" si="32"/>
        <v>1.8</v>
      </c>
      <c r="BH44" s="4">
        <f t="shared" si="33"/>
        <v>0</v>
      </c>
      <c r="BI44" s="13" t="str">
        <f t="shared" si="34"/>
        <v/>
      </c>
      <c r="BJ44" s="4" t="str">
        <f t="shared" si="35"/>
        <v/>
      </c>
      <c r="BK44" s="13"/>
      <c r="BL44" s="2">
        <f t="shared" si="48"/>
        <v>-5</v>
      </c>
      <c r="BM44" s="4">
        <f t="shared" si="36"/>
        <v>-15</v>
      </c>
      <c r="BN44" s="4">
        <f t="shared" si="37"/>
        <v>1.8</v>
      </c>
      <c r="BQ44" s="4">
        <f t="shared" si="38"/>
        <v>0</v>
      </c>
      <c r="BR44" s="13" t="str">
        <f t="shared" si="39"/>
        <v/>
      </c>
      <c r="BS44" s="4" t="str">
        <f t="shared" si="40"/>
        <v/>
      </c>
      <c r="BT44" s="25"/>
    </row>
    <row r="45">
      <c r="A45" s="2">
        <f t="shared" si="41"/>
        <v>-4.5</v>
      </c>
      <c r="B45" s="4">
        <f t="shared" si="1"/>
        <v>-13.5</v>
      </c>
      <c r="C45" s="4">
        <f t="shared" si="2"/>
        <v>1.77</v>
      </c>
      <c r="F45" s="4">
        <f t="shared" si="3"/>
        <v>0</v>
      </c>
      <c r="G45" s="13" t="str">
        <f t="shared" si="4"/>
        <v/>
      </c>
      <c r="H45" s="4" t="str">
        <f t="shared" si="5"/>
        <v/>
      </c>
      <c r="J45" s="2">
        <f t="shared" si="42"/>
        <v>-4.5</v>
      </c>
      <c r="K45" s="4">
        <f t="shared" si="6"/>
        <v>-13.5</v>
      </c>
      <c r="L45" s="4">
        <f t="shared" si="7"/>
        <v>1.77</v>
      </c>
      <c r="O45" s="4">
        <f t="shared" si="8"/>
        <v>0</v>
      </c>
      <c r="P45" s="13" t="str">
        <f t="shared" si="9"/>
        <v/>
      </c>
      <c r="Q45" s="4" t="str">
        <f t="shared" si="10"/>
        <v/>
      </c>
      <c r="S45" s="2">
        <f t="shared" si="43"/>
        <v>-4.5</v>
      </c>
      <c r="T45" s="4">
        <f t="shared" si="11"/>
        <v>-13.5</v>
      </c>
      <c r="U45" s="4">
        <f t="shared" si="12"/>
        <v>1.77</v>
      </c>
      <c r="X45" s="4">
        <f t="shared" si="13"/>
        <v>0</v>
      </c>
      <c r="Y45" s="13" t="str">
        <f t="shared" si="14"/>
        <v/>
      </c>
      <c r="Z45" s="4" t="str">
        <f t="shared" si="15"/>
        <v/>
      </c>
      <c r="AB45" s="2">
        <f t="shared" si="44"/>
        <v>-4.5</v>
      </c>
      <c r="AC45" s="4">
        <f t="shared" si="16"/>
        <v>-13.5</v>
      </c>
      <c r="AD45" s="4">
        <f t="shared" si="17"/>
        <v>1.77</v>
      </c>
      <c r="AG45" s="4">
        <f t="shared" si="18"/>
        <v>0</v>
      </c>
      <c r="AH45" s="13" t="str">
        <f t="shared" si="19"/>
        <v/>
      </c>
      <c r="AI45" s="4" t="str">
        <f t="shared" si="20"/>
        <v/>
      </c>
      <c r="AJ45" s="13"/>
      <c r="AK45" s="2">
        <f t="shared" si="45"/>
        <v>-4.5</v>
      </c>
      <c r="AL45" s="4">
        <f t="shared" si="21"/>
        <v>-13.5</v>
      </c>
      <c r="AM45" s="4">
        <f t="shared" si="22"/>
        <v>1.77</v>
      </c>
      <c r="AP45" s="4">
        <f t="shared" si="23"/>
        <v>0</v>
      </c>
      <c r="AQ45" s="13" t="str">
        <f t="shared" si="24"/>
        <v/>
      </c>
      <c r="AR45" s="4" t="str">
        <f t="shared" si="25"/>
        <v/>
      </c>
      <c r="AS45" s="13"/>
      <c r="AT45" s="2">
        <f t="shared" si="46"/>
        <v>-4.5</v>
      </c>
      <c r="AU45" s="4">
        <f t="shared" si="26"/>
        <v>-13.5</v>
      </c>
      <c r="AV45" s="4">
        <f t="shared" si="27"/>
        <v>1.77</v>
      </c>
      <c r="AY45" s="4">
        <f t="shared" si="28"/>
        <v>0</v>
      </c>
      <c r="AZ45" s="13" t="str">
        <f t="shared" si="29"/>
        <v/>
      </c>
      <c r="BA45" s="4" t="str">
        <f t="shared" si="30"/>
        <v/>
      </c>
      <c r="BB45" s="13"/>
      <c r="BC45" s="2">
        <f t="shared" si="47"/>
        <v>-4.5</v>
      </c>
      <c r="BD45" s="4">
        <f t="shared" si="31"/>
        <v>-13.5</v>
      </c>
      <c r="BE45" s="4">
        <f t="shared" si="32"/>
        <v>1.77</v>
      </c>
      <c r="BH45" s="4">
        <f t="shared" si="33"/>
        <v>0</v>
      </c>
      <c r="BI45" s="13" t="str">
        <f t="shared" si="34"/>
        <v/>
      </c>
      <c r="BJ45" s="4" t="str">
        <f t="shared" si="35"/>
        <v/>
      </c>
      <c r="BK45" s="13"/>
      <c r="BL45" s="2">
        <f t="shared" si="48"/>
        <v>-4.5</v>
      </c>
      <c r="BM45" s="4">
        <f t="shared" si="36"/>
        <v>-13.5</v>
      </c>
      <c r="BN45" s="4">
        <f t="shared" si="37"/>
        <v>1.77</v>
      </c>
      <c r="BQ45" s="4">
        <f t="shared" si="38"/>
        <v>0</v>
      </c>
      <c r="BR45" s="13" t="str">
        <f t="shared" si="39"/>
        <v/>
      </c>
      <c r="BS45" s="4" t="str">
        <f t="shared" si="40"/>
        <v/>
      </c>
      <c r="BT45" s="25"/>
    </row>
    <row r="46">
      <c r="A46" s="2">
        <f t="shared" si="41"/>
        <v>-4</v>
      </c>
      <c r="B46" s="4">
        <f t="shared" si="1"/>
        <v>-12</v>
      </c>
      <c r="C46" s="4">
        <f t="shared" si="2"/>
        <v>1.74</v>
      </c>
      <c r="F46" s="4">
        <f t="shared" si="3"/>
        <v>0</v>
      </c>
      <c r="G46" s="13" t="str">
        <f t="shared" si="4"/>
        <v/>
      </c>
      <c r="H46" s="4" t="str">
        <f t="shared" si="5"/>
        <v/>
      </c>
      <c r="J46" s="2">
        <f t="shared" si="42"/>
        <v>-4</v>
      </c>
      <c r="K46" s="4">
        <f t="shared" si="6"/>
        <v>-12</v>
      </c>
      <c r="L46" s="4">
        <f t="shared" si="7"/>
        <v>1.74</v>
      </c>
      <c r="O46" s="4">
        <f t="shared" si="8"/>
        <v>0</v>
      </c>
      <c r="P46" s="13" t="str">
        <f t="shared" si="9"/>
        <v/>
      </c>
      <c r="Q46" s="4" t="str">
        <f t="shared" si="10"/>
        <v/>
      </c>
      <c r="S46" s="2">
        <f t="shared" si="43"/>
        <v>-4</v>
      </c>
      <c r="T46" s="4">
        <f t="shared" si="11"/>
        <v>-12</v>
      </c>
      <c r="U46" s="4">
        <f t="shared" si="12"/>
        <v>1.74</v>
      </c>
      <c r="X46" s="4">
        <f t="shared" si="13"/>
        <v>0</v>
      </c>
      <c r="Y46" s="13" t="str">
        <f t="shared" si="14"/>
        <v/>
      </c>
      <c r="Z46" s="4" t="str">
        <f t="shared" si="15"/>
        <v/>
      </c>
      <c r="AB46" s="2">
        <f t="shared" si="44"/>
        <v>-4</v>
      </c>
      <c r="AC46" s="4">
        <f t="shared" si="16"/>
        <v>-12</v>
      </c>
      <c r="AD46" s="4">
        <f t="shared" si="17"/>
        <v>1.74</v>
      </c>
      <c r="AG46" s="4">
        <f t="shared" si="18"/>
        <v>0</v>
      </c>
      <c r="AH46" s="13" t="str">
        <f t="shared" si="19"/>
        <v/>
      </c>
      <c r="AI46" s="4" t="str">
        <f t="shared" si="20"/>
        <v/>
      </c>
      <c r="AJ46" s="13"/>
      <c r="AK46" s="2">
        <f t="shared" si="45"/>
        <v>-4</v>
      </c>
      <c r="AL46" s="4">
        <f t="shared" si="21"/>
        <v>-12</v>
      </c>
      <c r="AM46" s="4">
        <f t="shared" si="22"/>
        <v>1.74</v>
      </c>
      <c r="AP46" s="4">
        <f t="shared" si="23"/>
        <v>0</v>
      </c>
      <c r="AQ46" s="13" t="str">
        <f t="shared" si="24"/>
        <v/>
      </c>
      <c r="AR46" s="4" t="str">
        <f t="shared" si="25"/>
        <v/>
      </c>
      <c r="AS46" s="13"/>
      <c r="AT46" s="2">
        <f t="shared" si="46"/>
        <v>-4</v>
      </c>
      <c r="AU46" s="4">
        <f t="shared" si="26"/>
        <v>-12</v>
      </c>
      <c r="AV46" s="4">
        <f t="shared" si="27"/>
        <v>1.74</v>
      </c>
      <c r="AY46" s="4">
        <f t="shared" si="28"/>
        <v>0</v>
      </c>
      <c r="AZ46" s="13" t="str">
        <f t="shared" si="29"/>
        <v/>
      </c>
      <c r="BA46" s="4" t="str">
        <f t="shared" si="30"/>
        <v/>
      </c>
      <c r="BB46" s="13"/>
      <c r="BC46" s="2">
        <f t="shared" si="47"/>
        <v>-4</v>
      </c>
      <c r="BD46" s="4">
        <f t="shared" si="31"/>
        <v>-12</v>
      </c>
      <c r="BE46" s="4">
        <f t="shared" si="32"/>
        <v>1.74</v>
      </c>
      <c r="BH46" s="4">
        <f t="shared" si="33"/>
        <v>0</v>
      </c>
      <c r="BI46" s="13" t="str">
        <f t="shared" si="34"/>
        <v/>
      </c>
      <c r="BJ46" s="4" t="str">
        <f t="shared" si="35"/>
        <v/>
      </c>
      <c r="BK46" s="13"/>
      <c r="BL46" s="2">
        <f t="shared" si="48"/>
        <v>-4</v>
      </c>
      <c r="BM46" s="4">
        <f t="shared" si="36"/>
        <v>-12</v>
      </c>
      <c r="BN46" s="4">
        <f t="shared" si="37"/>
        <v>1.74</v>
      </c>
      <c r="BQ46" s="4">
        <f t="shared" si="38"/>
        <v>0</v>
      </c>
      <c r="BR46" s="13" t="str">
        <f t="shared" si="39"/>
        <v/>
      </c>
      <c r="BS46" s="4" t="str">
        <f t="shared" si="40"/>
        <v/>
      </c>
      <c r="BT46" s="25"/>
    </row>
    <row r="47">
      <c r="A47" s="2">
        <f t="shared" si="41"/>
        <v>-3.5</v>
      </c>
      <c r="B47" s="4">
        <f t="shared" si="1"/>
        <v>-10.5</v>
      </c>
      <c r="C47" s="4">
        <f t="shared" si="2"/>
        <v>1.71</v>
      </c>
      <c r="F47" s="4">
        <f t="shared" si="3"/>
        <v>0</v>
      </c>
      <c r="G47" s="13" t="str">
        <f t="shared" si="4"/>
        <v/>
      </c>
      <c r="H47" s="4" t="str">
        <f t="shared" si="5"/>
        <v/>
      </c>
      <c r="J47" s="2">
        <f t="shared" si="42"/>
        <v>-3.5</v>
      </c>
      <c r="K47" s="4">
        <f t="shared" si="6"/>
        <v>-10.5</v>
      </c>
      <c r="L47" s="4">
        <f t="shared" si="7"/>
        <v>1.71</v>
      </c>
      <c r="O47" s="4">
        <f t="shared" si="8"/>
        <v>0</v>
      </c>
      <c r="P47" s="13" t="str">
        <f t="shared" si="9"/>
        <v/>
      </c>
      <c r="Q47" s="4" t="str">
        <f t="shared" si="10"/>
        <v/>
      </c>
      <c r="S47" s="2">
        <f t="shared" si="43"/>
        <v>-3.5</v>
      </c>
      <c r="T47" s="4">
        <f t="shared" si="11"/>
        <v>-10.5</v>
      </c>
      <c r="U47" s="4">
        <f t="shared" si="12"/>
        <v>1.71</v>
      </c>
      <c r="X47" s="4">
        <f t="shared" si="13"/>
        <v>0</v>
      </c>
      <c r="Y47" s="13" t="str">
        <f t="shared" si="14"/>
        <v/>
      </c>
      <c r="Z47" s="4" t="str">
        <f t="shared" si="15"/>
        <v/>
      </c>
      <c r="AB47" s="2">
        <f t="shared" si="44"/>
        <v>-3.5</v>
      </c>
      <c r="AC47" s="4">
        <f t="shared" si="16"/>
        <v>-10.5</v>
      </c>
      <c r="AD47" s="4">
        <f t="shared" si="17"/>
        <v>1.71</v>
      </c>
      <c r="AG47" s="4">
        <f t="shared" si="18"/>
        <v>0</v>
      </c>
      <c r="AH47" s="13" t="str">
        <f t="shared" si="19"/>
        <v/>
      </c>
      <c r="AI47" s="4" t="str">
        <f t="shared" si="20"/>
        <v/>
      </c>
      <c r="AJ47" s="13"/>
      <c r="AK47" s="2">
        <f t="shared" si="45"/>
        <v>-3.5</v>
      </c>
      <c r="AL47" s="4">
        <f t="shared" si="21"/>
        <v>-10.5</v>
      </c>
      <c r="AM47" s="4">
        <f t="shared" si="22"/>
        <v>1.71</v>
      </c>
      <c r="AP47" s="4">
        <f t="shared" si="23"/>
        <v>0</v>
      </c>
      <c r="AQ47" s="13" t="str">
        <f t="shared" si="24"/>
        <v/>
      </c>
      <c r="AR47" s="4" t="str">
        <f t="shared" si="25"/>
        <v/>
      </c>
      <c r="AS47" s="13"/>
      <c r="AT47" s="2">
        <f t="shared" si="46"/>
        <v>-3.5</v>
      </c>
      <c r="AU47" s="4">
        <f t="shared" si="26"/>
        <v>-10.5</v>
      </c>
      <c r="AV47" s="4">
        <f t="shared" si="27"/>
        <v>1.71</v>
      </c>
      <c r="AY47" s="4">
        <f t="shared" si="28"/>
        <v>0</v>
      </c>
      <c r="AZ47" s="13" t="str">
        <f t="shared" si="29"/>
        <v/>
      </c>
      <c r="BA47" s="4" t="str">
        <f t="shared" si="30"/>
        <v/>
      </c>
      <c r="BB47" s="13"/>
      <c r="BC47" s="2">
        <f t="shared" si="47"/>
        <v>-3.5</v>
      </c>
      <c r="BD47" s="4">
        <f t="shared" si="31"/>
        <v>-10.5</v>
      </c>
      <c r="BE47" s="4">
        <f t="shared" si="32"/>
        <v>1.71</v>
      </c>
      <c r="BH47" s="4">
        <f t="shared" si="33"/>
        <v>0</v>
      </c>
      <c r="BI47" s="13" t="str">
        <f t="shared" si="34"/>
        <v/>
      </c>
      <c r="BJ47" s="4" t="str">
        <f t="shared" si="35"/>
        <v/>
      </c>
      <c r="BK47" s="13"/>
      <c r="BL47" s="2">
        <f t="shared" si="48"/>
        <v>-3.5</v>
      </c>
      <c r="BM47" s="4">
        <f t="shared" si="36"/>
        <v>-10.5</v>
      </c>
      <c r="BN47" s="4">
        <f t="shared" si="37"/>
        <v>1.71</v>
      </c>
      <c r="BQ47" s="4">
        <f t="shared" si="38"/>
        <v>0</v>
      </c>
      <c r="BR47" s="13" t="str">
        <f t="shared" si="39"/>
        <v/>
      </c>
      <c r="BS47" s="4" t="str">
        <f t="shared" si="40"/>
        <v/>
      </c>
      <c r="BT47" s="25"/>
    </row>
    <row r="48">
      <c r="A48" s="2">
        <f t="shared" si="41"/>
        <v>-3</v>
      </c>
      <c r="B48" s="4">
        <f t="shared" si="1"/>
        <v>-9</v>
      </c>
      <c r="C48" s="4">
        <f t="shared" si="2"/>
        <v>1.68</v>
      </c>
      <c r="F48" s="4">
        <f t="shared" si="3"/>
        <v>0</v>
      </c>
      <c r="G48" s="13" t="str">
        <f t="shared" si="4"/>
        <v/>
      </c>
      <c r="H48" s="4" t="str">
        <f t="shared" si="5"/>
        <v/>
      </c>
      <c r="J48" s="2">
        <f t="shared" si="42"/>
        <v>-3</v>
      </c>
      <c r="K48" s="4">
        <f t="shared" si="6"/>
        <v>-9</v>
      </c>
      <c r="L48" s="4">
        <f t="shared" si="7"/>
        <v>1.68</v>
      </c>
      <c r="O48" s="4">
        <f t="shared" si="8"/>
        <v>0</v>
      </c>
      <c r="P48" s="13" t="str">
        <f t="shared" si="9"/>
        <v/>
      </c>
      <c r="Q48" s="4" t="str">
        <f t="shared" si="10"/>
        <v/>
      </c>
      <c r="S48" s="2">
        <f t="shared" si="43"/>
        <v>-3</v>
      </c>
      <c r="T48" s="4">
        <f t="shared" si="11"/>
        <v>-9</v>
      </c>
      <c r="U48" s="4">
        <f t="shared" si="12"/>
        <v>1.68</v>
      </c>
      <c r="X48" s="4">
        <f t="shared" si="13"/>
        <v>0</v>
      </c>
      <c r="Y48" s="13" t="str">
        <f t="shared" si="14"/>
        <v/>
      </c>
      <c r="Z48" s="4" t="str">
        <f t="shared" si="15"/>
        <v/>
      </c>
      <c r="AB48" s="2">
        <f t="shared" si="44"/>
        <v>-3</v>
      </c>
      <c r="AC48" s="4">
        <f t="shared" si="16"/>
        <v>-9</v>
      </c>
      <c r="AD48" s="4">
        <f t="shared" si="17"/>
        <v>1.68</v>
      </c>
      <c r="AG48" s="4">
        <f t="shared" si="18"/>
        <v>0</v>
      </c>
      <c r="AH48" s="13" t="str">
        <f t="shared" si="19"/>
        <v/>
      </c>
      <c r="AI48" s="4" t="str">
        <f t="shared" si="20"/>
        <v/>
      </c>
      <c r="AJ48" s="13"/>
      <c r="AK48" s="2">
        <f t="shared" si="45"/>
        <v>-3</v>
      </c>
      <c r="AL48" s="4">
        <f t="shared" si="21"/>
        <v>-9</v>
      </c>
      <c r="AM48" s="4">
        <f t="shared" si="22"/>
        <v>1.68</v>
      </c>
      <c r="AP48" s="4">
        <f t="shared" si="23"/>
        <v>0</v>
      </c>
      <c r="AQ48" s="13" t="str">
        <f t="shared" si="24"/>
        <v/>
      </c>
      <c r="AR48" s="4" t="str">
        <f t="shared" si="25"/>
        <v/>
      </c>
      <c r="AS48" s="13"/>
      <c r="AT48" s="2">
        <f t="shared" si="46"/>
        <v>-3</v>
      </c>
      <c r="AU48" s="4">
        <f t="shared" si="26"/>
        <v>-9</v>
      </c>
      <c r="AV48" s="4">
        <f t="shared" si="27"/>
        <v>1.68</v>
      </c>
      <c r="AY48" s="4">
        <f t="shared" si="28"/>
        <v>0</v>
      </c>
      <c r="AZ48" s="13" t="str">
        <f t="shared" si="29"/>
        <v/>
      </c>
      <c r="BA48" s="4" t="str">
        <f t="shared" si="30"/>
        <v/>
      </c>
      <c r="BB48" s="13"/>
      <c r="BC48" s="2">
        <f t="shared" si="47"/>
        <v>-3</v>
      </c>
      <c r="BD48" s="4">
        <f t="shared" si="31"/>
        <v>-9</v>
      </c>
      <c r="BE48" s="4">
        <f t="shared" si="32"/>
        <v>1.68</v>
      </c>
      <c r="BH48" s="4">
        <f t="shared" si="33"/>
        <v>0</v>
      </c>
      <c r="BI48" s="13" t="str">
        <f t="shared" si="34"/>
        <v/>
      </c>
      <c r="BJ48" s="4" t="str">
        <f t="shared" si="35"/>
        <v/>
      </c>
      <c r="BK48" s="13"/>
      <c r="BL48" s="2">
        <f t="shared" si="48"/>
        <v>-3</v>
      </c>
      <c r="BM48" s="4">
        <f t="shared" si="36"/>
        <v>-9</v>
      </c>
      <c r="BN48" s="4">
        <f t="shared" si="37"/>
        <v>1.68</v>
      </c>
      <c r="BQ48" s="4">
        <f t="shared" si="38"/>
        <v>0</v>
      </c>
      <c r="BR48" s="13" t="str">
        <f t="shared" si="39"/>
        <v/>
      </c>
      <c r="BS48" s="4" t="str">
        <f t="shared" si="40"/>
        <v/>
      </c>
      <c r="BT48" s="25"/>
    </row>
    <row r="49">
      <c r="A49" s="2">
        <f t="shared" si="41"/>
        <v>-2.5</v>
      </c>
      <c r="B49" s="4">
        <f t="shared" si="1"/>
        <v>-7.5</v>
      </c>
      <c r="C49" s="4">
        <f t="shared" si="2"/>
        <v>1.65</v>
      </c>
      <c r="F49" s="4">
        <f t="shared" si="3"/>
        <v>0</v>
      </c>
      <c r="G49" s="13" t="str">
        <f t="shared" si="4"/>
        <v/>
      </c>
      <c r="H49" s="4" t="str">
        <f t="shared" si="5"/>
        <v/>
      </c>
      <c r="J49" s="2">
        <f t="shared" si="42"/>
        <v>-2.5</v>
      </c>
      <c r="K49" s="4">
        <f t="shared" si="6"/>
        <v>-7.5</v>
      </c>
      <c r="L49" s="4">
        <f t="shared" si="7"/>
        <v>1.65</v>
      </c>
      <c r="O49" s="4">
        <f t="shared" si="8"/>
        <v>0</v>
      </c>
      <c r="P49" s="13" t="str">
        <f t="shared" si="9"/>
        <v/>
      </c>
      <c r="Q49" s="4" t="str">
        <f t="shared" si="10"/>
        <v/>
      </c>
      <c r="S49" s="2">
        <f t="shared" si="43"/>
        <v>-2.5</v>
      </c>
      <c r="T49" s="4">
        <f t="shared" si="11"/>
        <v>-7.5</v>
      </c>
      <c r="U49" s="4">
        <f t="shared" si="12"/>
        <v>1.65</v>
      </c>
      <c r="X49" s="4">
        <f t="shared" si="13"/>
        <v>0</v>
      </c>
      <c r="Y49" s="13" t="str">
        <f t="shared" si="14"/>
        <v/>
      </c>
      <c r="Z49" s="4" t="str">
        <f t="shared" si="15"/>
        <v/>
      </c>
      <c r="AB49" s="2">
        <f t="shared" si="44"/>
        <v>-2.5</v>
      </c>
      <c r="AC49" s="4">
        <f t="shared" si="16"/>
        <v>-7.5</v>
      </c>
      <c r="AD49" s="4">
        <f t="shared" si="17"/>
        <v>1.65</v>
      </c>
      <c r="AG49" s="4">
        <f t="shared" si="18"/>
        <v>0</v>
      </c>
      <c r="AH49" s="13" t="str">
        <f t="shared" si="19"/>
        <v/>
      </c>
      <c r="AI49" s="4" t="str">
        <f t="shared" si="20"/>
        <v/>
      </c>
      <c r="AJ49" s="13"/>
      <c r="AK49" s="2">
        <f t="shared" si="45"/>
        <v>-2.5</v>
      </c>
      <c r="AL49" s="4">
        <f t="shared" si="21"/>
        <v>-7.5</v>
      </c>
      <c r="AM49" s="4">
        <f t="shared" si="22"/>
        <v>1.65</v>
      </c>
      <c r="AP49" s="4">
        <f t="shared" si="23"/>
        <v>0</v>
      </c>
      <c r="AQ49" s="13" t="str">
        <f t="shared" si="24"/>
        <v/>
      </c>
      <c r="AR49" s="4" t="str">
        <f t="shared" si="25"/>
        <v/>
      </c>
      <c r="AS49" s="13"/>
      <c r="AT49" s="2">
        <f t="shared" si="46"/>
        <v>-2.5</v>
      </c>
      <c r="AU49" s="4">
        <f t="shared" si="26"/>
        <v>-7.5</v>
      </c>
      <c r="AV49" s="4">
        <f t="shared" si="27"/>
        <v>1.65</v>
      </c>
      <c r="AY49" s="4">
        <f t="shared" si="28"/>
        <v>0</v>
      </c>
      <c r="AZ49" s="13" t="str">
        <f t="shared" si="29"/>
        <v/>
      </c>
      <c r="BA49" s="4" t="str">
        <f t="shared" si="30"/>
        <v/>
      </c>
      <c r="BB49" s="13"/>
      <c r="BC49" s="2">
        <f t="shared" si="47"/>
        <v>-2.5</v>
      </c>
      <c r="BD49" s="4">
        <f t="shared" si="31"/>
        <v>-7.5</v>
      </c>
      <c r="BE49" s="4">
        <f t="shared" si="32"/>
        <v>1.65</v>
      </c>
      <c r="BH49" s="4">
        <f t="shared" si="33"/>
        <v>0</v>
      </c>
      <c r="BI49" s="13" t="str">
        <f t="shared" si="34"/>
        <v/>
      </c>
      <c r="BJ49" s="4" t="str">
        <f t="shared" si="35"/>
        <v/>
      </c>
      <c r="BK49" s="13"/>
      <c r="BL49" s="2">
        <f t="shared" si="48"/>
        <v>-2.5</v>
      </c>
      <c r="BM49" s="4">
        <f t="shared" si="36"/>
        <v>-7.5</v>
      </c>
      <c r="BN49" s="4">
        <f t="shared" si="37"/>
        <v>1.65</v>
      </c>
      <c r="BQ49" s="4">
        <f t="shared" si="38"/>
        <v>0</v>
      </c>
      <c r="BR49" s="13" t="str">
        <f t="shared" si="39"/>
        <v/>
      </c>
      <c r="BS49" s="4" t="str">
        <f t="shared" si="40"/>
        <v/>
      </c>
      <c r="BT49" s="25"/>
    </row>
    <row r="50">
      <c r="A50" s="2">
        <f t="shared" si="41"/>
        <v>-2</v>
      </c>
      <c r="B50" s="4">
        <f t="shared" si="1"/>
        <v>-6</v>
      </c>
      <c r="C50" s="4">
        <f t="shared" si="2"/>
        <v>1.62</v>
      </c>
      <c r="D50" s="2">
        <v>149.75</v>
      </c>
      <c r="E50" s="4">
        <f>154.125+1/32</f>
        <v>154.15625</v>
      </c>
      <c r="F50" s="4">
        <f t="shared" si="3"/>
        <v>4.40625</v>
      </c>
      <c r="G50" s="13">
        <f t="shared" si="4"/>
        <v>0.9964726521</v>
      </c>
      <c r="H50" s="4">
        <f t="shared" si="5"/>
        <v>0</v>
      </c>
      <c r="J50" s="2">
        <f t="shared" si="42"/>
        <v>-2</v>
      </c>
      <c r="K50" s="4">
        <f t="shared" si="6"/>
        <v>-6</v>
      </c>
      <c r="L50" s="4">
        <f t="shared" si="7"/>
        <v>1.62</v>
      </c>
      <c r="O50" s="4">
        <f t="shared" si="8"/>
        <v>0</v>
      </c>
      <c r="P50" s="13" t="str">
        <f t="shared" si="9"/>
        <v/>
      </c>
      <c r="Q50" s="4" t="str">
        <f t="shared" si="10"/>
        <v/>
      </c>
      <c r="S50" s="2">
        <f t="shared" si="43"/>
        <v>-2</v>
      </c>
      <c r="T50" s="4">
        <f t="shared" si="11"/>
        <v>-6</v>
      </c>
      <c r="U50" s="4">
        <f t="shared" si="12"/>
        <v>1.62</v>
      </c>
      <c r="X50" s="4">
        <f t="shared" si="13"/>
        <v>0</v>
      </c>
      <c r="Y50" s="13" t="str">
        <f t="shared" si="14"/>
        <v/>
      </c>
      <c r="Z50" s="4" t="str">
        <f t="shared" si="15"/>
        <v/>
      </c>
      <c r="AB50" s="2">
        <f t="shared" si="44"/>
        <v>-2</v>
      </c>
      <c r="AC50" s="4">
        <f t="shared" si="16"/>
        <v>-6</v>
      </c>
      <c r="AD50" s="4">
        <f t="shared" si="17"/>
        <v>1.62</v>
      </c>
      <c r="AG50" s="4">
        <f t="shared" si="18"/>
        <v>0</v>
      </c>
      <c r="AH50" s="13" t="str">
        <f t="shared" si="19"/>
        <v/>
      </c>
      <c r="AI50" s="4" t="str">
        <f t="shared" si="20"/>
        <v/>
      </c>
      <c r="AJ50" s="13"/>
      <c r="AK50" s="2">
        <f t="shared" si="45"/>
        <v>-2</v>
      </c>
      <c r="AL50" s="4">
        <f t="shared" si="21"/>
        <v>-6</v>
      </c>
      <c r="AM50" s="4">
        <f t="shared" si="22"/>
        <v>1.62</v>
      </c>
      <c r="AP50" s="4">
        <f t="shared" si="23"/>
        <v>0</v>
      </c>
      <c r="AQ50" s="13" t="str">
        <f t="shared" si="24"/>
        <v/>
      </c>
      <c r="AR50" s="4" t="str">
        <f t="shared" si="25"/>
        <v/>
      </c>
      <c r="AS50" s="13"/>
      <c r="AT50" s="2">
        <f t="shared" si="46"/>
        <v>-2</v>
      </c>
      <c r="AU50" s="4">
        <f t="shared" si="26"/>
        <v>-6</v>
      </c>
      <c r="AV50" s="4">
        <f t="shared" si="27"/>
        <v>1.62</v>
      </c>
      <c r="AY50" s="4">
        <f t="shared" si="28"/>
        <v>0</v>
      </c>
      <c r="AZ50" s="13" t="str">
        <f t="shared" si="29"/>
        <v/>
      </c>
      <c r="BA50" s="4" t="str">
        <f t="shared" si="30"/>
        <v/>
      </c>
      <c r="BB50" s="13"/>
      <c r="BC50" s="2">
        <f t="shared" si="47"/>
        <v>-2</v>
      </c>
      <c r="BD50" s="4">
        <f t="shared" si="31"/>
        <v>-6</v>
      </c>
      <c r="BE50" s="4">
        <f t="shared" si="32"/>
        <v>1.62</v>
      </c>
      <c r="BH50" s="4">
        <f t="shared" si="33"/>
        <v>0</v>
      </c>
      <c r="BI50" s="13" t="str">
        <f t="shared" si="34"/>
        <v/>
      </c>
      <c r="BJ50" s="4" t="str">
        <f t="shared" si="35"/>
        <v/>
      </c>
      <c r="BK50" s="13"/>
      <c r="BL50" s="2">
        <f t="shared" si="48"/>
        <v>-2</v>
      </c>
      <c r="BM50" s="4">
        <f t="shared" si="36"/>
        <v>-6</v>
      </c>
      <c r="BN50" s="4">
        <f t="shared" si="37"/>
        <v>1.62</v>
      </c>
      <c r="BQ50" s="4">
        <f t="shared" si="38"/>
        <v>0</v>
      </c>
      <c r="BR50" s="13" t="str">
        <f t="shared" si="39"/>
        <v/>
      </c>
      <c r="BS50" s="4" t="str">
        <f t="shared" si="40"/>
        <v/>
      </c>
      <c r="BT50" s="25"/>
    </row>
    <row r="51">
      <c r="A51" s="2">
        <f t="shared" si="41"/>
        <v>-1.5</v>
      </c>
      <c r="B51" s="4">
        <f t="shared" si="1"/>
        <v>-4.5</v>
      </c>
      <c r="C51" s="4">
        <f t="shared" si="2"/>
        <v>1.59</v>
      </c>
      <c r="F51" s="4">
        <f t="shared" si="3"/>
        <v>0</v>
      </c>
      <c r="G51" s="13" t="str">
        <f t="shared" si="4"/>
        <v/>
      </c>
      <c r="H51" s="4" t="str">
        <f t="shared" si="5"/>
        <v/>
      </c>
      <c r="J51" s="2">
        <f t="shared" si="42"/>
        <v>-1.5</v>
      </c>
      <c r="K51" s="4">
        <f t="shared" si="6"/>
        <v>-4.5</v>
      </c>
      <c r="L51" s="4">
        <f t="shared" si="7"/>
        <v>1.59</v>
      </c>
      <c r="O51" s="4">
        <f t="shared" si="8"/>
        <v>0</v>
      </c>
      <c r="P51" s="13" t="str">
        <f t="shared" si="9"/>
        <v/>
      </c>
      <c r="Q51" s="4" t="str">
        <f t="shared" si="10"/>
        <v/>
      </c>
      <c r="S51" s="2">
        <f t="shared" si="43"/>
        <v>-1.5</v>
      </c>
      <c r="T51" s="4">
        <f t="shared" si="11"/>
        <v>-4.5</v>
      </c>
      <c r="U51" s="4">
        <f t="shared" si="12"/>
        <v>1.59</v>
      </c>
      <c r="X51" s="4">
        <f t="shared" si="13"/>
        <v>0</v>
      </c>
      <c r="Y51" s="13" t="str">
        <f t="shared" si="14"/>
        <v/>
      </c>
      <c r="Z51" s="4" t="str">
        <f t="shared" si="15"/>
        <v/>
      </c>
      <c r="AB51" s="2">
        <f t="shared" si="44"/>
        <v>-1.5</v>
      </c>
      <c r="AC51" s="4">
        <f t="shared" si="16"/>
        <v>-4.5</v>
      </c>
      <c r="AD51" s="4">
        <f t="shared" si="17"/>
        <v>1.59</v>
      </c>
      <c r="AG51" s="4">
        <f t="shared" si="18"/>
        <v>0</v>
      </c>
      <c r="AH51" s="13" t="str">
        <f t="shared" si="19"/>
        <v/>
      </c>
      <c r="AI51" s="4" t="str">
        <f t="shared" si="20"/>
        <v/>
      </c>
      <c r="AJ51" s="13"/>
      <c r="AK51" s="2">
        <f t="shared" si="45"/>
        <v>-1.5</v>
      </c>
      <c r="AL51" s="4">
        <f t="shared" si="21"/>
        <v>-4.5</v>
      </c>
      <c r="AM51" s="4">
        <f t="shared" si="22"/>
        <v>1.59</v>
      </c>
      <c r="AP51" s="4">
        <f t="shared" si="23"/>
        <v>0</v>
      </c>
      <c r="AQ51" s="13" t="str">
        <f t="shared" si="24"/>
        <v/>
      </c>
      <c r="AR51" s="4" t="str">
        <f t="shared" si="25"/>
        <v/>
      </c>
      <c r="AS51" s="13"/>
      <c r="AT51" s="2">
        <f t="shared" si="46"/>
        <v>-1.5</v>
      </c>
      <c r="AU51" s="4">
        <f t="shared" si="26"/>
        <v>-4.5</v>
      </c>
      <c r="AV51" s="4">
        <f t="shared" si="27"/>
        <v>1.59</v>
      </c>
      <c r="AY51" s="4">
        <f t="shared" si="28"/>
        <v>0</v>
      </c>
      <c r="AZ51" s="13" t="str">
        <f t="shared" si="29"/>
        <v/>
      </c>
      <c r="BA51" s="4" t="str">
        <f t="shared" si="30"/>
        <v/>
      </c>
      <c r="BB51" s="13"/>
      <c r="BC51" s="2">
        <f t="shared" si="47"/>
        <v>-1.5</v>
      </c>
      <c r="BD51" s="4">
        <f t="shared" si="31"/>
        <v>-4.5</v>
      </c>
      <c r="BE51" s="4">
        <f t="shared" si="32"/>
        <v>1.59</v>
      </c>
      <c r="BH51" s="4">
        <f t="shared" si="33"/>
        <v>0</v>
      </c>
      <c r="BI51" s="13" t="str">
        <f t="shared" si="34"/>
        <v/>
      </c>
      <c r="BJ51" s="4" t="str">
        <f t="shared" si="35"/>
        <v/>
      </c>
      <c r="BK51" s="13"/>
      <c r="BL51" s="2">
        <f t="shared" si="48"/>
        <v>-1.5</v>
      </c>
      <c r="BM51" s="4">
        <f t="shared" si="36"/>
        <v>-4.5</v>
      </c>
      <c r="BN51" s="4">
        <f t="shared" si="37"/>
        <v>1.59</v>
      </c>
      <c r="BQ51" s="4">
        <f t="shared" si="38"/>
        <v>0</v>
      </c>
      <c r="BR51" s="13" t="str">
        <f t="shared" si="39"/>
        <v/>
      </c>
      <c r="BS51" s="4" t="str">
        <f t="shared" si="40"/>
        <v/>
      </c>
      <c r="BT51" s="25"/>
    </row>
    <row r="52">
      <c r="A52" s="2">
        <f t="shared" si="41"/>
        <v>-1</v>
      </c>
      <c r="B52" s="4">
        <f t="shared" si="1"/>
        <v>-3</v>
      </c>
      <c r="C52" s="4">
        <f t="shared" si="2"/>
        <v>1.56</v>
      </c>
      <c r="D52" s="2">
        <v>149.75</v>
      </c>
      <c r="E52" s="4">
        <f>154.125+1/32</f>
        <v>154.15625</v>
      </c>
      <c r="F52" s="4">
        <f t="shared" si="3"/>
        <v>4.40625</v>
      </c>
      <c r="G52" s="13">
        <f t="shared" si="4"/>
        <v>0.9964726521</v>
      </c>
      <c r="H52" s="4">
        <f t="shared" si="5"/>
        <v>0</v>
      </c>
      <c r="J52" s="2">
        <f t="shared" si="42"/>
        <v>-1</v>
      </c>
      <c r="K52" s="4">
        <f t="shared" si="6"/>
        <v>-3</v>
      </c>
      <c r="L52" s="4">
        <f t="shared" si="7"/>
        <v>1.56</v>
      </c>
      <c r="O52" s="4">
        <f t="shared" si="8"/>
        <v>0</v>
      </c>
      <c r="P52" s="13" t="str">
        <f t="shared" si="9"/>
        <v/>
      </c>
      <c r="Q52" s="4" t="str">
        <f t="shared" si="10"/>
        <v/>
      </c>
      <c r="S52" s="2">
        <f t="shared" si="43"/>
        <v>-1</v>
      </c>
      <c r="T52" s="4">
        <f t="shared" si="11"/>
        <v>-3</v>
      </c>
      <c r="U52" s="4">
        <f t="shared" si="12"/>
        <v>1.56</v>
      </c>
      <c r="X52" s="4">
        <f t="shared" si="13"/>
        <v>0</v>
      </c>
      <c r="Y52" s="13" t="str">
        <f t="shared" si="14"/>
        <v/>
      </c>
      <c r="Z52" s="4" t="str">
        <f t="shared" si="15"/>
        <v/>
      </c>
      <c r="AB52" s="2">
        <f t="shared" si="44"/>
        <v>-1</v>
      </c>
      <c r="AC52" s="4">
        <f t="shared" si="16"/>
        <v>-3</v>
      </c>
      <c r="AD52" s="4">
        <f t="shared" si="17"/>
        <v>1.56</v>
      </c>
      <c r="AG52" s="4">
        <f t="shared" si="18"/>
        <v>0</v>
      </c>
      <c r="AH52" s="13" t="str">
        <f t="shared" si="19"/>
        <v/>
      </c>
      <c r="AI52" s="4" t="str">
        <f t="shared" si="20"/>
        <v/>
      </c>
      <c r="AJ52" s="13"/>
      <c r="AK52" s="2">
        <f t="shared" si="45"/>
        <v>-1</v>
      </c>
      <c r="AL52" s="4">
        <f t="shared" si="21"/>
        <v>-3</v>
      </c>
      <c r="AM52" s="4">
        <f t="shared" si="22"/>
        <v>1.56</v>
      </c>
      <c r="AP52" s="4">
        <f t="shared" si="23"/>
        <v>0</v>
      </c>
      <c r="AQ52" s="13" t="str">
        <f t="shared" si="24"/>
        <v/>
      </c>
      <c r="AR52" s="4" t="str">
        <f t="shared" si="25"/>
        <v/>
      </c>
      <c r="AS52" s="13"/>
      <c r="AT52" s="2">
        <f t="shared" si="46"/>
        <v>-1</v>
      </c>
      <c r="AU52" s="4">
        <f t="shared" si="26"/>
        <v>-3</v>
      </c>
      <c r="AV52" s="4">
        <f t="shared" si="27"/>
        <v>1.56</v>
      </c>
      <c r="AY52" s="4">
        <f t="shared" si="28"/>
        <v>0</v>
      </c>
      <c r="AZ52" s="13" t="str">
        <f t="shared" si="29"/>
        <v/>
      </c>
      <c r="BA52" s="4" t="str">
        <f t="shared" si="30"/>
        <v/>
      </c>
      <c r="BB52" s="13"/>
      <c r="BC52" s="2">
        <f t="shared" si="47"/>
        <v>-1</v>
      </c>
      <c r="BD52" s="4">
        <f t="shared" si="31"/>
        <v>-3</v>
      </c>
      <c r="BE52" s="4">
        <f t="shared" si="32"/>
        <v>1.56</v>
      </c>
      <c r="BH52" s="4">
        <f t="shared" si="33"/>
        <v>0</v>
      </c>
      <c r="BI52" s="13" t="str">
        <f t="shared" si="34"/>
        <v/>
      </c>
      <c r="BJ52" s="4" t="str">
        <f t="shared" si="35"/>
        <v/>
      </c>
      <c r="BK52" s="13"/>
      <c r="BL52" s="2">
        <f t="shared" si="48"/>
        <v>-1</v>
      </c>
      <c r="BM52" s="4">
        <f t="shared" si="36"/>
        <v>-3</v>
      </c>
      <c r="BN52" s="4">
        <f t="shared" si="37"/>
        <v>1.56</v>
      </c>
      <c r="BQ52" s="4">
        <f t="shared" si="38"/>
        <v>0</v>
      </c>
      <c r="BR52" s="13" t="str">
        <f t="shared" si="39"/>
        <v/>
      </c>
      <c r="BS52" s="4" t="str">
        <f t="shared" si="40"/>
        <v/>
      </c>
      <c r="BT52" s="25"/>
    </row>
    <row r="53">
      <c r="A53" s="2">
        <f t="shared" si="41"/>
        <v>-0.5</v>
      </c>
      <c r="B53" s="4">
        <f t="shared" si="1"/>
        <v>-1.5</v>
      </c>
      <c r="C53" s="4">
        <f t="shared" si="2"/>
        <v>1.53</v>
      </c>
      <c r="F53" s="4">
        <f t="shared" si="3"/>
        <v>0</v>
      </c>
      <c r="G53" s="13" t="str">
        <f t="shared" si="4"/>
        <v/>
      </c>
      <c r="H53" s="4" t="str">
        <f t="shared" si="5"/>
        <v/>
      </c>
      <c r="J53" s="2">
        <f t="shared" si="42"/>
        <v>-0.5</v>
      </c>
      <c r="K53" s="4">
        <f t="shared" si="6"/>
        <v>-1.5</v>
      </c>
      <c r="L53" s="4">
        <f t="shared" si="7"/>
        <v>1.53</v>
      </c>
      <c r="O53" s="4">
        <f t="shared" si="8"/>
        <v>0</v>
      </c>
      <c r="P53" s="13" t="str">
        <f t="shared" si="9"/>
        <v/>
      </c>
      <c r="Q53" s="4" t="str">
        <f t="shared" si="10"/>
        <v/>
      </c>
      <c r="S53" s="2">
        <f t="shared" si="43"/>
        <v>-0.5</v>
      </c>
      <c r="T53" s="4">
        <f t="shared" si="11"/>
        <v>-1.5</v>
      </c>
      <c r="U53" s="4">
        <f t="shared" si="12"/>
        <v>1.53</v>
      </c>
      <c r="X53" s="4">
        <f t="shared" si="13"/>
        <v>0</v>
      </c>
      <c r="Y53" s="13" t="str">
        <f t="shared" si="14"/>
        <v/>
      </c>
      <c r="Z53" s="4" t="str">
        <f t="shared" si="15"/>
        <v/>
      </c>
      <c r="AB53" s="2">
        <f t="shared" si="44"/>
        <v>-0.5</v>
      </c>
      <c r="AC53" s="4">
        <f t="shared" si="16"/>
        <v>-1.5</v>
      </c>
      <c r="AD53" s="4">
        <f t="shared" si="17"/>
        <v>1.53</v>
      </c>
      <c r="AG53" s="4">
        <f t="shared" si="18"/>
        <v>0</v>
      </c>
      <c r="AH53" s="13" t="str">
        <f t="shared" si="19"/>
        <v/>
      </c>
      <c r="AI53" s="4" t="str">
        <f t="shared" si="20"/>
        <v/>
      </c>
      <c r="AJ53" s="13"/>
      <c r="AK53" s="2">
        <f t="shared" si="45"/>
        <v>-0.5</v>
      </c>
      <c r="AL53" s="4">
        <f t="shared" si="21"/>
        <v>-1.5</v>
      </c>
      <c r="AM53" s="4">
        <f t="shared" si="22"/>
        <v>1.53</v>
      </c>
      <c r="AP53" s="4">
        <f t="shared" si="23"/>
        <v>0</v>
      </c>
      <c r="AQ53" s="13" t="str">
        <f t="shared" si="24"/>
        <v/>
      </c>
      <c r="AR53" s="4" t="str">
        <f t="shared" si="25"/>
        <v/>
      </c>
      <c r="AS53" s="13"/>
      <c r="AT53" s="2">
        <f t="shared" si="46"/>
        <v>-0.5</v>
      </c>
      <c r="AU53" s="4">
        <f t="shared" si="26"/>
        <v>-1.5</v>
      </c>
      <c r="AV53" s="4">
        <f t="shared" si="27"/>
        <v>1.53</v>
      </c>
      <c r="AY53" s="4">
        <f t="shared" si="28"/>
        <v>0</v>
      </c>
      <c r="AZ53" s="13" t="str">
        <f t="shared" si="29"/>
        <v/>
      </c>
      <c r="BA53" s="4" t="str">
        <f t="shared" si="30"/>
        <v/>
      </c>
      <c r="BB53" s="13"/>
      <c r="BC53" s="2">
        <f t="shared" si="47"/>
        <v>-0.5</v>
      </c>
      <c r="BD53" s="4">
        <f t="shared" si="31"/>
        <v>-1.5</v>
      </c>
      <c r="BE53" s="4">
        <f t="shared" si="32"/>
        <v>1.53</v>
      </c>
      <c r="BH53" s="4">
        <f t="shared" si="33"/>
        <v>0</v>
      </c>
      <c r="BI53" s="13" t="str">
        <f t="shared" si="34"/>
        <v/>
      </c>
      <c r="BJ53" s="4" t="str">
        <f t="shared" si="35"/>
        <v/>
      </c>
      <c r="BK53" s="13"/>
      <c r="BL53" s="2">
        <f t="shared" si="48"/>
        <v>-0.5</v>
      </c>
      <c r="BM53" s="4">
        <f t="shared" si="36"/>
        <v>-1.5</v>
      </c>
      <c r="BN53" s="4">
        <f t="shared" si="37"/>
        <v>1.53</v>
      </c>
      <c r="BQ53" s="4">
        <f t="shared" si="38"/>
        <v>0</v>
      </c>
      <c r="BR53" s="13" t="str">
        <f t="shared" si="39"/>
        <v/>
      </c>
      <c r="BS53" s="4" t="str">
        <f t="shared" si="40"/>
        <v/>
      </c>
      <c r="BT53" s="25"/>
    </row>
    <row r="54">
      <c r="A54" s="2">
        <f t="shared" si="41"/>
        <v>0</v>
      </c>
      <c r="B54" s="4">
        <f t="shared" si="1"/>
        <v>0</v>
      </c>
      <c r="C54" s="4">
        <f t="shared" si="2"/>
        <v>1.5</v>
      </c>
      <c r="D54" s="2">
        <v>149.75</v>
      </c>
      <c r="E54" s="4">
        <f>154.125+1/32</f>
        <v>154.15625</v>
      </c>
      <c r="F54" s="4">
        <f t="shared" si="3"/>
        <v>4.40625</v>
      </c>
      <c r="G54" s="13">
        <f t="shared" si="4"/>
        <v>0.9964726521</v>
      </c>
      <c r="H54" s="4">
        <f t="shared" si="5"/>
        <v>0</v>
      </c>
      <c r="J54" s="2">
        <f t="shared" si="42"/>
        <v>0</v>
      </c>
      <c r="K54" s="4">
        <f t="shared" si="6"/>
        <v>0</v>
      </c>
      <c r="L54" s="4">
        <f t="shared" si="7"/>
        <v>1.5</v>
      </c>
      <c r="M54" s="4">
        <f>149.75+1/32</f>
        <v>149.78125</v>
      </c>
      <c r="N54" s="2">
        <f>154.125+1/32</f>
        <v>154.15625</v>
      </c>
      <c r="O54" s="4">
        <f t="shared" si="8"/>
        <v>4.375</v>
      </c>
      <c r="P54" s="13">
        <f t="shared" si="9"/>
        <v>0.9929327736</v>
      </c>
      <c r="Q54" s="4">
        <f t="shared" si="10"/>
        <v>0</v>
      </c>
      <c r="S54" s="2">
        <f t="shared" si="43"/>
        <v>0</v>
      </c>
      <c r="T54" s="4">
        <f t="shared" si="11"/>
        <v>0</v>
      </c>
      <c r="U54" s="4">
        <f t="shared" si="12"/>
        <v>1.5</v>
      </c>
      <c r="V54" s="4">
        <f>149+13/16</f>
        <v>149.8125</v>
      </c>
      <c r="W54" s="4">
        <f>154+1/16+1/32</f>
        <v>154.09375</v>
      </c>
      <c r="X54" s="4">
        <f t="shared" si="13"/>
        <v>4.28125</v>
      </c>
      <c r="Y54" s="13">
        <f t="shared" si="14"/>
        <v>0.989227693</v>
      </c>
      <c r="Z54" s="4">
        <f t="shared" si="15"/>
        <v>0</v>
      </c>
      <c r="AB54" s="2">
        <f t="shared" si="44"/>
        <v>0</v>
      </c>
      <c r="AC54" s="4">
        <f t="shared" si="16"/>
        <v>0</v>
      </c>
      <c r="AD54" s="4">
        <f t="shared" si="17"/>
        <v>1.5</v>
      </c>
      <c r="AE54" s="4">
        <f>149+13/16</f>
        <v>149.8125</v>
      </c>
      <c r="AF54" s="4">
        <f>154.125-1/32</f>
        <v>154.09375</v>
      </c>
      <c r="AG54" s="4">
        <f t="shared" si="18"/>
        <v>4.28125</v>
      </c>
      <c r="AH54" s="13">
        <f t="shared" si="19"/>
        <v>0.989227693</v>
      </c>
      <c r="AI54" s="4">
        <f t="shared" si="20"/>
        <v>0</v>
      </c>
      <c r="AJ54" s="13"/>
      <c r="AK54" s="2">
        <f t="shared" si="45"/>
        <v>0</v>
      </c>
      <c r="AL54" s="4">
        <f t="shared" si="21"/>
        <v>0</v>
      </c>
      <c r="AM54" s="4">
        <f t="shared" si="22"/>
        <v>1.5</v>
      </c>
      <c r="AN54" s="4">
        <f>149.75+1/32</f>
        <v>149.78125</v>
      </c>
      <c r="AO54" s="2">
        <f>154+1/16</f>
        <v>154.0625</v>
      </c>
      <c r="AP54" s="4">
        <f t="shared" si="23"/>
        <v>4.28125</v>
      </c>
      <c r="AQ54" s="13">
        <f t="shared" si="24"/>
        <v>1</v>
      </c>
      <c r="AR54" s="4">
        <f t="shared" si="25"/>
        <v>0</v>
      </c>
      <c r="AS54" s="13"/>
      <c r="AT54" s="2">
        <f t="shared" si="46"/>
        <v>0</v>
      </c>
      <c r="AU54" s="4">
        <f t="shared" si="26"/>
        <v>0</v>
      </c>
      <c r="AV54" s="4">
        <f t="shared" si="27"/>
        <v>1.5</v>
      </c>
      <c r="AW54" s="4">
        <f>149.75+1/32</f>
        <v>149.78125</v>
      </c>
      <c r="AX54" s="4">
        <f>154+1/32</f>
        <v>154.03125</v>
      </c>
      <c r="AY54" s="4">
        <f t="shared" si="28"/>
        <v>4.25</v>
      </c>
      <c r="AZ54" s="13">
        <f t="shared" si="29"/>
        <v>0.9963436806</v>
      </c>
      <c r="BA54" s="4">
        <f t="shared" si="30"/>
        <v>0</v>
      </c>
      <c r="BB54" s="13"/>
      <c r="BC54" s="2">
        <f t="shared" si="47"/>
        <v>0</v>
      </c>
      <c r="BD54" s="4">
        <f t="shared" si="31"/>
        <v>0</v>
      </c>
      <c r="BE54" s="4">
        <f t="shared" si="32"/>
        <v>1.5</v>
      </c>
      <c r="BH54" s="4">
        <f t="shared" si="33"/>
        <v>0</v>
      </c>
      <c r="BI54" s="13" t="str">
        <f t="shared" si="34"/>
        <v/>
      </c>
      <c r="BJ54" s="4" t="str">
        <f t="shared" si="35"/>
        <v/>
      </c>
      <c r="BK54" s="13"/>
      <c r="BL54" s="2">
        <f t="shared" si="48"/>
        <v>0</v>
      </c>
      <c r="BM54" s="4">
        <f t="shared" si="36"/>
        <v>0</v>
      </c>
      <c r="BN54" s="4">
        <f t="shared" si="37"/>
        <v>1.5</v>
      </c>
      <c r="BQ54" s="4">
        <f t="shared" si="38"/>
        <v>0</v>
      </c>
      <c r="BR54" s="13" t="str">
        <f t="shared" si="39"/>
        <v/>
      </c>
      <c r="BS54" s="4" t="str">
        <f t="shared" si="40"/>
        <v/>
      </c>
      <c r="BT54" s="25"/>
    </row>
    <row r="55">
      <c r="A55" s="2">
        <f t="shared" si="41"/>
        <v>0.5</v>
      </c>
      <c r="B55" s="4">
        <f t="shared" si="1"/>
        <v>1.5</v>
      </c>
      <c r="C55" s="4">
        <f t="shared" si="2"/>
        <v>1.47</v>
      </c>
      <c r="F55" s="4">
        <f t="shared" si="3"/>
        <v>0</v>
      </c>
      <c r="G55" s="13" t="str">
        <f t="shared" si="4"/>
        <v/>
      </c>
      <c r="H55" s="4" t="str">
        <f t="shared" si="5"/>
        <v/>
      </c>
      <c r="J55" s="2">
        <f t="shared" si="42"/>
        <v>0.5</v>
      </c>
      <c r="K55" s="4">
        <f t="shared" si="6"/>
        <v>1.5</v>
      </c>
      <c r="L55" s="4">
        <f t="shared" si="7"/>
        <v>1.47</v>
      </c>
      <c r="O55" s="4">
        <f t="shared" si="8"/>
        <v>0</v>
      </c>
      <c r="P55" s="13" t="str">
        <f t="shared" si="9"/>
        <v/>
      </c>
      <c r="Q55" s="4" t="str">
        <f t="shared" si="10"/>
        <v/>
      </c>
      <c r="S55" s="2">
        <f t="shared" si="43"/>
        <v>0.5</v>
      </c>
      <c r="T55" s="4">
        <f t="shared" si="11"/>
        <v>1.5</v>
      </c>
      <c r="U55" s="4">
        <f t="shared" si="12"/>
        <v>1.47</v>
      </c>
      <c r="X55" s="4">
        <f t="shared" si="13"/>
        <v>0</v>
      </c>
      <c r="Y55" s="13" t="str">
        <f t="shared" si="14"/>
        <v/>
      </c>
      <c r="Z55" s="4" t="str">
        <f t="shared" si="15"/>
        <v/>
      </c>
      <c r="AB55" s="2">
        <f t="shared" si="44"/>
        <v>0.5</v>
      </c>
      <c r="AC55" s="4">
        <f t="shared" si="16"/>
        <v>1.5</v>
      </c>
      <c r="AD55" s="4">
        <f t="shared" si="17"/>
        <v>1.47</v>
      </c>
      <c r="AG55" s="4">
        <f t="shared" si="18"/>
        <v>0</v>
      </c>
      <c r="AH55" s="13" t="str">
        <f t="shared" si="19"/>
        <v/>
      </c>
      <c r="AI55" s="4" t="str">
        <f t="shared" si="20"/>
        <v/>
      </c>
      <c r="AJ55" s="13"/>
      <c r="AK55" s="2">
        <f t="shared" si="45"/>
        <v>0.5</v>
      </c>
      <c r="AL55" s="4">
        <f t="shared" si="21"/>
        <v>1.5</v>
      </c>
      <c r="AM55" s="4">
        <f t="shared" si="22"/>
        <v>1.47</v>
      </c>
      <c r="AP55" s="4">
        <f t="shared" si="23"/>
        <v>0</v>
      </c>
      <c r="AQ55" s="13" t="str">
        <f t="shared" si="24"/>
        <v/>
      </c>
      <c r="AR55" s="4" t="str">
        <f t="shared" si="25"/>
        <v/>
      </c>
      <c r="AS55" s="13"/>
      <c r="AT55" s="2">
        <f t="shared" si="46"/>
        <v>0.5</v>
      </c>
      <c r="AU55" s="4">
        <f t="shared" si="26"/>
        <v>1.5</v>
      </c>
      <c r="AV55" s="4">
        <f t="shared" si="27"/>
        <v>1.47</v>
      </c>
      <c r="AY55" s="4">
        <f t="shared" si="28"/>
        <v>0</v>
      </c>
      <c r="AZ55" s="13" t="str">
        <f t="shared" si="29"/>
        <v/>
      </c>
      <c r="BA55" s="4" t="str">
        <f t="shared" si="30"/>
        <v/>
      </c>
      <c r="BB55" s="13"/>
      <c r="BC55" s="2">
        <f t="shared" si="47"/>
        <v>0.5</v>
      </c>
      <c r="BD55" s="4">
        <f t="shared" si="31"/>
        <v>1.5</v>
      </c>
      <c r="BE55" s="4">
        <f t="shared" si="32"/>
        <v>1.47</v>
      </c>
      <c r="BH55" s="4">
        <f t="shared" si="33"/>
        <v>0</v>
      </c>
      <c r="BI55" s="13" t="str">
        <f t="shared" si="34"/>
        <v/>
      </c>
      <c r="BJ55" s="4" t="str">
        <f t="shared" si="35"/>
        <v/>
      </c>
      <c r="BK55" s="13"/>
      <c r="BL55" s="2">
        <f t="shared" si="48"/>
        <v>0.5</v>
      </c>
      <c r="BM55" s="4">
        <f t="shared" si="36"/>
        <v>1.5</v>
      </c>
      <c r="BN55" s="4">
        <f t="shared" si="37"/>
        <v>1.47</v>
      </c>
      <c r="BQ55" s="4">
        <f t="shared" si="38"/>
        <v>0</v>
      </c>
      <c r="BR55" s="13" t="str">
        <f t="shared" si="39"/>
        <v/>
      </c>
      <c r="BS55" s="4" t="str">
        <f t="shared" si="40"/>
        <v/>
      </c>
      <c r="BT55" s="25"/>
    </row>
    <row r="56">
      <c r="A56" s="2">
        <f t="shared" si="41"/>
        <v>1</v>
      </c>
      <c r="B56" s="4">
        <f t="shared" si="1"/>
        <v>3</v>
      </c>
      <c r="C56" s="4">
        <f t="shared" si="2"/>
        <v>1.44</v>
      </c>
      <c r="D56" s="2">
        <v>149.75</v>
      </c>
      <c r="E56" s="4">
        <f>154.125+1/32</f>
        <v>154.15625</v>
      </c>
      <c r="F56" s="4">
        <f t="shared" si="3"/>
        <v>4.40625</v>
      </c>
      <c r="G56" s="13">
        <f t="shared" si="4"/>
        <v>0.9964726521</v>
      </c>
      <c r="H56" s="4">
        <f t="shared" si="5"/>
        <v>0</v>
      </c>
      <c r="J56" s="2">
        <f t="shared" si="42"/>
        <v>1</v>
      </c>
      <c r="K56" s="4">
        <f t="shared" si="6"/>
        <v>3</v>
      </c>
      <c r="L56" s="4">
        <f t="shared" si="7"/>
        <v>1.44</v>
      </c>
      <c r="M56" s="4">
        <f>149.75+1/32</f>
        <v>149.78125</v>
      </c>
      <c r="N56" s="2">
        <f>154.125+1/32</f>
        <v>154.15625</v>
      </c>
      <c r="O56" s="4">
        <f t="shared" si="8"/>
        <v>4.375</v>
      </c>
      <c r="P56" s="13">
        <f t="shared" si="9"/>
        <v>0.9929327736</v>
      </c>
      <c r="Q56" s="4">
        <f t="shared" si="10"/>
        <v>0</v>
      </c>
      <c r="S56" s="2">
        <f t="shared" si="43"/>
        <v>1</v>
      </c>
      <c r="T56" s="4">
        <f t="shared" si="11"/>
        <v>3</v>
      </c>
      <c r="U56" s="4">
        <f t="shared" si="12"/>
        <v>1.44</v>
      </c>
      <c r="V56" s="4">
        <f>149+13/16</f>
        <v>149.8125</v>
      </c>
      <c r="W56" s="4">
        <f>154+1/16+1/32</f>
        <v>154.09375</v>
      </c>
      <c r="X56" s="4">
        <f t="shared" si="13"/>
        <v>4.28125</v>
      </c>
      <c r="Y56" s="13">
        <f t="shared" si="14"/>
        <v>0.989227693</v>
      </c>
      <c r="Z56" s="4">
        <f t="shared" si="15"/>
        <v>0</v>
      </c>
      <c r="AB56" s="2">
        <f t="shared" si="44"/>
        <v>1</v>
      </c>
      <c r="AC56" s="4">
        <f t="shared" si="16"/>
        <v>3</v>
      </c>
      <c r="AD56" s="4">
        <f t="shared" si="17"/>
        <v>1.44</v>
      </c>
      <c r="AE56" s="4">
        <f>149+13/16</f>
        <v>149.8125</v>
      </c>
      <c r="AF56" s="4">
        <f>154.125-1/32</f>
        <v>154.09375</v>
      </c>
      <c r="AG56" s="4">
        <f t="shared" si="18"/>
        <v>4.28125</v>
      </c>
      <c r="AH56" s="13">
        <f t="shared" si="19"/>
        <v>0.989227693</v>
      </c>
      <c r="AI56" s="4">
        <f t="shared" si="20"/>
        <v>0</v>
      </c>
      <c r="AJ56" s="13"/>
      <c r="AK56" s="2">
        <f t="shared" si="45"/>
        <v>1</v>
      </c>
      <c r="AL56" s="4">
        <f t="shared" si="21"/>
        <v>3</v>
      </c>
      <c r="AM56" s="4">
        <f t="shared" si="22"/>
        <v>1.44</v>
      </c>
      <c r="AP56" s="4">
        <f t="shared" si="23"/>
        <v>0</v>
      </c>
      <c r="AQ56" s="13" t="str">
        <f t="shared" si="24"/>
        <v/>
      </c>
      <c r="AR56" s="4" t="str">
        <f t="shared" si="25"/>
        <v/>
      </c>
      <c r="AS56" s="13"/>
      <c r="AT56" s="2">
        <f t="shared" si="46"/>
        <v>1</v>
      </c>
      <c r="AU56" s="4">
        <f t="shared" si="26"/>
        <v>3</v>
      </c>
      <c r="AV56" s="4">
        <f t="shared" si="27"/>
        <v>1.44</v>
      </c>
      <c r="AY56" s="4">
        <f t="shared" si="28"/>
        <v>0</v>
      </c>
      <c r="AZ56" s="13" t="str">
        <f t="shared" si="29"/>
        <v/>
      </c>
      <c r="BA56" s="4" t="str">
        <f t="shared" si="30"/>
        <v/>
      </c>
      <c r="BB56" s="13"/>
      <c r="BC56" s="2">
        <f t="shared" si="47"/>
        <v>1</v>
      </c>
      <c r="BD56" s="4">
        <f t="shared" si="31"/>
        <v>3</v>
      </c>
      <c r="BE56" s="4">
        <f t="shared" si="32"/>
        <v>1.44</v>
      </c>
      <c r="BH56" s="4">
        <f t="shared" si="33"/>
        <v>0</v>
      </c>
      <c r="BI56" s="13" t="str">
        <f t="shared" si="34"/>
        <v/>
      </c>
      <c r="BJ56" s="4" t="str">
        <f t="shared" si="35"/>
        <v/>
      </c>
      <c r="BK56" s="13"/>
      <c r="BL56" s="2">
        <f t="shared" si="48"/>
        <v>1</v>
      </c>
      <c r="BM56" s="4">
        <f t="shared" si="36"/>
        <v>3</v>
      </c>
      <c r="BN56" s="4">
        <f t="shared" si="37"/>
        <v>1.44</v>
      </c>
      <c r="BQ56" s="4">
        <f t="shared" si="38"/>
        <v>0</v>
      </c>
      <c r="BR56" s="13" t="str">
        <f t="shared" si="39"/>
        <v/>
      </c>
      <c r="BS56" s="4" t="str">
        <f t="shared" si="40"/>
        <v/>
      </c>
      <c r="BT56" s="25"/>
    </row>
    <row r="57">
      <c r="A57" s="2">
        <f t="shared" si="41"/>
        <v>1.5</v>
      </c>
      <c r="B57" s="4">
        <f t="shared" si="1"/>
        <v>4.5</v>
      </c>
      <c r="C57" s="4">
        <f t="shared" si="2"/>
        <v>1.41</v>
      </c>
      <c r="F57" s="4">
        <f t="shared" si="3"/>
        <v>0</v>
      </c>
      <c r="G57" s="13" t="str">
        <f t="shared" si="4"/>
        <v/>
      </c>
      <c r="H57" s="4" t="str">
        <f t="shared" si="5"/>
        <v/>
      </c>
      <c r="J57" s="2">
        <f t="shared" si="42"/>
        <v>1.5</v>
      </c>
      <c r="K57" s="4">
        <f t="shared" si="6"/>
        <v>4.5</v>
      </c>
      <c r="L57" s="4">
        <f t="shared" si="7"/>
        <v>1.41</v>
      </c>
      <c r="O57" s="4">
        <f t="shared" si="8"/>
        <v>0</v>
      </c>
      <c r="P57" s="13" t="str">
        <f t="shared" si="9"/>
        <v/>
      </c>
      <c r="Q57" s="4" t="str">
        <f t="shared" si="10"/>
        <v/>
      </c>
      <c r="S57" s="2">
        <f t="shared" si="43"/>
        <v>1.5</v>
      </c>
      <c r="T57" s="4">
        <f t="shared" si="11"/>
        <v>4.5</v>
      </c>
      <c r="U57" s="4">
        <f t="shared" si="12"/>
        <v>1.41</v>
      </c>
      <c r="X57" s="4">
        <f t="shared" si="13"/>
        <v>0</v>
      </c>
      <c r="Y57" s="13" t="str">
        <f t="shared" si="14"/>
        <v/>
      </c>
      <c r="Z57" s="4" t="str">
        <f t="shared" si="15"/>
        <v/>
      </c>
      <c r="AB57" s="2">
        <f t="shared" si="44"/>
        <v>1.5</v>
      </c>
      <c r="AC57" s="4">
        <f t="shared" si="16"/>
        <v>4.5</v>
      </c>
      <c r="AD57" s="4">
        <f t="shared" si="17"/>
        <v>1.41</v>
      </c>
      <c r="AG57" s="4">
        <f t="shared" si="18"/>
        <v>0</v>
      </c>
      <c r="AH57" s="13" t="str">
        <f t="shared" si="19"/>
        <v/>
      </c>
      <c r="AI57" s="4" t="str">
        <f t="shared" si="20"/>
        <v/>
      </c>
      <c r="AJ57" s="13"/>
      <c r="AK57" s="2">
        <f t="shared" si="45"/>
        <v>1.5</v>
      </c>
      <c r="AL57" s="4">
        <f t="shared" si="21"/>
        <v>4.5</v>
      </c>
      <c r="AM57" s="4">
        <f t="shared" si="22"/>
        <v>1.41</v>
      </c>
      <c r="AP57" s="4">
        <f t="shared" si="23"/>
        <v>0</v>
      </c>
      <c r="AQ57" s="13" t="str">
        <f t="shared" si="24"/>
        <v/>
      </c>
      <c r="AR57" s="4" t="str">
        <f t="shared" si="25"/>
        <v/>
      </c>
      <c r="AS57" s="13"/>
      <c r="AT57" s="2">
        <f t="shared" si="46"/>
        <v>1.5</v>
      </c>
      <c r="AU57" s="4">
        <f t="shared" si="26"/>
        <v>4.5</v>
      </c>
      <c r="AV57" s="4">
        <f t="shared" si="27"/>
        <v>1.41</v>
      </c>
      <c r="AY57" s="4">
        <f t="shared" si="28"/>
        <v>0</v>
      </c>
      <c r="AZ57" s="13" t="str">
        <f t="shared" si="29"/>
        <v/>
      </c>
      <c r="BA57" s="4" t="str">
        <f t="shared" si="30"/>
        <v/>
      </c>
      <c r="BB57" s="13"/>
      <c r="BC57" s="2">
        <f t="shared" si="47"/>
        <v>1.5</v>
      </c>
      <c r="BD57" s="4">
        <f t="shared" si="31"/>
        <v>4.5</v>
      </c>
      <c r="BE57" s="4">
        <f t="shared" si="32"/>
        <v>1.41</v>
      </c>
      <c r="BH57" s="4">
        <f t="shared" si="33"/>
        <v>0</v>
      </c>
      <c r="BI57" s="13" t="str">
        <f t="shared" si="34"/>
        <v/>
      </c>
      <c r="BJ57" s="4" t="str">
        <f t="shared" si="35"/>
        <v/>
      </c>
      <c r="BK57" s="13"/>
      <c r="BL57" s="2">
        <f t="shared" si="48"/>
        <v>1.5</v>
      </c>
      <c r="BM57" s="4">
        <f t="shared" si="36"/>
        <v>4.5</v>
      </c>
      <c r="BN57" s="4">
        <f t="shared" si="37"/>
        <v>1.41</v>
      </c>
      <c r="BQ57" s="4">
        <f t="shared" si="38"/>
        <v>0</v>
      </c>
      <c r="BR57" s="13" t="str">
        <f t="shared" si="39"/>
        <v/>
      </c>
      <c r="BS57" s="4" t="str">
        <f t="shared" si="40"/>
        <v/>
      </c>
      <c r="BT57" s="25"/>
    </row>
    <row r="58">
      <c r="A58" s="2">
        <f t="shared" si="41"/>
        <v>2</v>
      </c>
      <c r="B58" s="4">
        <f t="shared" si="1"/>
        <v>6</v>
      </c>
      <c r="C58" s="4">
        <f t="shared" si="2"/>
        <v>1.38</v>
      </c>
      <c r="D58" s="2">
        <v>149.75</v>
      </c>
      <c r="E58" s="4">
        <f>154.125+1/32</f>
        <v>154.15625</v>
      </c>
      <c r="F58" s="4">
        <f t="shared" si="3"/>
        <v>4.40625</v>
      </c>
      <c r="G58" s="13">
        <f t="shared" si="4"/>
        <v>0.9964726521</v>
      </c>
      <c r="H58" s="4">
        <f t="shared" si="5"/>
        <v>0</v>
      </c>
      <c r="J58" s="2">
        <f t="shared" si="42"/>
        <v>2</v>
      </c>
      <c r="K58" s="4">
        <f t="shared" si="6"/>
        <v>6</v>
      </c>
      <c r="L58" s="4">
        <f t="shared" si="7"/>
        <v>1.38</v>
      </c>
      <c r="M58" s="4">
        <f>149.75+1/32</f>
        <v>149.78125</v>
      </c>
      <c r="N58" s="2">
        <f>154.125+1/32</f>
        <v>154.15625</v>
      </c>
      <c r="O58" s="4">
        <f t="shared" si="8"/>
        <v>4.375</v>
      </c>
      <c r="P58" s="13">
        <f t="shared" si="9"/>
        <v>0.9929327736</v>
      </c>
      <c r="Q58" s="4">
        <f t="shared" si="10"/>
        <v>0</v>
      </c>
      <c r="S58" s="2">
        <f t="shared" si="43"/>
        <v>2</v>
      </c>
      <c r="T58" s="4">
        <f t="shared" si="11"/>
        <v>6</v>
      </c>
      <c r="U58" s="4">
        <f t="shared" si="12"/>
        <v>1.38</v>
      </c>
      <c r="V58" s="4">
        <f>149+13/16</f>
        <v>149.8125</v>
      </c>
      <c r="W58" s="4">
        <f>154+1/16+1/32</f>
        <v>154.09375</v>
      </c>
      <c r="X58" s="4">
        <f t="shared" si="13"/>
        <v>4.28125</v>
      </c>
      <c r="Y58" s="13">
        <f t="shared" si="14"/>
        <v>0.989227693</v>
      </c>
      <c r="Z58" s="4">
        <f t="shared" si="15"/>
        <v>0</v>
      </c>
      <c r="AB58" s="2">
        <f t="shared" si="44"/>
        <v>2</v>
      </c>
      <c r="AC58" s="4">
        <f t="shared" si="16"/>
        <v>6</v>
      </c>
      <c r="AD58" s="4">
        <f t="shared" si="17"/>
        <v>1.38</v>
      </c>
      <c r="AE58" s="4">
        <f>149+13/16</f>
        <v>149.8125</v>
      </c>
      <c r="AF58" s="4">
        <f>154.125-1/32</f>
        <v>154.09375</v>
      </c>
      <c r="AG58" s="4">
        <f t="shared" si="18"/>
        <v>4.28125</v>
      </c>
      <c r="AH58" s="13">
        <f t="shared" si="19"/>
        <v>0.989227693</v>
      </c>
      <c r="AI58" s="4">
        <f t="shared" si="20"/>
        <v>0</v>
      </c>
      <c r="AJ58" s="13"/>
      <c r="AK58" s="2">
        <f t="shared" si="45"/>
        <v>2</v>
      </c>
      <c r="AL58" s="4">
        <f t="shared" si="21"/>
        <v>6</v>
      </c>
      <c r="AM58" s="4">
        <f t="shared" si="22"/>
        <v>1.38</v>
      </c>
      <c r="AP58" s="4">
        <f t="shared" si="23"/>
        <v>0</v>
      </c>
      <c r="AQ58" s="13" t="str">
        <f t="shared" si="24"/>
        <v/>
      </c>
      <c r="AR58" s="4" t="str">
        <f t="shared" si="25"/>
        <v/>
      </c>
      <c r="AS58" s="13"/>
      <c r="AT58" s="2">
        <f t="shared" si="46"/>
        <v>2</v>
      </c>
      <c r="AU58" s="4">
        <f t="shared" si="26"/>
        <v>6</v>
      </c>
      <c r="AV58" s="4">
        <f t="shared" si="27"/>
        <v>1.38</v>
      </c>
      <c r="AY58" s="4">
        <f t="shared" si="28"/>
        <v>0</v>
      </c>
      <c r="AZ58" s="13" t="str">
        <f t="shared" si="29"/>
        <v/>
      </c>
      <c r="BA58" s="4" t="str">
        <f t="shared" si="30"/>
        <v/>
      </c>
      <c r="BB58" s="13"/>
      <c r="BC58" s="2">
        <f t="shared" si="47"/>
        <v>2</v>
      </c>
      <c r="BD58" s="4">
        <f t="shared" si="31"/>
        <v>6</v>
      </c>
      <c r="BE58" s="4">
        <f t="shared" si="32"/>
        <v>1.38</v>
      </c>
      <c r="BH58" s="4">
        <f t="shared" si="33"/>
        <v>0</v>
      </c>
      <c r="BI58" s="13" t="str">
        <f t="shared" si="34"/>
        <v/>
      </c>
      <c r="BJ58" s="4" t="str">
        <f t="shared" si="35"/>
        <v/>
      </c>
      <c r="BK58" s="13"/>
      <c r="BL58" s="2">
        <f t="shared" si="48"/>
        <v>2</v>
      </c>
      <c r="BM58" s="4">
        <f t="shared" si="36"/>
        <v>6</v>
      </c>
      <c r="BN58" s="4">
        <f t="shared" si="37"/>
        <v>1.38</v>
      </c>
      <c r="BQ58" s="4">
        <f t="shared" si="38"/>
        <v>0</v>
      </c>
      <c r="BR58" s="13" t="str">
        <f t="shared" si="39"/>
        <v/>
      </c>
      <c r="BS58" s="4" t="str">
        <f t="shared" si="40"/>
        <v/>
      </c>
      <c r="BT58" s="25"/>
    </row>
    <row r="59">
      <c r="A59" s="2">
        <f t="shared" si="41"/>
        <v>2.5</v>
      </c>
      <c r="B59" s="4">
        <f t="shared" si="1"/>
        <v>7.5</v>
      </c>
      <c r="C59" s="4">
        <f t="shared" si="2"/>
        <v>1.35</v>
      </c>
      <c r="F59" s="4">
        <f t="shared" si="3"/>
        <v>0</v>
      </c>
      <c r="G59" s="13" t="str">
        <f t="shared" si="4"/>
        <v/>
      </c>
      <c r="H59" s="4" t="str">
        <f t="shared" si="5"/>
        <v/>
      </c>
      <c r="J59" s="2">
        <f t="shared" si="42"/>
        <v>2.5</v>
      </c>
      <c r="K59" s="4">
        <f t="shared" si="6"/>
        <v>7.5</v>
      </c>
      <c r="L59" s="4">
        <f t="shared" si="7"/>
        <v>1.35</v>
      </c>
      <c r="O59" s="4">
        <f t="shared" si="8"/>
        <v>0</v>
      </c>
      <c r="P59" s="13" t="str">
        <f t="shared" si="9"/>
        <v/>
      </c>
      <c r="Q59" s="4" t="str">
        <f t="shared" si="10"/>
        <v/>
      </c>
      <c r="S59" s="2">
        <f t="shared" si="43"/>
        <v>2.5</v>
      </c>
      <c r="T59" s="4">
        <f t="shared" si="11"/>
        <v>7.5</v>
      </c>
      <c r="U59" s="4">
        <f t="shared" si="12"/>
        <v>1.35</v>
      </c>
      <c r="X59" s="4">
        <f t="shared" si="13"/>
        <v>0</v>
      </c>
      <c r="Y59" s="13" t="str">
        <f t="shared" si="14"/>
        <v/>
      </c>
      <c r="Z59" s="4" t="str">
        <f t="shared" si="15"/>
        <v/>
      </c>
      <c r="AB59" s="2">
        <f t="shared" si="44"/>
        <v>2.5</v>
      </c>
      <c r="AC59" s="4">
        <f t="shared" si="16"/>
        <v>7.5</v>
      </c>
      <c r="AD59" s="4">
        <f t="shared" si="17"/>
        <v>1.35</v>
      </c>
      <c r="AG59" s="4">
        <f t="shared" si="18"/>
        <v>0</v>
      </c>
      <c r="AH59" s="13" t="str">
        <f t="shared" si="19"/>
        <v/>
      </c>
      <c r="AI59" s="4" t="str">
        <f t="shared" si="20"/>
        <v/>
      </c>
      <c r="AJ59" s="13"/>
      <c r="AK59" s="2">
        <f t="shared" si="45"/>
        <v>2.5</v>
      </c>
      <c r="AL59" s="4">
        <f t="shared" si="21"/>
        <v>7.5</v>
      </c>
      <c r="AM59" s="4">
        <f t="shared" si="22"/>
        <v>1.35</v>
      </c>
      <c r="AP59" s="4">
        <f t="shared" si="23"/>
        <v>0</v>
      </c>
      <c r="AQ59" s="13" t="str">
        <f t="shared" si="24"/>
        <v/>
      </c>
      <c r="AR59" s="4" t="str">
        <f t="shared" si="25"/>
        <v/>
      </c>
      <c r="AS59" s="13"/>
      <c r="AT59" s="2">
        <f t="shared" si="46"/>
        <v>2.5</v>
      </c>
      <c r="AU59" s="4">
        <f t="shared" si="26"/>
        <v>7.5</v>
      </c>
      <c r="AV59" s="4">
        <f t="shared" si="27"/>
        <v>1.35</v>
      </c>
      <c r="AY59" s="4">
        <f t="shared" si="28"/>
        <v>0</v>
      </c>
      <c r="AZ59" s="13" t="str">
        <f t="shared" si="29"/>
        <v/>
      </c>
      <c r="BA59" s="4" t="str">
        <f t="shared" si="30"/>
        <v/>
      </c>
      <c r="BB59" s="13"/>
      <c r="BC59" s="2">
        <f t="shared" si="47"/>
        <v>2.5</v>
      </c>
      <c r="BD59" s="4">
        <f t="shared" si="31"/>
        <v>7.5</v>
      </c>
      <c r="BE59" s="4">
        <f t="shared" si="32"/>
        <v>1.35</v>
      </c>
      <c r="BH59" s="4">
        <f t="shared" si="33"/>
        <v>0</v>
      </c>
      <c r="BI59" s="13" t="str">
        <f t="shared" si="34"/>
        <v/>
      </c>
      <c r="BJ59" s="4" t="str">
        <f t="shared" si="35"/>
        <v/>
      </c>
      <c r="BK59" s="13"/>
      <c r="BL59" s="2">
        <f t="shared" si="48"/>
        <v>2.5</v>
      </c>
      <c r="BM59" s="4">
        <f t="shared" si="36"/>
        <v>7.5</v>
      </c>
      <c r="BN59" s="4">
        <f t="shared" si="37"/>
        <v>1.35</v>
      </c>
      <c r="BQ59" s="4">
        <f t="shared" si="38"/>
        <v>0</v>
      </c>
      <c r="BR59" s="13" t="str">
        <f t="shared" si="39"/>
        <v/>
      </c>
      <c r="BS59" s="4" t="str">
        <f t="shared" si="40"/>
        <v/>
      </c>
      <c r="BT59" s="25"/>
    </row>
    <row r="60">
      <c r="A60" s="2">
        <f t="shared" si="41"/>
        <v>3</v>
      </c>
      <c r="B60" s="4">
        <f t="shared" si="1"/>
        <v>9</v>
      </c>
      <c r="C60" s="4">
        <f t="shared" si="2"/>
        <v>1.32</v>
      </c>
      <c r="D60" s="4">
        <f>149.75+1/32</f>
        <v>149.78125</v>
      </c>
      <c r="E60" s="4">
        <f>154.125+1/32</f>
        <v>154.15625</v>
      </c>
      <c r="F60" s="4">
        <f t="shared" si="3"/>
        <v>4.375</v>
      </c>
      <c r="G60" s="13">
        <f t="shared" si="4"/>
        <v>0.9929327736</v>
      </c>
      <c r="H60" s="4">
        <f t="shared" si="5"/>
        <v>0</v>
      </c>
      <c r="J60" s="2">
        <f t="shared" si="42"/>
        <v>3</v>
      </c>
      <c r="K60" s="4">
        <f t="shared" si="6"/>
        <v>9</v>
      </c>
      <c r="L60" s="4">
        <f t="shared" si="7"/>
        <v>1.32</v>
      </c>
      <c r="M60" s="4">
        <f>149.75+1/32</f>
        <v>149.78125</v>
      </c>
      <c r="N60" s="2">
        <f>154.125+1/32</f>
        <v>154.15625</v>
      </c>
      <c r="O60" s="4">
        <f t="shared" si="8"/>
        <v>4.375</v>
      </c>
      <c r="P60" s="13">
        <f t="shared" si="9"/>
        <v>0.9929327736</v>
      </c>
      <c r="Q60" s="4">
        <f t="shared" si="10"/>
        <v>0</v>
      </c>
      <c r="S60" s="2">
        <f t="shared" si="43"/>
        <v>3</v>
      </c>
      <c r="T60" s="4">
        <f t="shared" si="11"/>
        <v>9</v>
      </c>
      <c r="U60" s="4">
        <f t="shared" si="12"/>
        <v>1.32</v>
      </c>
      <c r="V60" s="4">
        <f>149+13/16</f>
        <v>149.8125</v>
      </c>
      <c r="W60" s="4">
        <f>154+1/16+1/32</f>
        <v>154.09375</v>
      </c>
      <c r="X60" s="4">
        <f t="shared" si="13"/>
        <v>4.28125</v>
      </c>
      <c r="Y60" s="13">
        <f t="shared" si="14"/>
        <v>0.989227693</v>
      </c>
      <c r="Z60" s="4">
        <f t="shared" si="15"/>
        <v>0</v>
      </c>
      <c r="AB60" s="2">
        <f t="shared" si="44"/>
        <v>3</v>
      </c>
      <c r="AC60" s="4">
        <f t="shared" si="16"/>
        <v>9</v>
      </c>
      <c r="AD60" s="4">
        <f t="shared" si="17"/>
        <v>1.32</v>
      </c>
      <c r="AE60" s="4">
        <f>149+13/16</f>
        <v>149.8125</v>
      </c>
      <c r="AF60" s="4">
        <f>154.125-1/32</f>
        <v>154.09375</v>
      </c>
      <c r="AG60" s="4">
        <f t="shared" si="18"/>
        <v>4.28125</v>
      </c>
      <c r="AH60" s="13">
        <f t="shared" si="19"/>
        <v>0.989227693</v>
      </c>
      <c r="AI60" s="4">
        <f t="shared" si="20"/>
        <v>0</v>
      </c>
      <c r="AJ60" s="13"/>
      <c r="AK60" s="2">
        <f t="shared" si="45"/>
        <v>3</v>
      </c>
      <c r="AL60" s="4">
        <f t="shared" si="21"/>
        <v>9</v>
      </c>
      <c r="AM60" s="4">
        <f t="shared" si="22"/>
        <v>1.32</v>
      </c>
      <c r="AP60" s="4">
        <f t="shared" si="23"/>
        <v>0</v>
      </c>
      <c r="AQ60" s="13" t="str">
        <f t="shared" si="24"/>
        <v/>
      </c>
      <c r="AR60" s="4" t="str">
        <f t="shared" si="25"/>
        <v/>
      </c>
      <c r="AS60" s="13"/>
      <c r="AT60" s="2">
        <f t="shared" si="46"/>
        <v>3</v>
      </c>
      <c r="AU60" s="4">
        <f t="shared" si="26"/>
        <v>9</v>
      </c>
      <c r="AV60" s="4">
        <f t="shared" si="27"/>
        <v>1.32</v>
      </c>
      <c r="AY60" s="4">
        <f t="shared" si="28"/>
        <v>0</v>
      </c>
      <c r="AZ60" s="13" t="str">
        <f t="shared" si="29"/>
        <v/>
      </c>
      <c r="BA60" s="4" t="str">
        <f t="shared" si="30"/>
        <v/>
      </c>
      <c r="BB60" s="13"/>
      <c r="BC60" s="2">
        <f t="shared" si="47"/>
        <v>3</v>
      </c>
      <c r="BD60" s="4">
        <f t="shared" si="31"/>
        <v>9</v>
      </c>
      <c r="BE60" s="4">
        <f t="shared" si="32"/>
        <v>1.32</v>
      </c>
      <c r="BH60" s="4">
        <f t="shared" si="33"/>
        <v>0</v>
      </c>
      <c r="BI60" s="13" t="str">
        <f t="shared" si="34"/>
        <v/>
      </c>
      <c r="BJ60" s="4" t="str">
        <f t="shared" si="35"/>
        <v/>
      </c>
      <c r="BK60" s="13"/>
      <c r="BL60" s="2">
        <f t="shared" si="48"/>
        <v>3</v>
      </c>
      <c r="BM60" s="4">
        <f t="shared" si="36"/>
        <v>9</v>
      </c>
      <c r="BN60" s="4">
        <f t="shared" si="37"/>
        <v>1.32</v>
      </c>
      <c r="BQ60" s="4">
        <f t="shared" si="38"/>
        <v>0</v>
      </c>
      <c r="BR60" s="13" t="str">
        <f t="shared" si="39"/>
        <v/>
      </c>
      <c r="BS60" s="4" t="str">
        <f t="shared" si="40"/>
        <v/>
      </c>
      <c r="BT60" s="25"/>
    </row>
    <row r="61">
      <c r="A61" s="2">
        <f t="shared" si="41"/>
        <v>3.5</v>
      </c>
      <c r="B61" s="4">
        <f t="shared" si="1"/>
        <v>10.5</v>
      </c>
      <c r="C61" s="4">
        <f t="shared" si="2"/>
        <v>1.29</v>
      </c>
      <c r="F61" s="4">
        <f t="shared" si="3"/>
        <v>0</v>
      </c>
      <c r="G61" s="13" t="str">
        <f t="shared" si="4"/>
        <v/>
      </c>
      <c r="H61" s="4" t="str">
        <f t="shared" si="5"/>
        <v/>
      </c>
      <c r="J61" s="2">
        <f t="shared" si="42"/>
        <v>3.5</v>
      </c>
      <c r="K61" s="4">
        <f t="shared" si="6"/>
        <v>10.5</v>
      </c>
      <c r="L61" s="4">
        <f t="shared" si="7"/>
        <v>1.29</v>
      </c>
      <c r="O61" s="4">
        <f t="shared" si="8"/>
        <v>0</v>
      </c>
      <c r="P61" s="13" t="str">
        <f t="shared" si="9"/>
        <v/>
      </c>
      <c r="Q61" s="4" t="str">
        <f t="shared" si="10"/>
        <v/>
      </c>
      <c r="S61" s="2">
        <f t="shared" si="43"/>
        <v>3.5</v>
      </c>
      <c r="T61" s="4">
        <f t="shared" si="11"/>
        <v>10.5</v>
      </c>
      <c r="U61" s="4">
        <f t="shared" si="12"/>
        <v>1.29</v>
      </c>
      <c r="X61" s="4">
        <f t="shared" si="13"/>
        <v>0</v>
      </c>
      <c r="Y61" s="13" t="str">
        <f t="shared" si="14"/>
        <v/>
      </c>
      <c r="Z61" s="4" t="str">
        <f t="shared" si="15"/>
        <v/>
      </c>
      <c r="AB61" s="2">
        <f t="shared" si="44"/>
        <v>3.5</v>
      </c>
      <c r="AC61" s="4">
        <f t="shared" si="16"/>
        <v>10.5</v>
      </c>
      <c r="AD61" s="4">
        <f t="shared" si="17"/>
        <v>1.29</v>
      </c>
      <c r="AG61" s="4">
        <f t="shared" si="18"/>
        <v>0</v>
      </c>
      <c r="AH61" s="13" t="str">
        <f t="shared" si="19"/>
        <v/>
      </c>
      <c r="AI61" s="4" t="str">
        <f t="shared" si="20"/>
        <v/>
      </c>
      <c r="AJ61" s="13"/>
      <c r="AK61" s="2">
        <f t="shared" si="45"/>
        <v>3.5</v>
      </c>
      <c r="AL61" s="4">
        <f t="shared" si="21"/>
        <v>10.5</v>
      </c>
      <c r="AM61" s="4">
        <f t="shared" si="22"/>
        <v>1.29</v>
      </c>
      <c r="AP61" s="4">
        <f t="shared" si="23"/>
        <v>0</v>
      </c>
      <c r="AQ61" s="13" t="str">
        <f t="shared" si="24"/>
        <v/>
      </c>
      <c r="AR61" s="4" t="str">
        <f t="shared" si="25"/>
        <v/>
      </c>
      <c r="AS61" s="13"/>
      <c r="AT61" s="2">
        <f t="shared" si="46"/>
        <v>3.5</v>
      </c>
      <c r="AU61" s="4">
        <f t="shared" si="26"/>
        <v>10.5</v>
      </c>
      <c r="AV61" s="4">
        <f t="shared" si="27"/>
        <v>1.29</v>
      </c>
      <c r="AY61" s="4">
        <f t="shared" si="28"/>
        <v>0</v>
      </c>
      <c r="AZ61" s="13" t="str">
        <f t="shared" si="29"/>
        <v/>
      </c>
      <c r="BA61" s="4" t="str">
        <f t="shared" si="30"/>
        <v/>
      </c>
      <c r="BB61" s="13"/>
      <c r="BC61" s="2">
        <f t="shared" si="47"/>
        <v>3.5</v>
      </c>
      <c r="BD61" s="4">
        <f t="shared" si="31"/>
        <v>10.5</v>
      </c>
      <c r="BE61" s="4">
        <f t="shared" si="32"/>
        <v>1.29</v>
      </c>
      <c r="BH61" s="4">
        <f t="shared" si="33"/>
        <v>0</v>
      </c>
      <c r="BI61" s="13" t="str">
        <f t="shared" si="34"/>
        <v/>
      </c>
      <c r="BJ61" s="4" t="str">
        <f t="shared" si="35"/>
        <v/>
      </c>
      <c r="BK61" s="13"/>
      <c r="BL61" s="2">
        <f t="shared" si="48"/>
        <v>3.5</v>
      </c>
      <c r="BM61" s="4">
        <f t="shared" si="36"/>
        <v>10.5</v>
      </c>
      <c r="BN61" s="4">
        <f t="shared" si="37"/>
        <v>1.29</v>
      </c>
      <c r="BQ61" s="4">
        <f t="shared" si="38"/>
        <v>0</v>
      </c>
      <c r="BR61" s="13" t="str">
        <f t="shared" si="39"/>
        <v/>
      </c>
      <c r="BS61" s="4" t="str">
        <f t="shared" si="40"/>
        <v/>
      </c>
      <c r="BT61" s="25"/>
    </row>
    <row r="62">
      <c r="A62" s="2">
        <f t="shared" si="41"/>
        <v>4</v>
      </c>
      <c r="B62" s="4">
        <f t="shared" si="1"/>
        <v>12</v>
      </c>
      <c r="C62" s="4">
        <f t="shared" si="2"/>
        <v>1.26</v>
      </c>
      <c r="D62" s="4">
        <f>149.75+1/32</f>
        <v>149.78125</v>
      </c>
      <c r="E62" s="4">
        <f>154.125+1/32</f>
        <v>154.15625</v>
      </c>
      <c r="F62" s="4">
        <f t="shared" si="3"/>
        <v>4.375</v>
      </c>
      <c r="G62" s="13">
        <f t="shared" si="4"/>
        <v>0.9929327736</v>
      </c>
      <c r="H62" s="4">
        <f t="shared" si="5"/>
        <v>0</v>
      </c>
      <c r="J62" s="2">
        <f t="shared" si="42"/>
        <v>4</v>
      </c>
      <c r="K62" s="4">
        <f t="shared" si="6"/>
        <v>12</v>
      </c>
      <c r="L62" s="4">
        <f t="shared" si="7"/>
        <v>1.26</v>
      </c>
      <c r="M62" s="4">
        <f>149.75+1/32</f>
        <v>149.78125</v>
      </c>
      <c r="N62" s="2">
        <f>154.125+1/32</f>
        <v>154.15625</v>
      </c>
      <c r="O62" s="4">
        <f t="shared" si="8"/>
        <v>4.375</v>
      </c>
      <c r="P62" s="13">
        <f t="shared" si="9"/>
        <v>0.9929327736</v>
      </c>
      <c r="Q62" s="4">
        <f t="shared" si="10"/>
        <v>0</v>
      </c>
      <c r="S62" s="2">
        <f t="shared" si="43"/>
        <v>4</v>
      </c>
      <c r="T62" s="4">
        <f t="shared" si="11"/>
        <v>12</v>
      </c>
      <c r="U62" s="4">
        <f t="shared" si="12"/>
        <v>1.26</v>
      </c>
      <c r="V62" s="4">
        <f>149+13/16</f>
        <v>149.8125</v>
      </c>
      <c r="W62" s="4">
        <f>154+1/16+1/32</f>
        <v>154.09375</v>
      </c>
      <c r="X62" s="4">
        <f t="shared" si="13"/>
        <v>4.28125</v>
      </c>
      <c r="Y62" s="13">
        <f t="shared" si="14"/>
        <v>0.989227693</v>
      </c>
      <c r="Z62" s="4">
        <f t="shared" si="15"/>
        <v>0</v>
      </c>
      <c r="AB62" s="2">
        <f t="shared" si="44"/>
        <v>4</v>
      </c>
      <c r="AC62" s="4">
        <f t="shared" si="16"/>
        <v>12</v>
      </c>
      <c r="AD62" s="4">
        <f t="shared" si="17"/>
        <v>1.26</v>
      </c>
      <c r="AE62" s="4">
        <f>149+13/16</f>
        <v>149.8125</v>
      </c>
      <c r="AF62" s="4">
        <f>154.125-1/32</f>
        <v>154.09375</v>
      </c>
      <c r="AG62" s="4">
        <f t="shared" si="18"/>
        <v>4.28125</v>
      </c>
      <c r="AH62" s="13">
        <f t="shared" si="19"/>
        <v>0.989227693</v>
      </c>
      <c r="AI62" s="4">
        <f t="shared" si="20"/>
        <v>0</v>
      </c>
      <c r="AJ62" s="13"/>
      <c r="AK62" s="2">
        <f t="shared" si="45"/>
        <v>4</v>
      </c>
      <c r="AL62" s="4">
        <f t="shared" si="21"/>
        <v>12</v>
      </c>
      <c r="AM62" s="4">
        <f t="shared" si="22"/>
        <v>1.26</v>
      </c>
      <c r="AP62" s="4">
        <f t="shared" si="23"/>
        <v>0</v>
      </c>
      <c r="AQ62" s="13" t="str">
        <f t="shared" si="24"/>
        <v/>
      </c>
      <c r="AR62" s="4" t="str">
        <f t="shared" si="25"/>
        <v/>
      </c>
      <c r="AS62" s="13"/>
      <c r="AT62" s="2">
        <f t="shared" si="46"/>
        <v>4</v>
      </c>
      <c r="AU62" s="4">
        <f t="shared" si="26"/>
        <v>12</v>
      </c>
      <c r="AV62" s="4">
        <f t="shared" si="27"/>
        <v>1.26</v>
      </c>
      <c r="AY62" s="4">
        <f t="shared" si="28"/>
        <v>0</v>
      </c>
      <c r="AZ62" s="13" t="str">
        <f t="shared" si="29"/>
        <v/>
      </c>
      <c r="BA62" s="4" t="str">
        <f t="shared" si="30"/>
        <v/>
      </c>
      <c r="BB62" s="13"/>
      <c r="BC62" s="2">
        <f t="shared" si="47"/>
        <v>4</v>
      </c>
      <c r="BD62" s="4">
        <f t="shared" si="31"/>
        <v>12</v>
      </c>
      <c r="BE62" s="4">
        <f t="shared" si="32"/>
        <v>1.26</v>
      </c>
      <c r="BH62" s="4">
        <f t="shared" si="33"/>
        <v>0</v>
      </c>
      <c r="BI62" s="13" t="str">
        <f t="shared" si="34"/>
        <v/>
      </c>
      <c r="BJ62" s="4" t="str">
        <f t="shared" si="35"/>
        <v/>
      </c>
      <c r="BK62" s="13"/>
      <c r="BL62" s="2">
        <f t="shared" si="48"/>
        <v>4</v>
      </c>
      <c r="BM62" s="4">
        <f t="shared" si="36"/>
        <v>12</v>
      </c>
      <c r="BN62" s="4">
        <f t="shared" si="37"/>
        <v>1.26</v>
      </c>
      <c r="BQ62" s="4">
        <f t="shared" si="38"/>
        <v>0</v>
      </c>
      <c r="BR62" s="13" t="str">
        <f t="shared" si="39"/>
        <v/>
      </c>
      <c r="BS62" s="4" t="str">
        <f t="shared" si="40"/>
        <v/>
      </c>
      <c r="BT62" s="25"/>
    </row>
    <row r="63">
      <c r="A63" s="2">
        <f t="shared" si="41"/>
        <v>4.5</v>
      </c>
      <c r="B63" s="4">
        <f t="shared" si="1"/>
        <v>13.5</v>
      </c>
      <c r="C63" s="4">
        <f t="shared" si="2"/>
        <v>1.23</v>
      </c>
      <c r="F63" s="4">
        <f t="shared" si="3"/>
        <v>0</v>
      </c>
      <c r="G63" s="13" t="str">
        <f t="shared" si="4"/>
        <v/>
      </c>
      <c r="H63" s="4" t="str">
        <f t="shared" si="5"/>
        <v/>
      </c>
      <c r="J63" s="2">
        <f t="shared" si="42"/>
        <v>4.5</v>
      </c>
      <c r="K63" s="4">
        <f t="shared" si="6"/>
        <v>13.5</v>
      </c>
      <c r="L63" s="4">
        <f t="shared" si="7"/>
        <v>1.23</v>
      </c>
      <c r="O63" s="4">
        <f t="shared" si="8"/>
        <v>0</v>
      </c>
      <c r="P63" s="13" t="str">
        <f t="shared" si="9"/>
        <v/>
      </c>
      <c r="Q63" s="4" t="str">
        <f t="shared" si="10"/>
        <v/>
      </c>
      <c r="S63" s="2">
        <f t="shared" si="43"/>
        <v>4.5</v>
      </c>
      <c r="T63" s="4">
        <f t="shared" si="11"/>
        <v>13.5</v>
      </c>
      <c r="U63" s="4">
        <f t="shared" si="12"/>
        <v>1.23</v>
      </c>
      <c r="X63" s="4">
        <f t="shared" si="13"/>
        <v>0</v>
      </c>
      <c r="Y63" s="13" t="str">
        <f t="shared" si="14"/>
        <v/>
      </c>
      <c r="Z63" s="4" t="str">
        <f t="shared" si="15"/>
        <v/>
      </c>
      <c r="AB63" s="2">
        <f t="shared" si="44"/>
        <v>4.5</v>
      </c>
      <c r="AC63" s="4">
        <f t="shared" si="16"/>
        <v>13.5</v>
      </c>
      <c r="AD63" s="4">
        <f t="shared" si="17"/>
        <v>1.23</v>
      </c>
      <c r="AG63" s="4">
        <f t="shared" si="18"/>
        <v>0</v>
      </c>
      <c r="AH63" s="13" t="str">
        <f t="shared" si="19"/>
        <v/>
      </c>
      <c r="AI63" s="4" t="str">
        <f t="shared" si="20"/>
        <v/>
      </c>
      <c r="AJ63" s="13"/>
      <c r="AK63" s="2">
        <f t="shared" si="45"/>
        <v>4.5</v>
      </c>
      <c r="AL63" s="4">
        <f t="shared" si="21"/>
        <v>13.5</v>
      </c>
      <c r="AM63" s="4">
        <f t="shared" si="22"/>
        <v>1.23</v>
      </c>
      <c r="AP63" s="4">
        <f t="shared" si="23"/>
        <v>0</v>
      </c>
      <c r="AQ63" s="13" t="str">
        <f t="shared" si="24"/>
        <v/>
      </c>
      <c r="AR63" s="4" t="str">
        <f t="shared" si="25"/>
        <v/>
      </c>
      <c r="AS63" s="13"/>
      <c r="AT63" s="2">
        <f t="shared" si="46"/>
        <v>4.5</v>
      </c>
      <c r="AU63" s="4">
        <f t="shared" si="26"/>
        <v>13.5</v>
      </c>
      <c r="AV63" s="4">
        <f t="shared" si="27"/>
        <v>1.23</v>
      </c>
      <c r="AY63" s="4">
        <f t="shared" si="28"/>
        <v>0</v>
      </c>
      <c r="AZ63" s="13" t="str">
        <f t="shared" si="29"/>
        <v/>
      </c>
      <c r="BA63" s="4" t="str">
        <f t="shared" si="30"/>
        <v/>
      </c>
      <c r="BB63" s="13"/>
      <c r="BC63" s="2">
        <f t="shared" si="47"/>
        <v>4.5</v>
      </c>
      <c r="BD63" s="4">
        <f t="shared" si="31"/>
        <v>13.5</v>
      </c>
      <c r="BE63" s="4">
        <f t="shared" si="32"/>
        <v>1.23</v>
      </c>
      <c r="BH63" s="4">
        <f t="shared" si="33"/>
        <v>0</v>
      </c>
      <c r="BI63" s="13" t="str">
        <f t="shared" si="34"/>
        <v/>
      </c>
      <c r="BJ63" s="4" t="str">
        <f t="shared" si="35"/>
        <v/>
      </c>
      <c r="BK63" s="13"/>
      <c r="BL63" s="2">
        <f t="shared" si="48"/>
        <v>4.5</v>
      </c>
      <c r="BM63" s="4">
        <f t="shared" si="36"/>
        <v>13.5</v>
      </c>
      <c r="BN63" s="4">
        <f t="shared" si="37"/>
        <v>1.23</v>
      </c>
      <c r="BQ63" s="4">
        <f t="shared" si="38"/>
        <v>0</v>
      </c>
      <c r="BR63" s="13" t="str">
        <f t="shared" si="39"/>
        <v/>
      </c>
      <c r="BS63" s="4" t="str">
        <f t="shared" si="40"/>
        <v/>
      </c>
      <c r="BT63" s="25"/>
    </row>
    <row r="64">
      <c r="A64" s="2">
        <f t="shared" si="41"/>
        <v>5</v>
      </c>
      <c r="B64" s="4">
        <f t="shared" si="1"/>
        <v>15</v>
      </c>
      <c r="C64" s="4">
        <f t="shared" si="2"/>
        <v>1.2</v>
      </c>
      <c r="D64" s="4">
        <f>149.75+1/32</f>
        <v>149.78125</v>
      </c>
      <c r="E64" s="4">
        <f>154.125+1/32</f>
        <v>154.15625</v>
      </c>
      <c r="F64" s="4">
        <f t="shared" si="3"/>
        <v>4.375</v>
      </c>
      <c r="G64" s="13">
        <f t="shared" si="4"/>
        <v>0.9929327736</v>
      </c>
      <c r="H64" s="4">
        <f t="shared" si="5"/>
        <v>0</v>
      </c>
      <c r="J64" s="2">
        <f t="shared" si="42"/>
        <v>5</v>
      </c>
      <c r="K64" s="4">
        <f t="shared" si="6"/>
        <v>15</v>
      </c>
      <c r="L64" s="4">
        <f t="shared" si="7"/>
        <v>1.2</v>
      </c>
      <c r="M64" s="4">
        <f>149.75+1/32</f>
        <v>149.78125</v>
      </c>
      <c r="N64" s="2">
        <f>154.125+1/32</f>
        <v>154.15625</v>
      </c>
      <c r="O64" s="4">
        <f t="shared" si="8"/>
        <v>4.375</v>
      </c>
      <c r="P64" s="13">
        <f t="shared" si="9"/>
        <v>0.9929327736</v>
      </c>
      <c r="Q64" s="4">
        <f t="shared" si="10"/>
        <v>0</v>
      </c>
      <c r="S64" s="2">
        <f t="shared" si="43"/>
        <v>5</v>
      </c>
      <c r="T64" s="4">
        <f t="shared" si="11"/>
        <v>15</v>
      </c>
      <c r="U64" s="4">
        <f t="shared" si="12"/>
        <v>1.2</v>
      </c>
      <c r="V64" s="4">
        <f>149+13/16</f>
        <v>149.8125</v>
      </c>
      <c r="W64" s="4">
        <f>154+1/16+1/32</f>
        <v>154.09375</v>
      </c>
      <c r="X64" s="4">
        <f t="shared" si="13"/>
        <v>4.28125</v>
      </c>
      <c r="Y64" s="13">
        <f t="shared" si="14"/>
        <v>0.989227693</v>
      </c>
      <c r="Z64" s="4">
        <f t="shared" si="15"/>
        <v>0</v>
      </c>
      <c r="AB64" s="2">
        <f t="shared" si="44"/>
        <v>5</v>
      </c>
      <c r="AC64" s="4">
        <f t="shared" si="16"/>
        <v>15</v>
      </c>
      <c r="AD64" s="4">
        <f t="shared" si="17"/>
        <v>1.2</v>
      </c>
      <c r="AE64" s="4">
        <f>149+13/16</f>
        <v>149.8125</v>
      </c>
      <c r="AF64" s="4">
        <f>154.125-1/32</f>
        <v>154.09375</v>
      </c>
      <c r="AG64" s="4">
        <f t="shared" si="18"/>
        <v>4.28125</v>
      </c>
      <c r="AH64" s="13">
        <f t="shared" si="19"/>
        <v>0.989227693</v>
      </c>
      <c r="AI64" s="4">
        <f t="shared" si="20"/>
        <v>0</v>
      </c>
      <c r="AJ64" s="13"/>
      <c r="AK64" s="2">
        <f t="shared" si="45"/>
        <v>5</v>
      </c>
      <c r="AL64" s="4">
        <f t="shared" si="21"/>
        <v>15</v>
      </c>
      <c r="AM64" s="4">
        <f t="shared" si="22"/>
        <v>1.2</v>
      </c>
      <c r="AP64" s="4">
        <f t="shared" si="23"/>
        <v>0</v>
      </c>
      <c r="AQ64" s="13" t="str">
        <f t="shared" si="24"/>
        <v/>
      </c>
      <c r="AR64" s="4" t="str">
        <f t="shared" si="25"/>
        <v/>
      </c>
      <c r="AS64" s="13"/>
      <c r="AT64" s="2">
        <f t="shared" si="46"/>
        <v>5</v>
      </c>
      <c r="AU64" s="4">
        <f t="shared" si="26"/>
        <v>15</v>
      </c>
      <c r="AV64" s="4">
        <f t="shared" si="27"/>
        <v>1.2</v>
      </c>
      <c r="AY64" s="4">
        <f t="shared" si="28"/>
        <v>0</v>
      </c>
      <c r="AZ64" s="13" t="str">
        <f t="shared" si="29"/>
        <v/>
      </c>
      <c r="BA64" s="4" t="str">
        <f t="shared" si="30"/>
        <v/>
      </c>
      <c r="BB64" s="13"/>
      <c r="BC64" s="2">
        <f t="shared" si="47"/>
        <v>5</v>
      </c>
      <c r="BD64" s="4">
        <f t="shared" si="31"/>
        <v>15</v>
      </c>
      <c r="BE64" s="4">
        <f t="shared" si="32"/>
        <v>1.2</v>
      </c>
      <c r="BH64" s="4">
        <f t="shared" si="33"/>
        <v>0</v>
      </c>
      <c r="BI64" s="13" t="str">
        <f t="shared" si="34"/>
        <v/>
      </c>
      <c r="BJ64" s="4" t="str">
        <f t="shared" si="35"/>
        <v/>
      </c>
      <c r="BK64" s="13"/>
      <c r="BL64" s="2">
        <f t="shared" si="48"/>
        <v>5</v>
      </c>
      <c r="BM64" s="4">
        <f t="shared" si="36"/>
        <v>15</v>
      </c>
      <c r="BN64" s="4">
        <f t="shared" si="37"/>
        <v>1.2</v>
      </c>
      <c r="BQ64" s="4">
        <f t="shared" si="38"/>
        <v>0</v>
      </c>
      <c r="BR64" s="13" t="str">
        <f t="shared" si="39"/>
        <v/>
      </c>
      <c r="BS64" s="4" t="str">
        <f t="shared" si="40"/>
        <v/>
      </c>
      <c r="BT64" s="25"/>
    </row>
    <row r="65">
      <c r="A65" s="2">
        <f t="shared" si="41"/>
        <v>5.5</v>
      </c>
      <c r="B65" s="4">
        <f t="shared" si="1"/>
        <v>16.5</v>
      </c>
      <c r="C65" s="4">
        <f t="shared" si="2"/>
        <v>1.17</v>
      </c>
      <c r="F65" s="4">
        <f t="shared" si="3"/>
        <v>0</v>
      </c>
      <c r="G65" s="13" t="str">
        <f t="shared" si="4"/>
        <v/>
      </c>
      <c r="H65" s="4" t="str">
        <f t="shared" si="5"/>
        <v/>
      </c>
      <c r="J65" s="2">
        <f t="shared" si="42"/>
        <v>5.5</v>
      </c>
      <c r="K65" s="4">
        <f t="shared" si="6"/>
        <v>16.5</v>
      </c>
      <c r="L65" s="4">
        <f t="shared" si="7"/>
        <v>1.17</v>
      </c>
      <c r="O65" s="4">
        <f t="shared" si="8"/>
        <v>0</v>
      </c>
      <c r="P65" s="13" t="str">
        <f t="shared" si="9"/>
        <v/>
      </c>
      <c r="Q65" s="4" t="str">
        <f t="shared" si="10"/>
        <v/>
      </c>
      <c r="S65" s="2">
        <f t="shared" si="43"/>
        <v>5.5</v>
      </c>
      <c r="T65" s="4">
        <f t="shared" si="11"/>
        <v>16.5</v>
      </c>
      <c r="U65" s="4">
        <f t="shared" si="12"/>
        <v>1.17</v>
      </c>
      <c r="X65" s="4">
        <f t="shared" si="13"/>
        <v>0</v>
      </c>
      <c r="Y65" s="13" t="str">
        <f t="shared" si="14"/>
        <v/>
      </c>
      <c r="Z65" s="4" t="str">
        <f t="shared" si="15"/>
        <v/>
      </c>
      <c r="AB65" s="2">
        <f t="shared" si="44"/>
        <v>5.5</v>
      </c>
      <c r="AC65" s="4">
        <f t="shared" si="16"/>
        <v>16.5</v>
      </c>
      <c r="AD65" s="4">
        <f t="shared" si="17"/>
        <v>1.17</v>
      </c>
      <c r="AG65" s="4">
        <f t="shared" si="18"/>
        <v>0</v>
      </c>
      <c r="AH65" s="13" t="str">
        <f t="shared" si="19"/>
        <v/>
      </c>
      <c r="AI65" s="4" t="str">
        <f t="shared" si="20"/>
        <v/>
      </c>
      <c r="AJ65" s="13"/>
      <c r="AK65" s="2">
        <f t="shared" si="45"/>
        <v>5.5</v>
      </c>
      <c r="AL65" s="4">
        <f t="shared" si="21"/>
        <v>16.5</v>
      </c>
      <c r="AM65" s="4">
        <f t="shared" si="22"/>
        <v>1.17</v>
      </c>
      <c r="AP65" s="4">
        <f t="shared" si="23"/>
        <v>0</v>
      </c>
      <c r="AQ65" s="13" t="str">
        <f t="shared" si="24"/>
        <v/>
      </c>
      <c r="AR65" s="4" t="str">
        <f t="shared" si="25"/>
        <v/>
      </c>
      <c r="AS65" s="13"/>
      <c r="AT65" s="2">
        <f t="shared" si="46"/>
        <v>5.5</v>
      </c>
      <c r="AU65" s="4">
        <f t="shared" si="26"/>
        <v>16.5</v>
      </c>
      <c r="AV65" s="4">
        <f t="shared" si="27"/>
        <v>1.17</v>
      </c>
      <c r="AY65" s="4">
        <f t="shared" si="28"/>
        <v>0</v>
      </c>
      <c r="AZ65" s="13" t="str">
        <f t="shared" si="29"/>
        <v/>
      </c>
      <c r="BA65" s="4" t="str">
        <f t="shared" si="30"/>
        <v/>
      </c>
      <c r="BB65" s="13"/>
      <c r="BC65" s="2">
        <f t="shared" si="47"/>
        <v>5.5</v>
      </c>
      <c r="BD65" s="4">
        <f t="shared" si="31"/>
        <v>16.5</v>
      </c>
      <c r="BE65" s="4">
        <f t="shared" si="32"/>
        <v>1.17</v>
      </c>
      <c r="BH65" s="4">
        <f t="shared" si="33"/>
        <v>0</v>
      </c>
      <c r="BI65" s="13" t="str">
        <f t="shared" si="34"/>
        <v/>
      </c>
      <c r="BJ65" s="4" t="str">
        <f t="shared" si="35"/>
        <v/>
      </c>
      <c r="BK65" s="13"/>
      <c r="BL65" s="2">
        <f t="shared" si="48"/>
        <v>5.5</v>
      </c>
      <c r="BM65" s="4">
        <f t="shared" si="36"/>
        <v>16.5</v>
      </c>
      <c r="BN65" s="4">
        <f t="shared" si="37"/>
        <v>1.17</v>
      </c>
      <c r="BQ65" s="4">
        <f t="shared" si="38"/>
        <v>0</v>
      </c>
      <c r="BR65" s="13" t="str">
        <f t="shared" si="39"/>
        <v/>
      </c>
      <c r="BS65" s="4" t="str">
        <f t="shared" si="40"/>
        <v/>
      </c>
      <c r="BT65" s="25"/>
    </row>
    <row r="66">
      <c r="A66" s="2">
        <f t="shared" si="41"/>
        <v>6</v>
      </c>
      <c r="B66" s="4">
        <f t="shared" si="1"/>
        <v>18</v>
      </c>
      <c r="C66" s="4">
        <f t="shared" si="2"/>
        <v>1.14</v>
      </c>
      <c r="D66" s="4">
        <f>149.75+1/32</f>
        <v>149.78125</v>
      </c>
      <c r="E66" s="4">
        <f>154.125+1/32</f>
        <v>154.15625</v>
      </c>
      <c r="F66" s="4">
        <f t="shared" si="3"/>
        <v>4.375</v>
      </c>
      <c r="G66" s="13">
        <f t="shared" si="4"/>
        <v>0.9929327736</v>
      </c>
      <c r="H66" s="4">
        <f t="shared" si="5"/>
        <v>0</v>
      </c>
      <c r="J66" s="2">
        <f t="shared" si="42"/>
        <v>6</v>
      </c>
      <c r="K66" s="4">
        <f t="shared" si="6"/>
        <v>18</v>
      </c>
      <c r="L66" s="4">
        <f t="shared" si="7"/>
        <v>1.14</v>
      </c>
      <c r="M66" s="4">
        <f>149.75+1/32</f>
        <v>149.78125</v>
      </c>
      <c r="N66" s="2">
        <f>154.125+1/32</f>
        <v>154.15625</v>
      </c>
      <c r="O66" s="4">
        <f t="shared" si="8"/>
        <v>4.375</v>
      </c>
      <c r="P66" s="13">
        <f t="shared" si="9"/>
        <v>0.9929327736</v>
      </c>
      <c r="Q66" s="4">
        <f t="shared" si="10"/>
        <v>0</v>
      </c>
      <c r="S66" s="2">
        <f t="shared" si="43"/>
        <v>6</v>
      </c>
      <c r="T66" s="4">
        <f t="shared" si="11"/>
        <v>18</v>
      </c>
      <c r="U66" s="4">
        <f t="shared" si="12"/>
        <v>1.14</v>
      </c>
      <c r="V66" s="4">
        <f>149+13/16</f>
        <v>149.8125</v>
      </c>
      <c r="W66" s="4">
        <f>154+1/16+1/32</f>
        <v>154.09375</v>
      </c>
      <c r="X66" s="4">
        <f t="shared" si="13"/>
        <v>4.28125</v>
      </c>
      <c r="Y66" s="13">
        <f t="shared" si="14"/>
        <v>0.989227693</v>
      </c>
      <c r="Z66" s="4">
        <f t="shared" si="15"/>
        <v>0</v>
      </c>
      <c r="AB66" s="2">
        <f t="shared" si="44"/>
        <v>6</v>
      </c>
      <c r="AC66" s="4">
        <f t="shared" si="16"/>
        <v>18</v>
      </c>
      <c r="AD66" s="4">
        <f t="shared" si="17"/>
        <v>1.14</v>
      </c>
      <c r="AE66" s="4">
        <f>149+13/16</f>
        <v>149.8125</v>
      </c>
      <c r="AF66" s="4">
        <f>154.125-1/32</f>
        <v>154.09375</v>
      </c>
      <c r="AG66" s="4">
        <f t="shared" si="18"/>
        <v>4.28125</v>
      </c>
      <c r="AH66" s="13">
        <f t="shared" si="19"/>
        <v>0.989227693</v>
      </c>
      <c r="AI66" s="4">
        <f t="shared" si="20"/>
        <v>0</v>
      </c>
      <c r="AJ66" s="13"/>
      <c r="AK66" s="2">
        <f t="shared" si="45"/>
        <v>6</v>
      </c>
      <c r="AL66" s="4">
        <f t="shared" si="21"/>
        <v>18</v>
      </c>
      <c r="AM66" s="4">
        <f t="shared" si="22"/>
        <v>1.14</v>
      </c>
      <c r="AP66" s="4">
        <f t="shared" si="23"/>
        <v>0</v>
      </c>
      <c r="AQ66" s="13" t="str">
        <f t="shared" si="24"/>
        <v/>
      </c>
      <c r="AR66" s="4" t="str">
        <f t="shared" si="25"/>
        <v/>
      </c>
      <c r="AS66" s="13"/>
      <c r="AT66" s="2">
        <f t="shared" si="46"/>
        <v>6</v>
      </c>
      <c r="AU66" s="4">
        <f t="shared" si="26"/>
        <v>18</v>
      </c>
      <c r="AV66" s="4">
        <f t="shared" si="27"/>
        <v>1.14</v>
      </c>
      <c r="AY66" s="4">
        <f t="shared" si="28"/>
        <v>0</v>
      </c>
      <c r="AZ66" s="13" t="str">
        <f t="shared" si="29"/>
        <v/>
      </c>
      <c r="BA66" s="4" t="str">
        <f t="shared" si="30"/>
        <v/>
      </c>
      <c r="BB66" s="13"/>
      <c r="BC66" s="2">
        <f t="shared" si="47"/>
        <v>6</v>
      </c>
      <c r="BD66" s="4">
        <f t="shared" si="31"/>
        <v>18</v>
      </c>
      <c r="BE66" s="4">
        <f t="shared" si="32"/>
        <v>1.14</v>
      </c>
      <c r="BH66" s="4">
        <f t="shared" si="33"/>
        <v>0</v>
      </c>
      <c r="BI66" s="13" t="str">
        <f t="shared" si="34"/>
        <v/>
      </c>
      <c r="BJ66" s="4" t="str">
        <f t="shared" si="35"/>
        <v/>
      </c>
      <c r="BK66" s="13"/>
      <c r="BL66" s="2">
        <f t="shared" si="48"/>
        <v>6</v>
      </c>
      <c r="BM66" s="4">
        <f t="shared" si="36"/>
        <v>18</v>
      </c>
      <c r="BN66" s="4">
        <f t="shared" si="37"/>
        <v>1.14</v>
      </c>
      <c r="BQ66" s="4">
        <f t="shared" si="38"/>
        <v>0</v>
      </c>
      <c r="BR66" s="13" t="str">
        <f t="shared" si="39"/>
        <v/>
      </c>
      <c r="BS66" s="4" t="str">
        <f t="shared" si="40"/>
        <v/>
      </c>
      <c r="BT66" s="25"/>
    </row>
    <row r="67">
      <c r="A67" s="2">
        <f t="shared" si="41"/>
        <v>6.5</v>
      </c>
      <c r="B67" s="4">
        <f t="shared" si="1"/>
        <v>19.5</v>
      </c>
      <c r="C67" s="4">
        <f t="shared" si="2"/>
        <v>1.11</v>
      </c>
      <c r="F67" s="4">
        <f t="shared" si="3"/>
        <v>0</v>
      </c>
      <c r="G67" s="13" t="str">
        <f t="shared" si="4"/>
        <v/>
      </c>
      <c r="H67" s="4" t="str">
        <f t="shared" si="5"/>
        <v/>
      </c>
      <c r="J67" s="2">
        <f t="shared" si="42"/>
        <v>6.5</v>
      </c>
      <c r="K67" s="4">
        <f t="shared" si="6"/>
        <v>19.5</v>
      </c>
      <c r="L67" s="4">
        <f t="shared" si="7"/>
        <v>1.11</v>
      </c>
      <c r="O67" s="4">
        <f t="shared" si="8"/>
        <v>0</v>
      </c>
      <c r="P67" s="13" t="str">
        <f t="shared" si="9"/>
        <v/>
      </c>
      <c r="Q67" s="4" t="str">
        <f t="shared" si="10"/>
        <v/>
      </c>
      <c r="S67" s="2">
        <f t="shared" si="43"/>
        <v>6.5</v>
      </c>
      <c r="T67" s="4">
        <f t="shared" si="11"/>
        <v>19.5</v>
      </c>
      <c r="U67" s="4">
        <f t="shared" si="12"/>
        <v>1.11</v>
      </c>
      <c r="X67" s="4">
        <f t="shared" si="13"/>
        <v>0</v>
      </c>
      <c r="Y67" s="13" t="str">
        <f t="shared" si="14"/>
        <v/>
      </c>
      <c r="Z67" s="4" t="str">
        <f t="shared" si="15"/>
        <v/>
      </c>
      <c r="AB67" s="2">
        <f t="shared" si="44"/>
        <v>6.5</v>
      </c>
      <c r="AC67" s="4">
        <f t="shared" si="16"/>
        <v>19.5</v>
      </c>
      <c r="AD67" s="4">
        <f t="shared" si="17"/>
        <v>1.11</v>
      </c>
      <c r="AG67" s="4">
        <f t="shared" si="18"/>
        <v>0</v>
      </c>
      <c r="AH67" s="13" t="str">
        <f t="shared" si="19"/>
        <v/>
      </c>
      <c r="AI67" s="4" t="str">
        <f t="shared" si="20"/>
        <v/>
      </c>
      <c r="AJ67" s="13"/>
      <c r="AK67" s="2">
        <f t="shared" si="45"/>
        <v>6.5</v>
      </c>
      <c r="AL67" s="4">
        <f t="shared" si="21"/>
        <v>19.5</v>
      </c>
      <c r="AM67" s="4">
        <f t="shared" si="22"/>
        <v>1.11</v>
      </c>
      <c r="AP67" s="4">
        <f t="shared" si="23"/>
        <v>0</v>
      </c>
      <c r="AQ67" s="13" t="str">
        <f t="shared" si="24"/>
        <v/>
      </c>
      <c r="AR67" s="4" t="str">
        <f t="shared" si="25"/>
        <v/>
      </c>
      <c r="AS67" s="13"/>
      <c r="AT67" s="2">
        <f t="shared" si="46"/>
        <v>6.5</v>
      </c>
      <c r="AU67" s="4">
        <f t="shared" si="26"/>
        <v>19.5</v>
      </c>
      <c r="AV67" s="4">
        <f t="shared" si="27"/>
        <v>1.11</v>
      </c>
      <c r="AY67" s="4">
        <f t="shared" si="28"/>
        <v>0</v>
      </c>
      <c r="AZ67" s="13" t="str">
        <f t="shared" si="29"/>
        <v/>
      </c>
      <c r="BA67" s="4" t="str">
        <f t="shared" si="30"/>
        <v/>
      </c>
      <c r="BB67" s="13"/>
      <c r="BC67" s="2">
        <f t="shared" si="47"/>
        <v>6.5</v>
      </c>
      <c r="BD67" s="4">
        <f t="shared" si="31"/>
        <v>19.5</v>
      </c>
      <c r="BE67" s="4">
        <f t="shared" si="32"/>
        <v>1.11</v>
      </c>
      <c r="BH67" s="4">
        <f t="shared" si="33"/>
        <v>0</v>
      </c>
      <c r="BI67" s="13" t="str">
        <f t="shared" si="34"/>
        <v/>
      </c>
      <c r="BJ67" s="4" t="str">
        <f t="shared" si="35"/>
        <v/>
      </c>
      <c r="BK67" s="13"/>
      <c r="BL67" s="2">
        <f t="shared" si="48"/>
        <v>6.5</v>
      </c>
      <c r="BM67" s="4">
        <f t="shared" si="36"/>
        <v>19.5</v>
      </c>
      <c r="BN67" s="4">
        <f t="shared" si="37"/>
        <v>1.11</v>
      </c>
      <c r="BQ67" s="4">
        <f t="shared" si="38"/>
        <v>0</v>
      </c>
      <c r="BR67" s="13" t="str">
        <f t="shared" si="39"/>
        <v/>
      </c>
      <c r="BS67" s="4" t="str">
        <f t="shared" si="40"/>
        <v/>
      </c>
      <c r="BT67" s="25"/>
    </row>
    <row r="68">
      <c r="A68" s="2">
        <f t="shared" si="41"/>
        <v>7</v>
      </c>
      <c r="B68" s="4">
        <f t="shared" si="1"/>
        <v>21</v>
      </c>
      <c r="C68" s="4">
        <f t="shared" si="2"/>
        <v>1.08</v>
      </c>
      <c r="D68" s="4">
        <f>149.75+1/32</f>
        <v>149.78125</v>
      </c>
      <c r="E68" s="2">
        <v>154.125</v>
      </c>
      <c r="F68" s="4">
        <f t="shared" si="3"/>
        <v>4.34375</v>
      </c>
      <c r="G68" s="13">
        <f t="shared" si="4"/>
        <v>0.98938023</v>
      </c>
      <c r="H68" s="4">
        <f t="shared" si="5"/>
        <v>0</v>
      </c>
      <c r="J68" s="2">
        <f t="shared" si="42"/>
        <v>7</v>
      </c>
      <c r="K68" s="4">
        <f t="shared" si="6"/>
        <v>21</v>
      </c>
      <c r="L68" s="4">
        <f t="shared" si="7"/>
        <v>1.08</v>
      </c>
      <c r="M68" s="4">
        <f>149.75+1/32</f>
        <v>149.78125</v>
      </c>
      <c r="N68" s="2">
        <f>154.125+1/32</f>
        <v>154.15625</v>
      </c>
      <c r="O68" s="4">
        <f t="shared" si="8"/>
        <v>4.375</v>
      </c>
      <c r="P68" s="13">
        <f t="shared" si="9"/>
        <v>0.9929327736</v>
      </c>
      <c r="Q68" s="4">
        <f t="shared" si="10"/>
        <v>0</v>
      </c>
      <c r="S68" s="2">
        <f t="shared" si="43"/>
        <v>7</v>
      </c>
      <c r="T68" s="4">
        <f t="shared" si="11"/>
        <v>21</v>
      </c>
      <c r="U68" s="4">
        <f t="shared" si="12"/>
        <v>1.08</v>
      </c>
      <c r="V68" s="4">
        <f>149+13/16</f>
        <v>149.8125</v>
      </c>
      <c r="W68" s="4">
        <f>154+1/16+1/32</f>
        <v>154.09375</v>
      </c>
      <c r="X68" s="4">
        <f t="shared" si="13"/>
        <v>4.28125</v>
      </c>
      <c r="Y68" s="13">
        <f t="shared" si="14"/>
        <v>0.989227693</v>
      </c>
      <c r="Z68" s="4">
        <f t="shared" si="15"/>
        <v>0</v>
      </c>
      <c r="AB68" s="2">
        <f t="shared" si="44"/>
        <v>7</v>
      </c>
      <c r="AC68" s="4">
        <f t="shared" si="16"/>
        <v>21</v>
      </c>
      <c r="AD68" s="4">
        <f t="shared" si="17"/>
        <v>1.08</v>
      </c>
      <c r="AE68" s="4">
        <f>149+13/16</f>
        <v>149.8125</v>
      </c>
      <c r="AF68" s="4">
        <f>154.125-1/32</f>
        <v>154.09375</v>
      </c>
      <c r="AG68" s="4">
        <f t="shared" si="18"/>
        <v>4.28125</v>
      </c>
      <c r="AH68" s="13">
        <f t="shared" si="19"/>
        <v>0.989227693</v>
      </c>
      <c r="AI68" s="4">
        <f t="shared" si="20"/>
        <v>0</v>
      </c>
      <c r="AJ68" s="13"/>
      <c r="AK68" s="2">
        <f t="shared" si="45"/>
        <v>7</v>
      </c>
      <c r="AL68" s="4">
        <f t="shared" si="21"/>
        <v>21</v>
      </c>
      <c r="AM68" s="4">
        <f t="shared" si="22"/>
        <v>1.08</v>
      </c>
      <c r="AP68" s="4">
        <f t="shared" si="23"/>
        <v>0</v>
      </c>
      <c r="AQ68" s="13" t="str">
        <f t="shared" si="24"/>
        <v/>
      </c>
      <c r="AR68" s="4" t="str">
        <f t="shared" si="25"/>
        <v/>
      </c>
      <c r="AS68" s="13"/>
      <c r="AT68" s="2">
        <f t="shared" si="46"/>
        <v>7</v>
      </c>
      <c r="AU68" s="4">
        <f t="shared" si="26"/>
        <v>21</v>
      </c>
      <c r="AV68" s="4">
        <f t="shared" si="27"/>
        <v>1.08</v>
      </c>
      <c r="AY68" s="4">
        <f t="shared" si="28"/>
        <v>0</v>
      </c>
      <c r="AZ68" s="13" t="str">
        <f t="shared" si="29"/>
        <v/>
      </c>
      <c r="BA68" s="4" t="str">
        <f t="shared" si="30"/>
        <v/>
      </c>
      <c r="BB68" s="13"/>
      <c r="BC68" s="2">
        <f t="shared" si="47"/>
        <v>7</v>
      </c>
      <c r="BD68" s="4">
        <f t="shared" si="31"/>
        <v>21</v>
      </c>
      <c r="BE68" s="4">
        <f t="shared" si="32"/>
        <v>1.08</v>
      </c>
      <c r="BH68" s="4">
        <f t="shared" si="33"/>
        <v>0</v>
      </c>
      <c r="BI68" s="13" t="str">
        <f t="shared" si="34"/>
        <v/>
      </c>
      <c r="BJ68" s="4" t="str">
        <f t="shared" si="35"/>
        <v/>
      </c>
      <c r="BK68" s="13"/>
      <c r="BL68" s="2">
        <f t="shared" si="48"/>
        <v>7</v>
      </c>
      <c r="BM68" s="4">
        <f t="shared" si="36"/>
        <v>21</v>
      </c>
      <c r="BN68" s="4">
        <f t="shared" si="37"/>
        <v>1.08</v>
      </c>
      <c r="BQ68" s="4">
        <f t="shared" si="38"/>
        <v>0</v>
      </c>
      <c r="BR68" s="13" t="str">
        <f t="shared" si="39"/>
        <v/>
      </c>
      <c r="BS68" s="4" t="str">
        <f t="shared" si="40"/>
        <v/>
      </c>
      <c r="BT68" s="25"/>
    </row>
    <row r="69">
      <c r="A69" s="2">
        <f t="shared" si="41"/>
        <v>7.5</v>
      </c>
      <c r="B69" s="4">
        <f t="shared" si="1"/>
        <v>22.5</v>
      </c>
      <c r="C69" s="4">
        <f t="shared" si="2"/>
        <v>1.05</v>
      </c>
      <c r="F69" s="4">
        <f t="shared" si="3"/>
        <v>0</v>
      </c>
      <c r="G69" s="13" t="str">
        <f t="shared" si="4"/>
        <v/>
      </c>
      <c r="H69" s="4" t="str">
        <f t="shared" si="5"/>
        <v/>
      </c>
      <c r="J69" s="2">
        <f t="shared" si="42"/>
        <v>7.5</v>
      </c>
      <c r="K69" s="4">
        <f t="shared" si="6"/>
        <v>22.5</v>
      </c>
      <c r="L69" s="4">
        <f t="shared" si="7"/>
        <v>1.05</v>
      </c>
      <c r="O69" s="4">
        <f t="shared" si="8"/>
        <v>0</v>
      </c>
      <c r="P69" s="13" t="str">
        <f t="shared" si="9"/>
        <v/>
      </c>
      <c r="Q69" s="4" t="str">
        <f t="shared" si="10"/>
        <v/>
      </c>
      <c r="S69" s="2">
        <f t="shared" si="43"/>
        <v>7.5</v>
      </c>
      <c r="T69" s="4">
        <f t="shared" si="11"/>
        <v>22.5</v>
      </c>
      <c r="U69" s="4">
        <f t="shared" si="12"/>
        <v>1.05</v>
      </c>
      <c r="X69" s="4">
        <f t="shared" si="13"/>
        <v>0</v>
      </c>
      <c r="Y69" s="13" t="str">
        <f t="shared" si="14"/>
        <v/>
      </c>
      <c r="Z69" s="4" t="str">
        <f t="shared" si="15"/>
        <v/>
      </c>
      <c r="AB69" s="2">
        <f t="shared" si="44"/>
        <v>7.5</v>
      </c>
      <c r="AC69" s="4">
        <f t="shared" si="16"/>
        <v>22.5</v>
      </c>
      <c r="AD69" s="4">
        <f t="shared" si="17"/>
        <v>1.05</v>
      </c>
      <c r="AG69" s="4">
        <f t="shared" si="18"/>
        <v>0</v>
      </c>
      <c r="AH69" s="13" t="str">
        <f t="shared" si="19"/>
        <v/>
      </c>
      <c r="AI69" s="4" t="str">
        <f t="shared" si="20"/>
        <v/>
      </c>
      <c r="AJ69" s="13"/>
      <c r="AK69" s="2">
        <f t="shared" si="45"/>
        <v>7.5</v>
      </c>
      <c r="AL69" s="4">
        <f t="shared" si="21"/>
        <v>22.5</v>
      </c>
      <c r="AM69" s="4">
        <f t="shared" si="22"/>
        <v>1.05</v>
      </c>
      <c r="AP69" s="4">
        <f t="shared" si="23"/>
        <v>0</v>
      </c>
      <c r="AQ69" s="13" t="str">
        <f t="shared" si="24"/>
        <v/>
      </c>
      <c r="AR69" s="4" t="str">
        <f t="shared" si="25"/>
        <v/>
      </c>
      <c r="AS69" s="13"/>
      <c r="AT69" s="2">
        <f t="shared" si="46"/>
        <v>7.5</v>
      </c>
      <c r="AU69" s="4">
        <f t="shared" si="26"/>
        <v>22.5</v>
      </c>
      <c r="AV69" s="4">
        <f t="shared" si="27"/>
        <v>1.05</v>
      </c>
      <c r="AY69" s="4">
        <f t="shared" si="28"/>
        <v>0</v>
      </c>
      <c r="AZ69" s="13" t="str">
        <f t="shared" si="29"/>
        <v/>
      </c>
      <c r="BA69" s="4" t="str">
        <f t="shared" si="30"/>
        <v/>
      </c>
      <c r="BB69" s="13"/>
      <c r="BC69" s="2">
        <f t="shared" si="47"/>
        <v>7.5</v>
      </c>
      <c r="BD69" s="4">
        <f t="shared" si="31"/>
        <v>22.5</v>
      </c>
      <c r="BE69" s="4">
        <f t="shared" si="32"/>
        <v>1.05</v>
      </c>
      <c r="BH69" s="4">
        <f t="shared" si="33"/>
        <v>0</v>
      </c>
      <c r="BI69" s="13" t="str">
        <f t="shared" si="34"/>
        <v/>
      </c>
      <c r="BJ69" s="4" t="str">
        <f t="shared" si="35"/>
        <v/>
      </c>
      <c r="BK69" s="13"/>
      <c r="BL69" s="2">
        <f t="shared" si="48"/>
        <v>7.5</v>
      </c>
      <c r="BM69" s="4">
        <f t="shared" si="36"/>
        <v>22.5</v>
      </c>
      <c r="BN69" s="4">
        <f t="shared" si="37"/>
        <v>1.05</v>
      </c>
      <c r="BQ69" s="4">
        <f t="shared" si="38"/>
        <v>0</v>
      </c>
      <c r="BR69" s="13" t="str">
        <f t="shared" si="39"/>
        <v/>
      </c>
      <c r="BS69" s="4" t="str">
        <f t="shared" si="40"/>
        <v/>
      </c>
      <c r="BT69" s="25"/>
    </row>
    <row r="70">
      <c r="A70" s="2">
        <f t="shared" si="41"/>
        <v>8</v>
      </c>
      <c r="B70" s="4">
        <f t="shared" si="1"/>
        <v>24</v>
      </c>
      <c r="C70" s="4">
        <f t="shared" si="2"/>
        <v>1.02</v>
      </c>
      <c r="D70" s="4">
        <f>149.75+1/32</f>
        <v>149.78125</v>
      </c>
      <c r="E70" s="2">
        <v>154.125</v>
      </c>
      <c r="F70" s="4">
        <f t="shared" si="3"/>
        <v>4.34375</v>
      </c>
      <c r="G70" s="13">
        <f t="shared" si="4"/>
        <v>0.98938023</v>
      </c>
      <c r="H70" s="4">
        <f t="shared" si="5"/>
        <v>0</v>
      </c>
      <c r="J70" s="2">
        <f t="shared" si="42"/>
        <v>8</v>
      </c>
      <c r="K70" s="4">
        <f t="shared" si="6"/>
        <v>24</v>
      </c>
      <c r="L70" s="4">
        <f t="shared" si="7"/>
        <v>1.02</v>
      </c>
      <c r="M70" s="4">
        <f>149.75+1/32</f>
        <v>149.78125</v>
      </c>
      <c r="N70" s="2">
        <f>154.125+1/32</f>
        <v>154.15625</v>
      </c>
      <c r="O70" s="4">
        <f t="shared" si="8"/>
        <v>4.375</v>
      </c>
      <c r="P70" s="13">
        <f t="shared" si="9"/>
        <v>0.9929327736</v>
      </c>
      <c r="Q70" s="4">
        <f t="shared" si="10"/>
        <v>0</v>
      </c>
      <c r="S70" s="2">
        <f t="shared" si="43"/>
        <v>8</v>
      </c>
      <c r="T70" s="4">
        <f t="shared" si="11"/>
        <v>24</v>
      </c>
      <c r="U70" s="4">
        <f t="shared" si="12"/>
        <v>1.02</v>
      </c>
      <c r="V70" s="4">
        <f>149+13/16</f>
        <v>149.8125</v>
      </c>
      <c r="W70" s="4">
        <f>154+1/16</f>
        <v>154.0625</v>
      </c>
      <c r="X70" s="4">
        <f t="shared" si="13"/>
        <v>4.25</v>
      </c>
      <c r="Y70" s="13">
        <f t="shared" si="14"/>
        <v>0.9856107606</v>
      </c>
      <c r="Z70" s="4">
        <f t="shared" si="15"/>
        <v>0</v>
      </c>
      <c r="AB70" s="2">
        <f t="shared" si="44"/>
        <v>8</v>
      </c>
      <c r="AC70" s="4">
        <f t="shared" si="16"/>
        <v>24</v>
      </c>
      <c r="AD70" s="4">
        <f t="shared" si="17"/>
        <v>1.02</v>
      </c>
      <c r="AE70" s="4">
        <f>149+13/16</f>
        <v>149.8125</v>
      </c>
      <c r="AF70" s="4">
        <f>154.125-1/32</f>
        <v>154.09375</v>
      </c>
      <c r="AG70" s="4">
        <f t="shared" si="18"/>
        <v>4.28125</v>
      </c>
      <c r="AH70" s="13">
        <f t="shared" si="19"/>
        <v>0.989227693</v>
      </c>
      <c r="AI70" s="4">
        <f t="shared" si="20"/>
        <v>0</v>
      </c>
      <c r="AJ70" s="13"/>
      <c r="AK70" s="2">
        <f t="shared" si="45"/>
        <v>8</v>
      </c>
      <c r="AL70" s="4">
        <f t="shared" si="21"/>
        <v>24</v>
      </c>
      <c r="AM70" s="4">
        <f t="shared" si="22"/>
        <v>1.02</v>
      </c>
      <c r="AP70" s="4">
        <f t="shared" si="23"/>
        <v>0</v>
      </c>
      <c r="AQ70" s="13" t="str">
        <f t="shared" si="24"/>
        <v/>
      </c>
      <c r="AR70" s="4" t="str">
        <f t="shared" si="25"/>
        <v/>
      </c>
      <c r="AS70" s="13"/>
      <c r="AT70" s="2">
        <f t="shared" si="46"/>
        <v>8</v>
      </c>
      <c r="AU70" s="4">
        <f t="shared" si="26"/>
        <v>24</v>
      </c>
      <c r="AV70" s="4">
        <f t="shared" si="27"/>
        <v>1.02</v>
      </c>
      <c r="AY70" s="4">
        <f t="shared" si="28"/>
        <v>0</v>
      </c>
      <c r="AZ70" s="13" t="str">
        <f t="shared" si="29"/>
        <v/>
      </c>
      <c r="BA70" s="4" t="str">
        <f t="shared" si="30"/>
        <v/>
      </c>
      <c r="BB70" s="13"/>
      <c r="BC70" s="2">
        <f t="shared" si="47"/>
        <v>8</v>
      </c>
      <c r="BD70" s="4">
        <f t="shared" si="31"/>
        <v>24</v>
      </c>
      <c r="BE70" s="4">
        <f t="shared" si="32"/>
        <v>1.02</v>
      </c>
      <c r="BH70" s="4">
        <f t="shared" si="33"/>
        <v>0</v>
      </c>
      <c r="BI70" s="13" t="str">
        <f t="shared" si="34"/>
        <v/>
      </c>
      <c r="BJ70" s="4" t="str">
        <f t="shared" si="35"/>
        <v/>
      </c>
      <c r="BK70" s="13"/>
      <c r="BL70" s="2">
        <f t="shared" si="48"/>
        <v>8</v>
      </c>
      <c r="BM70" s="4">
        <f t="shared" si="36"/>
        <v>24</v>
      </c>
      <c r="BN70" s="4">
        <f t="shared" si="37"/>
        <v>1.02</v>
      </c>
      <c r="BQ70" s="4">
        <f t="shared" si="38"/>
        <v>0</v>
      </c>
      <c r="BR70" s="13" t="str">
        <f t="shared" si="39"/>
        <v/>
      </c>
      <c r="BS70" s="4" t="str">
        <f t="shared" si="40"/>
        <v/>
      </c>
      <c r="BT70" s="25"/>
    </row>
    <row r="71">
      <c r="A71" s="2">
        <f t="shared" si="41"/>
        <v>8.5</v>
      </c>
      <c r="B71" s="4">
        <f t="shared" si="1"/>
        <v>25.5</v>
      </c>
      <c r="C71" s="4">
        <f t="shared" si="2"/>
        <v>0.99</v>
      </c>
      <c r="F71" s="4">
        <f t="shared" si="3"/>
        <v>0</v>
      </c>
      <c r="G71" s="26"/>
      <c r="H71" s="4" t="str">
        <f t="shared" si="5"/>
        <v/>
      </c>
      <c r="J71" s="2">
        <f t="shared" si="42"/>
        <v>8.5</v>
      </c>
      <c r="K71" s="4">
        <f t="shared" si="6"/>
        <v>25.5</v>
      </c>
      <c r="L71" s="4">
        <f t="shared" si="7"/>
        <v>0.99</v>
      </c>
      <c r="O71" s="4">
        <f t="shared" si="8"/>
        <v>0</v>
      </c>
      <c r="P71" s="26"/>
      <c r="Q71" s="4" t="str">
        <f t="shared" si="10"/>
        <v/>
      </c>
      <c r="S71" s="2">
        <f t="shared" si="43"/>
        <v>8.5</v>
      </c>
      <c r="T71" s="4">
        <f t="shared" si="11"/>
        <v>25.5</v>
      </c>
      <c r="U71" s="4">
        <f t="shared" si="12"/>
        <v>0.99</v>
      </c>
      <c r="X71" s="4">
        <f t="shared" si="13"/>
        <v>0</v>
      </c>
      <c r="Y71" s="26"/>
      <c r="Z71" s="4" t="str">
        <f t="shared" si="15"/>
        <v/>
      </c>
      <c r="AB71" s="2">
        <f t="shared" si="44"/>
        <v>8.5</v>
      </c>
      <c r="AC71" s="4">
        <f t="shared" si="16"/>
        <v>25.5</v>
      </c>
      <c r="AD71" s="4">
        <f t="shared" si="17"/>
        <v>0.99</v>
      </c>
      <c r="AG71" s="4">
        <f t="shared" si="18"/>
        <v>0</v>
      </c>
      <c r="AH71" s="26"/>
      <c r="AI71" s="4" t="str">
        <f t="shared" si="20"/>
        <v/>
      </c>
      <c r="AJ71" s="13"/>
      <c r="AK71" s="2">
        <f t="shared" si="45"/>
        <v>8.5</v>
      </c>
      <c r="AL71" s="4">
        <f t="shared" si="21"/>
        <v>25.5</v>
      </c>
      <c r="AM71" s="4">
        <f t="shared" si="22"/>
        <v>0.99</v>
      </c>
      <c r="AP71" s="4">
        <f t="shared" si="23"/>
        <v>0</v>
      </c>
      <c r="AQ71" s="26"/>
      <c r="AR71" s="4" t="str">
        <f t="shared" si="25"/>
        <v/>
      </c>
      <c r="AS71" s="13"/>
      <c r="AT71" s="2">
        <f t="shared" si="46"/>
        <v>8.5</v>
      </c>
      <c r="AU71" s="4">
        <f t="shared" si="26"/>
        <v>25.5</v>
      </c>
      <c r="AV71" s="4">
        <f t="shared" si="27"/>
        <v>0.99</v>
      </c>
      <c r="AY71" s="4">
        <f t="shared" si="28"/>
        <v>0</v>
      </c>
      <c r="AZ71" s="26"/>
      <c r="BA71" s="4" t="str">
        <f t="shared" si="30"/>
        <v/>
      </c>
      <c r="BB71" s="13"/>
      <c r="BC71" s="2">
        <f t="shared" si="47"/>
        <v>8.5</v>
      </c>
      <c r="BD71" s="4">
        <f t="shared" si="31"/>
        <v>25.5</v>
      </c>
      <c r="BE71" s="4">
        <f t="shared" si="32"/>
        <v>0.99</v>
      </c>
      <c r="BH71" s="4">
        <f t="shared" si="33"/>
        <v>0</v>
      </c>
      <c r="BI71" s="26"/>
      <c r="BJ71" s="4" t="str">
        <f t="shared" si="35"/>
        <v/>
      </c>
      <c r="BK71" s="13"/>
      <c r="BL71" s="2">
        <f t="shared" si="48"/>
        <v>8.5</v>
      </c>
      <c r="BM71" s="4">
        <f t="shared" si="36"/>
        <v>25.5</v>
      </c>
      <c r="BN71" s="4">
        <f t="shared" si="37"/>
        <v>0.99</v>
      </c>
      <c r="BQ71" s="4">
        <f t="shared" si="38"/>
        <v>0</v>
      </c>
      <c r="BR71" s="26"/>
      <c r="BS71" s="4" t="str">
        <f t="shared" si="40"/>
        <v/>
      </c>
      <c r="BT71" s="25"/>
    </row>
    <row r="72">
      <c r="A72" s="2">
        <f t="shared" si="41"/>
        <v>9</v>
      </c>
      <c r="B72" s="4">
        <f t="shared" si="1"/>
        <v>27</v>
      </c>
      <c r="C72" s="4">
        <f t="shared" si="2"/>
        <v>0.96</v>
      </c>
      <c r="D72" s="4">
        <f>149.75+1/32</f>
        <v>149.78125</v>
      </c>
      <c r="E72" s="2">
        <v>154.125</v>
      </c>
      <c r="F72" s="4">
        <f t="shared" si="3"/>
        <v>4.34375</v>
      </c>
      <c r="G72" s="13">
        <f t="shared" ref="G72:G174" si="49">if(ISBLANK(E72), , if(E72&lt;D72,-sqrt(-F72/B$18), sqrt(F72/B$18)))</f>
        <v>0.98938023</v>
      </c>
      <c r="H72" s="4">
        <f t="shared" si="5"/>
        <v>0</v>
      </c>
      <c r="J72" s="2">
        <f t="shared" si="42"/>
        <v>9</v>
      </c>
      <c r="K72" s="4">
        <f t="shared" si="6"/>
        <v>27</v>
      </c>
      <c r="L72" s="4">
        <f t="shared" si="7"/>
        <v>0.96</v>
      </c>
      <c r="M72" s="4">
        <f>149.75+1/32</f>
        <v>149.78125</v>
      </c>
      <c r="N72" s="2">
        <f>154.125+1/32</f>
        <v>154.15625</v>
      </c>
      <c r="O72" s="4">
        <f t="shared" si="8"/>
        <v>4.375</v>
      </c>
      <c r="P72" s="13">
        <f t="shared" ref="P72:P174" si="50">if(ISBLANK(N72), , if(N72&lt;M72,-sqrt(-O72/K$18), sqrt(O72/K$18)))</f>
        <v>0.9929327736</v>
      </c>
      <c r="Q72" s="4">
        <f t="shared" si="10"/>
        <v>0</v>
      </c>
      <c r="S72" s="2">
        <f t="shared" si="43"/>
        <v>9</v>
      </c>
      <c r="T72" s="4">
        <f t="shared" si="11"/>
        <v>27</v>
      </c>
      <c r="U72" s="4">
        <f t="shared" si="12"/>
        <v>0.96</v>
      </c>
      <c r="V72" s="4">
        <f>149+13/16</f>
        <v>149.8125</v>
      </c>
      <c r="W72" s="4">
        <f>154+1/16</f>
        <v>154.0625</v>
      </c>
      <c r="X72" s="4">
        <f t="shared" si="13"/>
        <v>4.25</v>
      </c>
      <c r="Y72" s="13">
        <f t="shared" ref="Y72:Y174" si="51">if(ISBLANK(W72), , if(W72&lt;V72,-sqrt(-X72/T$18), sqrt(X72/T$18)))</f>
        <v>0.9856107606</v>
      </c>
      <c r="Z72" s="4">
        <f t="shared" si="15"/>
        <v>0</v>
      </c>
      <c r="AB72" s="2">
        <f t="shared" si="44"/>
        <v>9</v>
      </c>
      <c r="AC72" s="4">
        <f t="shared" si="16"/>
        <v>27</v>
      </c>
      <c r="AD72" s="4">
        <f t="shared" si="17"/>
        <v>0.96</v>
      </c>
      <c r="AE72" s="4">
        <f>149+13/16</f>
        <v>149.8125</v>
      </c>
      <c r="AF72" s="4">
        <f>154.125-1/32</f>
        <v>154.09375</v>
      </c>
      <c r="AG72" s="4">
        <f t="shared" si="18"/>
        <v>4.28125</v>
      </c>
      <c r="AH72" s="13">
        <f t="shared" ref="AH72:AH174" si="52">if(ISBLANK(AF72), , if(AF72&lt;AE72,-sqrt(-AG72/AC$18), sqrt(AG72/AC$18)))</f>
        <v>0.989227693</v>
      </c>
      <c r="AI72" s="4">
        <f t="shared" si="20"/>
        <v>0</v>
      </c>
      <c r="AJ72" s="13"/>
      <c r="AK72" s="2">
        <f t="shared" si="45"/>
        <v>9</v>
      </c>
      <c r="AL72" s="4">
        <f t="shared" si="21"/>
        <v>27</v>
      </c>
      <c r="AM72" s="4">
        <f t="shared" si="22"/>
        <v>0.96</v>
      </c>
      <c r="AP72" s="4">
        <f t="shared" si="23"/>
        <v>0</v>
      </c>
      <c r="AQ72" s="13" t="str">
        <f t="shared" ref="AQ72:AQ174" si="53">if(ISBLANK(AO72), , if(AO72&lt;AN72,-sqrt(-AP72/AL$18), sqrt(AP72/AL$18)))</f>
        <v/>
      </c>
      <c r="AR72" s="4" t="str">
        <f t="shared" si="25"/>
        <v/>
      </c>
      <c r="AS72" s="13"/>
      <c r="AT72" s="2">
        <f t="shared" si="46"/>
        <v>9</v>
      </c>
      <c r="AU72" s="4">
        <f t="shared" si="26"/>
        <v>27</v>
      </c>
      <c r="AV72" s="4">
        <f t="shared" si="27"/>
        <v>0.96</v>
      </c>
      <c r="AY72" s="4">
        <f t="shared" si="28"/>
        <v>0</v>
      </c>
      <c r="AZ72" s="13" t="str">
        <f t="shared" ref="AZ72:AZ174" si="54">if(ISBLANK(AX72), , if(AX72&lt;AW72,-sqrt(-AY72/AU$18), sqrt(AY72/AU$18)))</f>
        <v/>
      </c>
      <c r="BA72" s="4" t="str">
        <f t="shared" si="30"/>
        <v/>
      </c>
      <c r="BB72" s="13"/>
      <c r="BC72" s="2">
        <f t="shared" si="47"/>
        <v>9</v>
      </c>
      <c r="BD72" s="4">
        <f t="shared" si="31"/>
        <v>27</v>
      </c>
      <c r="BE72" s="4">
        <f t="shared" si="32"/>
        <v>0.96</v>
      </c>
      <c r="BH72" s="4">
        <f t="shared" si="33"/>
        <v>0</v>
      </c>
      <c r="BI72" s="13" t="str">
        <f t="shared" ref="BI72:BI174" si="55">if(ISBLANK(BG72), , if(BG72&lt;BF72,-sqrt(-BH72/BD$18), sqrt(BH72/BD$18)))</f>
        <v/>
      </c>
      <c r="BJ72" s="4" t="str">
        <f t="shared" si="35"/>
        <v/>
      </c>
      <c r="BK72" s="13"/>
      <c r="BL72" s="2">
        <f t="shared" si="48"/>
        <v>9</v>
      </c>
      <c r="BM72" s="4">
        <f t="shared" si="36"/>
        <v>27</v>
      </c>
      <c r="BN72" s="4">
        <f t="shared" si="37"/>
        <v>0.96</v>
      </c>
      <c r="BQ72" s="4">
        <f t="shared" si="38"/>
        <v>0</v>
      </c>
      <c r="BR72" s="13" t="str">
        <f t="shared" ref="BR72:BR174" si="56">if(ISBLANK(BP72), , if(BP72&lt;BO72,-sqrt(-BQ72/BM$18), sqrt(BQ72/BM$18)))</f>
        <v/>
      </c>
      <c r="BS72" s="4" t="str">
        <f t="shared" si="40"/>
        <v/>
      </c>
      <c r="BT72" s="25"/>
    </row>
    <row r="73">
      <c r="A73" s="2">
        <f t="shared" si="41"/>
        <v>9.5</v>
      </c>
      <c r="B73" s="4">
        <f t="shared" si="1"/>
        <v>28.5</v>
      </c>
      <c r="C73" s="4">
        <f t="shared" si="2"/>
        <v>0.93</v>
      </c>
      <c r="F73" s="4">
        <f t="shared" si="3"/>
        <v>0</v>
      </c>
      <c r="G73" s="13" t="str">
        <f t="shared" si="49"/>
        <v/>
      </c>
      <c r="H73" s="4" t="str">
        <f t="shared" si="5"/>
        <v/>
      </c>
      <c r="J73" s="2">
        <f t="shared" si="42"/>
        <v>9.5</v>
      </c>
      <c r="K73" s="4">
        <f t="shared" si="6"/>
        <v>28.5</v>
      </c>
      <c r="L73" s="4">
        <f t="shared" si="7"/>
        <v>0.93</v>
      </c>
      <c r="O73" s="4">
        <f t="shared" si="8"/>
        <v>0</v>
      </c>
      <c r="P73" s="13" t="str">
        <f t="shared" si="50"/>
        <v/>
      </c>
      <c r="Q73" s="4" t="str">
        <f t="shared" si="10"/>
        <v/>
      </c>
      <c r="S73" s="2">
        <f t="shared" si="43"/>
        <v>9.5</v>
      </c>
      <c r="T73" s="4">
        <f t="shared" si="11"/>
        <v>28.5</v>
      </c>
      <c r="U73" s="4">
        <f t="shared" si="12"/>
        <v>0.93</v>
      </c>
      <c r="X73" s="4">
        <f t="shared" si="13"/>
        <v>0</v>
      </c>
      <c r="Y73" s="13" t="str">
        <f t="shared" si="51"/>
        <v/>
      </c>
      <c r="Z73" s="4" t="str">
        <f t="shared" si="15"/>
        <v/>
      </c>
      <c r="AB73" s="2">
        <f t="shared" si="44"/>
        <v>9.5</v>
      </c>
      <c r="AC73" s="4">
        <f t="shared" si="16"/>
        <v>28.5</v>
      </c>
      <c r="AD73" s="4">
        <f t="shared" si="17"/>
        <v>0.93</v>
      </c>
      <c r="AG73" s="4">
        <f t="shared" si="18"/>
        <v>0</v>
      </c>
      <c r="AH73" s="13" t="str">
        <f t="shared" si="52"/>
        <v/>
      </c>
      <c r="AI73" s="4" t="str">
        <f t="shared" si="20"/>
        <v/>
      </c>
      <c r="AJ73" s="13"/>
      <c r="AK73" s="2">
        <f t="shared" si="45"/>
        <v>9.5</v>
      </c>
      <c r="AL73" s="4">
        <f t="shared" si="21"/>
        <v>28.5</v>
      </c>
      <c r="AM73" s="4">
        <f t="shared" si="22"/>
        <v>0.93</v>
      </c>
      <c r="AP73" s="4">
        <f t="shared" si="23"/>
        <v>0</v>
      </c>
      <c r="AQ73" s="13" t="str">
        <f t="shared" si="53"/>
        <v/>
      </c>
      <c r="AR73" s="4" t="str">
        <f t="shared" si="25"/>
        <v/>
      </c>
      <c r="AS73" s="13"/>
      <c r="AT73" s="2">
        <f t="shared" si="46"/>
        <v>9.5</v>
      </c>
      <c r="AU73" s="4">
        <f t="shared" si="26"/>
        <v>28.5</v>
      </c>
      <c r="AV73" s="4">
        <f t="shared" si="27"/>
        <v>0.93</v>
      </c>
      <c r="AY73" s="4">
        <f t="shared" si="28"/>
        <v>0</v>
      </c>
      <c r="AZ73" s="13" t="str">
        <f t="shared" si="54"/>
        <v/>
      </c>
      <c r="BA73" s="4" t="str">
        <f t="shared" si="30"/>
        <v/>
      </c>
      <c r="BB73" s="13"/>
      <c r="BC73" s="2">
        <f t="shared" si="47"/>
        <v>9.5</v>
      </c>
      <c r="BD73" s="4">
        <f t="shared" si="31"/>
        <v>28.5</v>
      </c>
      <c r="BE73" s="4">
        <f t="shared" si="32"/>
        <v>0.93</v>
      </c>
      <c r="BH73" s="4">
        <f t="shared" si="33"/>
        <v>0</v>
      </c>
      <c r="BI73" s="13" t="str">
        <f t="shared" si="55"/>
        <v/>
      </c>
      <c r="BJ73" s="4" t="str">
        <f t="shared" si="35"/>
        <v/>
      </c>
      <c r="BK73" s="13"/>
      <c r="BL73" s="2">
        <f t="shared" si="48"/>
        <v>9.5</v>
      </c>
      <c r="BM73" s="4">
        <f t="shared" si="36"/>
        <v>28.5</v>
      </c>
      <c r="BN73" s="4">
        <f t="shared" si="37"/>
        <v>0.93</v>
      </c>
      <c r="BQ73" s="4">
        <f t="shared" si="38"/>
        <v>0</v>
      </c>
      <c r="BR73" s="13" t="str">
        <f t="shared" si="56"/>
        <v/>
      </c>
      <c r="BS73" s="4" t="str">
        <f t="shared" si="40"/>
        <v/>
      </c>
      <c r="BT73" s="25"/>
    </row>
    <row r="74">
      <c r="A74" s="2">
        <f t="shared" si="41"/>
        <v>10</v>
      </c>
      <c r="B74" s="4">
        <f t="shared" si="1"/>
        <v>30</v>
      </c>
      <c r="C74" s="4">
        <f t="shared" si="2"/>
        <v>0.9</v>
      </c>
      <c r="D74" s="4">
        <f>149.75+1/32</f>
        <v>149.78125</v>
      </c>
      <c r="E74" s="2">
        <v>154.125</v>
      </c>
      <c r="F74" s="4">
        <f t="shared" si="3"/>
        <v>4.34375</v>
      </c>
      <c r="G74" s="13">
        <f t="shared" si="49"/>
        <v>0.98938023</v>
      </c>
      <c r="H74" s="4">
        <f t="shared" si="5"/>
        <v>0</v>
      </c>
      <c r="J74" s="2">
        <f t="shared" si="42"/>
        <v>10</v>
      </c>
      <c r="K74" s="4">
        <f t="shared" si="6"/>
        <v>30</v>
      </c>
      <c r="L74" s="4">
        <f t="shared" si="7"/>
        <v>0.9</v>
      </c>
      <c r="M74" s="4">
        <f>149.75+1/32</f>
        <v>149.78125</v>
      </c>
      <c r="N74" s="2">
        <v>154.125</v>
      </c>
      <c r="O74" s="4">
        <f t="shared" si="8"/>
        <v>4.34375</v>
      </c>
      <c r="P74" s="13">
        <f t="shared" si="50"/>
        <v>0.98938023</v>
      </c>
      <c r="Q74" s="4">
        <f t="shared" si="10"/>
        <v>0</v>
      </c>
      <c r="S74" s="2">
        <f t="shared" si="43"/>
        <v>10</v>
      </c>
      <c r="T74" s="4">
        <f t="shared" si="11"/>
        <v>30</v>
      </c>
      <c r="U74" s="4">
        <f t="shared" si="12"/>
        <v>0.9</v>
      </c>
      <c r="V74" s="4">
        <f>149+13/16</f>
        <v>149.8125</v>
      </c>
      <c r="W74" s="4">
        <f>154+1/16</f>
        <v>154.0625</v>
      </c>
      <c r="X74" s="4">
        <f t="shared" si="13"/>
        <v>4.25</v>
      </c>
      <c r="Y74" s="13">
        <f t="shared" si="51"/>
        <v>0.9856107606</v>
      </c>
      <c r="Z74" s="4">
        <f t="shared" si="15"/>
        <v>0</v>
      </c>
      <c r="AB74" s="2">
        <f t="shared" si="44"/>
        <v>10</v>
      </c>
      <c r="AC74" s="4">
        <f t="shared" si="16"/>
        <v>30</v>
      </c>
      <c r="AD74" s="4">
        <f t="shared" si="17"/>
        <v>0.9</v>
      </c>
      <c r="AE74" s="4">
        <f>149+13/16</f>
        <v>149.8125</v>
      </c>
      <c r="AF74" s="4">
        <f>154+1/16</f>
        <v>154.0625</v>
      </c>
      <c r="AG74" s="4">
        <f t="shared" si="18"/>
        <v>4.25</v>
      </c>
      <c r="AH74" s="13">
        <f t="shared" si="52"/>
        <v>0.9856107606</v>
      </c>
      <c r="AI74" s="4">
        <f t="shared" si="20"/>
        <v>0</v>
      </c>
      <c r="AJ74" s="13"/>
      <c r="AK74" s="2">
        <f t="shared" si="45"/>
        <v>10</v>
      </c>
      <c r="AL74" s="4">
        <f t="shared" si="21"/>
        <v>30</v>
      </c>
      <c r="AM74" s="4">
        <f t="shared" si="22"/>
        <v>0.9</v>
      </c>
      <c r="AP74" s="4">
        <f t="shared" si="23"/>
        <v>0</v>
      </c>
      <c r="AQ74" s="13" t="str">
        <f t="shared" si="53"/>
        <v/>
      </c>
      <c r="AR74" s="4" t="str">
        <f t="shared" si="25"/>
        <v/>
      </c>
      <c r="AS74" s="13"/>
      <c r="AT74" s="2">
        <f t="shared" si="46"/>
        <v>10</v>
      </c>
      <c r="AU74" s="4">
        <f t="shared" si="26"/>
        <v>30</v>
      </c>
      <c r="AV74" s="4">
        <f t="shared" si="27"/>
        <v>0.9</v>
      </c>
      <c r="AY74" s="4">
        <f t="shared" si="28"/>
        <v>0</v>
      </c>
      <c r="AZ74" s="13" t="str">
        <f t="shared" si="54"/>
        <v/>
      </c>
      <c r="BA74" s="4" t="str">
        <f t="shared" si="30"/>
        <v/>
      </c>
      <c r="BB74" s="13"/>
      <c r="BC74" s="2">
        <f t="shared" si="47"/>
        <v>10</v>
      </c>
      <c r="BD74" s="4">
        <f t="shared" si="31"/>
        <v>30</v>
      </c>
      <c r="BE74" s="4">
        <f t="shared" si="32"/>
        <v>0.9</v>
      </c>
      <c r="BH74" s="4">
        <f t="shared" si="33"/>
        <v>0</v>
      </c>
      <c r="BI74" s="13" t="str">
        <f t="shared" si="55"/>
        <v/>
      </c>
      <c r="BJ74" s="4" t="str">
        <f t="shared" si="35"/>
        <v/>
      </c>
      <c r="BK74" s="13"/>
      <c r="BL74" s="2">
        <f t="shared" si="48"/>
        <v>10</v>
      </c>
      <c r="BM74" s="4">
        <f t="shared" si="36"/>
        <v>30</v>
      </c>
      <c r="BN74" s="4">
        <f t="shared" si="37"/>
        <v>0.9</v>
      </c>
      <c r="BQ74" s="4">
        <f t="shared" si="38"/>
        <v>0</v>
      </c>
      <c r="BR74" s="13" t="str">
        <f t="shared" si="56"/>
        <v/>
      </c>
      <c r="BS74" s="4" t="str">
        <f t="shared" si="40"/>
        <v/>
      </c>
      <c r="BT74" s="25"/>
    </row>
    <row r="75">
      <c r="A75" s="2">
        <f t="shared" si="41"/>
        <v>10.5</v>
      </c>
      <c r="B75" s="4">
        <f t="shared" si="1"/>
        <v>31.5</v>
      </c>
      <c r="C75" s="4">
        <f t="shared" si="2"/>
        <v>0.87</v>
      </c>
      <c r="F75" s="4">
        <f t="shared" si="3"/>
        <v>0</v>
      </c>
      <c r="G75" s="13" t="str">
        <f t="shared" si="49"/>
        <v/>
      </c>
      <c r="H75" s="4" t="str">
        <f t="shared" si="5"/>
        <v/>
      </c>
      <c r="J75" s="2">
        <f t="shared" si="42"/>
        <v>10.5</v>
      </c>
      <c r="K75" s="4">
        <f t="shared" si="6"/>
        <v>31.5</v>
      </c>
      <c r="L75" s="4">
        <f t="shared" si="7"/>
        <v>0.87</v>
      </c>
      <c r="O75" s="4">
        <f t="shared" si="8"/>
        <v>0</v>
      </c>
      <c r="P75" s="13" t="str">
        <f t="shared" si="50"/>
        <v/>
      </c>
      <c r="Q75" s="4" t="str">
        <f t="shared" si="10"/>
        <v/>
      </c>
      <c r="S75" s="2">
        <f t="shared" si="43"/>
        <v>10.5</v>
      </c>
      <c r="T75" s="4">
        <f t="shared" si="11"/>
        <v>31.5</v>
      </c>
      <c r="U75" s="4">
        <f t="shared" si="12"/>
        <v>0.87</v>
      </c>
      <c r="X75" s="4">
        <f t="shared" si="13"/>
        <v>0</v>
      </c>
      <c r="Y75" s="13" t="str">
        <f t="shared" si="51"/>
        <v/>
      </c>
      <c r="Z75" s="4" t="str">
        <f t="shared" si="15"/>
        <v/>
      </c>
      <c r="AB75" s="2">
        <f t="shared" si="44"/>
        <v>10.5</v>
      </c>
      <c r="AC75" s="4">
        <f t="shared" si="16"/>
        <v>31.5</v>
      </c>
      <c r="AD75" s="4">
        <f t="shared" si="17"/>
        <v>0.87</v>
      </c>
      <c r="AG75" s="4">
        <f t="shared" si="18"/>
        <v>0</v>
      </c>
      <c r="AH75" s="13" t="str">
        <f t="shared" si="52"/>
        <v/>
      </c>
      <c r="AI75" s="4" t="str">
        <f t="shared" si="20"/>
        <v/>
      </c>
      <c r="AJ75" s="13"/>
      <c r="AK75" s="2">
        <f t="shared" si="45"/>
        <v>10.5</v>
      </c>
      <c r="AL75" s="4">
        <f t="shared" si="21"/>
        <v>31.5</v>
      </c>
      <c r="AM75" s="4">
        <f t="shared" si="22"/>
        <v>0.87</v>
      </c>
      <c r="AP75" s="4">
        <f t="shared" si="23"/>
        <v>0</v>
      </c>
      <c r="AQ75" s="13" t="str">
        <f t="shared" si="53"/>
        <v/>
      </c>
      <c r="AR75" s="4" t="str">
        <f t="shared" si="25"/>
        <v/>
      </c>
      <c r="AS75" s="13"/>
      <c r="AT75" s="2">
        <f t="shared" si="46"/>
        <v>10.5</v>
      </c>
      <c r="AU75" s="4">
        <f t="shared" si="26"/>
        <v>31.5</v>
      </c>
      <c r="AV75" s="4">
        <f t="shared" si="27"/>
        <v>0.87</v>
      </c>
      <c r="AY75" s="4">
        <f t="shared" si="28"/>
        <v>0</v>
      </c>
      <c r="AZ75" s="13" t="str">
        <f t="shared" si="54"/>
        <v/>
      </c>
      <c r="BA75" s="4" t="str">
        <f t="shared" si="30"/>
        <v/>
      </c>
      <c r="BB75" s="13"/>
      <c r="BC75" s="2">
        <f t="shared" si="47"/>
        <v>10.5</v>
      </c>
      <c r="BD75" s="4">
        <f t="shared" si="31"/>
        <v>31.5</v>
      </c>
      <c r="BE75" s="4">
        <f t="shared" si="32"/>
        <v>0.87</v>
      </c>
      <c r="BH75" s="4">
        <f t="shared" si="33"/>
        <v>0</v>
      </c>
      <c r="BI75" s="13" t="str">
        <f t="shared" si="55"/>
        <v/>
      </c>
      <c r="BJ75" s="4" t="str">
        <f t="shared" si="35"/>
        <v/>
      </c>
      <c r="BK75" s="13"/>
      <c r="BL75" s="2">
        <f t="shared" si="48"/>
        <v>10.5</v>
      </c>
      <c r="BM75" s="4">
        <f t="shared" si="36"/>
        <v>31.5</v>
      </c>
      <c r="BN75" s="4">
        <f t="shared" si="37"/>
        <v>0.87</v>
      </c>
      <c r="BQ75" s="4">
        <f t="shared" si="38"/>
        <v>0</v>
      </c>
      <c r="BR75" s="13" t="str">
        <f t="shared" si="56"/>
        <v/>
      </c>
      <c r="BS75" s="4" t="str">
        <f t="shared" si="40"/>
        <v/>
      </c>
      <c r="BT75" s="25"/>
    </row>
    <row r="76">
      <c r="A76" s="2">
        <f t="shared" si="41"/>
        <v>11</v>
      </c>
      <c r="B76" s="4">
        <f t="shared" si="1"/>
        <v>33</v>
      </c>
      <c r="C76" s="4">
        <f t="shared" si="2"/>
        <v>0.84</v>
      </c>
      <c r="D76" s="4">
        <f>149.75+1/32</f>
        <v>149.78125</v>
      </c>
      <c r="E76" s="2">
        <v>154.125</v>
      </c>
      <c r="F76" s="4">
        <f t="shared" si="3"/>
        <v>4.34375</v>
      </c>
      <c r="G76" s="13">
        <f t="shared" si="49"/>
        <v>0.98938023</v>
      </c>
      <c r="H76" s="4">
        <f t="shared" si="5"/>
        <v>0</v>
      </c>
      <c r="J76" s="2">
        <f t="shared" si="42"/>
        <v>11</v>
      </c>
      <c r="K76" s="4">
        <f t="shared" si="6"/>
        <v>33</v>
      </c>
      <c r="L76" s="4">
        <f t="shared" si="7"/>
        <v>0.84</v>
      </c>
      <c r="M76" s="4">
        <f>149.75+1/32</f>
        <v>149.78125</v>
      </c>
      <c r="N76" s="2">
        <v>154.125</v>
      </c>
      <c r="O76" s="4">
        <f t="shared" si="8"/>
        <v>4.34375</v>
      </c>
      <c r="P76" s="13">
        <f t="shared" si="50"/>
        <v>0.98938023</v>
      </c>
      <c r="Q76" s="4">
        <f t="shared" si="10"/>
        <v>0</v>
      </c>
      <c r="S76" s="2">
        <f t="shared" si="43"/>
        <v>11</v>
      </c>
      <c r="T76" s="4">
        <f t="shared" si="11"/>
        <v>33</v>
      </c>
      <c r="U76" s="4">
        <f t="shared" si="12"/>
        <v>0.84</v>
      </c>
      <c r="V76" s="4">
        <f>149+13/16</f>
        <v>149.8125</v>
      </c>
      <c r="W76" s="4">
        <f>154+1/16</f>
        <v>154.0625</v>
      </c>
      <c r="X76" s="4">
        <f t="shared" si="13"/>
        <v>4.25</v>
      </c>
      <c r="Y76" s="13">
        <f t="shared" si="51"/>
        <v>0.9856107606</v>
      </c>
      <c r="Z76" s="4">
        <f t="shared" si="15"/>
        <v>0</v>
      </c>
      <c r="AB76" s="2">
        <f t="shared" si="44"/>
        <v>11</v>
      </c>
      <c r="AC76" s="4">
        <f t="shared" si="16"/>
        <v>33</v>
      </c>
      <c r="AD76" s="4">
        <f t="shared" si="17"/>
        <v>0.84</v>
      </c>
      <c r="AE76" s="4">
        <f>149+13/16</f>
        <v>149.8125</v>
      </c>
      <c r="AF76" s="4">
        <f>154+1/16</f>
        <v>154.0625</v>
      </c>
      <c r="AG76" s="4">
        <f t="shared" si="18"/>
        <v>4.25</v>
      </c>
      <c r="AH76" s="13">
        <f t="shared" si="52"/>
        <v>0.9856107606</v>
      </c>
      <c r="AI76" s="4">
        <f t="shared" si="20"/>
        <v>0</v>
      </c>
      <c r="AJ76" s="13"/>
      <c r="AK76" s="2">
        <f t="shared" si="45"/>
        <v>11</v>
      </c>
      <c r="AL76" s="4">
        <f t="shared" si="21"/>
        <v>33</v>
      </c>
      <c r="AM76" s="4">
        <f t="shared" si="22"/>
        <v>0.84</v>
      </c>
      <c r="AP76" s="4">
        <f t="shared" si="23"/>
        <v>0</v>
      </c>
      <c r="AQ76" s="13" t="str">
        <f t="shared" si="53"/>
        <v/>
      </c>
      <c r="AR76" s="4" t="str">
        <f t="shared" si="25"/>
        <v/>
      </c>
      <c r="AS76" s="13"/>
      <c r="AT76" s="2">
        <f t="shared" si="46"/>
        <v>11</v>
      </c>
      <c r="AU76" s="4">
        <f t="shared" si="26"/>
        <v>33</v>
      </c>
      <c r="AV76" s="4">
        <f t="shared" si="27"/>
        <v>0.84</v>
      </c>
      <c r="AY76" s="4">
        <f t="shared" si="28"/>
        <v>0</v>
      </c>
      <c r="AZ76" s="13" t="str">
        <f t="shared" si="54"/>
        <v/>
      </c>
      <c r="BA76" s="4" t="str">
        <f t="shared" si="30"/>
        <v/>
      </c>
      <c r="BB76" s="13"/>
      <c r="BC76" s="2">
        <f t="shared" si="47"/>
        <v>11</v>
      </c>
      <c r="BD76" s="4">
        <f t="shared" si="31"/>
        <v>33</v>
      </c>
      <c r="BE76" s="4">
        <f t="shared" si="32"/>
        <v>0.84</v>
      </c>
      <c r="BH76" s="4">
        <f t="shared" si="33"/>
        <v>0</v>
      </c>
      <c r="BI76" s="13" t="str">
        <f t="shared" si="55"/>
        <v/>
      </c>
      <c r="BJ76" s="4" t="str">
        <f t="shared" si="35"/>
        <v/>
      </c>
      <c r="BK76" s="13"/>
      <c r="BL76" s="2">
        <f t="shared" si="48"/>
        <v>11</v>
      </c>
      <c r="BM76" s="4">
        <f t="shared" si="36"/>
        <v>33</v>
      </c>
      <c r="BN76" s="4">
        <f t="shared" si="37"/>
        <v>0.84</v>
      </c>
      <c r="BQ76" s="4">
        <f t="shared" si="38"/>
        <v>0</v>
      </c>
      <c r="BR76" s="13" t="str">
        <f t="shared" si="56"/>
        <v/>
      </c>
      <c r="BS76" s="4" t="str">
        <f t="shared" si="40"/>
        <v/>
      </c>
      <c r="BT76" s="25"/>
    </row>
    <row r="77">
      <c r="A77" s="2">
        <f t="shared" si="41"/>
        <v>11.5</v>
      </c>
      <c r="B77" s="4">
        <f t="shared" si="1"/>
        <v>34.5</v>
      </c>
      <c r="C77" s="4">
        <f t="shared" si="2"/>
        <v>0.81</v>
      </c>
      <c r="F77" s="4">
        <f t="shared" si="3"/>
        <v>0</v>
      </c>
      <c r="G77" s="13" t="str">
        <f t="shared" si="49"/>
        <v/>
      </c>
      <c r="H77" s="4" t="str">
        <f t="shared" si="5"/>
        <v/>
      </c>
      <c r="J77" s="2">
        <f t="shared" si="42"/>
        <v>11.5</v>
      </c>
      <c r="K77" s="4">
        <f t="shared" si="6"/>
        <v>34.5</v>
      </c>
      <c r="L77" s="4">
        <f t="shared" si="7"/>
        <v>0.81</v>
      </c>
      <c r="O77" s="4">
        <f t="shared" si="8"/>
        <v>0</v>
      </c>
      <c r="P77" s="13" t="str">
        <f t="shared" si="50"/>
        <v/>
      </c>
      <c r="Q77" s="4" t="str">
        <f t="shared" si="10"/>
        <v/>
      </c>
      <c r="S77" s="2">
        <f t="shared" si="43"/>
        <v>11.5</v>
      </c>
      <c r="T77" s="4">
        <f t="shared" si="11"/>
        <v>34.5</v>
      </c>
      <c r="U77" s="4">
        <f t="shared" si="12"/>
        <v>0.81</v>
      </c>
      <c r="X77" s="4">
        <f t="shared" si="13"/>
        <v>0</v>
      </c>
      <c r="Y77" s="13" t="str">
        <f t="shared" si="51"/>
        <v/>
      </c>
      <c r="Z77" s="4" t="str">
        <f t="shared" si="15"/>
        <v/>
      </c>
      <c r="AB77" s="2">
        <f t="shared" si="44"/>
        <v>11.5</v>
      </c>
      <c r="AC77" s="4">
        <f t="shared" si="16"/>
        <v>34.5</v>
      </c>
      <c r="AD77" s="4">
        <f t="shared" si="17"/>
        <v>0.81</v>
      </c>
      <c r="AG77" s="4">
        <f t="shared" si="18"/>
        <v>0</v>
      </c>
      <c r="AH77" s="13" t="str">
        <f t="shared" si="52"/>
        <v/>
      </c>
      <c r="AI77" s="4" t="str">
        <f t="shared" si="20"/>
        <v/>
      </c>
      <c r="AJ77" s="13"/>
      <c r="AK77" s="2">
        <f t="shared" si="45"/>
        <v>11.5</v>
      </c>
      <c r="AL77" s="4">
        <f t="shared" si="21"/>
        <v>34.5</v>
      </c>
      <c r="AM77" s="4">
        <f t="shared" si="22"/>
        <v>0.81</v>
      </c>
      <c r="AP77" s="4">
        <f t="shared" si="23"/>
        <v>0</v>
      </c>
      <c r="AQ77" s="13" t="str">
        <f t="shared" si="53"/>
        <v/>
      </c>
      <c r="AR77" s="4" t="str">
        <f t="shared" si="25"/>
        <v/>
      </c>
      <c r="AS77" s="13"/>
      <c r="AT77" s="2">
        <f t="shared" si="46"/>
        <v>11.5</v>
      </c>
      <c r="AU77" s="4">
        <f t="shared" si="26"/>
        <v>34.5</v>
      </c>
      <c r="AV77" s="4">
        <f t="shared" si="27"/>
        <v>0.81</v>
      </c>
      <c r="AY77" s="4">
        <f t="shared" si="28"/>
        <v>0</v>
      </c>
      <c r="AZ77" s="13" t="str">
        <f t="shared" si="54"/>
        <v/>
      </c>
      <c r="BA77" s="4" t="str">
        <f t="shared" si="30"/>
        <v/>
      </c>
      <c r="BB77" s="13"/>
      <c r="BC77" s="2">
        <f t="shared" si="47"/>
        <v>11.5</v>
      </c>
      <c r="BD77" s="4">
        <f t="shared" si="31"/>
        <v>34.5</v>
      </c>
      <c r="BE77" s="4">
        <f t="shared" si="32"/>
        <v>0.81</v>
      </c>
      <c r="BH77" s="4">
        <f t="shared" si="33"/>
        <v>0</v>
      </c>
      <c r="BI77" s="13" t="str">
        <f t="shared" si="55"/>
        <v/>
      </c>
      <c r="BJ77" s="4" t="str">
        <f t="shared" si="35"/>
        <v/>
      </c>
      <c r="BK77" s="13"/>
      <c r="BL77" s="2">
        <f t="shared" si="48"/>
        <v>11.5</v>
      </c>
      <c r="BM77" s="4">
        <f t="shared" si="36"/>
        <v>34.5</v>
      </c>
      <c r="BN77" s="4">
        <f t="shared" si="37"/>
        <v>0.81</v>
      </c>
      <c r="BQ77" s="4">
        <f t="shared" si="38"/>
        <v>0</v>
      </c>
      <c r="BR77" s="13" t="str">
        <f t="shared" si="56"/>
        <v/>
      </c>
      <c r="BS77" s="4" t="str">
        <f t="shared" si="40"/>
        <v/>
      </c>
      <c r="BT77" s="25"/>
    </row>
    <row r="78">
      <c r="A78" s="2">
        <f t="shared" si="41"/>
        <v>12</v>
      </c>
      <c r="B78" s="4">
        <f t="shared" si="1"/>
        <v>36</v>
      </c>
      <c r="C78" s="4">
        <f t="shared" si="2"/>
        <v>0.78</v>
      </c>
      <c r="D78" s="4">
        <f>149.75+1/32</f>
        <v>149.78125</v>
      </c>
      <c r="E78" s="2">
        <v>154.125</v>
      </c>
      <c r="F78" s="4">
        <f t="shared" si="3"/>
        <v>4.34375</v>
      </c>
      <c r="G78" s="13">
        <f t="shared" si="49"/>
        <v>0.98938023</v>
      </c>
      <c r="H78" s="4">
        <f t="shared" si="5"/>
        <v>0</v>
      </c>
      <c r="J78" s="2">
        <f t="shared" si="42"/>
        <v>12</v>
      </c>
      <c r="K78" s="4">
        <f t="shared" si="6"/>
        <v>36</v>
      </c>
      <c r="L78" s="4">
        <f t="shared" si="7"/>
        <v>0.78</v>
      </c>
      <c r="M78" s="4">
        <f>149.75+1/32</f>
        <v>149.78125</v>
      </c>
      <c r="N78" s="2">
        <v>154.125</v>
      </c>
      <c r="O78" s="4">
        <f t="shared" si="8"/>
        <v>4.34375</v>
      </c>
      <c r="P78" s="13">
        <f t="shared" si="50"/>
        <v>0.98938023</v>
      </c>
      <c r="Q78" s="4">
        <f t="shared" si="10"/>
        <v>0</v>
      </c>
      <c r="S78" s="2">
        <f t="shared" si="43"/>
        <v>12</v>
      </c>
      <c r="T78" s="4">
        <f t="shared" si="11"/>
        <v>36</v>
      </c>
      <c r="U78" s="4">
        <f t="shared" si="12"/>
        <v>0.78</v>
      </c>
      <c r="V78" s="4">
        <f>149+13/16</f>
        <v>149.8125</v>
      </c>
      <c r="W78" s="4">
        <f>154+1/16</f>
        <v>154.0625</v>
      </c>
      <c r="X78" s="4">
        <f t="shared" si="13"/>
        <v>4.25</v>
      </c>
      <c r="Y78" s="13">
        <f t="shared" si="51"/>
        <v>0.9856107606</v>
      </c>
      <c r="Z78" s="4">
        <f t="shared" si="15"/>
        <v>0</v>
      </c>
      <c r="AB78" s="2">
        <f t="shared" si="44"/>
        <v>12</v>
      </c>
      <c r="AC78" s="4">
        <f t="shared" si="16"/>
        <v>36</v>
      </c>
      <c r="AD78" s="4">
        <f t="shared" si="17"/>
        <v>0.78</v>
      </c>
      <c r="AE78" s="4">
        <f>149+13/16</f>
        <v>149.8125</v>
      </c>
      <c r="AF78" s="4">
        <f>154+1/16</f>
        <v>154.0625</v>
      </c>
      <c r="AG78" s="4">
        <f t="shared" si="18"/>
        <v>4.25</v>
      </c>
      <c r="AH78" s="13">
        <f t="shared" si="52"/>
        <v>0.9856107606</v>
      </c>
      <c r="AI78" s="4">
        <f t="shared" si="20"/>
        <v>0</v>
      </c>
      <c r="AJ78" s="13"/>
      <c r="AK78" s="2">
        <f t="shared" si="45"/>
        <v>12</v>
      </c>
      <c r="AL78" s="4">
        <f t="shared" si="21"/>
        <v>36</v>
      </c>
      <c r="AM78" s="4">
        <f t="shared" si="22"/>
        <v>0.78</v>
      </c>
      <c r="AP78" s="4">
        <f t="shared" si="23"/>
        <v>0</v>
      </c>
      <c r="AQ78" s="13" t="str">
        <f t="shared" si="53"/>
        <v/>
      </c>
      <c r="AR78" s="4" t="str">
        <f t="shared" si="25"/>
        <v/>
      </c>
      <c r="AS78" s="13"/>
      <c r="AT78" s="2">
        <f t="shared" si="46"/>
        <v>12</v>
      </c>
      <c r="AU78" s="4">
        <f t="shared" si="26"/>
        <v>36</v>
      </c>
      <c r="AV78" s="4">
        <f t="shared" si="27"/>
        <v>0.78</v>
      </c>
      <c r="AY78" s="4">
        <f t="shared" si="28"/>
        <v>0</v>
      </c>
      <c r="AZ78" s="13" t="str">
        <f t="shared" si="54"/>
        <v/>
      </c>
      <c r="BA78" s="4" t="str">
        <f t="shared" si="30"/>
        <v/>
      </c>
      <c r="BB78" s="13"/>
      <c r="BC78" s="2">
        <f t="shared" si="47"/>
        <v>12</v>
      </c>
      <c r="BD78" s="4">
        <f t="shared" si="31"/>
        <v>36</v>
      </c>
      <c r="BE78" s="4">
        <f t="shared" si="32"/>
        <v>0.78</v>
      </c>
      <c r="BH78" s="4">
        <f t="shared" si="33"/>
        <v>0</v>
      </c>
      <c r="BI78" s="13" t="str">
        <f t="shared" si="55"/>
        <v/>
      </c>
      <c r="BJ78" s="4" t="str">
        <f t="shared" si="35"/>
        <v/>
      </c>
      <c r="BK78" s="13"/>
      <c r="BL78" s="2">
        <f t="shared" si="48"/>
        <v>12</v>
      </c>
      <c r="BM78" s="4">
        <f t="shared" si="36"/>
        <v>36</v>
      </c>
      <c r="BN78" s="4">
        <f t="shared" si="37"/>
        <v>0.78</v>
      </c>
      <c r="BQ78" s="4">
        <f t="shared" si="38"/>
        <v>0</v>
      </c>
      <c r="BR78" s="13" t="str">
        <f t="shared" si="56"/>
        <v/>
      </c>
      <c r="BS78" s="4" t="str">
        <f t="shared" si="40"/>
        <v/>
      </c>
      <c r="BT78" s="25"/>
    </row>
    <row r="79">
      <c r="A79" s="2">
        <f t="shared" si="41"/>
        <v>12.5</v>
      </c>
      <c r="B79" s="4">
        <f t="shared" si="1"/>
        <v>37.5</v>
      </c>
      <c r="C79" s="4">
        <f t="shared" si="2"/>
        <v>0.75</v>
      </c>
      <c r="F79" s="4">
        <f t="shared" si="3"/>
        <v>0</v>
      </c>
      <c r="G79" s="13" t="str">
        <f t="shared" si="49"/>
        <v/>
      </c>
      <c r="H79" s="4" t="str">
        <f t="shared" si="5"/>
        <v/>
      </c>
      <c r="J79" s="2">
        <f t="shared" si="42"/>
        <v>12.5</v>
      </c>
      <c r="K79" s="4">
        <f t="shared" si="6"/>
        <v>37.5</v>
      </c>
      <c r="L79" s="4">
        <f t="shared" si="7"/>
        <v>0.75</v>
      </c>
      <c r="O79" s="4">
        <f t="shared" si="8"/>
        <v>0</v>
      </c>
      <c r="P79" s="13" t="str">
        <f t="shared" si="50"/>
        <v/>
      </c>
      <c r="Q79" s="4" t="str">
        <f t="shared" si="10"/>
        <v/>
      </c>
      <c r="S79" s="2">
        <f t="shared" si="43"/>
        <v>12.5</v>
      </c>
      <c r="T79" s="4">
        <f t="shared" si="11"/>
        <v>37.5</v>
      </c>
      <c r="U79" s="4">
        <f t="shared" si="12"/>
        <v>0.75</v>
      </c>
      <c r="X79" s="4">
        <f t="shared" si="13"/>
        <v>0</v>
      </c>
      <c r="Y79" s="13" t="str">
        <f t="shared" si="51"/>
        <v/>
      </c>
      <c r="Z79" s="4" t="str">
        <f t="shared" si="15"/>
        <v/>
      </c>
      <c r="AB79" s="2">
        <f t="shared" si="44"/>
        <v>12.5</v>
      </c>
      <c r="AC79" s="4">
        <f t="shared" si="16"/>
        <v>37.5</v>
      </c>
      <c r="AD79" s="4">
        <f t="shared" si="17"/>
        <v>0.75</v>
      </c>
      <c r="AG79" s="4">
        <f t="shared" si="18"/>
        <v>0</v>
      </c>
      <c r="AH79" s="13" t="str">
        <f t="shared" si="52"/>
        <v/>
      </c>
      <c r="AI79" s="4" t="str">
        <f t="shared" si="20"/>
        <v/>
      </c>
      <c r="AJ79" s="13"/>
      <c r="AK79" s="2">
        <f t="shared" si="45"/>
        <v>12.5</v>
      </c>
      <c r="AL79" s="4">
        <f t="shared" si="21"/>
        <v>37.5</v>
      </c>
      <c r="AM79" s="4">
        <f t="shared" si="22"/>
        <v>0.75</v>
      </c>
      <c r="AP79" s="4">
        <f t="shared" si="23"/>
        <v>0</v>
      </c>
      <c r="AQ79" s="13" t="str">
        <f t="shared" si="53"/>
        <v/>
      </c>
      <c r="AR79" s="4" t="str">
        <f t="shared" si="25"/>
        <v/>
      </c>
      <c r="AS79" s="13"/>
      <c r="AT79" s="2">
        <f t="shared" si="46"/>
        <v>12.5</v>
      </c>
      <c r="AU79" s="4">
        <f t="shared" si="26"/>
        <v>37.5</v>
      </c>
      <c r="AV79" s="4">
        <f t="shared" si="27"/>
        <v>0.75</v>
      </c>
      <c r="AY79" s="4">
        <f t="shared" si="28"/>
        <v>0</v>
      </c>
      <c r="AZ79" s="13" t="str">
        <f t="shared" si="54"/>
        <v/>
      </c>
      <c r="BA79" s="4" t="str">
        <f t="shared" si="30"/>
        <v/>
      </c>
      <c r="BB79" s="13"/>
      <c r="BC79" s="2">
        <f t="shared" si="47"/>
        <v>12.5</v>
      </c>
      <c r="BD79" s="4">
        <f t="shared" si="31"/>
        <v>37.5</v>
      </c>
      <c r="BE79" s="4">
        <f t="shared" si="32"/>
        <v>0.75</v>
      </c>
      <c r="BH79" s="4">
        <f t="shared" si="33"/>
        <v>0</v>
      </c>
      <c r="BI79" s="13" t="str">
        <f t="shared" si="55"/>
        <v/>
      </c>
      <c r="BJ79" s="4" t="str">
        <f t="shared" si="35"/>
        <v/>
      </c>
      <c r="BK79" s="13"/>
      <c r="BL79" s="2">
        <f t="shared" si="48"/>
        <v>12.5</v>
      </c>
      <c r="BM79" s="4">
        <f t="shared" si="36"/>
        <v>37.5</v>
      </c>
      <c r="BN79" s="4">
        <f t="shared" si="37"/>
        <v>0.75</v>
      </c>
      <c r="BQ79" s="4">
        <f t="shared" si="38"/>
        <v>0</v>
      </c>
      <c r="BR79" s="13" t="str">
        <f t="shared" si="56"/>
        <v/>
      </c>
      <c r="BS79" s="4" t="str">
        <f t="shared" si="40"/>
        <v/>
      </c>
      <c r="BT79" s="25"/>
    </row>
    <row r="80">
      <c r="A80" s="2">
        <f t="shared" si="41"/>
        <v>13</v>
      </c>
      <c r="B80" s="4">
        <f t="shared" si="1"/>
        <v>39</v>
      </c>
      <c r="C80" s="4">
        <f t="shared" si="2"/>
        <v>0.72</v>
      </c>
      <c r="D80" s="4">
        <f>149.75+1/32</f>
        <v>149.78125</v>
      </c>
      <c r="E80" s="2">
        <v>154.125</v>
      </c>
      <c r="F80" s="4">
        <f t="shared" si="3"/>
        <v>4.34375</v>
      </c>
      <c r="G80" s="13">
        <f t="shared" si="49"/>
        <v>0.98938023</v>
      </c>
      <c r="H80" s="4">
        <f t="shared" si="5"/>
        <v>0</v>
      </c>
      <c r="J80" s="2">
        <f t="shared" si="42"/>
        <v>13</v>
      </c>
      <c r="K80" s="4">
        <f t="shared" si="6"/>
        <v>39</v>
      </c>
      <c r="L80" s="4">
        <f t="shared" si="7"/>
        <v>0.72</v>
      </c>
      <c r="M80" s="4">
        <f>149.75+1/32</f>
        <v>149.78125</v>
      </c>
      <c r="N80" s="2">
        <v>154.125</v>
      </c>
      <c r="O80" s="4">
        <f t="shared" si="8"/>
        <v>4.34375</v>
      </c>
      <c r="P80" s="13">
        <f t="shared" si="50"/>
        <v>0.98938023</v>
      </c>
      <c r="Q80" s="4">
        <f t="shared" si="10"/>
        <v>0</v>
      </c>
      <c r="S80" s="2">
        <f t="shared" si="43"/>
        <v>13</v>
      </c>
      <c r="T80" s="4">
        <f t="shared" si="11"/>
        <v>39</v>
      </c>
      <c r="U80" s="4">
        <f t="shared" si="12"/>
        <v>0.72</v>
      </c>
      <c r="V80" s="4">
        <f>149+13/16</f>
        <v>149.8125</v>
      </c>
      <c r="W80" s="2">
        <f>154+1/16</f>
        <v>154.0625</v>
      </c>
      <c r="X80" s="4">
        <f t="shared" si="13"/>
        <v>4.25</v>
      </c>
      <c r="Y80" s="13">
        <f t="shared" si="51"/>
        <v>0.9856107606</v>
      </c>
      <c r="Z80" s="4">
        <f t="shared" si="15"/>
        <v>0</v>
      </c>
      <c r="AB80" s="2">
        <f t="shared" si="44"/>
        <v>13</v>
      </c>
      <c r="AC80" s="4">
        <f t="shared" si="16"/>
        <v>39</v>
      </c>
      <c r="AD80" s="4">
        <f t="shared" si="17"/>
        <v>0.72</v>
      </c>
      <c r="AE80" s="4">
        <f>149.875-1/32</f>
        <v>149.84375</v>
      </c>
      <c r="AF80" s="4">
        <f>154+1/16</f>
        <v>154.0625</v>
      </c>
      <c r="AG80" s="4">
        <f t="shared" si="18"/>
        <v>4.21875</v>
      </c>
      <c r="AH80" s="13">
        <f t="shared" si="52"/>
        <v>0.9819805061</v>
      </c>
      <c r="AI80" s="4">
        <f t="shared" si="20"/>
        <v>0</v>
      </c>
      <c r="AJ80" s="13"/>
      <c r="AK80" s="2">
        <f t="shared" si="45"/>
        <v>13</v>
      </c>
      <c r="AL80" s="4">
        <f t="shared" si="21"/>
        <v>39</v>
      </c>
      <c r="AM80" s="4">
        <f t="shared" si="22"/>
        <v>0.72</v>
      </c>
      <c r="AP80" s="4">
        <f t="shared" si="23"/>
        <v>0</v>
      </c>
      <c r="AQ80" s="13" t="str">
        <f t="shared" si="53"/>
        <v/>
      </c>
      <c r="AR80" s="4" t="str">
        <f t="shared" si="25"/>
        <v/>
      </c>
      <c r="AS80" s="13"/>
      <c r="AT80" s="2">
        <f t="shared" si="46"/>
        <v>13</v>
      </c>
      <c r="AU80" s="4">
        <f t="shared" si="26"/>
        <v>39</v>
      </c>
      <c r="AV80" s="4">
        <f t="shared" si="27"/>
        <v>0.72</v>
      </c>
      <c r="AY80" s="4">
        <f t="shared" si="28"/>
        <v>0</v>
      </c>
      <c r="AZ80" s="13" t="str">
        <f t="shared" si="54"/>
        <v/>
      </c>
      <c r="BA80" s="4" t="str">
        <f t="shared" si="30"/>
        <v/>
      </c>
      <c r="BB80" s="13"/>
      <c r="BC80" s="2">
        <f t="shared" si="47"/>
        <v>13</v>
      </c>
      <c r="BD80" s="4">
        <f t="shared" si="31"/>
        <v>39</v>
      </c>
      <c r="BE80" s="4">
        <f t="shared" si="32"/>
        <v>0.72</v>
      </c>
      <c r="BH80" s="4">
        <f t="shared" si="33"/>
        <v>0</v>
      </c>
      <c r="BI80" s="13" t="str">
        <f t="shared" si="55"/>
        <v/>
      </c>
      <c r="BJ80" s="4" t="str">
        <f t="shared" si="35"/>
        <v/>
      </c>
      <c r="BK80" s="13"/>
      <c r="BL80" s="2">
        <f t="shared" si="48"/>
        <v>13</v>
      </c>
      <c r="BM80" s="4">
        <f t="shared" si="36"/>
        <v>39</v>
      </c>
      <c r="BN80" s="4">
        <f t="shared" si="37"/>
        <v>0.72</v>
      </c>
      <c r="BQ80" s="4">
        <f t="shared" si="38"/>
        <v>0</v>
      </c>
      <c r="BR80" s="13" t="str">
        <f t="shared" si="56"/>
        <v/>
      </c>
      <c r="BS80" s="4" t="str">
        <f t="shared" si="40"/>
        <v/>
      </c>
      <c r="BT80" s="25"/>
    </row>
    <row r="81">
      <c r="A81" s="2">
        <f t="shared" si="41"/>
        <v>13.5</v>
      </c>
      <c r="B81" s="4">
        <f t="shared" si="1"/>
        <v>40.5</v>
      </c>
      <c r="C81" s="4">
        <f t="shared" si="2"/>
        <v>0.69</v>
      </c>
      <c r="F81" s="4">
        <f t="shared" si="3"/>
        <v>0</v>
      </c>
      <c r="G81" s="13" t="str">
        <f t="shared" si="49"/>
        <v/>
      </c>
      <c r="H81" s="4" t="str">
        <f t="shared" si="5"/>
        <v/>
      </c>
      <c r="J81" s="2">
        <f t="shared" si="42"/>
        <v>13.5</v>
      </c>
      <c r="K81" s="4">
        <f t="shared" si="6"/>
        <v>40.5</v>
      </c>
      <c r="L81" s="4">
        <f t="shared" si="7"/>
        <v>0.69</v>
      </c>
      <c r="O81" s="4">
        <f t="shared" si="8"/>
        <v>0</v>
      </c>
      <c r="P81" s="13" t="str">
        <f t="shared" si="50"/>
        <v/>
      </c>
      <c r="Q81" s="4" t="str">
        <f t="shared" si="10"/>
        <v/>
      </c>
      <c r="S81" s="2">
        <f t="shared" si="43"/>
        <v>13.5</v>
      </c>
      <c r="T81" s="4">
        <f t="shared" si="11"/>
        <v>40.5</v>
      </c>
      <c r="U81" s="4">
        <f t="shared" si="12"/>
        <v>0.69</v>
      </c>
      <c r="X81" s="4">
        <f t="shared" si="13"/>
        <v>0</v>
      </c>
      <c r="Y81" s="13" t="str">
        <f t="shared" si="51"/>
        <v/>
      </c>
      <c r="Z81" s="4" t="str">
        <f t="shared" si="15"/>
        <v/>
      </c>
      <c r="AB81" s="2">
        <f t="shared" si="44"/>
        <v>13.5</v>
      </c>
      <c r="AC81" s="4">
        <f t="shared" si="16"/>
        <v>40.5</v>
      </c>
      <c r="AD81" s="4">
        <f t="shared" si="17"/>
        <v>0.69</v>
      </c>
      <c r="AG81" s="4">
        <f t="shared" si="18"/>
        <v>0</v>
      </c>
      <c r="AH81" s="13" t="str">
        <f t="shared" si="52"/>
        <v/>
      </c>
      <c r="AI81" s="4" t="str">
        <f t="shared" si="20"/>
        <v/>
      </c>
      <c r="AJ81" s="13"/>
      <c r="AK81" s="2">
        <f t="shared" si="45"/>
        <v>13.5</v>
      </c>
      <c r="AL81" s="4">
        <f t="shared" si="21"/>
        <v>40.5</v>
      </c>
      <c r="AM81" s="4">
        <f t="shared" si="22"/>
        <v>0.69</v>
      </c>
      <c r="AP81" s="4">
        <f t="shared" si="23"/>
        <v>0</v>
      </c>
      <c r="AQ81" s="13" t="str">
        <f t="shared" si="53"/>
        <v/>
      </c>
      <c r="AR81" s="4" t="str">
        <f t="shared" si="25"/>
        <v/>
      </c>
      <c r="AS81" s="13"/>
      <c r="AT81" s="2">
        <f t="shared" si="46"/>
        <v>13.5</v>
      </c>
      <c r="AU81" s="4">
        <f t="shared" si="26"/>
        <v>40.5</v>
      </c>
      <c r="AV81" s="4">
        <f t="shared" si="27"/>
        <v>0.69</v>
      </c>
      <c r="AY81" s="4">
        <f t="shared" si="28"/>
        <v>0</v>
      </c>
      <c r="AZ81" s="13" t="str">
        <f t="shared" si="54"/>
        <v/>
      </c>
      <c r="BA81" s="4" t="str">
        <f t="shared" si="30"/>
        <v/>
      </c>
      <c r="BB81" s="13"/>
      <c r="BC81" s="2">
        <f t="shared" si="47"/>
        <v>13.5</v>
      </c>
      <c r="BD81" s="4">
        <f t="shared" si="31"/>
        <v>40.5</v>
      </c>
      <c r="BE81" s="4">
        <f t="shared" si="32"/>
        <v>0.69</v>
      </c>
      <c r="BH81" s="4">
        <f t="shared" si="33"/>
        <v>0</v>
      </c>
      <c r="BI81" s="13" t="str">
        <f t="shared" si="55"/>
        <v/>
      </c>
      <c r="BJ81" s="4" t="str">
        <f t="shared" si="35"/>
        <v/>
      </c>
      <c r="BK81" s="13"/>
      <c r="BL81" s="2">
        <f t="shared" si="48"/>
        <v>13.5</v>
      </c>
      <c r="BM81" s="4">
        <f t="shared" si="36"/>
        <v>40.5</v>
      </c>
      <c r="BN81" s="4">
        <f t="shared" si="37"/>
        <v>0.69</v>
      </c>
      <c r="BQ81" s="4">
        <f t="shared" si="38"/>
        <v>0</v>
      </c>
      <c r="BR81" s="13" t="str">
        <f t="shared" si="56"/>
        <v/>
      </c>
      <c r="BS81" s="4" t="str">
        <f t="shared" si="40"/>
        <v/>
      </c>
      <c r="BT81" s="25"/>
    </row>
    <row r="82">
      <c r="A82" s="2">
        <f t="shared" si="41"/>
        <v>14</v>
      </c>
      <c r="B82" s="4">
        <f t="shared" si="1"/>
        <v>42</v>
      </c>
      <c r="C82" s="4">
        <f t="shared" si="2"/>
        <v>0.66</v>
      </c>
      <c r="D82" s="4">
        <f>149+13/16</f>
        <v>149.8125</v>
      </c>
      <c r="E82" s="4">
        <f>154.125-1/32</f>
        <v>154.09375</v>
      </c>
      <c r="F82" s="4">
        <f t="shared" si="3"/>
        <v>4.28125</v>
      </c>
      <c r="G82" s="13">
        <f t="shared" si="49"/>
        <v>0.982236597</v>
      </c>
      <c r="H82" s="4">
        <f t="shared" si="5"/>
        <v>0</v>
      </c>
      <c r="J82" s="2">
        <f t="shared" si="42"/>
        <v>14</v>
      </c>
      <c r="K82" s="4">
        <f t="shared" si="6"/>
        <v>42</v>
      </c>
      <c r="L82" s="4">
        <f t="shared" si="7"/>
        <v>0.66</v>
      </c>
      <c r="M82" s="4">
        <f>149.875-1/32</f>
        <v>149.84375</v>
      </c>
      <c r="N82" s="4">
        <f>154+1/16</f>
        <v>154.0625</v>
      </c>
      <c r="O82" s="4">
        <f t="shared" si="8"/>
        <v>4.21875</v>
      </c>
      <c r="P82" s="13">
        <f t="shared" si="50"/>
        <v>0.9750406275</v>
      </c>
      <c r="Q82" s="4">
        <f t="shared" si="10"/>
        <v>0.004166502845</v>
      </c>
      <c r="S82" s="2">
        <f t="shared" si="43"/>
        <v>14</v>
      </c>
      <c r="T82" s="4">
        <f t="shared" si="11"/>
        <v>42</v>
      </c>
      <c r="U82" s="4">
        <f t="shared" si="12"/>
        <v>0.66</v>
      </c>
      <c r="V82" s="4">
        <f>149.875+1/32</f>
        <v>149.90625</v>
      </c>
      <c r="W82" s="4">
        <f>154-1/32</f>
        <v>153.96875</v>
      </c>
      <c r="X82" s="4">
        <f t="shared" si="13"/>
        <v>4.0625</v>
      </c>
      <c r="Y82" s="13">
        <f t="shared" si="51"/>
        <v>0.9636241117</v>
      </c>
      <c r="Z82" s="4">
        <f t="shared" si="15"/>
        <v>0.005470410503</v>
      </c>
      <c r="AB82" s="2">
        <f t="shared" si="44"/>
        <v>14</v>
      </c>
      <c r="AC82" s="4">
        <f t="shared" si="16"/>
        <v>42</v>
      </c>
      <c r="AD82" s="4">
        <f t="shared" si="17"/>
        <v>0.66</v>
      </c>
      <c r="AE82" s="4">
        <f>150-1/16</f>
        <v>149.9375</v>
      </c>
      <c r="AF82" s="4">
        <f>154-1/32</f>
        <v>153.96875</v>
      </c>
      <c r="AG82" s="4">
        <f t="shared" si="18"/>
        <v>4.03125</v>
      </c>
      <c r="AH82" s="13">
        <f t="shared" si="52"/>
        <v>0.9599107101</v>
      </c>
      <c r="AI82" s="4">
        <f t="shared" si="20"/>
        <v>0.005683734764</v>
      </c>
      <c r="AJ82" s="13"/>
      <c r="AK82" s="2">
        <f t="shared" si="45"/>
        <v>14</v>
      </c>
      <c r="AL82" s="4">
        <f t="shared" si="21"/>
        <v>42</v>
      </c>
      <c r="AM82" s="4">
        <f t="shared" si="22"/>
        <v>0.66</v>
      </c>
      <c r="AP82" s="4">
        <f t="shared" si="23"/>
        <v>0</v>
      </c>
      <c r="AQ82" s="13" t="str">
        <f t="shared" si="53"/>
        <v/>
      </c>
      <c r="AR82" s="4" t="str">
        <f t="shared" si="25"/>
        <v/>
      </c>
      <c r="AS82" s="13"/>
      <c r="AT82" s="2">
        <f t="shared" si="46"/>
        <v>14</v>
      </c>
      <c r="AU82" s="4">
        <f t="shared" si="26"/>
        <v>42</v>
      </c>
      <c r="AV82" s="4">
        <f t="shared" si="27"/>
        <v>0.66</v>
      </c>
      <c r="AY82" s="4">
        <f t="shared" si="28"/>
        <v>0</v>
      </c>
      <c r="AZ82" s="13" t="str">
        <f t="shared" si="54"/>
        <v/>
      </c>
      <c r="BA82" s="4" t="str">
        <f t="shared" si="30"/>
        <v/>
      </c>
      <c r="BB82" s="13"/>
      <c r="BC82" s="2">
        <f t="shared" si="47"/>
        <v>14</v>
      </c>
      <c r="BD82" s="4">
        <f t="shared" si="31"/>
        <v>42</v>
      </c>
      <c r="BE82" s="4">
        <f t="shared" si="32"/>
        <v>0.66</v>
      </c>
      <c r="BH82" s="4">
        <f t="shared" si="33"/>
        <v>0</v>
      </c>
      <c r="BI82" s="13" t="str">
        <f t="shared" si="55"/>
        <v/>
      </c>
      <c r="BJ82" s="4" t="str">
        <f t="shared" si="35"/>
        <v/>
      </c>
      <c r="BK82" s="13"/>
      <c r="BL82" s="2">
        <f t="shared" si="48"/>
        <v>14</v>
      </c>
      <c r="BM82" s="4">
        <f t="shared" si="36"/>
        <v>42</v>
      </c>
      <c r="BN82" s="4">
        <f t="shared" si="37"/>
        <v>0.66</v>
      </c>
      <c r="BQ82" s="4">
        <f t="shared" si="38"/>
        <v>0</v>
      </c>
      <c r="BR82" s="13" t="str">
        <f t="shared" si="56"/>
        <v/>
      </c>
      <c r="BS82" s="4" t="str">
        <f t="shared" si="40"/>
        <v/>
      </c>
      <c r="BT82" s="25"/>
    </row>
    <row r="83">
      <c r="A83" s="2">
        <f t="shared" si="41"/>
        <v>14.5</v>
      </c>
      <c r="B83" s="4">
        <f t="shared" si="1"/>
        <v>43.5</v>
      </c>
      <c r="C83" s="4">
        <f t="shared" si="2"/>
        <v>0.63</v>
      </c>
      <c r="D83" s="4">
        <f>149.875+1/32</f>
        <v>149.90625</v>
      </c>
      <c r="E83" s="2">
        <v>154.0</v>
      </c>
      <c r="F83" s="4">
        <f t="shared" si="3"/>
        <v>4.09375</v>
      </c>
      <c r="G83" s="13">
        <f t="shared" si="49"/>
        <v>0.9604869657</v>
      </c>
      <c r="H83" s="4">
        <f t="shared" si="5"/>
        <v>0.007346346939</v>
      </c>
      <c r="J83" s="2">
        <f t="shared" si="42"/>
        <v>14.5</v>
      </c>
      <c r="K83" s="4">
        <f t="shared" si="6"/>
        <v>43.5</v>
      </c>
      <c r="L83" s="4">
        <f t="shared" si="7"/>
        <v>0.63</v>
      </c>
      <c r="M83" s="4">
        <f>150-1/16</f>
        <v>149.9375</v>
      </c>
      <c r="N83" s="4">
        <f>154-1/32</f>
        <v>153.96875</v>
      </c>
      <c r="O83" s="4">
        <f t="shared" si="8"/>
        <v>4.03125</v>
      </c>
      <c r="P83" s="13">
        <f t="shared" si="50"/>
        <v>0.9531268039</v>
      </c>
      <c r="Q83" s="4">
        <f t="shared" si="10"/>
        <v>0.00738976111</v>
      </c>
      <c r="S83" s="2">
        <f t="shared" si="43"/>
        <v>14.5</v>
      </c>
      <c r="T83" s="4">
        <f t="shared" si="11"/>
        <v>43.5</v>
      </c>
      <c r="U83" s="4">
        <f t="shared" si="12"/>
        <v>0.63</v>
      </c>
      <c r="V83" s="2">
        <v>150.0</v>
      </c>
      <c r="W83" s="4">
        <f>153.875</f>
        <v>153.875</v>
      </c>
      <c r="X83" s="4">
        <f t="shared" si="13"/>
        <v>3.875</v>
      </c>
      <c r="Y83" s="13">
        <f t="shared" si="51"/>
        <v>0.9411239481</v>
      </c>
      <c r="Z83" s="4">
        <f t="shared" si="15"/>
        <v>0.007909332482</v>
      </c>
      <c r="AB83" s="2">
        <f t="shared" si="44"/>
        <v>14.5</v>
      </c>
      <c r="AC83" s="4">
        <f t="shared" si="16"/>
        <v>43.5</v>
      </c>
      <c r="AD83" s="4">
        <f t="shared" si="17"/>
        <v>0.63</v>
      </c>
      <c r="AE83" s="2">
        <v>150.0</v>
      </c>
      <c r="AF83" s="2">
        <v>153.875</v>
      </c>
      <c r="AG83" s="4">
        <f t="shared" si="18"/>
        <v>3.875</v>
      </c>
      <c r="AH83" s="13">
        <f t="shared" si="52"/>
        <v>0.9411239481</v>
      </c>
      <c r="AI83" s="4">
        <f t="shared" si="20"/>
        <v>0.007726807709</v>
      </c>
      <c r="AJ83" s="13"/>
      <c r="AK83" s="2">
        <f t="shared" si="45"/>
        <v>14.5</v>
      </c>
      <c r="AL83" s="4">
        <f t="shared" si="21"/>
        <v>43.5</v>
      </c>
      <c r="AM83" s="4">
        <f t="shared" si="22"/>
        <v>0.63</v>
      </c>
      <c r="AP83" s="4">
        <f t="shared" si="23"/>
        <v>0</v>
      </c>
      <c r="AQ83" s="13" t="str">
        <f t="shared" si="53"/>
        <v/>
      </c>
      <c r="AR83" s="4" t="str">
        <f t="shared" si="25"/>
        <v/>
      </c>
      <c r="AS83" s="13"/>
      <c r="AT83" s="2">
        <f t="shared" si="46"/>
        <v>14.5</v>
      </c>
      <c r="AU83" s="4">
        <f t="shared" si="26"/>
        <v>43.5</v>
      </c>
      <c r="AV83" s="4">
        <f t="shared" si="27"/>
        <v>0.63</v>
      </c>
      <c r="AY83" s="4">
        <f t="shared" si="28"/>
        <v>0</v>
      </c>
      <c r="AZ83" s="13" t="str">
        <f t="shared" si="54"/>
        <v/>
      </c>
      <c r="BA83" s="4" t="str">
        <f t="shared" si="30"/>
        <v/>
      </c>
      <c r="BB83" s="13"/>
      <c r="BC83" s="2">
        <f t="shared" si="47"/>
        <v>14.5</v>
      </c>
      <c r="BD83" s="4">
        <f t="shared" si="31"/>
        <v>43.5</v>
      </c>
      <c r="BE83" s="4">
        <f t="shared" si="32"/>
        <v>0.63</v>
      </c>
      <c r="BH83" s="4">
        <f t="shared" si="33"/>
        <v>0</v>
      </c>
      <c r="BI83" s="13" t="str">
        <f t="shared" si="55"/>
        <v/>
      </c>
      <c r="BJ83" s="4" t="str">
        <f t="shared" si="35"/>
        <v/>
      </c>
      <c r="BK83" s="13"/>
      <c r="BL83" s="2">
        <f t="shared" si="48"/>
        <v>14.5</v>
      </c>
      <c r="BM83" s="4">
        <f t="shared" si="36"/>
        <v>43.5</v>
      </c>
      <c r="BN83" s="4">
        <f t="shared" si="37"/>
        <v>0.63</v>
      </c>
      <c r="BQ83" s="4">
        <f t="shared" si="38"/>
        <v>0</v>
      </c>
      <c r="BR83" s="13" t="str">
        <f t="shared" si="56"/>
        <v/>
      </c>
      <c r="BS83" s="4" t="str">
        <f t="shared" si="40"/>
        <v/>
      </c>
      <c r="BT83" s="25"/>
    </row>
    <row r="84">
      <c r="A84" s="2">
        <f t="shared" si="41"/>
        <v>15</v>
      </c>
      <c r="B84" s="4">
        <f t="shared" si="1"/>
        <v>45</v>
      </c>
      <c r="C84" s="4">
        <f t="shared" si="2"/>
        <v>0.6</v>
      </c>
      <c r="D84" s="4">
        <f>150.125+1/32</f>
        <v>150.15625</v>
      </c>
      <c r="E84" s="2">
        <v>153.75</v>
      </c>
      <c r="F84" s="4">
        <f t="shared" si="3"/>
        <v>3.59375</v>
      </c>
      <c r="G84" s="13">
        <f t="shared" si="49"/>
        <v>0.8999217493</v>
      </c>
      <c r="H84" s="4">
        <f t="shared" si="5"/>
        <v>0.01323945926</v>
      </c>
      <c r="J84" s="2">
        <f t="shared" si="42"/>
        <v>15</v>
      </c>
      <c r="K84" s="4">
        <f t="shared" si="6"/>
        <v>45</v>
      </c>
      <c r="L84" s="4">
        <f t="shared" si="7"/>
        <v>0.6</v>
      </c>
      <c r="M84" s="4">
        <f>150.125</f>
        <v>150.125</v>
      </c>
      <c r="N84" s="4">
        <f>153.75+1/32</f>
        <v>153.78125</v>
      </c>
      <c r="O84" s="4">
        <f t="shared" si="8"/>
        <v>3.65625</v>
      </c>
      <c r="P84" s="13">
        <f t="shared" si="50"/>
        <v>0.907713425</v>
      </c>
      <c r="Q84" s="4">
        <f t="shared" si="10"/>
        <v>0.01120877893</v>
      </c>
      <c r="S84" s="2">
        <f t="shared" si="43"/>
        <v>15</v>
      </c>
      <c r="T84" s="4">
        <f t="shared" si="11"/>
        <v>45</v>
      </c>
      <c r="U84" s="4">
        <f t="shared" si="12"/>
        <v>0.6</v>
      </c>
      <c r="V84" s="4">
        <f>150.125</f>
        <v>150.125</v>
      </c>
      <c r="W84" s="2">
        <v>153.75</v>
      </c>
      <c r="X84" s="4">
        <f t="shared" si="13"/>
        <v>3.625</v>
      </c>
      <c r="Y84" s="13">
        <f t="shared" si="51"/>
        <v>0.9102589898</v>
      </c>
      <c r="Z84" s="4">
        <f t="shared" si="15"/>
        <v>0.01036112856</v>
      </c>
      <c r="AB84" s="2">
        <f t="shared" si="44"/>
        <v>15</v>
      </c>
      <c r="AC84" s="4">
        <f t="shared" si="16"/>
        <v>45</v>
      </c>
      <c r="AD84" s="4">
        <f t="shared" si="17"/>
        <v>0.6</v>
      </c>
      <c r="AE84" s="4">
        <f>150.125</f>
        <v>150.125</v>
      </c>
      <c r="AF84" s="4">
        <f>153.75+1/32</f>
        <v>153.78125</v>
      </c>
      <c r="AG84" s="4">
        <f t="shared" si="18"/>
        <v>3.65625</v>
      </c>
      <c r="AH84" s="13">
        <f t="shared" si="52"/>
        <v>0.9141741003</v>
      </c>
      <c r="AI84" s="4">
        <f t="shared" si="20"/>
        <v>0.009509543249</v>
      </c>
      <c r="AJ84" s="13"/>
      <c r="AK84" s="2">
        <f t="shared" si="45"/>
        <v>15</v>
      </c>
      <c r="AL84" s="4">
        <f t="shared" si="21"/>
        <v>45</v>
      </c>
      <c r="AM84" s="4">
        <f t="shared" si="22"/>
        <v>0.6</v>
      </c>
      <c r="AN84" s="4">
        <f>150-1/32</f>
        <v>149.96875</v>
      </c>
      <c r="AO84" s="4">
        <f>154-3/16</f>
        <v>153.8125</v>
      </c>
      <c r="AP84" s="4">
        <f t="shared" si="23"/>
        <v>3.84375</v>
      </c>
      <c r="AQ84" s="13">
        <f t="shared" si="53"/>
        <v>0.9475284792</v>
      </c>
      <c r="AR84" s="4">
        <f t="shared" si="25"/>
        <v>0.01444278743</v>
      </c>
      <c r="AS84" s="13"/>
      <c r="AT84" s="2">
        <f t="shared" si="46"/>
        <v>15</v>
      </c>
      <c r="AU84" s="4">
        <f t="shared" si="26"/>
        <v>45</v>
      </c>
      <c r="AV84" s="4">
        <f t="shared" si="27"/>
        <v>0.6</v>
      </c>
      <c r="AW84" s="4">
        <f>150</f>
        <v>150</v>
      </c>
      <c r="AX84" s="4">
        <f>154-3/16</f>
        <v>153.8125</v>
      </c>
      <c r="AY84" s="4">
        <f t="shared" si="28"/>
        <v>3.8125</v>
      </c>
      <c r="AZ84" s="13">
        <f t="shared" si="54"/>
        <v>0.9436688767</v>
      </c>
      <c r="BA84" s="4">
        <f t="shared" si="30"/>
        <v>0.0164689184</v>
      </c>
      <c r="BB84" s="13"/>
      <c r="BC84" s="2">
        <f t="shared" si="47"/>
        <v>15</v>
      </c>
      <c r="BD84" s="4">
        <f t="shared" si="31"/>
        <v>45</v>
      </c>
      <c r="BE84" s="4">
        <f t="shared" si="32"/>
        <v>0.6</v>
      </c>
      <c r="BH84" s="4">
        <f t="shared" si="33"/>
        <v>0</v>
      </c>
      <c r="BI84" s="13" t="str">
        <f t="shared" si="55"/>
        <v/>
      </c>
      <c r="BJ84" s="4" t="str">
        <f t="shared" si="35"/>
        <v/>
      </c>
      <c r="BK84" s="13"/>
      <c r="BL84" s="2">
        <f t="shared" si="48"/>
        <v>15</v>
      </c>
      <c r="BM84" s="4">
        <f t="shared" si="36"/>
        <v>45</v>
      </c>
      <c r="BN84" s="4">
        <f t="shared" si="37"/>
        <v>0.6</v>
      </c>
      <c r="BQ84" s="4">
        <f t="shared" si="38"/>
        <v>0</v>
      </c>
      <c r="BR84" s="13" t="str">
        <f t="shared" si="56"/>
        <v/>
      </c>
      <c r="BS84" s="4" t="str">
        <f t="shared" si="40"/>
        <v/>
      </c>
      <c r="BT84" s="25"/>
    </row>
    <row r="85">
      <c r="A85" s="2">
        <f t="shared" si="41"/>
        <v>15.5</v>
      </c>
      <c r="B85" s="4">
        <f t="shared" si="1"/>
        <v>46.5</v>
      </c>
      <c r="C85" s="4">
        <f t="shared" si="2"/>
        <v>0.57</v>
      </c>
      <c r="D85" s="4">
        <f>150.5-1/32</f>
        <v>150.46875</v>
      </c>
      <c r="E85" s="4">
        <f>153.375+1/32</f>
        <v>153.40625</v>
      </c>
      <c r="F85" s="4">
        <f t="shared" si="3"/>
        <v>2.9375</v>
      </c>
      <c r="G85" s="13">
        <f t="shared" si="49"/>
        <v>0.8136165135</v>
      </c>
      <c r="H85" s="4">
        <f t="shared" si="5"/>
        <v>0.01868699083</v>
      </c>
      <c r="J85" s="2">
        <f t="shared" si="42"/>
        <v>15.5</v>
      </c>
      <c r="K85" s="4">
        <f t="shared" si="6"/>
        <v>46.5</v>
      </c>
      <c r="L85" s="4">
        <f t="shared" si="7"/>
        <v>0.57</v>
      </c>
      <c r="M85" s="4">
        <f>150+5/16</f>
        <v>150.3125</v>
      </c>
      <c r="N85" s="4">
        <f>153.625-1/32</f>
        <v>153.59375</v>
      </c>
      <c r="O85" s="4">
        <f t="shared" si="8"/>
        <v>3.28125</v>
      </c>
      <c r="P85" s="13">
        <f t="shared" si="50"/>
        <v>0.8599050062</v>
      </c>
      <c r="Q85" s="4">
        <f t="shared" si="10"/>
        <v>0.0145985814</v>
      </c>
      <c r="S85" s="2">
        <f t="shared" si="43"/>
        <v>15.5</v>
      </c>
      <c r="T85" s="4">
        <f t="shared" si="11"/>
        <v>46.5</v>
      </c>
      <c r="U85" s="4">
        <f t="shared" si="12"/>
        <v>0.57</v>
      </c>
      <c r="V85" s="4">
        <f>150.25</f>
        <v>150.25</v>
      </c>
      <c r="W85" s="2">
        <v>153.625</v>
      </c>
      <c r="X85" s="4">
        <f t="shared" si="13"/>
        <v>3.375</v>
      </c>
      <c r="Y85" s="13">
        <f t="shared" si="51"/>
        <v>0.8783100657</v>
      </c>
      <c r="Z85" s="4">
        <f t="shared" si="15"/>
        <v>0.01284267507</v>
      </c>
      <c r="AB85" s="2">
        <f t="shared" si="44"/>
        <v>15.5</v>
      </c>
      <c r="AC85" s="4">
        <f t="shared" si="16"/>
        <v>46.5</v>
      </c>
      <c r="AD85" s="4">
        <f t="shared" si="17"/>
        <v>0.57</v>
      </c>
      <c r="AE85" s="4">
        <f>150+3/16</f>
        <v>150.1875</v>
      </c>
      <c r="AF85" s="4">
        <f>153+11/16</f>
        <v>153.6875</v>
      </c>
      <c r="AG85" s="4">
        <f t="shared" si="18"/>
        <v>3.5</v>
      </c>
      <c r="AH85" s="13">
        <f t="shared" si="52"/>
        <v>0.894427191</v>
      </c>
      <c r="AI85" s="4">
        <f t="shared" si="20"/>
        <v>0.01113086161</v>
      </c>
      <c r="AJ85" s="13"/>
      <c r="AK85" s="2">
        <f t="shared" si="45"/>
        <v>15.5</v>
      </c>
      <c r="AL85" s="4">
        <f t="shared" si="21"/>
        <v>46.5</v>
      </c>
      <c r="AM85" s="4">
        <f t="shared" si="22"/>
        <v>0.57</v>
      </c>
      <c r="AP85" s="4">
        <f t="shared" si="23"/>
        <v>0</v>
      </c>
      <c r="AQ85" s="13" t="str">
        <f t="shared" si="53"/>
        <v/>
      </c>
      <c r="AR85" s="4" t="str">
        <f t="shared" si="25"/>
        <v/>
      </c>
      <c r="AS85" s="13"/>
      <c r="AT85" s="2">
        <f t="shared" si="46"/>
        <v>15.5</v>
      </c>
      <c r="AU85" s="4">
        <f t="shared" si="26"/>
        <v>46.5</v>
      </c>
      <c r="AV85" s="4">
        <f t="shared" si="27"/>
        <v>0.57</v>
      </c>
      <c r="AY85" s="4">
        <f t="shared" si="28"/>
        <v>0</v>
      </c>
      <c r="AZ85" s="13" t="str">
        <f t="shared" si="54"/>
        <v/>
      </c>
      <c r="BA85" s="4" t="str">
        <f t="shared" si="30"/>
        <v/>
      </c>
      <c r="BB85" s="13"/>
      <c r="BC85" s="2">
        <f t="shared" si="47"/>
        <v>15.5</v>
      </c>
      <c r="BD85" s="4">
        <f t="shared" si="31"/>
        <v>46.5</v>
      </c>
      <c r="BE85" s="4">
        <f t="shared" si="32"/>
        <v>0.57</v>
      </c>
      <c r="BH85" s="4">
        <f t="shared" si="33"/>
        <v>0</v>
      </c>
      <c r="BI85" s="13" t="str">
        <f t="shared" si="55"/>
        <v/>
      </c>
      <c r="BJ85" s="4" t="str">
        <f t="shared" si="35"/>
        <v/>
      </c>
      <c r="BK85" s="13"/>
      <c r="BL85" s="2">
        <f t="shared" si="48"/>
        <v>15.5</v>
      </c>
      <c r="BM85" s="4">
        <f t="shared" si="36"/>
        <v>46.5</v>
      </c>
      <c r="BN85" s="4">
        <f t="shared" si="37"/>
        <v>0.57</v>
      </c>
      <c r="BQ85" s="4">
        <f t="shared" si="38"/>
        <v>0</v>
      </c>
      <c r="BR85" s="13" t="str">
        <f t="shared" si="56"/>
        <v/>
      </c>
      <c r="BS85" s="4" t="str">
        <f t="shared" si="40"/>
        <v/>
      </c>
      <c r="BT85" s="25"/>
    </row>
    <row r="86">
      <c r="A86" s="2">
        <f t="shared" si="41"/>
        <v>16</v>
      </c>
      <c r="B86" s="4">
        <f t="shared" si="1"/>
        <v>48</v>
      </c>
      <c r="C86" s="4">
        <f t="shared" si="2"/>
        <v>0.54</v>
      </c>
      <c r="D86" s="4">
        <f>150.875-1/32</f>
        <v>150.84375</v>
      </c>
      <c r="E86" s="4">
        <f>153+1/16</f>
        <v>153.0625</v>
      </c>
      <c r="F86" s="4">
        <f t="shared" si="3"/>
        <v>2.21875</v>
      </c>
      <c r="G86" s="13">
        <f t="shared" si="49"/>
        <v>0.7071067812</v>
      </c>
      <c r="H86" s="4">
        <f t="shared" si="5"/>
        <v>0.02147515934</v>
      </c>
      <c r="J86" s="2">
        <f t="shared" si="42"/>
        <v>16</v>
      </c>
      <c r="K86" s="4">
        <f t="shared" si="6"/>
        <v>48</v>
      </c>
      <c r="L86" s="4">
        <f t="shared" si="7"/>
        <v>0.54</v>
      </c>
      <c r="M86" s="4">
        <f>150.5+1/32</f>
        <v>150.53125</v>
      </c>
      <c r="N86" s="2">
        <v>153.375</v>
      </c>
      <c r="O86" s="4">
        <f t="shared" si="8"/>
        <v>2.84375</v>
      </c>
      <c r="P86" s="13">
        <f t="shared" si="50"/>
        <v>0.8005279948</v>
      </c>
      <c r="Q86" s="4">
        <f t="shared" si="10"/>
        <v>0.01689639955</v>
      </c>
      <c r="S86" s="2">
        <f t="shared" si="43"/>
        <v>16</v>
      </c>
      <c r="T86" s="4">
        <f t="shared" si="11"/>
        <v>48</v>
      </c>
      <c r="U86" s="4">
        <f t="shared" si="12"/>
        <v>0.54</v>
      </c>
      <c r="V86" s="4">
        <f>150.375+1/32</f>
        <v>150.40625</v>
      </c>
      <c r="W86" s="4">
        <f>153+7/16</f>
        <v>153.4375</v>
      </c>
      <c r="X86" s="4">
        <f t="shared" si="13"/>
        <v>3.03125</v>
      </c>
      <c r="Y86" s="13">
        <f t="shared" si="51"/>
        <v>0.8323804075</v>
      </c>
      <c r="Z86" s="4">
        <f t="shared" si="15"/>
        <v>0.01447908679</v>
      </c>
      <c r="AB86" s="2">
        <f t="shared" si="44"/>
        <v>16</v>
      </c>
      <c r="AC86" s="4">
        <f t="shared" si="16"/>
        <v>48</v>
      </c>
      <c r="AD86" s="4">
        <f t="shared" si="17"/>
        <v>0.54</v>
      </c>
      <c r="AE86" s="4">
        <f>150+5/16</f>
        <v>150.3125</v>
      </c>
      <c r="AF86" s="4">
        <f>153+9/16</f>
        <v>153.5625</v>
      </c>
      <c r="AG86" s="4">
        <f t="shared" si="18"/>
        <v>3.25</v>
      </c>
      <c r="AH86" s="13">
        <f t="shared" si="52"/>
        <v>0.8618916074</v>
      </c>
      <c r="AI86" s="4">
        <f t="shared" si="20"/>
        <v>0.01248819509</v>
      </c>
      <c r="AJ86" s="13"/>
      <c r="AK86" s="2">
        <f t="shared" si="45"/>
        <v>16</v>
      </c>
      <c r="AL86" s="4">
        <f t="shared" si="21"/>
        <v>48</v>
      </c>
      <c r="AM86" s="4">
        <f t="shared" si="22"/>
        <v>0.54</v>
      </c>
      <c r="AN86" s="4">
        <f>150.125+1/32</f>
        <v>150.15625</v>
      </c>
      <c r="AO86" s="4">
        <f>153.625+1/32</f>
        <v>153.65625</v>
      </c>
      <c r="AP86" s="4">
        <f t="shared" si="23"/>
        <v>3.5</v>
      </c>
      <c r="AQ86" s="13">
        <f t="shared" si="53"/>
        <v>0.9041671572</v>
      </c>
      <c r="AR86" s="4">
        <f t="shared" si="25"/>
        <v>0.02062194071</v>
      </c>
      <c r="AS86" s="13"/>
      <c r="AT86" s="2">
        <f t="shared" si="46"/>
        <v>16</v>
      </c>
      <c r="AU86" s="4">
        <f t="shared" si="26"/>
        <v>48</v>
      </c>
      <c r="AV86" s="4">
        <f t="shared" si="27"/>
        <v>0.54</v>
      </c>
      <c r="AW86" s="4">
        <f>150+7/32</f>
        <v>150.21875</v>
      </c>
      <c r="AX86" s="4">
        <f>153+9/16</f>
        <v>153.5625</v>
      </c>
      <c r="AY86" s="4">
        <f t="shared" si="28"/>
        <v>3.34375</v>
      </c>
      <c r="AZ86" s="13">
        <f t="shared" si="54"/>
        <v>0.883754433</v>
      </c>
      <c r="BA86" s="4">
        <f t="shared" si="30"/>
        <v>0.02279502156</v>
      </c>
      <c r="BB86" s="13"/>
      <c r="BC86" s="2">
        <f t="shared" si="47"/>
        <v>16</v>
      </c>
      <c r="BD86" s="4">
        <f t="shared" si="31"/>
        <v>48</v>
      </c>
      <c r="BE86" s="4">
        <f t="shared" si="32"/>
        <v>0.54</v>
      </c>
      <c r="BH86" s="4">
        <f t="shared" si="33"/>
        <v>0</v>
      </c>
      <c r="BI86" s="13" t="str">
        <f t="shared" si="55"/>
        <v/>
      </c>
      <c r="BJ86" s="4" t="str">
        <f t="shared" si="35"/>
        <v/>
      </c>
      <c r="BK86" s="13"/>
      <c r="BL86" s="2">
        <f t="shared" si="48"/>
        <v>16</v>
      </c>
      <c r="BM86" s="4">
        <f t="shared" si="36"/>
        <v>48</v>
      </c>
      <c r="BN86" s="4">
        <f t="shared" si="37"/>
        <v>0.54</v>
      </c>
      <c r="BQ86" s="4">
        <f t="shared" si="38"/>
        <v>0</v>
      </c>
      <c r="BR86" s="13" t="str">
        <f t="shared" si="56"/>
        <v/>
      </c>
      <c r="BS86" s="4" t="str">
        <f t="shared" si="40"/>
        <v/>
      </c>
      <c r="BT86" s="25"/>
    </row>
    <row r="87">
      <c r="A87" s="2">
        <f t="shared" si="41"/>
        <v>16.5</v>
      </c>
      <c r="B87" s="4">
        <f t="shared" si="1"/>
        <v>49.5</v>
      </c>
      <c r="C87" s="4">
        <f t="shared" si="2"/>
        <v>0.51</v>
      </c>
      <c r="D87" s="2">
        <v>151.0</v>
      </c>
      <c r="E87" s="2">
        <v>152.875</v>
      </c>
      <c r="F87" s="4">
        <f t="shared" si="3"/>
        <v>1.875</v>
      </c>
      <c r="G87" s="13">
        <f t="shared" si="49"/>
        <v>0.650027085</v>
      </c>
      <c r="H87" s="4">
        <f t="shared" si="5"/>
        <v>0.02122619794</v>
      </c>
      <c r="J87" s="2">
        <f t="shared" si="42"/>
        <v>16.5</v>
      </c>
      <c r="K87" s="4">
        <f t="shared" si="6"/>
        <v>49.5</v>
      </c>
      <c r="L87" s="4">
        <f t="shared" si="7"/>
        <v>0.51</v>
      </c>
      <c r="M87" s="4">
        <f>150+11/16</f>
        <v>150.6875</v>
      </c>
      <c r="N87" s="2">
        <v>153.25</v>
      </c>
      <c r="O87" s="4">
        <f t="shared" si="8"/>
        <v>2.5625</v>
      </c>
      <c r="P87" s="13">
        <f t="shared" si="50"/>
        <v>0.75991104</v>
      </c>
      <c r="Q87" s="4">
        <f t="shared" si="10"/>
        <v>0.01765310169</v>
      </c>
      <c r="S87" s="2">
        <f t="shared" si="43"/>
        <v>16.5</v>
      </c>
      <c r="T87" s="4">
        <f t="shared" si="11"/>
        <v>49.5</v>
      </c>
      <c r="U87" s="4">
        <f t="shared" si="12"/>
        <v>0.51</v>
      </c>
      <c r="V87" s="4">
        <f>150.5</f>
        <v>150.5</v>
      </c>
      <c r="W87" s="2">
        <v>153.375</v>
      </c>
      <c r="X87" s="4">
        <f t="shared" si="13"/>
        <v>2.875</v>
      </c>
      <c r="Y87" s="13">
        <f t="shared" si="51"/>
        <v>0.8106434834</v>
      </c>
      <c r="Z87" s="4">
        <f t="shared" si="15"/>
        <v>0.01504522608</v>
      </c>
      <c r="AB87" s="2">
        <f t="shared" si="44"/>
        <v>16.5</v>
      </c>
      <c r="AC87" s="4">
        <f t="shared" si="16"/>
        <v>49.5</v>
      </c>
      <c r="AD87" s="4">
        <f t="shared" si="17"/>
        <v>0.51</v>
      </c>
      <c r="AE87" s="4">
        <f>150.375+1/32</f>
        <v>150.40625</v>
      </c>
      <c r="AF87" s="2">
        <v>153.5</v>
      </c>
      <c r="AG87" s="4">
        <f t="shared" si="18"/>
        <v>3.09375</v>
      </c>
      <c r="AH87" s="13">
        <f t="shared" si="52"/>
        <v>0.8409178659</v>
      </c>
      <c r="AI87" s="4">
        <f t="shared" si="20"/>
        <v>0.01312448556</v>
      </c>
      <c r="AJ87" s="13"/>
      <c r="AK87" s="2">
        <f t="shared" si="45"/>
        <v>16.5</v>
      </c>
      <c r="AL87" s="4">
        <f t="shared" si="21"/>
        <v>49.5</v>
      </c>
      <c r="AM87" s="4">
        <f t="shared" si="22"/>
        <v>0.51</v>
      </c>
      <c r="AP87" s="4">
        <f t="shared" si="23"/>
        <v>0</v>
      </c>
      <c r="AQ87" s="13" t="str">
        <f t="shared" si="53"/>
        <v/>
      </c>
      <c r="AR87" s="4" t="str">
        <f t="shared" si="25"/>
        <v/>
      </c>
      <c r="AS87" s="13"/>
      <c r="AT87" s="2">
        <f t="shared" si="46"/>
        <v>16.5</v>
      </c>
      <c r="AU87" s="4">
        <f t="shared" si="26"/>
        <v>49.5</v>
      </c>
      <c r="AV87" s="4">
        <f t="shared" si="27"/>
        <v>0.51</v>
      </c>
      <c r="AY87" s="4">
        <f t="shared" si="28"/>
        <v>0</v>
      </c>
      <c r="AZ87" s="13" t="str">
        <f t="shared" si="54"/>
        <v/>
      </c>
      <c r="BA87" s="4" t="str">
        <f t="shared" si="30"/>
        <v/>
      </c>
      <c r="BB87" s="13"/>
      <c r="BC87" s="2">
        <f t="shared" si="47"/>
        <v>16.5</v>
      </c>
      <c r="BD87" s="4">
        <f t="shared" si="31"/>
        <v>49.5</v>
      </c>
      <c r="BE87" s="4">
        <f t="shared" si="32"/>
        <v>0.51</v>
      </c>
      <c r="BH87" s="4">
        <f t="shared" si="33"/>
        <v>0</v>
      </c>
      <c r="BI87" s="13" t="str">
        <f t="shared" si="55"/>
        <v/>
      </c>
      <c r="BJ87" s="4" t="str">
        <f t="shared" si="35"/>
        <v/>
      </c>
      <c r="BK87" s="13"/>
      <c r="BL87" s="2">
        <f t="shared" si="48"/>
        <v>16.5</v>
      </c>
      <c r="BM87" s="4">
        <f t="shared" si="36"/>
        <v>49.5</v>
      </c>
      <c r="BN87" s="4">
        <f t="shared" si="37"/>
        <v>0.51</v>
      </c>
      <c r="BQ87" s="4">
        <f t="shared" si="38"/>
        <v>0</v>
      </c>
      <c r="BR87" s="13" t="str">
        <f t="shared" si="56"/>
        <v/>
      </c>
      <c r="BS87" s="4" t="str">
        <f t="shared" si="40"/>
        <v/>
      </c>
      <c r="BT87" s="25"/>
    </row>
    <row r="88">
      <c r="A88" s="2">
        <f t="shared" si="41"/>
        <v>17</v>
      </c>
      <c r="B88" s="4">
        <f t="shared" si="1"/>
        <v>51</v>
      </c>
      <c r="C88" s="4">
        <f t="shared" si="2"/>
        <v>0.48</v>
      </c>
      <c r="D88" s="2">
        <v>151.0</v>
      </c>
      <c r="E88" s="2">
        <v>152.875</v>
      </c>
      <c r="F88" s="4">
        <f t="shared" si="3"/>
        <v>1.875</v>
      </c>
      <c r="G88" s="13">
        <f t="shared" si="49"/>
        <v>0.650027085</v>
      </c>
      <c r="H88" s="4">
        <f t="shared" si="5"/>
        <v>0.01880620687</v>
      </c>
      <c r="J88" s="2">
        <f t="shared" si="42"/>
        <v>17</v>
      </c>
      <c r="K88" s="4">
        <f t="shared" si="6"/>
        <v>51</v>
      </c>
      <c r="L88" s="4">
        <f t="shared" si="7"/>
        <v>0.48</v>
      </c>
      <c r="M88" s="2">
        <v>150.75</v>
      </c>
      <c r="N88" s="2">
        <v>153.125</v>
      </c>
      <c r="O88" s="4">
        <f t="shared" si="8"/>
        <v>2.375</v>
      </c>
      <c r="P88" s="13">
        <f t="shared" si="50"/>
        <v>0.7315813472</v>
      </c>
      <c r="Q88" s="4">
        <f t="shared" si="10"/>
        <v>0.01711671132</v>
      </c>
      <c r="S88" s="2">
        <f t="shared" si="43"/>
        <v>17</v>
      </c>
      <c r="T88" s="4">
        <f t="shared" si="11"/>
        <v>51</v>
      </c>
      <c r="U88" s="4">
        <f t="shared" si="12"/>
        <v>0.48</v>
      </c>
      <c r="V88" s="4">
        <f>150.625-1/32</f>
        <v>150.59375</v>
      </c>
      <c r="W88" s="4">
        <f>153.25+1/32</f>
        <v>153.28125</v>
      </c>
      <c r="X88" s="4">
        <f t="shared" si="13"/>
        <v>2.6875</v>
      </c>
      <c r="Y88" s="13">
        <f t="shared" si="51"/>
        <v>0.7837638128</v>
      </c>
      <c r="Z88" s="4">
        <f t="shared" si="15"/>
        <v>0.01507191533</v>
      </c>
      <c r="AB88" s="2">
        <f t="shared" si="44"/>
        <v>17</v>
      </c>
      <c r="AC88" s="4">
        <f t="shared" si="16"/>
        <v>51</v>
      </c>
      <c r="AD88" s="4">
        <f t="shared" si="17"/>
        <v>0.48</v>
      </c>
      <c r="AE88" s="4">
        <f>150.5-1/32</f>
        <v>150.46875</v>
      </c>
      <c r="AF88" s="4">
        <f>153.375+1/32</f>
        <v>153.40625</v>
      </c>
      <c r="AG88" s="4">
        <f t="shared" si="18"/>
        <v>2.9375</v>
      </c>
      <c r="AH88" s="13">
        <f t="shared" si="52"/>
        <v>0.8194074514</v>
      </c>
      <c r="AI88" s="4">
        <f t="shared" si="20"/>
        <v>0.01320459875</v>
      </c>
      <c r="AJ88" s="13"/>
      <c r="AK88" s="2">
        <f t="shared" si="45"/>
        <v>17</v>
      </c>
      <c r="AL88" s="4">
        <f t="shared" si="21"/>
        <v>51</v>
      </c>
      <c r="AM88" s="4">
        <f t="shared" si="22"/>
        <v>0.48</v>
      </c>
      <c r="AN88" s="4">
        <f>150.375</f>
        <v>150.375</v>
      </c>
      <c r="AO88" s="4">
        <f>153.5-1/16</f>
        <v>153.4375</v>
      </c>
      <c r="AP88" s="4">
        <f t="shared" si="23"/>
        <v>3.0625</v>
      </c>
      <c r="AQ88" s="13">
        <f t="shared" si="53"/>
        <v>0.8457709307</v>
      </c>
      <c r="AR88" s="4">
        <f t="shared" si="25"/>
        <v>0.02396084047</v>
      </c>
      <c r="AS88" s="13"/>
      <c r="AT88" s="2">
        <f t="shared" si="46"/>
        <v>17</v>
      </c>
      <c r="AU88" s="4">
        <f t="shared" si="26"/>
        <v>51</v>
      </c>
      <c r="AV88" s="4">
        <f t="shared" si="27"/>
        <v>0.48</v>
      </c>
      <c r="AW88" s="4">
        <f>150+7/16-1/32</f>
        <v>150.40625</v>
      </c>
      <c r="AX88" s="4">
        <f>153.375+1/32</f>
        <v>153.40625</v>
      </c>
      <c r="AY88" s="4">
        <f t="shared" si="28"/>
        <v>3</v>
      </c>
      <c r="AZ88" s="13">
        <f t="shared" si="54"/>
        <v>0.8370961277</v>
      </c>
      <c r="BA88" s="4">
        <f t="shared" si="30"/>
        <v>0.02359576028</v>
      </c>
      <c r="BB88" s="13"/>
      <c r="BC88" s="2">
        <f t="shared" si="47"/>
        <v>17</v>
      </c>
      <c r="BD88" s="4">
        <f t="shared" si="31"/>
        <v>51</v>
      </c>
      <c r="BE88" s="4">
        <f t="shared" si="32"/>
        <v>0.48</v>
      </c>
      <c r="BH88" s="4">
        <f t="shared" si="33"/>
        <v>0</v>
      </c>
      <c r="BI88" s="13" t="str">
        <f t="shared" si="55"/>
        <v/>
      </c>
      <c r="BJ88" s="4" t="str">
        <f t="shared" si="35"/>
        <v/>
      </c>
      <c r="BK88" s="13"/>
      <c r="BL88" s="2">
        <f t="shared" si="48"/>
        <v>17</v>
      </c>
      <c r="BM88" s="4">
        <f t="shared" si="36"/>
        <v>51</v>
      </c>
      <c r="BN88" s="4">
        <f t="shared" si="37"/>
        <v>0.48</v>
      </c>
      <c r="BQ88" s="4">
        <f t="shared" si="38"/>
        <v>0</v>
      </c>
      <c r="BR88" s="13" t="str">
        <f t="shared" si="56"/>
        <v/>
      </c>
      <c r="BS88" s="4" t="str">
        <f t="shared" si="40"/>
        <v/>
      </c>
      <c r="BT88" s="25"/>
    </row>
    <row r="89">
      <c r="A89" s="2">
        <f t="shared" si="41"/>
        <v>17.5</v>
      </c>
      <c r="B89" s="4">
        <f t="shared" si="1"/>
        <v>52.5</v>
      </c>
      <c r="C89" s="4">
        <f t="shared" si="2"/>
        <v>0.45</v>
      </c>
      <c r="D89" s="4">
        <f>150.75+1/32</f>
        <v>150.78125</v>
      </c>
      <c r="E89" s="4">
        <f>153.125-1/32</f>
        <v>153.09375</v>
      </c>
      <c r="F89" s="4">
        <f t="shared" si="3"/>
        <v>2.3125</v>
      </c>
      <c r="G89" s="13">
        <f t="shared" si="49"/>
        <v>0.7218911002</v>
      </c>
      <c r="H89" s="4">
        <f t="shared" si="5"/>
        <v>0.01396907727</v>
      </c>
      <c r="J89" s="2">
        <f t="shared" si="42"/>
        <v>17.5</v>
      </c>
      <c r="K89" s="4">
        <f t="shared" si="6"/>
        <v>52.5</v>
      </c>
      <c r="L89" s="4">
        <f t="shared" si="7"/>
        <v>0.45</v>
      </c>
      <c r="M89" s="4">
        <f>150.75</f>
        <v>150.75</v>
      </c>
      <c r="N89" s="4">
        <f>153.125+1/32</f>
        <v>153.15625</v>
      </c>
      <c r="O89" s="4">
        <f t="shared" si="8"/>
        <v>2.40625</v>
      </c>
      <c r="P89" s="13">
        <f t="shared" si="50"/>
        <v>0.7363786534</v>
      </c>
      <c r="Q89" s="4">
        <f t="shared" si="10"/>
        <v>0.0151641277</v>
      </c>
      <c r="S89" s="2">
        <f t="shared" si="43"/>
        <v>17.5</v>
      </c>
      <c r="T89" s="4">
        <f t="shared" si="11"/>
        <v>52.5</v>
      </c>
      <c r="U89" s="4">
        <f t="shared" si="12"/>
        <v>0.45</v>
      </c>
      <c r="V89" s="4">
        <f>150.625</f>
        <v>150.625</v>
      </c>
      <c r="W89" s="2">
        <v>153.25</v>
      </c>
      <c r="X89" s="4">
        <f t="shared" si="13"/>
        <v>2.625</v>
      </c>
      <c r="Y89" s="13">
        <f t="shared" si="51"/>
        <v>0.7745966692</v>
      </c>
      <c r="Z89" s="4">
        <f t="shared" si="15"/>
        <v>0.01411353926</v>
      </c>
      <c r="AB89" s="2">
        <f t="shared" si="44"/>
        <v>17.5</v>
      </c>
      <c r="AC89" s="4">
        <f t="shared" si="16"/>
        <v>52.5</v>
      </c>
      <c r="AD89" s="4">
        <f t="shared" si="17"/>
        <v>0.45</v>
      </c>
      <c r="AE89" s="4">
        <f t="shared" ref="AE89:AE90" si="57">150.5</f>
        <v>150.5</v>
      </c>
      <c r="AF89" s="4">
        <f t="shared" ref="AF89:AF91" si="58">153.375</f>
        <v>153.375</v>
      </c>
      <c r="AG89" s="4">
        <f t="shared" si="18"/>
        <v>2.875</v>
      </c>
      <c r="AH89" s="13">
        <f t="shared" si="52"/>
        <v>0.8106434834</v>
      </c>
      <c r="AI89" s="4">
        <f t="shared" si="20"/>
        <v>0.01258637108</v>
      </c>
      <c r="AJ89" s="13"/>
      <c r="AK89" s="2">
        <f t="shared" si="45"/>
        <v>17.5</v>
      </c>
      <c r="AL89" s="4">
        <f t="shared" si="21"/>
        <v>52.5</v>
      </c>
      <c r="AM89" s="4">
        <f t="shared" si="22"/>
        <v>0.45</v>
      </c>
      <c r="AP89" s="4">
        <f t="shared" si="23"/>
        <v>0</v>
      </c>
      <c r="AQ89" s="13" t="str">
        <f t="shared" si="53"/>
        <v/>
      </c>
      <c r="AR89" s="4" t="str">
        <f t="shared" si="25"/>
        <v/>
      </c>
      <c r="AS89" s="13"/>
      <c r="AT89" s="2">
        <f t="shared" si="46"/>
        <v>17.5</v>
      </c>
      <c r="AU89" s="4">
        <f t="shared" si="26"/>
        <v>52.5</v>
      </c>
      <c r="AV89" s="4">
        <f t="shared" si="27"/>
        <v>0.45</v>
      </c>
      <c r="AY89" s="4">
        <f t="shared" si="28"/>
        <v>0</v>
      </c>
      <c r="AZ89" s="13" t="str">
        <f t="shared" si="54"/>
        <v/>
      </c>
      <c r="BA89" s="4" t="str">
        <f t="shared" si="30"/>
        <v/>
      </c>
      <c r="BB89" s="13"/>
      <c r="BC89" s="2">
        <f t="shared" si="47"/>
        <v>17.5</v>
      </c>
      <c r="BD89" s="4">
        <f t="shared" si="31"/>
        <v>52.5</v>
      </c>
      <c r="BE89" s="4">
        <f t="shared" si="32"/>
        <v>0.45</v>
      </c>
      <c r="BH89" s="4">
        <f t="shared" si="33"/>
        <v>0</v>
      </c>
      <c r="BI89" s="13" t="str">
        <f t="shared" si="55"/>
        <v/>
      </c>
      <c r="BJ89" s="4" t="str">
        <f t="shared" si="35"/>
        <v/>
      </c>
      <c r="BK89" s="13"/>
      <c r="BL89" s="2">
        <f t="shared" si="48"/>
        <v>17.5</v>
      </c>
      <c r="BM89" s="4">
        <f t="shared" si="36"/>
        <v>52.5</v>
      </c>
      <c r="BN89" s="4">
        <f t="shared" si="37"/>
        <v>0.45</v>
      </c>
      <c r="BQ89" s="4">
        <f t="shared" si="38"/>
        <v>0</v>
      </c>
      <c r="BR89" s="13" t="str">
        <f t="shared" si="56"/>
        <v/>
      </c>
      <c r="BS89" s="4" t="str">
        <f t="shared" si="40"/>
        <v/>
      </c>
      <c r="BT89" s="25"/>
    </row>
    <row r="90">
      <c r="A90" s="2">
        <f t="shared" si="41"/>
        <v>18</v>
      </c>
      <c r="B90" s="4">
        <f t="shared" si="1"/>
        <v>54</v>
      </c>
      <c r="C90" s="4">
        <f t="shared" si="2"/>
        <v>0.42</v>
      </c>
      <c r="D90" s="4">
        <f>150.375+1/32</f>
        <v>150.40625</v>
      </c>
      <c r="E90" s="2">
        <v>153.5</v>
      </c>
      <c r="F90" s="4">
        <f t="shared" si="3"/>
        <v>3.09375</v>
      </c>
      <c r="G90" s="13">
        <f t="shared" si="49"/>
        <v>0.834974909</v>
      </c>
      <c r="H90" s="4">
        <f t="shared" si="5"/>
        <v>0.008649415108</v>
      </c>
      <c r="J90" s="2">
        <f t="shared" si="42"/>
        <v>18</v>
      </c>
      <c r="K90" s="4">
        <f t="shared" si="6"/>
        <v>54</v>
      </c>
      <c r="L90" s="4">
        <f t="shared" si="7"/>
        <v>0.42</v>
      </c>
      <c r="M90" s="4">
        <f>150.625</f>
        <v>150.625</v>
      </c>
      <c r="N90" s="4">
        <f>153.25+1/32</f>
        <v>153.28125</v>
      </c>
      <c r="O90" s="4">
        <f t="shared" si="8"/>
        <v>2.65625</v>
      </c>
      <c r="P90" s="13">
        <f t="shared" si="50"/>
        <v>0.7736869841</v>
      </c>
      <c r="Q90" s="4">
        <f t="shared" si="10"/>
        <v>0.01240474066</v>
      </c>
      <c r="S90" s="2">
        <f t="shared" si="43"/>
        <v>18</v>
      </c>
      <c r="T90" s="4">
        <f t="shared" si="11"/>
        <v>54</v>
      </c>
      <c r="U90" s="4">
        <f t="shared" si="12"/>
        <v>0.42</v>
      </c>
      <c r="V90" s="4">
        <f>150.625-1/32</f>
        <v>150.59375</v>
      </c>
      <c r="W90" s="4">
        <f>153.25+1/32</f>
        <v>153.28125</v>
      </c>
      <c r="X90" s="4">
        <f t="shared" si="13"/>
        <v>2.6875</v>
      </c>
      <c r="Y90" s="13">
        <f t="shared" si="51"/>
        <v>0.7837638128</v>
      </c>
      <c r="Z90" s="4">
        <f t="shared" si="15"/>
        <v>0.01245096612</v>
      </c>
      <c r="AB90" s="2">
        <f t="shared" si="44"/>
        <v>18</v>
      </c>
      <c r="AC90" s="4">
        <f t="shared" si="16"/>
        <v>54</v>
      </c>
      <c r="AD90" s="4">
        <f t="shared" si="17"/>
        <v>0.42</v>
      </c>
      <c r="AE90" s="4">
        <f t="shared" si="57"/>
        <v>150.5</v>
      </c>
      <c r="AF90" s="4">
        <f t="shared" si="58"/>
        <v>153.375</v>
      </c>
      <c r="AG90" s="4">
        <f t="shared" si="18"/>
        <v>2.875</v>
      </c>
      <c r="AH90" s="13">
        <f t="shared" si="52"/>
        <v>0.8106434834</v>
      </c>
      <c r="AI90" s="4">
        <f t="shared" si="20"/>
        <v>0.01161729807</v>
      </c>
      <c r="AJ90" s="13"/>
      <c r="AK90" s="2">
        <f t="shared" si="45"/>
        <v>18</v>
      </c>
      <c r="AL90" s="4">
        <f t="shared" si="21"/>
        <v>54</v>
      </c>
      <c r="AM90" s="4">
        <f t="shared" si="22"/>
        <v>0.42</v>
      </c>
      <c r="AN90" s="4">
        <f>150.5</f>
        <v>150.5</v>
      </c>
      <c r="AO90" s="4">
        <f>153+5/16</f>
        <v>153.3125</v>
      </c>
      <c r="AP90" s="4">
        <f t="shared" si="23"/>
        <v>2.8125</v>
      </c>
      <c r="AQ90" s="13">
        <f t="shared" si="53"/>
        <v>0.8105148404</v>
      </c>
      <c r="AR90" s="4">
        <f t="shared" si="25"/>
        <v>0.02219753625</v>
      </c>
      <c r="AS90" s="13"/>
      <c r="AT90" s="2">
        <f t="shared" si="46"/>
        <v>18</v>
      </c>
      <c r="AU90" s="4">
        <f t="shared" si="26"/>
        <v>54</v>
      </c>
      <c r="AV90" s="4">
        <f t="shared" si="27"/>
        <v>0.42</v>
      </c>
      <c r="AW90" s="4">
        <f>150+7/16</f>
        <v>150.4375</v>
      </c>
      <c r="AX90" s="4">
        <f>153.375</f>
        <v>153.375</v>
      </c>
      <c r="AY90" s="4">
        <f t="shared" si="28"/>
        <v>2.9375</v>
      </c>
      <c r="AZ90" s="13">
        <f t="shared" si="54"/>
        <v>0.8283304817</v>
      </c>
      <c r="BA90" s="4">
        <f t="shared" si="30"/>
        <v>0.01928755184</v>
      </c>
      <c r="BB90" s="13"/>
      <c r="BC90" s="2">
        <f t="shared" si="47"/>
        <v>18</v>
      </c>
      <c r="BD90" s="4">
        <f t="shared" si="31"/>
        <v>54</v>
      </c>
      <c r="BE90" s="4">
        <f t="shared" si="32"/>
        <v>0.42</v>
      </c>
      <c r="BH90" s="4">
        <f t="shared" si="33"/>
        <v>0</v>
      </c>
      <c r="BI90" s="13" t="str">
        <f t="shared" si="55"/>
        <v/>
      </c>
      <c r="BJ90" s="4" t="str">
        <f t="shared" si="35"/>
        <v/>
      </c>
      <c r="BK90" s="13"/>
      <c r="BL90" s="2">
        <f t="shared" si="48"/>
        <v>18</v>
      </c>
      <c r="BM90" s="4">
        <f t="shared" si="36"/>
        <v>54</v>
      </c>
      <c r="BN90" s="4">
        <f t="shared" si="37"/>
        <v>0.42</v>
      </c>
      <c r="BQ90" s="4">
        <f t="shared" si="38"/>
        <v>0</v>
      </c>
      <c r="BR90" s="13" t="str">
        <f t="shared" si="56"/>
        <v/>
      </c>
      <c r="BS90" s="4" t="str">
        <f t="shared" si="40"/>
        <v/>
      </c>
      <c r="BT90" s="25"/>
    </row>
    <row r="91">
      <c r="A91" s="2">
        <f t="shared" si="41"/>
        <v>18.5</v>
      </c>
      <c r="B91" s="4">
        <f t="shared" si="1"/>
        <v>55.5</v>
      </c>
      <c r="C91" s="4">
        <f t="shared" si="2"/>
        <v>0.39</v>
      </c>
      <c r="D91" s="4">
        <f>150.125</f>
        <v>150.125</v>
      </c>
      <c r="E91" s="2">
        <v>153.75</v>
      </c>
      <c r="F91" s="4">
        <f t="shared" si="3"/>
        <v>3.625</v>
      </c>
      <c r="G91" s="13">
        <f t="shared" si="49"/>
        <v>0.9038259835</v>
      </c>
      <c r="H91" s="4">
        <f t="shared" si="5"/>
        <v>0.004482727486</v>
      </c>
      <c r="J91" s="2">
        <f t="shared" si="42"/>
        <v>18.5</v>
      </c>
      <c r="K91" s="4">
        <f t="shared" si="6"/>
        <v>55.5</v>
      </c>
      <c r="L91" s="4">
        <f t="shared" si="7"/>
        <v>0.39</v>
      </c>
      <c r="M91" s="4">
        <f>150.5-1/32</f>
        <v>150.46875</v>
      </c>
      <c r="N91" s="4">
        <f>153+7/16</f>
        <v>153.4375</v>
      </c>
      <c r="O91" s="4">
        <f t="shared" si="8"/>
        <v>2.96875</v>
      </c>
      <c r="P91" s="13">
        <f t="shared" si="50"/>
        <v>0.8179328117</v>
      </c>
      <c r="Q91" s="4">
        <f t="shared" si="10"/>
        <v>0.009155932112</v>
      </c>
      <c r="S91" s="2">
        <f t="shared" si="43"/>
        <v>18.5</v>
      </c>
      <c r="T91" s="4">
        <f t="shared" si="11"/>
        <v>55.5</v>
      </c>
      <c r="U91" s="4">
        <f t="shared" si="12"/>
        <v>0.39</v>
      </c>
      <c r="V91" s="4">
        <f>150.5</f>
        <v>150.5</v>
      </c>
      <c r="W91" s="2">
        <f>153.375-1/32</f>
        <v>153.34375</v>
      </c>
      <c r="X91" s="4">
        <f t="shared" si="13"/>
        <v>2.84375</v>
      </c>
      <c r="Y91" s="13">
        <f t="shared" si="51"/>
        <v>0.8062257748</v>
      </c>
      <c r="Z91" s="4">
        <f t="shared" si="15"/>
        <v>0.0101825986</v>
      </c>
      <c r="AB91" s="2">
        <f t="shared" si="44"/>
        <v>18.5</v>
      </c>
      <c r="AC91" s="4">
        <f t="shared" si="16"/>
        <v>55.5</v>
      </c>
      <c r="AD91" s="4">
        <f t="shared" si="17"/>
        <v>0.39</v>
      </c>
      <c r="AE91" s="4">
        <f>150.5-1/32</f>
        <v>150.46875</v>
      </c>
      <c r="AF91" s="4">
        <f t="shared" si="58"/>
        <v>153.375</v>
      </c>
      <c r="AG91" s="4">
        <f t="shared" si="18"/>
        <v>2.90625</v>
      </c>
      <c r="AH91" s="13">
        <f t="shared" si="52"/>
        <v>0.8150372472</v>
      </c>
      <c r="AI91" s="4">
        <f t="shared" si="20"/>
        <v>0.01037142873</v>
      </c>
      <c r="AJ91" s="13"/>
      <c r="AK91" s="2">
        <f t="shared" si="45"/>
        <v>18.5</v>
      </c>
      <c r="AL91" s="4">
        <f t="shared" si="21"/>
        <v>55.5</v>
      </c>
      <c r="AM91" s="4">
        <f t="shared" si="22"/>
        <v>0.39</v>
      </c>
      <c r="AP91" s="4">
        <f t="shared" si="23"/>
        <v>0</v>
      </c>
      <c r="AQ91" s="13" t="str">
        <f t="shared" si="53"/>
        <v/>
      </c>
      <c r="AR91" s="4" t="str">
        <f t="shared" si="25"/>
        <v/>
      </c>
      <c r="AS91" s="13"/>
      <c r="AT91" s="2">
        <f t="shared" si="46"/>
        <v>18.5</v>
      </c>
      <c r="AU91" s="4">
        <f t="shared" si="26"/>
        <v>55.5</v>
      </c>
      <c r="AV91" s="4">
        <f t="shared" si="27"/>
        <v>0.39</v>
      </c>
      <c r="AY91" s="4">
        <f t="shared" si="28"/>
        <v>0</v>
      </c>
      <c r="AZ91" s="13" t="str">
        <f t="shared" si="54"/>
        <v/>
      </c>
      <c r="BA91" s="4" t="str">
        <f t="shared" si="30"/>
        <v/>
      </c>
      <c r="BB91" s="13"/>
      <c r="BC91" s="2">
        <f t="shared" si="47"/>
        <v>18.5</v>
      </c>
      <c r="BD91" s="4">
        <f t="shared" si="31"/>
        <v>55.5</v>
      </c>
      <c r="BE91" s="4">
        <f t="shared" si="32"/>
        <v>0.39</v>
      </c>
      <c r="BH91" s="4">
        <f t="shared" si="33"/>
        <v>0</v>
      </c>
      <c r="BI91" s="13" t="str">
        <f t="shared" si="55"/>
        <v/>
      </c>
      <c r="BJ91" s="4" t="str">
        <f t="shared" si="35"/>
        <v/>
      </c>
      <c r="BK91" s="13"/>
      <c r="BL91" s="2">
        <f t="shared" si="48"/>
        <v>18.5</v>
      </c>
      <c r="BM91" s="4">
        <f t="shared" si="36"/>
        <v>55.5</v>
      </c>
      <c r="BN91" s="4">
        <f t="shared" si="37"/>
        <v>0.39</v>
      </c>
      <c r="BQ91" s="4">
        <f t="shared" si="38"/>
        <v>0</v>
      </c>
      <c r="BR91" s="13" t="str">
        <f t="shared" si="56"/>
        <v/>
      </c>
      <c r="BS91" s="4" t="str">
        <f t="shared" si="40"/>
        <v/>
      </c>
      <c r="BT91" s="25"/>
    </row>
    <row r="92">
      <c r="A92" s="2">
        <f t="shared" si="41"/>
        <v>19</v>
      </c>
      <c r="B92" s="4">
        <f t="shared" si="1"/>
        <v>57</v>
      </c>
      <c r="C92" s="4">
        <f t="shared" si="2"/>
        <v>0.36</v>
      </c>
      <c r="D92" s="4">
        <f>149.875+1/32</f>
        <v>149.90625</v>
      </c>
      <c r="E92" s="2">
        <v>154.0</v>
      </c>
      <c r="F92" s="4">
        <f t="shared" si="3"/>
        <v>4.09375</v>
      </c>
      <c r="G92" s="13">
        <f t="shared" si="49"/>
        <v>0.9604869657</v>
      </c>
      <c r="H92" s="4">
        <f t="shared" si="5"/>
        <v>0.003169501699</v>
      </c>
      <c r="J92" s="2">
        <f t="shared" si="42"/>
        <v>19</v>
      </c>
      <c r="K92" s="4">
        <f t="shared" si="6"/>
        <v>57</v>
      </c>
      <c r="L92" s="4">
        <f t="shared" si="7"/>
        <v>0.36</v>
      </c>
      <c r="M92" s="2">
        <v>150.25</v>
      </c>
      <c r="N92" s="4">
        <f>153.625+1/32</f>
        <v>153.65625</v>
      </c>
      <c r="O92" s="4">
        <f t="shared" si="8"/>
        <v>3.40625</v>
      </c>
      <c r="P92" s="13">
        <f t="shared" si="50"/>
        <v>0.8761310597</v>
      </c>
      <c r="Q92" s="4">
        <f t="shared" si="10"/>
        <v>0.006089787914</v>
      </c>
      <c r="S92" s="2">
        <f t="shared" si="43"/>
        <v>19</v>
      </c>
      <c r="T92" s="4">
        <f t="shared" si="11"/>
        <v>57</v>
      </c>
      <c r="U92" s="4">
        <f t="shared" si="12"/>
        <v>0.36</v>
      </c>
      <c r="V92" s="4">
        <f>150.375</f>
        <v>150.375</v>
      </c>
      <c r="W92" s="2">
        <v>153.5</v>
      </c>
      <c r="X92" s="4">
        <f t="shared" si="13"/>
        <v>3.125</v>
      </c>
      <c r="Y92" s="13">
        <f t="shared" si="51"/>
        <v>0.8451542547</v>
      </c>
      <c r="Z92" s="4">
        <f t="shared" si="15"/>
        <v>0.007764468328</v>
      </c>
      <c r="AB92" s="2">
        <f t="shared" si="44"/>
        <v>19</v>
      </c>
      <c r="AC92" s="4">
        <f t="shared" si="16"/>
        <v>57</v>
      </c>
      <c r="AD92" s="4">
        <f t="shared" si="17"/>
        <v>0.36</v>
      </c>
      <c r="AE92" s="4">
        <f>150+7/16</f>
        <v>150.4375</v>
      </c>
      <c r="AF92" s="4">
        <f>153+7/16</f>
        <v>153.4375</v>
      </c>
      <c r="AG92" s="4">
        <f t="shared" si="18"/>
        <v>3</v>
      </c>
      <c r="AH92" s="13">
        <f t="shared" si="52"/>
        <v>0.8280786712</v>
      </c>
      <c r="AI92" s="4">
        <f t="shared" si="20"/>
        <v>0.00871779833</v>
      </c>
      <c r="AJ92" s="13"/>
      <c r="AK92" s="2">
        <f t="shared" si="45"/>
        <v>19</v>
      </c>
      <c r="AL92" s="4">
        <f t="shared" si="21"/>
        <v>57</v>
      </c>
      <c r="AM92" s="4">
        <f t="shared" si="22"/>
        <v>0.36</v>
      </c>
      <c r="AN92" s="4">
        <f>150.5-1/32</f>
        <v>150.46875</v>
      </c>
      <c r="AO92" s="4">
        <f>153.375-1/32</f>
        <v>153.34375</v>
      </c>
      <c r="AP92" s="4">
        <f t="shared" si="23"/>
        <v>2.875</v>
      </c>
      <c r="AQ92" s="13">
        <f t="shared" si="53"/>
        <v>0.8194710774</v>
      </c>
      <c r="AR92" s="4">
        <f t="shared" si="25"/>
        <v>0.01673044744</v>
      </c>
      <c r="AS92" s="13"/>
      <c r="AT92" s="2">
        <f t="shared" si="46"/>
        <v>19</v>
      </c>
      <c r="AU92" s="4">
        <f t="shared" si="26"/>
        <v>57</v>
      </c>
      <c r="AV92" s="4">
        <f t="shared" si="27"/>
        <v>0.36</v>
      </c>
      <c r="AW92" s="4">
        <f>150+5/16</f>
        <v>150.3125</v>
      </c>
      <c r="AX92" s="4">
        <f>153.5</f>
        <v>153.5</v>
      </c>
      <c r="AY92" s="4">
        <f t="shared" si="28"/>
        <v>3.1875</v>
      </c>
      <c r="AZ92" s="13">
        <f t="shared" si="54"/>
        <v>0.8628589383</v>
      </c>
      <c r="BA92" s="4">
        <f t="shared" si="30"/>
        <v>0.01218375535</v>
      </c>
      <c r="BB92" s="13"/>
      <c r="BC92" s="2">
        <f t="shared" si="47"/>
        <v>19</v>
      </c>
      <c r="BD92" s="4">
        <f t="shared" si="31"/>
        <v>57</v>
      </c>
      <c r="BE92" s="4">
        <f t="shared" si="32"/>
        <v>0.36</v>
      </c>
      <c r="BH92" s="4">
        <f t="shared" si="33"/>
        <v>0</v>
      </c>
      <c r="BI92" s="13" t="str">
        <f t="shared" si="55"/>
        <v/>
      </c>
      <c r="BJ92" s="4" t="str">
        <f t="shared" si="35"/>
        <v/>
      </c>
      <c r="BK92" s="13"/>
      <c r="BL92" s="2">
        <f t="shared" si="48"/>
        <v>19</v>
      </c>
      <c r="BM92" s="4">
        <f t="shared" si="36"/>
        <v>57</v>
      </c>
      <c r="BN92" s="4">
        <f t="shared" si="37"/>
        <v>0.36</v>
      </c>
      <c r="BQ92" s="4">
        <f t="shared" si="38"/>
        <v>0</v>
      </c>
      <c r="BR92" s="13" t="str">
        <f t="shared" si="56"/>
        <v/>
      </c>
      <c r="BS92" s="4" t="str">
        <f t="shared" si="40"/>
        <v/>
      </c>
      <c r="BT92" s="25"/>
    </row>
    <row r="93">
      <c r="A93" s="2">
        <f t="shared" si="41"/>
        <v>19.5</v>
      </c>
      <c r="B93" s="4">
        <f t="shared" si="1"/>
        <v>58.5</v>
      </c>
      <c r="C93" s="4">
        <f t="shared" si="2"/>
        <v>0.33</v>
      </c>
      <c r="F93" s="4">
        <f t="shared" si="3"/>
        <v>0</v>
      </c>
      <c r="G93" s="13" t="str">
        <f t="shared" si="49"/>
        <v/>
      </c>
      <c r="H93" s="4" t="str">
        <f t="shared" si="5"/>
        <v/>
      </c>
      <c r="J93" s="2">
        <f t="shared" si="42"/>
        <v>19.5</v>
      </c>
      <c r="K93" s="4">
        <f t="shared" si="6"/>
        <v>58.5</v>
      </c>
      <c r="L93" s="4">
        <f t="shared" si="7"/>
        <v>0.33</v>
      </c>
      <c r="M93" s="4">
        <f>150.125-1/32</f>
        <v>150.09375</v>
      </c>
      <c r="N93" s="2">
        <f>153+13/16</f>
        <v>153.8125</v>
      </c>
      <c r="O93" s="4">
        <f t="shared" si="8"/>
        <v>3.71875</v>
      </c>
      <c r="P93" s="13">
        <f t="shared" si="50"/>
        <v>0.915438785</v>
      </c>
      <c r="Q93" s="4">
        <f t="shared" si="10"/>
        <v>0.003480667538</v>
      </c>
      <c r="S93" s="2">
        <f t="shared" si="43"/>
        <v>19.5</v>
      </c>
      <c r="T93" s="4">
        <f t="shared" si="11"/>
        <v>58.5</v>
      </c>
      <c r="U93" s="4">
        <f t="shared" si="12"/>
        <v>0.33</v>
      </c>
      <c r="V93" s="4">
        <f>150.25</f>
        <v>150.25</v>
      </c>
      <c r="W93" s="2">
        <v>153.625</v>
      </c>
      <c r="X93" s="4">
        <f t="shared" si="13"/>
        <v>3.375</v>
      </c>
      <c r="Y93" s="13">
        <f t="shared" si="51"/>
        <v>0.8783100657</v>
      </c>
      <c r="Z93" s="4">
        <f t="shared" si="15"/>
        <v>0.005542602354</v>
      </c>
      <c r="AB93" s="2">
        <f t="shared" si="44"/>
        <v>19.5</v>
      </c>
      <c r="AC93" s="4">
        <f t="shared" si="16"/>
        <v>58.5</v>
      </c>
      <c r="AD93" s="4">
        <f t="shared" si="17"/>
        <v>0.33</v>
      </c>
      <c r="AE93" s="4">
        <f>150.375-1/32</f>
        <v>150.34375</v>
      </c>
      <c r="AF93" s="4">
        <f>153.5+1/32</f>
        <v>153.53125</v>
      </c>
      <c r="AG93" s="4">
        <f t="shared" si="18"/>
        <v>3.1875</v>
      </c>
      <c r="AH93" s="13">
        <f t="shared" si="52"/>
        <v>0.8535639569</v>
      </c>
      <c r="AI93" s="4">
        <f t="shared" si="20"/>
        <v>0.006909491581</v>
      </c>
      <c r="AJ93" s="13"/>
      <c r="AK93" s="2">
        <f t="shared" si="45"/>
        <v>19.5</v>
      </c>
      <c r="AL93" s="4">
        <f t="shared" si="21"/>
        <v>58.5</v>
      </c>
      <c r="AM93" s="4">
        <f t="shared" si="22"/>
        <v>0.33</v>
      </c>
      <c r="AP93" s="4">
        <f t="shared" si="23"/>
        <v>0</v>
      </c>
      <c r="AQ93" s="13" t="str">
        <f t="shared" si="53"/>
        <v/>
      </c>
      <c r="AR93" s="4" t="str">
        <f t="shared" si="25"/>
        <v/>
      </c>
      <c r="AS93" s="13"/>
      <c r="AT93" s="2">
        <f t="shared" si="46"/>
        <v>19.5</v>
      </c>
      <c r="AU93" s="4">
        <f t="shared" si="26"/>
        <v>58.5</v>
      </c>
      <c r="AV93" s="4">
        <f t="shared" si="27"/>
        <v>0.33</v>
      </c>
      <c r="AY93" s="4">
        <f t="shared" si="28"/>
        <v>0</v>
      </c>
      <c r="AZ93" s="13" t="str">
        <f t="shared" si="54"/>
        <v/>
      </c>
      <c r="BA93" s="4" t="str">
        <f t="shared" si="30"/>
        <v/>
      </c>
      <c r="BB93" s="13"/>
      <c r="BC93" s="2">
        <f t="shared" si="47"/>
        <v>19.5</v>
      </c>
      <c r="BD93" s="4">
        <f t="shared" si="31"/>
        <v>58.5</v>
      </c>
      <c r="BE93" s="4">
        <f t="shared" si="32"/>
        <v>0.33</v>
      </c>
      <c r="BH93" s="4">
        <f t="shared" si="33"/>
        <v>0</v>
      </c>
      <c r="BI93" s="13" t="str">
        <f t="shared" si="55"/>
        <v/>
      </c>
      <c r="BJ93" s="4" t="str">
        <f t="shared" si="35"/>
        <v/>
      </c>
      <c r="BK93" s="13"/>
      <c r="BL93" s="2">
        <f t="shared" si="48"/>
        <v>19.5</v>
      </c>
      <c r="BM93" s="4">
        <f t="shared" si="36"/>
        <v>58.5</v>
      </c>
      <c r="BN93" s="4">
        <f t="shared" si="37"/>
        <v>0.33</v>
      </c>
      <c r="BQ93" s="4">
        <f t="shared" si="38"/>
        <v>0</v>
      </c>
      <c r="BR93" s="13" t="str">
        <f t="shared" si="56"/>
        <v/>
      </c>
      <c r="BS93" s="4" t="str">
        <f t="shared" si="40"/>
        <v/>
      </c>
      <c r="BT93" s="25"/>
    </row>
    <row r="94">
      <c r="A94" s="2">
        <f t="shared" si="41"/>
        <v>20</v>
      </c>
      <c r="B94" s="4">
        <f t="shared" si="1"/>
        <v>60</v>
      </c>
      <c r="C94" s="4">
        <f t="shared" si="2"/>
        <v>0.3</v>
      </c>
      <c r="D94" s="4">
        <f>149.75+1/32</f>
        <v>149.78125</v>
      </c>
      <c r="E94" s="2">
        <v>154.125</v>
      </c>
      <c r="F94" s="4">
        <f t="shared" si="3"/>
        <v>4.34375</v>
      </c>
      <c r="G94" s="13">
        <f t="shared" si="49"/>
        <v>0.98938023</v>
      </c>
      <c r="H94" s="4">
        <f t="shared" si="5"/>
        <v>0</v>
      </c>
      <c r="J94" s="2">
        <f t="shared" si="42"/>
        <v>20</v>
      </c>
      <c r="K94" s="4">
        <f t="shared" si="6"/>
        <v>60</v>
      </c>
      <c r="L94" s="4">
        <f t="shared" si="7"/>
        <v>0.3</v>
      </c>
      <c r="M94" s="4">
        <f>149.875+1/32</f>
        <v>149.90625</v>
      </c>
      <c r="N94" s="2">
        <v>154.0</v>
      </c>
      <c r="O94" s="4">
        <f t="shared" si="8"/>
        <v>4.09375</v>
      </c>
      <c r="P94" s="13">
        <f t="shared" si="50"/>
        <v>0.9604869657</v>
      </c>
      <c r="Q94" s="4">
        <f t="shared" si="10"/>
        <v>0.002778737807</v>
      </c>
      <c r="S94" s="2">
        <f t="shared" si="43"/>
        <v>20</v>
      </c>
      <c r="T94" s="4">
        <f t="shared" si="11"/>
        <v>60</v>
      </c>
      <c r="U94" s="4">
        <f t="shared" si="12"/>
        <v>0.3</v>
      </c>
      <c r="V94" s="4">
        <f>150.125</f>
        <v>150.125</v>
      </c>
      <c r="W94" s="4">
        <f>153.75+1/32</f>
        <v>153.78125</v>
      </c>
      <c r="X94" s="4">
        <f t="shared" si="13"/>
        <v>3.65625</v>
      </c>
      <c r="Y94" s="13">
        <f t="shared" si="51"/>
        <v>0.9141741003</v>
      </c>
      <c r="Z94" s="4">
        <f t="shared" si="15"/>
        <v>0.00362840316</v>
      </c>
      <c r="AB94" s="2">
        <f t="shared" si="44"/>
        <v>20</v>
      </c>
      <c r="AC94" s="4">
        <f t="shared" si="16"/>
        <v>60</v>
      </c>
      <c r="AD94" s="4">
        <f t="shared" si="17"/>
        <v>0.3</v>
      </c>
      <c r="AE94" s="4">
        <f>150.25</f>
        <v>150.25</v>
      </c>
      <c r="AF94" s="4">
        <f>153.625</f>
        <v>153.625</v>
      </c>
      <c r="AG94" s="4">
        <f t="shared" si="18"/>
        <v>3.375</v>
      </c>
      <c r="AH94" s="13">
        <f t="shared" si="52"/>
        <v>0.8783100657</v>
      </c>
      <c r="AI94" s="4">
        <f t="shared" si="20"/>
        <v>0.005100698297</v>
      </c>
      <c r="AJ94" s="13"/>
      <c r="AK94" s="2">
        <f t="shared" si="45"/>
        <v>20</v>
      </c>
      <c r="AL94" s="4">
        <f t="shared" si="21"/>
        <v>60</v>
      </c>
      <c r="AM94" s="4">
        <f t="shared" si="22"/>
        <v>0.3</v>
      </c>
      <c r="AN94" s="4">
        <f>150+5/16</f>
        <v>150.3125</v>
      </c>
      <c r="AO94" s="2">
        <v>153.5</v>
      </c>
      <c r="AP94" s="4">
        <f t="shared" si="23"/>
        <v>3.1875</v>
      </c>
      <c r="AQ94" s="13">
        <f t="shared" si="53"/>
        <v>0.8628589383</v>
      </c>
      <c r="AR94" s="4">
        <f t="shared" si="25"/>
        <v>0.00971157047</v>
      </c>
      <c r="AS94" s="13"/>
      <c r="AT94" s="2">
        <f t="shared" si="46"/>
        <v>20</v>
      </c>
      <c r="AU94" s="4">
        <f t="shared" si="26"/>
        <v>60</v>
      </c>
      <c r="AV94" s="4">
        <f t="shared" si="27"/>
        <v>0.3</v>
      </c>
      <c r="AW94" s="4">
        <f>150+3/32</f>
        <v>150.09375</v>
      </c>
      <c r="AX94" s="4">
        <f>153.75-1/32</f>
        <v>153.71875</v>
      </c>
      <c r="AY94" s="4">
        <f t="shared" si="28"/>
        <v>3.625</v>
      </c>
      <c r="AZ94" s="13">
        <f t="shared" si="54"/>
        <v>0.9201713582</v>
      </c>
      <c r="BA94" s="4">
        <f t="shared" si="30"/>
        <v>0.005614550615</v>
      </c>
      <c r="BB94" s="13"/>
      <c r="BC94" s="2">
        <f t="shared" si="47"/>
        <v>20</v>
      </c>
      <c r="BD94" s="4">
        <f t="shared" si="31"/>
        <v>60</v>
      </c>
      <c r="BE94" s="4">
        <f t="shared" si="32"/>
        <v>0.3</v>
      </c>
      <c r="BH94" s="4">
        <f t="shared" si="33"/>
        <v>0</v>
      </c>
      <c r="BI94" s="13" t="str">
        <f t="shared" si="55"/>
        <v/>
      </c>
      <c r="BJ94" s="4" t="str">
        <f t="shared" si="35"/>
        <v/>
      </c>
      <c r="BK94" s="13"/>
      <c r="BL94" s="2">
        <f t="shared" si="48"/>
        <v>20</v>
      </c>
      <c r="BM94" s="4">
        <f t="shared" si="36"/>
        <v>60</v>
      </c>
      <c r="BN94" s="4">
        <f t="shared" si="37"/>
        <v>0.3</v>
      </c>
      <c r="BQ94" s="4">
        <f t="shared" si="38"/>
        <v>0</v>
      </c>
      <c r="BR94" s="13" t="str">
        <f t="shared" si="56"/>
        <v/>
      </c>
      <c r="BS94" s="4" t="str">
        <f t="shared" si="40"/>
        <v/>
      </c>
      <c r="BT94" s="25"/>
    </row>
    <row r="95">
      <c r="A95" s="2">
        <f t="shared" si="41"/>
        <v>20.5</v>
      </c>
      <c r="B95" s="4">
        <f t="shared" si="1"/>
        <v>61.5</v>
      </c>
      <c r="C95" s="4">
        <f t="shared" si="2"/>
        <v>0.27</v>
      </c>
      <c r="F95" s="4">
        <f t="shared" si="3"/>
        <v>0</v>
      </c>
      <c r="G95" s="13" t="str">
        <f t="shared" si="49"/>
        <v/>
      </c>
      <c r="H95" s="4" t="str">
        <f t="shared" si="5"/>
        <v/>
      </c>
      <c r="J95" s="2">
        <f t="shared" si="42"/>
        <v>20.5</v>
      </c>
      <c r="K95" s="4">
        <f t="shared" si="6"/>
        <v>61.5</v>
      </c>
      <c r="L95" s="4">
        <f t="shared" si="7"/>
        <v>0.27</v>
      </c>
      <c r="O95" s="4">
        <f t="shared" si="8"/>
        <v>0</v>
      </c>
      <c r="P95" s="13" t="str">
        <f t="shared" si="50"/>
        <v/>
      </c>
      <c r="Q95" s="4" t="str">
        <f t="shared" si="10"/>
        <v/>
      </c>
      <c r="S95" s="2">
        <f t="shared" si="43"/>
        <v>20.5</v>
      </c>
      <c r="T95" s="4">
        <f t="shared" si="11"/>
        <v>61.5</v>
      </c>
      <c r="U95" s="4">
        <f t="shared" si="12"/>
        <v>0.27</v>
      </c>
      <c r="V95" s="2">
        <v>150.0</v>
      </c>
      <c r="W95" s="2">
        <v>153.875</v>
      </c>
      <c r="X95" s="4">
        <f t="shared" si="13"/>
        <v>3.875</v>
      </c>
      <c r="Y95" s="13">
        <f t="shared" si="51"/>
        <v>0.9411239481</v>
      </c>
      <c r="Z95" s="4">
        <f t="shared" si="15"/>
        <v>0.00204676862</v>
      </c>
      <c r="AB95" s="2">
        <f t="shared" si="44"/>
        <v>20.5</v>
      </c>
      <c r="AC95" s="4">
        <f t="shared" si="16"/>
        <v>61.5</v>
      </c>
      <c r="AD95" s="4">
        <f t="shared" si="17"/>
        <v>0.27</v>
      </c>
      <c r="AE95" s="4">
        <f>150.125</f>
        <v>150.125</v>
      </c>
      <c r="AF95" s="2">
        <v>153.75</v>
      </c>
      <c r="AG95" s="4">
        <f t="shared" si="18"/>
        <v>3.625</v>
      </c>
      <c r="AH95" s="13">
        <f t="shared" si="52"/>
        <v>0.9102589898</v>
      </c>
      <c r="AI95" s="4">
        <f t="shared" si="20"/>
        <v>0.003407588551</v>
      </c>
      <c r="AJ95" s="13"/>
      <c r="AK95" s="2">
        <f t="shared" si="45"/>
        <v>20.5</v>
      </c>
      <c r="AL95" s="4">
        <f t="shared" si="21"/>
        <v>61.5</v>
      </c>
      <c r="AM95" s="4">
        <f t="shared" si="22"/>
        <v>0.27</v>
      </c>
      <c r="AP95" s="4">
        <f t="shared" si="23"/>
        <v>0</v>
      </c>
      <c r="AQ95" s="13" t="str">
        <f t="shared" si="53"/>
        <v/>
      </c>
      <c r="AR95" s="4" t="str">
        <f t="shared" si="25"/>
        <v/>
      </c>
      <c r="AS95" s="13"/>
      <c r="AT95" s="2">
        <f t="shared" si="46"/>
        <v>20.5</v>
      </c>
      <c r="AU95" s="4">
        <f t="shared" si="26"/>
        <v>61.5</v>
      </c>
      <c r="AV95" s="4">
        <f t="shared" si="27"/>
        <v>0.27</v>
      </c>
      <c r="AY95" s="4">
        <f t="shared" si="28"/>
        <v>0</v>
      </c>
      <c r="AZ95" s="13" t="str">
        <f t="shared" si="54"/>
        <v/>
      </c>
      <c r="BA95" s="4" t="str">
        <f t="shared" si="30"/>
        <v/>
      </c>
      <c r="BB95" s="13"/>
      <c r="BC95" s="2">
        <f t="shared" si="47"/>
        <v>20.5</v>
      </c>
      <c r="BD95" s="4">
        <f t="shared" si="31"/>
        <v>61.5</v>
      </c>
      <c r="BE95" s="4">
        <f t="shared" si="32"/>
        <v>0.27</v>
      </c>
      <c r="BH95" s="4">
        <f t="shared" si="33"/>
        <v>0</v>
      </c>
      <c r="BI95" s="13" t="str">
        <f t="shared" si="55"/>
        <v/>
      </c>
      <c r="BJ95" s="4" t="str">
        <f t="shared" si="35"/>
        <v/>
      </c>
      <c r="BK95" s="13"/>
      <c r="BL95" s="2">
        <f t="shared" si="48"/>
        <v>20.5</v>
      </c>
      <c r="BM95" s="4">
        <f t="shared" si="36"/>
        <v>61.5</v>
      </c>
      <c r="BN95" s="4">
        <f t="shared" si="37"/>
        <v>0.27</v>
      </c>
      <c r="BQ95" s="4">
        <f t="shared" si="38"/>
        <v>0</v>
      </c>
      <c r="BR95" s="13" t="str">
        <f t="shared" si="56"/>
        <v/>
      </c>
      <c r="BS95" s="4" t="str">
        <f t="shared" si="40"/>
        <v/>
      </c>
      <c r="BT95" s="25"/>
    </row>
    <row r="96">
      <c r="A96" s="2">
        <f t="shared" si="41"/>
        <v>21</v>
      </c>
      <c r="B96" s="4">
        <f t="shared" si="1"/>
        <v>63</v>
      </c>
      <c r="C96" s="4">
        <f t="shared" si="2"/>
        <v>0.24</v>
      </c>
      <c r="D96" s="4">
        <f>149.75+1/32</f>
        <v>149.78125</v>
      </c>
      <c r="E96" s="2">
        <v>154.125</v>
      </c>
      <c r="F96" s="4">
        <f t="shared" si="3"/>
        <v>4.34375</v>
      </c>
      <c r="G96" s="13">
        <f t="shared" si="49"/>
        <v>0.98938023</v>
      </c>
      <c r="H96" s="4">
        <f t="shared" si="5"/>
        <v>0</v>
      </c>
      <c r="J96" s="2">
        <f t="shared" si="42"/>
        <v>21</v>
      </c>
      <c r="K96" s="4">
        <f t="shared" si="6"/>
        <v>63</v>
      </c>
      <c r="L96" s="4">
        <f t="shared" si="7"/>
        <v>0.24</v>
      </c>
      <c r="M96" s="4">
        <f>149+13/16</f>
        <v>149.8125</v>
      </c>
      <c r="N96" s="2">
        <v>154.125</v>
      </c>
      <c r="O96" s="4">
        <f t="shared" si="8"/>
        <v>4.3125</v>
      </c>
      <c r="P96" s="13">
        <f t="shared" si="50"/>
        <v>0.9858148842</v>
      </c>
      <c r="Q96" s="4">
        <f t="shared" si="10"/>
        <v>0</v>
      </c>
      <c r="S96" s="2">
        <f t="shared" si="43"/>
        <v>21</v>
      </c>
      <c r="T96" s="4">
        <f t="shared" si="11"/>
        <v>63</v>
      </c>
      <c r="U96" s="4">
        <f t="shared" si="12"/>
        <v>0.24</v>
      </c>
      <c r="V96" s="4">
        <f>149.875</f>
        <v>149.875</v>
      </c>
      <c r="W96" s="2">
        <v>154.0</v>
      </c>
      <c r="X96" s="4">
        <f t="shared" si="13"/>
        <v>4.125</v>
      </c>
      <c r="Y96" s="13">
        <f t="shared" si="51"/>
        <v>0.9710083125</v>
      </c>
      <c r="Z96" s="4">
        <f t="shared" si="15"/>
        <v>0.001754719252</v>
      </c>
      <c r="AB96" s="2">
        <f t="shared" si="44"/>
        <v>21</v>
      </c>
      <c r="AC96" s="4">
        <f t="shared" si="16"/>
        <v>63</v>
      </c>
      <c r="AD96" s="4">
        <f t="shared" si="17"/>
        <v>0.24</v>
      </c>
      <c r="AE96" s="4">
        <f>150+1/32</f>
        <v>150.03125</v>
      </c>
      <c r="AF96" s="4">
        <f>153.875</f>
        <v>153.875</v>
      </c>
      <c r="AG96" s="4">
        <f t="shared" si="18"/>
        <v>3.84375</v>
      </c>
      <c r="AH96" s="13">
        <f t="shared" si="52"/>
        <v>0.9373214116</v>
      </c>
      <c r="AI96" s="4">
        <f t="shared" si="20"/>
        <v>0.002158123572</v>
      </c>
      <c r="AJ96" s="13"/>
      <c r="AK96" s="2">
        <f t="shared" si="45"/>
        <v>21</v>
      </c>
      <c r="AL96" s="4">
        <f t="shared" si="21"/>
        <v>63</v>
      </c>
      <c r="AM96" s="4">
        <f t="shared" si="22"/>
        <v>0.24</v>
      </c>
      <c r="AN96" s="4">
        <f>150+1/16</f>
        <v>150.0625</v>
      </c>
      <c r="AO96" s="2">
        <v>153.75</v>
      </c>
      <c r="AP96" s="4">
        <f t="shared" si="23"/>
        <v>3.6875</v>
      </c>
      <c r="AQ96" s="13">
        <f t="shared" si="53"/>
        <v>0.9280699697</v>
      </c>
      <c r="AR96" s="4">
        <f t="shared" si="25"/>
        <v>0.003019974864</v>
      </c>
      <c r="AS96" s="13"/>
      <c r="AT96" s="2">
        <f t="shared" si="46"/>
        <v>21</v>
      </c>
      <c r="AU96" s="4">
        <f t="shared" si="26"/>
        <v>63</v>
      </c>
      <c r="AV96" s="4">
        <f t="shared" si="27"/>
        <v>0.24</v>
      </c>
      <c r="AW96" s="4">
        <f>150-3/32</f>
        <v>149.90625</v>
      </c>
      <c r="AX96" s="4">
        <f>154-3/32</f>
        <v>153.90625</v>
      </c>
      <c r="AY96" s="4">
        <f t="shared" si="28"/>
        <v>4</v>
      </c>
      <c r="AZ96" s="13">
        <f t="shared" si="54"/>
        <v>0.9665953493</v>
      </c>
      <c r="BA96" s="4">
        <f t="shared" si="30"/>
        <v>0.001830141325</v>
      </c>
      <c r="BB96" s="13"/>
      <c r="BC96" s="2">
        <f t="shared" si="47"/>
        <v>21</v>
      </c>
      <c r="BD96" s="4">
        <f t="shared" si="31"/>
        <v>63</v>
      </c>
      <c r="BE96" s="4">
        <f t="shared" si="32"/>
        <v>0.24</v>
      </c>
      <c r="BH96" s="4">
        <f t="shared" si="33"/>
        <v>0</v>
      </c>
      <c r="BI96" s="13" t="str">
        <f t="shared" si="55"/>
        <v/>
      </c>
      <c r="BJ96" s="4" t="str">
        <f t="shared" si="35"/>
        <v/>
      </c>
      <c r="BK96" s="13"/>
      <c r="BL96" s="2">
        <f t="shared" si="48"/>
        <v>21</v>
      </c>
      <c r="BM96" s="4">
        <f t="shared" si="36"/>
        <v>63</v>
      </c>
      <c r="BN96" s="4">
        <f t="shared" si="37"/>
        <v>0.24</v>
      </c>
      <c r="BQ96" s="4">
        <f t="shared" si="38"/>
        <v>0</v>
      </c>
      <c r="BR96" s="13" t="str">
        <f t="shared" si="56"/>
        <v/>
      </c>
      <c r="BS96" s="4" t="str">
        <f t="shared" si="40"/>
        <v/>
      </c>
      <c r="BT96" s="25"/>
    </row>
    <row r="97">
      <c r="A97" s="2">
        <f t="shared" si="41"/>
        <v>21.5</v>
      </c>
      <c r="B97" s="4">
        <f t="shared" si="1"/>
        <v>64.5</v>
      </c>
      <c r="C97" s="4">
        <f t="shared" si="2"/>
        <v>0.21</v>
      </c>
      <c r="F97" s="4">
        <f t="shared" si="3"/>
        <v>0</v>
      </c>
      <c r="G97" s="13" t="str">
        <f t="shared" si="49"/>
        <v/>
      </c>
      <c r="H97" s="4" t="str">
        <f t="shared" si="5"/>
        <v/>
      </c>
      <c r="J97" s="2">
        <f t="shared" si="42"/>
        <v>21.5</v>
      </c>
      <c r="K97" s="4">
        <f t="shared" si="6"/>
        <v>64.5</v>
      </c>
      <c r="L97" s="4">
        <f t="shared" si="7"/>
        <v>0.21</v>
      </c>
      <c r="O97" s="4">
        <f t="shared" si="8"/>
        <v>0</v>
      </c>
      <c r="P97" s="13" t="str">
        <f t="shared" si="50"/>
        <v/>
      </c>
      <c r="Q97" s="4" t="str">
        <f t="shared" si="10"/>
        <v/>
      </c>
      <c r="S97" s="2">
        <f t="shared" si="43"/>
        <v>21.5</v>
      </c>
      <c r="T97" s="4">
        <f t="shared" si="11"/>
        <v>64.5</v>
      </c>
      <c r="U97" s="4">
        <f t="shared" si="12"/>
        <v>0.21</v>
      </c>
      <c r="X97" s="4">
        <f t="shared" si="13"/>
        <v>0</v>
      </c>
      <c r="Y97" s="13" t="str">
        <f t="shared" si="51"/>
        <v/>
      </c>
      <c r="Z97" s="4" t="str">
        <f t="shared" si="15"/>
        <v/>
      </c>
      <c r="AB97" s="2">
        <f t="shared" si="44"/>
        <v>21.5</v>
      </c>
      <c r="AC97" s="4">
        <f t="shared" si="16"/>
        <v>64.5</v>
      </c>
      <c r="AD97" s="4">
        <f t="shared" si="17"/>
        <v>0.21</v>
      </c>
      <c r="AE97" s="4">
        <f>150-1/16</f>
        <v>149.9375</v>
      </c>
      <c r="AF97" s="4">
        <f>154-1/16</f>
        <v>153.9375</v>
      </c>
      <c r="AG97" s="4">
        <f t="shared" si="18"/>
        <v>4</v>
      </c>
      <c r="AH97" s="13">
        <f t="shared" si="52"/>
        <v>0.9561828875</v>
      </c>
      <c r="AI97" s="4">
        <f t="shared" si="20"/>
        <v>0.001306803605</v>
      </c>
      <c r="AJ97" s="13"/>
      <c r="AK97" s="2">
        <f t="shared" si="45"/>
        <v>21.5</v>
      </c>
      <c r="AL97" s="4">
        <f t="shared" si="21"/>
        <v>64.5</v>
      </c>
      <c r="AM97" s="4">
        <f t="shared" si="22"/>
        <v>0.21</v>
      </c>
      <c r="AP97" s="4">
        <f t="shared" si="23"/>
        <v>0</v>
      </c>
      <c r="AQ97" s="13" t="str">
        <f t="shared" si="53"/>
        <v/>
      </c>
      <c r="AR97" s="4" t="str">
        <f t="shared" si="25"/>
        <v/>
      </c>
      <c r="AS97" s="13"/>
      <c r="AT97" s="2">
        <f t="shared" si="46"/>
        <v>21.5</v>
      </c>
      <c r="AU97" s="4">
        <f t="shared" si="26"/>
        <v>64.5</v>
      </c>
      <c r="AV97" s="4">
        <f t="shared" si="27"/>
        <v>0.21</v>
      </c>
      <c r="AY97" s="4">
        <f t="shared" si="28"/>
        <v>0</v>
      </c>
      <c r="AZ97" s="13" t="str">
        <f t="shared" si="54"/>
        <v/>
      </c>
      <c r="BA97" s="4" t="str">
        <f t="shared" si="30"/>
        <v/>
      </c>
      <c r="BB97" s="13"/>
      <c r="BC97" s="2">
        <f t="shared" si="47"/>
        <v>21.5</v>
      </c>
      <c r="BD97" s="4">
        <f t="shared" si="31"/>
        <v>64.5</v>
      </c>
      <c r="BE97" s="4">
        <f t="shared" si="32"/>
        <v>0.21</v>
      </c>
      <c r="BH97" s="4">
        <f t="shared" si="33"/>
        <v>0</v>
      </c>
      <c r="BI97" s="13" t="str">
        <f t="shared" si="55"/>
        <v/>
      </c>
      <c r="BJ97" s="4" t="str">
        <f t="shared" si="35"/>
        <v/>
      </c>
      <c r="BK97" s="13"/>
      <c r="BL97" s="2">
        <f t="shared" si="48"/>
        <v>21.5</v>
      </c>
      <c r="BM97" s="4">
        <f t="shared" si="36"/>
        <v>64.5</v>
      </c>
      <c r="BN97" s="4">
        <f t="shared" si="37"/>
        <v>0.21</v>
      </c>
      <c r="BQ97" s="4">
        <f t="shared" si="38"/>
        <v>0</v>
      </c>
      <c r="BR97" s="13" t="str">
        <f t="shared" si="56"/>
        <v/>
      </c>
      <c r="BS97" s="4" t="str">
        <f t="shared" si="40"/>
        <v/>
      </c>
      <c r="BT97" s="25"/>
    </row>
    <row r="98">
      <c r="A98" s="2">
        <f t="shared" si="41"/>
        <v>22</v>
      </c>
      <c r="B98" s="4">
        <f t="shared" si="1"/>
        <v>66</v>
      </c>
      <c r="C98" s="4">
        <f t="shared" si="2"/>
        <v>0.18</v>
      </c>
      <c r="D98" s="4">
        <f>149.75+1/32</f>
        <v>149.78125</v>
      </c>
      <c r="E98" s="2">
        <v>154.125</v>
      </c>
      <c r="F98" s="4">
        <f t="shared" si="3"/>
        <v>4.34375</v>
      </c>
      <c r="G98" s="13">
        <f t="shared" si="49"/>
        <v>0.98938023</v>
      </c>
      <c r="H98" s="4">
        <f t="shared" si="5"/>
        <v>0</v>
      </c>
      <c r="J98" s="2">
        <f t="shared" si="42"/>
        <v>22</v>
      </c>
      <c r="K98" s="4">
        <f t="shared" si="6"/>
        <v>66</v>
      </c>
      <c r="L98" s="4">
        <f t="shared" si="7"/>
        <v>0.18</v>
      </c>
      <c r="M98" s="4">
        <f>149+13/16</f>
        <v>149.8125</v>
      </c>
      <c r="N98" s="2">
        <v>154.125</v>
      </c>
      <c r="O98" s="4">
        <f t="shared" si="8"/>
        <v>4.3125</v>
      </c>
      <c r="P98" s="13">
        <f t="shared" si="50"/>
        <v>0.9858148842</v>
      </c>
      <c r="Q98" s="4">
        <f t="shared" si="10"/>
        <v>0</v>
      </c>
      <c r="S98" s="2">
        <f t="shared" si="43"/>
        <v>22</v>
      </c>
      <c r="T98" s="4">
        <f t="shared" si="11"/>
        <v>66</v>
      </c>
      <c r="U98" s="4">
        <f t="shared" si="12"/>
        <v>0.18</v>
      </c>
      <c r="V98" s="4">
        <f>149+13/16</f>
        <v>149.8125</v>
      </c>
      <c r="W98" s="4">
        <f>154+1/16</f>
        <v>154.0625</v>
      </c>
      <c r="X98" s="4">
        <f t="shared" si="13"/>
        <v>4.25</v>
      </c>
      <c r="Y98" s="13">
        <f t="shared" si="51"/>
        <v>0.9856107606</v>
      </c>
      <c r="Z98" s="4">
        <f t="shared" si="15"/>
        <v>0</v>
      </c>
      <c r="AB98" s="2">
        <f t="shared" si="44"/>
        <v>22</v>
      </c>
      <c r="AC98" s="4">
        <f t="shared" si="16"/>
        <v>66</v>
      </c>
      <c r="AD98" s="4">
        <f t="shared" si="17"/>
        <v>0.18</v>
      </c>
      <c r="AE98" s="4">
        <f>149.875</f>
        <v>149.875</v>
      </c>
      <c r="AF98" s="2">
        <v>154.0</v>
      </c>
      <c r="AG98" s="4">
        <f t="shared" si="18"/>
        <v>4.125</v>
      </c>
      <c r="AH98" s="13">
        <f t="shared" si="52"/>
        <v>0.9710083125</v>
      </c>
      <c r="AI98" s="4">
        <f t="shared" si="20"/>
        <v>0.001275940244</v>
      </c>
      <c r="AJ98" s="13"/>
      <c r="AK98" s="2">
        <f t="shared" si="45"/>
        <v>22</v>
      </c>
      <c r="AL98" s="4">
        <f t="shared" si="21"/>
        <v>66</v>
      </c>
      <c r="AM98" s="4">
        <f t="shared" si="22"/>
        <v>0.18</v>
      </c>
      <c r="AP98" s="4">
        <f t="shared" si="23"/>
        <v>0</v>
      </c>
      <c r="AQ98" s="13" t="str">
        <f t="shared" si="53"/>
        <v/>
      </c>
      <c r="AR98" s="4" t="str">
        <f t="shared" si="25"/>
        <v/>
      </c>
      <c r="AS98" s="13"/>
      <c r="AT98" s="2">
        <f t="shared" si="46"/>
        <v>22</v>
      </c>
      <c r="AU98" s="4">
        <f t="shared" si="26"/>
        <v>66</v>
      </c>
      <c r="AV98" s="4">
        <f t="shared" si="27"/>
        <v>0.18</v>
      </c>
      <c r="AW98" s="4">
        <f>150-3/16</f>
        <v>149.8125</v>
      </c>
      <c r="AX98" s="4">
        <f>154</f>
        <v>154</v>
      </c>
      <c r="AY98" s="4">
        <f t="shared" si="28"/>
        <v>4.1875</v>
      </c>
      <c r="AZ98" s="13">
        <f t="shared" si="54"/>
        <v>0.9889904902</v>
      </c>
      <c r="BA98" s="4">
        <f t="shared" si="30"/>
        <v>0</v>
      </c>
      <c r="BB98" s="13"/>
      <c r="BC98" s="2">
        <f t="shared" si="47"/>
        <v>22</v>
      </c>
      <c r="BD98" s="4">
        <f t="shared" si="31"/>
        <v>66</v>
      </c>
      <c r="BE98" s="4">
        <f t="shared" si="32"/>
        <v>0.18</v>
      </c>
      <c r="BH98" s="4">
        <f t="shared" si="33"/>
        <v>0</v>
      </c>
      <c r="BI98" s="13" t="str">
        <f t="shared" si="55"/>
        <v/>
      </c>
      <c r="BJ98" s="4" t="str">
        <f t="shared" si="35"/>
        <v/>
      </c>
      <c r="BK98" s="13"/>
      <c r="BL98" s="2">
        <f t="shared" si="48"/>
        <v>22</v>
      </c>
      <c r="BM98" s="4">
        <f t="shared" si="36"/>
        <v>66</v>
      </c>
      <c r="BN98" s="4">
        <f t="shared" si="37"/>
        <v>0.18</v>
      </c>
      <c r="BQ98" s="4">
        <f t="shared" si="38"/>
        <v>0</v>
      </c>
      <c r="BR98" s="13" t="str">
        <f t="shared" si="56"/>
        <v/>
      </c>
      <c r="BS98" s="4" t="str">
        <f t="shared" si="40"/>
        <v/>
      </c>
      <c r="BT98" s="25"/>
    </row>
    <row r="99">
      <c r="A99" s="2">
        <f t="shared" si="41"/>
        <v>22.5</v>
      </c>
      <c r="B99" s="4">
        <f t="shared" si="1"/>
        <v>67.5</v>
      </c>
      <c r="C99" s="4">
        <f t="shared" si="2"/>
        <v>0.15</v>
      </c>
      <c r="F99" s="4">
        <f t="shared" si="3"/>
        <v>0</v>
      </c>
      <c r="G99" s="13" t="str">
        <f t="shared" si="49"/>
        <v/>
      </c>
      <c r="H99" s="4" t="str">
        <f t="shared" si="5"/>
        <v/>
      </c>
      <c r="J99" s="2">
        <f t="shared" si="42"/>
        <v>22.5</v>
      </c>
      <c r="K99" s="4">
        <f t="shared" si="6"/>
        <v>67.5</v>
      </c>
      <c r="L99" s="4">
        <f t="shared" si="7"/>
        <v>0.15</v>
      </c>
      <c r="O99" s="4">
        <f t="shared" si="8"/>
        <v>0</v>
      </c>
      <c r="P99" s="13" t="str">
        <f t="shared" si="50"/>
        <v/>
      </c>
      <c r="Q99" s="4" t="str">
        <f t="shared" si="10"/>
        <v/>
      </c>
      <c r="S99" s="2">
        <f t="shared" si="43"/>
        <v>22.5</v>
      </c>
      <c r="T99" s="4">
        <f t="shared" si="11"/>
        <v>67.5</v>
      </c>
      <c r="U99" s="4">
        <f t="shared" si="12"/>
        <v>0.15</v>
      </c>
      <c r="X99" s="4">
        <f t="shared" si="13"/>
        <v>0</v>
      </c>
      <c r="Y99" s="13" t="str">
        <f t="shared" si="51"/>
        <v/>
      </c>
      <c r="Z99" s="4" t="str">
        <f t="shared" si="15"/>
        <v/>
      </c>
      <c r="AB99" s="2">
        <f t="shared" si="44"/>
        <v>22.5</v>
      </c>
      <c r="AC99" s="4">
        <f t="shared" si="16"/>
        <v>67.5</v>
      </c>
      <c r="AD99" s="4">
        <f t="shared" si="17"/>
        <v>0.15</v>
      </c>
      <c r="AG99" s="4">
        <f t="shared" si="18"/>
        <v>0</v>
      </c>
      <c r="AH99" s="13" t="str">
        <f t="shared" si="52"/>
        <v/>
      </c>
      <c r="AI99" s="4" t="str">
        <f t="shared" si="20"/>
        <v/>
      </c>
      <c r="AJ99" s="13"/>
      <c r="AK99" s="2">
        <f t="shared" si="45"/>
        <v>22.5</v>
      </c>
      <c r="AL99" s="4">
        <f t="shared" si="21"/>
        <v>67.5</v>
      </c>
      <c r="AM99" s="4">
        <f t="shared" si="22"/>
        <v>0.15</v>
      </c>
      <c r="AP99" s="4">
        <f t="shared" si="23"/>
        <v>0</v>
      </c>
      <c r="AQ99" s="13" t="str">
        <f t="shared" si="53"/>
        <v/>
      </c>
      <c r="AR99" s="4" t="str">
        <f t="shared" si="25"/>
        <v/>
      </c>
      <c r="AS99" s="13"/>
      <c r="AT99" s="2">
        <f t="shared" si="46"/>
        <v>22.5</v>
      </c>
      <c r="AU99" s="4">
        <f t="shared" si="26"/>
        <v>67.5</v>
      </c>
      <c r="AV99" s="4">
        <f t="shared" si="27"/>
        <v>0.15</v>
      </c>
      <c r="AY99" s="4">
        <f t="shared" si="28"/>
        <v>0</v>
      </c>
      <c r="AZ99" s="13" t="str">
        <f t="shared" si="54"/>
        <v/>
      </c>
      <c r="BA99" s="4" t="str">
        <f t="shared" si="30"/>
        <v/>
      </c>
      <c r="BB99" s="13"/>
      <c r="BC99" s="2">
        <f t="shared" si="47"/>
        <v>22.5</v>
      </c>
      <c r="BD99" s="4">
        <f t="shared" si="31"/>
        <v>67.5</v>
      </c>
      <c r="BE99" s="4">
        <f t="shared" si="32"/>
        <v>0.15</v>
      </c>
      <c r="BH99" s="4">
        <f t="shared" si="33"/>
        <v>0</v>
      </c>
      <c r="BI99" s="13" t="str">
        <f t="shared" si="55"/>
        <v/>
      </c>
      <c r="BJ99" s="4" t="str">
        <f t="shared" si="35"/>
        <v/>
      </c>
      <c r="BK99" s="13"/>
      <c r="BL99" s="2">
        <f t="shared" si="48"/>
        <v>22.5</v>
      </c>
      <c r="BM99" s="4">
        <f t="shared" si="36"/>
        <v>67.5</v>
      </c>
      <c r="BN99" s="4">
        <f t="shared" si="37"/>
        <v>0.15</v>
      </c>
      <c r="BQ99" s="4">
        <f t="shared" si="38"/>
        <v>0</v>
      </c>
      <c r="BR99" s="13" t="str">
        <f t="shared" si="56"/>
        <v/>
      </c>
      <c r="BS99" s="4" t="str">
        <f t="shared" si="40"/>
        <v/>
      </c>
      <c r="BT99" s="25"/>
    </row>
    <row r="100">
      <c r="A100" s="2">
        <f t="shared" si="41"/>
        <v>23</v>
      </c>
      <c r="B100" s="4">
        <f t="shared" si="1"/>
        <v>69</v>
      </c>
      <c r="C100" s="4">
        <f t="shared" si="2"/>
        <v>0.12</v>
      </c>
      <c r="D100" s="4">
        <f>149.75+1/32</f>
        <v>149.78125</v>
      </c>
      <c r="E100" s="2">
        <v>154.125</v>
      </c>
      <c r="F100" s="4">
        <f t="shared" si="3"/>
        <v>4.34375</v>
      </c>
      <c r="G100" s="13">
        <f t="shared" si="49"/>
        <v>0.98938023</v>
      </c>
      <c r="H100" s="4">
        <f t="shared" si="5"/>
        <v>0</v>
      </c>
      <c r="J100" s="2">
        <f t="shared" si="42"/>
        <v>23</v>
      </c>
      <c r="K100" s="4">
        <f t="shared" si="6"/>
        <v>69</v>
      </c>
      <c r="L100" s="4">
        <f t="shared" si="7"/>
        <v>0.12</v>
      </c>
      <c r="M100" s="4">
        <f>149.75+1/32</f>
        <v>149.78125</v>
      </c>
      <c r="N100" s="2">
        <v>154.125</v>
      </c>
      <c r="O100" s="4">
        <f t="shared" si="8"/>
        <v>4.34375</v>
      </c>
      <c r="P100" s="13">
        <f t="shared" si="50"/>
        <v>0.98938023</v>
      </c>
      <c r="Q100" s="4">
        <f t="shared" si="10"/>
        <v>0</v>
      </c>
      <c r="S100" s="2">
        <f t="shared" si="43"/>
        <v>23</v>
      </c>
      <c r="T100" s="4">
        <f t="shared" si="11"/>
        <v>69</v>
      </c>
      <c r="U100" s="4">
        <f t="shared" si="12"/>
        <v>0.12</v>
      </c>
      <c r="V100" s="4">
        <f>149+13/16</f>
        <v>149.8125</v>
      </c>
      <c r="W100" s="4">
        <f>154+1/16</f>
        <v>154.0625</v>
      </c>
      <c r="X100" s="4">
        <f t="shared" si="13"/>
        <v>4.25</v>
      </c>
      <c r="Y100" s="13">
        <f t="shared" si="51"/>
        <v>0.9856107606</v>
      </c>
      <c r="Z100" s="4">
        <f t="shared" si="15"/>
        <v>0</v>
      </c>
      <c r="AB100" s="2">
        <f t="shared" si="44"/>
        <v>23</v>
      </c>
      <c r="AC100" s="4">
        <f t="shared" si="16"/>
        <v>69</v>
      </c>
      <c r="AD100" s="4">
        <f t="shared" si="17"/>
        <v>0.12</v>
      </c>
      <c r="AE100" s="2">
        <v>149.8125</v>
      </c>
      <c r="AF100" s="4">
        <f>154+1/16</f>
        <v>154.0625</v>
      </c>
      <c r="AG100" s="4">
        <f t="shared" si="18"/>
        <v>4.25</v>
      </c>
      <c r="AH100" s="13">
        <f t="shared" si="52"/>
        <v>0.9856107606</v>
      </c>
      <c r="AI100" s="4">
        <f t="shared" si="20"/>
        <v>0</v>
      </c>
      <c r="AJ100" s="13"/>
      <c r="AK100" s="2">
        <f t="shared" si="45"/>
        <v>23</v>
      </c>
      <c r="AL100" s="4">
        <f t="shared" si="21"/>
        <v>69</v>
      </c>
      <c r="AM100" s="4">
        <f t="shared" si="22"/>
        <v>0.12</v>
      </c>
      <c r="AP100" s="4">
        <f t="shared" si="23"/>
        <v>0</v>
      </c>
      <c r="AQ100" s="13" t="str">
        <f t="shared" si="53"/>
        <v/>
      </c>
      <c r="AR100" s="4" t="str">
        <f t="shared" si="25"/>
        <v/>
      </c>
      <c r="AS100" s="13"/>
      <c r="AT100" s="2">
        <f t="shared" si="46"/>
        <v>23</v>
      </c>
      <c r="AU100" s="4">
        <f t="shared" si="26"/>
        <v>69</v>
      </c>
      <c r="AV100" s="4">
        <f t="shared" si="27"/>
        <v>0.12</v>
      </c>
      <c r="AY100" s="4">
        <f t="shared" si="28"/>
        <v>0</v>
      </c>
      <c r="AZ100" s="13" t="str">
        <f t="shared" si="54"/>
        <v/>
      </c>
      <c r="BA100" s="4" t="str">
        <f t="shared" si="30"/>
        <v/>
      </c>
      <c r="BB100" s="13"/>
      <c r="BC100" s="2">
        <f t="shared" si="47"/>
        <v>23</v>
      </c>
      <c r="BD100" s="4">
        <f t="shared" si="31"/>
        <v>69</v>
      </c>
      <c r="BE100" s="4">
        <f t="shared" si="32"/>
        <v>0.12</v>
      </c>
      <c r="BH100" s="4">
        <f t="shared" si="33"/>
        <v>0</v>
      </c>
      <c r="BI100" s="13" t="str">
        <f t="shared" si="55"/>
        <v/>
      </c>
      <c r="BJ100" s="4" t="str">
        <f t="shared" si="35"/>
        <v/>
      </c>
      <c r="BK100" s="13"/>
      <c r="BL100" s="2">
        <f t="shared" si="48"/>
        <v>23</v>
      </c>
      <c r="BM100" s="4">
        <f t="shared" si="36"/>
        <v>69</v>
      </c>
      <c r="BN100" s="4">
        <f t="shared" si="37"/>
        <v>0.12</v>
      </c>
      <c r="BQ100" s="4">
        <f t="shared" si="38"/>
        <v>0</v>
      </c>
      <c r="BR100" s="13" t="str">
        <f t="shared" si="56"/>
        <v/>
      </c>
      <c r="BS100" s="4" t="str">
        <f t="shared" si="40"/>
        <v/>
      </c>
      <c r="BT100" s="25"/>
    </row>
    <row r="101">
      <c r="A101" s="2">
        <f t="shared" si="41"/>
        <v>23.5</v>
      </c>
      <c r="B101" s="4">
        <f t="shared" si="1"/>
        <v>70.5</v>
      </c>
      <c r="C101" s="4">
        <f t="shared" si="2"/>
        <v>0.09</v>
      </c>
      <c r="F101" s="4">
        <f t="shared" si="3"/>
        <v>0</v>
      </c>
      <c r="G101" s="13" t="str">
        <f t="shared" si="49"/>
        <v/>
      </c>
      <c r="H101" s="4" t="str">
        <f t="shared" si="5"/>
        <v/>
      </c>
      <c r="J101" s="2">
        <f t="shared" si="42"/>
        <v>23.5</v>
      </c>
      <c r="K101" s="4">
        <f t="shared" si="6"/>
        <v>70.5</v>
      </c>
      <c r="L101" s="4">
        <f t="shared" si="7"/>
        <v>0.09</v>
      </c>
      <c r="O101" s="4">
        <f t="shared" si="8"/>
        <v>0</v>
      </c>
      <c r="P101" s="13" t="str">
        <f t="shared" si="50"/>
        <v/>
      </c>
      <c r="Q101" s="4" t="str">
        <f t="shared" si="10"/>
        <v/>
      </c>
      <c r="S101" s="2">
        <f t="shared" si="43"/>
        <v>23.5</v>
      </c>
      <c r="T101" s="4">
        <f t="shared" si="11"/>
        <v>70.5</v>
      </c>
      <c r="U101" s="4">
        <f t="shared" si="12"/>
        <v>0.09</v>
      </c>
      <c r="X101" s="4">
        <f t="shared" si="13"/>
        <v>0</v>
      </c>
      <c r="Y101" s="13" t="str">
        <f t="shared" si="51"/>
        <v/>
      </c>
      <c r="Z101" s="4" t="str">
        <f t="shared" si="15"/>
        <v/>
      </c>
      <c r="AB101" s="2">
        <f t="shared" si="44"/>
        <v>23.5</v>
      </c>
      <c r="AC101" s="4">
        <f t="shared" si="16"/>
        <v>70.5</v>
      </c>
      <c r="AD101" s="4">
        <f t="shared" si="17"/>
        <v>0.09</v>
      </c>
      <c r="AG101" s="4">
        <f t="shared" si="18"/>
        <v>0</v>
      </c>
      <c r="AH101" s="13" t="str">
        <f t="shared" si="52"/>
        <v/>
      </c>
      <c r="AI101" s="4" t="str">
        <f t="shared" si="20"/>
        <v/>
      </c>
      <c r="AJ101" s="13"/>
      <c r="AK101" s="2">
        <f t="shared" si="45"/>
        <v>23.5</v>
      </c>
      <c r="AL101" s="4">
        <f t="shared" si="21"/>
        <v>70.5</v>
      </c>
      <c r="AM101" s="4">
        <f t="shared" si="22"/>
        <v>0.09</v>
      </c>
      <c r="AP101" s="4">
        <f t="shared" si="23"/>
        <v>0</v>
      </c>
      <c r="AQ101" s="13" t="str">
        <f t="shared" si="53"/>
        <v/>
      </c>
      <c r="AR101" s="4" t="str">
        <f t="shared" si="25"/>
        <v/>
      </c>
      <c r="AS101" s="13"/>
      <c r="AT101" s="2">
        <f t="shared" si="46"/>
        <v>23.5</v>
      </c>
      <c r="AU101" s="4">
        <f t="shared" si="26"/>
        <v>70.5</v>
      </c>
      <c r="AV101" s="4">
        <f t="shared" si="27"/>
        <v>0.09</v>
      </c>
      <c r="AY101" s="4">
        <f t="shared" si="28"/>
        <v>0</v>
      </c>
      <c r="AZ101" s="13" t="str">
        <f t="shared" si="54"/>
        <v/>
      </c>
      <c r="BA101" s="4" t="str">
        <f t="shared" si="30"/>
        <v/>
      </c>
      <c r="BB101" s="13"/>
      <c r="BC101" s="2">
        <f t="shared" si="47"/>
        <v>23.5</v>
      </c>
      <c r="BD101" s="4">
        <f t="shared" si="31"/>
        <v>70.5</v>
      </c>
      <c r="BE101" s="4">
        <f t="shared" si="32"/>
        <v>0.09</v>
      </c>
      <c r="BH101" s="4">
        <f t="shared" si="33"/>
        <v>0</v>
      </c>
      <c r="BI101" s="13" t="str">
        <f t="shared" si="55"/>
        <v/>
      </c>
      <c r="BJ101" s="4" t="str">
        <f t="shared" si="35"/>
        <v/>
      </c>
      <c r="BK101" s="13"/>
      <c r="BL101" s="2">
        <f t="shared" si="48"/>
        <v>23.5</v>
      </c>
      <c r="BM101" s="4">
        <f t="shared" si="36"/>
        <v>70.5</v>
      </c>
      <c r="BN101" s="4">
        <f t="shared" si="37"/>
        <v>0.09</v>
      </c>
      <c r="BQ101" s="4">
        <f t="shared" si="38"/>
        <v>0</v>
      </c>
      <c r="BR101" s="13" t="str">
        <f t="shared" si="56"/>
        <v/>
      </c>
      <c r="BS101" s="4" t="str">
        <f t="shared" si="40"/>
        <v/>
      </c>
      <c r="BT101" s="25"/>
    </row>
    <row r="102">
      <c r="A102" s="2">
        <f t="shared" si="41"/>
        <v>24</v>
      </c>
      <c r="B102" s="4">
        <f t="shared" si="1"/>
        <v>72</v>
      </c>
      <c r="C102" s="4">
        <f t="shared" si="2"/>
        <v>0.06</v>
      </c>
      <c r="D102" s="4">
        <f>149.75+1/32</f>
        <v>149.78125</v>
      </c>
      <c r="E102" s="2">
        <v>154.125</v>
      </c>
      <c r="F102" s="4">
        <f t="shared" si="3"/>
        <v>4.34375</v>
      </c>
      <c r="G102" s="13">
        <f t="shared" si="49"/>
        <v>0.98938023</v>
      </c>
      <c r="H102" s="4">
        <f t="shared" si="5"/>
        <v>0</v>
      </c>
      <c r="J102" s="2">
        <f t="shared" si="42"/>
        <v>24</v>
      </c>
      <c r="K102" s="4">
        <f t="shared" si="6"/>
        <v>72</v>
      </c>
      <c r="L102" s="4">
        <f t="shared" si="7"/>
        <v>0.06</v>
      </c>
      <c r="M102" s="4">
        <f>149.75+1/32</f>
        <v>149.78125</v>
      </c>
      <c r="N102" s="2">
        <v>154.125</v>
      </c>
      <c r="O102" s="4">
        <f t="shared" si="8"/>
        <v>4.34375</v>
      </c>
      <c r="P102" s="13">
        <f t="shared" si="50"/>
        <v>0.98938023</v>
      </c>
      <c r="Q102" s="4">
        <f t="shared" si="10"/>
        <v>0</v>
      </c>
      <c r="S102" s="2">
        <f t="shared" si="43"/>
        <v>24</v>
      </c>
      <c r="T102" s="4">
        <f t="shared" si="11"/>
        <v>72</v>
      </c>
      <c r="U102" s="4">
        <f t="shared" si="12"/>
        <v>0.06</v>
      </c>
      <c r="V102" s="4">
        <f>149+13/16</f>
        <v>149.8125</v>
      </c>
      <c r="W102" s="4">
        <f>154+1/16</f>
        <v>154.0625</v>
      </c>
      <c r="X102" s="4">
        <f t="shared" si="13"/>
        <v>4.25</v>
      </c>
      <c r="Y102" s="13">
        <f t="shared" si="51"/>
        <v>0.9856107606</v>
      </c>
      <c r="Z102" s="4">
        <f t="shared" si="15"/>
        <v>0</v>
      </c>
      <c r="AB102" s="2">
        <f t="shared" si="44"/>
        <v>24</v>
      </c>
      <c r="AC102" s="4">
        <f t="shared" si="16"/>
        <v>72</v>
      </c>
      <c r="AD102" s="4">
        <f t="shared" si="17"/>
        <v>0.06</v>
      </c>
      <c r="AE102" s="4">
        <f>149+13/16</f>
        <v>149.8125</v>
      </c>
      <c r="AF102" s="2">
        <f>154.125-1/32</f>
        <v>154.09375</v>
      </c>
      <c r="AG102" s="4">
        <f t="shared" si="18"/>
        <v>4.28125</v>
      </c>
      <c r="AH102" s="13">
        <f t="shared" si="52"/>
        <v>0.989227693</v>
      </c>
      <c r="AI102" s="4">
        <f t="shared" si="20"/>
        <v>0</v>
      </c>
      <c r="AJ102" s="13"/>
      <c r="AK102" s="2">
        <f t="shared" si="45"/>
        <v>24</v>
      </c>
      <c r="AL102" s="4">
        <f t="shared" si="21"/>
        <v>72</v>
      </c>
      <c r="AM102" s="4">
        <f t="shared" si="22"/>
        <v>0.06</v>
      </c>
      <c r="AP102" s="4">
        <f t="shared" si="23"/>
        <v>0</v>
      </c>
      <c r="AQ102" s="13" t="str">
        <f t="shared" si="53"/>
        <v/>
      </c>
      <c r="AR102" s="4" t="str">
        <f t="shared" si="25"/>
        <v/>
      </c>
      <c r="AS102" s="13"/>
      <c r="AT102" s="2">
        <f t="shared" si="46"/>
        <v>24</v>
      </c>
      <c r="AU102" s="4">
        <f t="shared" si="26"/>
        <v>72</v>
      </c>
      <c r="AV102" s="4">
        <f t="shared" si="27"/>
        <v>0.06</v>
      </c>
      <c r="AY102" s="4">
        <f t="shared" si="28"/>
        <v>0</v>
      </c>
      <c r="AZ102" s="13" t="str">
        <f t="shared" si="54"/>
        <v/>
      </c>
      <c r="BA102" s="4" t="str">
        <f t="shared" si="30"/>
        <v/>
      </c>
      <c r="BB102" s="13"/>
      <c r="BC102" s="2">
        <f t="shared" si="47"/>
        <v>24</v>
      </c>
      <c r="BD102" s="4">
        <f t="shared" si="31"/>
        <v>72</v>
      </c>
      <c r="BE102" s="4">
        <f t="shared" si="32"/>
        <v>0.06</v>
      </c>
      <c r="BH102" s="4">
        <f t="shared" si="33"/>
        <v>0</v>
      </c>
      <c r="BI102" s="13" t="str">
        <f t="shared" si="55"/>
        <v/>
      </c>
      <c r="BJ102" s="4" t="str">
        <f t="shared" si="35"/>
        <v/>
      </c>
      <c r="BK102" s="13"/>
      <c r="BL102" s="2">
        <f t="shared" si="48"/>
        <v>24</v>
      </c>
      <c r="BM102" s="4">
        <f t="shared" si="36"/>
        <v>72</v>
      </c>
      <c r="BN102" s="4">
        <f t="shared" si="37"/>
        <v>0.06</v>
      </c>
      <c r="BQ102" s="4">
        <f t="shared" si="38"/>
        <v>0</v>
      </c>
      <c r="BR102" s="13" t="str">
        <f t="shared" si="56"/>
        <v/>
      </c>
      <c r="BS102" s="4" t="str">
        <f t="shared" si="40"/>
        <v/>
      </c>
      <c r="BT102" s="25"/>
    </row>
    <row r="103">
      <c r="A103" s="2">
        <f t="shared" si="41"/>
        <v>24.5</v>
      </c>
      <c r="B103" s="4">
        <f t="shared" si="1"/>
        <v>73.5</v>
      </c>
      <c r="C103" s="4">
        <f t="shared" si="2"/>
        <v>0.03</v>
      </c>
      <c r="F103" s="4">
        <f t="shared" si="3"/>
        <v>0</v>
      </c>
      <c r="G103" s="13" t="str">
        <f t="shared" si="49"/>
        <v/>
      </c>
      <c r="H103" s="4" t="str">
        <f t="shared" si="5"/>
        <v/>
      </c>
      <c r="J103" s="2">
        <f t="shared" si="42"/>
        <v>24.5</v>
      </c>
      <c r="K103" s="4">
        <f t="shared" si="6"/>
        <v>73.5</v>
      </c>
      <c r="L103" s="4">
        <f t="shared" si="7"/>
        <v>0.03</v>
      </c>
      <c r="O103" s="4">
        <f t="shared" si="8"/>
        <v>0</v>
      </c>
      <c r="P103" s="13" t="str">
        <f t="shared" si="50"/>
        <v/>
      </c>
      <c r="Q103" s="4" t="str">
        <f t="shared" si="10"/>
        <v/>
      </c>
      <c r="S103" s="2">
        <f t="shared" si="43"/>
        <v>24.5</v>
      </c>
      <c r="T103" s="4">
        <f t="shared" si="11"/>
        <v>73.5</v>
      </c>
      <c r="U103" s="4">
        <f t="shared" si="12"/>
        <v>0.03</v>
      </c>
      <c r="X103" s="4">
        <f t="shared" si="13"/>
        <v>0</v>
      </c>
      <c r="Y103" s="13" t="str">
        <f t="shared" si="51"/>
        <v/>
      </c>
      <c r="Z103" s="4" t="str">
        <f t="shared" si="15"/>
        <v/>
      </c>
      <c r="AB103" s="2">
        <f t="shared" si="44"/>
        <v>24.5</v>
      </c>
      <c r="AC103" s="4">
        <f t="shared" si="16"/>
        <v>73.5</v>
      </c>
      <c r="AD103" s="4">
        <f t="shared" si="17"/>
        <v>0.03</v>
      </c>
      <c r="AG103" s="4">
        <f t="shared" si="18"/>
        <v>0</v>
      </c>
      <c r="AH103" s="13" t="str">
        <f t="shared" si="52"/>
        <v/>
      </c>
      <c r="AI103" s="4" t="str">
        <f t="shared" si="20"/>
        <v/>
      </c>
      <c r="AJ103" s="13"/>
      <c r="AK103" s="2">
        <f t="shared" si="45"/>
        <v>24.5</v>
      </c>
      <c r="AL103" s="4">
        <f t="shared" si="21"/>
        <v>73.5</v>
      </c>
      <c r="AM103" s="4">
        <f t="shared" si="22"/>
        <v>0.03</v>
      </c>
      <c r="AP103" s="4">
        <f t="shared" si="23"/>
        <v>0</v>
      </c>
      <c r="AQ103" s="13" t="str">
        <f t="shared" si="53"/>
        <v/>
      </c>
      <c r="AR103" s="4" t="str">
        <f t="shared" si="25"/>
        <v/>
      </c>
      <c r="AS103" s="13"/>
      <c r="AT103" s="2">
        <f t="shared" si="46"/>
        <v>24.5</v>
      </c>
      <c r="AU103" s="4">
        <f t="shared" si="26"/>
        <v>73.5</v>
      </c>
      <c r="AV103" s="4">
        <f t="shared" si="27"/>
        <v>0.03</v>
      </c>
      <c r="AY103" s="4">
        <f t="shared" si="28"/>
        <v>0</v>
      </c>
      <c r="AZ103" s="13" t="str">
        <f t="shared" si="54"/>
        <v/>
      </c>
      <c r="BA103" s="4" t="str">
        <f t="shared" si="30"/>
        <v/>
      </c>
      <c r="BB103" s="13"/>
      <c r="BC103" s="2">
        <f t="shared" si="47"/>
        <v>24.5</v>
      </c>
      <c r="BD103" s="4">
        <f t="shared" si="31"/>
        <v>73.5</v>
      </c>
      <c r="BE103" s="4">
        <f t="shared" si="32"/>
        <v>0.03</v>
      </c>
      <c r="BH103" s="4">
        <f t="shared" si="33"/>
        <v>0</v>
      </c>
      <c r="BI103" s="13" t="str">
        <f t="shared" si="55"/>
        <v/>
      </c>
      <c r="BJ103" s="4" t="str">
        <f t="shared" si="35"/>
        <v/>
      </c>
      <c r="BK103" s="13"/>
      <c r="BL103" s="2">
        <f t="shared" si="48"/>
        <v>24.5</v>
      </c>
      <c r="BM103" s="4">
        <f t="shared" si="36"/>
        <v>73.5</v>
      </c>
      <c r="BN103" s="4">
        <f t="shared" si="37"/>
        <v>0.03</v>
      </c>
      <c r="BQ103" s="4">
        <f t="shared" si="38"/>
        <v>0</v>
      </c>
      <c r="BR103" s="13" t="str">
        <f t="shared" si="56"/>
        <v/>
      </c>
      <c r="BS103" s="4" t="str">
        <f t="shared" si="40"/>
        <v/>
      </c>
      <c r="BT103" s="25"/>
    </row>
    <row r="104">
      <c r="A104" s="2">
        <f t="shared" si="41"/>
        <v>25</v>
      </c>
      <c r="B104" s="4">
        <f t="shared" si="1"/>
        <v>75</v>
      </c>
      <c r="C104" s="4">
        <f t="shared" si="2"/>
        <v>0</v>
      </c>
      <c r="D104" s="4">
        <f>149.75+1/32</f>
        <v>149.78125</v>
      </c>
      <c r="E104" s="2">
        <v>154.125</v>
      </c>
      <c r="F104" s="4">
        <f t="shared" si="3"/>
        <v>4.34375</v>
      </c>
      <c r="G104" s="13">
        <f t="shared" si="49"/>
        <v>0.98938023</v>
      </c>
      <c r="H104" s="4">
        <f t="shared" si="5"/>
        <v>0</v>
      </c>
      <c r="J104" s="2">
        <f t="shared" si="42"/>
        <v>25</v>
      </c>
      <c r="K104" s="4">
        <f t="shared" si="6"/>
        <v>75</v>
      </c>
      <c r="L104" s="4">
        <f t="shared" si="7"/>
        <v>0</v>
      </c>
      <c r="M104" s="4">
        <f>149.75+1/32</f>
        <v>149.78125</v>
      </c>
      <c r="N104" s="2">
        <v>154.125</v>
      </c>
      <c r="O104" s="4">
        <f t="shared" si="8"/>
        <v>4.34375</v>
      </c>
      <c r="P104" s="13">
        <f t="shared" si="50"/>
        <v>0.98938023</v>
      </c>
      <c r="Q104" s="4">
        <f t="shared" si="10"/>
        <v>0</v>
      </c>
      <c r="S104" s="2">
        <f t="shared" si="43"/>
        <v>25</v>
      </c>
      <c r="T104" s="4">
        <f t="shared" si="11"/>
        <v>75</v>
      </c>
      <c r="U104" s="4">
        <f t="shared" si="12"/>
        <v>0</v>
      </c>
      <c r="V104" s="4">
        <f>149+13/16</f>
        <v>149.8125</v>
      </c>
      <c r="W104" s="4">
        <f>154+1/16</f>
        <v>154.0625</v>
      </c>
      <c r="X104" s="4">
        <f t="shared" si="13"/>
        <v>4.25</v>
      </c>
      <c r="Y104" s="13">
        <f t="shared" si="51"/>
        <v>0.9856107606</v>
      </c>
      <c r="Z104" s="4">
        <f t="shared" si="15"/>
        <v>0</v>
      </c>
      <c r="AB104" s="2">
        <f t="shared" si="44"/>
        <v>25</v>
      </c>
      <c r="AC104" s="4">
        <f t="shared" si="16"/>
        <v>75</v>
      </c>
      <c r="AD104" s="4">
        <f t="shared" si="17"/>
        <v>0</v>
      </c>
      <c r="AE104" s="4">
        <f>149+13/16</f>
        <v>149.8125</v>
      </c>
      <c r="AF104" s="2">
        <f>154.125-1/32</f>
        <v>154.09375</v>
      </c>
      <c r="AG104" s="4">
        <f t="shared" si="18"/>
        <v>4.28125</v>
      </c>
      <c r="AH104" s="13">
        <f t="shared" si="52"/>
        <v>0.989227693</v>
      </c>
      <c r="AI104" s="4">
        <f t="shared" si="20"/>
        <v>0</v>
      </c>
      <c r="AJ104" s="13"/>
      <c r="AK104" s="2">
        <f t="shared" si="45"/>
        <v>25</v>
      </c>
      <c r="AL104" s="4">
        <f t="shared" si="21"/>
        <v>75</v>
      </c>
      <c r="AM104" s="4">
        <f t="shared" si="22"/>
        <v>0</v>
      </c>
      <c r="AP104" s="4">
        <f t="shared" si="23"/>
        <v>0</v>
      </c>
      <c r="AQ104" s="13" t="str">
        <f t="shared" si="53"/>
        <v/>
      </c>
      <c r="AR104" s="4">
        <f t="shared" si="25"/>
        <v>0</v>
      </c>
      <c r="AS104" s="13"/>
      <c r="AT104" s="2">
        <f t="shared" si="46"/>
        <v>25</v>
      </c>
      <c r="AU104" s="4">
        <f t="shared" si="26"/>
        <v>75</v>
      </c>
      <c r="AV104" s="4">
        <f t="shared" si="27"/>
        <v>0</v>
      </c>
      <c r="AY104" s="4">
        <f t="shared" si="28"/>
        <v>0</v>
      </c>
      <c r="AZ104" s="13" t="str">
        <f t="shared" si="54"/>
        <v/>
      </c>
      <c r="BA104" s="4">
        <f t="shared" si="30"/>
        <v>0</v>
      </c>
      <c r="BB104" s="13"/>
      <c r="BC104" s="2">
        <f t="shared" si="47"/>
        <v>25</v>
      </c>
      <c r="BD104" s="4">
        <f t="shared" si="31"/>
        <v>75</v>
      </c>
      <c r="BE104" s="4">
        <f t="shared" si="32"/>
        <v>0</v>
      </c>
      <c r="BH104" s="4">
        <f t="shared" si="33"/>
        <v>0</v>
      </c>
      <c r="BI104" s="13" t="str">
        <f t="shared" si="55"/>
        <v/>
      </c>
      <c r="BJ104" s="4">
        <f t="shared" si="35"/>
        <v>0</v>
      </c>
      <c r="BK104" s="13"/>
      <c r="BL104" s="2">
        <f t="shared" si="48"/>
        <v>25</v>
      </c>
      <c r="BM104" s="4">
        <f t="shared" si="36"/>
        <v>75</v>
      </c>
      <c r="BN104" s="4">
        <f t="shared" si="37"/>
        <v>0</v>
      </c>
      <c r="BQ104" s="4">
        <f t="shared" si="38"/>
        <v>0</v>
      </c>
      <c r="BR104" s="13" t="str">
        <f t="shared" si="56"/>
        <v/>
      </c>
      <c r="BS104" s="4">
        <f t="shared" si="40"/>
        <v>0</v>
      </c>
      <c r="BT104" s="25"/>
    </row>
    <row r="105">
      <c r="A105" s="2">
        <f t="shared" si="41"/>
        <v>25.5</v>
      </c>
      <c r="B105" s="4">
        <f t="shared" si="1"/>
        <v>76.5</v>
      </c>
      <c r="C105" s="4">
        <f t="shared" si="2"/>
        <v>-0.03</v>
      </c>
      <c r="F105" s="4">
        <f t="shared" si="3"/>
        <v>0</v>
      </c>
      <c r="G105" s="13" t="str">
        <f t="shared" si="49"/>
        <v/>
      </c>
      <c r="H105" s="4" t="str">
        <f t="shared" si="5"/>
        <v/>
      </c>
      <c r="J105" s="2">
        <f t="shared" si="42"/>
        <v>25.5</v>
      </c>
      <c r="K105" s="4">
        <f t="shared" si="6"/>
        <v>76.5</v>
      </c>
      <c r="L105" s="4">
        <f t="shared" si="7"/>
        <v>-0.03</v>
      </c>
      <c r="O105" s="4">
        <f t="shared" si="8"/>
        <v>0</v>
      </c>
      <c r="P105" s="13" t="str">
        <f t="shared" si="50"/>
        <v/>
      </c>
      <c r="Q105" s="4" t="str">
        <f t="shared" si="10"/>
        <v/>
      </c>
      <c r="S105" s="2">
        <f t="shared" si="43"/>
        <v>25.5</v>
      </c>
      <c r="T105" s="4">
        <f t="shared" si="11"/>
        <v>76.5</v>
      </c>
      <c r="U105" s="4">
        <f t="shared" si="12"/>
        <v>-0.03</v>
      </c>
      <c r="X105" s="4">
        <f t="shared" si="13"/>
        <v>0</v>
      </c>
      <c r="Y105" s="13" t="str">
        <f t="shared" si="51"/>
        <v/>
      </c>
      <c r="Z105" s="4" t="str">
        <f t="shared" si="15"/>
        <v/>
      </c>
      <c r="AB105" s="2">
        <f t="shared" si="44"/>
        <v>25.5</v>
      </c>
      <c r="AC105" s="4">
        <f t="shared" si="16"/>
        <v>76.5</v>
      </c>
      <c r="AD105" s="4">
        <f t="shared" si="17"/>
        <v>-0.03</v>
      </c>
      <c r="AG105" s="4">
        <f t="shared" si="18"/>
        <v>0</v>
      </c>
      <c r="AH105" s="13" t="str">
        <f t="shared" si="52"/>
        <v/>
      </c>
      <c r="AI105" s="4" t="str">
        <f t="shared" si="20"/>
        <v/>
      </c>
      <c r="AJ105" s="13"/>
      <c r="AK105" s="2">
        <f t="shared" si="45"/>
        <v>25.5</v>
      </c>
      <c r="AL105" s="4">
        <f t="shared" si="21"/>
        <v>76.5</v>
      </c>
      <c r="AM105" s="4">
        <f t="shared" si="22"/>
        <v>-0.03</v>
      </c>
      <c r="AP105" s="4">
        <f t="shared" si="23"/>
        <v>0</v>
      </c>
      <c r="AQ105" s="13" t="str">
        <f t="shared" si="53"/>
        <v/>
      </c>
      <c r="AR105" s="4" t="str">
        <f t="shared" si="25"/>
        <v/>
      </c>
      <c r="AS105" s="13"/>
      <c r="AT105" s="2">
        <f t="shared" si="46"/>
        <v>25.5</v>
      </c>
      <c r="AU105" s="4">
        <f t="shared" si="26"/>
        <v>76.5</v>
      </c>
      <c r="AV105" s="4">
        <f t="shared" si="27"/>
        <v>-0.03</v>
      </c>
      <c r="AY105" s="4">
        <f t="shared" si="28"/>
        <v>0</v>
      </c>
      <c r="AZ105" s="13" t="str">
        <f t="shared" si="54"/>
        <v/>
      </c>
      <c r="BA105" s="4" t="str">
        <f t="shared" si="30"/>
        <v/>
      </c>
      <c r="BB105" s="13"/>
      <c r="BC105" s="2">
        <f t="shared" si="47"/>
        <v>25.5</v>
      </c>
      <c r="BD105" s="4">
        <f t="shared" si="31"/>
        <v>76.5</v>
      </c>
      <c r="BE105" s="4">
        <f t="shared" si="32"/>
        <v>-0.03</v>
      </c>
      <c r="BH105" s="4">
        <f t="shared" si="33"/>
        <v>0</v>
      </c>
      <c r="BI105" s="13" t="str">
        <f t="shared" si="55"/>
        <v/>
      </c>
      <c r="BJ105" s="4" t="str">
        <f t="shared" si="35"/>
        <v/>
      </c>
      <c r="BK105" s="13"/>
      <c r="BL105" s="2">
        <f t="shared" si="48"/>
        <v>25.5</v>
      </c>
      <c r="BM105" s="4">
        <f t="shared" si="36"/>
        <v>76.5</v>
      </c>
      <c r="BN105" s="4">
        <f t="shared" si="37"/>
        <v>-0.03</v>
      </c>
      <c r="BQ105" s="4">
        <f t="shared" si="38"/>
        <v>0</v>
      </c>
      <c r="BR105" s="13" t="str">
        <f t="shared" si="56"/>
        <v/>
      </c>
      <c r="BS105" s="4" t="str">
        <f t="shared" si="40"/>
        <v/>
      </c>
      <c r="BT105" s="25"/>
    </row>
    <row r="106">
      <c r="A106" s="2">
        <f t="shared" si="41"/>
        <v>26</v>
      </c>
      <c r="B106" s="4">
        <f t="shared" si="1"/>
        <v>78</v>
      </c>
      <c r="C106" s="4">
        <f t="shared" si="2"/>
        <v>-0.06</v>
      </c>
      <c r="D106" s="4">
        <f>149.75+1/32</f>
        <v>149.78125</v>
      </c>
      <c r="E106" s="2">
        <v>154.125</v>
      </c>
      <c r="F106" s="4">
        <f t="shared" si="3"/>
        <v>4.34375</v>
      </c>
      <c r="G106" s="13">
        <f t="shared" si="49"/>
        <v>0.98938023</v>
      </c>
      <c r="H106" s="4">
        <f t="shared" si="5"/>
        <v>0</v>
      </c>
      <c r="J106" s="2">
        <f t="shared" si="42"/>
        <v>26</v>
      </c>
      <c r="K106" s="4">
        <f t="shared" si="6"/>
        <v>78</v>
      </c>
      <c r="L106" s="4">
        <f t="shared" si="7"/>
        <v>-0.06</v>
      </c>
      <c r="M106" s="4">
        <f>149.75+1/32</f>
        <v>149.78125</v>
      </c>
      <c r="N106" s="2">
        <v>154.125</v>
      </c>
      <c r="O106" s="4">
        <f t="shared" si="8"/>
        <v>4.34375</v>
      </c>
      <c r="P106" s="13">
        <f t="shared" si="50"/>
        <v>0.98938023</v>
      </c>
      <c r="Q106" s="4">
        <f t="shared" si="10"/>
        <v>0</v>
      </c>
      <c r="S106" s="2">
        <f t="shared" si="43"/>
        <v>26</v>
      </c>
      <c r="T106" s="4">
        <f t="shared" si="11"/>
        <v>78</v>
      </c>
      <c r="U106" s="4">
        <f t="shared" si="12"/>
        <v>-0.06</v>
      </c>
      <c r="V106" s="4">
        <f>149+13/16</f>
        <v>149.8125</v>
      </c>
      <c r="W106" s="4">
        <f>154+1/16</f>
        <v>154.0625</v>
      </c>
      <c r="X106" s="4">
        <f t="shared" si="13"/>
        <v>4.25</v>
      </c>
      <c r="Y106" s="13">
        <f t="shared" si="51"/>
        <v>0.9856107606</v>
      </c>
      <c r="Z106" s="4">
        <f t="shared" si="15"/>
        <v>0</v>
      </c>
      <c r="AB106" s="2">
        <f t="shared" si="44"/>
        <v>26</v>
      </c>
      <c r="AC106" s="4">
        <f t="shared" si="16"/>
        <v>78</v>
      </c>
      <c r="AD106" s="4">
        <f t="shared" si="17"/>
        <v>-0.06</v>
      </c>
      <c r="AE106" s="4">
        <f>149+13/16</f>
        <v>149.8125</v>
      </c>
      <c r="AF106" s="2">
        <f>154.125-1/32</f>
        <v>154.09375</v>
      </c>
      <c r="AG106" s="4">
        <f t="shared" si="18"/>
        <v>4.28125</v>
      </c>
      <c r="AH106" s="13">
        <f t="shared" si="52"/>
        <v>0.989227693</v>
      </c>
      <c r="AI106" s="4">
        <f t="shared" si="20"/>
        <v>0</v>
      </c>
      <c r="AJ106" s="13"/>
      <c r="AK106" s="2">
        <f t="shared" si="45"/>
        <v>26</v>
      </c>
      <c r="AL106" s="4">
        <f t="shared" si="21"/>
        <v>78</v>
      </c>
      <c r="AM106" s="4">
        <f t="shared" si="22"/>
        <v>-0.06</v>
      </c>
      <c r="AP106" s="4">
        <f t="shared" si="23"/>
        <v>0</v>
      </c>
      <c r="AQ106" s="13" t="str">
        <f t="shared" si="53"/>
        <v/>
      </c>
      <c r="AR106" s="4" t="str">
        <f t="shared" si="25"/>
        <v/>
      </c>
      <c r="AS106" s="13"/>
      <c r="AT106" s="2">
        <f t="shared" si="46"/>
        <v>26</v>
      </c>
      <c r="AU106" s="4">
        <f t="shared" si="26"/>
        <v>78</v>
      </c>
      <c r="AV106" s="4">
        <f t="shared" si="27"/>
        <v>-0.06</v>
      </c>
      <c r="AY106" s="4">
        <f t="shared" si="28"/>
        <v>0</v>
      </c>
      <c r="AZ106" s="13" t="str">
        <f t="shared" si="54"/>
        <v/>
      </c>
      <c r="BA106" s="4" t="str">
        <f t="shared" si="30"/>
        <v/>
      </c>
      <c r="BB106" s="13"/>
      <c r="BC106" s="2">
        <f t="shared" si="47"/>
        <v>26</v>
      </c>
      <c r="BD106" s="4">
        <f t="shared" si="31"/>
        <v>78</v>
      </c>
      <c r="BE106" s="4">
        <f t="shared" si="32"/>
        <v>-0.06</v>
      </c>
      <c r="BH106" s="4">
        <f t="shared" si="33"/>
        <v>0</v>
      </c>
      <c r="BI106" s="13" t="str">
        <f t="shared" si="55"/>
        <v/>
      </c>
      <c r="BJ106" s="4" t="str">
        <f t="shared" si="35"/>
        <v/>
      </c>
      <c r="BK106" s="13"/>
      <c r="BL106" s="2">
        <f t="shared" si="48"/>
        <v>26</v>
      </c>
      <c r="BM106" s="4">
        <f t="shared" si="36"/>
        <v>78</v>
      </c>
      <c r="BN106" s="4">
        <f t="shared" si="37"/>
        <v>-0.06</v>
      </c>
      <c r="BQ106" s="4">
        <f t="shared" si="38"/>
        <v>0</v>
      </c>
      <c r="BR106" s="13" t="str">
        <f t="shared" si="56"/>
        <v/>
      </c>
      <c r="BS106" s="4" t="str">
        <f t="shared" si="40"/>
        <v/>
      </c>
      <c r="BT106" s="25"/>
    </row>
    <row r="107">
      <c r="A107" s="2">
        <f t="shared" si="41"/>
        <v>26.5</v>
      </c>
      <c r="B107" s="4">
        <f t="shared" si="1"/>
        <v>79.5</v>
      </c>
      <c r="C107" s="4">
        <f t="shared" si="2"/>
        <v>-0.09</v>
      </c>
      <c r="F107" s="4">
        <f t="shared" si="3"/>
        <v>0</v>
      </c>
      <c r="G107" s="13" t="str">
        <f t="shared" si="49"/>
        <v/>
      </c>
      <c r="H107" s="4" t="str">
        <f t="shared" si="5"/>
        <v/>
      </c>
      <c r="J107" s="2">
        <f t="shared" si="42"/>
        <v>26.5</v>
      </c>
      <c r="K107" s="4">
        <f t="shared" si="6"/>
        <v>79.5</v>
      </c>
      <c r="L107" s="4">
        <f t="shared" si="7"/>
        <v>-0.09</v>
      </c>
      <c r="O107" s="4">
        <f t="shared" si="8"/>
        <v>0</v>
      </c>
      <c r="P107" s="13" t="str">
        <f t="shared" si="50"/>
        <v/>
      </c>
      <c r="Q107" s="4" t="str">
        <f t="shared" si="10"/>
        <v/>
      </c>
      <c r="S107" s="2">
        <f t="shared" si="43"/>
        <v>26.5</v>
      </c>
      <c r="T107" s="4">
        <f t="shared" si="11"/>
        <v>79.5</v>
      </c>
      <c r="U107" s="4">
        <f t="shared" si="12"/>
        <v>-0.09</v>
      </c>
      <c r="X107" s="4">
        <f t="shared" si="13"/>
        <v>0</v>
      </c>
      <c r="Y107" s="13" t="str">
        <f t="shared" si="51"/>
        <v/>
      </c>
      <c r="Z107" s="4" t="str">
        <f t="shared" si="15"/>
        <v/>
      </c>
      <c r="AB107" s="2">
        <f t="shared" si="44"/>
        <v>26.5</v>
      </c>
      <c r="AC107" s="4">
        <f t="shared" si="16"/>
        <v>79.5</v>
      </c>
      <c r="AD107" s="4">
        <f t="shared" si="17"/>
        <v>-0.09</v>
      </c>
      <c r="AG107" s="4">
        <f t="shared" si="18"/>
        <v>0</v>
      </c>
      <c r="AH107" s="13" t="str">
        <f t="shared" si="52"/>
        <v/>
      </c>
      <c r="AI107" s="4" t="str">
        <f t="shared" si="20"/>
        <v/>
      </c>
      <c r="AJ107" s="13"/>
      <c r="AK107" s="2">
        <f t="shared" si="45"/>
        <v>26.5</v>
      </c>
      <c r="AL107" s="4">
        <f t="shared" si="21"/>
        <v>79.5</v>
      </c>
      <c r="AM107" s="4">
        <f t="shared" si="22"/>
        <v>-0.09</v>
      </c>
      <c r="AP107" s="4">
        <f t="shared" si="23"/>
        <v>0</v>
      </c>
      <c r="AQ107" s="13" t="str">
        <f t="shared" si="53"/>
        <v/>
      </c>
      <c r="AR107" s="4" t="str">
        <f t="shared" si="25"/>
        <v/>
      </c>
      <c r="AS107" s="13"/>
      <c r="AT107" s="2">
        <f t="shared" si="46"/>
        <v>26.5</v>
      </c>
      <c r="AU107" s="4">
        <f t="shared" si="26"/>
        <v>79.5</v>
      </c>
      <c r="AV107" s="4">
        <f t="shared" si="27"/>
        <v>-0.09</v>
      </c>
      <c r="AY107" s="4">
        <f t="shared" si="28"/>
        <v>0</v>
      </c>
      <c r="AZ107" s="13" t="str">
        <f t="shared" si="54"/>
        <v/>
      </c>
      <c r="BA107" s="4" t="str">
        <f t="shared" si="30"/>
        <v/>
      </c>
      <c r="BB107" s="13"/>
      <c r="BC107" s="2">
        <f t="shared" si="47"/>
        <v>26.5</v>
      </c>
      <c r="BD107" s="4">
        <f t="shared" si="31"/>
        <v>79.5</v>
      </c>
      <c r="BE107" s="4">
        <f t="shared" si="32"/>
        <v>-0.09</v>
      </c>
      <c r="BH107" s="4">
        <f t="shared" si="33"/>
        <v>0</v>
      </c>
      <c r="BI107" s="13" t="str">
        <f t="shared" si="55"/>
        <v/>
      </c>
      <c r="BJ107" s="4" t="str">
        <f t="shared" si="35"/>
        <v/>
      </c>
      <c r="BK107" s="13"/>
      <c r="BL107" s="2">
        <f t="shared" si="48"/>
        <v>26.5</v>
      </c>
      <c r="BM107" s="4">
        <f t="shared" si="36"/>
        <v>79.5</v>
      </c>
      <c r="BN107" s="4">
        <f t="shared" si="37"/>
        <v>-0.09</v>
      </c>
      <c r="BQ107" s="4">
        <f t="shared" si="38"/>
        <v>0</v>
      </c>
      <c r="BR107" s="13" t="str">
        <f t="shared" si="56"/>
        <v/>
      </c>
      <c r="BS107" s="4" t="str">
        <f t="shared" si="40"/>
        <v/>
      </c>
      <c r="BT107" s="25"/>
    </row>
    <row r="108">
      <c r="A108" s="2">
        <f t="shared" si="41"/>
        <v>27</v>
      </c>
      <c r="B108" s="4">
        <f t="shared" si="1"/>
        <v>81</v>
      </c>
      <c r="C108" s="4">
        <f t="shared" si="2"/>
        <v>-0.12</v>
      </c>
      <c r="D108" s="4">
        <f>149.75+1/32</f>
        <v>149.78125</v>
      </c>
      <c r="E108" s="2">
        <v>154.125</v>
      </c>
      <c r="F108" s="4">
        <f t="shared" si="3"/>
        <v>4.34375</v>
      </c>
      <c r="G108" s="13">
        <f t="shared" si="49"/>
        <v>0.98938023</v>
      </c>
      <c r="H108" s="4">
        <f t="shared" si="5"/>
        <v>0</v>
      </c>
      <c r="J108" s="2">
        <f t="shared" si="42"/>
        <v>27</v>
      </c>
      <c r="K108" s="4">
        <f t="shared" si="6"/>
        <v>81</v>
      </c>
      <c r="L108" s="4">
        <f t="shared" si="7"/>
        <v>-0.12</v>
      </c>
      <c r="M108" s="4">
        <f>149.75+1/32</f>
        <v>149.78125</v>
      </c>
      <c r="N108" s="2">
        <v>154.125</v>
      </c>
      <c r="O108" s="4">
        <f t="shared" si="8"/>
        <v>4.34375</v>
      </c>
      <c r="P108" s="13">
        <f t="shared" si="50"/>
        <v>0.98938023</v>
      </c>
      <c r="Q108" s="4">
        <f t="shared" si="10"/>
        <v>0</v>
      </c>
      <c r="S108" s="2">
        <f t="shared" si="43"/>
        <v>27</v>
      </c>
      <c r="T108" s="4">
        <f t="shared" si="11"/>
        <v>81</v>
      </c>
      <c r="U108" s="4">
        <f t="shared" si="12"/>
        <v>-0.12</v>
      </c>
      <c r="V108" s="4">
        <f>149+13/16</f>
        <v>149.8125</v>
      </c>
      <c r="W108" s="4">
        <f>154+1/16</f>
        <v>154.0625</v>
      </c>
      <c r="X108" s="4">
        <f t="shared" si="13"/>
        <v>4.25</v>
      </c>
      <c r="Y108" s="13">
        <f t="shared" si="51"/>
        <v>0.9856107606</v>
      </c>
      <c r="Z108" s="4">
        <f t="shared" si="15"/>
        <v>0</v>
      </c>
      <c r="AB108" s="2">
        <f t="shared" si="44"/>
        <v>27</v>
      </c>
      <c r="AC108" s="4">
        <f t="shared" si="16"/>
        <v>81</v>
      </c>
      <c r="AD108" s="4">
        <f t="shared" si="17"/>
        <v>-0.12</v>
      </c>
      <c r="AE108" s="4">
        <f>149+13/16</f>
        <v>149.8125</v>
      </c>
      <c r="AF108" s="4">
        <f>154+1/16</f>
        <v>154.0625</v>
      </c>
      <c r="AG108" s="4">
        <f t="shared" si="18"/>
        <v>4.25</v>
      </c>
      <c r="AH108" s="13">
        <f t="shared" si="52"/>
        <v>0.9856107606</v>
      </c>
      <c r="AI108" s="4">
        <f t="shared" si="20"/>
        <v>0</v>
      </c>
      <c r="AJ108" s="13"/>
      <c r="AK108" s="2">
        <f t="shared" si="45"/>
        <v>27</v>
      </c>
      <c r="AL108" s="4">
        <f t="shared" si="21"/>
        <v>81</v>
      </c>
      <c r="AM108" s="4">
        <f t="shared" si="22"/>
        <v>-0.12</v>
      </c>
      <c r="AP108" s="4">
        <f t="shared" si="23"/>
        <v>0</v>
      </c>
      <c r="AQ108" s="13" t="str">
        <f t="shared" si="53"/>
        <v/>
      </c>
      <c r="AR108" s="4" t="str">
        <f t="shared" si="25"/>
        <v/>
      </c>
      <c r="AS108" s="13"/>
      <c r="AT108" s="2">
        <f t="shared" si="46"/>
        <v>27</v>
      </c>
      <c r="AU108" s="4">
        <f t="shared" si="26"/>
        <v>81</v>
      </c>
      <c r="AV108" s="4">
        <f t="shared" si="27"/>
        <v>-0.12</v>
      </c>
      <c r="AY108" s="4">
        <f t="shared" si="28"/>
        <v>0</v>
      </c>
      <c r="AZ108" s="13" t="str">
        <f t="shared" si="54"/>
        <v/>
      </c>
      <c r="BA108" s="4" t="str">
        <f t="shared" si="30"/>
        <v/>
      </c>
      <c r="BB108" s="13"/>
      <c r="BC108" s="2">
        <f t="shared" si="47"/>
        <v>27</v>
      </c>
      <c r="BD108" s="4">
        <f t="shared" si="31"/>
        <v>81</v>
      </c>
      <c r="BE108" s="4">
        <f t="shared" si="32"/>
        <v>-0.12</v>
      </c>
      <c r="BH108" s="4">
        <f t="shared" si="33"/>
        <v>0</v>
      </c>
      <c r="BI108" s="13" t="str">
        <f t="shared" si="55"/>
        <v/>
      </c>
      <c r="BJ108" s="4" t="str">
        <f t="shared" si="35"/>
        <v/>
      </c>
      <c r="BK108" s="13"/>
      <c r="BL108" s="2">
        <f t="shared" si="48"/>
        <v>27</v>
      </c>
      <c r="BM108" s="4">
        <f t="shared" si="36"/>
        <v>81</v>
      </c>
      <c r="BN108" s="4">
        <f t="shared" si="37"/>
        <v>-0.12</v>
      </c>
      <c r="BQ108" s="4">
        <f t="shared" si="38"/>
        <v>0</v>
      </c>
      <c r="BR108" s="13" t="str">
        <f t="shared" si="56"/>
        <v/>
      </c>
      <c r="BS108" s="4" t="str">
        <f t="shared" si="40"/>
        <v/>
      </c>
      <c r="BT108" s="25"/>
    </row>
    <row r="109">
      <c r="A109" s="2">
        <f t="shared" si="41"/>
        <v>27.5</v>
      </c>
      <c r="B109" s="4">
        <f t="shared" si="1"/>
        <v>82.5</v>
      </c>
      <c r="C109" s="4">
        <f t="shared" si="2"/>
        <v>-0.15</v>
      </c>
      <c r="F109" s="4">
        <f t="shared" si="3"/>
        <v>0</v>
      </c>
      <c r="G109" s="13" t="str">
        <f t="shared" si="49"/>
        <v/>
      </c>
      <c r="H109" s="4" t="str">
        <f t="shared" si="5"/>
        <v/>
      </c>
      <c r="J109" s="2">
        <f t="shared" si="42"/>
        <v>27.5</v>
      </c>
      <c r="K109" s="4">
        <f t="shared" si="6"/>
        <v>82.5</v>
      </c>
      <c r="L109" s="4">
        <f t="shared" si="7"/>
        <v>-0.15</v>
      </c>
      <c r="O109" s="4">
        <f t="shared" si="8"/>
        <v>0</v>
      </c>
      <c r="P109" s="13" t="str">
        <f t="shared" si="50"/>
        <v/>
      </c>
      <c r="Q109" s="4" t="str">
        <f t="shared" si="10"/>
        <v/>
      </c>
      <c r="S109" s="2">
        <f t="shared" si="43"/>
        <v>27.5</v>
      </c>
      <c r="T109" s="4">
        <f t="shared" si="11"/>
        <v>82.5</v>
      </c>
      <c r="U109" s="4">
        <f t="shared" si="12"/>
        <v>-0.15</v>
      </c>
      <c r="X109" s="4">
        <f t="shared" si="13"/>
        <v>0</v>
      </c>
      <c r="Y109" s="13" t="str">
        <f t="shared" si="51"/>
        <v/>
      </c>
      <c r="Z109" s="4" t="str">
        <f t="shared" si="15"/>
        <v/>
      </c>
      <c r="AB109" s="2">
        <f t="shared" si="44"/>
        <v>27.5</v>
      </c>
      <c r="AC109" s="4">
        <f t="shared" si="16"/>
        <v>82.5</v>
      </c>
      <c r="AD109" s="4">
        <f t="shared" si="17"/>
        <v>-0.15</v>
      </c>
      <c r="AG109" s="4">
        <f t="shared" si="18"/>
        <v>0</v>
      </c>
      <c r="AH109" s="13" t="str">
        <f t="shared" si="52"/>
        <v/>
      </c>
      <c r="AI109" s="4" t="str">
        <f t="shared" si="20"/>
        <v/>
      </c>
      <c r="AJ109" s="13"/>
      <c r="AK109" s="2">
        <f t="shared" si="45"/>
        <v>27.5</v>
      </c>
      <c r="AL109" s="4">
        <f t="shared" si="21"/>
        <v>82.5</v>
      </c>
      <c r="AM109" s="4">
        <f t="shared" si="22"/>
        <v>-0.15</v>
      </c>
      <c r="AP109" s="4">
        <f t="shared" si="23"/>
        <v>0</v>
      </c>
      <c r="AQ109" s="13" t="str">
        <f t="shared" si="53"/>
        <v/>
      </c>
      <c r="AR109" s="4" t="str">
        <f t="shared" si="25"/>
        <v/>
      </c>
      <c r="AS109" s="13"/>
      <c r="AT109" s="2">
        <f t="shared" si="46"/>
        <v>27.5</v>
      </c>
      <c r="AU109" s="4">
        <f t="shared" si="26"/>
        <v>82.5</v>
      </c>
      <c r="AV109" s="4">
        <f t="shared" si="27"/>
        <v>-0.15</v>
      </c>
      <c r="AY109" s="4">
        <f t="shared" si="28"/>
        <v>0</v>
      </c>
      <c r="AZ109" s="13" t="str">
        <f t="shared" si="54"/>
        <v/>
      </c>
      <c r="BA109" s="4" t="str">
        <f t="shared" si="30"/>
        <v/>
      </c>
      <c r="BB109" s="13"/>
      <c r="BC109" s="2">
        <f t="shared" si="47"/>
        <v>27.5</v>
      </c>
      <c r="BD109" s="4">
        <f t="shared" si="31"/>
        <v>82.5</v>
      </c>
      <c r="BE109" s="4">
        <f t="shared" si="32"/>
        <v>-0.15</v>
      </c>
      <c r="BH109" s="4">
        <f t="shared" si="33"/>
        <v>0</v>
      </c>
      <c r="BI109" s="13" t="str">
        <f t="shared" si="55"/>
        <v/>
      </c>
      <c r="BJ109" s="4" t="str">
        <f t="shared" si="35"/>
        <v/>
      </c>
      <c r="BK109" s="13"/>
      <c r="BL109" s="2">
        <f t="shared" si="48"/>
        <v>27.5</v>
      </c>
      <c r="BM109" s="4">
        <f t="shared" si="36"/>
        <v>82.5</v>
      </c>
      <c r="BN109" s="4">
        <f t="shared" si="37"/>
        <v>-0.15</v>
      </c>
      <c r="BQ109" s="4">
        <f t="shared" si="38"/>
        <v>0</v>
      </c>
      <c r="BR109" s="13" t="str">
        <f t="shared" si="56"/>
        <v/>
      </c>
      <c r="BS109" s="4" t="str">
        <f t="shared" si="40"/>
        <v/>
      </c>
      <c r="BT109" s="25"/>
    </row>
    <row r="110">
      <c r="A110" s="2">
        <f t="shared" si="41"/>
        <v>28</v>
      </c>
      <c r="B110" s="4">
        <f t="shared" si="1"/>
        <v>84</v>
      </c>
      <c r="C110" s="4">
        <f t="shared" si="2"/>
        <v>-0.18</v>
      </c>
      <c r="D110" s="4">
        <f>149.75+1/32</f>
        <v>149.78125</v>
      </c>
      <c r="E110" s="2">
        <v>154.125</v>
      </c>
      <c r="F110" s="4">
        <f t="shared" si="3"/>
        <v>4.34375</v>
      </c>
      <c r="G110" s="13">
        <f t="shared" si="49"/>
        <v>0.98938023</v>
      </c>
      <c r="H110" s="4">
        <f t="shared" si="5"/>
        <v>0</v>
      </c>
      <c r="J110" s="2">
        <f t="shared" si="42"/>
        <v>28</v>
      </c>
      <c r="K110" s="4">
        <f t="shared" si="6"/>
        <v>84</v>
      </c>
      <c r="L110" s="4">
        <f t="shared" si="7"/>
        <v>-0.18</v>
      </c>
      <c r="M110" s="4">
        <f>149.75+1/32</f>
        <v>149.78125</v>
      </c>
      <c r="N110" s="2">
        <v>154.125</v>
      </c>
      <c r="O110" s="4">
        <f t="shared" si="8"/>
        <v>4.34375</v>
      </c>
      <c r="P110" s="13">
        <f t="shared" si="50"/>
        <v>0.98938023</v>
      </c>
      <c r="Q110" s="4">
        <f t="shared" si="10"/>
        <v>0</v>
      </c>
      <c r="S110" s="2">
        <f t="shared" si="43"/>
        <v>28</v>
      </c>
      <c r="T110" s="4">
        <f t="shared" si="11"/>
        <v>84</v>
      </c>
      <c r="U110" s="4">
        <f t="shared" si="12"/>
        <v>-0.18</v>
      </c>
      <c r="V110" s="4">
        <f>149.875-1/32</f>
        <v>149.84375</v>
      </c>
      <c r="W110" s="4">
        <f>154+1/32</f>
        <v>154.03125</v>
      </c>
      <c r="X110" s="4">
        <f t="shared" si="13"/>
        <v>4.1875</v>
      </c>
      <c r="Y110" s="13">
        <f t="shared" si="51"/>
        <v>0.978336781</v>
      </c>
      <c r="Z110" s="4">
        <f t="shared" si="15"/>
        <v>0.001039886458</v>
      </c>
      <c r="AB110" s="2">
        <f t="shared" si="44"/>
        <v>28</v>
      </c>
      <c r="AC110" s="4">
        <f t="shared" si="16"/>
        <v>84</v>
      </c>
      <c r="AD110" s="4">
        <f t="shared" si="17"/>
        <v>-0.18</v>
      </c>
      <c r="AE110" s="4">
        <f>149.875</f>
        <v>149.875</v>
      </c>
      <c r="AF110" s="2">
        <v>154.0</v>
      </c>
      <c r="AG110" s="4">
        <f t="shared" si="18"/>
        <v>4.125</v>
      </c>
      <c r="AH110" s="13">
        <f t="shared" si="52"/>
        <v>0.9710083125</v>
      </c>
      <c r="AI110" s="4">
        <f t="shared" si="20"/>
        <v>0.001275940244</v>
      </c>
      <c r="AJ110" s="13"/>
      <c r="AK110" s="2">
        <f t="shared" si="45"/>
        <v>28</v>
      </c>
      <c r="AL110" s="4">
        <f t="shared" si="21"/>
        <v>84</v>
      </c>
      <c r="AM110" s="4">
        <f t="shared" si="22"/>
        <v>-0.18</v>
      </c>
      <c r="AP110" s="4">
        <f t="shared" si="23"/>
        <v>0</v>
      </c>
      <c r="AQ110" s="13" t="str">
        <f t="shared" si="53"/>
        <v/>
      </c>
      <c r="AR110" s="4" t="str">
        <f t="shared" si="25"/>
        <v/>
      </c>
      <c r="AS110" s="13"/>
      <c r="AT110" s="2">
        <f t="shared" si="46"/>
        <v>28</v>
      </c>
      <c r="AU110" s="4">
        <f t="shared" si="26"/>
        <v>84</v>
      </c>
      <c r="AV110" s="4">
        <f t="shared" si="27"/>
        <v>-0.18</v>
      </c>
      <c r="AY110" s="4">
        <f t="shared" si="28"/>
        <v>0</v>
      </c>
      <c r="AZ110" s="13" t="str">
        <f t="shared" si="54"/>
        <v/>
      </c>
      <c r="BA110" s="4" t="str">
        <f t="shared" si="30"/>
        <v/>
      </c>
      <c r="BB110" s="13"/>
      <c r="BC110" s="2">
        <f t="shared" si="47"/>
        <v>28</v>
      </c>
      <c r="BD110" s="4">
        <f t="shared" si="31"/>
        <v>84</v>
      </c>
      <c r="BE110" s="4">
        <f t="shared" si="32"/>
        <v>-0.18</v>
      </c>
      <c r="BH110" s="4">
        <f t="shared" si="33"/>
        <v>0</v>
      </c>
      <c r="BI110" s="13" t="str">
        <f t="shared" si="55"/>
        <v/>
      </c>
      <c r="BJ110" s="4" t="str">
        <f t="shared" si="35"/>
        <v/>
      </c>
      <c r="BK110" s="13"/>
      <c r="BL110" s="2">
        <f t="shared" si="48"/>
        <v>28</v>
      </c>
      <c r="BM110" s="4">
        <f t="shared" si="36"/>
        <v>84</v>
      </c>
      <c r="BN110" s="4">
        <f t="shared" si="37"/>
        <v>-0.18</v>
      </c>
      <c r="BQ110" s="4">
        <f t="shared" si="38"/>
        <v>0</v>
      </c>
      <c r="BR110" s="13" t="str">
        <f t="shared" si="56"/>
        <v/>
      </c>
      <c r="BS110" s="4" t="str">
        <f t="shared" si="40"/>
        <v/>
      </c>
      <c r="BT110" s="25"/>
    </row>
    <row r="111">
      <c r="A111" s="2">
        <f t="shared" si="41"/>
        <v>28.5</v>
      </c>
      <c r="B111" s="4">
        <f t="shared" si="1"/>
        <v>85.5</v>
      </c>
      <c r="C111" s="4">
        <f t="shared" si="2"/>
        <v>-0.21</v>
      </c>
      <c r="F111" s="4">
        <f t="shared" si="3"/>
        <v>0</v>
      </c>
      <c r="G111" s="13" t="str">
        <f t="shared" si="49"/>
        <v/>
      </c>
      <c r="H111" s="4" t="str">
        <f t="shared" si="5"/>
        <v/>
      </c>
      <c r="J111" s="2">
        <f t="shared" si="42"/>
        <v>28.5</v>
      </c>
      <c r="K111" s="4">
        <f t="shared" si="6"/>
        <v>85.5</v>
      </c>
      <c r="L111" s="4">
        <f t="shared" si="7"/>
        <v>-0.21</v>
      </c>
      <c r="O111" s="4">
        <f t="shared" si="8"/>
        <v>0</v>
      </c>
      <c r="P111" s="13" t="str">
        <f t="shared" si="50"/>
        <v/>
      </c>
      <c r="Q111" s="4" t="str">
        <f t="shared" si="10"/>
        <v/>
      </c>
      <c r="S111" s="2">
        <f t="shared" si="43"/>
        <v>28.5</v>
      </c>
      <c r="T111" s="4">
        <f t="shared" si="11"/>
        <v>85.5</v>
      </c>
      <c r="U111" s="4">
        <f t="shared" si="12"/>
        <v>-0.21</v>
      </c>
      <c r="V111" s="4">
        <f>149.875</f>
        <v>149.875</v>
      </c>
      <c r="W111" s="2">
        <v>154.0</v>
      </c>
      <c r="X111" s="4">
        <f t="shared" si="13"/>
        <v>4.125</v>
      </c>
      <c r="Y111" s="13">
        <f t="shared" si="51"/>
        <v>0.9710083125</v>
      </c>
      <c r="Z111" s="4">
        <f t="shared" si="15"/>
        <v>0.0009167153463</v>
      </c>
      <c r="AB111" s="2">
        <f t="shared" si="44"/>
        <v>28.5</v>
      </c>
      <c r="AC111" s="4">
        <f t="shared" si="16"/>
        <v>85.5</v>
      </c>
      <c r="AD111" s="4">
        <f t="shared" si="17"/>
        <v>-0.21</v>
      </c>
      <c r="AE111" s="4">
        <f>150-1/16</f>
        <v>149.9375</v>
      </c>
      <c r="AF111" s="4">
        <f>154-1/32</f>
        <v>153.96875</v>
      </c>
      <c r="AG111" s="4">
        <f t="shared" si="18"/>
        <v>4.03125</v>
      </c>
      <c r="AH111" s="13">
        <f t="shared" si="52"/>
        <v>0.9599107101</v>
      </c>
      <c r="AI111" s="4">
        <f t="shared" si="20"/>
        <v>0.001239213128</v>
      </c>
      <c r="AJ111" s="13"/>
      <c r="AK111" s="2">
        <f t="shared" si="45"/>
        <v>28.5</v>
      </c>
      <c r="AL111" s="4">
        <f t="shared" si="21"/>
        <v>85.5</v>
      </c>
      <c r="AM111" s="4">
        <f t="shared" si="22"/>
        <v>-0.21</v>
      </c>
      <c r="AP111" s="4">
        <f t="shared" si="23"/>
        <v>0</v>
      </c>
      <c r="AQ111" s="13" t="str">
        <f t="shared" si="53"/>
        <v/>
      </c>
      <c r="AR111" s="4" t="str">
        <f t="shared" si="25"/>
        <v/>
      </c>
      <c r="AS111" s="13"/>
      <c r="AT111" s="2">
        <f t="shared" si="46"/>
        <v>28.5</v>
      </c>
      <c r="AU111" s="4">
        <f t="shared" si="26"/>
        <v>85.5</v>
      </c>
      <c r="AV111" s="4">
        <f t="shared" si="27"/>
        <v>-0.21</v>
      </c>
      <c r="AY111" s="4">
        <f t="shared" si="28"/>
        <v>0</v>
      </c>
      <c r="AZ111" s="13" t="str">
        <f t="shared" si="54"/>
        <v/>
      </c>
      <c r="BA111" s="4" t="str">
        <f t="shared" si="30"/>
        <v/>
      </c>
      <c r="BB111" s="13"/>
      <c r="BC111" s="2">
        <f t="shared" si="47"/>
        <v>28.5</v>
      </c>
      <c r="BD111" s="4">
        <f t="shared" si="31"/>
        <v>85.5</v>
      </c>
      <c r="BE111" s="4">
        <f t="shared" si="32"/>
        <v>-0.21</v>
      </c>
      <c r="BH111" s="4">
        <f t="shared" si="33"/>
        <v>0</v>
      </c>
      <c r="BI111" s="13" t="str">
        <f t="shared" si="55"/>
        <v/>
      </c>
      <c r="BJ111" s="4" t="str">
        <f t="shared" si="35"/>
        <v/>
      </c>
      <c r="BK111" s="13"/>
      <c r="BL111" s="2">
        <f t="shared" si="48"/>
        <v>28.5</v>
      </c>
      <c r="BM111" s="4">
        <f t="shared" si="36"/>
        <v>85.5</v>
      </c>
      <c r="BN111" s="4">
        <f t="shared" si="37"/>
        <v>-0.21</v>
      </c>
      <c r="BQ111" s="4">
        <f t="shared" si="38"/>
        <v>0</v>
      </c>
      <c r="BR111" s="13" t="str">
        <f t="shared" si="56"/>
        <v/>
      </c>
      <c r="BS111" s="4" t="str">
        <f t="shared" si="40"/>
        <v/>
      </c>
      <c r="BT111" s="25"/>
    </row>
    <row r="112">
      <c r="A112" s="2">
        <f t="shared" si="41"/>
        <v>29</v>
      </c>
      <c r="B112" s="4">
        <f t="shared" si="1"/>
        <v>87</v>
      </c>
      <c r="C112" s="4">
        <f t="shared" si="2"/>
        <v>-0.24</v>
      </c>
      <c r="D112" s="4">
        <f>149+13/16</f>
        <v>149.8125</v>
      </c>
      <c r="E112" s="4">
        <f>154.125-1/32</f>
        <v>154.09375</v>
      </c>
      <c r="F112" s="4">
        <f t="shared" si="3"/>
        <v>4.28125</v>
      </c>
      <c r="G112" s="13">
        <f t="shared" si="49"/>
        <v>0.982236597</v>
      </c>
      <c r="H112" s="4">
        <f t="shared" si="5"/>
        <v>0</v>
      </c>
      <c r="J112" s="2">
        <f t="shared" si="42"/>
        <v>29</v>
      </c>
      <c r="K112" s="4">
        <f t="shared" si="6"/>
        <v>87</v>
      </c>
      <c r="L112" s="4">
        <f t="shared" si="7"/>
        <v>-0.24</v>
      </c>
      <c r="M112" s="4">
        <f>149.875</f>
        <v>149.875</v>
      </c>
      <c r="N112" s="4">
        <f>154+1/32</f>
        <v>154.03125</v>
      </c>
      <c r="O112" s="4">
        <f t="shared" si="8"/>
        <v>4.15625</v>
      </c>
      <c r="P112" s="13">
        <f t="shared" si="50"/>
        <v>0.9677911543</v>
      </c>
      <c r="Q112" s="4">
        <f t="shared" si="10"/>
        <v>0.001766656331</v>
      </c>
      <c r="S112" s="2">
        <f t="shared" si="43"/>
        <v>29</v>
      </c>
      <c r="T112" s="4">
        <f t="shared" si="11"/>
        <v>87</v>
      </c>
      <c r="U112" s="4">
        <f t="shared" si="12"/>
        <v>-0.24</v>
      </c>
      <c r="V112" s="2">
        <v>150.0</v>
      </c>
      <c r="W112" s="4">
        <f>153.875</f>
        <v>153.875</v>
      </c>
      <c r="X112" s="4">
        <f t="shared" si="13"/>
        <v>3.875</v>
      </c>
      <c r="Y112" s="13">
        <f t="shared" si="51"/>
        <v>0.9411239481</v>
      </c>
      <c r="Z112" s="4">
        <f t="shared" si="15"/>
        <v>0.001810505934</v>
      </c>
      <c r="AB112" s="2">
        <f t="shared" si="44"/>
        <v>29</v>
      </c>
      <c r="AC112" s="4">
        <f t="shared" si="16"/>
        <v>87</v>
      </c>
      <c r="AD112" s="4">
        <f t="shared" si="17"/>
        <v>-0.24</v>
      </c>
      <c r="AE112" s="2">
        <v>150.0</v>
      </c>
      <c r="AF112" s="2">
        <v>153.875</v>
      </c>
      <c r="AG112" s="4">
        <f t="shared" si="18"/>
        <v>3.875</v>
      </c>
      <c r="AH112" s="13">
        <f t="shared" si="52"/>
        <v>0.9411239481</v>
      </c>
      <c r="AI112" s="4">
        <f t="shared" si="20"/>
        <v>0.002014976823</v>
      </c>
      <c r="AJ112" s="13"/>
      <c r="AK112" s="2">
        <f t="shared" si="45"/>
        <v>29</v>
      </c>
      <c r="AL112" s="4">
        <f t="shared" si="21"/>
        <v>87</v>
      </c>
      <c r="AM112" s="4">
        <f t="shared" si="22"/>
        <v>-0.24</v>
      </c>
      <c r="AN112" s="2">
        <v>149.875</v>
      </c>
      <c r="AO112" s="4">
        <f>154-1/16</f>
        <v>153.9375</v>
      </c>
      <c r="AP112" s="4">
        <f t="shared" si="23"/>
        <v>4.0625</v>
      </c>
      <c r="AQ112" s="13">
        <f t="shared" si="53"/>
        <v>0.9741176056</v>
      </c>
      <c r="AR112" s="4">
        <f t="shared" si="25"/>
        <v>0.001140586452</v>
      </c>
      <c r="AS112" s="13"/>
      <c r="AT112" s="2">
        <f t="shared" si="46"/>
        <v>29</v>
      </c>
      <c r="AU112" s="4">
        <f t="shared" si="26"/>
        <v>87</v>
      </c>
      <c r="AV112" s="4">
        <f t="shared" si="27"/>
        <v>-0.24</v>
      </c>
      <c r="AW112" s="2">
        <v>150.25</v>
      </c>
      <c r="AX112" s="4">
        <f>154-5/16</f>
        <v>153.6875</v>
      </c>
      <c r="AY112" s="4">
        <f t="shared" si="28"/>
        <v>3.4375</v>
      </c>
      <c r="AZ112" s="13">
        <f t="shared" si="54"/>
        <v>0.8960578709</v>
      </c>
      <c r="BA112" s="4">
        <f t="shared" si="30"/>
        <v>0.004213471223</v>
      </c>
      <c r="BB112" s="13"/>
      <c r="BC112" s="2">
        <f t="shared" si="47"/>
        <v>29</v>
      </c>
      <c r="BD112" s="4">
        <f t="shared" si="31"/>
        <v>87</v>
      </c>
      <c r="BE112" s="4">
        <f t="shared" si="32"/>
        <v>-0.24</v>
      </c>
      <c r="BH112" s="4">
        <f t="shared" si="33"/>
        <v>0</v>
      </c>
      <c r="BI112" s="13" t="str">
        <f t="shared" si="55"/>
        <v/>
      </c>
      <c r="BJ112" s="4" t="str">
        <f t="shared" si="35"/>
        <v/>
      </c>
      <c r="BK112" s="13"/>
      <c r="BL112" s="2">
        <f t="shared" si="48"/>
        <v>29</v>
      </c>
      <c r="BM112" s="4">
        <f t="shared" si="36"/>
        <v>87</v>
      </c>
      <c r="BN112" s="4">
        <f t="shared" si="37"/>
        <v>-0.24</v>
      </c>
      <c r="BQ112" s="4">
        <f t="shared" si="38"/>
        <v>0</v>
      </c>
      <c r="BR112" s="13" t="str">
        <f t="shared" si="56"/>
        <v/>
      </c>
      <c r="BS112" s="4" t="str">
        <f t="shared" si="40"/>
        <v/>
      </c>
      <c r="BT112" s="25"/>
    </row>
    <row r="113">
      <c r="A113" s="2">
        <f t="shared" si="41"/>
        <v>29.5</v>
      </c>
      <c r="B113" s="4">
        <f t="shared" si="1"/>
        <v>88.5</v>
      </c>
      <c r="C113" s="4">
        <f t="shared" si="2"/>
        <v>-0.27</v>
      </c>
      <c r="D113" s="4">
        <f>149.875+1/32</f>
        <v>149.90625</v>
      </c>
      <c r="E113" s="2">
        <v>154.0</v>
      </c>
      <c r="F113" s="4">
        <f t="shared" si="3"/>
        <v>4.09375</v>
      </c>
      <c r="G113" s="13">
        <f t="shared" si="49"/>
        <v>0.9604869657</v>
      </c>
      <c r="H113" s="4">
        <f t="shared" si="5"/>
        <v>0.001360415917</v>
      </c>
      <c r="J113" s="2">
        <f t="shared" si="42"/>
        <v>29.5</v>
      </c>
      <c r="K113" s="4">
        <f t="shared" si="6"/>
        <v>88.5</v>
      </c>
      <c r="L113" s="4">
        <f t="shared" si="7"/>
        <v>-0.27</v>
      </c>
      <c r="M113" s="2">
        <v>150.0</v>
      </c>
      <c r="N113" s="4">
        <f>153.875+1/32</f>
        <v>153.90625</v>
      </c>
      <c r="O113" s="4">
        <f t="shared" si="8"/>
        <v>3.90625</v>
      </c>
      <c r="P113" s="13">
        <f t="shared" si="50"/>
        <v>0.9382332813</v>
      </c>
      <c r="Q113" s="4">
        <f t="shared" si="10"/>
        <v>0.002179769644</v>
      </c>
      <c r="S113" s="2">
        <f t="shared" si="43"/>
        <v>29.5</v>
      </c>
      <c r="T113" s="4">
        <f t="shared" si="11"/>
        <v>88.5</v>
      </c>
      <c r="U113" s="4">
        <f t="shared" si="12"/>
        <v>-0.27</v>
      </c>
      <c r="V113" s="4">
        <f>150.125-1/32</f>
        <v>150.09375</v>
      </c>
      <c r="W113" s="4">
        <f>153.75</f>
        <v>153.75</v>
      </c>
      <c r="X113" s="4">
        <f t="shared" si="13"/>
        <v>3.65625</v>
      </c>
      <c r="Y113" s="13">
        <f t="shared" si="51"/>
        <v>0.9141741003</v>
      </c>
      <c r="Z113" s="4">
        <f t="shared" si="15"/>
        <v>0.003249896131</v>
      </c>
      <c r="AB113" s="2">
        <f t="shared" si="44"/>
        <v>29.5</v>
      </c>
      <c r="AC113" s="4">
        <f t="shared" si="16"/>
        <v>88.5</v>
      </c>
      <c r="AD113" s="4">
        <f t="shared" si="17"/>
        <v>-0.27</v>
      </c>
      <c r="AE113" s="4">
        <f>150.125-1/32</f>
        <v>150.09375</v>
      </c>
      <c r="AF113" s="4">
        <f>153.75+1/32</f>
        <v>153.78125</v>
      </c>
      <c r="AG113" s="4">
        <f t="shared" si="18"/>
        <v>3.6875</v>
      </c>
      <c r="AH113" s="13">
        <f t="shared" si="52"/>
        <v>0.918072515</v>
      </c>
      <c r="AI113" s="4">
        <f t="shared" si="20"/>
        <v>0.003167335127</v>
      </c>
      <c r="AJ113" s="13"/>
      <c r="AK113" s="2">
        <f t="shared" si="45"/>
        <v>29.5</v>
      </c>
      <c r="AL113" s="4">
        <f t="shared" si="21"/>
        <v>88.5</v>
      </c>
      <c r="AM113" s="4">
        <f t="shared" si="22"/>
        <v>-0.27</v>
      </c>
      <c r="AP113" s="4">
        <f t="shared" si="23"/>
        <v>0</v>
      </c>
      <c r="AQ113" s="13" t="str">
        <f t="shared" si="53"/>
        <v/>
      </c>
      <c r="AR113" s="4" t="str">
        <f t="shared" si="25"/>
        <v/>
      </c>
      <c r="AS113" s="13"/>
      <c r="AT113" s="2">
        <f t="shared" si="46"/>
        <v>29.5</v>
      </c>
      <c r="AU113" s="4">
        <f t="shared" si="26"/>
        <v>88.5</v>
      </c>
      <c r="AV113" s="4">
        <f t="shared" si="27"/>
        <v>-0.27</v>
      </c>
      <c r="AY113" s="4">
        <f t="shared" si="28"/>
        <v>0</v>
      </c>
      <c r="AZ113" s="13" t="str">
        <f t="shared" si="54"/>
        <v/>
      </c>
      <c r="BA113" s="4" t="str">
        <f t="shared" si="30"/>
        <v/>
      </c>
      <c r="BB113" s="13"/>
      <c r="BC113" s="2">
        <f t="shared" si="47"/>
        <v>29.5</v>
      </c>
      <c r="BD113" s="4">
        <f t="shared" si="31"/>
        <v>88.5</v>
      </c>
      <c r="BE113" s="4">
        <f t="shared" si="32"/>
        <v>-0.27</v>
      </c>
      <c r="BH113" s="4">
        <f t="shared" si="33"/>
        <v>0</v>
      </c>
      <c r="BI113" s="13" t="str">
        <f t="shared" si="55"/>
        <v/>
      </c>
      <c r="BJ113" s="4" t="str">
        <f t="shared" si="35"/>
        <v/>
      </c>
      <c r="BK113" s="13"/>
      <c r="BL113" s="2">
        <f t="shared" si="48"/>
        <v>29.5</v>
      </c>
      <c r="BM113" s="4">
        <f t="shared" si="36"/>
        <v>88.5</v>
      </c>
      <c r="BN113" s="4">
        <f t="shared" si="37"/>
        <v>-0.27</v>
      </c>
      <c r="BQ113" s="4">
        <f t="shared" si="38"/>
        <v>0</v>
      </c>
      <c r="BR113" s="13" t="str">
        <f t="shared" si="56"/>
        <v/>
      </c>
      <c r="BS113" s="4" t="str">
        <f t="shared" si="40"/>
        <v/>
      </c>
      <c r="BT113" s="25"/>
    </row>
    <row r="114">
      <c r="A114" s="2">
        <f t="shared" si="41"/>
        <v>30</v>
      </c>
      <c r="B114" s="4">
        <f t="shared" si="1"/>
        <v>90</v>
      </c>
      <c r="C114" s="4">
        <f t="shared" si="2"/>
        <v>-0.3</v>
      </c>
      <c r="D114" s="4">
        <f>150+3/16</f>
        <v>150.1875</v>
      </c>
      <c r="E114" s="4">
        <f>153.75-1/32</f>
        <v>153.71875</v>
      </c>
      <c r="F114" s="4">
        <f t="shared" si="3"/>
        <v>3.53125</v>
      </c>
      <c r="G114" s="13">
        <f t="shared" si="49"/>
        <v>0.8920620202</v>
      </c>
      <c r="H114" s="4">
        <f t="shared" si="5"/>
        <v>0.003688215832</v>
      </c>
      <c r="J114" s="2">
        <f t="shared" si="42"/>
        <v>30</v>
      </c>
      <c r="K114" s="4">
        <f t="shared" si="6"/>
        <v>90</v>
      </c>
      <c r="L114" s="4">
        <f t="shared" si="7"/>
        <v>-0.3</v>
      </c>
      <c r="M114" s="4">
        <f>150.25-1/32</f>
        <v>150.21875</v>
      </c>
      <c r="N114" s="4">
        <f>153+11/16</f>
        <v>153.6875</v>
      </c>
      <c r="O114" s="4">
        <f t="shared" si="8"/>
        <v>3.46875</v>
      </c>
      <c r="P114" s="13">
        <f t="shared" si="50"/>
        <v>0.8841324227</v>
      </c>
      <c r="Q114" s="4">
        <f t="shared" si="10"/>
        <v>0.004371175654</v>
      </c>
      <c r="S114" s="2">
        <f t="shared" si="43"/>
        <v>30</v>
      </c>
      <c r="T114" s="4">
        <f t="shared" si="11"/>
        <v>90</v>
      </c>
      <c r="U114" s="4">
        <f t="shared" si="12"/>
        <v>-0.3</v>
      </c>
      <c r="V114" s="4">
        <f>150.25</f>
        <v>150.25</v>
      </c>
      <c r="W114" s="2">
        <v>153.625</v>
      </c>
      <c r="X114" s="4">
        <f t="shared" si="13"/>
        <v>3.375</v>
      </c>
      <c r="Y114" s="13">
        <f t="shared" si="51"/>
        <v>0.8783100657</v>
      </c>
      <c r="Z114" s="4">
        <f t="shared" si="15"/>
        <v>0.005018562149</v>
      </c>
      <c r="AB114" s="2">
        <f t="shared" si="44"/>
        <v>30</v>
      </c>
      <c r="AC114" s="4">
        <f t="shared" si="16"/>
        <v>90</v>
      </c>
      <c r="AD114" s="4">
        <f t="shared" si="17"/>
        <v>-0.3</v>
      </c>
      <c r="AE114" s="4">
        <f>150+3/16</f>
        <v>150.1875</v>
      </c>
      <c r="AF114" s="4">
        <f>153.625+1/32</f>
        <v>153.65625</v>
      </c>
      <c r="AG114" s="4">
        <f t="shared" si="18"/>
        <v>3.46875</v>
      </c>
      <c r="AH114" s="13">
        <f t="shared" si="52"/>
        <v>0.8904252596</v>
      </c>
      <c r="AI114" s="4">
        <f t="shared" si="20"/>
        <v>0.004672671599</v>
      </c>
      <c r="AJ114" s="13"/>
      <c r="AK114" s="2">
        <f t="shared" si="45"/>
        <v>30</v>
      </c>
      <c r="AL114" s="4">
        <f t="shared" si="21"/>
        <v>90</v>
      </c>
      <c r="AM114" s="4">
        <f t="shared" si="22"/>
        <v>-0.3</v>
      </c>
      <c r="AN114" s="4">
        <f>150+1/16</f>
        <v>150.0625</v>
      </c>
      <c r="AO114" s="2">
        <v>153.75</v>
      </c>
      <c r="AP114" s="4">
        <f t="shared" si="23"/>
        <v>3.6875</v>
      </c>
      <c r="AQ114" s="13">
        <f t="shared" si="53"/>
        <v>0.9280699697</v>
      </c>
      <c r="AR114" s="4">
        <f t="shared" si="25"/>
        <v>0.004915555032</v>
      </c>
      <c r="AS114" s="13"/>
      <c r="AT114" s="2">
        <f t="shared" si="46"/>
        <v>30</v>
      </c>
      <c r="AU114" s="4">
        <f t="shared" si="26"/>
        <v>90</v>
      </c>
      <c r="AV114" s="4">
        <f t="shared" si="27"/>
        <v>-0.3</v>
      </c>
      <c r="AW114" s="4">
        <f>150.25+1/16</f>
        <v>150.3125</v>
      </c>
      <c r="AX114" s="4">
        <f>153.5</f>
        <v>153.5</v>
      </c>
      <c r="AY114" s="4">
        <f t="shared" si="28"/>
        <v>3.1875</v>
      </c>
      <c r="AZ114" s="13">
        <f t="shared" si="54"/>
        <v>0.8628589383</v>
      </c>
      <c r="BA114" s="4">
        <f t="shared" si="30"/>
        <v>0.01090506683</v>
      </c>
      <c r="BB114" s="13"/>
      <c r="BC114" s="2">
        <f t="shared" si="47"/>
        <v>30</v>
      </c>
      <c r="BD114" s="4">
        <f t="shared" si="31"/>
        <v>90</v>
      </c>
      <c r="BE114" s="4">
        <f t="shared" si="32"/>
        <v>-0.3</v>
      </c>
      <c r="BH114" s="4">
        <f t="shared" si="33"/>
        <v>0</v>
      </c>
      <c r="BI114" s="13" t="str">
        <f t="shared" si="55"/>
        <v/>
      </c>
      <c r="BJ114" s="4" t="str">
        <f t="shared" si="35"/>
        <v/>
      </c>
      <c r="BK114" s="13"/>
      <c r="BL114" s="2">
        <f t="shared" si="48"/>
        <v>30</v>
      </c>
      <c r="BM114" s="4">
        <f t="shared" si="36"/>
        <v>90</v>
      </c>
      <c r="BN114" s="4">
        <f t="shared" si="37"/>
        <v>-0.3</v>
      </c>
      <c r="BQ114" s="4">
        <f t="shared" si="38"/>
        <v>0</v>
      </c>
      <c r="BR114" s="13" t="str">
        <f t="shared" si="56"/>
        <v/>
      </c>
      <c r="BS114" s="4" t="str">
        <f t="shared" si="40"/>
        <v/>
      </c>
      <c r="BT114" s="27"/>
    </row>
    <row r="115">
      <c r="A115" s="2">
        <f t="shared" si="41"/>
        <v>30.5</v>
      </c>
      <c r="B115" s="4">
        <f t="shared" si="1"/>
        <v>91.5</v>
      </c>
      <c r="C115" s="4">
        <f t="shared" si="2"/>
        <v>-0.33</v>
      </c>
      <c r="D115" s="4">
        <f>150.5</f>
        <v>150.5</v>
      </c>
      <c r="E115" s="2">
        <v>153.375</v>
      </c>
      <c r="F115" s="4">
        <f t="shared" si="3"/>
        <v>2.875</v>
      </c>
      <c r="G115" s="13">
        <f t="shared" si="49"/>
        <v>0.8049144824</v>
      </c>
      <c r="H115" s="4">
        <f t="shared" si="5"/>
        <v>0.00760628345</v>
      </c>
      <c r="J115" s="2">
        <f t="shared" si="42"/>
        <v>30.5</v>
      </c>
      <c r="K115" s="4">
        <f t="shared" si="6"/>
        <v>91.5</v>
      </c>
      <c r="L115" s="4">
        <f t="shared" si="7"/>
        <v>-0.33</v>
      </c>
      <c r="M115" s="4">
        <f>150.375+1/32</f>
        <v>150.40625</v>
      </c>
      <c r="N115" s="2">
        <v>153.5</v>
      </c>
      <c r="O115" s="4">
        <f t="shared" si="8"/>
        <v>3.09375</v>
      </c>
      <c r="P115" s="13">
        <f t="shared" si="50"/>
        <v>0.834974909</v>
      </c>
      <c r="Q115" s="4">
        <f t="shared" si="10"/>
        <v>0.007182056098</v>
      </c>
      <c r="S115" s="2">
        <f t="shared" si="43"/>
        <v>30.5</v>
      </c>
      <c r="T115" s="4">
        <f t="shared" si="11"/>
        <v>91.5</v>
      </c>
      <c r="U115" s="4">
        <f t="shared" si="12"/>
        <v>-0.33</v>
      </c>
      <c r="V115" s="4">
        <f>150.375</f>
        <v>150.375</v>
      </c>
      <c r="W115" s="2">
        <v>153.5</v>
      </c>
      <c r="X115" s="4">
        <f t="shared" si="13"/>
        <v>3.125</v>
      </c>
      <c r="Y115" s="13">
        <f t="shared" si="51"/>
        <v>0.8451542547</v>
      </c>
      <c r="Z115" s="4">
        <f t="shared" si="15"/>
        <v>0.007092245941</v>
      </c>
      <c r="AB115" s="2">
        <f t="shared" si="44"/>
        <v>30.5</v>
      </c>
      <c r="AC115" s="4">
        <f t="shared" si="16"/>
        <v>91.5</v>
      </c>
      <c r="AD115" s="4">
        <f t="shared" si="17"/>
        <v>-0.33</v>
      </c>
      <c r="AE115" s="4">
        <f>150.25+1/32</f>
        <v>150.28125</v>
      </c>
      <c r="AF115" s="4">
        <f>153.625-1/32</f>
        <v>153.59375</v>
      </c>
      <c r="AG115" s="4">
        <f t="shared" si="18"/>
        <v>3.3125</v>
      </c>
      <c r="AH115" s="13">
        <f t="shared" si="52"/>
        <v>0.8701395619</v>
      </c>
      <c r="AI115" s="4">
        <f t="shared" si="20"/>
        <v>0.006273070721</v>
      </c>
      <c r="AJ115" s="13"/>
      <c r="AK115" s="2">
        <f t="shared" si="45"/>
        <v>30.5</v>
      </c>
      <c r="AL115" s="4">
        <f t="shared" si="21"/>
        <v>91.5</v>
      </c>
      <c r="AM115" s="4">
        <f t="shared" si="22"/>
        <v>-0.33</v>
      </c>
      <c r="AP115" s="4">
        <f t="shared" si="23"/>
        <v>0</v>
      </c>
      <c r="AQ115" s="13" t="str">
        <f t="shared" si="53"/>
        <v/>
      </c>
      <c r="AR115" s="4" t="str">
        <f t="shared" si="25"/>
        <v/>
      </c>
      <c r="AS115" s="13"/>
      <c r="AT115" s="2">
        <f t="shared" si="46"/>
        <v>30.5</v>
      </c>
      <c r="AU115" s="4">
        <f t="shared" si="26"/>
        <v>91.5</v>
      </c>
      <c r="AV115" s="4">
        <f t="shared" si="27"/>
        <v>-0.33</v>
      </c>
      <c r="AY115" s="4">
        <f t="shared" si="28"/>
        <v>0</v>
      </c>
      <c r="AZ115" s="13" t="str">
        <f t="shared" si="54"/>
        <v/>
      </c>
      <c r="BA115" s="4" t="str">
        <f t="shared" si="30"/>
        <v/>
      </c>
      <c r="BB115" s="13"/>
      <c r="BC115" s="2">
        <f t="shared" si="47"/>
        <v>30.5</v>
      </c>
      <c r="BD115" s="4">
        <f t="shared" si="31"/>
        <v>91.5</v>
      </c>
      <c r="BE115" s="4">
        <f t="shared" si="32"/>
        <v>-0.33</v>
      </c>
      <c r="BH115" s="4">
        <f t="shared" si="33"/>
        <v>0</v>
      </c>
      <c r="BI115" s="13" t="str">
        <f t="shared" si="55"/>
        <v/>
      </c>
      <c r="BJ115" s="4" t="str">
        <f t="shared" si="35"/>
        <v/>
      </c>
      <c r="BK115" s="13"/>
      <c r="BL115" s="2">
        <f t="shared" si="48"/>
        <v>30.5</v>
      </c>
      <c r="BM115" s="4">
        <f t="shared" si="36"/>
        <v>91.5</v>
      </c>
      <c r="BN115" s="4">
        <f t="shared" si="37"/>
        <v>-0.33</v>
      </c>
      <c r="BQ115" s="4">
        <f t="shared" si="38"/>
        <v>0</v>
      </c>
      <c r="BR115" s="13" t="str">
        <f t="shared" si="56"/>
        <v/>
      </c>
      <c r="BS115" s="4" t="str">
        <f t="shared" si="40"/>
        <v/>
      </c>
      <c r="BT115" s="25"/>
    </row>
    <row r="116">
      <c r="A116" s="2">
        <f t="shared" si="41"/>
        <v>31</v>
      </c>
      <c r="B116" s="4">
        <f t="shared" si="1"/>
        <v>93</v>
      </c>
      <c r="C116" s="4">
        <f t="shared" si="2"/>
        <v>-0.36</v>
      </c>
      <c r="D116" s="4">
        <f>150.875-1/32</f>
        <v>150.84375</v>
      </c>
      <c r="E116" s="4">
        <f>153+1/32</f>
        <v>153.03125</v>
      </c>
      <c r="F116" s="4">
        <f t="shared" si="3"/>
        <v>2.1875</v>
      </c>
      <c r="G116" s="13">
        <f t="shared" si="49"/>
        <v>0.7021094975</v>
      </c>
      <c r="H116" s="4">
        <f t="shared" si="5"/>
        <v>0.01198017387</v>
      </c>
      <c r="J116" s="2">
        <f t="shared" si="42"/>
        <v>31</v>
      </c>
      <c r="K116" s="4">
        <f t="shared" si="6"/>
        <v>93</v>
      </c>
      <c r="L116" s="4">
        <f t="shared" si="7"/>
        <v>-0.36</v>
      </c>
      <c r="M116" s="4">
        <f>150+9/16</f>
        <v>150.5625</v>
      </c>
      <c r="N116" s="4">
        <f>153.375-1/32</f>
        <v>153.34375</v>
      </c>
      <c r="O116" s="4">
        <f t="shared" si="8"/>
        <v>2.78125</v>
      </c>
      <c r="P116" s="13">
        <f t="shared" si="50"/>
        <v>0.7916821101</v>
      </c>
      <c r="Q116" s="4">
        <f t="shared" si="10"/>
        <v>0.009881225068</v>
      </c>
      <c r="S116" s="2">
        <f t="shared" si="43"/>
        <v>31</v>
      </c>
      <c r="T116" s="4">
        <f t="shared" si="11"/>
        <v>93</v>
      </c>
      <c r="U116" s="4">
        <f t="shared" si="12"/>
        <v>-0.36</v>
      </c>
      <c r="V116" s="4">
        <f t="shared" ref="V116:V117" si="59">150+7/16</f>
        <v>150.4375</v>
      </c>
      <c r="W116" s="4">
        <f t="shared" ref="W116:W117" si="60">153.375+1/32</f>
        <v>153.40625</v>
      </c>
      <c r="X116" s="4">
        <f t="shared" si="13"/>
        <v>2.96875</v>
      </c>
      <c r="Y116" s="13">
        <f t="shared" si="51"/>
        <v>0.823754471</v>
      </c>
      <c r="Z116" s="4">
        <f t="shared" si="15"/>
        <v>0.008996187468</v>
      </c>
      <c r="AB116" s="2">
        <f t="shared" si="44"/>
        <v>31</v>
      </c>
      <c r="AC116" s="4">
        <f t="shared" si="16"/>
        <v>93</v>
      </c>
      <c r="AD116" s="4">
        <f t="shared" si="17"/>
        <v>-0.36</v>
      </c>
      <c r="AE116" s="4">
        <f t="shared" ref="AE116:AE117" si="61">150.375-1/32</f>
        <v>150.34375</v>
      </c>
      <c r="AF116" s="4">
        <f t="shared" ref="AF116:AF117" si="62">153.5+1/32</f>
        <v>153.53125</v>
      </c>
      <c r="AG116" s="4">
        <f t="shared" si="18"/>
        <v>3.1875</v>
      </c>
      <c r="AH116" s="13">
        <f t="shared" si="52"/>
        <v>0.8535639569</v>
      </c>
      <c r="AI116" s="4">
        <f t="shared" si="20"/>
        <v>0.007755293789</v>
      </c>
      <c r="AJ116" s="13"/>
      <c r="AK116" s="2">
        <f t="shared" si="45"/>
        <v>31</v>
      </c>
      <c r="AL116" s="4">
        <f t="shared" si="21"/>
        <v>93</v>
      </c>
      <c r="AM116" s="4">
        <f t="shared" si="22"/>
        <v>-0.36</v>
      </c>
      <c r="AN116" s="2">
        <f>150.25</f>
        <v>150.25</v>
      </c>
      <c r="AO116" s="2">
        <f>153.5+1/16</f>
        <v>153.5625</v>
      </c>
      <c r="AP116" s="4">
        <f t="shared" si="23"/>
        <v>3.3125</v>
      </c>
      <c r="AQ116" s="13">
        <f t="shared" si="53"/>
        <v>0.8796150452</v>
      </c>
      <c r="AR116" s="4">
        <f t="shared" si="25"/>
        <v>0.01096065874</v>
      </c>
      <c r="AS116" s="13"/>
      <c r="AT116" s="2">
        <f t="shared" si="46"/>
        <v>31</v>
      </c>
      <c r="AU116" s="4">
        <f t="shared" si="26"/>
        <v>93</v>
      </c>
      <c r="AV116" s="4">
        <f t="shared" si="27"/>
        <v>-0.36</v>
      </c>
      <c r="AW116" s="4">
        <f>150.375</f>
        <v>150.375</v>
      </c>
      <c r="AX116" s="4">
        <f>153.5-3/32</f>
        <v>153.40625</v>
      </c>
      <c r="AY116" s="4">
        <f t="shared" si="28"/>
        <v>3.03125</v>
      </c>
      <c r="AZ116" s="13">
        <f t="shared" si="54"/>
        <v>0.8414447083</v>
      </c>
      <c r="BA116" s="4">
        <f t="shared" si="30"/>
        <v>0.01574495891</v>
      </c>
      <c r="BB116" s="13"/>
      <c r="BC116" s="2">
        <f t="shared" si="47"/>
        <v>31</v>
      </c>
      <c r="BD116" s="4">
        <f t="shared" si="31"/>
        <v>93</v>
      </c>
      <c r="BE116" s="4">
        <f t="shared" si="32"/>
        <v>-0.36</v>
      </c>
      <c r="BH116" s="4">
        <f t="shared" si="33"/>
        <v>0</v>
      </c>
      <c r="BI116" s="13" t="str">
        <f t="shared" si="55"/>
        <v/>
      </c>
      <c r="BJ116" s="4" t="str">
        <f t="shared" si="35"/>
        <v/>
      </c>
      <c r="BK116" s="13"/>
      <c r="BL116" s="2">
        <f t="shared" si="48"/>
        <v>31</v>
      </c>
      <c r="BM116" s="4">
        <f t="shared" si="36"/>
        <v>93</v>
      </c>
      <c r="BN116" s="4">
        <f t="shared" si="37"/>
        <v>-0.36</v>
      </c>
      <c r="BQ116" s="4">
        <f t="shared" si="38"/>
        <v>0</v>
      </c>
      <c r="BR116" s="13" t="str">
        <f t="shared" si="56"/>
        <v/>
      </c>
      <c r="BS116" s="4" t="str">
        <f t="shared" si="40"/>
        <v/>
      </c>
      <c r="BT116" s="25"/>
    </row>
    <row r="117">
      <c r="A117" s="2">
        <f t="shared" si="41"/>
        <v>31.5</v>
      </c>
      <c r="B117" s="4">
        <f t="shared" si="1"/>
        <v>94.5</v>
      </c>
      <c r="C117" s="4">
        <f t="shared" si="2"/>
        <v>-0.39</v>
      </c>
      <c r="D117" s="4">
        <f>150.875+1/32</f>
        <v>150.90625</v>
      </c>
      <c r="E117" s="4">
        <f>153-1/32</f>
        <v>152.96875</v>
      </c>
      <c r="F117" s="4">
        <f t="shared" si="3"/>
        <v>2.0625</v>
      </c>
      <c r="G117" s="13">
        <f t="shared" si="49"/>
        <v>0.6817541583</v>
      </c>
      <c r="H117" s="4">
        <f t="shared" si="5"/>
        <v>0.01507127049</v>
      </c>
      <c r="J117" s="2">
        <f t="shared" si="42"/>
        <v>31.5</v>
      </c>
      <c r="K117" s="4">
        <f t="shared" si="6"/>
        <v>94.5</v>
      </c>
      <c r="L117" s="4">
        <f t="shared" si="7"/>
        <v>-0.39</v>
      </c>
      <c r="M117" s="4">
        <f>150.625-1/32</f>
        <v>150.59375</v>
      </c>
      <c r="N117" s="4">
        <f>153+5/16</f>
        <v>153.3125</v>
      </c>
      <c r="O117" s="4">
        <f t="shared" si="8"/>
        <v>2.71875</v>
      </c>
      <c r="P117" s="13">
        <f t="shared" si="50"/>
        <v>0.7827362623</v>
      </c>
      <c r="Q117" s="4">
        <f t="shared" si="10"/>
        <v>0.01184649701</v>
      </c>
      <c r="S117" s="2">
        <f t="shared" si="43"/>
        <v>31.5</v>
      </c>
      <c r="T117" s="4">
        <f t="shared" si="11"/>
        <v>94.5</v>
      </c>
      <c r="U117" s="4">
        <f t="shared" si="12"/>
        <v>-0.39</v>
      </c>
      <c r="V117" s="4">
        <f t="shared" si="59"/>
        <v>150.4375</v>
      </c>
      <c r="W117" s="4">
        <f t="shared" si="60"/>
        <v>153.40625</v>
      </c>
      <c r="X117" s="4">
        <f t="shared" si="13"/>
        <v>2.96875</v>
      </c>
      <c r="Y117" s="13">
        <f t="shared" si="51"/>
        <v>0.823754471</v>
      </c>
      <c r="Z117" s="4">
        <f t="shared" si="15"/>
        <v>0.01026238454</v>
      </c>
      <c r="AB117" s="2">
        <f t="shared" si="44"/>
        <v>31.5</v>
      </c>
      <c r="AC117" s="4">
        <f t="shared" si="16"/>
        <v>94.5</v>
      </c>
      <c r="AD117" s="4">
        <f t="shared" si="17"/>
        <v>-0.39</v>
      </c>
      <c r="AE117" s="4">
        <f t="shared" si="61"/>
        <v>150.34375</v>
      </c>
      <c r="AF117" s="4">
        <f t="shared" si="62"/>
        <v>153.53125</v>
      </c>
      <c r="AG117" s="4">
        <f t="shared" si="18"/>
        <v>3.1875</v>
      </c>
      <c r="AH117" s="13">
        <f t="shared" si="52"/>
        <v>0.8535639569</v>
      </c>
      <c r="AI117" s="4">
        <f t="shared" si="20"/>
        <v>0.008835201199</v>
      </c>
      <c r="AJ117" s="13"/>
      <c r="AK117" s="2">
        <f t="shared" si="45"/>
        <v>31.5</v>
      </c>
      <c r="AL117" s="4">
        <f t="shared" si="21"/>
        <v>94.5</v>
      </c>
      <c r="AM117" s="4">
        <f t="shared" si="22"/>
        <v>-0.39</v>
      </c>
      <c r="AP117" s="4">
        <f t="shared" si="23"/>
        <v>0</v>
      </c>
      <c r="AQ117" s="13" t="str">
        <f t="shared" si="53"/>
        <v/>
      </c>
      <c r="AR117" s="4" t="str">
        <f t="shared" si="25"/>
        <v/>
      </c>
      <c r="AS117" s="13"/>
      <c r="AT117" s="2">
        <f t="shared" si="46"/>
        <v>31.5</v>
      </c>
      <c r="AU117" s="4">
        <f t="shared" si="26"/>
        <v>94.5</v>
      </c>
      <c r="AV117" s="4">
        <f t="shared" si="27"/>
        <v>-0.39</v>
      </c>
      <c r="AY117" s="4">
        <f t="shared" si="28"/>
        <v>0</v>
      </c>
      <c r="AZ117" s="13" t="str">
        <f t="shared" si="54"/>
        <v/>
      </c>
      <c r="BA117" s="4" t="str">
        <f t="shared" si="30"/>
        <v/>
      </c>
      <c r="BB117" s="13"/>
      <c r="BC117" s="2">
        <f t="shared" si="47"/>
        <v>31.5</v>
      </c>
      <c r="BD117" s="4">
        <f t="shared" si="31"/>
        <v>94.5</v>
      </c>
      <c r="BE117" s="4">
        <f t="shared" si="32"/>
        <v>-0.39</v>
      </c>
      <c r="BH117" s="4">
        <f t="shared" si="33"/>
        <v>0</v>
      </c>
      <c r="BI117" s="13" t="str">
        <f t="shared" si="55"/>
        <v/>
      </c>
      <c r="BJ117" s="4" t="str">
        <f t="shared" si="35"/>
        <v/>
      </c>
      <c r="BK117" s="13"/>
      <c r="BL117" s="2">
        <f t="shared" si="48"/>
        <v>31.5</v>
      </c>
      <c r="BM117" s="4">
        <f t="shared" si="36"/>
        <v>94.5</v>
      </c>
      <c r="BN117" s="4">
        <f t="shared" si="37"/>
        <v>-0.39</v>
      </c>
      <c r="BQ117" s="4">
        <f t="shared" si="38"/>
        <v>0</v>
      </c>
      <c r="BR117" s="13" t="str">
        <f t="shared" si="56"/>
        <v/>
      </c>
      <c r="BS117" s="4" t="str">
        <f t="shared" si="40"/>
        <v/>
      </c>
      <c r="BT117" s="25"/>
    </row>
    <row r="118">
      <c r="A118" s="2">
        <f t="shared" si="41"/>
        <v>32</v>
      </c>
      <c r="B118" s="4">
        <f t="shared" si="1"/>
        <v>96</v>
      </c>
      <c r="C118" s="4">
        <f t="shared" si="2"/>
        <v>-0.42</v>
      </c>
      <c r="D118" s="4">
        <f>150.75-1/32</f>
        <v>150.71875</v>
      </c>
      <c r="E118" s="4">
        <f>153.125+1/32</f>
        <v>153.15625</v>
      </c>
      <c r="F118" s="4">
        <f t="shared" si="3"/>
        <v>2.4375</v>
      </c>
      <c r="G118" s="13">
        <f t="shared" si="49"/>
        <v>0.741144908</v>
      </c>
      <c r="H118" s="4">
        <f t="shared" si="5"/>
        <v>0.01556908779</v>
      </c>
      <c r="J118" s="2">
        <f t="shared" si="42"/>
        <v>32</v>
      </c>
      <c r="K118" s="4">
        <f t="shared" si="6"/>
        <v>96</v>
      </c>
      <c r="L118" s="4">
        <f t="shared" si="7"/>
        <v>-0.42</v>
      </c>
      <c r="M118" s="2">
        <v>150.5</v>
      </c>
      <c r="N118" s="2">
        <v>153.375</v>
      </c>
      <c r="O118" s="4">
        <f t="shared" si="8"/>
        <v>2.875</v>
      </c>
      <c r="P118" s="13">
        <f t="shared" si="50"/>
        <v>0.8049144824</v>
      </c>
      <c r="Q118" s="4">
        <f t="shared" si="10"/>
        <v>0.01246661439</v>
      </c>
      <c r="S118" s="2">
        <f t="shared" si="43"/>
        <v>32</v>
      </c>
      <c r="T118" s="4">
        <f t="shared" si="11"/>
        <v>96</v>
      </c>
      <c r="U118" s="4">
        <f t="shared" si="12"/>
        <v>-0.42</v>
      </c>
      <c r="V118" s="4">
        <f>150.375</f>
        <v>150.375</v>
      </c>
      <c r="W118" s="4">
        <f>153.5-1/32</f>
        <v>153.46875</v>
      </c>
      <c r="X118" s="4">
        <f t="shared" si="13"/>
        <v>3.09375</v>
      </c>
      <c r="Y118" s="13">
        <f t="shared" si="51"/>
        <v>0.8409178659</v>
      </c>
      <c r="Z118" s="4">
        <f t="shared" si="15"/>
        <v>0.01063179893</v>
      </c>
      <c r="AB118" s="2">
        <f t="shared" si="44"/>
        <v>32</v>
      </c>
      <c r="AC118" s="4">
        <f t="shared" si="16"/>
        <v>96</v>
      </c>
      <c r="AD118" s="4">
        <f t="shared" si="17"/>
        <v>-0.42</v>
      </c>
      <c r="AE118" s="4">
        <f>150+5/16</f>
        <v>150.3125</v>
      </c>
      <c r="AF118" s="4">
        <f>153+9/16</f>
        <v>153.5625</v>
      </c>
      <c r="AG118" s="4">
        <f t="shared" si="18"/>
        <v>3.25</v>
      </c>
      <c r="AH118" s="13">
        <f t="shared" si="52"/>
        <v>0.8618916074</v>
      </c>
      <c r="AI118" s="4">
        <f t="shared" si="20"/>
        <v>0.009306172894</v>
      </c>
      <c r="AJ118" s="13"/>
      <c r="AK118" s="2">
        <f t="shared" si="45"/>
        <v>32</v>
      </c>
      <c r="AL118" s="4">
        <f t="shared" si="21"/>
        <v>96</v>
      </c>
      <c r="AM118" s="4">
        <f t="shared" si="22"/>
        <v>-0.42</v>
      </c>
      <c r="AN118" s="2">
        <f>150.25+1/16</f>
        <v>150.3125</v>
      </c>
      <c r="AO118" s="2">
        <v>153.5</v>
      </c>
      <c r="AP118" s="4">
        <f t="shared" si="23"/>
        <v>3.1875</v>
      </c>
      <c r="AQ118" s="13">
        <f t="shared" si="53"/>
        <v>0.8628589383</v>
      </c>
      <c r="AR118" s="4">
        <f t="shared" si="25"/>
        <v>0.01655392401</v>
      </c>
      <c r="AS118" s="13"/>
      <c r="AT118" s="2">
        <f t="shared" si="46"/>
        <v>32</v>
      </c>
      <c r="AU118" s="4">
        <f t="shared" si="26"/>
        <v>96</v>
      </c>
      <c r="AV118" s="4">
        <f t="shared" si="27"/>
        <v>-0.42</v>
      </c>
      <c r="AW118" s="4">
        <f>150.25+1/16</f>
        <v>150.3125</v>
      </c>
      <c r="AX118" s="4">
        <f>153.5</f>
        <v>153.5</v>
      </c>
      <c r="AY118" s="4">
        <f t="shared" si="28"/>
        <v>3.1875</v>
      </c>
      <c r="AZ118" s="13">
        <f t="shared" si="54"/>
        <v>0.8628589383</v>
      </c>
      <c r="BA118" s="4">
        <f t="shared" si="30"/>
        <v>0.01842159715</v>
      </c>
      <c r="BB118" s="13"/>
      <c r="BC118" s="2">
        <f t="shared" si="47"/>
        <v>32</v>
      </c>
      <c r="BD118" s="4">
        <f t="shared" si="31"/>
        <v>96</v>
      </c>
      <c r="BE118" s="4">
        <f t="shared" si="32"/>
        <v>-0.42</v>
      </c>
      <c r="BH118" s="4">
        <f t="shared" si="33"/>
        <v>0</v>
      </c>
      <c r="BI118" s="13" t="str">
        <f t="shared" si="55"/>
        <v/>
      </c>
      <c r="BJ118" s="4" t="str">
        <f t="shared" si="35"/>
        <v/>
      </c>
      <c r="BK118" s="13"/>
      <c r="BL118" s="2">
        <f t="shared" si="48"/>
        <v>32</v>
      </c>
      <c r="BM118" s="4">
        <f t="shared" si="36"/>
        <v>96</v>
      </c>
      <c r="BN118" s="4">
        <f t="shared" si="37"/>
        <v>-0.42</v>
      </c>
      <c r="BQ118" s="4">
        <f t="shared" si="38"/>
        <v>0</v>
      </c>
      <c r="BR118" s="13" t="str">
        <f t="shared" si="56"/>
        <v/>
      </c>
      <c r="BS118" s="4" t="str">
        <f t="shared" si="40"/>
        <v/>
      </c>
      <c r="BT118" s="25"/>
    </row>
    <row r="119">
      <c r="A119" s="2">
        <f t="shared" si="41"/>
        <v>32.5</v>
      </c>
      <c r="B119" s="4">
        <f t="shared" si="1"/>
        <v>97.5</v>
      </c>
      <c r="C119" s="4">
        <f t="shared" si="2"/>
        <v>-0.45</v>
      </c>
      <c r="D119" s="4">
        <f>150+7/16</f>
        <v>150.4375</v>
      </c>
      <c r="E119" s="4">
        <f>153+7/16</f>
        <v>153.4375</v>
      </c>
      <c r="F119" s="4">
        <f t="shared" si="3"/>
        <v>3</v>
      </c>
      <c r="G119" s="13">
        <f t="shared" si="49"/>
        <v>0.8222264518</v>
      </c>
      <c r="H119" s="4">
        <f t="shared" si="5"/>
        <v>0.01379346293</v>
      </c>
      <c r="J119" s="2">
        <f t="shared" si="42"/>
        <v>32.5</v>
      </c>
      <c r="K119" s="4">
        <f t="shared" si="6"/>
        <v>97.5</v>
      </c>
      <c r="L119" s="4">
        <f t="shared" si="7"/>
        <v>-0.45</v>
      </c>
      <c r="M119" s="4">
        <f>150.375</f>
        <v>150.375</v>
      </c>
      <c r="N119" s="2">
        <v>153.5</v>
      </c>
      <c r="O119" s="4">
        <f t="shared" si="8"/>
        <v>3.125</v>
      </c>
      <c r="P119" s="13">
        <f t="shared" si="50"/>
        <v>0.8391813583</v>
      </c>
      <c r="Q119" s="4">
        <f t="shared" si="10"/>
        <v>0.0119394604</v>
      </c>
      <c r="S119" s="2">
        <f t="shared" si="43"/>
        <v>32.5</v>
      </c>
      <c r="T119" s="4">
        <f t="shared" si="11"/>
        <v>97.5</v>
      </c>
      <c r="U119" s="4">
        <f t="shared" si="12"/>
        <v>-0.45</v>
      </c>
      <c r="V119" s="4">
        <f>150.25+1/32</f>
        <v>150.28125</v>
      </c>
      <c r="W119" s="4">
        <f>153+9/16</f>
        <v>153.5625</v>
      </c>
      <c r="X119" s="4">
        <f t="shared" si="13"/>
        <v>3.28125</v>
      </c>
      <c r="Y119" s="13">
        <f t="shared" si="51"/>
        <v>0.8660254038</v>
      </c>
      <c r="Z119" s="4">
        <f t="shared" si="15"/>
        <v>0.01021617047</v>
      </c>
      <c r="AB119" s="2">
        <f t="shared" si="44"/>
        <v>32.5</v>
      </c>
      <c r="AC119" s="4">
        <f t="shared" si="16"/>
        <v>97.5</v>
      </c>
      <c r="AD119" s="4">
        <f t="shared" si="17"/>
        <v>-0.45</v>
      </c>
      <c r="AE119" s="4">
        <f>150.25</f>
        <v>150.25</v>
      </c>
      <c r="AF119" s="2">
        <v>153.625</v>
      </c>
      <c r="AG119" s="4">
        <f t="shared" si="18"/>
        <v>3.375</v>
      </c>
      <c r="AH119" s="13">
        <f t="shared" si="52"/>
        <v>0.8783100657</v>
      </c>
      <c r="AI119" s="4">
        <f t="shared" si="20"/>
        <v>0.009244872851</v>
      </c>
      <c r="AJ119" s="13"/>
      <c r="AK119" s="2">
        <f t="shared" si="45"/>
        <v>32.5</v>
      </c>
      <c r="AL119" s="4">
        <f t="shared" si="21"/>
        <v>97.5</v>
      </c>
      <c r="AM119" s="4">
        <f t="shared" si="22"/>
        <v>-0.45</v>
      </c>
      <c r="AP119" s="4">
        <f t="shared" si="23"/>
        <v>0</v>
      </c>
      <c r="AQ119" s="13" t="str">
        <f t="shared" si="53"/>
        <v/>
      </c>
      <c r="AR119" s="4" t="str">
        <f t="shared" si="25"/>
        <v/>
      </c>
      <c r="AS119" s="13"/>
      <c r="AT119" s="2">
        <f t="shared" si="46"/>
        <v>32.5</v>
      </c>
      <c r="AU119" s="4">
        <f t="shared" si="26"/>
        <v>97.5</v>
      </c>
      <c r="AV119" s="4">
        <f t="shared" si="27"/>
        <v>-0.45</v>
      </c>
      <c r="AY119" s="4">
        <f t="shared" si="28"/>
        <v>0</v>
      </c>
      <c r="AZ119" s="13" t="str">
        <f t="shared" si="54"/>
        <v/>
      </c>
      <c r="BA119" s="4" t="str">
        <f t="shared" si="30"/>
        <v/>
      </c>
      <c r="BB119" s="13"/>
      <c r="BC119" s="2">
        <f t="shared" si="47"/>
        <v>32.5</v>
      </c>
      <c r="BD119" s="4">
        <f t="shared" si="31"/>
        <v>97.5</v>
      </c>
      <c r="BE119" s="4">
        <f t="shared" si="32"/>
        <v>-0.45</v>
      </c>
      <c r="BH119" s="4">
        <f t="shared" si="33"/>
        <v>0</v>
      </c>
      <c r="BI119" s="13" t="str">
        <f t="shared" si="55"/>
        <v/>
      </c>
      <c r="BJ119" s="4" t="str">
        <f t="shared" si="35"/>
        <v/>
      </c>
      <c r="BK119" s="13"/>
      <c r="BL119" s="2">
        <f t="shared" si="48"/>
        <v>32.5</v>
      </c>
      <c r="BM119" s="4">
        <f t="shared" si="36"/>
        <v>97.5</v>
      </c>
      <c r="BN119" s="4">
        <f t="shared" si="37"/>
        <v>-0.45</v>
      </c>
      <c r="BQ119" s="4">
        <f t="shared" si="38"/>
        <v>0</v>
      </c>
      <c r="BR119" s="13" t="str">
        <f t="shared" si="56"/>
        <v/>
      </c>
      <c r="BS119" s="4" t="str">
        <f t="shared" si="40"/>
        <v/>
      </c>
      <c r="BT119" s="25"/>
    </row>
    <row r="120">
      <c r="A120" s="2">
        <f t="shared" si="41"/>
        <v>33</v>
      </c>
      <c r="B120" s="4">
        <f t="shared" si="1"/>
        <v>99</v>
      </c>
      <c r="C120" s="4">
        <f t="shared" si="2"/>
        <v>-0.48</v>
      </c>
      <c r="D120" s="4">
        <f>150+1/32</f>
        <v>150.03125</v>
      </c>
      <c r="E120" s="4">
        <f>153.875-1/32</f>
        <v>153.84375</v>
      </c>
      <c r="F120" s="4">
        <f t="shared" si="3"/>
        <v>3.8125</v>
      </c>
      <c r="G120" s="13">
        <f t="shared" si="49"/>
        <v>0.9269061061</v>
      </c>
      <c r="H120" s="4">
        <f t="shared" si="5"/>
        <v>0.009264284919</v>
      </c>
      <c r="J120" s="2">
        <f t="shared" si="42"/>
        <v>33</v>
      </c>
      <c r="K120" s="4">
        <f t="shared" si="6"/>
        <v>99</v>
      </c>
      <c r="L120" s="4">
        <f t="shared" si="7"/>
        <v>-0.48</v>
      </c>
      <c r="M120" s="2">
        <v>150.125</v>
      </c>
      <c r="N120" s="2">
        <v>153.75</v>
      </c>
      <c r="O120" s="4">
        <f t="shared" si="8"/>
        <v>3.625</v>
      </c>
      <c r="P120" s="13">
        <f t="shared" si="50"/>
        <v>0.9038259835</v>
      </c>
      <c r="Q120" s="4">
        <f t="shared" si="10"/>
        <v>0.009656061899</v>
      </c>
      <c r="S120" s="2">
        <f t="shared" si="43"/>
        <v>33</v>
      </c>
      <c r="T120" s="4">
        <f t="shared" si="11"/>
        <v>99</v>
      </c>
      <c r="U120" s="4">
        <f t="shared" si="12"/>
        <v>-0.48</v>
      </c>
      <c r="V120" s="4">
        <f>150.125+1/32</f>
        <v>150.15625</v>
      </c>
      <c r="W120" s="4">
        <f>153.75-1/32</f>
        <v>153.71875</v>
      </c>
      <c r="X120" s="4">
        <f t="shared" si="13"/>
        <v>3.5625</v>
      </c>
      <c r="Y120" s="13">
        <f t="shared" si="51"/>
        <v>0.9023778113</v>
      </c>
      <c r="Z120" s="4">
        <f t="shared" si="15"/>
        <v>0.008906004089</v>
      </c>
      <c r="AB120" s="2">
        <f t="shared" si="44"/>
        <v>33</v>
      </c>
      <c r="AC120" s="4">
        <f t="shared" si="16"/>
        <v>99</v>
      </c>
      <c r="AD120" s="4">
        <f t="shared" si="17"/>
        <v>-0.48</v>
      </c>
      <c r="AE120" s="4">
        <f>150.125</f>
        <v>150.125</v>
      </c>
      <c r="AF120" s="2">
        <v>153.75</v>
      </c>
      <c r="AG120" s="4">
        <f t="shared" si="18"/>
        <v>3.625</v>
      </c>
      <c r="AH120" s="13">
        <f t="shared" si="52"/>
        <v>0.9102589898</v>
      </c>
      <c r="AI120" s="4">
        <f t="shared" si="20"/>
        <v>0.00822846279</v>
      </c>
      <c r="AJ120" s="13"/>
      <c r="AK120" s="2">
        <f t="shared" si="45"/>
        <v>33</v>
      </c>
      <c r="AL120" s="4">
        <f t="shared" si="21"/>
        <v>99</v>
      </c>
      <c r="AM120" s="4">
        <f t="shared" si="22"/>
        <v>-0.48</v>
      </c>
      <c r="AN120" s="4">
        <f>150+3/16</f>
        <v>150.1875</v>
      </c>
      <c r="AO120" s="4">
        <f>153.625</f>
        <v>153.625</v>
      </c>
      <c r="AP120" s="4">
        <f t="shared" si="23"/>
        <v>3.4375</v>
      </c>
      <c r="AQ120" s="13">
        <f t="shared" si="53"/>
        <v>0.8960578709</v>
      </c>
      <c r="AR120" s="4">
        <f t="shared" si="25"/>
        <v>0.0177951763</v>
      </c>
      <c r="AS120" s="13"/>
      <c r="AT120" s="2">
        <f t="shared" si="46"/>
        <v>33</v>
      </c>
      <c r="AU120" s="4">
        <f t="shared" si="26"/>
        <v>99</v>
      </c>
      <c r="AV120" s="4">
        <f t="shared" si="27"/>
        <v>-0.48</v>
      </c>
      <c r="AW120" s="4">
        <f>150+3/32</f>
        <v>150.09375</v>
      </c>
      <c r="AX120" s="4">
        <f>154-5/16</f>
        <v>153.6875</v>
      </c>
      <c r="AY120" s="4">
        <f t="shared" si="28"/>
        <v>3.59375</v>
      </c>
      <c r="AZ120" s="13">
        <f t="shared" si="54"/>
        <v>0.9161965173</v>
      </c>
      <c r="BA120" s="4">
        <f t="shared" si="30"/>
        <v>0.01631516611</v>
      </c>
      <c r="BB120" s="13"/>
      <c r="BC120" s="2">
        <f t="shared" si="47"/>
        <v>33</v>
      </c>
      <c r="BD120" s="4">
        <f t="shared" si="31"/>
        <v>99</v>
      </c>
      <c r="BE120" s="4">
        <f t="shared" si="32"/>
        <v>-0.48</v>
      </c>
      <c r="BH120" s="4">
        <f t="shared" si="33"/>
        <v>0</v>
      </c>
      <c r="BI120" s="13" t="str">
        <f t="shared" si="55"/>
        <v/>
      </c>
      <c r="BJ120" s="4" t="str">
        <f t="shared" si="35"/>
        <v/>
      </c>
      <c r="BK120" s="13"/>
      <c r="BL120" s="2">
        <f t="shared" si="48"/>
        <v>33</v>
      </c>
      <c r="BM120" s="4">
        <f t="shared" si="36"/>
        <v>99</v>
      </c>
      <c r="BN120" s="4">
        <f t="shared" si="37"/>
        <v>-0.48</v>
      </c>
      <c r="BQ120" s="4">
        <f t="shared" si="38"/>
        <v>0</v>
      </c>
      <c r="BR120" s="13" t="str">
        <f t="shared" si="56"/>
        <v/>
      </c>
      <c r="BS120" s="4" t="str">
        <f t="shared" si="40"/>
        <v/>
      </c>
      <c r="BT120" s="25"/>
    </row>
    <row r="121">
      <c r="A121" s="2">
        <f t="shared" si="41"/>
        <v>33.5</v>
      </c>
      <c r="B121" s="4">
        <f t="shared" si="1"/>
        <v>100.5</v>
      </c>
      <c r="C121" s="4">
        <f t="shared" si="2"/>
        <v>-0.51</v>
      </c>
      <c r="F121" s="4">
        <f t="shared" si="3"/>
        <v>0</v>
      </c>
      <c r="G121" s="13" t="str">
        <f t="shared" si="49"/>
        <v/>
      </c>
      <c r="H121" s="4" t="str">
        <f t="shared" si="5"/>
        <v/>
      </c>
      <c r="J121" s="2">
        <f t="shared" si="42"/>
        <v>33.5</v>
      </c>
      <c r="K121" s="4">
        <f t="shared" si="6"/>
        <v>100.5</v>
      </c>
      <c r="L121" s="4">
        <f t="shared" si="7"/>
        <v>-0.51</v>
      </c>
      <c r="O121" s="4">
        <f t="shared" si="8"/>
        <v>0</v>
      </c>
      <c r="P121" s="13" t="str">
        <f t="shared" si="50"/>
        <v/>
      </c>
      <c r="Q121" s="4" t="str">
        <f t="shared" si="10"/>
        <v/>
      </c>
      <c r="S121" s="2">
        <f t="shared" si="43"/>
        <v>33.5</v>
      </c>
      <c r="T121" s="4">
        <f t="shared" si="11"/>
        <v>100.5</v>
      </c>
      <c r="U121" s="4">
        <f t="shared" si="12"/>
        <v>-0.51</v>
      </c>
      <c r="V121" s="4">
        <f>150+1/32</f>
        <v>150.03125</v>
      </c>
      <c r="W121" s="4">
        <f>153+13/16</f>
        <v>153.8125</v>
      </c>
      <c r="X121" s="4">
        <f t="shared" si="13"/>
        <v>3.78125</v>
      </c>
      <c r="Y121" s="13">
        <f t="shared" si="51"/>
        <v>0.9296696802</v>
      </c>
      <c r="Z121" s="4">
        <f t="shared" si="15"/>
        <v>0.007127962321</v>
      </c>
      <c r="AB121" s="2">
        <f t="shared" si="44"/>
        <v>33.5</v>
      </c>
      <c r="AC121" s="4">
        <f t="shared" si="16"/>
        <v>100.5</v>
      </c>
      <c r="AD121" s="4">
        <f t="shared" si="17"/>
        <v>-0.51</v>
      </c>
      <c r="AE121" s="4">
        <f>150+1/32</f>
        <v>150.03125</v>
      </c>
      <c r="AF121" s="4">
        <f>153+13/16</f>
        <v>153.8125</v>
      </c>
      <c r="AG121" s="4">
        <f t="shared" si="18"/>
        <v>3.78125</v>
      </c>
      <c r="AH121" s="13">
        <f t="shared" si="52"/>
        <v>0.9296696802</v>
      </c>
      <c r="AI121" s="4">
        <f t="shared" si="20"/>
        <v>0.006838227951</v>
      </c>
      <c r="AJ121" s="13"/>
      <c r="AK121" s="2">
        <f t="shared" si="45"/>
        <v>33.5</v>
      </c>
      <c r="AL121" s="4">
        <f t="shared" si="21"/>
        <v>100.5</v>
      </c>
      <c r="AM121" s="4">
        <f t="shared" si="22"/>
        <v>-0.51</v>
      </c>
      <c r="AP121" s="4">
        <f t="shared" si="23"/>
        <v>0</v>
      </c>
      <c r="AQ121" s="13" t="str">
        <f t="shared" si="53"/>
        <v/>
      </c>
      <c r="AR121" s="4" t="str">
        <f t="shared" si="25"/>
        <v/>
      </c>
      <c r="AS121" s="13"/>
      <c r="AT121" s="2">
        <f t="shared" si="46"/>
        <v>33.5</v>
      </c>
      <c r="AU121" s="4">
        <f t="shared" si="26"/>
        <v>100.5</v>
      </c>
      <c r="AV121" s="4">
        <f t="shared" si="27"/>
        <v>-0.51</v>
      </c>
      <c r="AY121" s="4">
        <f t="shared" si="28"/>
        <v>0</v>
      </c>
      <c r="AZ121" s="13" t="str">
        <f t="shared" si="54"/>
        <v/>
      </c>
      <c r="BA121" s="4" t="str">
        <f t="shared" si="30"/>
        <v/>
      </c>
      <c r="BB121" s="13"/>
      <c r="BC121" s="2">
        <f t="shared" si="47"/>
        <v>33.5</v>
      </c>
      <c r="BD121" s="4">
        <f t="shared" si="31"/>
        <v>100.5</v>
      </c>
      <c r="BE121" s="4">
        <f t="shared" si="32"/>
        <v>-0.51</v>
      </c>
      <c r="BH121" s="4">
        <f t="shared" si="33"/>
        <v>0</v>
      </c>
      <c r="BI121" s="13" t="str">
        <f t="shared" si="55"/>
        <v/>
      </c>
      <c r="BJ121" s="4" t="str">
        <f t="shared" si="35"/>
        <v/>
      </c>
      <c r="BK121" s="13"/>
      <c r="BL121" s="2">
        <f t="shared" si="48"/>
        <v>33.5</v>
      </c>
      <c r="BM121" s="4">
        <f t="shared" si="36"/>
        <v>100.5</v>
      </c>
      <c r="BN121" s="4">
        <f t="shared" si="37"/>
        <v>-0.51</v>
      </c>
      <c r="BQ121" s="4">
        <f t="shared" si="38"/>
        <v>0</v>
      </c>
      <c r="BR121" s="13" t="str">
        <f t="shared" si="56"/>
        <v/>
      </c>
      <c r="BS121" s="4" t="str">
        <f t="shared" si="40"/>
        <v/>
      </c>
      <c r="BT121" s="25"/>
    </row>
    <row r="122">
      <c r="A122" s="2">
        <f t="shared" si="41"/>
        <v>34</v>
      </c>
      <c r="B122" s="4">
        <f t="shared" si="1"/>
        <v>102</v>
      </c>
      <c r="C122" s="4">
        <f t="shared" si="2"/>
        <v>-0.54</v>
      </c>
      <c r="D122" s="4">
        <f>149.75+1/32</f>
        <v>149.78125</v>
      </c>
      <c r="E122" s="2">
        <v>154.125</v>
      </c>
      <c r="F122" s="4">
        <f t="shared" si="3"/>
        <v>4.34375</v>
      </c>
      <c r="G122" s="13">
        <f t="shared" si="49"/>
        <v>0.98938023</v>
      </c>
      <c r="H122" s="4">
        <f t="shared" si="5"/>
        <v>0</v>
      </c>
      <c r="J122" s="2">
        <f t="shared" si="42"/>
        <v>34</v>
      </c>
      <c r="K122" s="4">
        <f t="shared" si="6"/>
        <v>102</v>
      </c>
      <c r="L122" s="4">
        <f t="shared" si="7"/>
        <v>-0.54</v>
      </c>
      <c r="M122" s="4">
        <f>149.875-1/32</f>
        <v>149.84375</v>
      </c>
      <c r="N122" s="4">
        <f>154+1/16</f>
        <v>154.0625</v>
      </c>
      <c r="O122" s="4">
        <f t="shared" si="8"/>
        <v>4.21875</v>
      </c>
      <c r="P122" s="13">
        <f t="shared" si="50"/>
        <v>0.9750406275</v>
      </c>
      <c r="Q122" s="4">
        <f t="shared" si="10"/>
        <v>0.01034189428</v>
      </c>
      <c r="S122" s="2">
        <f t="shared" si="43"/>
        <v>34</v>
      </c>
      <c r="T122" s="4">
        <f t="shared" si="11"/>
        <v>102</v>
      </c>
      <c r="U122" s="4">
        <f t="shared" si="12"/>
        <v>-0.54</v>
      </c>
      <c r="V122" s="4">
        <f>149.875</f>
        <v>149.875</v>
      </c>
      <c r="W122" s="4">
        <f>154-1/32</f>
        <v>153.96875</v>
      </c>
      <c r="X122" s="4">
        <f t="shared" si="13"/>
        <v>4.09375</v>
      </c>
      <c r="Y122" s="13">
        <f t="shared" si="51"/>
        <v>0.9673232581</v>
      </c>
      <c r="Z122" s="4">
        <f t="shared" si="15"/>
        <v>0.004751470492</v>
      </c>
      <c r="AB122" s="2">
        <f t="shared" si="44"/>
        <v>34</v>
      </c>
      <c r="AC122" s="4">
        <f t="shared" si="16"/>
        <v>102</v>
      </c>
      <c r="AD122" s="4">
        <f t="shared" si="17"/>
        <v>-0.54</v>
      </c>
      <c r="AE122" s="4">
        <f>150-1/16</f>
        <v>149.9375</v>
      </c>
      <c r="AF122" s="4">
        <f>154-1/16</f>
        <v>153.9375</v>
      </c>
      <c r="AG122" s="4">
        <f t="shared" si="18"/>
        <v>4</v>
      </c>
      <c r="AH122" s="13">
        <f t="shared" si="52"/>
        <v>0.9561828875</v>
      </c>
      <c r="AI122" s="4">
        <f t="shared" si="20"/>
        <v>0.005275076135</v>
      </c>
      <c r="AJ122" s="13"/>
      <c r="AK122" s="2">
        <f t="shared" si="45"/>
        <v>34</v>
      </c>
      <c r="AL122" s="4">
        <f t="shared" si="21"/>
        <v>102</v>
      </c>
      <c r="AM122" s="4">
        <f t="shared" si="22"/>
        <v>-0.54</v>
      </c>
      <c r="AN122" s="4">
        <f>150-1/16</f>
        <v>149.9375</v>
      </c>
      <c r="AO122" s="4">
        <f>153.875</f>
        <v>153.875</v>
      </c>
      <c r="AP122" s="4">
        <f t="shared" si="23"/>
        <v>3.9375</v>
      </c>
      <c r="AQ122" s="13">
        <f t="shared" si="53"/>
        <v>0.9590140923</v>
      </c>
      <c r="AR122" s="4">
        <f t="shared" si="25"/>
        <v>0.01242781235</v>
      </c>
      <c r="AS122" s="13"/>
      <c r="AT122" s="2">
        <f t="shared" si="46"/>
        <v>34</v>
      </c>
      <c r="AU122" s="4">
        <f t="shared" si="26"/>
        <v>102</v>
      </c>
      <c r="AV122" s="4">
        <f t="shared" si="27"/>
        <v>-0.54</v>
      </c>
      <c r="AW122" s="4">
        <f>150-3/32</f>
        <v>149.90625</v>
      </c>
      <c r="AX122" s="4">
        <f>154-3/32</f>
        <v>153.90625</v>
      </c>
      <c r="AY122" s="4">
        <f t="shared" si="28"/>
        <v>4</v>
      </c>
      <c r="AZ122" s="13">
        <f t="shared" si="54"/>
        <v>0.9665953493</v>
      </c>
      <c r="BA122" s="4">
        <f t="shared" si="30"/>
        <v>0.01023352975</v>
      </c>
      <c r="BB122" s="13"/>
      <c r="BC122" s="2">
        <f t="shared" si="47"/>
        <v>34</v>
      </c>
      <c r="BD122" s="4">
        <f t="shared" si="31"/>
        <v>102</v>
      </c>
      <c r="BE122" s="4">
        <f t="shared" si="32"/>
        <v>-0.54</v>
      </c>
      <c r="BH122" s="4">
        <f t="shared" si="33"/>
        <v>0</v>
      </c>
      <c r="BI122" s="13" t="str">
        <f t="shared" si="55"/>
        <v/>
      </c>
      <c r="BJ122" s="4" t="str">
        <f t="shared" si="35"/>
        <v/>
      </c>
      <c r="BK122" s="13"/>
      <c r="BL122" s="2">
        <f t="shared" si="48"/>
        <v>34</v>
      </c>
      <c r="BM122" s="4">
        <f t="shared" si="36"/>
        <v>102</v>
      </c>
      <c r="BN122" s="4">
        <f t="shared" si="37"/>
        <v>-0.54</v>
      </c>
      <c r="BQ122" s="4">
        <f t="shared" si="38"/>
        <v>0</v>
      </c>
      <c r="BR122" s="13" t="str">
        <f t="shared" si="56"/>
        <v/>
      </c>
      <c r="BS122" s="4" t="str">
        <f t="shared" si="40"/>
        <v/>
      </c>
      <c r="BT122" s="25"/>
    </row>
    <row r="123">
      <c r="A123" s="2">
        <f t="shared" si="41"/>
        <v>34.5</v>
      </c>
      <c r="B123" s="4">
        <f t="shared" si="1"/>
        <v>103.5</v>
      </c>
      <c r="C123" s="4">
        <f t="shared" si="2"/>
        <v>-0.57</v>
      </c>
      <c r="F123" s="4">
        <f t="shared" si="3"/>
        <v>0</v>
      </c>
      <c r="G123" s="13" t="str">
        <f t="shared" si="49"/>
        <v/>
      </c>
      <c r="H123" s="4" t="str">
        <f t="shared" si="5"/>
        <v/>
      </c>
      <c r="J123" s="2">
        <f t="shared" si="42"/>
        <v>34.5</v>
      </c>
      <c r="K123" s="4">
        <f t="shared" si="6"/>
        <v>103.5</v>
      </c>
      <c r="L123" s="4">
        <f t="shared" si="7"/>
        <v>-0.57</v>
      </c>
      <c r="O123" s="4">
        <f t="shared" si="8"/>
        <v>0</v>
      </c>
      <c r="P123" s="13" t="str">
        <f t="shared" si="50"/>
        <v/>
      </c>
      <c r="Q123" s="4" t="str">
        <f t="shared" si="10"/>
        <v/>
      </c>
      <c r="S123" s="2">
        <f t="shared" si="43"/>
        <v>34.5</v>
      </c>
      <c r="T123" s="4">
        <f t="shared" si="11"/>
        <v>103.5</v>
      </c>
      <c r="U123" s="4">
        <f t="shared" si="12"/>
        <v>-0.57</v>
      </c>
      <c r="X123" s="4">
        <f t="shared" si="13"/>
        <v>0</v>
      </c>
      <c r="Y123" s="13" t="str">
        <f t="shared" si="51"/>
        <v/>
      </c>
      <c r="Z123" s="4" t="str">
        <f t="shared" si="15"/>
        <v/>
      </c>
      <c r="AB123" s="2">
        <f t="shared" si="44"/>
        <v>34.5</v>
      </c>
      <c r="AC123" s="4">
        <f t="shared" si="16"/>
        <v>103.5</v>
      </c>
      <c r="AD123" s="4">
        <f t="shared" si="17"/>
        <v>-0.57</v>
      </c>
      <c r="AG123" s="4">
        <f t="shared" si="18"/>
        <v>0</v>
      </c>
      <c r="AH123" s="13" t="str">
        <f t="shared" si="52"/>
        <v/>
      </c>
      <c r="AI123" s="4" t="str">
        <f t="shared" si="20"/>
        <v/>
      </c>
      <c r="AJ123" s="13"/>
      <c r="AK123" s="2">
        <f t="shared" si="45"/>
        <v>34.5</v>
      </c>
      <c r="AL123" s="4">
        <f t="shared" si="21"/>
        <v>103.5</v>
      </c>
      <c r="AM123" s="4">
        <f t="shared" si="22"/>
        <v>-0.57</v>
      </c>
      <c r="AP123" s="4">
        <f t="shared" si="23"/>
        <v>0</v>
      </c>
      <c r="AQ123" s="13" t="str">
        <f t="shared" si="53"/>
        <v/>
      </c>
      <c r="AR123" s="4" t="str">
        <f t="shared" si="25"/>
        <v/>
      </c>
      <c r="AS123" s="13"/>
      <c r="AT123" s="2">
        <f t="shared" si="46"/>
        <v>34.5</v>
      </c>
      <c r="AU123" s="4">
        <f t="shared" si="26"/>
        <v>103.5</v>
      </c>
      <c r="AV123" s="4">
        <f t="shared" si="27"/>
        <v>-0.57</v>
      </c>
      <c r="AY123" s="4">
        <f t="shared" si="28"/>
        <v>0</v>
      </c>
      <c r="AZ123" s="13" t="str">
        <f t="shared" si="54"/>
        <v/>
      </c>
      <c r="BA123" s="4" t="str">
        <f t="shared" si="30"/>
        <v/>
      </c>
      <c r="BB123" s="13"/>
      <c r="BC123" s="2">
        <f t="shared" si="47"/>
        <v>34.5</v>
      </c>
      <c r="BD123" s="4">
        <f t="shared" si="31"/>
        <v>103.5</v>
      </c>
      <c r="BE123" s="4">
        <f t="shared" si="32"/>
        <v>-0.57</v>
      </c>
      <c r="BH123" s="4">
        <f t="shared" si="33"/>
        <v>0</v>
      </c>
      <c r="BI123" s="13" t="str">
        <f t="shared" si="55"/>
        <v/>
      </c>
      <c r="BJ123" s="4" t="str">
        <f t="shared" si="35"/>
        <v/>
      </c>
      <c r="BK123" s="13"/>
      <c r="BL123" s="2">
        <f t="shared" si="48"/>
        <v>34.5</v>
      </c>
      <c r="BM123" s="4">
        <f t="shared" si="36"/>
        <v>103.5</v>
      </c>
      <c r="BN123" s="4">
        <f t="shared" si="37"/>
        <v>-0.57</v>
      </c>
      <c r="BQ123" s="4">
        <f t="shared" si="38"/>
        <v>0</v>
      </c>
      <c r="BR123" s="13" t="str">
        <f t="shared" si="56"/>
        <v/>
      </c>
      <c r="BS123" s="4" t="str">
        <f t="shared" si="40"/>
        <v/>
      </c>
      <c r="BT123" s="25"/>
    </row>
    <row r="124">
      <c r="A124" s="2">
        <f t="shared" si="41"/>
        <v>35</v>
      </c>
      <c r="B124" s="4">
        <f t="shared" si="1"/>
        <v>105</v>
      </c>
      <c r="C124" s="4">
        <f t="shared" si="2"/>
        <v>-0.6</v>
      </c>
      <c r="D124" s="2">
        <v>149.75</v>
      </c>
      <c r="E124" s="2">
        <v>154.125</v>
      </c>
      <c r="F124" s="4">
        <f t="shared" si="3"/>
        <v>4.375</v>
      </c>
      <c r="G124" s="13">
        <f t="shared" si="49"/>
        <v>0.9929327736</v>
      </c>
      <c r="H124" s="4">
        <f t="shared" si="5"/>
        <v>0</v>
      </c>
      <c r="J124" s="2">
        <f t="shared" si="42"/>
        <v>35</v>
      </c>
      <c r="K124" s="4">
        <f t="shared" si="6"/>
        <v>105</v>
      </c>
      <c r="L124" s="4">
        <f t="shared" si="7"/>
        <v>-0.6</v>
      </c>
      <c r="M124" s="4">
        <f>149.75+1/32</f>
        <v>149.78125</v>
      </c>
      <c r="N124" s="2">
        <v>154.125</v>
      </c>
      <c r="O124" s="4">
        <f t="shared" si="8"/>
        <v>4.34375</v>
      </c>
      <c r="P124" s="13">
        <f t="shared" si="50"/>
        <v>0.98938023</v>
      </c>
      <c r="Q124" s="4">
        <f t="shared" si="10"/>
        <v>0</v>
      </c>
      <c r="S124" s="2">
        <f t="shared" si="43"/>
        <v>35</v>
      </c>
      <c r="T124" s="4">
        <f t="shared" si="11"/>
        <v>105</v>
      </c>
      <c r="U124" s="4">
        <f t="shared" si="12"/>
        <v>-0.6</v>
      </c>
      <c r="V124" s="4">
        <f>149.75+1/32</f>
        <v>149.78125</v>
      </c>
      <c r="W124" s="4">
        <f>154+1/16</f>
        <v>154.0625</v>
      </c>
      <c r="X124" s="4">
        <f t="shared" si="13"/>
        <v>4.28125</v>
      </c>
      <c r="Y124" s="13">
        <f t="shared" si="51"/>
        <v>0.989227693</v>
      </c>
      <c r="Z124" s="4">
        <f t="shared" si="15"/>
        <v>0</v>
      </c>
      <c r="AB124" s="2">
        <f t="shared" si="44"/>
        <v>35</v>
      </c>
      <c r="AC124" s="4">
        <f t="shared" si="16"/>
        <v>105</v>
      </c>
      <c r="AD124" s="4">
        <f t="shared" si="17"/>
        <v>-0.6</v>
      </c>
      <c r="AE124" s="4">
        <f>149+13/16</f>
        <v>149.8125</v>
      </c>
      <c r="AF124" s="4">
        <f>154+1/16</f>
        <v>154.0625</v>
      </c>
      <c r="AG124" s="4">
        <f t="shared" si="18"/>
        <v>4.25</v>
      </c>
      <c r="AH124" s="13">
        <f t="shared" si="52"/>
        <v>0.9856107606</v>
      </c>
      <c r="AI124" s="4">
        <f t="shared" si="20"/>
        <v>0</v>
      </c>
      <c r="AJ124" s="13"/>
      <c r="AK124" s="2">
        <f t="shared" si="45"/>
        <v>35</v>
      </c>
      <c r="AL124" s="4">
        <f t="shared" si="21"/>
        <v>105</v>
      </c>
      <c r="AM124" s="4">
        <f t="shared" si="22"/>
        <v>-0.6</v>
      </c>
      <c r="AP124" s="4">
        <f t="shared" si="23"/>
        <v>0</v>
      </c>
      <c r="AQ124" s="13" t="str">
        <f t="shared" si="53"/>
        <v/>
      </c>
      <c r="AR124" s="4" t="str">
        <f t="shared" si="25"/>
        <v/>
      </c>
      <c r="AS124" s="13"/>
      <c r="AT124" s="2">
        <f t="shared" si="46"/>
        <v>35</v>
      </c>
      <c r="AU124" s="4">
        <f t="shared" si="26"/>
        <v>105</v>
      </c>
      <c r="AV124" s="4">
        <f t="shared" si="27"/>
        <v>-0.6</v>
      </c>
      <c r="AY124" s="4">
        <f t="shared" si="28"/>
        <v>0</v>
      </c>
      <c r="AZ124" s="13" t="str">
        <f t="shared" si="54"/>
        <v/>
      </c>
      <c r="BA124" s="4" t="str">
        <f t="shared" si="30"/>
        <v/>
      </c>
      <c r="BB124" s="13"/>
      <c r="BC124" s="2">
        <f t="shared" si="47"/>
        <v>35</v>
      </c>
      <c r="BD124" s="4">
        <f t="shared" si="31"/>
        <v>105</v>
      </c>
      <c r="BE124" s="4">
        <f t="shared" si="32"/>
        <v>-0.6</v>
      </c>
      <c r="BH124" s="4">
        <f t="shared" si="33"/>
        <v>0</v>
      </c>
      <c r="BI124" s="13" t="str">
        <f t="shared" si="55"/>
        <v/>
      </c>
      <c r="BJ124" s="4" t="str">
        <f t="shared" si="35"/>
        <v/>
      </c>
      <c r="BK124" s="13"/>
      <c r="BL124" s="2">
        <f t="shared" si="48"/>
        <v>35</v>
      </c>
      <c r="BM124" s="4">
        <f t="shared" si="36"/>
        <v>105</v>
      </c>
      <c r="BN124" s="4">
        <f t="shared" si="37"/>
        <v>-0.6</v>
      </c>
      <c r="BQ124" s="4">
        <f t="shared" si="38"/>
        <v>0</v>
      </c>
      <c r="BR124" s="13" t="str">
        <f t="shared" si="56"/>
        <v/>
      </c>
      <c r="BS124" s="4" t="str">
        <f t="shared" si="40"/>
        <v/>
      </c>
      <c r="BT124" s="25"/>
    </row>
    <row r="125">
      <c r="A125" s="2">
        <f t="shared" si="41"/>
        <v>35.5</v>
      </c>
      <c r="B125" s="4">
        <f t="shared" si="1"/>
        <v>106.5</v>
      </c>
      <c r="C125" s="4">
        <f t="shared" si="2"/>
        <v>-0.63</v>
      </c>
      <c r="F125" s="4">
        <f t="shared" si="3"/>
        <v>0</v>
      </c>
      <c r="G125" s="13" t="str">
        <f t="shared" si="49"/>
        <v/>
      </c>
      <c r="H125" s="4" t="str">
        <f t="shared" si="5"/>
        <v/>
      </c>
      <c r="J125" s="2">
        <f t="shared" si="42"/>
        <v>35.5</v>
      </c>
      <c r="K125" s="4">
        <f t="shared" si="6"/>
        <v>106.5</v>
      </c>
      <c r="L125" s="4">
        <f t="shared" si="7"/>
        <v>-0.63</v>
      </c>
      <c r="O125" s="4">
        <f t="shared" si="8"/>
        <v>0</v>
      </c>
      <c r="P125" s="13" t="str">
        <f t="shared" si="50"/>
        <v/>
      </c>
      <c r="Q125" s="4" t="str">
        <f t="shared" si="10"/>
        <v/>
      </c>
      <c r="S125" s="2">
        <f t="shared" si="43"/>
        <v>35.5</v>
      </c>
      <c r="T125" s="4">
        <f t="shared" si="11"/>
        <v>106.5</v>
      </c>
      <c r="U125" s="4">
        <f t="shared" si="12"/>
        <v>-0.63</v>
      </c>
      <c r="X125" s="4">
        <f t="shared" si="13"/>
        <v>0</v>
      </c>
      <c r="Y125" s="13" t="str">
        <f t="shared" si="51"/>
        <v/>
      </c>
      <c r="Z125" s="4" t="str">
        <f t="shared" si="15"/>
        <v/>
      </c>
      <c r="AB125" s="2">
        <f t="shared" si="44"/>
        <v>35.5</v>
      </c>
      <c r="AC125" s="4">
        <f t="shared" si="16"/>
        <v>106.5</v>
      </c>
      <c r="AD125" s="4">
        <f t="shared" si="17"/>
        <v>-0.63</v>
      </c>
      <c r="AG125" s="4">
        <f t="shared" si="18"/>
        <v>0</v>
      </c>
      <c r="AH125" s="13" t="str">
        <f t="shared" si="52"/>
        <v/>
      </c>
      <c r="AI125" s="4" t="str">
        <f t="shared" si="20"/>
        <v/>
      </c>
      <c r="AJ125" s="13"/>
      <c r="AK125" s="2">
        <f t="shared" si="45"/>
        <v>35.5</v>
      </c>
      <c r="AL125" s="4">
        <f t="shared" si="21"/>
        <v>106.5</v>
      </c>
      <c r="AM125" s="4">
        <f t="shared" si="22"/>
        <v>-0.63</v>
      </c>
      <c r="AP125" s="4">
        <f t="shared" si="23"/>
        <v>0</v>
      </c>
      <c r="AQ125" s="13" t="str">
        <f t="shared" si="53"/>
        <v/>
      </c>
      <c r="AR125" s="4" t="str">
        <f t="shared" si="25"/>
        <v/>
      </c>
      <c r="AS125" s="13"/>
      <c r="AT125" s="2">
        <f t="shared" si="46"/>
        <v>35.5</v>
      </c>
      <c r="AU125" s="4">
        <f t="shared" si="26"/>
        <v>106.5</v>
      </c>
      <c r="AV125" s="4">
        <f t="shared" si="27"/>
        <v>-0.63</v>
      </c>
      <c r="AY125" s="4">
        <f t="shared" si="28"/>
        <v>0</v>
      </c>
      <c r="AZ125" s="13" t="str">
        <f t="shared" si="54"/>
        <v/>
      </c>
      <c r="BA125" s="4" t="str">
        <f t="shared" si="30"/>
        <v/>
      </c>
      <c r="BB125" s="13"/>
      <c r="BC125" s="2">
        <f t="shared" si="47"/>
        <v>35.5</v>
      </c>
      <c r="BD125" s="4">
        <f t="shared" si="31"/>
        <v>106.5</v>
      </c>
      <c r="BE125" s="4">
        <f t="shared" si="32"/>
        <v>-0.63</v>
      </c>
      <c r="BH125" s="4">
        <f t="shared" si="33"/>
        <v>0</v>
      </c>
      <c r="BI125" s="13" t="str">
        <f t="shared" si="55"/>
        <v/>
      </c>
      <c r="BJ125" s="4" t="str">
        <f t="shared" si="35"/>
        <v/>
      </c>
      <c r="BK125" s="13"/>
      <c r="BL125" s="2">
        <f t="shared" si="48"/>
        <v>35.5</v>
      </c>
      <c r="BM125" s="4">
        <f t="shared" si="36"/>
        <v>106.5</v>
      </c>
      <c r="BN125" s="4">
        <f t="shared" si="37"/>
        <v>-0.63</v>
      </c>
      <c r="BQ125" s="4">
        <f t="shared" si="38"/>
        <v>0</v>
      </c>
      <c r="BR125" s="13" t="str">
        <f t="shared" si="56"/>
        <v/>
      </c>
      <c r="BS125" s="4" t="str">
        <f t="shared" si="40"/>
        <v/>
      </c>
      <c r="BT125" s="25"/>
    </row>
    <row r="126">
      <c r="A126" s="2">
        <f t="shared" si="41"/>
        <v>36</v>
      </c>
      <c r="B126" s="4">
        <f t="shared" si="1"/>
        <v>108</v>
      </c>
      <c r="C126" s="4">
        <f t="shared" si="2"/>
        <v>-0.66</v>
      </c>
      <c r="D126" s="2">
        <v>149.75</v>
      </c>
      <c r="E126" s="2">
        <v>154.125</v>
      </c>
      <c r="F126" s="4">
        <f t="shared" si="3"/>
        <v>4.375</v>
      </c>
      <c r="G126" s="13">
        <f t="shared" si="49"/>
        <v>0.9929327736</v>
      </c>
      <c r="H126" s="4">
        <f t="shared" si="5"/>
        <v>0</v>
      </c>
      <c r="J126" s="2">
        <f t="shared" si="42"/>
        <v>36</v>
      </c>
      <c r="K126" s="4">
        <f t="shared" si="6"/>
        <v>108</v>
      </c>
      <c r="L126" s="4">
        <f t="shared" si="7"/>
        <v>-0.66</v>
      </c>
      <c r="M126" s="2">
        <v>149.75</v>
      </c>
      <c r="N126" s="2">
        <v>154.125</v>
      </c>
      <c r="O126" s="4">
        <f t="shared" si="8"/>
        <v>4.375</v>
      </c>
      <c r="P126" s="13">
        <f t="shared" si="50"/>
        <v>0.9929327736</v>
      </c>
      <c r="Q126" s="4">
        <f t="shared" si="10"/>
        <v>0</v>
      </c>
      <c r="S126" s="2">
        <f t="shared" si="43"/>
        <v>36</v>
      </c>
      <c r="T126" s="4">
        <f t="shared" si="11"/>
        <v>108</v>
      </c>
      <c r="U126" s="4">
        <f t="shared" si="12"/>
        <v>-0.66</v>
      </c>
      <c r="V126" s="4">
        <f>149.75+1/32</f>
        <v>149.78125</v>
      </c>
      <c r="W126" s="4">
        <f>154.125-1/32</f>
        <v>154.09375</v>
      </c>
      <c r="X126" s="4">
        <f t="shared" si="13"/>
        <v>4.3125</v>
      </c>
      <c r="Y126" s="13">
        <f t="shared" si="51"/>
        <v>0.9928314488</v>
      </c>
      <c r="Z126" s="4">
        <f t="shared" si="15"/>
        <v>0</v>
      </c>
      <c r="AB126" s="2">
        <f t="shared" si="44"/>
        <v>36</v>
      </c>
      <c r="AC126" s="4">
        <f t="shared" si="16"/>
        <v>108</v>
      </c>
      <c r="AD126" s="4">
        <f t="shared" si="17"/>
        <v>-0.66</v>
      </c>
      <c r="AE126" s="4">
        <f>149.75+1/32</f>
        <v>149.78125</v>
      </c>
      <c r="AF126" s="2">
        <f>154.125-1/32</f>
        <v>154.09375</v>
      </c>
      <c r="AG126" s="4">
        <f t="shared" si="18"/>
        <v>4.3125</v>
      </c>
      <c r="AH126" s="13">
        <f t="shared" si="52"/>
        <v>0.9928314488</v>
      </c>
      <c r="AI126" s="4">
        <f t="shared" si="20"/>
        <v>0</v>
      </c>
      <c r="AJ126" s="13"/>
      <c r="AK126" s="2">
        <f t="shared" si="45"/>
        <v>36</v>
      </c>
      <c r="AL126" s="4">
        <f t="shared" si="21"/>
        <v>108</v>
      </c>
      <c r="AM126" s="4">
        <f t="shared" si="22"/>
        <v>-0.66</v>
      </c>
      <c r="AP126" s="4">
        <f t="shared" si="23"/>
        <v>0</v>
      </c>
      <c r="AQ126" s="13" t="str">
        <f t="shared" si="53"/>
        <v/>
      </c>
      <c r="AR126" s="4" t="str">
        <f t="shared" si="25"/>
        <v/>
      </c>
      <c r="AS126" s="13"/>
      <c r="AT126" s="2">
        <f t="shared" si="46"/>
        <v>36</v>
      </c>
      <c r="AU126" s="4">
        <f t="shared" si="26"/>
        <v>108</v>
      </c>
      <c r="AV126" s="4">
        <f t="shared" si="27"/>
        <v>-0.66</v>
      </c>
      <c r="AY126" s="4">
        <f t="shared" si="28"/>
        <v>0</v>
      </c>
      <c r="AZ126" s="13" t="str">
        <f t="shared" si="54"/>
        <v/>
      </c>
      <c r="BA126" s="4" t="str">
        <f t="shared" si="30"/>
        <v/>
      </c>
      <c r="BB126" s="13"/>
      <c r="BC126" s="2">
        <f t="shared" si="47"/>
        <v>36</v>
      </c>
      <c r="BD126" s="4">
        <f t="shared" si="31"/>
        <v>108</v>
      </c>
      <c r="BE126" s="4">
        <f t="shared" si="32"/>
        <v>-0.66</v>
      </c>
      <c r="BH126" s="4">
        <f t="shared" si="33"/>
        <v>0</v>
      </c>
      <c r="BI126" s="13" t="str">
        <f t="shared" si="55"/>
        <v/>
      </c>
      <c r="BJ126" s="4" t="str">
        <f t="shared" si="35"/>
        <v/>
      </c>
      <c r="BK126" s="13"/>
      <c r="BL126" s="2">
        <f t="shared" si="48"/>
        <v>36</v>
      </c>
      <c r="BM126" s="4">
        <f t="shared" si="36"/>
        <v>108</v>
      </c>
      <c r="BN126" s="4">
        <f t="shared" si="37"/>
        <v>-0.66</v>
      </c>
      <c r="BQ126" s="4">
        <f t="shared" si="38"/>
        <v>0</v>
      </c>
      <c r="BR126" s="13" t="str">
        <f t="shared" si="56"/>
        <v/>
      </c>
      <c r="BS126" s="4" t="str">
        <f t="shared" si="40"/>
        <v/>
      </c>
      <c r="BT126" s="25"/>
    </row>
    <row r="127">
      <c r="A127" s="2">
        <f t="shared" si="41"/>
        <v>36.5</v>
      </c>
      <c r="B127" s="4">
        <f t="shared" si="1"/>
        <v>109.5</v>
      </c>
      <c r="C127" s="4">
        <f t="shared" si="2"/>
        <v>-0.69</v>
      </c>
      <c r="F127" s="4">
        <f t="shared" si="3"/>
        <v>0</v>
      </c>
      <c r="G127" s="13" t="str">
        <f t="shared" si="49"/>
        <v/>
      </c>
      <c r="H127" s="4" t="str">
        <f t="shared" si="5"/>
        <v/>
      </c>
      <c r="J127" s="2">
        <f t="shared" si="42"/>
        <v>36.5</v>
      </c>
      <c r="K127" s="4">
        <f t="shared" si="6"/>
        <v>109.5</v>
      </c>
      <c r="L127" s="4">
        <f t="shared" si="7"/>
        <v>-0.69</v>
      </c>
      <c r="O127" s="4">
        <f t="shared" si="8"/>
        <v>0</v>
      </c>
      <c r="P127" s="13" t="str">
        <f t="shared" si="50"/>
        <v/>
      </c>
      <c r="Q127" s="4" t="str">
        <f t="shared" si="10"/>
        <v/>
      </c>
      <c r="S127" s="2">
        <f t="shared" si="43"/>
        <v>36.5</v>
      </c>
      <c r="T127" s="4">
        <f t="shared" si="11"/>
        <v>109.5</v>
      </c>
      <c r="U127" s="4">
        <f t="shared" si="12"/>
        <v>-0.69</v>
      </c>
      <c r="X127" s="4">
        <f t="shared" si="13"/>
        <v>0</v>
      </c>
      <c r="Y127" s="13" t="str">
        <f t="shared" si="51"/>
        <v/>
      </c>
      <c r="Z127" s="4" t="str">
        <f t="shared" si="15"/>
        <v/>
      </c>
      <c r="AB127" s="2">
        <f t="shared" si="44"/>
        <v>36.5</v>
      </c>
      <c r="AC127" s="4">
        <f t="shared" si="16"/>
        <v>109.5</v>
      </c>
      <c r="AD127" s="4">
        <f t="shared" si="17"/>
        <v>-0.69</v>
      </c>
      <c r="AG127" s="4">
        <f t="shared" si="18"/>
        <v>0</v>
      </c>
      <c r="AH127" s="13" t="str">
        <f t="shared" si="52"/>
        <v/>
      </c>
      <c r="AI127" s="4" t="str">
        <f t="shared" si="20"/>
        <v/>
      </c>
      <c r="AJ127" s="13"/>
      <c r="AK127" s="2">
        <f t="shared" si="45"/>
        <v>36.5</v>
      </c>
      <c r="AL127" s="4">
        <f t="shared" si="21"/>
        <v>109.5</v>
      </c>
      <c r="AM127" s="4">
        <f t="shared" si="22"/>
        <v>-0.69</v>
      </c>
      <c r="AP127" s="4">
        <f t="shared" si="23"/>
        <v>0</v>
      </c>
      <c r="AQ127" s="13" t="str">
        <f t="shared" si="53"/>
        <v/>
      </c>
      <c r="AR127" s="4" t="str">
        <f t="shared" si="25"/>
        <v/>
      </c>
      <c r="AS127" s="13"/>
      <c r="AT127" s="2">
        <f t="shared" si="46"/>
        <v>36.5</v>
      </c>
      <c r="AU127" s="4">
        <f t="shared" si="26"/>
        <v>109.5</v>
      </c>
      <c r="AV127" s="4">
        <f t="shared" si="27"/>
        <v>-0.69</v>
      </c>
      <c r="AY127" s="4">
        <f t="shared" si="28"/>
        <v>0</v>
      </c>
      <c r="AZ127" s="13" t="str">
        <f t="shared" si="54"/>
        <v/>
      </c>
      <c r="BA127" s="4" t="str">
        <f t="shared" si="30"/>
        <v/>
      </c>
      <c r="BB127" s="13"/>
      <c r="BC127" s="2">
        <f t="shared" si="47"/>
        <v>36.5</v>
      </c>
      <c r="BD127" s="4">
        <f t="shared" si="31"/>
        <v>109.5</v>
      </c>
      <c r="BE127" s="4">
        <f t="shared" si="32"/>
        <v>-0.69</v>
      </c>
      <c r="BH127" s="4">
        <f t="shared" si="33"/>
        <v>0</v>
      </c>
      <c r="BI127" s="13" t="str">
        <f t="shared" si="55"/>
        <v/>
      </c>
      <c r="BJ127" s="4" t="str">
        <f t="shared" si="35"/>
        <v/>
      </c>
      <c r="BK127" s="13"/>
      <c r="BL127" s="2">
        <f t="shared" si="48"/>
        <v>36.5</v>
      </c>
      <c r="BM127" s="4">
        <f t="shared" si="36"/>
        <v>109.5</v>
      </c>
      <c r="BN127" s="4">
        <f t="shared" si="37"/>
        <v>-0.69</v>
      </c>
      <c r="BQ127" s="4">
        <f t="shared" si="38"/>
        <v>0</v>
      </c>
      <c r="BR127" s="13" t="str">
        <f t="shared" si="56"/>
        <v/>
      </c>
      <c r="BS127" s="4" t="str">
        <f t="shared" si="40"/>
        <v/>
      </c>
      <c r="BT127" s="25"/>
    </row>
    <row r="128">
      <c r="A128" s="2">
        <f t="shared" si="41"/>
        <v>37</v>
      </c>
      <c r="B128" s="4">
        <f t="shared" si="1"/>
        <v>111</v>
      </c>
      <c r="C128" s="4">
        <f t="shared" si="2"/>
        <v>-0.72</v>
      </c>
      <c r="D128" s="2">
        <v>149.75</v>
      </c>
      <c r="E128" s="2">
        <v>154.125</v>
      </c>
      <c r="F128" s="4">
        <f t="shared" si="3"/>
        <v>4.375</v>
      </c>
      <c r="G128" s="13">
        <f t="shared" si="49"/>
        <v>0.9929327736</v>
      </c>
      <c r="H128" s="4">
        <f t="shared" si="5"/>
        <v>0</v>
      </c>
      <c r="I128" s="2"/>
      <c r="J128" s="2">
        <f t="shared" si="42"/>
        <v>37</v>
      </c>
      <c r="K128" s="4">
        <f t="shared" si="6"/>
        <v>111</v>
      </c>
      <c r="L128" s="4">
        <f t="shared" si="7"/>
        <v>-0.72</v>
      </c>
      <c r="M128" s="2">
        <v>149.75</v>
      </c>
      <c r="N128" s="2">
        <v>154.125</v>
      </c>
      <c r="O128" s="4">
        <f t="shared" si="8"/>
        <v>4.375</v>
      </c>
      <c r="P128" s="13">
        <f t="shared" si="50"/>
        <v>0.9929327736</v>
      </c>
      <c r="Q128" s="4">
        <f t="shared" si="10"/>
        <v>0</v>
      </c>
      <c r="S128" s="2">
        <f t="shared" si="43"/>
        <v>37</v>
      </c>
      <c r="T128" s="4">
        <f t="shared" si="11"/>
        <v>111</v>
      </c>
      <c r="U128" s="4">
        <f t="shared" si="12"/>
        <v>-0.72</v>
      </c>
      <c r="V128" s="4">
        <f>149.75+1/32</f>
        <v>149.78125</v>
      </c>
      <c r="W128" s="4">
        <f>154.125-1/32</f>
        <v>154.09375</v>
      </c>
      <c r="X128" s="4">
        <f t="shared" si="13"/>
        <v>4.3125</v>
      </c>
      <c r="Y128" s="13">
        <f t="shared" si="51"/>
        <v>0.9928314488</v>
      </c>
      <c r="Z128" s="4">
        <f t="shared" si="15"/>
        <v>0</v>
      </c>
      <c r="AB128" s="2">
        <f t="shared" si="44"/>
        <v>37</v>
      </c>
      <c r="AC128" s="4">
        <f t="shared" si="16"/>
        <v>111</v>
      </c>
      <c r="AD128" s="4">
        <f t="shared" si="17"/>
        <v>-0.72</v>
      </c>
      <c r="AE128" s="4">
        <f>149.75+1/32</f>
        <v>149.78125</v>
      </c>
      <c r="AF128" s="2">
        <f>154.125-1/32</f>
        <v>154.09375</v>
      </c>
      <c r="AG128" s="4">
        <f t="shared" si="18"/>
        <v>4.3125</v>
      </c>
      <c r="AH128" s="13">
        <f t="shared" si="52"/>
        <v>0.9928314488</v>
      </c>
      <c r="AI128" s="4">
        <f t="shared" si="20"/>
        <v>0</v>
      </c>
      <c r="AJ128" s="13"/>
      <c r="AK128" s="2">
        <f t="shared" si="45"/>
        <v>37</v>
      </c>
      <c r="AL128" s="4">
        <f t="shared" si="21"/>
        <v>111</v>
      </c>
      <c r="AM128" s="4">
        <f t="shared" si="22"/>
        <v>-0.72</v>
      </c>
      <c r="AP128" s="4">
        <f t="shared" si="23"/>
        <v>0</v>
      </c>
      <c r="AQ128" s="13" t="str">
        <f t="shared" si="53"/>
        <v/>
      </c>
      <c r="AR128" s="4" t="str">
        <f t="shared" si="25"/>
        <v/>
      </c>
      <c r="AS128" s="13"/>
      <c r="AT128" s="2">
        <f t="shared" si="46"/>
        <v>37</v>
      </c>
      <c r="AU128" s="4">
        <f t="shared" si="26"/>
        <v>111</v>
      </c>
      <c r="AV128" s="4">
        <f t="shared" si="27"/>
        <v>-0.72</v>
      </c>
      <c r="AY128" s="4">
        <f t="shared" si="28"/>
        <v>0</v>
      </c>
      <c r="AZ128" s="13" t="str">
        <f t="shared" si="54"/>
        <v/>
      </c>
      <c r="BA128" s="4" t="str">
        <f t="shared" si="30"/>
        <v/>
      </c>
      <c r="BB128" s="13"/>
      <c r="BC128" s="2">
        <f t="shared" si="47"/>
        <v>37</v>
      </c>
      <c r="BD128" s="4">
        <f t="shared" si="31"/>
        <v>111</v>
      </c>
      <c r="BE128" s="4">
        <f t="shared" si="32"/>
        <v>-0.72</v>
      </c>
      <c r="BH128" s="4">
        <f t="shared" si="33"/>
        <v>0</v>
      </c>
      <c r="BI128" s="13" t="str">
        <f t="shared" si="55"/>
        <v/>
      </c>
      <c r="BJ128" s="4" t="str">
        <f t="shared" si="35"/>
        <v/>
      </c>
      <c r="BK128" s="13"/>
      <c r="BL128" s="2">
        <f t="shared" si="48"/>
        <v>37</v>
      </c>
      <c r="BM128" s="4">
        <f t="shared" si="36"/>
        <v>111</v>
      </c>
      <c r="BN128" s="4">
        <f t="shared" si="37"/>
        <v>-0.72</v>
      </c>
      <c r="BQ128" s="4">
        <f t="shared" si="38"/>
        <v>0</v>
      </c>
      <c r="BR128" s="13" t="str">
        <f t="shared" si="56"/>
        <v/>
      </c>
      <c r="BS128" s="4" t="str">
        <f t="shared" si="40"/>
        <v/>
      </c>
      <c r="BT128" s="25"/>
    </row>
    <row r="129">
      <c r="A129" s="2">
        <f t="shared" si="41"/>
        <v>37.5</v>
      </c>
      <c r="B129" s="4">
        <f t="shared" si="1"/>
        <v>112.5</v>
      </c>
      <c r="C129" s="4">
        <f t="shared" si="2"/>
        <v>-0.75</v>
      </c>
      <c r="F129" s="4">
        <f t="shared" si="3"/>
        <v>0</v>
      </c>
      <c r="G129" s="13" t="str">
        <f t="shared" si="49"/>
        <v/>
      </c>
      <c r="H129" s="4" t="str">
        <f t="shared" si="5"/>
        <v/>
      </c>
      <c r="J129" s="2">
        <f t="shared" si="42"/>
        <v>37.5</v>
      </c>
      <c r="K129" s="4">
        <f t="shared" si="6"/>
        <v>112.5</v>
      </c>
      <c r="L129" s="4">
        <f t="shared" si="7"/>
        <v>-0.75</v>
      </c>
      <c r="O129" s="4">
        <f t="shared" si="8"/>
        <v>0</v>
      </c>
      <c r="P129" s="13" t="str">
        <f t="shared" si="50"/>
        <v/>
      </c>
      <c r="Q129" s="4" t="str">
        <f t="shared" si="10"/>
        <v/>
      </c>
      <c r="S129" s="2">
        <f t="shared" si="43"/>
        <v>37.5</v>
      </c>
      <c r="T129" s="4">
        <f t="shared" si="11"/>
        <v>112.5</v>
      </c>
      <c r="U129" s="4">
        <f t="shared" si="12"/>
        <v>-0.75</v>
      </c>
      <c r="X129" s="4">
        <f t="shared" si="13"/>
        <v>0</v>
      </c>
      <c r="Y129" s="13" t="str">
        <f t="shared" si="51"/>
        <v/>
      </c>
      <c r="Z129" s="4" t="str">
        <f t="shared" si="15"/>
        <v/>
      </c>
      <c r="AB129" s="2">
        <f t="shared" si="44"/>
        <v>37.5</v>
      </c>
      <c r="AC129" s="4">
        <f t="shared" si="16"/>
        <v>112.5</v>
      </c>
      <c r="AD129" s="4">
        <f t="shared" si="17"/>
        <v>-0.75</v>
      </c>
      <c r="AG129" s="4">
        <f t="shared" si="18"/>
        <v>0</v>
      </c>
      <c r="AH129" s="13" t="str">
        <f t="shared" si="52"/>
        <v/>
      </c>
      <c r="AI129" s="4" t="str">
        <f t="shared" si="20"/>
        <v/>
      </c>
      <c r="AJ129" s="13"/>
      <c r="AK129" s="2">
        <f t="shared" si="45"/>
        <v>37.5</v>
      </c>
      <c r="AL129" s="4">
        <f t="shared" si="21"/>
        <v>112.5</v>
      </c>
      <c r="AM129" s="4">
        <f t="shared" si="22"/>
        <v>-0.75</v>
      </c>
      <c r="AP129" s="4">
        <f t="shared" si="23"/>
        <v>0</v>
      </c>
      <c r="AQ129" s="13" t="str">
        <f t="shared" si="53"/>
        <v/>
      </c>
      <c r="AR129" s="4" t="str">
        <f t="shared" si="25"/>
        <v/>
      </c>
      <c r="AS129" s="13"/>
      <c r="AT129" s="2">
        <f t="shared" si="46"/>
        <v>37.5</v>
      </c>
      <c r="AU129" s="4">
        <f t="shared" si="26"/>
        <v>112.5</v>
      </c>
      <c r="AV129" s="4">
        <f t="shared" si="27"/>
        <v>-0.75</v>
      </c>
      <c r="AY129" s="4">
        <f t="shared" si="28"/>
        <v>0</v>
      </c>
      <c r="AZ129" s="13" t="str">
        <f t="shared" si="54"/>
        <v/>
      </c>
      <c r="BA129" s="4" t="str">
        <f t="shared" si="30"/>
        <v/>
      </c>
      <c r="BB129" s="13"/>
      <c r="BC129" s="2">
        <f t="shared" si="47"/>
        <v>37.5</v>
      </c>
      <c r="BD129" s="4">
        <f t="shared" si="31"/>
        <v>112.5</v>
      </c>
      <c r="BE129" s="4">
        <f t="shared" si="32"/>
        <v>-0.75</v>
      </c>
      <c r="BH129" s="4">
        <f t="shared" si="33"/>
        <v>0</v>
      </c>
      <c r="BI129" s="13" t="str">
        <f t="shared" si="55"/>
        <v/>
      </c>
      <c r="BJ129" s="4" t="str">
        <f t="shared" si="35"/>
        <v/>
      </c>
      <c r="BK129" s="13"/>
      <c r="BL129" s="2">
        <f t="shared" si="48"/>
        <v>37.5</v>
      </c>
      <c r="BM129" s="4">
        <f t="shared" si="36"/>
        <v>112.5</v>
      </c>
      <c r="BN129" s="4">
        <f t="shared" si="37"/>
        <v>-0.75</v>
      </c>
      <c r="BQ129" s="4">
        <f t="shared" si="38"/>
        <v>0</v>
      </c>
      <c r="BR129" s="13" t="str">
        <f t="shared" si="56"/>
        <v/>
      </c>
      <c r="BS129" s="4" t="str">
        <f t="shared" si="40"/>
        <v/>
      </c>
      <c r="BT129" s="25"/>
    </row>
    <row r="130">
      <c r="A130" s="2">
        <f t="shared" si="41"/>
        <v>38</v>
      </c>
      <c r="B130" s="4">
        <f t="shared" si="1"/>
        <v>114</v>
      </c>
      <c r="C130" s="4">
        <f t="shared" si="2"/>
        <v>-0.78</v>
      </c>
      <c r="D130" s="2">
        <v>149.75</v>
      </c>
      <c r="E130" s="2">
        <v>154.125</v>
      </c>
      <c r="F130" s="4">
        <f t="shared" si="3"/>
        <v>4.375</v>
      </c>
      <c r="G130" s="13">
        <f t="shared" si="49"/>
        <v>0.9929327736</v>
      </c>
      <c r="H130" s="4">
        <f t="shared" si="5"/>
        <v>0</v>
      </c>
      <c r="J130" s="2">
        <f t="shared" si="42"/>
        <v>38</v>
      </c>
      <c r="K130" s="4">
        <f t="shared" si="6"/>
        <v>114</v>
      </c>
      <c r="L130" s="4">
        <f t="shared" si="7"/>
        <v>-0.78</v>
      </c>
      <c r="M130" s="2">
        <v>149.75</v>
      </c>
      <c r="N130" s="2">
        <v>154.125</v>
      </c>
      <c r="O130" s="4">
        <f t="shared" si="8"/>
        <v>4.375</v>
      </c>
      <c r="P130" s="13">
        <f t="shared" si="50"/>
        <v>0.9929327736</v>
      </c>
      <c r="Q130" s="4">
        <f t="shared" si="10"/>
        <v>0</v>
      </c>
      <c r="S130" s="2">
        <f t="shared" si="43"/>
        <v>38</v>
      </c>
      <c r="T130" s="4">
        <f t="shared" si="11"/>
        <v>114</v>
      </c>
      <c r="U130" s="4">
        <f t="shared" si="12"/>
        <v>-0.78</v>
      </c>
      <c r="V130" s="2">
        <v>149.75</v>
      </c>
      <c r="W130" s="4">
        <f>154.125-1/32</f>
        <v>154.09375</v>
      </c>
      <c r="X130" s="4">
        <f t="shared" si="13"/>
        <v>4.34375</v>
      </c>
      <c r="Y130" s="13">
        <f t="shared" si="51"/>
        <v>0.996422171</v>
      </c>
      <c r="Z130" s="4">
        <f t="shared" si="15"/>
        <v>0</v>
      </c>
      <c r="AB130" s="2">
        <f t="shared" si="44"/>
        <v>38</v>
      </c>
      <c r="AC130" s="4">
        <f t="shared" si="16"/>
        <v>114</v>
      </c>
      <c r="AD130" s="4">
        <f t="shared" si="17"/>
        <v>-0.78</v>
      </c>
      <c r="AE130" s="4">
        <f>149.75+1/32</f>
        <v>149.78125</v>
      </c>
      <c r="AF130" s="2">
        <f>154.125-1/32</f>
        <v>154.09375</v>
      </c>
      <c r="AG130" s="4">
        <f t="shared" si="18"/>
        <v>4.3125</v>
      </c>
      <c r="AH130" s="13">
        <f t="shared" si="52"/>
        <v>0.9928314488</v>
      </c>
      <c r="AI130" s="4">
        <f t="shared" si="20"/>
        <v>0</v>
      </c>
      <c r="AJ130" s="13"/>
      <c r="AK130" s="2">
        <f t="shared" si="45"/>
        <v>38</v>
      </c>
      <c r="AL130" s="4">
        <f t="shared" si="21"/>
        <v>114</v>
      </c>
      <c r="AM130" s="4">
        <f t="shared" si="22"/>
        <v>-0.78</v>
      </c>
      <c r="AP130" s="4">
        <f t="shared" si="23"/>
        <v>0</v>
      </c>
      <c r="AQ130" s="13" t="str">
        <f t="shared" si="53"/>
        <v/>
      </c>
      <c r="AR130" s="4" t="str">
        <f t="shared" si="25"/>
        <v/>
      </c>
      <c r="AS130" s="13"/>
      <c r="AT130" s="2">
        <f t="shared" si="46"/>
        <v>38</v>
      </c>
      <c r="AU130" s="4">
        <f t="shared" si="26"/>
        <v>114</v>
      </c>
      <c r="AV130" s="4">
        <f t="shared" si="27"/>
        <v>-0.78</v>
      </c>
      <c r="AY130" s="4">
        <f t="shared" si="28"/>
        <v>0</v>
      </c>
      <c r="AZ130" s="13" t="str">
        <f t="shared" si="54"/>
        <v/>
      </c>
      <c r="BA130" s="4" t="str">
        <f t="shared" si="30"/>
        <v/>
      </c>
      <c r="BB130" s="13"/>
      <c r="BC130" s="2">
        <f t="shared" si="47"/>
        <v>38</v>
      </c>
      <c r="BD130" s="4">
        <f t="shared" si="31"/>
        <v>114</v>
      </c>
      <c r="BE130" s="4">
        <f t="shared" si="32"/>
        <v>-0.78</v>
      </c>
      <c r="BH130" s="4">
        <f t="shared" si="33"/>
        <v>0</v>
      </c>
      <c r="BI130" s="13" t="str">
        <f t="shared" si="55"/>
        <v/>
      </c>
      <c r="BJ130" s="4" t="str">
        <f t="shared" si="35"/>
        <v/>
      </c>
      <c r="BK130" s="13"/>
      <c r="BL130" s="2">
        <f t="shared" si="48"/>
        <v>38</v>
      </c>
      <c r="BM130" s="4">
        <f t="shared" si="36"/>
        <v>114</v>
      </c>
      <c r="BN130" s="4">
        <f t="shared" si="37"/>
        <v>-0.78</v>
      </c>
      <c r="BQ130" s="4">
        <f t="shared" si="38"/>
        <v>0</v>
      </c>
      <c r="BR130" s="13" t="str">
        <f t="shared" si="56"/>
        <v/>
      </c>
      <c r="BS130" s="4" t="str">
        <f t="shared" si="40"/>
        <v/>
      </c>
      <c r="BT130" s="25"/>
    </row>
    <row r="131">
      <c r="A131" s="2">
        <f t="shared" si="41"/>
        <v>38.5</v>
      </c>
      <c r="B131" s="4">
        <f t="shared" si="1"/>
        <v>115.5</v>
      </c>
      <c r="C131" s="4">
        <f t="shared" si="2"/>
        <v>-0.81</v>
      </c>
      <c r="F131" s="4">
        <f t="shared" si="3"/>
        <v>0</v>
      </c>
      <c r="G131" s="13" t="str">
        <f t="shared" si="49"/>
        <v/>
      </c>
      <c r="H131" s="4" t="str">
        <f t="shared" si="5"/>
        <v/>
      </c>
      <c r="J131" s="2">
        <f t="shared" si="42"/>
        <v>38.5</v>
      </c>
      <c r="K131" s="4">
        <f t="shared" si="6"/>
        <v>115.5</v>
      </c>
      <c r="L131" s="4">
        <f t="shared" si="7"/>
        <v>-0.81</v>
      </c>
      <c r="O131" s="4">
        <f t="shared" si="8"/>
        <v>0</v>
      </c>
      <c r="P131" s="13" t="str">
        <f t="shared" si="50"/>
        <v/>
      </c>
      <c r="Q131" s="4" t="str">
        <f t="shared" si="10"/>
        <v/>
      </c>
      <c r="S131" s="2">
        <f t="shared" si="43"/>
        <v>38.5</v>
      </c>
      <c r="T131" s="4">
        <f t="shared" si="11"/>
        <v>115.5</v>
      </c>
      <c r="U131" s="4">
        <f t="shared" si="12"/>
        <v>-0.81</v>
      </c>
      <c r="X131" s="4">
        <f t="shared" si="13"/>
        <v>0</v>
      </c>
      <c r="Y131" s="13" t="str">
        <f t="shared" si="51"/>
        <v/>
      </c>
      <c r="Z131" s="4" t="str">
        <f t="shared" si="15"/>
        <v/>
      </c>
      <c r="AB131" s="2">
        <f t="shared" si="44"/>
        <v>38.5</v>
      </c>
      <c r="AC131" s="4">
        <f t="shared" si="16"/>
        <v>115.5</v>
      </c>
      <c r="AD131" s="4">
        <f t="shared" si="17"/>
        <v>-0.81</v>
      </c>
      <c r="AG131" s="4">
        <f t="shared" si="18"/>
        <v>0</v>
      </c>
      <c r="AH131" s="13" t="str">
        <f t="shared" si="52"/>
        <v/>
      </c>
      <c r="AI131" s="4" t="str">
        <f t="shared" si="20"/>
        <v/>
      </c>
      <c r="AJ131" s="13"/>
      <c r="AK131" s="2">
        <f t="shared" si="45"/>
        <v>38.5</v>
      </c>
      <c r="AL131" s="4">
        <f t="shared" si="21"/>
        <v>115.5</v>
      </c>
      <c r="AM131" s="4">
        <f t="shared" si="22"/>
        <v>-0.81</v>
      </c>
      <c r="AP131" s="4">
        <f t="shared" si="23"/>
        <v>0</v>
      </c>
      <c r="AQ131" s="13" t="str">
        <f t="shared" si="53"/>
        <v/>
      </c>
      <c r="AR131" s="4" t="str">
        <f t="shared" si="25"/>
        <v/>
      </c>
      <c r="AS131" s="13"/>
      <c r="AT131" s="2">
        <f t="shared" si="46"/>
        <v>38.5</v>
      </c>
      <c r="AU131" s="4">
        <f t="shared" si="26"/>
        <v>115.5</v>
      </c>
      <c r="AV131" s="4">
        <f t="shared" si="27"/>
        <v>-0.81</v>
      </c>
      <c r="AY131" s="4">
        <f t="shared" si="28"/>
        <v>0</v>
      </c>
      <c r="AZ131" s="13" t="str">
        <f t="shared" si="54"/>
        <v/>
      </c>
      <c r="BA131" s="4" t="str">
        <f t="shared" si="30"/>
        <v/>
      </c>
      <c r="BB131" s="13"/>
      <c r="BC131" s="2">
        <f t="shared" si="47"/>
        <v>38.5</v>
      </c>
      <c r="BD131" s="4">
        <f t="shared" si="31"/>
        <v>115.5</v>
      </c>
      <c r="BE131" s="4">
        <f t="shared" si="32"/>
        <v>-0.81</v>
      </c>
      <c r="BH131" s="4">
        <f t="shared" si="33"/>
        <v>0</v>
      </c>
      <c r="BI131" s="13" t="str">
        <f t="shared" si="55"/>
        <v/>
      </c>
      <c r="BJ131" s="4" t="str">
        <f t="shared" si="35"/>
        <v/>
      </c>
      <c r="BK131" s="13"/>
      <c r="BL131" s="2">
        <f t="shared" si="48"/>
        <v>38.5</v>
      </c>
      <c r="BM131" s="4">
        <f t="shared" si="36"/>
        <v>115.5</v>
      </c>
      <c r="BN131" s="4">
        <f t="shared" si="37"/>
        <v>-0.81</v>
      </c>
      <c r="BQ131" s="4">
        <f t="shared" si="38"/>
        <v>0</v>
      </c>
      <c r="BR131" s="13" t="str">
        <f t="shared" si="56"/>
        <v/>
      </c>
      <c r="BS131" s="4" t="str">
        <f t="shared" si="40"/>
        <v/>
      </c>
      <c r="BT131" s="25"/>
    </row>
    <row r="132">
      <c r="A132" s="2">
        <f t="shared" si="41"/>
        <v>39</v>
      </c>
      <c r="B132" s="4">
        <f t="shared" si="1"/>
        <v>117</v>
      </c>
      <c r="C132" s="4">
        <f t="shared" si="2"/>
        <v>-0.84</v>
      </c>
      <c r="D132" s="2">
        <v>149.75</v>
      </c>
      <c r="E132" s="2">
        <v>154.125</v>
      </c>
      <c r="F132" s="4">
        <f t="shared" si="3"/>
        <v>4.375</v>
      </c>
      <c r="G132" s="13">
        <f t="shared" si="49"/>
        <v>0.9929327736</v>
      </c>
      <c r="H132" s="4">
        <f t="shared" si="5"/>
        <v>0</v>
      </c>
      <c r="J132" s="2">
        <f t="shared" si="42"/>
        <v>39</v>
      </c>
      <c r="K132" s="4">
        <f t="shared" si="6"/>
        <v>117</v>
      </c>
      <c r="L132" s="4">
        <f t="shared" si="7"/>
        <v>-0.84</v>
      </c>
      <c r="M132" s="2">
        <v>149.75</v>
      </c>
      <c r="N132" s="2">
        <v>154.125</v>
      </c>
      <c r="O132" s="4">
        <f t="shared" si="8"/>
        <v>4.375</v>
      </c>
      <c r="P132" s="13">
        <f t="shared" si="50"/>
        <v>0.9929327736</v>
      </c>
      <c r="Q132" s="4">
        <f t="shared" si="10"/>
        <v>0</v>
      </c>
      <c r="S132" s="2">
        <f t="shared" si="43"/>
        <v>39</v>
      </c>
      <c r="T132" s="4">
        <f t="shared" si="11"/>
        <v>117</v>
      </c>
      <c r="U132" s="4">
        <f t="shared" si="12"/>
        <v>-0.84</v>
      </c>
      <c r="V132" s="2">
        <v>149.75</v>
      </c>
      <c r="W132" s="4">
        <f>154.125-1/32</f>
        <v>154.09375</v>
      </c>
      <c r="X132" s="4">
        <f t="shared" si="13"/>
        <v>4.34375</v>
      </c>
      <c r="Y132" s="13">
        <f t="shared" si="51"/>
        <v>0.996422171</v>
      </c>
      <c r="Z132" s="4">
        <f t="shared" si="15"/>
        <v>0</v>
      </c>
      <c r="AB132" s="2">
        <f t="shared" si="44"/>
        <v>39</v>
      </c>
      <c r="AC132" s="4">
        <f t="shared" si="16"/>
        <v>117</v>
      </c>
      <c r="AD132" s="4">
        <f t="shared" si="17"/>
        <v>-0.84</v>
      </c>
      <c r="AE132" s="4">
        <f>149.75+1/32</f>
        <v>149.78125</v>
      </c>
      <c r="AF132" s="2">
        <v>154.125</v>
      </c>
      <c r="AG132" s="4">
        <f t="shared" si="18"/>
        <v>4.34375</v>
      </c>
      <c r="AH132" s="13">
        <f t="shared" si="52"/>
        <v>0.996422171</v>
      </c>
      <c r="AI132" s="4">
        <f t="shared" si="20"/>
        <v>0</v>
      </c>
      <c r="AJ132" s="13"/>
      <c r="AK132" s="2">
        <f t="shared" si="45"/>
        <v>39</v>
      </c>
      <c r="AL132" s="4">
        <f t="shared" si="21"/>
        <v>117</v>
      </c>
      <c r="AM132" s="4">
        <f t="shared" si="22"/>
        <v>-0.84</v>
      </c>
      <c r="AP132" s="4">
        <f t="shared" si="23"/>
        <v>0</v>
      </c>
      <c r="AQ132" s="13" t="str">
        <f t="shared" si="53"/>
        <v/>
      </c>
      <c r="AR132" s="4" t="str">
        <f t="shared" si="25"/>
        <v/>
      </c>
      <c r="AS132" s="13"/>
      <c r="AT132" s="2">
        <f t="shared" si="46"/>
        <v>39</v>
      </c>
      <c r="AU132" s="4">
        <f t="shared" si="26"/>
        <v>117</v>
      </c>
      <c r="AV132" s="4">
        <f t="shared" si="27"/>
        <v>-0.84</v>
      </c>
      <c r="AY132" s="4">
        <f t="shared" si="28"/>
        <v>0</v>
      </c>
      <c r="AZ132" s="13" t="str">
        <f t="shared" si="54"/>
        <v/>
      </c>
      <c r="BA132" s="4" t="str">
        <f t="shared" si="30"/>
        <v/>
      </c>
      <c r="BB132" s="13"/>
      <c r="BC132" s="2">
        <f t="shared" si="47"/>
        <v>39</v>
      </c>
      <c r="BD132" s="4">
        <f t="shared" si="31"/>
        <v>117</v>
      </c>
      <c r="BE132" s="4">
        <f t="shared" si="32"/>
        <v>-0.84</v>
      </c>
      <c r="BH132" s="4">
        <f t="shared" si="33"/>
        <v>0</v>
      </c>
      <c r="BI132" s="13" t="str">
        <f t="shared" si="55"/>
        <v/>
      </c>
      <c r="BJ132" s="4" t="str">
        <f t="shared" si="35"/>
        <v/>
      </c>
      <c r="BK132" s="13"/>
      <c r="BL132" s="2">
        <f t="shared" si="48"/>
        <v>39</v>
      </c>
      <c r="BM132" s="4">
        <f t="shared" si="36"/>
        <v>117</v>
      </c>
      <c r="BN132" s="4">
        <f t="shared" si="37"/>
        <v>-0.84</v>
      </c>
      <c r="BQ132" s="4">
        <f t="shared" si="38"/>
        <v>0</v>
      </c>
      <c r="BR132" s="13" t="str">
        <f t="shared" si="56"/>
        <v/>
      </c>
      <c r="BS132" s="4" t="str">
        <f t="shared" si="40"/>
        <v/>
      </c>
      <c r="BT132" s="25"/>
    </row>
    <row r="133">
      <c r="A133" s="2">
        <f t="shared" si="41"/>
        <v>39.5</v>
      </c>
      <c r="B133" s="4">
        <f t="shared" si="1"/>
        <v>118.5</v>
      </c>
      <c r="C133" s="4">
        <f t="shared" si="2"/>
        <v>-0.87</v>
      </c>
      <c r="F133" s="4">
        <f t="shared" si="3"/>
        <v>0</v>
      </c>
      <c r="G133" s="13" t="str">
        <f t="shared" si="49"/>
        <v/>
      </c>
      <c r="H133" s="4" t="str">
        <f t="shared" si="5"/>
        <v/>
      </c>
      <c r="J133" s="2">
        <f t="shared" si="42"/>
        <v>39.5</v>
      </c>
      <c r="K133" s="4">
        <f t="shared" si="6"/>
        <v>118.5</v>
      </c>
      <c r="L133" s="4">
        <f t="shared" si="7"/>
        <v>-0.87</v>
      </c>
      <c r="O133" s="4">
        <f t="shared" si="8"/>
        <v>0</v>
      </c>
      <c r="P133" s="13" t="str">
        <f t="shared" si="50"/>
        <v/>
      </c>
      <c r="Q133" s="4" t="str">
        <f t="shared" si="10"/>
        <v/>
      </c>
      <c r="S133" s="2">
        <f t="shared" si="43"/>
        <v>39.5</v>
      </c>
      <c r="T133" s="4">
        <f t="shared" si="11"/>
        <v>118.5</v>
      </c>
      <c r="U133" s="4">
        <f t="shared" si="12"/>
        <v>-0.87</v>
      </c>
      <c r="X133" s="4">
        <f t="shared" si="13"/>
        <v>0</v>
      </c>
      <c r="Y133" s="13" t="str">
        <f t="shared" si="51"/>
        <v/>
      </c>
      <c r="Z133" s="4" t="str">
        <f t="shared" si="15"/>
        <v/>
      </c>
      <c r="AB133" s="2">
        <f t="shared" si="44"/>
        <v>39.5</v>
      </c>
      <c r="AC133" s="4">
        <f t="shared" si="16"/>
        <v>118.5</v>
      </c>
      <c r="AD133" s="4">
        <f t="shared" si="17"/>
        <v>-0.87</v>
      </c>
      <c r="AG133" s="4">
        <f t="shared" si="18"/>
        <v>0</v>
      </c>
      <c r="AH133" s="13" t="str">
        <f t="shared" si="52"/>
        <v/>
      </c>
      <c r="AI133" s="4" t="str">
        <f t="shared" si="20"/>
        <v/>
      </c>
      <c r="AJ133" s="13"/>
      <c r="AK133" s="2">
        <f t="shared" si="45"/>
        <v>39.5</v>
      </c>
      <c r="AL133" s="4">
        <f t="shared" si="21"/>
        <v>118.5</v>
      </c>
      <c r="AM133" s="4">
        <f t="shared" si="22"/>
        <v>-0.87</v>
      </c>
      <c r="AP133" s="4">
        <f t="shared" si="23"/>
        <v>0</v>
      </c>
      <c r="AQ133" s="13" t="str">
        <f t="shared" si="53"/>
        <v/>
      </c>
      <c r="AR133" s="4" t="str">
        <f t="shared" si="25"/>
        <v/>
      </c>
      <c r="AS133" s="13"/>
      <c r="AT133" s="2">
        <f t="shared" si="46"/>
        <v>39.5</v>
      </c>
      <c r="AU133" s="4">
        <f t="shared" si="26"/>
        <v>118.5</v>
      </c>
      <c r="AV133" s="4">
        <f t="shared" si="27"/>
        <v>-0.87</v>
      </c>
      <c r="AY133" s="4">
        <f t="shared" si="28"/>
        <v>0</v>
      </c>
      <c r="AZ133" s="13" t="str">
        <f t="shared" si="54"/>
        <v/>
      </c>
      <c r="BA133" s="4" t="str">
        <f t="shared" si="30"/>
        <v/>
      </c>
      <c r="BB133" s="13"/>
      <c r="BC133" s="2">
        <f t="shared" si="47"/>
        <v>39.5</v>
      </c>
      <c r="BD133" s="4">
        <f t="shared" si="31"/>
        <v>118.5</v>
      </c>
      <c r="BE133" s="4">
        <f t="shared" si="32"/>
        <v>-0.87</v>
      </c>
      <c r="BH133" s="4">
        <f t="shared" si="33"/>
        <v>0</v>
      </c>
      <c r="BI133" s="13" t="str">
        <f t="shared" si="55"/>
        <v/>
      </c>
      <c r="BJ133" s="4" t="str">
        <f t="shared" si="35"/>
        <v/>
      </c>
      <c r="BK133" s="13"/>
      <c r="BL133" s="2">
        <f t="shared" si="48"/>
        <v>39.5</v>
      </c>
      <c r="BM133" s="4">
        <f t="shared" si="36"/>
        <v>118.5</v>
      </c>
      <c r="BN133" s="4">
        <f t="shared" si="37"/>
        <v>-0.87</v>
      </c>
      <c r="BQ133" s="4">
        <f t="shared" si="38"/>
        <v>0</v>
      </c>
      <c r="BR133" s="13" t="str">
        <f t="shared" si="56"/>
        <v/>
      </c>
      <c r="BS133" s="4" t="str">
        <f t="shared" si="40"/>
        <v/>
      </c>
      <c r="BT133" s="25"/>
    </row>
    <row r="134">
      <c r="A134" s="2">
        <f t="shared" si="41"/>
        <v>40</v>
      </c>
      <c r="B134" s="4">
        <f t="shared" si="1"/>
        <v>120</v>
      </c>
      <c r="C134" s="4">
        <f t="shared" si="2"/>
        <v>-0.9</v>
      </c>
      <c r="D134" s="2">
        <v>149.75</v>
      </c>
      <c r="E134" s="2">
        <v>154.125</v>
      </c>
      <c r="F134" s="4">
        <f t="shared" si="3"/>
        <v>4.375</v>
      </c>
      <c r="G134" s="13">
        <f t="shared" si="49"/>
        <v>0.9929327736</v>
      </c>
      <c r="H134" s="4">
        <f t="shared" si="5"/>
        <v>0</v>
      </c>
      <c r="J134" s="2">
        <f t="shared" si="42"/>
        <v>40</v>
      </c>
      <c r="K134" s="4">
        <f t="shared" si="6"/>
        <v>120</v>
      </c>
      <c r="L134" s="4">
        <f t="shared" si="7"/>
        <v>-0.9</v>
      </c>
      <c r="M134" s="2">
        <v>149.75</v>
      </c>
      <c r="N134" s="4">
        <f>154.125+1/32</f>
        <v>154.15625</v>
      </c>
      <c r="O134" s="4">
        <f t="shared" si="8"/>
        <v>4.40625</v>
      </c>
      <c r="P134" s="13">
        <f t="shared" si="50"/>
        <v>0.9964726521</v>
      </c>
      <c r="Q134" s="4">
        <f t="shared" si="10"/>
        <v>0</v>
      </c>
      <c r="S134" s="2">
        <f t="shared" si="43"/>
        <v>40</v>
      </c>
      <c r="T134" s="4">
        <f t="shared" si="11"/>
        <v>120</v>
      </c>
      <c r="U134" s="4">
        <f t="shared" si="12"/>
        <v>-0.9</v>
      </c>
      <c r="V134" s="2">
        <v>149.75</v>
      </c>
      <c r="W134" s="4">
        <f>154.125-1/32</f>
        <v>154.09375</v>
      </c>
      <c r="X134" s="4">
        <f t="shared" si="13"/>
        <v>4.34375</v>
      </c>
      <c r="Y134" s="13">
        <f t="shared" si="51"/>
        <v>0.996422171</v>
      </c>
      <c r="Z134" s="4">
        <f t="shared" si="15"/>
        <v>0</v>
      </c>
      <c r="AB134" s="2">
        <f t="shared" si="44"/>
        <v>40</v>
      </c>
      <c r="AC134" s="4">
        <f t="shared" si="16"/>
        <v>120</v>
      </c>
      <c r="AD134" s="4">
        <f t="shared" si="17"/>
        <v>-0.9</v>
      </c>
      <c r="AE134" s="4">
        <f>149.75+1/32</f>
        <v>149.78125</v>
      </c>
      <c r="AF134" s="2">
        <v>154.125</v>
      </c>
      <c r="AG134" s="4">
        <f t="shared" si="18"/>
        <v>4.34375</v>
      </c>
      <c r="AH134" s="13">
        <f t="shared" si="52"/>
        <v>0.996422171</v>
      </c>
      <c r="AI134" s="4">
        <f t="shared" si="20"/>
        <v>0</v>
      </c>
      <c r="AJ134" s="13"/>
      <c r="AK134" s="2">
        <f t="shared" si="45"/>
        <v>40</v>
      </c>
      <c r="AL134" s="4">
        <f t="shared" si="21"/>
        <v>120</v>
      </c>
      <c r="AM134" s="4">
        <f t="shared" si="22"/>
        <v>-0.9</v>
      </c>
      <c r="AP134" s="4">
        <f t="shared" si="23"/>
        <v>0</v>
      </c>
      <c r="AQ134" s="13" t="str">
        <f t="shared" si="53"/>
        <v/>
      </c>
      <c r="AR134" s="4" t="str">
        <f t="shared" si="25"/>
        <v/>
      </c>
      <c r="AS134" s="13"/>
      <c r="AT134" s="2">
        <f t="shared" si="46"/>
        <v>40</v>
      </c>
      <c r="AU134" s="4">
        <f t="shared" si="26"/>
        <v>120</v>
      </c>
      <c r="AV134" s="4">
        <f t="shared" si="27"/>
        <v>-0.9</v>
      </c>
      <c r="AY134" s="4">
        <f t="shared" si="28"/>
        <v>0</v>
      </c>
      <c r="AZ134" s="13" t="str">
        <f t="shared" si="54"/>
        <v/>
      </c>
      <c r="BA134" s="4" t="str">
        <f t="shared" si="30"/>
        <v/>
      </c>
      <c r="BB134" s="13"/>
      <c r="BC134" s="2">
        <f t="shared" si="47"/>
        <v>40</v>
      </c>
      <c r="BD134" s="4">
        <f t="shared" si="31"/>
        <v>120</v>
      </c>
      <c r="BE134" s="4">
        <f t="shared" si="32"/>
        <v>-0.9</v>
      </c>
      <c r="BH134" s="4">
        <f t="shared" si="33"/>
        <v>0</v>
      </c>
      <c r="BI134" s="13" t="str">
        <f t="shared" si="55"/>
        <v/>
      </c>
      <c r="BJ134" s="4" t="str">
        <f t="shared" si="35"/>
        <v/>
      </c>
      <c r="BK134" s="13"/>
      <c r="BL134" s="2">
        <f t="shared" si="48"/>
        <v>40</v>
      </c>
      <c r="BM134" s="4">
        <f t="shared" si="36"/>
        <v>120</v>
      </c>
      <c r="BN134" s="4">
        <f t="shared" si="37"/>
        <v>-0.9</v>
      </c>
      <c r="BQ134" s="4">
        <f t="shared" si="38"/>
        <v>0</v>
      </c>
      <c r="BR134" s="13" t="str">
        <f t="shared" si="56"/>
        <v/>
      </c>
      <c r="BS134" s="4" t="str">
        <f t="shared" si="40"/>
        <v/>
      </c>
      <c r="BT134" s="25"/>
    </row>
    <row r="135">
      <c r="A135" s="2">
        <f t="shared" si="41"/>
        <v>40.5</v>
      </c>
      <c r="B135" s="4">
        <f t="shared" si="1"/>
        <v>121.5</v>
      </c>
      <c r="C135" s="4">
        <f t="shared" si="2"/>
        <v>-0.93</v>
      </c>
      <c r="F135" s="4">
        <f t="shared" si="3"/>
        <v>0</v>
      </c>
      <c r="G135" s="13" t="str">
        <f t="shared" si="49"/>
        <v/>
      </c>
      <c r="H135" s="4" t="str">
        <f t="shared" si="5"/>
        <v/>
      </c>
      <c r="J135" s="2">
        <f t="shared" si="42"/>
        <v>40.5</v>
      </c>
      <c r="K135" s="4">
        <f t="shared" si="6"/>
        <v>121.5</v>
      </c>
      <c r="L135" s="4">
        <f t="shared" si="7"/>
        <v>-0.93</v>
      </c>
      <c r="O135" s="4">
        <f t="shared" si="8"/>
        <v>0</v>
      </c>
      <c r="P135" s="13" t="str">
        <f t="shared" si="50"/>
        <v/>
      </c>
      <c r="Q135" s="4" t="str">
        <f t="shared" si="10"/>
        <v/>
      </c>
      <c r="S135" s="2">
        <f t="shared" si="43"/>
        <v>40.5</v>
      </c>
      <c r="T135" s="4">
        <f t="shared" si="11"/>
        <v>121.5</v>
      </c>
      <c r="U135" s="4">
        <f t="shared" si="12"/>
        <v>-0.93</v>
      </c>
      <c r="X135" s="4">
        <f t="shared" si="13"/>
        <v>0</v>
      </c>
      <c r="Y135" s="13" t="str">
        <f t="shared" si="51"/>
        <v/>
      </c>
      <c r="Z135" s="4" t="str">
        <f t="shared" si="15"/>
        <v/>
      </c>
      <c r="AB135" s="2">
        <f t="shared" si="44"/>
        <v>40.5</v>
      </c>
      <c r="AC135" s="4">
        <f t="shared" si="16"/>
        <v>121.5</v>
      </c>
      <c r="AD135" s="4">
        <f t="shared" si="17"/>
        <v>-0.93</v>
      </c>
      <c r="AG135" s="4">
        <f t="shared" si="18"/>
        <v>0</v>
      </c>
      <c r="AH135" s="13" t="str">
        <f t="shared" si="52"/>
        <v/>
      </c>
      <c r="AI135" s="4" t="str">
        <f t="shared" si="20"/>
        <v/>
      </c>
      <c r="AJ135" s="13"/>
      <c r="AK135" s="2">
        <f t="shared" si="45"/>
        <v>40.5</v>
      </c>
      <c r="AL135" s="4">
        <f t="shared" si="21"/>
        <v>121.5</v>
      </c>
      <c r="AM135" s="4">
        <f t="shared" si="22"/>
        <v>-0.93</v>
      </c>
      <c r="AP135" s="4">
        <f t="shared" si="23"/>
        <v>0</v>
      </c>
      <c r="AQ135" s="13" t="str">
        <f t="shared" si="53"/>
        <v/>
      </c>
      <c r="AR135" s="4" t="str">
        <f t="shared" si="25"/>
        <v/>
      </c>
      <c r="AS135" s="13"/>
      <c r="AT135" s="2">
        <f t="shared" si="46"/>
        <v>40.5</v>
      </c>
      <c r="AU135" s="4">
        <f t="shared" si="26"/>
        <v>121.5</v>
      </c>
      <c r="AV135" s="4">
        <f t="shared" si="27"/>
        <v>-0.93</v>
      </c>
      <c r="AY135" s="4">
        <f t="shared" si="28"/>
        <v>0</v>
      </c>
      <c r="AZ135" s="13" t="str">
        <f t="shared" si="54"/>
        <v/>
      </c>
      <c r="BA135" s="4" t="str">
        <f t="shared" si="30"/>
        <v/>
      </c>
      <c r="BB135" s="13"/>
      <c r="BC135" s="2">
        <f t="shared" si="47"/>
        <v>40.5</v>
      </c>
      <c r="BD135" s="4">
        <f t="shared" si="31"/>
        <v>121.5</v>
      </c>
      <c r="BE135" s="4">
        <f t="shared" si="32"/>
        <v>-0.93</v>
      </c>
      <c r="BH135" s="4">
        <f t="shared" si="33"/>
        <v>0</v>
      </c>
      <c r="BI135" s="13" t="str">
        <f t="shared" si="55"/>
        <v/>
      </c>
      <c r="BJ135" s="4" t="str">
        <f t="shared" si="35"/>
        <v/>
      </c>
      <c r="BK135" s="13"/>
      <c r="BL135" s="2">
        <f t="shared" si="48"/>
        <v>40.5</v>
      </c>
      <c r="BM135" s="4">
        <f t="shared" si="36"/>
        <v>121.5</v>
      </c>
      <c r="BN135" s="4">
        <f t="shared" si="37"/>
        <v>-0.93</v>
      </c>
      <c r="BQ135" s="4">
        <f t="shared" si="38"/>
        <v>0</v>
      </c>
      <c r="BR135" s="13" t="str">
        <f t="shared" si="56"/>
        <v/>
      </c>
      <c r="BS135" s="4" t="str">
        <f t="shared" si="40"/>
        <v/>
      </c>
      <c r="BT135" s="25"/>
    </row>
    <row r="136">
      <c r="A136" s="2">
        <f t="shared" si="41"/>
        <v>41</v>
      </c>
      <c r="B136" s="4">
        <f t="shared" si="1"/>
        <v>123</v>
      </c>
      <c r="C136" s="4">
        <f t="shared" si="2"/>
        <v>-0.96</v>
      </c>
      <c r="D136" s="2">
        <v>149.75</v>
      </c>
      <c r="E136" s="2">
        <v>154.125</v>
      </c>
      <c r="F136" s="4">
        <f t="shared" si="3"/>
        <v>4.375</v>
      </c>
      <c r="G136" s="13">
        <f t="shared" si="49"/>
        <v>0.9929327736</v>
      </c>
      <c r="H136" s="4">
        <f t="shared" si="5"/>
        <v>0</v>
      </c>
      <c r="J136" s="2">
        <f t="shared" si="42"/>
        <v>41</v>
      </c>
      <c r="K136" s="4">
        <f t="shared" si="6"/>
        <v>123</v>
      </c>
      <c r="L136" s="4">
        <f t="shared" si="7"/>
        <v>-0.96</v>
      </c>
      <c r="M136" s="2">
        <v>149.75</v>
      </c>
      <c r="N136" s="4">
        <f>154.125+1/32</f>
        <v>154.15625</v>
      </c>
      <c r="O136" s="4">
        <f t="shared" si="8"/>
        <v>4.40625</v>
      </c>
      <c r="P136" s="13">
        <f t="shared" si="50"/>
        <v>0.9964726521</v>
      </c>
      <c r="Q136" s="4">
        <f t="shared" si="10"/>
        <v>0</v>
      </c>
      <c r="S136" s="2">
        <f t="shared" si="43"/>
        <v>41</v>
      </c>
      <c r="T136" s="4">
        <f t="shared" si="11"/>
        <v>123</v>
      </c>
      <c r="U136" s="4">
        <f t="shared" si="12"/>
        <v>-0.96</v>
      </c>
      <c r="V136" s="2">
        <v>149.75</v>
      </c>
      <c r="W136" s="4">
        <f>154.125-1/32</f>
        <v>154.09375</v>
      </c>
      <c r="X136" s="4">
        <f t="shared" si="13"/>
        <v>4.34375</v>
      </c>
      <c r="Y136" s="13">
        <f t="shared" si="51"/>
        <v>0.996422171</v>
      </c>
      <c r="Z136" s="4">
        <f t="shared" si="15"/>
        <v>0</v>
      </c>
      <c r="AB136" s="2">
        <f t="shared" si="44"/>
        <v>41</v>
      </c>
      <c r="AC136" s="4">
        <f t="shared" si="16"/>
        <v>123</v>
      </c>
      <c r="AD136" s="4">
        <f t="shared" si="17"/>
        <v>-0.96</v>
      </c>
      <c r="AE136" s="4">
        <f>149.75+1/32</f>
        <v>149.78125</v>
      </c>
      <c r="AF136" s="2">
        <v>154.125</v>
      </c>
      <c r="AG136" s="4">
        <f t="shared" si="18"/>
        <v>4.34375</v>
      </c>
      <c r="AH136" s="13">
        <f t="shared" si="52"/>
        <v>0.996422171</v>
      </c>
      <c r="AI136" s="4">
        <f t="shared" si="20"/>
        <v>0</v>
      </c>
      <c r="AJ136" s="13"/>
      <c r="AK136" s="2">
        <f t="shared" si="45"/>
        <v>41</v>
      </c>
      <c r="AL136" s="4">
        <f t="shared" si="21"/>
        <v>123</v>
      </c>
      <c r="AM136" s="4">
        <f t="shared" si="22"/>
        <v>-0.96</v>
      </c>
      <c r="AP136" s="4">
        <f t="shared" si="23"/>
        <v>0</v>
      </c>
      <c r="AQ136" s="13" t="str">
        <f t="shared" si="53"/>
        <v/>
      </c>
      <c r="AR136" s="4" t="str">
        <f t="shared" si="25"/>
        <v/>
      </c>
      <c r="AS136" s="13"/>
      <c r="AT136" s="2">
        <f t="shared" si="46"/>
        <v>41</v>
      </c>
      <c r="AU136" s="4">
        <f t="shared" si="26"/>
        <v>123</v>
      </c>
      <c r="AV136" s="4">
        <f t="shared" si="27"/>
        <v>-0.96</v>
      </c>
      <c r="AY136" s="4">
        <f t="shared" si="28"/>
        <v>0</v>
      </c>
      <c r="AZ136" s="13" t="str">
        <f t="shared" si="54"/>
        <v/>
      </c>
      <c r="BA136" s="4" t="str">
        <f t="shared" si="30"/>
        <v/>
      </c>
      <c r="BB136" s="13"/>
      <c r="BC136" s="2">
        <f t="shared" si="47"/>
        <v>41</v>
      </c>
      <c r="BD136" s="4">
        <f t="shared" si="31"/>
        <v>123</v>
      </c>
      <c r="BE136" s="4">
        <f t="shared" si="32"/>
        <v>-0.96</v>
      </c>
      <c r="BH136" s="4">
        <f t="shared" si="33"/>
        <v>0</v>
      </c>
      <c r="BI136" s="13" t="str">
        <f t="shared" si="55"/>
        <v/>
      </c>
      <c r="BJ136" s="4" t="str">
        <f t="shared" si="35"/>
        <v/>
      </c>
      <c r="BK136" s="13"/>
      <c r="BL136" s="2">
        <f t="shared" si="48"/>
        <v>41</v>
      </c>
      <c r="BM136" s="4">
        <f t="shared" si="36"/>
        <v>123</v>
      </c>
      <c r="BN136" s="4">
        <f t="shared" si="37"/>
        <v>-0.96</v>
      </c>
      <c r="BQ136" s="4">
        <f t="shared" si="38"/>
        <v>0</v>
      </c>
      <c r="BR136" s="13" t="str">
        <f t="shared" si="56"/>
        <v/>
      </c>
      <c r="BS136" s="4" t="str">
        <f t="shared" si="40"/>
        <v/>
      </c>
      <c r="BT136" s="25"/>
    </row>
    <row r="137">
      <c r="A137" s="2">
        <f t="shared" si="41"/>
        <v>41.5</v>
      </c>
      <c r="B137" s="4">
        <f t="shared" si="1"/>
        <v>124.5</v>
      </c>
      <c r="C137" s="4">
        <f t="shared" si="2"/>
        <v>-0.99</v>
      </c>
      <c r="F137" s="4">
        <f t="shared" si="3"/>
        <v>0</v>
      </c>
      <c r="G137" s="13" t="str">
        <f t="shared" si="49"/>
        <v/>
      </c>
      <c r="H137" s="4" t="str">
        <f t="shared" si="5"/>
        <v/>
      </c>
      <c r="J137" s="2">
        <f t="shared" si="42"/>
        <v>41.5</v>
      </c>
      <c r="K137" s="4">
        <f t="shared" si="6"/>
        <v>124.5</v>
      </c>
      <c r="L137" s="4">
        <f t="shared" si="7"/>
        <v>-0.99</v>
      </c>
      <c r="O137" s="4">
        <f t="shared" si="8"/>
        <v>0</v>
      </c>
      <c r="P137" s="13" t="str">
        <f t="shared" si="50"/>
        <v/>
      </c>
      <c r="Q137" s="4" t="str">
        <f t="shared" si="10"/>
        <v/>
      </c>
      <c r="S137" s="2">
        <f t="shared" si="43"/>
        <v>41.5</v>
      </c>
      <c r="T137" s="4">
        <f t="shared" si="11"/>
        <v>124.5</v>
      </c>
      <c r="U137" s="4">
        <f t="shared" si="12"/>
        <v>-0.99</v>
      </c>
      <c r="X137" s="4">
        <f t="shared" si="13"/>
        <v>0</v>
      </c>
      <c r="Y137" s="13" t="str">
        <f t="shared" si="51"/>
        <v/>
      </c>
      <c r="Z137" s="4" t="str">
        <f t="shared" si="15"/>
        <v/>
      </c>
      <c r="AB137" s="2">
        <f t="shared" si="44"/>
        <v>41.5</v>
      </c>
      <c r="AC137" s="4">
        <f t="shared" si="16"/>
        <v>124.5</v>
      </c>
      <c r="AD137" s="4">
        <f t="shared" si="17"/>
        <v>-0.99</v>
      </c>
      <c r="AG137" s="4">
        <f t="shared" si="18"/>
        <v>0</v>
      </c>
      <c r="AH137" s="13" t="str">
        <f t="shared" si="52"/>
        <v/>
      </c>
      <c r="AI137" s="4" t="str">
        <f t="shared" si="20"/>
        <v/>
      </c>
      <c r="AJ137" s="13"/>
      <c r="AK137" s="2">
        <f t="shared" si="45"/>
        <v>41.5</v>
      </c>
      <c r="AL137" s="4">
        <f t="shared" si="21"/>
        <v>124.5</v>
      </c>
      <c r="AM137" s="4">
        <f t="shared" si="22"/>
        <v>-0.99</v>
      </c>
      <c r="AP137" s="4">
        <f t="shared" si="23"/>
        <v>0</v>
      </c>
      <c r="AQ137" s="13" t="str">
        <f t="shared" si="53"/>
        <v/>
      </c>
      <c r="AR137" s="4" t="str">
        <f t="shared" si="25"/>
        <v/>
      </c>
      <c r="AS137" s="13"/>
      <c r="AT137" s="2">
        <f t="shared" si="46"/>
        <v>41.5</v>
      </c>
      <c r="AU137" s="4">
        <f t="shared" si="26"/>
        <v>124.5</v>
      </c>
      <c r="AV137" s="4">
        <f t="shared" si="27"/>
        <v>-0.99</v>
      </c>
      <c r="AY137" s="4">
        <f t="shared" si="28"/>
        <v>0</v>
      </c>
      <c r="AZ137" s="13" t="str">
        <f t="shared" si="54"/>
        <v/>
      </c>
      <c r="BA137" s="4" t="str">
        <f t="shared" si="30"/>
        <v/>
      </c>
      <c r="BB137" s="13"/>
      <c r="BC137" s="2">
        <f t="shared" si="47"/>
        <v>41.5</v>
      </c>
      <c r="BD137" s="4">
        <f t="shared" si="31"/>
        <v>124.5</v>
      </c>
      <c r="BE137" s="4">
        <f t="shared" si="32"/>
        <v>-0.99</v>
      </c>
      <c r="BH137" s="4">
        <f t="shared" si="33"/>
        <v>0</v>
      </c>
      <c r="BI137" s="13" t="str">
        <f t="shared" si="55"/>
        <v/>
      </c>
      <c r="BJ137" s="4" t="str">
        <f t="shared" si="35"/>
        <v/>
      </c>
      <c r="BK137" s="13"/>
      <c r="BL137" s="2">
        <f t="shared" si="48"/>
        <v>41.5</v>
      </c>
      <c r="BM137" s="4">
        <f t="shared" si="36"/>
        <v>124.5</v>
      </c>
      <c r="BN137" s="4">
        <f t="shared" si="37"/>
        <v>-0.99</v>
      </c>
      <c r="BQ137" s="4">
        <f t="shared" si="38"/>
        <v>0</v>
      </c>
      <c r="BR137" s="13" t="str">
        <f t="shared" si="56"/>
        <v/>
      </c>
      <c r="BS137" s="4" t="str">
        <f t="shared" si="40"/>
        <v/>
      </c>
      <c r="BT137" s="25"/>
    </row>
    <row r="138">
      <c r="A138" s="2">
        <f t="shared" si="41"/>
        <v>42</v>
      </c>
      <c r="B138" s="4">
        <f t="shared" si="1"/>
        <v>126</v>
      </c>
      <c r="C138" s="4">
        <f t="shared" si="2"/>
        <v>-1.02</v>
      </c>
      <c r="D138" s="2">
        <v>149.75</v>
      </c>
      <c r="E138" s="2">
        <v>154.125</v>
      </c>
      <c r="F138" s="4">
        <f t="shared" si="3"/>
        <v>4.375</v>
      </c>
      <c r="G138" s="13">
        <f t="shared" si="49"/>
        <v>0.9929327736</v>
      </c>
      <c r="H138" s="4">
        <f t="shared" si="5"/>
        <v>0</v>
      </c>
      <c r="J138" s="2">
        <f t="shared" si="42"/>
        <v>42</v>
      </c>
      <c r="K138" s="4">
        <f t="shared" si="6"/>
        <v>126</v>
      </c>
      <c r="L138" s="4">
        <f t="shared" si="7"/>
        <v>-1.02</v>
      </c>
      <c r="M138" s="2">
        <v>149.75</v>
      </c>
      <c r="N138" s="4">
        <f>154.125+1/32</f>
        <v>154.15625</v>
      </c>
      <c r="O138" s="4">
        <f t="shared" si="8"/>
        <v>4.40625</v>
      </c>
      <c r="P138" s="13">
        <f t="shared" si="50"/>
        <v>0.9964726521</v>
      </c>
      <c r="Q138" s="4">
        <f t="shared" si="10"/>
        <v>0</v>
      </c>
      <c r="S138" s="2">
        <f t="shared" si="43"/>
        <v>42</v>
      </c>
      <c r="T138" s="4">
        <f t="shared" si="11"/>
        <v>126</v>
      </c>
      <c r="U138" s="4">
        <f t="shared" si="12"/>
        <v>-1.02</v>
      </c>
      <c r="V138" s="2">
        <v>149.75</v>
      </c>
      <c r="W138" s="4">
        <f>154.125-1/32</f>
        <v>154.09375</v>
      </c>
      <c r="X138" s="4">
        <f t="shared" si="13"/>
        <v>4.34375</v>
      </c>
      <c r="Y138" s="13">
        <f t="shared" si="51"/>
        <v>0.996422171</v>
      </c>
      <c r="Z138" s="4">
        <f t="shared" si="15"/>
        <v>0</v>
      </c>
      <c r="AB138" s="2">
        <f t="shared" si="44"/>
        <v>42</v>
      </c>
      <c r="AC138" s="4">
        <f t="shared" si="16"/>
        <v>126</v>
      </c>
      <c r="AD138" s="4">
        <f t="shared" si="17"/>
        <v>-1.02</v>
      </c>
      <c r="AE138" s="4">
        <f>149.75+1/32</f>
        <v>149.78125</v>
      </c>
      <c r="AF138" s="2">
        <v>154.125</v>
      </c>
      <c r="AG138" s="4">
        <f t="shared" si="18"/>
        <v>4.34375</v>
      </c>
      <c r="AH138" s="13">
        <f t="shared" si="52"/>
        <v>0.996422171</v>
      </c>
      <c r="AI138" s="4">
        <f t="shared" si="20"/>
        <v>0</v>
      </c>
      <c r="AJ138" s="13"/>
      <c r="AK138" s="2">
        <f t="shared" si="45"/>
        <v>42</v>
      </c>
      <c r="AL138" s="4">
        <f t="shared" si="21"/>
        <v>126</v>
      </c>
      <c r="AM138" s="4">
        <f t="shared" si="22"/>
        <v>-1.02</v>
      </c>
      <c r="AP138" s="4">
        <f t="shared" si="23"/>
        <v>0</v>
      </c>
      <c r="AQ138" s="13" t="str">
        <f t="shared" si="53"/>
        <v/>
      </c>
      <c r="AR138" s="4" t="str">
        <f t="shared" si="25"/>
        <v/>
      </c>
      <c r="AS138" s="13"/>
      <c r="AT138" s="2">
        <f t="shared" si="46"/>
        <v>42</v>
      </c>
      <c r="AU138" s="4">
        <f t="shared" si="26"/>
        <v>126</v>
      </c>
      <c r="AV138" s="4">
        <f t="shared" si="27"/>
        <v>-1.02</v>
      </c>
      <c r="AY138" s="4">
        <f t="shared" si="28"/>
        <v>0</v>
      </c>
      <c r="AZ138" s="13" t="str">
        <f t="shared" si="54"/>
        <v/>
      </c>
      <c r="BA138" s="4" t="str">
        <f t="shared" si="30"/>
        <v/>
      </c>
      <c r="BB138" s="13"/>
      <c r="BC138" s="2">
        <f t="shared" si="47"/>
        <v>42</v>
      </c>
      <c r="BD138" s="4">
        <f t="shared" si="31"/>
        <v>126</v>
      </c>
      <c r="BE138" s="4">
        <f t="shared" si="32"/>
        <v>-1.02</v>
      </c>
      <c r="BH138" s="4">
        <f t="shared" si="33"/>
        <v>0</v>
      </c>
      <c r="BI138" s="13" t="str">
        <f t="shared" si="55"/>
        <v/>
      </c>
      <c r="BJ138" s="4" t="str">
        <f t="shared" si="35"/>
        <v/>
      </c>
      <c r="BK138" s="13"/>
      <c r="BL138" s="2">
        <f t="shared" si="48"/>
        <v>42</v>
      </c>
      <c r="BM138" s="4">
        <f t="shared" si="36"/>
        <v>126</v>
      </c>
      <c r="BN138" s="4">
        <f t="shared" si="37"/>
        <v>-1.02</v>
      </c>
      <c r="BQ138" s="4">
        <f t="shared" si="38"/>
        <v>0</v>
      </c>
      <c r="BR138" s="13" t="str">
        <f t="shared" si="56"/>
        <v/>
      </c>
      <c r="BS138" s="4" t="str">
        <f t="shared" si="40"/>
        <v/>
      </c>
      <c r="BT138" s="25"/>
    </row>
    <row r="139">
      <c r="A139" s="2">
        <f t="shared" si="41"/>
        <v>42.5</v>
      </c>
      <c r="B139" s="4">
        <f t="shared" si="1"/>
        <v>127.5</v>
      </c>
      <c r="C139" s="4">
        <f t="shared" si="2"/>
        <v>-1.05</v>
      </c>
      <c r="F139" s="4">
        <f t="shared" si="3"/>
        <v>0</v>
      </c>
      <c r="G139" s="13" t="str">
        <f t="shared" si="49"/>
        <v/>
      </c>
      <c r="H139" s="4" t="str">
        <f t="shared" si="5"/>
        <v/>
      </c>
      <c r="J139" s="2">
        <f t="shared" si="42"/>
        <v>42.5</v>
      </c>
      <c r="K139" s="4">
        <f t="shared" si="6"/>
        <v>127.5</v>
      </c>
      <c r="L139" s="4">
        <f t="shared" si="7"/>
        <v>-1.05</v>
      </c>
      <c r="O139" s="4">
        <f t="shared" si="8"/>
        <v>0</v>
      </c>
      <c r="P139" s="13" t="str">
        <f t="shared" si="50"/>
        <v/>
      </c>
      <c r="Q139" s="4" t="str">
        <f t="shared" si="10"/>
        <v/>
      </c>
      <c r="S139" s="2">
        <f t="shared" si="43"/>
        <v>42.5</v>
      </c>
      <c r="T139" s="4">
        <f t="shared" si="11"/>
        <v>127.5</v>
      </c>
      <c r="U139" s="4">
        <f t="shared" si="12"/>
        <v>-1.05</v>
      </c>
      <c r="X139" s="4">
        <f t="shared" si="13"/>
        <v>0</v>
      </c>
      <c r="Y139" s="13" t="str">
        <f t="shared" si="51"/>
        <v/>
      </c>
      <c r="Z139" s="4" t="str">
        <f t="shared" si="15"/>
        <v/>
      </c>
      <c r="AB139" s="2">
        <f t="shared" si="44"/>
        <v>42.5</v>
      </c>
      <c r="AC139" s="4">
        <f t="shared" si="16"/>
        <v>127.5</v>
      </c>
      <c r="AD139" s="4">
        <f t="shared" si="17"/>
        <v>-1.05</v>
      </c>
      <c r="AG139" s="4">
        <f t="shared" si="18"/>
        <v>0</v>
      </c>
      <c r="AH139" s="13" t="str">
        <f t="shared" si="52"/>
        <v/>
      </c>
      <c r="AI139" s="4" t="str">
        <f t="shared" si="20"/>
        <v/>
      </c>
      <c r="AJ139" s="13"/>
      <c r="AK139" s="2">
        <f t="shared" si="45"/>
        <v>42.5</v>
      </c>
      <c r="AL139" s="4">
        <f t="shared" si="21"/>
        <v>127.5</v>
      </c>
      <c r="AM139" s="4">
        <f t="shared" si="22"/>
        <v>-1.05</v>
      </c>
      <c r="AP139" s="4">
        <f t="shared" si="23"/>
        <v>0</v>
      </c>
      <c r="AQ139" s="13" t="str">
        <f t="shared" si="53"/>
        <v/>
      </c>
      <c r="AR139" s="4" t="str">
        <f t="shared" si="25"/>
        <v/>
      </c>
      <c r="AS139" s="13"/>
      <c r="AT139" s="2">
        <f t="shared" si="46"/>
        <v>42.5</v>
      </c>
      <c r="AU139" s="4">
        <f t="shared" si="26"/>
        <v>127.5</v>
      </c>
      <c r="AV139" s="4">
        <f t="shared" si="27"/>
        <v>-1.05</v>
      </c>
      <c r="AY139" s="4">
        <f t="shared" si="28"/>
        <v>0</v>
      </c>
      <c r="AZ139" s="13" t="str">
        <f t="shared" si="54"/>
        <v/>
      </c>
      <c r="BA139" s="4" t="str">
        <f t="shared" si="30"/>
        <v/>
      </c>
      <c r="BB139" s="13"/>
      <c r="BC139" s="2">
        <f t="shared" si="47"/>
        <v>42.5</v>
      </c>
      <c r="BD139" s="4">
        <f t="shared" si="31"/>
        <v>127.5</v>
      </c>
      <c r="BE139" s="4">
        <f t="shared" si="32"/>
        <v>-1.05</v>
      </c>
      <c r="BH139" s="4">
        <f t="shared" si="33"/>
        <v>0</v>
      </c>
      <c r="BI139" s="13" t="str">
        <f t="shared" si="55"/>
        <v/>
      </c>
      <c r="BJ139" s="4" t="str">
        <f t="shared" si="35"/>
        <v/>
      </c>
      <c r="BK139" s="13"/>
      <c r="BL139" s="2">
        <f t="shared" si="48"/>
        <v>42.5</v>
      </c>
      <c r="BM139" s="4">
        <f t="shared" si="36"/>
        <v>127.5</v>
      </c>
      <c r="BN139" s="4">
        <f t="shared" si="37"/>
        <v>-1.05</v>
      </c>
      <c r="BQ139" s="4">
        <f t="shared" si="38"/>
        <v>0</v>
      </c>
      <c r="BR139" s="13" t="str">
        <f t="shared" si="56"/>
        <v/>
      </c>
      <c r="BS139" s="4" t="str">
        <f t="shared" si="40"/>
        <v/>
      </c>
      <c r="BT139" s="25"/>
    </row>
    <row r="140">
      <c r="A140" s="2">
        <f t="shared" si="41"/>
        <v>43</v>
      </c>
      <c r="B140" s="4">
        <f t="shared" si="1"/>
        <v>129</v>
      </c>
      <c r="C140" s="4">
        <f t="shared" si="2"/>
        <v>-1.08</v>
      </c>
      <c r="D140" s="2">
        <v>149.75</v>
      </c>
      <c r="E140" s="4">
        <f>154.125+1/32</f>
        <v>154.15625</v>
      </c>
      <c r="F140" s="4">
        <f t="shared" si="3"/>
        <v>4.40625</v>
      </c>
      <c r="G140" s="13">
        <f t="shared" si="49"/>
        <v>0.9964726521</v>
      </c>
      <c r="H140" s="4">
        <f t="shared" si="5"/>
        <v>0</v>
      </c>
      <c r="J140" s="2">
        <f t="shared" si="42"/>
        <v>43</v>
      </c>
      <c r="K140" s="4">
        <f t="shared" si="6"/>
        <v>129</v>
      </c>
      <c r="L140" s="4">
        <f t="shared" si="7"/>
        <v>-1.08</v>
      </c>
      <c r="M140" s="2">
        <v>149.75</v>
      </c>
      <c r="N140" s="4">
        <f>154.125+1/32</f>
        <v>154.15625</v>
      </c>
      <c r="O140" s="4">
        <f t="shared" si="8"/>
        <v>4.40625</v>
      </c>
      <c r="P140" s="13">
        <f t="shared" si="50"/>
        <v>0.9964726521</v>
      </c>
      <c r="Q140" s="4">
        <f t="shared" si="10"/>
        <v>0</v>
      </c>
      <c r="S140" s="2">
        <f t="shared" si="43"/>
        <v>43</v>
      </c>
      <c r="T140" s="4">
        <f t="shared" si="11"/>
        <v>129</v>
      </c>
      <c r="U140" s="4">
        <f t="shared" si="12"/>
        <v>-1.08</v>
      </c>
      <c r="V140" s="2">
        <v>149.75</v>
      </c>
      <c r="W140" s="2">
        <v>154.125</v>
      </c>
      <c r="X140" s="4">
        <f t="shared" si="13"/>
        <v>4.375</v>
      </c>
      <c r="Y140" s="13">
        <f t="shared" si="51"/>
        <v>1</v>
      </c>
      <c r="Z140" s="4">
        <f t="shared" si="15"/>
        <v>0</v>
      </c>
      <c r="AB140" s="2">
        <f t="shared" si="44"/>
        <v>43</v>
      </c>
      <c r="AC140" s="4">
        <f t="shared" si="16"/>
        <v>129</v>
      </c>
      <c r="AD140" s="4">
        <f t="shared" si="17"/>
        <v>-1.08</v>
      </c>
      <c r="AE140" s="4">
        <f>149.75+1/32</f>
        <v>149.78125</v>
      </c>
      <c r="AF140" s="2">
        <v>154.125</v>
      </c>
      <c r="AG140" s="4">
        <f t="shared" si="18"/>
        <v>4.34375</v>
      </c>
      <c r="AH140" s="13">
        <f t="shared" si="52"/>
        <v>0.996422171</v>
      </c>
      <c r="AI140" s="4">
        <f t="shared" si="20"/>
        <v>0</v>
      </c>
      <c r="AJ140" s="13"/>
      <c r="AK140" s="2">
        <f t="shared" si="45"/>
        <v>43</v>
      </c>
      <c r="AL140" s="4">
        <f t="shared" si="21"/>
        <v>129</v>
      </c>
      <c r="AM140" s="4">
        <f t="shared" si="22"/>
        <v>-1.08</v>
      </c>
      <c r="AP140" s="4">
        <f t="shared" si="23"/>
        <v>0</v>
      </c>
      <c r="AQ140" s="13" t="str">
        <f t="shared" si="53"/>
        <v/>
      </c>
      <c r="AR140" s="4" t="str">
        <f t="shared" si="25"/>
        <v/>
      </c>
      <c r="AS140" s="13"/>
      <c r="AT140" s="2">
        <f t="shared" si="46"/>
        <v>43</v>
      </c>
      <c r="AU140" s="4">
        <f t="shared" si="26"/>
        <v>129</v>
      </c>
      <c r="AV140" s="4">
        <f t="shared" si="27"/>
        <v>-1.08</v>
      </c>
      <c r="AY140" s="4">
        <f t="shared" si="28"/>
        <v>0</v>
      </c>
      <c r="AZ140" s="13" t="str">
        <f t="shared" si="54"/>
        <v/>
      </c>
      <c r="BA140" s="4" t="str">
        <f t="shared" si="30"/>
        <v/>
      </c>
      <c r="BB140" s="13"/>
      <c r="BC140" s="2">
        <f t="shared" si="47"/>
        <v>43</v>
      </c>
      <c r="BD140" s="4">
        <f t="shared" si="31"/>
        <v>129</v>
      </c>
      <c r="BE140" s="4">
        <f t="shared" si="32"/>
        <v>-1.08</v>
      </c>
      <c r="BH140" s="4">
        <f t="shared" si="33"/>
        <v>0</v>
      </c>
      <c r="BI140" s="13" t="str">
        <f t="shared" si="55"/>
        <v/>
      </c>
      <c r="BJ140" s="4" t="str">
        <f t="shared" si="35"/>
        <v/>
      </c>
      <c r="BK140" s="13"/>
      <c r="BL140" s="2">
        <f t="shared" si="48"/>
        <v>43</v>
      </c>
      <c r="BM140" s="4">
        <f t="shared" si="36"/>
        <v>129</v>
      </c>
      <c r="BN140" s="4">
        <f t="shared" si="37"/>
        <v>-1.08</v>
      </c>
      <c r="BQ140" s="4">
        <f t="shared" si="38"/>
        <v>0</v>
      </c>
      <c r="BR140" s="13" t="str">
        <f t="shared" si="56"/>
        <v/>
      </c>
      <c r="BS140" s="4" t="str">
        <f t="shared" si="40"/>
        <v/>
      </c>
      <c r="BT140" s="25"/>
    </row>
    <row r="141">
      <c r="A141" s="2">
        <f t="shared" si="41"/>
        <v>43.5</v>
      </c>
      <c r="B141" s="4">
        <f t="shared" si="1"/>
        <v>130.5</v>
      </c>
      <c r="C141" s="4">
        <f t="shared" si="2"/>
        <v>-1.11</v>
      </c>
      <c r="F141" s="4">
        <f t="shared" si="3"/>
        <v>0</v>
      </c>
      <c r="G141" s="13" t="str">
        <f t="shared" si="49"/>
        <v/>
      </c>
      <c r="H141" s="4" t="str">
        <f t="shared" si="5"/>
        <v/>
      </c>
      <c r="J141" s="2">
        <f t="shared" si="42"/>
        <v>43.5</v>
      </c>
      <c r="K141" s="4">
        <f t="shared" si="6"/>
        <v>130.5</v>
      </c>
      <c r="L141" s="4">
        <f t="shared" si="7"/>
        <v>-1.11</v>
      </c>
      <c r="O141" s="4">
        <f t="shared" si="8"/>
        <v>0</v>
      </c>
      <c r="P141" s="13" t="str">
        <f t="shared" si="50"/>
        <v/>
      </c>
      <c r="Q141" s="4" t="str">
        <f t="shared" si="10"/>
        <v/>
      </c>
      <c r="S141" s="2">
        <f t="shared" si="43"/>
        <v>43.5</v>
      </c>
      <c r="T141" s="4">
        <f t="shared" si="11"/>
        <v>130.5</v>
      </c>
      <c r="U141" s="4">
        <f t="shared" si="12"/>
        <v>-1.11</v>
      </c>
      <c r="X141" s="4">
        <f t="shared" si="13"/>
        <v>0</v>
      </c>
      <c r="Y141" s="13" t="str">
        <f t="shared" si="51"/>
        <v/>
      </c>
      <c r="Z141" s="4" t="str">
        <f t="shared" si="15"/>
        <v/>
      </c>
      <c r="AB141" s="2">
        <f t="shared" si="44"/>
        <v>43.5</v>
      </c>
      <c r="AC141" s="4">
        <f t="shared" si="16"/>
        <v>130.5</v>
      </c>
      <c r="AD141" s="4">
        <f t="shared" si="17"/>
        <v>-1.11</v>
      </c>
      <c r="AG141" s="4">
        <f t="shared" si="18"/>
        <v>0</v>
      </c>
      <c r="AH141" s="13" t="str">
        <f t="shared" si="52"/>
        <v/>
      </c>
      <c r="AI141" s="4" t="str">
        <f t="shared" si="20"/>
        <v/>
      </c>
      <c r="AJ141" s="13"/>
      <c r="AK141" s="2">
        <f t="shared" si="45"/>
        <v>43.5</v>
      </c>
      <c r="AL141" s="4">
        <f t="shared" si="21"/>
        <v>130.5</v>
      </c>
      <c r="AM141" s="4">
        <f t="shared" si="22"/>
        <v>-1.11</v>
      </c>
      <c r="AP141" s="4">
        <f t="shared" si="23"/>
        <v>0</v>
      </c>
      <c r="AQ141" s="13" t="str">
        <f t="shared" si="53"/>
        <v/>
      </c>
      <c r="AR141" s="4" t="str">
        <f t="shared" si="25"/>
        <v/>
      </c>
      <c r="AS141" s="13"/>
      <c r="AT141" s="2">
        <f t="shared" si="46"/>
        <v>43.5</v>
      </c>
      <c r="AU141" s="4">
        <f t="shared" si="26"/>
        <v>130.5</v>
      </c>
      <c r="AV141" s="4">
        <f t="shared" si="27"/>
        <v>-1.11</v>
      </c>
      <c r="AY141" s="4">
        <f t="shared" si="28"/>
        <v>0</v>
      </c>
      <c r="AZ141" s="13" t="str">
        <f t="shared" si="54"/>
        <v/>
      </c>
      <c r="BA141" s="4" t="str">
        <f t="shared" si="30"/>
        <v/>
      </c>
      <c r="BB141" s="13"/>
      <c r="BC141" s="2">
        <f t="shared" si="47"/>
        <v>43.5</v>
      </c>
      <c r="BD141" s="4">
        <f t="shared" si="31"/>
        <v>130.5</v>
      </c>
      <c r="BE141" s="4">
        <f t="shared" si="32"/>
        <v>-1.11</v>
      </c>
      <c r="BH141" s="4">
        <f t="shared" si="33"/>
        <v>0</v>
      </c>
      <c r="BI141" s="13" t="str">
        <f t="shared" si="55"/>
        <v/>
      </c>
      <c r="BJ141" s="4" t="str">
        <f t="shared" si="35"/>
        <v/>
      </c>
      <c r="BK141" s="13"/>
      <c r="BL141" s="2">
        <f t="shared" si="48"/>
        <v>43.5</v>
      </c>
      <c r="BM141" s="4">
        <f t="shared" si="36"/>
        <v>130.5</v>
      </c>
      <c r="BN141" s="4">
        <f t="shared" si="37"/>
        <v>-1.11</v>
      </c>
      <c r="BQ141" s="4">
        <f t="shared" si="38"/>
        <v>0</v>
      </c>
      <c r="BR141" s="13" t="str">
        <f t="shared" si="56"/>
        <v/>
      </c>
      <c r="BS141" s="4" t="str">
        <f t="shared" si="40"/>
        <v/>
      </c>
      <c r="BT141" s="25"/>
    </row>
    <row r="142">
      <c r="A142" s="2">
        <f t="shared" si="41"/>
        <v>44</v>
      </c>
      <c r="B142" s="4">
        <f t="shared" si="1"/>
        <v>132</v>
      </c>
      <c r="C142" s="4">
        <f t="shared" si="2"/>
        <v>-1.14</v>
      </c>
      <c r="D142" s="2">
        <v>149.75</v>
      </c>
      <c r="E142" s="4">
        <f>154.125+1/32</f>
        <v>154.15625</v>
      </c>
      <c r="F142" s="4">
        <f t="shared" si="3"/>
        <v>4.40625</v>
      </c>
      <c r="G142" s="13">
        <f t="shared" si="49"/>
        <v>0.9964726521</v>
      </c>
      <c r="H142" s="4">
        <f t="shared" si="5"/>
        <v>0</v>
      </c>
      <c r="J142" s="2">
        <f t="shared" si="42"/>
        <v>44</v>
      </c>
      <c r="K142" s="4">
        <f t="shared" si="6"/>
        <v>132</v>
      </c>
      <c r="L142" s="4">
        <f t="shared" si="7"/>
        <v>-1.14</v>
      </c>
      <c r="M142" s="2">
        <v>149.75</v>
      </c>
      <c r="N142" s="4">
        <f>154.125+1/32</f>
        <v>154.15625</v>
      </c>
      <c r="O142" s="4">
        <f t="shared" si="8"/>
        <v>4.40625</v>
      </c>
      <c r="P142" s="13">
        <f t="shared" si="50"/>
        <v>0.9964726521</v>
      </c>
      <c r="Q142" s="4">
        <f t="shared" si="10"/>
        <v>0</v>
      </c>
      <c r="S142" s="2">
        <f t="shared" si="43"/>
        <v>44</v>
      </c>
      <c r="T142" s="4">
        <f t="shared" si="11"/>
        <v>132</v>
      </c>
      <c r="U142" s="4">
        <f t="shared" si="12"/>
        <v>-1.14</v>
      </c>
      <c r="V142" s="2">
        <v>149.75</v>
      </c>
      <c r="W142" s="2">
        <v>154.125</v>
      </c>
      <c r="X142" s="4">
        <f t="shared" si="13"/>
        <v>4.375</v>
      </c>
      <c r="Y142" s="13">
        <f t="shared" si="51"/>
        <v>1</v>
      </c>
      <c r="Z142" s="4">
        <f t="shared" si="15"/>
        <v>0</v>
      </c>
      <c r="AB142" s="2">
        <f t="shared" si="44"/>
        <v>44</v>
      </c>
      <c r="AC142" s="4">
        <f t="shared" si="16"/>
        <v>132</v>
      </c>
      <c r="AD142" s="4">
        <f t="shared" si="17"/>
        <v>-1.14</v>
      </c>
      <c r="AE142" s="2">
        <v>149.75</v>
      </c>
      <c r="AF142" s="2">
        <v>154.125</v>
      </c>
      <c r="AG142" s="4">
        <f t="shared" si="18"/>
        <v>4.375</v>
      </c>
      <c r="AH142" s="13">
        <f t="shared" si="52"/>
        <v>1</v>
      </c>
      <c r="AI142" s="4">
        <f t="shared" si="20"/>
        <v>0</v>
      </c>
      <c r="AJ142" s="13"/>
      <c r="AK142" s="2">
        <f t="shared" si="45"/>
        <v>44</v>
      </c>
      <c r="AL142" s="4">
        <f t="shared" si="21"/>
        <v>132</v>
      </c>
      <c r="AM142" s="4">
        <f t="shared" si="22"/>
        <v>-1.14</v>
      </c>
      <c r="AP142" s="4">
        <f t="shared" si="23"/>
        <v>0</v>
      </c>
      <c r="AQ142" s="13" t="str">
        <f t="shared" si="53"/>
        <v/>
      </c>
      <c r="AR142" s="4" t="str">
        <f t="shared" si="25"/>
        <v/>
      </c>
      <c r="AS142" s="13"/>
      <c r="AT142" s="2">
        <f t="shared" si="46"/>
        <v>44</v>
      </c>
      <c r="AU142" s="4">
        <f t="shared" si="26"/>
        <v>132</v>
      </c>
      <c r="AV142" s="4">
        <f t="shared" si="27"/>
        <v>-1.14</v>
      </c>
      <c r="AY142" s="4">
        <f t="shared" si="28"/>
        <v>0</v>
      </c>
      <c r="AZ142" s="13" t="str">
        <f t="shared" si="54"/>
        <v/>
      </c>
      <c r="BA142" s="4" t="str">
        <f t="shared" si="30"/>
        <v/>
      </c>
      <c r="BB142" s="13"/>
      <c r="BC142" s="2">
        <f t="shared" si="47"/>
        <v>44</v>
      </c>
      <c r="BD142" s="4">
        <f t="shared" si="31"/>
        <v>132</v>
      </c>
      <c r="BE142" s="4">
        <f t="shared" si="32"/>
        <v>-1.14</v>
      </c>
      <c r="BH142" s="4">
        <f t="shared" si="33"/>
        <v>0</v>
      </c>
      <c r="BI142" s="13" t="str">
        <f t="shared" si="55"/>
        <v/>
      </c>
      <c r="BJ142" s="4" t="str">
        <f t="shared" si="35"/>
        <v/>
      </c>
      <c r="BK142" s="13"/>
      <c r="BL142" s="2">
        <f t="shared" si="48"/>
        <v>44</v>
      </c>
      <c r="BM142" s="4">
        <f t="shared" si="36"/>
        <v>132</v>
      </c>
      <c r="BN142" s="4">
        <f t="shared" si="37"/>
        <v>-1.14</v>
      </c>
      <c r="BQ142" s="4">
        <f t="shared" si="38"/>
        <v>0</v>
      </c>
      <c r="BR142" s="13" t="str">
        <f t="shared" si="56"/>
        <v/>
      </c>
      <c r="BS142" s="4" t="str">
        <f t="shared" si="40"/>
        <v/>
      </c>
      <c r="BT142" s="25"/>
    </row>
    <row r="143">
      <c r="A143" s="2">
        <f t="shared" si="41"/>
        <v>44.5</v>
      </c>
      <c r="B143" s="4">
        <f t="shared" si="1"/>
        <v>133.5</v>
      </c>
      <c r="C143" s="4">
        <f t="shared" si="2"/>
        <v>-1.17</v>
      </c>
      <c r="F143" s="4">
        <f t="shared" si="3"/>
        <v>0</v>
      </c>
      <c r="G143" s="13" t="str">
        <f t="shared" si="49"/>
        <v/>
      </c>
      <c r="H143" s="4" t="str">
        <f t="shared" si="5"/>
        <v/>
      </c>
      <c r="J143" s="2">
        <f t="shared" si="42"/>
        <v>44.5</v>
      </c>
      <c r="K143" s="4">
        <f t="shared" si="6"/>
        <v>133.5</v>
      </c>
      <c r="L143" s="4">
        <f t="shared" si="7"/>
        <v>-1.17</v>
      </c>
      <c r="O143" s="4">
        <f t="shared" si="8"/>
        <v>0</v>
      </c>
      <c r="P143" s="13" t="str">
        <f t="shared" si="50"/>
        <v/>
      </c>
      <c r="Q143" s="4" t="str">
        <f t="shared" si="10"/>
        <v/>
      </c>
      <c r="S143" s="2">
        <f t="shared" si="43"/>
        <v>44.5</v>
      </c>
      <c r="T143" s="4">
        <f t="shared" si="11"/>
        <v>133.5</v>
      </c>
      <c r="U143" s="4">
        <f t="shared" si="12"/>
        <v>-1.17</v>
      </c>
      <c r="X143" s="4">
        <f t="shared" si="13"/>
        <v>0</v>
      </c>
      <c r="Y143" s="13" t="str">
        <f t="shared" si="51"/>
        <v/>
      </c>
      <c r="Z143" s="4" t="str">
        <f t="shared" si="15"/>
        <v/>
      </c>
      <c r="AB143" s="2">
        <f t="shared" si="44"/>
        <v>44.5</v>
      </c>
      <c r="AC143" s="4">
        <f t="shared" si="16"/>
        <v>133.5</v>
      </c>
      <c r="AD143" s="4">
        <f t="shared" si="17"/>
        <v>-1.17</v>
      </c>
      <c r="AG143" s="4">
        <f t="shared" si="18"/>
        <v>0</v>
      </c>
      <c r="AH143" s="13" t="str">
        <f t="shared" si="52"/>
        <v/>
      </c>
      <c r="AI143" s="4" t="str">
        <f t="shared" si="20"/>
        <v/>
      </c>
      <c r="AJ143" s="13"/>
      <c r="AK143" s="2">
        <f t="shared" si="45"/>
        <v>44.5</v>
      </c>
      <c r="AL143" s="4">
        <f t="shared" si="21"/>
        <v>133.5</v>
      </c>
      <c r="AM143" s="4">
        <f t="shared" si="22"/>
        <v>-1.17</v>
      </c>
      <c r="AP143" s="4">
        <f t="shared" si="23"/>
        <v>0</v>
      </c>
      <c r="AQ143" s="13" t="str">
        <f t="shared" si="53"/>
        <v/>
      </c>
      <c r="AR143" s="4" t="str">
        <f t="shared" si="25"/>
        <v/>
      </c>
      <c r="AS143" s="13"/>
      <c r="AT143" s="2">
        <f t="shared" si="46"/>
        <v>44.5</v>
      </c>
      <c r="AU143" s="4">
        <f t="shared" si="26"/>
        <v>133.5</v>
      </c>
      <c r="AV143" s="4">
        <f t="shared" si="27"/>
        <v>-1.17</v>
      </c>
      <c r="AY143" s="4">
        <f t="shared" si="28"/>
        <v>0</v>
      </c>
      <c r="AZ143" s="13" t="str">
        <f t="shared" si="54"/>
        <v/>
      </c>
      <c r="BA143" s="4" t="str">
        <f t="shared" si="30"/>
        <v/>
      </c>
      <c r="BB143" s="13"/>
      <c r="BC143" s="2">
        <f t="shared" si="47"/>
        <v>44.5</v>
      </c>
      <c r="BD143" s="4">
        <f t="shared" si="31"/>
        <v>133.5</v>
      </c>
      <c r="BE143" s="4">
        <f t="shared" si="32"/>
        <v>-1.17</v>
      </c>
      <c r="BH143" s="4">
        <f t="shared" si="33"/>
        <v>0</v>
      </c>
      <c r="BI143" s="13" t="str">
        <f t="shared" si="55"/>
        <v/>
      </c>
      <c r="BJ143" s="4" t="str">
        <f t="shared" si="35"/>
        <v/>
      </c>
      <c r="BK143" s="13"/>
      <c r="BL143" s="2">
        <f t="shared" si="48"/>
        <v>44.5</v>
      </c>
      <c r="BM143" s="4">
        <f t="shared" si="36"/>
        <v>133.5</v>
      </c>
      <c r="BN143" s="4">
        <f t="shared" si="37"/>
        <v>-1.17</v>
      </c>
      <c r="BQ143" s="4">
        <f t="shared" si="38"/>
        <v>0</v>
      </c>
      <c r="BR143" s="13" t="str">
        <f t="shared" si="56"/>
        <v/>
      </c>
      <c r="BS143" s="4" t="str">
        <f t="shared" si="40"/>
        <v/>
      </c>
      <c r="BT143" s="25"/>
    </row>
    <row r="144">
      <c r="A144" s="2">
        <f t="shared" si="41"/>
        <v>45</v>
      </c>
      <c r="B144" s="4">
        <f t="shared" si="1"/>
        <v>135</v>
      </c>
      <c r="C144" s="4">
        <f t="shared" si="2"/>
        <v>-1.2</v>
      </c>
      <c r="D144" s="2">
        <v>149.75</v>
      </c>
      <c r="E144" s="4">
        <f>154.125+1/32</f>
        <v>154.15625</v>
      </c>
      <c r="F144" s="4">
        <f t="shared" si="3"/>
        <v>4.40625</v>
      </c>
      <c r="G144" s="13">
        <f t="shared" si="49"/>
        <v>0.9964726521</v>
      </c>
      <c r="H144" s="4">
        <f t="shared" si="5"/>
        <v>0</v>
      </c>
      <c r="J144" s="2">
        <f t="shared" si="42"/>
        <v>45</v>
      </c>
      <c r="K144" s="4">
        <f t="shared" si="6"/>
        <v>135</v>
      </c>
      <c r="L144" s="4">
        <f t="shared" si="7"/>
        <v>-1.2</v>
      </c>
      <c r="M144" s="2">
        <v>149.75</v>
      </c>
      <c r="N144" s="4">
        <f>154.125+1/32</f>
        <v>154.15625</v>
      </c>
      <c r="O144" s="4">
        <f t="shared" si="8"/>
        <v>4.40625</v>
      </c>
      <c r="P144" s="13">
        <f t="shared" si="50"/>
        <v>0.9964726521</v>
      </c>
      <c r="Q144" s="4">
        <f t="shared" si="10"/>
        <v>0</v>
      </c>
      <c r="S144" s="2">
        <f t="shared" si="43"/>
        <v>45</v>
      </c>
      <c r="T144" s="4">
        <f t="shared" si="11"/>
        <v>135</v>
      </c>
      <c r="U144" s="4">
        <f t="shared" si="12"/>
        <v>-1.2</v>
      </c>
      <c r="V144" s="2">
        <v>149.75</v>
      </c>
      <c r="W144" s="2">
        <v>154.125</v>
      </c>
      <c r="X144" s="4">
        <f t="shared" si="13"/>
        <v>4.375</v>
      </c>
      <c r="Y144" s="13">
        <f t="shared" si="51"/>
        <v>1</v>
      </c>
      <c r="Z144" s="4">
        <f t="shared" si="15"/>
        <v>0</v>
      </c>
      <c r="AB144" s="2">
        <f t="shared" si="44"/>
        <v>45</v>
      </c>
      <c r="AC144" s="4">
        <f t="shared" si="16"/>
        <v>135</v>
      </c>
      <c r="AD144" s="4">
        <f t="shared" si="17"/>
        <v>-1.2</v>
      </c>
      <c r="AE144" s="2">
        <v>149.75</v>
      </c>
      <c r="AF144" s="2">
        <v>154.125</v>
      </c>
      <c r="AG144" s="4">
        <f t="shared" si="18"/>
        <v>4.375</v>
      </c>
      <c r="AH144" s="13">
        <f t="shared" si="52"/>
        <v>1</v>
      </c>
      <c r="AI144" s="4">
        <f t="shared" si="20"/>
        <v>0</v>
      </c>
      <c r="AJ144" s="13"/>
      <c r="AK144" s="2">
        <f t="shared" si="45"/>
        <v>45</v>
      </c>
      <c r="AL144" s="4">
        <f t="shared" si="21"/>
        <v>135</v>
      </c>
      <c r="AM144" s="4">
        <f t="shared" si="22"/>
        <v>-1.2</v>
      </c>
      <c r="AP144" s="4">
        <f t="shared" si="23"/>
        <v>0</v>
      </c>
      <c r="AQ144" s="13" t="str">
        <f t="shared" si="53"/>
        <v/>
      </c>
      <c r="AR144" s="4" t="str">
        <f t="shared" si="25"/>
        <v/>
      </c>
      <c r="AS144" s="13"/>
      <c r="AT144" s="2">
        <f t="shared" si="46"/>
        <v>45</v>
      </c>
      <c r="AU144" s="4">
        <f t="shared" si="26"/>
        <v>135</v>
      </c>
      <c r="AV144" s="4">
        <f t="shared" si="27"/>
        <v>-1.2</v>
      </c>
      <c r="AY144" s="4">
        <f t="shared" si="28"/>
        <v>0</v>
      </c>
      <c r="AZ144" s="13" t="str">
        <f t="shared" si="54"/>
        <v/>
      </c>
      <c r="BA144" s="4" t="str">
        <f t="shared" si="30"/>
        <v/>
      </c>
      <c r="BB144" s="13"/>
      <c r="BC144" s="2">
        <f t="shared" si="47"/>
        <v>45</v>
      </c>
      <c r="BD144" s="4">
        <f t="shared" si="31"/>
        <v>135</v>
      </c>
      <c r="BE144" s="4">
        <f t="shared" si="32"/>
        <v>-1.2</v>
      </c>
      <c r="BH144" s="4">
        <f t="shared" si="33"/>
        <v>0</v>
      </c>
      <c r="BI144" s="13" t="str">
        <f t="shared" si="55"/>
        <v/>
      </c>
      <c r="BJ144" s="4" t="str">
        <f t="shared" si="35"/>
        <v/>
      </c>
      <c r="BK144" s="13"/>
      <c r="BL144" s="2">
        <f t="shared" si="48"/>
        <v>45</v>
      </c>
      <c r="BM144" s="4">
        <f t="shared" si="36"/>
        <v>135</v>
      </c>
      <c r="BN144" s="4">
        <f t="shared" si="37"/>
        <v>-1.2</v>
      </c>
      <c r="BQ144" s="4">
        <f t="shared" si="38"/>
        <v>0</v>
      </c>
      <c r="BR144" s="13" t="str">
        <f t="shared" si="56"/>
        <v/>
      </c>
      <c r="BS144" s="4" t="str">
        <f t="shared" si="40"/>
        <v/>
      </c>
      <c r="BT144" s="25"/>
    </row>
    <row r="145">
      <c r="A145" s="2">
        <f t="shared" si="41"/>
        <v>45.5</v>
      </c>
      <c r="B145" s="4">
        <f t="shared" si="1"/>
        <v>136.5</v>
      </c>
      <c r="C145" s="4">
        <f t="shared" si="2"/>
        <v>-1.23</v>
      </c>
      <c r="F145" s="4">
        <f t="shared" si="3"/>
        <v>0</v>
      </c>
      <c r="G145" s="13" t="str">
        <f t="shared" si="49"/>
        <v/>
      </c>
      <c r="H145" s="4" t="str">
        <f t="shared" si="5"/>
        <v/>
      </c>
      <c r="J145" s="2">
        <f t="shared" si="42"/>
        <v>45.5</v>
      </c>
      <c r="K145" s="4">
        <f t="shared" si="6"/>
        <v>136.5</v>
      </c>
      <c r="L145" s="4">
        <f t="shared" si="7"/>
        <v>-1.23</v>
      </c>
      <c r="O145" s="4">
        <f t="shared" si="8"/>
        <v>0</v>
      </c>
      <c r="P145" s="13" t="str">
        <f t="shared" si="50"/>
        <v/>
      </c>
      <c r="Q145" s="4" t="str">
        <f t="shared" si="10"/>
        <v/>
      </c>
      <c r="S145" s="2">
        <f t="shared" si="43"/>
        <v>45.5</v>
      </c>
      <c r="T145" s="4">
        <f t="shared" si="11"/>
        <v>136.5</v>
      </c>
      <c r="U145" s="4">
        <f t="shared" si="12"/>
        <v>-1.23</v>
      </c>
      <c r="X145" s="4">
        <f t="shared" si="13"/>
        <v>0</v>
      </c>
      <c r="Y145" s="13" t="str">
        <f t="shared" si="51"/>
        <v/>
      </c>
      <c r="Z145" s="4" t="str">
        <f t="shared" si="15"/>
        <v/>
      </c>
      <c r="AB145" s="2">
        <f t="shared" si="44"/>
        <v>45.5</v>
      </c>
      <c r="AC145" s="4">
        <f t="shared" si="16"/>
        <v>136.5</v>
      </c>
      <c r="AD145" s="4">
        <f t="shared" si="17"/>
        <v>-1.23</v>
      </c>
      <c r="AG145" s="4">
        <f t="shared" si="18"/>
        <v>0</v>
      </c>
      <c r="AH145" s="13" t="str">
        <f t="shared" si="52"/>
        <v/>
      </c>
      <c r="AI145" s="4" t="str">
        <f t="shared" si="20"/>
        <v/>
      </c>
      <c r="AK145" s="2">
        <f t="shared" si="45"/>
        <v>45.5</v>
      </c>
      <c r="AL145" s="4">
        <f t="shared" si="21"/>
        <v>136.5</v>
      </c>
      <c r="AM145" s="4">
        <f t="shared" si="22"/>
        <v>-1.23</v>
      </c>
      <c r="AP145" s="4">
        <f t="shared" si="23"/>
        <v>0</v>
      </c>
      <c r="AQ145" s="13" t="str">
        <f t="shared" si="53"/>
        <v/>
      </c>
      <c r="AR145" s="4" t="str">
        <f t="shared" si="25"/>
        <v/>
      </c>
      <c r="AT145" s="2">
        <f t="shared" si="46"/>
        <v>45.5</v>
      </c>
      <c r="AU145" s="4">
        <f t="shared" si="26"/>
        <v>136.5</v>
      </c>
      <c r="AV145" s="4">
        <f t="shared" si="27"/>
        <v>-1.23</v>
      </c>
      <c r="AY145" s="4">
        <f t="shared" si="28"/>
        <v>0</v>
      </c>
      <c r="AZ145" s="13" t="str">
        <f t="shared" si="54"/>
        <v/>
      </c>
      <c r="BA145" s="4" t="str">
        <f t="shared" si="30"/>
        <v/>
      </c>
      <c r="BC145" s="2">
        <f t="shared" si="47"/>
        <v>45.5</v>
      </c>
      <c r="BD145" s="4">
        <f t="shared" si="31"/>
        <v>136.5</v>
      </c>
      <c r="BE145" s="4">
        <f t="shared" si="32"/>
        <v>-1.23</v>
      </c>
      <c r="BH145" s="4">
        <f t="shared" si="33"/>
        <v>0</v>
      </c>
      <c r="BI145" s="13" t="str">
        <f t="shared" si="55"/>
        <v/>
      </c>
      <c r="BJ145" s="4" t="str">
        <f t="shared" si="35"/>
        <v/>
      </c>
      <c r="BL145" s="2">
        <f t="shared" si="48"/>
        <v>45.5</v>
      </c>
      <c r="BM145" s="4">
        <f t="shared" si="36"/>
        <v>136.5</v>
      </c>
      <c r="BN145" s="4">
        <f t="shared" si="37"/>
        <v>-1.23</v>
      </c>
      <c r="BQ145" s="4">
        <f t="shared" si="38"/>
        <v>0</v>
      </c>
      <c r="BR145" s="13" t="str">
        <f t="shared" si="56"/>
        <v/>
      </c>
      <c r="BS145" s="4" t="str">
        <f t="shared" si="40"/>
        <v/>
      </c>
    </row>
    <row r="146">
      <c r="A146" s="2">
        <f t="shared" si="41"/>
        <v>46</v>
      </c>
      <c r="B146" s="4">
        <f t="shared" si="1"/>
        <v>138</v>
      </c>
      <c r="C146" s="4">
        <f t="shared" si="2"/>
        <v>-1.26</v>
      </c>
      <c r="D146" s="2">
        <v>149.75</v>
      </c>
      <c r="E146" s="4">
        <f>154.125+1/32</f>
        <v>154.15625</v>
      </c>
      <c r="F146" s="4">
        <f t="shared" si="3"/>
        <v>4.40625</v>
      </c>
      <c r="G146" s="13">
        <f t="shared" si="49"/>
        <v>0.9964726521</v>
      </c>
      <c r="H146" s="4">
        <f t="shared" si="5"/>
        <v>0</v>
      </c>
      <c r="J146" s="2">
        <f t="shared" si="42"/>
        <v>46</v>
      </c>
      <c r="K146" s="4">
        <f t="shared" si="6"/>
        <v>138</v>
      </c>
      <c r="L146" s="4">
        <f t="shared" si="7"/>
        <v>-1.26</v>
      </c>
      <c r="M146" s="2">
        <v>149.75</v>
      </c>
      <c r="N146" s="4">
        <f>154.125+1/32</f>
        <v>154.15625</v>
      </c>
      <c r="O146" s="4">
        <f t="shared" si="8"/>
        <v>4.40625</v>
      </c>
      <c r="P146" s="13">
        <f t="shared" si="50"/>
        <v>0.9964726521</v>
      </c>
      <c r="Q146" s="4">
        <f t="shared" si="10"/>
        <v>0</v>
      </c>
      <c r="S146" s="2">
        <f t="shared" si="43"/>
        <v>46</v>
      </c>
      <c r="T146" s="4">
        <f t="shared" si="11"/>
        <v>138</v>
      </c>
      <c r="U146" s="4">
        <f t="shared" si="12"/>
        <v>-1.26</v>
      </c>
      <c r="V146" s="2">
        <v>149.75</v>
      </c>
      <c r="W146" s="2">
        <v>154.125</v>
      </c>
      <c r="X146" s="4">
        <f t="shared" si="13"/>
        <v>4.375</v>
      </c>
      <c r="Y146" s="13">
        <f t="shared" si="51"/>
        <v>1</v>
      </c>
      <c r="Z146" s="4">
        <f t="shared" si="15"/>
        <v>0</v>
      </c>
      <c r="AB146" s="2">
        <f t="shared" si="44"/>
        <v>46</v>
      </c>
      <c r="AC146" s="4">
        <f t="shared" si="16"/>
        <v>138</v>
      </c>
      <c r="AD146" s="4">
        <f t="shared" si="17"/>
        <v>-1.26</v>
      </c>
      <c r="AE146" s="2">
        <v>149.75</v>
      </c>
      <c r="AF146" s="2">
        <v>154.125</v>
      </c>
      <c r="AG146" s="4">
        <f t="shared" si="18"/>
        <v>4.375</v>
      </c>
      <c r="AH146" s="13">
        <f t="shared" si="52"/>
        <v>1</v>
      </c>
      <c r="AI146" s="4">
        <f t="shared" si="20"/>
        <v>0</v>
      </c>
      <c r="AK146" s="2">
        <f t="shared" si="45"/>
        <v>46</v>
      </c>
      <c r="AL146" s="4">
        <f t="shared" si="21"/>
        <v>138</v>
      </c>
      <c r="AM146" s="4">
        <f t="shared" si="22"/>
        <v>-1.26</v>
      </c>
      <c r="AP146" s="4">
        <f t="shared" si="23"/>
        <v>0</v>
      </c>
      <c r="AQ146" s="13" t="str">
        <f t="shared" si="53"/>
        <v/>
      </c>
      <c r="AR146" s="4" t="str">
        <f t="shared" si="25"/>
        <v/>
      </c>
      <c r="AT146" s="2">
        <f t="shared" si="46"/>
        <v>46</v>
      </c>
      <c r="AU146" s="4">
        <f t="shared" si="26"/>
        <v>138</v>
      </c>
      <c r="AV146" s="4">
        <f t="shared" si="27"/>
        <v>-1.26</v>
      </c>
      <c r="AY146" s="4">
        <f t="shared" si="28"/>
        <v>0</v>
      </c>
      <c r="AZ146" s="13" t="str">
        <f t="shared" si="54"/>
        <v/>
      </c>
      <c r="BA146" s="4" t="str">
        <f t="shared" si="30"/>
        <v/>
      </c>
      <c r="BC146" s="2">
        <f t="shared" si="47"/>
        <v>46</v>
      </c>
      <c r="BD146" s="4">
        <f t="shared" si="31"/>
        <v>138</v>
      </c>
      <c r="BE146" s="4">
        <f t="shared" si="32"/>
        <v>-1.26</v>
      </c>
      <c r="BH146" s="4">
        <f t="shared" si="33"/>
        <v>0</v>
      </c>
      <c r="BI146" s="13" t="str">
        <f t="shared" si="55"/>
        <v/>
      </c>
      <c r="BJ146" s="4" t="str">
        <f t="shared" si="35"/>
        <v/>
      </c>
      <c r="BL146" s="2">
        <f t="shared" si="48"/>
        <v>46</v>
      </c>
      <c r="BM146" s="4">
        <f t="shared" si="36"/>
        <v>138</v>
      </c>
      <c r="BN146" s="4">
        <f t="shared" si="37"/>
        <v>-1.26</v>
      </c>
      <c r="BQ146" s="4">
        <f t="shared" si="38"/>
        <v>0</v>
      </c>
      <c r="BR146" s="13" t="str">
        <f t="shared" si="56"/>
        <v/>
      </c>
      <c r="BS146" s="4" t="str">
        <f t="shared" si="40"/>
        <v/>
      </c>
    </row>
    <row r="147">
      <c r="A147" s="2">
        <f t="shared" si="41"/>
        <v>46.5</v>
      </c>
      <c r="B147" s="4">
        <f t="shared" si="1"/>
        <v>139.5</v>
      </c>
      <c r="C147" s="4">
        <f t="shared" si="2"/>
        <v>-1.29</v>
      </c>
      <c r="F147" s="4">
        <f t="shared" si="3"/>
        <v>0</v>
      </c>
      <c r="G147" s="13" t="str">
        <f t="shared" si="49"/>
        <v/>
      </c>
      <c r="H147" s="4" t="str">
        <f t="shared" si="5"/>
        <v/>
      </c>
      <c r="J147" s="2">
        <f t="shared" si="42"/>
        <v>46.5</v>
      </c>
      <c r="K147" s="4">
        <f t="shared" si="6"/>
        <v>139.5</v>
      </c>
      <c r="L147" s="4">
        <f t="shared" si="7"/>
        <v>-1.29</v>
      </c>
      <c r="O147" s="4">
        <f t="shared" si="8"/>
        <v>0</v>
      </c>
      <c r="P147" s="13" t="str">
        <f t="shared" si="50"/>
        <v/>
      </c>
      <c r="Q147" s="4" t="str">
        <f t="shared" si="10"/>
        <v/>
      </c>
      <c r="S147" s="2">
        <f t="shared" si="43"/>
        <v>46.5</v>
      </c>
      <c r="T147" s="4">
        <f t="shared" si="11"/>
        <v>139.5</v>
      </c>
      <c r="U147" s="4">
        <f t="shared" si="12"/>
        <v>-1.29</v>
      </c>
      <c r="X147" s="4">
        <f t="shared" si="13"/>
        <v>0</v>
      </c>
      <c r="Y147" s="13" t="str">
        <f t="shared" si="51"/>
        <v/>
      </c>
      <c r="Z147" s="4" t="str">
        <f t="shared" si="15"/>
        <v/>
      </c>
      <c r="AB147" s="2">
        <f t="shared" si="44"/>
        <v>46.5</v>
      </c>
      <c r="AC147" s="4">
        <f t="shared" si="16"/>
        <v>139.5</v>
      </c>
      <c r="AD147" s="4">
        <f t="shared" si="17"/>
        <v>-1.29</v>
      </c>
      <c r="AG147" s="4">
        <f t="shared" si="18"/>
        <v>0</v>
      </c>
      <c r="AH147" s="13" t="str">
        <f t="shared" si="52"/>
        <v/>
      </c>
      <c r="AI147" s="4" t="str">
        <f t="shared" si="20"/>
        <v/>
      </c>
      <c r="AK147" s="2">
        <f t="shared" si="45"/>
        <v>46.5</v>
      </c>
      <c r="AL147" s="4">
        <f t="shared" si="21"/>
        <v>139.5</v>
      </c>
      <c r="AM147" s="4">
        <f t="shared" si="22"/>
        <v>-1.29</v>
      </c>
      <c r="AP147" s="4">
        <f t="shared" si="23"/>
        <v>0</v>
      </c>
      <c r="AQ147" s="13" t="str">
        <f t="shared" si="53"/>
        <v/>
      </c>
      <c r="AR147" s="4" t="str">
        <f t="shared" si="25"/>
        <v/>
      </c>
      <c r="AT147" s="2">
        <f t="shared" si="46"/>
        <v>46.5</v>
      </c>
      <c r="AU147" s="4">
        <f t="shared" si="26"/>
        <v>139.5</v>
      </c>
      <c r="AV147" s="4">
        <f t="shared" si="27"/>
        <v>-1.29</v>
      </c>
      <c r="AY147" s="4">
        <f t="shared" si="28"/>
        <v>0</v>
      </c>
      <c r="AZ147" s="13" t="str">
        <f t="shared" si="54"/>
        <v/>
      </c>
      <c r="BA147" s="4" t="str">
        <f t="shared" si="30"/>
        <v/>
      </c>
      <c r="BC147" s="2">
        <f t="shared" si="47"/>
        <v>46.5</v>
      </c>
      <c r="BD147" s="4">
        <f t="shared" si="31"/>
        <v>139.5</v>
      </c>
      <c r="BE147" s="4">
        <f t="shared" si="32"/>
        <v>-1.29</v>
      </c>
      <c r="BH147" s="4">
        <f t="shared" si="33"/>
        <v>0</v>
      </c>
      <c r="BI147" s="13" t="str">
        <f t="shared" si="55"/>
        <v/>
      </c>
      <c r="BJ147" s="4" t="str">
        <f t="shared" si="35"/>
        <v/>
      </c>
      <c r="BL147" s="2">
        <f t="shared" si="48"/>
        <v>46.5</v>
      </c>
      <c r="BM147" s="4">
        <f t="shared" si="36"/>
        <v>139.5</v>
      </c>
      <c r="BN147" s="4">
        <f t="shared" si="37"/>
        <v>-1.29</v>
      </c>
      <c r="BQ147" s="4">
        <f t="shared" si="38"/>
        <v>0</v>
      </c>
      <c r="BR147" s="13" t="str">
        <f t="shared" si="56"/>
        <v/>
      </c>
      <c r="BS147" s="4" t="str">
        <f t="shared" si="40"/>
        <v/>
      </c>
    </row>
    <row r="148">
      <c r="A148" s="2">
        <f t="shared" si="41"/>
        <v>47</v>
      </c>
      <c r="B148" s="4">
        <f t="shared" si="1"/>
        <v>141</v>
      </c>
      <c r="C148" s="4">
        <f t="shared" si="2"/>
        <v>-1.32</v>
      </c>
      <c r="D148" s="4">
        <f>149.75-1/32</f>
        <v>149.71875</v>
      </c>
      <c r="E148" s="4">
        <f>154.125+1/32</f>
        <v>154.15625</v>
      </c>
      <c r="F148" s="4">
        <f t="shared" si="3"/>
        <v>4.4375</v>
      </c>
      <c r="G148" s="13">
        <f t="shared" si="49"/>
        <v>1</v>
      </c>
      <c r="H148" s="4">
        <f t="shared" si="5"/>
        <v>0</v>
      </c>
      <c r="J148" s="2">
        <f t="shared" si="42"/>
        <v>47</v>
      </c>
      <c r="K148" s="4">
        <f t="shared" si="6"/>
        <v>141</v>
      </c>
      <c r="L148" s="4">
        <f t="shared" si="7"/>
        <v>-1.32</v>
      </c>
      <c r="M148" s="2">
        <v>149.75</v>
      </c>
      <c r="N148" s="4">
        <f>154.125+1/32</f>
        <v>154.15625</v>
      </c>
      <c r="O148" s="4">
        <f t="shared" si="8"/>
        <v>4.40625</v>
      </c>
      <c r="P148" s="13">
        <f t="shared" si="50"/>
        <v>0.9964726521</v>
      </c>
      <c r="Q148" s="4">
        <f t="shared" si="10"/>
        <v>0</v>
      </c>
      <c r="S148" s="2">
        <f t="shared" si="43"/>
        <v>47</v>
      </c>
      <c r="T148" s="4">
        <f t="shared" si="11"/>
        <v>141</v>
      </c>
      <c r="U148" s="4">
        <f t="shared" si="12"/>
        <v>-1.32</v>
      </c>
      <c r="V148" s="2">
        <v>149.75</v>
      </c>
      <c r="W148" s="2">
        <v>154.125</v>
      </c>
      <c r="X148" s="4">
        <f t="shared" si="13"/>
        <v>4.375</v>
      </c>
      <c r="Y148" s="13">
        <f t="shared" si="51"/>
        <v>1</v>
      </c>
      <c r="Z148" s="4">
        <f t="shared" si="15"/>
        <v>0</v>
      </c>
      <c r="AB148" s="2">
        <f t="shared" si="44"/>
        <v>47</v>
      </c>
      <c r="AC148" s="4">
        <f t="shared" si="16"/>
        <v>141</v>
      </c>
      <c r="AD148" s="4">
        <f t="shared" si="17"/>
        <v>-1.32</v>
      </c>
      <c r="AE148" s="2">
        <v>149.75</v>
      </c>
      <c r="AF148" s="2">
        <v>154.125</v>
      </c>
      <c r="AG148" s="4">
        <f t="shared" si="18"/>
        <v>4.375</v>
      </c>
      <c r="AH148" s="13">
        <f t="shared" si="52"/>
        <v>1</v>
      </c>
      <c r="AI148" s="4">
        <f t="shared" si="20"/>
        <v>0</v>
      </c>
      <c r="AK148" s="2">
        <f t="shared" si="45"/>
        <v>47</v>
      </c>
      <c r="AL148" s="4">
        <f t="shared" si="21"/>
        <v>141</v>
      </c>
      <c r="AM148" s="4">
        <f t="shared" si="22"/>
        <v>-1.32</v>
      </c>
      <c r="AP148" s="4">
        <f t="shared" si="23"/>
        <v>0</v>
      </c>
      <c r="AQ148" s="13" t="str">
        <f t="shared" si="53"/>
        <v/>
      </c>
      <c r="AR148" s="4" t="str">
        <f t="shared" si="25"/>
        <v/>
      </c>
      <c r="AT148" s="2">
        <f t="shared" si="46"/>
        <v>47</v>
      </c>
      <c r="AU148" s="4">
        <f t="shared" si="26"/>
        <v>141</v>
      </c>
      <c r="AV148" s="4">
        <f t="shared" si="27"/>
        <v>-1.32</v>
      </c>
      <c r="AY148" s="4">
        <f t="shared" si="28"/>
        <v>0</v>
      </c>
      <c r="AZ148" s="13" t="str">
        <f t="shared" si="54"/>
        <v/>
      </c>
      <c r="BA148" s="4" t="str">
        <f t="shared" si="30"/>
        <v/>
      </c>
      <c r="BC148" s="2">
        <f t="shared" si="47"/>
        <v>47</v>
      </c>
      <c r="BD148" s="4">
        <f t="shared" si="31"/>
        <v>141</v>
      </c>
      <c r="BE148" s="4">
        <f t="shared" si="32"/>
        <v>-1.32</v>
      </c>
      <c r="BH148" s="4">
        <f t="shared" si="33"/>
        <v>0</v>
      </c>
      <c r="BI148" s="13" t="str">
        <f t="shared" si="55"/>
        <v/>
      </c>
      <c r="BJ148" s="4" t="str">
        <f t="shared" si="35"/>
        <v/>
      </c>
      <c r="BL148" s="2">
        <f t="shared" si="48"/>
        <v>47</v>
      </c>
      <c r="BM148" s="4">
        <f t="shared" si="36"/>
        <v>141</v>
      </c>
      <c r="BN148" s="4">
        <f t="shared" si="37"/>
        <v>-1.32</v>
      </c>
      <c r="BQ148" s="4">
        <f t="shared" si="38"/>
        <v>0</v>
      </c>
      <c r="BR148" s="13" t="str">
        <f t="shared" si="56"/>
        <v/>
      </c>
      <c r="BS148" s="4" t="str">
        <f t="shared" si="40"/>
        <v/>
      </c>
    </row>
    <row r="149">
      <c r="A149" s="2">
        <f t="shared" si="41"/>
        <v>47.5</v>
      </c>
      <c r="B149" s="4">
        <f t="shared" si="1"/>
        <v>142.5</v>
      </c>
      <c r="C149" s="4">
        <f t="shared" si="2"/>
        <v>-1.35</v>
      </c>
      <c r="F149" s="4">
        <f t="shared" si="3"/>
        <v>0</v>
      </c>
      <c r="G149" s="13" t="str">
        <f t="shared" si="49"/>
        <v/>
      </c>
      <c r="H149" s="4" t="str">
        <f t="shared" si="5"/>
        <v/>
      </c>
      <c r="J149" s="2">
        <f t="shared" si="42"/>
        <v>47.5</v>
      </c>
      <c r="K149" s="4">
        <f t="shared" si="6"/>
        <v>142.5</v>
      </c>
      <c r="L149" s="4">
        <f t="shared" si="7"/>
        <v>-1.35</v>
      </c>
      <c r="O149" s="4">
        <f t="shared" si="8"/>
        <v>0</v>
      </c>
      <c r="P149" s="13" t="str">
        <f t="shared" si="50"/>
        <v/>
      </c>
      <c r="Q149" s="4" t="str">
        <f t="shared" si="10"/>
        <v/>
      </c>
      <c r="S149" s="2">
        <f t="shared" si="43"/>
        <v>47.5</v>
      </c>
      <c r="T149" s="4">
        <f t="shared" si="11"/>
        <v>142.5</v>
      </c>
      <c r="U149" s="4">
        <f t="shared" si="12"/>
        <v>-1.35</v>
      </c>
      <c r="X149" s="4">
        <f t="shared" si="13"/>
        <v>0</v>
      </c>
      <c r="Y149" s="13" t="str">
        <f t="shared" si="51"/>
        <v/>
      </c>
      <c r="Z149" s="4" t="str">
        <f t="shared" si="15"/>
        <v/>
      </c>
      <c r="AB149" s="2">
        <f t="shared" si="44"/>
        <v>47.5</v>
      </c>
      <c r="AC149" s="4">
        <f t="shared" si="16"/>
        <v>142.5</v>
      </c>
      <c r="AD149" s="4">
        <f t="shared" si="17"/>
        <v>-1.35</v>
      </c>
      <c r="AG149" s="4">
        <f t="shared" si="18"/>
        <v>0</v>
      </c>
      <c r="AH149" s="13" t="str">
        <f t="shared" si="52"/>
        <v/>
      </c>
      <c r="AI149" s="4" t="str">
        <f t="shared" si="20"/>
        <v/>
      </c>
      <c r="AK149" s="2">
        <f t="shared" si="45"/>
        <v>47.5</v>
      </c>
      <c r="AL149" s="4">
        <f t="shared" si="21"/>
        <v>142.5</v>
      </c>
      <c r="AM149" s="4">
        <f t="shared" si="22"/>
        <v>-1.35</v>
      </c>
      <c r="AP149" s="4">
        <f t="shared" si="23"/>
        <v>0</v>
      </c>
      <c r="AQ149" s="13" t="str">
        <f t="shared" si="53"/>
        <v/>
      </c>
      <c r="AR149" s="4" t="str">
        <f t="shared" si="25"/>
        <v/>
      </c>
      <c r="AT149" s="2">
        <f t="shared" si="46"/>
        <v>47.5</v>
      </c>
      <c r="AU149" s="4">
        <f t="shared" si="26"/>
        <v>142.5</v>
      </c>
      <c r="AV149" s="4">
        <f t="shared" si="27"/>
        <v>-1.35</v>
      </c>
      <c r="AY149" s="4">
        <f t="shared" si="28"/>
        <v>0</v>
      </c>
      <c r="AZ149" s="13" t="str">
        <f t="shared" si="54"/>
        <v/>
      </c>
      <c r="BA149" s="4" t="str">
        <f t="shared" si="30"/>
        <v/>
      </c>
      <c r="BC149" s="2">
        <f t="shared" si="47"/>
        <v>47.5</v>
      </c>
      <c r="BD149" s="4">
        <f t="shared" si="31"/>
        <v>142.5</v>
      </c>
      <c r="BE149" s="4">
        <f t="shared" si="32"/>
        <v>-1.35</v>
      </c>
      <c r="BH149" s="4">
        <f t="shared" si="33"/>
        <v>0</v>
      </c>
      <c r="BI149" s="13" t="str">
        <f t="shared" si="55"/>
        <v/>
      </c>
      <c r="BJ149" s="4" t="str">
        <f t="shared" si="35"/>
        <v/>
      </c>
      <c r="BL149" s="2">
        <f t="shared" si="48"/>
        <v>47.5</v>
      </c>
      <c r="BM149" s="4">
        <f t="shared" si="36"/>
        <v>142.5</v>
      </c>
      <c r="BN149" s="4">
        <f t="shared" si="37"/>
        <v>-1.35</v>
      </c>
      <c r="BQ149" s="4">
        <f t="shared" si="38"/>
        <v>0</v>
      </c>
      <c r="BR149" s="13" t="str">
        <f t="shared" si="56"/>
        <v/>
      </c>
      <c r="BS149" s="4" t="str">
        <f t="shared" si="40"/>
        <v/>
      </c>
    </row>
    <row r="150">
      <c r="A150" s="2">
        <f t="shared" si="41"/>
        <v>48</v>
      </c>
      <c r="B150" s="4">
        <f t="shared" si="1"/>
        <v>144</v>
      </c>
      <c r="C150" s="4">
        <f t="shared" si="2"/>
        <v>-1.38</v>
      </c>
      <c r="D150" s="4">
        <f>149.75-1/32</f>
        <v>149.71875</v>
      </c>
      <c r="E150" s="4">
        <f>154.125+1/32</f>
        <v>154.15625</v>
      </c>
      <c r="F150" s="4">
        <f t="shared" si="3"/>
        <v>4.4375</v>
      </c>
      <c r="G150" s="13">
        <f t="shared" si="49"/>
        <v>1</v>
      </c>
      <c r="H150" s="4">
        <f t="shared" si="5"/>
        <v>0</v>
      </c>
      <c r="J150" s="2">
        <f t="shared" si="42"/>
        <v>48</v>
      </c>
      <c r="K150" s="4">
        <f t="shared" si="6"/>
        <v>144</v>
      </c>
      <c r="L150" s="4">
        <f t="shared" si="7"/>
        <v>-1.38</v>
      </c>
      <c r="M150" s="2">
        <v>149.75</v>
      </c>
      <c r="N150" s="4">
        <f>154.125+1/32</f>
        <v>154.15625</v>
      </c>
      <c r="O150" s="4">
        <f t="shared" si="8"/>
        <v>4.40625</v>
      </c>
      <c r="P150" s="13">
        <f t="shared" si="50"/>
        <v>0.9964726521</v>
      </c>
      <c r="Q150" s="4">
        <f t="shared" si="10"/>
        <v>0</v>
      </c>
      <c r="S150" s="2">
        <f t="shared" si="43"/>
        <v>48</v>
      </c>
      <c r="T150" s="4">
        <f t="shared" si="11"/>
        <v>144</v>
      </c>
      <c r="U150" s="4">
        <f t="shared" si="12"/>
        <v>-1.38</v>
      </c>
      <c r="V150" s="2">
        <v>149.75</v>
      </c>
      <c r="W150" s="2">
        <v>154.125</v>
      </c>
      <c r="X150" s="4">
        <f t="shared" si="13"/>
        <v>4.375</v>
      </c>
      <c r="Y150" s="13">
        <f t="shared" si="51"/>
        <v>1</v>
      </c>
      <c r="Z150" s="4">
        <f t="shared" si="15"/>
        <v>0</v>
      </c>
      <c r="AB150" s="2">
        <f t="shared" si="44"/>
        <v>48</v>
      </c>
      <c r="AC150" s="4">
        <f t="shared" si="16"/>
        <v>144</v>
      </c>
      <c r="AD150" s="4">
        <f t="shared" si="17"/>
        <v>-1.38</v>
      </c>
      <c r="AE150" s="2">
        <v>149.75</v>
      </c>
      <c r="AF150" s="2">
        <v>154.125</v>
      </c>
      <c r="AG150" s="4">
        <f t="shared" si="18"/>
        <v>4.375</v>
      </c>
      <c r="AH150" s="13">
        <f t="shared" si="52"/>
        <v>1</v>
      </c>
      <c r="AI150" s="4">
        <f t="shared" si="20"/>
        <v>0</v>
      </c>
      <c r="AK150" s="2">
        <f t="shared" si="45"/>
        <v>48</v>
      </c>
      <c r="AL150" s="4">
        <f t="shared" si="21"/>
        <v>144</v>
      </c>
      <c r="AM150" s="4">
        <f t="shared" si="22"/>
        <v>-1.38</v>
      </c>
      <c r="AP150" s="4">
        <f t="shared" si="23"/>
        <v>0</v>
      </c>
      <c r="AQ150" s="13" t="str">
        <f t="shared" si="53"/>
        <v/>
      </c>
      <c r="AR150" s="4" t="str">
        <f t="shared" si="25"/>
        <v/>
      </c>
      <c r="AT150" s="2">
        <f t="shared" si="46"/>
        <v>48</v>
      </c>
      <c r="AU150" s="4">
        <f t="shared" si="26"/>
        <v>144</v>
      </c>
      <c r="AV150" s="4">
        <f t="shared" si="27"/>
        <v>-1.38</v>
      </c>
      <c r="AY150" s="4">
        <f t="shared" si="28"/>
        <v>0</v>
      </c>
      <c r="AZ150" s="13" t="str">
        <f t="shared" si="54"/>
        <v/>
      </c>
      <c r="BA150" s="4" t="str">
        <f t="shared" si="30"/>
        <v/>
      </c>
      <c r="BC150" s="2">
        <f t="shared" si="47"/>
        <v>48</v>
      </c>
      <c r="BD150" s="4">
        <f t="shared" si="31"/>
        <v>144</v>
      </c>
      <c r="BE150" s="4">
        <f t="shared" si="32"/>
        <v>-1.38</v>
      </c>
      <c r="BH150" s="4">
        <f t="shared" si="33"/>
        <v>0</v>
      </c>
      <c r="BI150" s="13" t="str">
        <f t="shared" si="55"/>
        <v/>
      </c>
      <c r="BJ150" s="4" t="str">
        <f t="shared" si="35"/>
        <v/>
      </c>
      <c r="BL150" s="2">
        <f t="shared" si="48"/>
        <v>48</v>
      </c>
      <c r="BM150" s="4">
        <f t="shared" si="36"/>
        <v>144</v>
      </c>
      <c r="BN150" s="4">
        <f t="shared" si="37"/>
        <v>-1.38</v>
      </c>
      <c r="BQ150" s="4">
        <f t="shared" si="38"/>
        <v>0</v>
      </c>
      <c r="BR150" s="13" t="str">
        <f t="shared" si="56"/>
        <v/>
      </c>
      <c r="BS150" s="4" t="str">
        <f t="shared" si="40"/>
        <v/>
      </c>
    </row>
    <row r="151">
      <c r="A151" s="2">
        <f t="shared" si="41"/>
        <v>48.5</v>
      </c>
      <c r="B151" s="4">
        <f t="shared" si="1"/>
        <v>145.5</v>
      </c>
      <c r="C151" s="4">
        <f t="shared" si="2"/>
        <v>-1.41</v>
      </c>
      <c r="F151" s="4">
        <f t="shared" si="3"/>
        <v>0</v>
      </c>
      <c r="G151" s="13" t="str">
        <f t="shared" si="49"/>
        <v/>
      </c>
      <c r="H151" s="4" t="str">
        <f t="shared" si="5"/>
        <v/>
      </c>
      <c r="J151" s="2">
        <f t="shared" si="42"/>
        <v>48.5</v>
      </c>
      <c r="K151" s="4">
        <f t="shared" si="6"/>
        <v>145.5</v>
      </c>
      <c r="L151" s="4">
        <f t="shared" si="7"/>
        <v>-1.41</v>
      </c>
      <c r="O151" s="4">
        <f t="shared" si="8"/>
        <v>0</v>
      </c>
      <c r="P151" s="13" t="str">
        <f t="shared" si="50"/>
        <v/>
      </c>
      <c r="Q151" s="4" t="str">
        <f t="shared" si="10"/>
        <v/>
      </c>
      <c r="S151" s="2">
        <f t="shared" si="43"/>
        <v>48.5</v>
      </c>
      <c r="T151" s="4">
        <f t="shared" si="11"/>
        <v>145.5</v>
      </c>
      <c r="U151" s="4">
        <f t="shared" si="12"/>
        <v>-1.41</v>
      </c>
      <c r="X151" s="4">
        <f t="shared" si="13"/>
        <v>0</v>
      </c>
      <c r="Y151" s="13" t="str">
        <f t="shared" si="51"/>
        <v/>
      </c>
      <c r="Z151" s="4" t="str">
        <f t="shared" si="15"/>
        <v/>
      </c>
      <c r="AB151" s="2">
        <f t="shared" si="44"/>
        <v>48.5</v>
      </c>
      <c r="AC151" s="4">
        <f t="shared" si="16"/>
        <v>145.5</v>
      </c>
      <c r="AD151" s="4">
        <f t="shared" si="17"/>
        <v>-1.41</v>
      </c>
      <c r="AG151" s="4">
        <f t="shared" si="18"/>
        <v>0</v>
      </c>
      <c r="AH151" s="13" t="str">
        <f t="shared" si="52"/>
        <v/>
      </c>
      <c r="AI151" s="4" t="str">
        <f t="shared" si="20"/>
        <v/>
      </c>
      <c r="AK151" s="2">
        <f t="shared" si="45"/>
        <v>48.5</v>
      </c>
      <c r="AL151" s="4">
        <f t="shared" si="21"/>
        <v>145.5</v>
      </c>
      <c r="AM151" s="4">
        <f t="shared" si="22"/>
        <v>-1.41</v>
      </c>
      <c r="AP151" s="4">
        <f t="shared" si="23"/>
        <v>0</v>
      </c>
      <c r="AQ151" s="13" t="str">
        <f t="shared" si="53"/>
        <v/>
      </c>
      <c r="AR151" s="4" t="str">
        <f t="shared" si="25"/>
        <v/>
      </c>
      <c r="AT151" s="2">
        <f t="shared" si="46"/>
        <v>48.5</v>
      </c>
      <c r="AU151" s="4">
        <f t="shared" si="26"/>
        <v>145.5</v>
      </c>
      <c r="AV151" s="4">
        <f t="shared" si="27"/>
        <v>-1.41</v>
      </c>
      <c r="AY151" s="4">
        <f t="shared" si="28"/>
        <v>0</v>
      </c>
      <c r="AZ151" s="13" t="str">
        <f t="shared" si="54"/>
        <v/>
      </c>
      <c r="BA151" s="4" t="str">
        <f t="shared" si="30"/>
        <v/>
      </c>
      <c r="BC151" s="2">
        <f t="shared" si="47"/>
        <v>48.5</v>
      </c>
      <c r="BD151" s="4">
        <f t="shared" si="31"/>
        <v>145.5</v>
      </c>
      <c r="BE151" s="4">
        <f t="shared" si="32"/>
        <v>-1.41</v>
      </c>
      <c r="BH151" s="4">
        <f t="shared" si="33"/>
        <v>0</v>
      </c>
      <c r="BI151" s="13" t="str">
        <f t="shared" si="55"/>
        <v/>
      </c>
      <c r="BJ151" s="4" t="str">
        <f t="shared" si="35"/>
        <v/>
      </c>
      <c r="BL151" s="2">
        <f t="shared" si="48"/>
        <v>48.5</v>
      </c>
      <c r="BM151" s="4">
        <f t="shared" si="36"/>
        <v>145.5</v>
      </c>
      <c r="BN151" s="4">
        <f t="shared" si="37"/>
        <v>-1.41</v>
      </c>
      <c r="BQ151" s="4">
        <f t="shared" si="38"/>
        <v>0</v>
      </c>
      <c r="BR151" s="13" t="str">
        <f t="shared" si="56"/>
        <v/>
      </c>
      <c r="BS151" s="4" t="str">
        <f t="shared" si="40"/>
        <v/>
      </c>
    </row>
    <row r="152">
      <c r="A152" s="2">
        <f t="shared" si="41"/>
        <v>49</v>
      </c>
      <c r="B152" s="4">
        <f t="shared" si="1"/>
        <v>147</v>
      </c>
      <c r="C152" s="4">
        <f t="shared" si="2"/>
        <v>-1.44</v>
      </c>
      <c r="D152" s="4">
        <f>149.75-1/32</f>
        <v>149.71875</v>
      </c>
      <c r="E152" s="4">
        <f>154.125+1/32</f>
        <v>154.15625</v>
      </c>
      <c r="F152" s="4">
        <f t="shared" si="3"/>
        <v>4.4375</v>
      </c>
      <c r="G152" s="13">
        <f t="shared" si="49"/>
        <v>1</v>
      </c>
      <c r="H152" s="4">
        <f t="shared" si="5"/>
        <v>0</v>
      </c>
      <c r="J152" s="2">
        <f t="shared" si="42"/>
        <v>49</v>
      </c>
      <c r="K152" s="4">
        <f t="shared" si="6"/>
        <v>147</v>
      </c>
      <c r="L152" s="4">
        <f t="shared" si="7"/>
        <v>-1.44</v>
      </c>
      <c r="M152" s="2">
        <v>149.75</v>
      </c>
      <c r="N152" s="4">
        <f>154.125+1/32</f>
        <v>154.15625</v>
      </c>
      <c r="O152" s="4">
        <f t="shared" si="8"/>
        <v>4.40625</v>
      </c>
      <c r="P152" s="13">
        <f t="shared" si="50"/>
        <v>0.9964726521</v>
      </c>
      <c r="Q152" s="4">
        <f t="shared" si="10"/>
        <v>0</v>
      </c>
      <c r="S152" s="2">
        <f t="shared" si="43"/>
        <v>49</v>
      </c>
      <c r="T152" s="4">
        <f t="shared" si="11"/>
        <v>147</v>
      </c>
      <c r="U152" s="4">
        <f t="shared" si="12"/>
        <v>-1.44</v>
      </c>
      <c r="V152" s="2">
        <v>149.75</v>
      </c>
      <c r="W152" s="2">
        <v>154.125</v>
      </c>
      <c r="X152" s="4">
        <f t="shared" si="13"/>
        <v>4.375</v>
      </c>
      <c r="Y152" s="13">
        <f t="shared" si="51"/>
        <v>1</v>
      </c>
      <c r="Z152" s="4">
        <f t="shared" si="15"/>
        <v>0</v>
      </c>
      <c r="AB152" s="2">
        <f t="shared" si="44"/>
        <v>49</v>
      </c>
      <c r="AC152" s="4">
        <f t="shared" si="16"/>
        <v>147</v>
      </c>
      <c r="AD152" s="4">
        <f t="shared" si="17"/>
        <v>-1.44</v>
      </c>
      <c r="AE152" s="2">
        <v>149.75</v>
      </c>
      <c r="AF152" s="2">
        <v>154.125</v>
      </c>
      <c r="AG152" s="4">
        <f t="shared" si="18"/>
        <v>4.375</v>
      </c>
      <c r="AH152" s="13">
        <f t="shared" si="52"/>
        <v>1</v>
      </c>
      <c r="AI152" s="4">
        <f t="shared" si="20"/>
        <v>0</v>
      </c>
      <c r="AK152" s="2">
        <f t="shared" si="45"/>
        <v>49</v>
      </c>
      <c r="AL152" s="4">
        <f t="shared" si="21"/>
        <v>147</v>
      </c>
      <c r="AM152" s="4">
        <f t="shared" si="22"/>
        <v>-1.44</v>
      </c>
      <c r="AP152" s="4">
        <f t="shared" si="23"/>
        <v>0</v>
      </c>
      <c r="AQ152" s="13" t="str">
        <f t="shared" si="53"/>
        <v/>
      </c>
      <c r="AR152" s="4" t="str">
        <f t="shared" si="25"/>
        <v/>
      </c>
      <c r="AT152" s="2">
        <f t="shared" si="46"/>
        <v>49</v>
      </c>
      <c r="AU152" s="4">
        <f t="shared" si="26"/>
        <v>147</v>
      </c>
      <c r="AV152" s="4">
        <f t="shared" si="27"/>
        <v>-1.44</v>
      </c>
      <c r="AY152" s="4">
        <f t="shared" si="28"/>
        <v>0</v>
      </c>
      <c r="AZ152" s="13" t="str">
        <f t="shared" si="54"/>
        <v/>
      </c>
      <c r="BA152" s="4" t="str">
        <f t="shared" si="30"/>
        <v/>
      </c>
      <c r="BC152" s="2">
        <f t="shared" si="47"/>
        <v>49</v>
      </c>
      <c r="BD152" s="4">
        <f t="shared" si="31"/>
        <v>147</v>
      </c>
      <c r="BE152" s="4">
        <f t="shared" si="32"/>
        <v>-1.44</v>
      </c>
      <c r="BH152" s="4">
        <f t="shared" si="33"/>
        <v>0</v>
      </c>
      <c r="BI152" s="13" t="str">
        <f t="shared" si="55"/>
        <v/>
      </c>
      <c r="BJ152" s="4" t="str">
        <f t="shared" si="35"/>
        <v/>
      </c>
      <c r="BL152" s="2">
        <f t="shared" si="48"/>
        <v>49</v>
      </c>
      <c r="BM152" s="4">
        <f t="shared" si="36"/>
        <v>147</v>
      </c>
      <c r="BN152" s="4">
        <f t="shared" si="37"/>
        <v>-1.44</v>
      </c>
      <c r="BQ152" s="4">
        <f t="shared" si="38"/>
        <v>0</v>
      </c>
      <c r="BR152" s="13" t="str">
        <f t="shared" si="56"/>
        <v/>
      </c>
      <c r="BS152" s="4" t="str">
        <f t="shared" si="40"/>
        <v/>
      </c>
    </row>
    <row r="153">
      <c r="A153" s="2">
        <f t="shared" si="41"/>
        <v>49.5</v>
      </c>
      <c r="B153" s="4">
        <f t="shared" si="1"/>
        <v>148.5</v>
      </c>
      <c r="C153" s="4">
        <f t="shared" si="2"/>
        <v>-1.47</v>
      </c>
      <c r="F153" s="4">
        <f t="shared" si="3"/>
        <v>0</v>
      </c>
      <c r="G153" s="13" t="str">
        <f t="shared" si="49"/>
        <v/>
      </c>
      <c r="H153" s="4" t="str">
        <f t="shared" si="5"/>
        <v/>
      </c>
      <c r="J153" s="2">
        <f t="shared" si="42"/>
        <v>49.5</v>
      </c>
      <c r="K153" s="4">
        <f t="shared" si="6"/>
        <v>148.5</v>
      </c>
      <c r="L153" s="4">
        <f t="shared" si="7"/>
        <v>-1.47</v>
      </c>
      <c r="O153" s="4">
        <f t="shared" si="8"/>
        <v>0</v>
      </c>
      <c r="P153" s="13" t="str">
        <f t="shared" si="50"/>
        <v/>
      </c>
      <c r="Q153" s="4" t="str">
        <f t="shared" si="10"/>
        <v/>
      </c>
      <c r="S153" s="2">
        <f t="shared" si="43"/>
        <v>49.5</v>
      </c>
      <c r="T153" s="4">
        <f t="shared" si="11"/>
        <v>148.5</v>
      </c>
      <c r="U153" s="4">
        <f t="shared" si="12"/>
        <v>-1.47</v>
      </c>
      <c r="X153" s="4">
        <f t="shared" si="13"/>
        <v>0</v>
      </c>
      <c r="Y153" s="13" t="str">
        <f t="shared" si="51"/>
        <v/>
      </c>
      <c r="Z153" s="4" t="str">
        <f t="shared" si="15"/>
        <v/>
      </c>
      <c r="AB153" s="2">
        <f t="shared" si="44"/>
        <v>49.5</v>
      </c>
      <c r="AC153" s="4">
        <f t="shared" si="16"/>
        <v>148.5</v>
      </c>
      <c r="AD153" s="4">
        <f t="shared" si="17"/>
        <v>-1.47</v>
      </c>
      <c r="AG153" s="4">
        <f t="shared" si="18"/>
        <v>0</v>
      </c>
      <c r="AH153" s="13" t="str">
        <f t="shared" si="52"/>
        <v/>
      </c>
      <c r="AI153" s="4" t="str">
        <f t="shared" si="20"/>
        <v/>
      </c>
      <c r="AK153" s="2">
        <f t="shared" si="45"/>
        <v>49.5</v>
      </c>
      <c r="AL153" s="4">
        <f t="shared" si="21"/>
        <v>148.5</v>
      </c>
      <c r="AM153" s="4">
        <f t="shared" si="22"/>
        <v>-1.47</v>
      </c>
      <c r="AP153" s="4">
        <f t="shared" si="23"/>
        <v>0</v>
      </c>
      <c r="AQ153" s="13" t="str">
        <f t="shared" si="53"/>
        <v/>
      </c>
      <c r="AR153" s="4" t="str">
        <f t="shared" si="25"/>
        <v/>
      </c>
      <c r="AT153" s="2">
        <f t="shared" si="46"/>
        <v>49.5</v>
      </c>
      <c r="AU153" s="4">
        <f t="shared" si="26"/>
        <v>148.5</v>
      </c>
      <c r="AV153" s="4">
        <f t="shared" si="27"/>
        <v>-1.47</v>
      </c>
      <c r="AY153" s="4">
        <f t="shared" si="28"/>
        <v>0</v>
      </c>
      <c r="AZ153" s="13" t="str">
        <f t="shared" si="54"/>
        <v/>
      </c>
      <c r="BA153" s="4" t="str">
        <f t="shared" si="30"/>
        <v/>
      </c>
      <c r="BC153" s="2">
        <f t="shared" si="47"/>
        <v>49.5</v>
      </c>
      <c r="BD153" s="4">
        <f t="shared" si="31"/>
        <v>148.5</v>
      </c>
      <c r="BE153" s="4">
        <f t="shared" si="32"/>
        <v>-1.47</v>
      </c>
      <c r="BH153" s="4">
        <f t="shared" si="33"/>
        <v>0</v>
      </c>
      <c r="BI153" s="13" t="str">
        <f t="shared" si="55"/>
        <v/>
      </c>
      <c r="BJ153" s="4" t="str">
        <f t="shared" si="35"/>
        <v/>
      </c>
      <c r="BL153" s="2">
        <f t="shared" si="48"/>
        <v>49.5</v>
      </c>
      <c r="BM153" s="4">
        <f t="shared" si="36"/>
        <v>148.5</v>
      </c>
      <c r="BN153" s="4">
        <f t="shared" si="37"/>
        <v>-1.47</v>
      </c>
      <c r="BQ153" s="4">
        <f t="shared" si="38"/>
        <v>0</v>
      </c>
      <c r="BR153" s="13" t="str">
        <f t="shared" si="56"/>
        <v/>
      </c>
      <c r="BS153" s="4" t="str">
        <f t="shared" si="40"/>
        <v/>
      </c>
    </row>
    <row r="154">
      <c r="A154" s="2">
        <f t="shared" si="41"/>
        <v>50</v>
      </c>
      <c r="B154" s="4">
        <f t="shared" si="1"/>
        <v>150</v>
      </c>
      <c r="C154" s="4">
        <f t="shared" si="2"/>
        <v>-1.5</v>
      </c>
      <c r="D154" s="4">
        <f>149.75-1/32</f>
        <v>149.71875</v>
      </c>
      <c r="E154" s="4">
        <f>154.125+1/32</f>
        <v>154.15625</v>
      </c>
      <c r="F154" s="4">
        <f t="shared" si="3"/>
        <v>4.4375</v>
      </c>
      <c r="G154" s="13">
        <f t="shared" si="49"/>
        <v>1</v>
      </c>
      <c r="H154" s="4">
        <f t="shared" si="5"/>
        <v>0</v>
      </c>
      <c r="J154" s="2">
        <f t="shared" si="42"/>
        <v>50</v>
      </c>
      <c r="K154" s="4">
        <f t="shared" si="6"/>
        <v>150</v>
      </c>
      <c r="L154" s="4">
        <f t="shared" si="7"/>
        <v>-1.5</v>
      </c>
      <c r="M154" s="2">
        <v>149.75</v>
      </c>
      <c r="N154" s="4">
        <f>154+3/16</f>
        <v>154.1875</v>
      </c>
      <c r="O154" s="4">
        <f t="shared" si="8"/>
        <v>4.4375</v>
      </c>
      <c r="P154" s="13">
        <f t="shared" si="50"/>
        <v>1</v>
      </c>
      <c r="Q154" s="4">
        <f t="shared" si="10"/>
        <v>0</v>
      </c>
      <c r="S154" s="2">
        <f t="shared" si="43"/>
        <v>50</v>
      </c>
      <c r="T154" s="4">
        <f t="shared" si="11"/>
        <v>150</v>
      </c>
      <c r="U154" s="4">
        <f t="shared" si="12"/>
        <v>-1.5</v>
      </c>
      <c r="V154" s="2">
        <v>149.75</v>
      </c>
      <c r="W154" s="2">
        <v>154.125</v>
      </c>
      <c r="X154" s="4">
        <f t="shared" si="13"/>
        <v>4.375</v>
      </c>
      <c r="Y154" s="13">
        <f t="shared" si="51"/>
        <v>1</v>
      </c>
      <c r="Z154" s="4">
        <f t="shared" si="15"/>
        <v>0</v>
      </c>
      <c r="AB154" s="2">
        <f t="shared" si="44"/>
        <v>50</v>
      </c>
      <c r="AC154" s="4">
        <f t="shared" si="16"/>
        <v>150</v>
      </c>
      <c r="AD154" s="4">
        <f t="shared" si="17"/>
        <v>-1.5</v>
      </c>
      <c r="AE154" s="2">
        <v>149.75</v>
      </c>
      <c r="AF154" s="2">
        <v>154.125</v>
      </c>
      <c r="AG154" s="4">
        <f t="shared" si="18"/>
        <v>4.375</v>
      </c>
      <c r="AH154" s="13">
        <f t="shared" si="52"/>
        <v>1</v>
      </c>
      <c r="AI154" s="4">
        <f t="shared" si="20"/>
        <v>0</v>
      </c>
      <c r="AK154" s="2">
        <f t="shared" si="45"/>
        <v>50</v>
      </c>
      <c r="AL154" s="4">
        <f t="shared" si="21"/>
        <v>150</v>
      </c>
      <c r="AM154" s="4">
        <f t="shared" si="22"/>
        <v>-1.5</v>
      </c>
      <c r="AN154" s="4">
        <f>150-3/16</f>
        <v>149.8125</v>
      </c>
      <c r="AO154" s="4">
        <f>154+1/32</f>
        <v>154.03125</v>
      </c>
      <c r="AP154" s="4">
        <f t="shared" si="23"/>
        <v>4.21875</v>
      </c>
      <c r="AQ154" s="13">
        <f t="shared" si="53"/>
        <v>0.992673894</v>
      </c>
      <c r="AR154" s="4">
        <f t="shared" si="25"/>
        <v>0</v>
      </c>
      <c r="AT154" s="2">
        <f t="shared" si="46"/>
        <v>50</v>
      </c>
      <c r="AU154" s="4">
        <f t="shared" si="26"/>
        <v>150</v>
      </c>
      <c r="AV154" s="4">
        <f t="shared" si="27"/>
        <v>-1.5</v>
      </c>
      <c r="AW154" s="4">
        <f>149.75+1/32</f>
        <v>149.78125</v>
      </c>
      <c r="AX154" s="4">
        <f>154+1/16</f>
        <v>154.0625</v>
      </c>
      <c r="AY154" s="4">
        <f t="shared" si="28"/>
        <v>4.28125</v>
      </c>
      <c r="AZ154" s="13">
        <f t="shared" si="54"/>
        <v>1</v>
      </c>
      <c r="BA154" s="4">
        <f t="shared" si="30"/>
        <v>0</v>
      </c>
      <c r="BC154" s="2">
        <f t="shared" si="47"/>
        <v>50</v>
      </c>
      <c r="BD154" s="4">
        <f t="shared" si="31"/>
        <v>150</v>
      </c>
      <c r="BE154" s="4">
        <f t="shared" si="32"/>
        <v>-1.5</v>
      </c>
      <c r="BH154" s="4">
        <f t="shared" si="33"/>
        <v>0</v>
      </c>
      <c r="BI154" s="13" t="str">
        <f t="shared" si="55"/>
        <v/>
      </c>
      <c r="BJ154" s="4" t="str">
        <f t="shared" si="35"/>
        <v/>
      </c>
      <c r="BL154" s="2">
        <f t="shared" si="48"/>
        <v>50</v>
      </c>
      <c r="BM154" s="4">
        <f t="shared" si="36"/>
        <v>150</v>
      </c>
      <c r="BN154" s="4">
        <f t="shared" si="37"/>
        <v>-1.5</v>
      </c>
      <c r="BQ154" s="4">
        <f t="shared" si="38"/>
        <v>0</v>
      </c>
      <c r="BR154" s="13" t="str">
        <f t="shared" si="56"/>
        <v/>
      </c>
      <c r="BS154" s="4" t="str">
        <f t="shared" si="40"/>
        <v/>
      </c>
    </row>
    <row r="155">
      <c r="A155" s="2">
        <f t="shared" si="41"/>
        <v>50.5</v>
      </c>
      <c r="B155" s="4">
        <f t="shared" si="1"/>
        <v>151.5</v>
      </c>
      <c r="C155" s="4">
        <f t="shared" si="2"/>
        <v>-1.53</v>
      </c>
      <c r="F155" s="4">
        <f t="shared" si="3"/>
        <v>0</v>
      </c>
      <c r="G155" s="13" t="str">
        <f t="shared" si="49"/>
        <v/>
      </c>
      <c r="H155" s="4" t="str">
        <f t="shared" si="5"/>
        <v/>
      </c>
      <c r="J155" s="2">
        <f t="shared" si="42"/>
        <v>50.5</v>
      </c>
      <c r="K155" s="4">
        <f t="shared" si="6"/>
        <v>151.5</v>
      </c>
      <c r="L155" s="4">
        <f t="shared" si="7"/>
        <v>-1.53</v>
      </c>
      <c r="O155" s="4">
        <f t="shared" si="8"/>
        <v>0</v>
      </c>
      <c r="P155" s="13" t="str">
        <f t="shared" si="50"/>
        <v/>
      </c>
      <c r="Q155" s="4" t="str">
        <f t="shared" si="10"/>
        <v/>
      </c>
      <c r="S155" s="2">
        <f t="shared" si="43"/>
        <v>50.5</v>
      </c>
      <c r="T155" s="4">
        <f t="shared" si="11"/>
        <v>151.5</v>
      </c>
      <c r="U155" s="4">
        <f t="shared" si="12"/>
        <v>-1.53</v>
      </c>
      <c r="X155" s="4">
        <f t="shared" si="13"/>
        <v>0</v>
      </c>
      <c r="Y155" s="13" t="str">
        <f t="shared" si="51"/>
        <v/>
      </c>
      <c r="Z155" s="4" t="str">
        <f t="shared" si="15"/>
        <v/>
      </c>
      <c r="AB155" s="2">
        <f t="shared" si="44"/>
        <v>50.5</v>
      </c>
      <c r="AC155" s="4">
        <f t="shared" si="16"/>
        <v>151.5</v>
      </c>
      <c r="AD155" s="4">
        <f t="shared" si="17"/>
        <v>-1.53</v>
      </c>
      <c r="AG155" s="4">
        <f t="shared" si="18"/>
        <v>0</v>
      </c>
      <c r="AH155" s="13" t="str">
        <f t="shared" si="52"/>
        <v/>
      </c>
      <c r="AI155" s="4" t="str">
        <f t="shared" si="20"/>
        <v/>
      </c>
      <c r="AK155" s="2">
        <f t="shared" si="45"/>
        <v>50.5</v>
      </c>
      <c r="AL155" s="4">
        <f t="shared" si="21"/>
        <v>151.5</v>
      </c>
      <c r="AM155" s="4">
        <f t="shared" si="22"/>
        <v>-1.53</v>
      </c>
      <c r="AP155" s="4">
        <f t="shared" si="23"/>
        <v>0</v>
      </c>
      <c r="AQ155" s="13" t="str">
        <f t="shared" si="53"/>
        <v/>
      </c>
      <c r="AR155" s="4" t="str">
        <f t="shared" si="25"/>
        <v/>
      </c>
      <c r="AT155" s="2">
        <f t="shared" si="46"/>
        <v>50.5</v>
      </c>
      <c r="AU155" s="4">
        <f t="shared" si="26"/>
        <v>151.5</v>
      </c>
      <c r="AV155" s="4">
        <f t="shared" si="27"/>
        <v>-1.53</v>
      </c>
      <c r="AY155" s="4">
        <f t="shared" si="28"/>
        <v>0</v>
      </c>
      <c r="AZ155" s="13" t="str">
        <f t="shared" si="54"/>
        <v/>
      </c>
      <c r="BA155" s="4" t="str">
        <f t="shared" si="30"/>
        <v/>
      </c>
      <c r="BC155" s="2">
        <f t="shared" si="47"/>
        <v>50.5</v>
      </c>
      <c r="BD155" s="4">
        <f t="shared" si="31"/>
        <v>151.5</v>
      </c>
      <c r="BE155" s="4">
        <f t="shared" si="32"/>
        <v>-1.53</v>
      </c>
      <c r="BH155" s="4">
        <f t="shared" si="33"/>
        <v>0</v>
      </c>
      <c r="BI155" s="13" t="str">
        <f t="shared" si="55"/>
        <v/>
      </c>
      <c r="BJ155" s="4" t="str">
        <f t="shared" si="35"/>
        <v/>
      </c>
      <c r="BL155" s="2">
        <f t="shared" si="48"/>
        <v>50.5</v>
      </c>
      <c r="BM155" s="4">
        <f t="shared" si="36"/>
        <v>151.5</v>
      </c>
      <c r="BN155" s="4">
        <f t="shared" si="37"/>
        <v>-1.53</v>
      </c>
      <c r="BQ155" s="4">
        <f t="shared" si="38"/>
        <v>0</v>
      </c>
      <c r="BR155" s="13" t="str">
        <f t="shared" si="56"/>
        <v/>
      </c>
      <c r="BS155" s="4" t="str">
        <f t="shared" si="40"/>
        <v/>
      </c>
    </row>
    <row r="156">
      <c r="A156" s="2">
        <f t="shared" si="41"/>
        <v>51</v>
      </c>
      <c r="B156" s="4">
        <f t="shared" si="1"/>
        <v>153</v>
      </c>
      <c r="C156" s="4">
        <f t="shared" si="2"/>
        <v>-1.56</v>
      </c>
      <c r="F156" s="4">
        <f t="shared" si="3"/>
        <v>0</v>
      </c>
      <c r="G156" s="13" t="str">
        <f t="shared" si="49"/>
        <v/>
      </c>
      <c r="H156" s="4" t="str">
        <f t="shared" si="5"/>
        <v/>
      </c>
      <c r="J156" s="2">
        <f t="shared" si="42"/>
        <v>51</v>
      </c>
      <c r="K156" s="4">
        <f t="shared" si="6"/>
        <v>153</v>
      </c>
      <c r="L156" s="4">
        <f t="shared" si="7"/>
        <v>-1.56</v>
      </c>
      <c r="M156" s="2">
        <v>149.75</v>
      </c>
      <c r="N156" s="4">
        <f>154+3/16</f>
        <v>154.1875</v>
      </c>
      <c r="O156" s="4">
        <f t="shared" si="8"/>
        <v>4.4375</v>
      </c>
      <c r="P156" s="13">
        <f t="shared" si="50"/>
        <v>1</v>
      </c>
      <c r="Q156" s="4">
        <f t="shared" si="10"/>
        <v>0</v>
      </c>
      <c r="S156" s="2">
        <f t="shared" si="43"/>
        <v>51</v>
      </c>
      <c r="T156" s="4">
        <f t="shared" si="11"/>
        <v>153</v>
      </c>
      <c r="U156" s="4">
        <f t="shared" si="12"/>
        <v>-1.56</v>
      </c>
      <c r="X156" s="4">
        <f t="shared" si="13"/>
        <v>0</v>
      </c>
      <c r="Y156" s="13" t="str">
        <f t="shared" si="51"/>
        <v/>
      </c>
      <c r="Z156" s="4" t="str">
        <f t="shared" si="15"/>
        <v/>
      </c>
      <c r="AB156" s="2">
        <f t="shared" si="44"/>
        <v>51</v>
      </c>
      <c r="AC156" s="4">
        <f t="shared" si="16"/>
        <v>153</v>
      </c>
      <c r="AD156" s="4">
        <f t="shared" si="17"/>
        <v>-1.56</v>
      </c>
      <c r="AG156" s="4">
        <f t="shared" si="18"/>
        <v>0</v>
      </c>
      <c r="AH156" s="13" t="str">
        <f t="shared" si="52"/>
        <v/>
      </c>
      <c r="AI156" s="4" t="str">
        <f t="shared" si="20"/>
        <v/>
      </c>
      <c r="AK156" s="2">
        <f t="shared" si="45"/>
        <v>51</v>
      </c>
      <c r="AL156" s="4">
        <f t="shared" si="21"/>
        <v>153</v>
      </c>
      <c r="AM156" s="4">
        <f t="shared" si="22"/>
        <v>-1.56</v>
      </c>
      <c r="AP156" s="4">
        <f t="shared" si="23"/>
        <v>0</v>
      </c>
      <c r="AQ156" s="13" t="str">
        <f t="shared" si="53"/>
        <v/>
      </c>
      <c r="AR156" s="4" t="str">
        <f t="shared" si="25"/>
        <v/>
      </c>
      <c r="AT156" s="2">
        <f t="shared" si="46"/>
        <v>51</v>
      </c>
      <c r="AU156" s="4">
        <f t="shared" si="26"/>
        <v>153</v>
      </c>
      <c r="AV156" s="4">
        <f t="shared" si="27"/>
        <v>-1.56</v>
      </c>
      <c r="AY156" s="4">
        <f t="shared" si="28"/>
        <v>0</v>
      </c>
      <c r="AZ156" s="13" t="str">
        <f t="shared" si="54"/>
        <v/>
      </c>
      <c r="BA156" s="4" t="str">
        <f t="shared" si="30"/>
        <v/>
      </c>
      <c r="BC156" s="2">
        <f t="shared" si="47"/>
        <v>51</v>
      </c>
      <c r="BD156" s="4">
        <f t="shared" si="31"/>
        <v>153</v>
      </c>
      <c r="BE156" s="4">
        <f t="shared" si="32"/>
        <v>-1.56</v>
      </c>
      <c r="BH156" s="4">
        <f t="shared" si="33"/>
        <v>0</v>
      </c>
      <c r="BI156" s="13" t="str">
        <f t="shared" si="55"/>
        <v/>
      </c>
      <c r="BJ156" s="4" t="str">
        <f t="shared" si="35"/>
        <v/>
      </c>
      <c r="BL156" s="2">
        <f t="shared" si="48"/>
        <v>51</v>
      </c>
      <c r="BM156" s="4">
        <f t="shared" si="36"/>
        <v>153</v>
      </c>
      <c r="BN156" s="4">
        <f t="shared" si="37"/>
        <v>-1.56</v>
      </c>
      <c r="BQ156" s="4">
        <f t="shared" si="38"/>
        <v>0</v>
      </c>
      <c r="BR156" s="13" t="str">
        <f t="shared" si="56"/>
        <v/>
      </c>
      <c r="BS156" s="4" t="str">
        <f t="shared" si="40"/>
        <v/>
      </c>
    </row>
    <row r="157">
      <c r="A157" s="2">
        <f t="shared" si="41"/>
        <v>51.5</v>
      </c>
      <c r="B157" s="4">
        <f t="shared" si="1"/>
        <v>154.5</v>
      </c>
      <c r="C157" s="4">
        <f t="shared" si="2"/>
        <v>-1.59</v>
      </c>
      <c r="F157" s="4">
        <f t="shared" si="3"/>
        <v>0</v>
      </c>
      <c r="G157" s="13" t="str">
        <f t="shared" si="49"/>
        <v/>
      </c>
      <c r="H157" s="4" t="str">
        <f t="shared" si="5"/>
        <v/>
      </c>
      <c r="J157" s="2">
        <f t="shared" si="42"/>
        <v>51.5</v>
      </c>
      <c r="K157" s="4">
        <f t="shared" si="6"/>
        <v>154.5</v>
      </c>
      <c r="L157" s="4">
        <f t="shared" si="7"/>
        <v>-1.59</v>
      </c>
      <c r="O157" s="4">
        <f t="shared" si="8"/>
        <v>0</v>
      </c>
      <c r="P157" s="13" t="str">
        <f t="shared" si="50"/>
        <v/>
      </c>
      <c r="Q157" s="4" t="str">
        <f t="shared" si="10"/>
        <v/>
      </c>
      <c r="S157" s="2">
        <f t="shared" si="43"/>
        <v>51.5</v>
      </c>
      <c r="T157" s="4">
        <f t="shared" si="11"/>
        <v>154.5</v>
      </c>
      <c r="U157" s="4">
        <f t="shared" si="12"/>
        <v>-1.59</v>
      </c>
      <c r="X157" s="4">
        <f t="shared" si="13"/>
        <v>0</v>
      </c>
      <c r="Y157" s="13" t="str">
        <f t="shared" si="51"/>
        <v/>
      </c>
      <c r="Z157" s="4" t="str">
        <f t="shared" si="15"/>
        <v/>
      </c>
      <c r="AB157" s="2">
        <f t="shared" si="44"/>
        <v>51.5</v>
      </c>
      <c r="AC157" s="4">
        <f t="shared" si="16"/>
        <v>154.5</v>
      </c>
      <c r="AD157" s="4">
        <f t="shared" si="17"/>
        <v>-1.59</v>
      </c>
      <c r="AG157" s="4">
        <f t="shared" si="18"/>
        <v>0</v>
      </c>
      <c r="AH157" s="13" t="str">
        <f t="shared" si="52"/>
        <v/>
      </c>
      <c r="AI157" s="4" t="str">
        <f t="shared" si="20"/>
        <v/>
      </c>
      <c r="AK157" s="2">
        <f t="shared" si="45"/>
        <v>51.5</v>
      </c>
      <c r="AL157" s="4">
        <f t="shared" si="21"/>
        <v>154.5</v>
      </c>
      <c r="AM157" s="4">
        <f t="shared" si="22"/>
        <v>-1.59</v>
      </c>
      <c r="AP157" s="4">
        <f t="shared" si="23"/>
        <v>0</v>
      </c>
      <c r="AQ157" s="13" t="str">
        <f t="shared" si="53"/>
        <v/>
      </c>
      <c r="AR157" s="4" t="str">
        <f t="shared" si="25"/>
        <v/>
      </c>
      <c r="AT157" s="2">
        <f t="shared" si="46"/>
        <v>51.5</v>
      </c>
      <c r="AU157" s="4">
        <f t="shared" si="26"/>
        <v>154.5</v>
      </c>
      <c r="AV157" s="4">
        <f t="shared" si="27"/>
        <v>-1.59</v>
      </c>
      <c r="AY157" s="4">
        <f t="shared" si="28"/>
        <v>0</v>
      </c>
      <c r="AZ157" s="13" t="str">
        <f t="shared" si="54"/>
        <v/>
      </c>
      <c r="BA157" s="4" t="str">
        <f t="shared" si="30"/>
        <v/>
      </c>
      <c r="BC157" s="2">
        <f t="shared" si="47"/>
        <v>51.5</v>
      </c>
      <c r="BD157" s="4">
        <f t="shared" si="31"/>
        <v>154.5</v>
      </c>
      <c r="BE157" s="4">
        <f t="shared" si="32"/>
        <v>-1.59</v>
      </c>
      <c r="BH157" s="4">
        <f t="shared" si="33"/>
        <v>0</v>
      </c>
      <c r="BI157" s="13" t="str">
        <f t="shared" si="55"/>
        <v/>
      </c>
      <c r="BJ157" s="4" t="str">
        <f t="shared" si="35"/>
        <v/>
      </c>
      <c r="BL157" s="2">
        <f t="shared" si="48"/>
        <v>51.5</v>
      </c>
      <c r="BM157" s="4">
        <f t="shared" si="36"/>
        <v>154.5</v>
      </c>
      <c r="BN157" s="4">
        <f t="shared" si="37"/>
        <v>-1.59</v>
      </c>
      <c r="BQ157" s="4">
        <f t="shared" si="38"/>
        <v>0</v>
      </c>
      <c r="BR157" s="13" t="str">
        <f t="shared" si="56"/>
        <v/>
      </c>
      <c r="BS157" s="4" t="str">
        <f t="shared" si="40"/>
        <v/>
      </c>
    </row>
    <row r="158">
      <c r="A158" s="2">
        <f t="shared" si="41"/>
        <v>52</v>
      </c>
      <c r="B158" s="4">
        <f t="shared" si="1"/>
        <v>156</v>
      </c>
      <c r="C158" s="4">
        <f t="shared" si="2"/>
        <v>-1.62</v>
      </c>
      <c r="F158" s="4">
        <f t="shared" si="3"/>
        <v>0</v>
      </c>
      <c r="G158" s="13" t="str">
        <f t="shared" si="49"/>
        <v/>
      </c>
      <c r="H158" s="4" t="str">
        <f t="shared" si="5"/>
        <v/>
      </c>
      <c r="J158" s="2">
        <f t="shared" si="42"/>
        <v>52</v>
      </c>
      <c r="K158" s="4">
        <f t="shared" si="6"/>
        <v>156</v>
      </c>
      <c r="L158" s="4">
        <f t="shared" si="7"/>
        <v>-1.62</v>
      </c>
      <c r="M158" s="2">
        <v>149.75</v>
      </c>
      <c r="N158" s="4">
        <f>154+3/16</f>
        <v>154.1875</v>
      </c>
      <c r="O158" s="4">
        <f t="shared" si="8"/>
        <v>4.4375</v>
      </c>
      <c r="P158" s="13">
        <f t="shared" si="50"/>
        <v>1</v>
      </c>
      <c r="Q158" s="4">
        <f t="shared" si="10"/>
        <v>0</v>
      </c>
      <c r="S158" s="2">
        <f t="shared" si="43"/>
        <v>52</v>
      </c>
      <c r="T158" s="4">
        <f t="shared" si="11"/>
        <v>156</v>
      </c>
      <c r="U158" s="4">
        <f t="shared" si="12"/>
        <v>-1.62</v>
      </c>
      <c r="X158" s="4">
        <f t="shared" si="13"/>
        <v>0</v>
      </c>
      <c r="Y158" s="13" t="str">
        <f t="shared" si="51"/>
        <v/>
      </c>
      <c r="Z158" s="4" t="str">
        <f t="shared" si="15"/>
        <v/>
      </c>
      <c r="AB158" s="2">
        <f t="shared" si="44"/>
        <v>52</v>
      </c>
      <c r="AC158" s="4">
        <f t="shared" si="16"/>
        <v>156</v>
      </c>
      <c r="AD158" s="4">
        <f t="shared" si="17"/>
        <v>-1.62</v>
      </c>
      <c r="AG158" s="4">
        <f t="shared" si="18"/>
        <v>0</v>
      </c>
      <c r="AH158" s="13" t="str">
        <f t="shared" si="52"/>
        <v/>
      </c>
      <c r="AI158" s="4" t="str">
        <f t="shared" si="20"/>
        <v/>
      </c>
      <c r="AK158" s="2">
        <f t="shared" si="45"/>
        <v>52</v>
      </c>
      <c r="AL158" s="4">
        <f t="shared" si="21"/>
        <v>156</v>
      </c>
      <c r="AM158" s="4">
        <f t="shared" si="22"/>
        <v>-1.62</v>
      </c>
      <c r="AP158" s="4">
        <f t="shared" si="23"/>
        <v>0</v>
      </c>
      <c r="AQ158" s="13" t="str">
        <f t="shared" si="53"/>
        <v/>
      </c>
      <c r="AR158" s="4" t="str">
        <f t="shared" si="25"/>
        <v/>
      </c>
      <c r="AT158" s="2">
        <f t="shared" si="46"/>
        <v>52</v>
      </c>
      <c r="AU158" s="4">
        <f t="shared" si="26"/>
        <v>156</v>
      </c>
      <c r="AV158" s="4">
        <f t="shared" si="27"/>
        <v>-1.62</v>
      </c>
      <c r="AY158" s="4">
        <f t="shared" si="28"/>
        <v>0</v>
      </c>
      <c r="AZ158" s="13" t="str">
        <f t="shared" si="54"/>
        <v/>
      </c>
      <c r="BA158" s="4" t="str">
        <f t="shared" si="30"/>
        <v/>
      </c>
      <c r="BC158" s="2">
        <f t="shared" si="47"/>
        <v>52</v>
      </c>
      <c r="BD158" s="4">
        <f t="shared" si="31"/>
        <v>156</v>
      </c>
      <c r="BE158" s="4">
        <f t="shared" si="32"/>
        <v>-1.62</v>
      </c>
      <c r="BH158" s="4">
        <f t="shared" si="33"/>
        <v>0</v>
      </c>
      <c r="BI158" s="13" t="str">
        <f t="shared" si="55"/>
        <v/>
      </c>
      <c r="BJ158" s="4" t="str">
        <f t="shared" si="35"/>
        <v/>
      </c>
      <c r="BL158" s="2">
        <f t="shared" si="48"/>
        <v>52</v>
      </c>
      <c r="BM158" s="4">
        <f t="shared" si="36"/>
        <v>156</v>
      </c>
      <c r="BN158" s="4">
        <f t="shared" si="37"/>
        <v>-1.62</v>
      </c>
      <c r="BQ158" s="4">
        <f t="shared" si="38"/>
        <v>0</v>
      </c>
      <c r="BR158" s="13" t="str">
        <f t="shared" si="56"/>
        <v/>
      </c>
      <c r="BS158" s="4" t="str">
        <f t="shared" si="40"/>
        <v/>
      </c>
    </row>
    <row r="159">
      <c r="A159" s="2">
        <f t="shared" si="41"/>
        <v>52.5</v>
      </c>
      <c r="B159" s="4">
        <f t="shared" si="1"/>
        <v>157.5</v>
      </c>
      <c r="C159" s="4">
        <f t="shared" si="2"/>
        <v>-1.65</v>
      </c>
      <c r="F159" s="4">
        <f t="shared" si="3"/>
        <v>0</v>
      </c>
      <c r="G159" s="13" t="str">
        <f t="shared" si="49"/>
        <v/>
      </c>
      <c r="H159" s="4" t="str">
        <f t="shared" si="5"/>
        <v/>
      </c>
      <c r="J159" s="2">
        <f t="shared" si="42"/>
        <v>52.5</v>
      </c>
      <c r="K159" s="4">
        <f t="shared" si="6"/>
        <v>157.5</v>
      </c>
      <c r="L159" s="4">
        <f t="shared" si="7"/>
        <v>-1.65</v>
      </c>
      <c r="O159" s="4">
        <f t="shared" si="8"/>
        <v>0</v>
      </c>
      <c r="P159" s="13" t="str">
        <f t="shared" si="50"/>
        <v/>
      </c>
      <c r="Q159" s="4" t="str">
        <f t="shared" si="10"/>
        <v/>
      </c>
      <c r="S159" s="2">
        <f t="shared" si="43"/>
        <v>52.5</v>
      </c>
      <c r="T159" s="4">
        <f t="shared" si="11"/>
        <v>157.5</v>
      </c>
      <c r="U159" s="4">
        <f t="shared" si="12"/>
        <v>-1.65</v>
      </c>
      <c r="X159" s="4">
        <f t="shared" si="13"/>
        <v>0</v>
      </c>
      <c r="Y159" s="13" t="str">
        <f t="shared" si="51"/>
        <v/>
      </c>
      <c r="Z159" s="4" t="str">
        <f t="shared" si="15"/>
        <v/>
      </c>
      <c r="AB159" s="2">
        <f t="shared" si="44"/>
        <v>52.5</v>
      </c>
      <c r="AC159" s="4">
        <f t="shared" si="16"/>
        <v>157.5</v>
      </c>
      <c r="AD159" s="4">
        <f t="shared" si="17"/>
        <v>-1.65</v>
      </c>
      <c r="AG159" s="4">
        <f t="shared" si="18"/>
        <v>0</v>
      </c>
      <c r="AH159" s="13" t="str">
        <f t="shared" si="52"/>
        <v/>
      </c>
      <c r="AI159" s="4" t="str">
        <f t="shared" si="20"/>
        <v/>
      </c>
      <c r="AK159" s="2">
        <f t="shared" si="45"/>
        <v>52.5</v>
      </c>
      <c r="AL159" s="4">
        <f t="shared" si="21"/>
        <v>157.5</v>
      </c>
      <c r="AM159" s="4">
        <f t="shared" si="22"/>
        <v>-1.65</v>
      </c>
      <c r="AP159" s="4">
        <f t="shared" si="23"/>
        <v>0</v>
      </c>
      <c r="AQ159" s="13" t="str">
        <f t="shared" si="53"/>
        <v/>
      </c>
      <c r="AR159" s="4" t="str">
        <f t="shared" si="25"/>
        <v/>
      </c>
      <c r="AT159" s="2">
        <f t="shared" si="46"/>
        <v>52.5</v>
      </c>
      <c r="AU159" s="4">
        <f t="shared" si="26"/>
        <v>157.5</v>
      </c>
      <c r="AV159" s="4">
        <f t="shared" si="27"/>
        <v>-1.65</v>
      </c>
      <c r="AY159" s="4">
        <f t="shared" si="28"/>
        <v>0</v>
      </c>
      <c r="AZ159" s="13" t="str">
        <f t="shared" si="54"/>
        <v/>
      </c>
      <c r="BA159" s="4" t="str">
        <f t="shared" si="30"/>
        <v/>
      </c>
      <c r="BC159" s="2">
        <f t="shared" si="47"/>
        <v>52.5</v>
      </c>
      <c r="BD159" s="4">
        <f t="shared" si="31"/>
        <v>157.5</v>
      </c>
      <c r="BE159" s="4">
        <f t="shared" si="32"/>
        <v>-1.65</v>
      </c>
      <c r="BH159" s="4">
        <f t="shared" si="33"/>
        <v>0</v>
      </c>
      <c r="BI159" s="13" t="str">
        <f t="shared" si="55"/>
        <v/>
      </c>
      <c r="BJ159" s="4" t="str">
        <f t="shared" si="35"/>
        <v/>
      </c>
      <c r="BL159" s="2">
        <f t="shared" si="48"/>
        <v>52.5</v>
      </c>
      <c r="BM159" s="4">
        <f t="shared" si="36"/>
        <v>157.5</v>
      </c>
      <c r="BN159" s="4">
        <f t="shared" si="37"/>
        <v>-1.65</v>
      </c>
      <c r="BQ159" s="4">
        <f t="shared" si="38"/>
        <v>0</v>
      </c>
      <c r="BR159" s="13" t="str">
        <f t="shared" si="56"/>
        <v/>
      </c>
      <c r="BS159" s="4" t="str">
        <f t="shared" si="40"/>
        <v/>
      </c>
    </row>
    <row r="160">
      <c r="A160" s="2">
        <f t="shared" si="41"/>
        <v>53</v>
      </c>
      <c r="B160" s="4">
        <f t="shared" si="1"/>
        <v>159</v>
      </c>
      <c r="C160" s="4">
        <f t="shared" si="2"/>
        <v>-1.68</v>
      </c>
      <c r="F160" s="4">
        <f t="shared" si="3"/>
        <v>0</v>
      </c>
      <c r="G160" s="13" t="str">
        <f t="shared" si="49"/>
        <v/>
      </c>
      <c r="H160" s="4" t="str">
        <f t="shared" si="5"/>
        <v/>
      </c>
      <c r="J160" s="2">
        <f t="shared" si="42"/>
        <v>53</v>
      </c>
      <c r="K160" s="4">
        <f t="shared" si="6"/>
        <v>159</v>
      </c>
      <c r="L160" s="4">
        <f t="shared" si="7"/>
        <v>-1.68</v>
      </c>
      <c r="M160" s="2">
        <v>149.75</v>
      </c>
      <c r="N160" s="4">
        <f>154+3/16</f>
        <v>154.1875</v>
      </c>
      <c r="O160" s="4">
        <f t="shared" si="8"/>
        <v>4.4375</v>
      </c>
      <c r="P160" s="13">
        <f t="shared" si="50"/>
        <v>1</v>
      </c>
      <c r="Q160" s="4">
        <f t="shared" si="10"/>
        <v>0</v>
      </c>
      <c r="S160" s="2">
        <f t="shared" si="43"/>
        <v>53</v>
      </c>
      <c r="T160" s="4">
        <f t="shared" si="11"/>
        <v>159</v>
      </c>
      <c r="U160" s="4">
        <f t="shared" si="12"/>
        <v>-1.68</v>
      </c>
      <c r="X160" s="4">
        <f t="shared" si="13"/>
        <v>0</v>
      </c>
      <c r="Y160" s="13" t="str">
        <f t="shared" si="51"/>
        <v/>
      </c>
      <c r="Z160" s="4" t="str">
        <f t="shared" si="15"/>
        <v/>
      </c>
      <c r="AB160" s="2">
        <f t="shared" si="44"/>
        <v>53</v>
      </c>
      <c r="AC160" s="4">
        <f t="shared" si="16"/>
        <v>159</v>
      </c>
      <c r="AD160" s="4">
        <f t="shared" si="17"/>
        <v>-1.68</v>
      </c>
      <c r="AG160" s="4">
        <f t="shared" si="18"/>
        <v>0</v>
      </c>
      <c r="AH160" s="13" t="str">
        <f t="shared" si="52"/>
        <v/>
      </c>
      <c r="AI160" s="4" t="str">
        <f t="shared" si="20"/>
        <v/>
      </c>
      <c r="AK160" s="2">
        <f t="shared" si="45"/>
        <v>53</v>
      </c>
      <c r="AL160" s="4">
        <f t="shared" si="21"/>
        <v>159</v>
      </c>
      <c r="AM160" s="4">
        <f t="shared" si="22"/>
        <v>-1.68</v>
      </c>
      <c r="AP160" s="4">
        <f t="shared" si="23"/>
        <v>0</v>
      </c>
      <c r="AQ160" s="13" t="str">
        <f t="shared" si="53"/>
        <v/>
      </c>
      <c r="AR160" s="4" t="str">
        <f t="shared" si="25"/>
        <v/>
      </c>
      <c r="AT160" s="2">
        <f t="shared" si="46"/>
        <v>53</v>
      </c>
      <c r="AU160" s="4">
        <f t="shared" si="26"/>
        <v>159</v>
      </c>
      <c r="AV160" s="4">
        <f t="shared" si="27"/>
        <v>-1.68</v>
      </c>
      <c r="AY160" s="4">
        <f t="shared" si="28"/>
        <v>0</v>
      </c>
      <c r="AZ160" s="13" t="str">
        <f t="shared" si="54"/>
        <v/>
      </c>
      <c r="BA160" s="4" t="str">
        <f t="shared" si="30"/>
        <v/>
      </c>
      <c r="BC160" s="2">
        <f t="shared" si="47"/>
        <v>53</v>
      </c>
      <c r="BD160" s="4">
        <f t="shared" si="31"/>
        <v>159</v>
      </c>
      <c r="BE160" s="4">
        <f t="shared" si="32"/>
        <v>-1.68</v>
      </c>
      <c r="BH160" s="4">
        <f t="shared" si="33"/>
        <v>0</v>
      </c>
      <c r="BI160" s="13" t="str">
        <f t="shared" si="55"/>
        <v/>
      </c>
      <c r="BJ160" s="4" t="str">
        <f t="shared" si="35"/>
        <v/>
      </c>
      <c r="BL160" s="2">
        <f t="shared" si="48"/>
        <v>53</v>
      </c>
      <c r="BM160" s="4">
        <f t="shared" si="36"/>
        <v>159</v>
      </c>
      <c r="BN160" s="4">
        <f t="shared" si="37"/>
        <v>-1.68</v>
      </c>
      <c r="BQ160" s="4">
        <f t="shared" si="38"/>
        <v>0</v>
      </c>
      <c r="BR160" s="13" t="str">
        <f t="shared" si="56"/>
        <v/>
      </c>
      <c r="BS160" s="4" t="str">
        <f t="shared" si="40"/>
        <v/>
      </c>
    </row>
    <row r="161">
      <c r="A161" s="2">
        <f t="shared" si="41"/>
        <v>53.5</v>
      </c>
      <c r="B161" s="4">
        <f t="shared" si="1"/>
        <v>160.5</v>
      </c>
      <c r="C161" s="4">
        <f t="shared" si="2"/>
        <v>-1.71</v>
      </c>
      <c r="F161" s="4">
        <f t="shared" si="3"/>
        <v>0</v>
      </c>
      <c r="G161" s="13" t="str">
        <f t="shared" si="49"/>
        <v/>
      </c>
      <c r="H161" s="4" t="str">
        <f t="shared" si="5"/>
        <v/>
      </c>
      <c r="J161" s="2">
        <f t="shared" si="42"/>
        <v>53.5</v>
      </c>
      <c r="K161" s="4">
        <f t="shared" si="6"/>
        <v>160.5</v>
      </c>
      <c r="L161" s="4">
        <f t="shared" si="7"/>
        <v>-1.71</v>
      </c>
      <c r="O161" s="4">
        <f t="shared" si="8"/>
        <v>0</v>
      </c>
      <c r="P161" s="13" t="str">
        <f t="shared" si="50"/>
        <v/>
      </c>
      <c r="Q161" s="4" t="str">
        <f t="shared" si="10"/>
        <v/>
      </c>
      <c r="S161" s="2">
        <f t="shared" si="43"/>
        <v>53.5</v>
      </c>
      <c r="T161" s="4">
        <f t="shared" si="11"/>
        <v>160.5</v>
      </c>
      <c r="U161" s="4">
        <f t="shared" si="12"/>
        <v>-1.71</v>
      </c>
      <c r="X161" s="4">
        <f t="shared" si="13"/>
        <v>0</v>
      </c>
      <c r="Y161" s="13" t="str">
        <f t="shared" si="51"/>
        <v/>
      </c>
      <c r="Z161" s="4" t="str">
        <f t="shared" si="15"/>
        <v/>
      </c>
      <c r="AB161" s="2">
        <f t="shared" si="44"/>
        <v>53.5</v>
      </c>
      <c r="AC161" s="4">
        <f t="shared" si="16"/>
        <v>160.5</v>
      </c>
      <c r="AD161" s="4">
        <f t="shared" si="17"/>
        <v>-1.71</v>
      </c>
      <c r="AG161" s="4">
        <f t="shared" si="18"/>
        <v>0</v>
      </c>
      <c r="AH161" s="13" t="str">
        <f t="shared" si="52"/>
        <v/>
      </c>
      <c r="AI161" s="4" t="str">
        <f t="shared" si="20"/>
        <v/>
      </c>
      <c r="AK161" s="2">
        <f t="shared" si="45"/>
        <v>53.5</v>
      </c>
      <c r="AL161" s="4">
        <f t="shared" si="21"/>
        <v>160.5</v>
      </c>
      <c r="AM161" s="4">
        <f t="shared" si="22"/>
        <v>-1.71</v>
      </c>
      <c r="AP161" s="4">
        <f t="shared" si="23"/>
        <v>0</v>
      </c>
      <c r="AQ161" s="13" t="str">
        <f t="shared" si="53"/>
        <v/>
      </c>
      <c r="AR161" s="4" t="str">
        <f t="shared" si="25"/>
        <v/>
      </c>
      <c r="AT161" s="2">
        <f t="shared" si="46"/>
        <v>53.5</v>
      </c>
      <c r="AU161" s="4">
        <f t="shared" si="26"/>
        <v>160.5</v>
      </c>
      <c r="AV161" s="4">
        <f t="shared" si="27"/>
        <v>-1.71</v>
      </c>
      <c r="AY161" s="4">
        <f t="shared" si="28"/>
        <v>0</v>
      </c>
      <c r="AZ161" s="13" t="str">
        <f t="shared" si="54"/>
        <v/>
      </c>
      <c r="BA161" s="4" t="str">
        <f t="shared" si="30"/>
        <v/>
      </c>
      <c r="BC161" s="2">
        <f t="shared" si="47"/>
        <v>53.5</v>
      </c>
      <c r="BD161" s="4">
        <f t="shared" si="31"/>
        <v>160.5</v>
      </c>
      <c r="BE161" s="4">
        <f t="shared" si="32"/>
        <v>-1.71</v>
      </c>
      <c r="BH161" s="4">
        <f t="shared" si="33"/>
        <v>0</v>
      </c>
      <c r="BI161" s="13" t="str">
        <f t="shared" si="55"/>
        <v/>
      </c>
      <c r="BJ161" s="4" t="str">
        <f t="shared" si="35"/>
        <v/>
      </c>
      <c r="BL161" s="2">
        <f t="shared" si="48"/>
        <v>53.5</v>
      </c>
      <c r="BM161" s="4">
        <f t="shared" si="36"/>
        <v>160.5</v>
      </c>
      <c r="BN161" s="4">
        <f t="shared" si="37"/>
        <v>-1.71</v>
      </c>
      <c r="BQ161" s="4">
        <f t="shared" si="38"/>
        <v>0</v>
      </c>
      <c r="BR161" s="13" t="str">
        <f t="shared" si="56"/>
        <v/>
      </c>
      <c r="BS161" s="4" t="str">
        <f t="shared" si="40"/>
        <v/>
      </c>
    </row>
    <row r="162">
      <c r="A162" s="2">
        <f t="shared" si="41"/>
        <v>54</v>
      </c>
      <c r="B162" s="4">
        <f t="shared" si="1"/>
        <v>162</v>
      </c>
      <c r="C162" s="4">
        <f t="shared" si="2"/>
        <v>-1.74</v>
      </c>
      <c r="F162" s="4">
        <f t="shared" si="3"/>
        <v>0</v>
      </c>
      <c r="G162" s="13" t="str">
        <f t="shared" si="49"/>
        <v/>
      </c>
      <c r="H162" s="4" t="str">
        <f t="shared" si="5"/>
        <v/>
      </c>
      <c r="J162" s="2">
        <f t="shared" si="42"/>
        <v>54</v>
      </c>
      <c r="K162" s="4">
        <f t="shared" si="6"/>
        <v>162</v>
      </c>
      <c r="L162" s="4">
        <f t="shared" si="7"/>
        <v>-1.74</v>
      </c>
      <c r="M162" s="2">
        <v>149.75</v>
      </c>
      <c r="N162" s="4">
        <f>154+3/16</f>
        <v>154.1875</v>
      </c>
      <c r="O162" s="4">
        <f t="shared" si="8"/>
        <v>4.4375</v>
      </c>
      <c r="P162" s="13">
        <f t="shared" si="50"/>
        <v>1</v>
      </c>
      <c r="Q162" s="4">
        <f t="shared" si="10"/>
        <v>0</v>
      </c>
      <c r="S162" s="2">
        <f t="shared" si="43"/>
        <v>54</v>
      </c>
      <c r="T162" s="4">
        <f t="shared" si="11"/>
        <v>162</v>
      </c>
      <c r="U162" s="4">
        <f t="shared" si="12"/>
        <v>-1.74</v>
      </c>
      <c r="X162" s="4">
        <f t="shared" si="13"/>
        <v>0</v>
      </c>
      <c r="Y162" s="13" t="str">
        <f t="shared" si="51"/>
        <v/>
      </c>
      <c r="Z162" s="4" t="str">
        <f t="shared" si="15"/>
        <v/>
      </c>
      <c r="AB162" s="2">
        <f t="shared" si="44"/>
        <v>54</v>
      </c>
      <c r="AC162" s="4">
        <f t="shared" si="16"/>
        <v>162</v>
      </c>
      <c r="AD162" s="4">
        <f t="shared" si="17"/>
        <v>-1.74</v>
      </c>
      <c r="AG162" s="4">
        <f t="shared" si="18"/>
        <v>0</v>
      </c>
      <c r="AH162" s="13" t="str">
        <f t="shared" si="52"/>
        <v/>
      </c>
      <c r="AI162" s="4" t="str">
        <f t="shared" si="20"/>
        <v/>
      </c>
      <c r="AK162" s="2">
        <f t="shared" si="45"/>
        <v>54</v>
      </c>
      <c r="AL162" s="4">
        <f t="shared" si="21"/>
        <v>162</v>
      </c>
      <c r="AM162" s="4">
        <f t="shared" si="22"/>
        <v>-1.74</v>
      </c>
      <c r="AP162" s="4">
        <f t="shared" si="23"/>
        <v>0</v>
      </c>
      <c r="AQ162" s="13" t="str">
        <f t="shared" si="53"/>
        <v/>
      </c>
      <c r="AR162" s="4" t="str">
        <f t="shared" si="25"/>
        <v/>
      </c>
      <c r="AT162" s="2">
        <f t="shared" si="46"/>
        <v>54</v>
      </c>
      <c r="AU162" s="4">
        <f t="shared" si="26"/>
        <v>162</v>
      </c>
      <c r="AV162" s="4">
        <f t="shared" si="27"/>
        <v>-1.74</v>
      </c>
      <c r="AY162" s="4">
        <f t="shared" si="28"/>
        <v>0</v>
      </c>
      <c r="AZ162" s="13" t="str">
        <f t="shared" si="54"/>
        <v/>
      </c>
      <c r="BA162" s="4" t="str">
        <f t="shared" si="30"/>
        <v/>
      </c>
      <c r="BC162" s="2">
        <f t="shared" si="47"/>
        <v>54</v>
      </c>
      <c r="BD162" s="4">
        <f t="shared" si="31"/>
        <v>162</v>
      </c>
      <c r="BE162" s="4">
        <f t="shared" si="32"/>
        <v>-1.74</v>
      </c>
      <c r="BH162" s="4">
        <f t="shared" si="33"/>
        <v>0</v>
      </c>
      <c r="BI162" s="13" t="str">
        <f t="shared" si="55"/>
        <v/>
      </c>
      <c r="BJ162" s="4" t="str">
        <f t="shared" si="35"/>
        <v/>
      </c>
      <c r="BL162" s="2">
        <f t="shared" si="48"/>
        <v>54</v>
      </c>
      <c r="BM162" s="4">
        <f t="shared" si="36"/>
        <v>162</v>
      </c>
      <c r="BN162" s="4">
        <f t="shared" si="37"/>
        <v>-1.74</v>
      </c>
      <c r="BQ162" s="4">
        <f t="shared" si="38"/>
        <v>0</v>
      </c>
      <c r="BR162" s="13" t="str">
        <f t="shared" si="56"/>
        <v/>
      </c>
      <c r="BS162" s="4" t="str">
        <f t="shared" si="40"/>
        <v/>
      </c>
    </row>
    <row r="163">
      <c r="A163" s="2">
        <f t="shared" si="41"/>
        <v>54.5</v>
      </c>
      <c r="B163" s="4">
        <f t="shared" si="1"/>
        <v>163.5</v>
      </c>
      <c r="C163" s="4">
        <f t="shared" si="2"/>
        <v>-1.77</v>
      </c>
      <c r="F163" s="4">
        <f t="shared" si="3"/>
        <v>0</v>
      </c>
      <c r="G163" s="13" t="str">
        <f t="shared" si="49"/>
        <v/>
      </c>
      <c r="H163" s="4" t="str">
        <f t="shared" si="5"/>
        <v/>
      </c>
      <c r="J163" s="2">
        <f t="shared" si="42"/>
        <v>54.5</v>
      </c>
      <c r="K163" s="4">
        <f t="shared" si="6"/>
        <v>163.5</v>
      </c>
      <c r="L163" s="4">
        <f t="shared" si="7"/>
        <v>-1.77</v>
      </c>
      <c r="O163" s="4">
        <f t="shared" si="8"/>
        <v>0</v>
      </c>
      <c r="P163" s="13" t="str">
        <f t="shared" si="50"/>
        <v/>
      </c>
      <c r="Q163" s="4" t="str">
        <f t="shared" si="10"/>
        <v/>
      </c>
      <c r="S163" s="2">
        <f t="shared" si="43"/>
        <v>54.5</v>
      </c>
      <c r="T163" s="4">
        <f t="shared" si="11"/>
        <v>163.5</v>
      </c>
      <c r="U163" s="4">
        <f t="shared" si="12"/>
        <v>-1.77</v>
      </c>
      <c r="X163" s="4">
        <f t="shared" si="13"/>
        <v>0</v>
      </c>
      <c r="Y163" s="13" t="str">
        <f t="shared" si="51"/>
        <v/>
      </c>
      <c r="Z163" s="4" t="str">
        <f t="shared" si="15"/>
        <v/>
      </c>
      <c r="AB163" s="2">
        <f t="shared" si="44"/>
        <v>54.5</v>
      </c>
      <c r="AC163" s="4">
        <f t="shared" si="16"/>
        <v>163.5</v>
      </c>
      <c r="AD163" s="4">
        <f t="shared" si="17"/>
        <v>-1.77</v>
      </c>
      <c r="AG163" s="4">
        <f t="shared" si="18"/>
        <v>0</v>
      </c>
      <c r="AH163" s="13" t="str">
        <f t="shared" si="52"/>
        <v/>
      </c>
      <c r="AI163" s="4" t="str">
        <f t="shared" si="20"/>
        <v/>
      </c>
      <c r="AK163" s="2">
        <f t="shared" si="45"/>
        <v>54.5</v>
      </c>
      <c r="AL163" s="4">
        <f t="shared" si="21"/>
        <v>163.5</v>
      </c>
      <c r="AM163" s="4">
        <f t="shared" si="22"/>
        <v>-1.77</v>
      </c>
      <c r="AP163" s="4">
        <f t="shared" si="23"/>
        <v>0</v>
      </c>
      <c r="AQ163" s="13" t="str">
        <f t="shared" si="53"/>
        <v/>
      </c>
      <c r="AR163" s="4" t="str">
        <f t="shared" si="25"/>
        <v/>
      </c>
      <c r="AT163" s="2">
        <f t="shared" si="46"/>
        <v>54.5</v>
      </c>
      <c r="AU163" s="4">
        <f t="shared" si="26"/>
        <v>163.5</v>
      </c>
      <c r="AV163" s="4">
        <f t="shared" si="27"/>
        <v>-1.77</v>
      </c>
      <c r="AY163" s="4">
        <f t="shared" si="28"/>
        <v>0</v>
      </c>
      <c r="AZ163" s="13" t="str">
        <f t="shared" si="54"/>
        <v/>
      </c>
      <c r="BA163" s="4" t="str">
        <f t="shared" si="30"/>
        <v/>
      </c>
      <c r="BC163" s="2">
        <f t="shared" si="47"/>
        <v>54.5</v>
      </c>
      <c r="BD163" s="4">
        <f t="shared" si="31"/>
        <v>163.5</v>
      </c>
      <c r="BE163" s="4">
        <f t="shared" si="32"/>
        <v>-1.77</v>
      </c>
      <c r="BH163" s="4">
        <f t="shared" si="33"/>
        <v>0</v>
      </c>
      <c r="BI163" s="13" t="str">
        <f t="shared" si="55"/>
        <v/>
      </c>
      <c r="BJ163" s="4" t="str">
        <f t="shared" si="35"/>
        <v/>
      </c>
      <c r="BL163" s="2">
        <f t="shared" si="48"/>
        <v>54.5</v>
      </c>
      <c r="BM163" s="4">
        <f t="shared" si="36"/>
        <v>163.5</v>
      </c>
      <c r="BN163" s="4">
        <f t="shared" si="37"/>
        <v>-1.77</v>
      </c>
      <c r="BQ163" s="4">
        <f t="shared" si="38"/>
        <v>0</v>
      </c>
      <c r="BR163" s="13" t="str">
        <f t="shared" si="56"/>
        <v/>
      </c>
      <c r="BS163" s="4" t="str">
        <f t="shared" si="40"/>
        <v/>
      </c>
    </row>
    <row r="164">
      <c r="A164" s="2">
        <f t="shared" si="41"/>
        <v>55</v>
      </c>
      <c r="B164" s="4">
        <f t="shared" si="1"/>
        <v>165</v>
      </c>
      <c r="C164" s="4">
        <f t="shared" si="2"/>
        <v>-1.8</v>
      </c>
      <c r="D164" s="4">
        <f>149.75-1/32</f>
        <v>149.71875</v>
      </c>
      <c r="E164" s="4">
        <f>154.125+1/32</f>
        <v>154.15625</v>
      </c>
      <c r="F164" s="4">
        <f t="shared" si="3"/>
        <v>4.4375</v>
      </c>
      <c r="G164" s="13">
        <f t="shared" si="49"/>
        <v>1</v>
      </c>
      <c r="H164" s="4">
        <f t="shared" si="5"/>
        <v>0</v>
      </c>
      <c r="J164" s="2">
        <f t="shared" si="42"/>
        <v>55</v>
      </c>
      <c r="K164" s="4">
        <f t="shared" si="6"/>
        <v>165</v>
      </c>
      <c r="L164" s="4">
        <f t="shared" si="7"/>
        <v>-1.8</v>
      </c>
      <c r="M164" s="2">
        <v>149.75</v>
      </c>
      <c r="N164" s="4">
        <f>154+3/16</f>
        <v>154.1875</v>
      </c>
      <c r="O164" s="4">
        <f t="shared" si="8"/>
        <v>4.4375</v>
      </c>
      <c r="P164" s="13">
        <f t="shared" si="50"/>
        <v>1</v>
      </c>
      <c r="Q164" s="4">
        <f t="shared" si="10"/>
        <v>0</v>
      </c>
      <c r="S164" s="2">
        <f t="shared" si="43"/>
        <v>55</v>
      </c>
      <c r="T164" s="4">
        <f t="shared" si="11"/>
        <v>165</v>
      </c>
      <c r="U164" s="4">
        <f t="shared" si="12"/>
        <v>-1.8</v>
      </c>
      <c r="V164" s="2">
        <v>149.75</v>
      </c>
      <c r="W164" s="2">
        <v>154.125</v>
      </c>
      <c r="X164" s="4">
        <f t="shared" si="13"/>
        <v>4.375</v>
      </c>
      <c r="Y164" s="13">
        <f t="shared" si="51"/>
        <v>1</v>
      </c>
      <c r="Z164" s="4">
        <f t="shared" si="15"/>
        <v>0</v>
      </c>
      <c r="AB164" s="2">
        <f t="shared" si="44"/>
        <v>55</v>
      </c>
      <c r="AC164" s="4">
        <f t="shared" si="16"/>
        <v>165</v>
      </c>
      <c r="AD164" s="4">
        <f t="shared" si="17"/>
        <v>-1.8</v>
      </c>
      <c r="AE164" s="2">
        <v>149.75</v>
      </c>
      <c r="AF164" s="2">
        <v>154.125</v>
      </c>
      <c r="AG164" s="4">
        <f t="shared" si="18"/>
        <v>4.375</v>
      </c>
      <c r="AH164" s="13">
        <f t="shared" si="52"/>
        <v>1</v>
      </c>
      <c r="AI164" s="4">
        <f t="shared" si="20"/>
        <v>0</v>
      </c>
      <c r="AK164" s="2">
        <f t="shared" si="45"/>
        <v>55</v>
      </c>
      <c r="AL164" s="4">
        <f t="shared" si="21"/>
        <v>165</v>
      </c>
      <c r="AM164" s="4">
        <f t="shared" si="22"/>
        <v>-1.8</v>
      </c>
      <c r="AP164" s="4">
        <f t="shared" si="23"/>
        <v>0</v>
      </c>
      <c r="AQ164" s="13" t="str">
        <f t="shared" si="53"/>
        <v/>
      </c>
      <c r="AR164" s="4" t="str">
        <f t="shared" si="25"/>
        <v/>
      </c>
      <c r="AT164" s="2">
        <f t="shared" si="46"/>
        <v>55</v>
      </c>
      <c r="AU164" s="4">
        <f t="shared" si="26"/>
        <v>165</v>
      </c>
      <c r="AV164" s="4">
        <f t="shared" si="27"/>
        <v>-1.8</v>
      </c>
      <c r="AY164" s="4">
        <f t="shared" si="28"/>
        <v>0</v>
      </c>
      <c r="AZ164" s="13" t="str">
        <f t="shared" si="54"/>
        <v/>
      </c>
      <c r="BA164" s="4" t="str">
        <f t="shared" si="30"/>
        <v/>
      </c>
      <c r="BC164" s="2">
        <f t="shared" si="47"/>
        <v>55</v>
      </c>
      <c r="BD164" s="4">
        <f t="shared" si="31"/>
        <v>165</v>
      </c>
      <c r="BE164" s="4">
        <f t="shared" si="32"/>
        <v>-1.8</v>
      </c>
      <c r="BH164" s="4">
        <f t="shared" si="33"/>
        <v>0</v>
      </c>
      <c r="BI164" s="13" t="str">
        <f t="shared" si="55"/>
        <v/>
      </c>
      <c r="BJ164" s="4" t="str">
        <f t="shared" si="35"/>
        <v/>
      </c>
      <c r="BL164" s="2">
        <f t="shared" si="48"/>
        <v>55</v>
      </c>
      <c r="BM164" s="4">
        <f t="shared" si="36"/>
        <v>165</v>
      </c>
      <c r="BN164" s="4">
        <f t="shared" si="37"/>
        <v>-1.8</v>
      </c>
      <c r="BQ164" s="4">
        <f t="shared" si="38"/>
        <v>0</v>
      </c>
      <c r="BR164" s="13" t="str">
        <f t="shared" si="56"/>
        <v/>
      </c>
      <c r="BS164" s="4" t="str">
        <f t="shared" si="40"/>
        <v/>
      </c>
    </row>
    <row r="165">
      <c r="A165" s="2">
        <f t="shared" si="41"/>
        <v>55.5</v>
      </c>
      <c r="B165" s="4">
        <f t="shared" si="1"/>
        <v>166.5</v>
      </c>
      <c r="C165" s="4">
        <f t="shared" si="2"/>
        <v>-1.83</v>
      </c>
      <c r="F165" s="4">
        <f t="shared" si="3"/>
        <v>0</v>
      </c>
      <c r="G165" s="13" t="str">
        <f t="shared" si="49"/>
        <v/>
      </c>
      <c r="H165" s="4" t="str">
        <f t="shared" si="5"/>
        <v/>
      </c>
      <c r="J165" s="2">
        <f t="shared" si="42"/>
        <v>55.5</v>
      </c>
      <c r="K165" s="4">
        <f t="shared" si="6"/>
        <v>166.5</v>
      </c>
      <c r="L165" s="4">
        <f t="shared" si="7"/>
        <v>-1.83</v>
      </c>
      <c r="O165" s="4">
        <f t="shared" si="8"/>
        <v>0</v>
      </c>
      <c r="P165" s="13" t="str">
        <f t="shared" si="50"/>
        <v/>
      </c>
      <c r="Q165" s="4" t="str">
        <f t="shared" si="10"/>
        <v/>
      </c>
      <c r="S165" s="2">
        <f t="shared" si="43"/>
        <v>55.5</v>
      </c>
      <c r="T165" s="4">
        <f t="shared" si="11"/>
        <v>166.5</v>
      </c>
      <c r="U165" s="4">
        <f t="shared" si="12"/>
        <v>-1.83</v>
      </c>
      <c r="X165" s="4">
        <f t="shared" si="13"/>
        <v>0</v>
      </c>
      <c r="Y165" s="13" t="str">
        <f t="shared" si="51"/>
        <v/>
      </c>
      <c r="Z165" s="4" t="str">
        <f t="shared" si="15"/>
        <v/>
      </c>
      <c r="AB165" s="2">
        <f t="shared" si="44"/>
        <v>55.5</v>
      </c>
      <c r="AC165" s="4">
        <f t="shared" si="16"/>
        <v>166.5</v>
      </c>
      <c r="AD165" s="4">
        <f t="shared" si="17"/>
        <v>-1.83</v>
      </c>
      <c r="AG165" s="4">
        <f t="shared" si="18"/>
        <v>0</v>
      </c>
      <c r="AH165" s="13" t="str">
        <f t="shared" si="52"/>
        <v/>
      </c>
      <c r="AI165" s="4" t="str">
        <f t="shared" si="20"/>
        <v/>
      </c>
      <c r="AK165" s="2">
        <f t="shared" si="45"/>
        <v>55.5</v>
      </c>
      <c r="AL165" s="4">
        <f t="shared" si="21"/>
        <v>166.5</v>
      </c>
      <c r="AM165" s="4">
        <f t="shared" si="22"/>
        <v>-1.83</v>
      </c>
      <c r="AP165" s="4">
        <f t="shared" si="23"/>
        <v>0</v>
      </c>
      <c r="AQ165" s="13" t="str">
        <f t="shared" si="53"/>
        <v/>
      </c>
      <c r="AR165" s="4" t="str">
        <f t="shared" si="25"/>
        <v/>
      </c>
      <c r="AT165" s="2">
        <f t="shared" si="46"/>
        <v>55.5</v>
      </c>
      <c r="AU165" s="4">
        <f t="shared" si="26"/>
        <v>166.5</v>
      </c>
      <c r="AV165" s="4">
        <f t="shared" si="27"/>
        <v>-1.83</v>
      </c>
      <c r="AY165" s="4">
        <f t="shared" si="28"/>
        <v>0</v>
      </c>
      <c r="AZ165" s="13" t="str">
        <f t="shared" si="54"/>
        <v/>
      </c>
      <c r="BA165" s="4" t="str">
        <f t="shared" si="30"/>
        <v/>
      </c>
      <c r="BC165" s="2">
        <f t="shared" si="47"/>
        <v>55.5</v>
      </c>
      <c r="BD165" s="4">
        <f t="shared" si="31"/>
        <v>166.5</v>
      </c>
      <c r="BE165" s="4">
        <f t="shared" si="32"/>
        <v>-1.83</v>
      </c>
      <c r="BH165" s="4">
        <f t="shared" si="33"/>
        <v>0</v>
      </c>
      <c r="BI165" s="13" t="str">
        <f t="shared" si="55"/>
        <v/>
      </c>
      <c r="BJ165" s="4" t="str">
        <f t="shared" si="35"/>
        <v/>
      </c>
      <c r="BL165" s="2">
        <f t="shared" si="48"/>
        <v>55.5</v>
      </c>
      <c r="BM165" s="4">
        <f t="shared" si="36"/>
        <v>166.5</v>
      </c>
      <c r="BN165" s="4">
        <f t="shared" si="37"/>
        <v>-1.83</v>
      </c>
      <c r="BQ165" s="4">
        <f t="shared" si="38"/>
        <v>0</v>
      </c>
      <c r="BR165" s="13" t="str">
        <f t="shared" si="56"/>
        <v/>
      </c>
      <c r="BS165" s="4" t="str">
        <f t="shared" si="40"/>
        <v/>
      </c>
    </row>
    <row r="166">
      <c r="A166" s="2">
        <f t="shared" si="41"/>
        <v>56</v>
      </c>
      <c r="B166" s="4">
        <f t="shared" si="1"/>
        <v>168</v>
      </c>
      <c r="C166" s="4">
        <f t="shared" si="2"/>
        <v>-1.86</v>
      </c>
      <c r="F166" s="4">
        <f t="shared" si="3"/>
        <v>0</v>
      </c>
      <c r="G166" s="13" t="str">
        <f t="shared" si="49"/>
        <v/>
      </c>
      <c r="H166" s="4" t="str">
        <f t="shared" si="5"/>
        <v/>
      </c>
      <c r="J166" s="2">
        <f t="shared" si="42"/>
        <v>56</v>
      </c>
      <c r="K166" s="4">
        <f t="shared" si="6"/>
        <v>168</v>
      </c>
      <c r="L166" s="4">
        <f t="shared" si="7"/>
        <v>-1.86</v>
      </c>
      <c r="M166" s="2">
        <v>149.75</v>
      </c>
      <c r="N166" s="4">
        <f>154+3/16</f>
        <v>154.1875</v>
      </c>
      <c r="O166" s="4">
        <f t="shared" si="8"/>
        <v>4.4375</v>
      </c>
      <c r="P166" s="13">
        <f t="shared" si="50"/>
        <v>1</v>
      </c>
      <c r="Q166" s="4">
        <f t="shared" si="10"/>
        <v>0</v>
      </c>
      <c r="S166" s="2">
        <f t="shared" si="43"/>
        <v>56</v>
      </c>
      <c r="T166" s="4">
        <f t="shared" si="11"/>
        <v>168</v>
      </c>
      <c r="U166" s="4">
        <f t="shared" si="12"/>
        <v>-1.86</v>
      </c>
      <c r="X166" s="4">
        <f t="shared" si="13"/>
        <v>0</v>
      </c>
      <c r="Y166" s="13" t="str">
        <f t="shared" si="51"/>
        <v/>
      </c>
      <c r="Z166" s="4" t="str">
        <f t="shared" si="15"/>
        <v/>
      </c>
      <c r="AB166" s="2">
        <f t="shared" si="44"/>
        <v>56</v>
      </c>
      <c r="AC166" s="4">
        <f t="shared" si="16"/>
        <v>168</v>
      </c>
      <c r="AD166" s="4">
        <f t="shared" si="17"/>
        <v>-1.86</v>
      </c>
      <c r="AG166" s="4">
        <f t="shared" si="18"/>
        <v>0</v>
      </c>
      <c r="AH166" s="13" t="str">
        <f t="shared" si="52"/>
        <v/>
      </c>
      <c r="AI166" s="4" t="str">
        <f t="shared" si="20"/>
        <v/>
      </c>
      <c r="AK166" s="2">
        <f t="shared" si="45"/>
        <v>56</v>
      </c>
      <c r="AL166" s="4">
        <f t="shared" si="21"/>
        <v>168</v>
      </c>
      <c r="AM166" s="4">
        <f t="shared" si="22"/>
        <v>-1.86</v>
      </c>
      <c r="AP166" s="4">
        <f t="shared" si="23"/>
        <v>0</v>
      </c>
      <c r="AQ166" s="13" t="str">
        <f t="shared" si="53"/>
        <v/>
      </c>
      <c r="AR166" s="4" t="str">
        <f t="shared" si="25"/>
        <v/>
      </c>
      <c r="AT166" s="2">
        <f t="shared" si="46"/>
        <v>56</v>
      </c>
      <c r="AU166" s="4">
        <f t="shared" si="26"/>
        <v>168</v>
      </c>
      <c r="AV166" s="4">
        <f t="shared" si="27"/>
        <v>-1.86</v>
      </c>
      <c r="AY166" s="4">
        <f t="shared" si="28"/>
        <v>0</v>
      </c>
      <c r="AZ166" s="13" t="str">
        <f t="shared" si="54"/>
        <v/>
      </c>
      <c r="BA166" s="4" t="str">
        <f t="shared" si="30"/>
        <v/>
      </c>
      <c r="BC166" s="2">
        <f t="shared" si="47"/>
        <v>56</v>
      </c>
      <c r="BD166" s="4">
        <f t="shared" si="31"/>
        <v>168</v>
      </c>
      <c r="BE166" s="4">
        <f t="shared" si="32"/>
        <v>-1.86</v>
      </c>
      <c r="BH166" s="4">
        <f t="shared" si="33"/>
        <v>0</v>
      </c>
      <c r="BI166" s="13" t="str">
        <f t="shared" si="55"/>
        <v/>
      </c>
      <c r="BJ166" s="4" t="str">
        <f t="shared" si="35"/>
        <v/>
      </c>
      <c r="BL166" s="2">
        <f t="shared" si="48"/>
        <v>56</v>
      </c>
      <c r="BM166" s="4">
        <f t="shared" si="36"/>
        <v>168</v>
      </c>
      <c r="BN166" s="4">
        <f t="shared" si="37"/>
        <v>-1.86</v>
      </c>
      <c r="BQ166" s="4">
        <f t="shared" si="38"/>
        <v>0</v>
      </c>
      <c r="BR166" s="13" t="str">
        <f t="shared" si="56"/>
        <v/>
      </c>
      <c r="BS166" s="4" t="str">
        <f t="shared" si="40"/>
        <v/>
      </c>
    </row>
    <row r="167">
      <c r="A167" s="2">
        <f t="shared" si="41"/>
        <v>56.5</v>
      </c>
      <c r="B167" s="4">
        <f t="shared" si="1"/>
        <v>169.5</v>
      </c>
      <c r="C167" s="4">
        <f t="shared" si="2"/>
        <v>-1.89</v>
      </c>
      <c r="F167" s="4">
        <f t="shared" si="3"/>
        <v>0</v>
      </c>
      <c r="G167" s="13" t="str">
        <f t="shared" si="49"/>
        <v/>
      </c>
      <c r="H167" s="4" t="str">
        <f t="shared" si="5"/>
        <v/>
      </c>
      <c r="J167" s="2">
        <f t="shared" si="42"/>
        <v>56.5</v>
      </c>
      <c r="K167" s="4">
        <f t="shared" si="6"/>
        <v>169.5</v>
      </c>
      <c r="L167" s="4">
        <f t="shared" si="7"/>
        <v>-1.89</v>
      </c>
      <c r="O167" s="4">
        <f t="shared" si="8"/>
        <v>0</v>
      </c>
      <c r="P167" s="13" t="str">
        <f t="shared" si="50"/>
        <v/>
      </c>
      <c r="Q167" s="4" t="str">
        <f t="shared" si="10"/>
        <v/>
      </c>
      <c r="S167" s="2">
        <f t="shared" si="43"/>
        <v>56.5</v>
      </c>
      <c r="T167" s="4">
        <f t="shared" si="11"/>
        <v>169.5</v>
      </c>
      <c r="U167" s="4">
        <f t="shared" si="12"/>
        <v>-1.89</v>
      </c>
      <c r="X167" s="4">
        <f t="shared" si="13"/>
        <v>0</v>
      </c>
      <c r="Y167" s="13" t="str">
        <f t="shared" si="51"/>
        <v/>
      </c>
      <c r="Z167" s="4" t="str">
        <f t="shared" si="15"/>
        <v/>
      </c>
      <c r="AB167" s="2">
        <f t="shared" si="44"/>
        <v>56.5</v>
      </c>
      <c r="AC167" s="4">
        <f t="shared" si="16"/>
        <v>169.5</v>
      </c>
      <c r="AD167" s="4">
        <f t="shared" si="17"/>
        <v>-1.89</v>
      </c>
      <c r="AG167" s="4">
        <f t="shared" si="18"/>
        <v>0</v>
      </c>
      <c r="AH167" s="13" t="str">
        <f t="shared" si="52"/>
        <v/>
      </c>
      <c r="AI167" s="4" t="str">
        <f t="shared" si="20"/>
        <v/>
      </c>
      <c r="AK167" s="2">
        <f t="shared" si="45"/>
        <v>56.5</v>
      </c>
      <c r="AL167" s="4">
        <f t="shared" si="21"/>
        <v>169.5</v>
      </c>
      <c r="AM167" s="4">
        <f t="shared" si="22"/>
        <v>-1.89</v>
      </c>
      <c r="AP167" s="4">
        <f t="shared" si="23"/>
        <v>0</v>
      </c>
      <c r="AQ167" s="13" t="str">
        <f t="shared" si="53"/>
        <v/>
      </c>
      <c r="AR167" s="4" t="str">
        <f t="shared" si="25"/>
        <v/>
      </c>
      <c r="AT167" s="2">
        <f t="shared" si="46"/>
        <v>56.5</v>
      </c>
      <c r="AU167" s="4">
        <f t="shared" si="26"/>
        <v>169.5</v>
      </c>
      <c r="AV167" s="4">
        <f t="shared" si="27"/>
        <v>-1.89</v>
      </c>
      <c r="AY167" s="4">
        <f t="shared" si="28"/>
        <v>0</v>
      </c>
      <c r="AZ167" s="13" t="str">
        <f t="shared" si="54"/>
        <v/>
      </c>
      <c r="BA167" s="4" t="str">
        <f t="shared" si="30"/>
        <v/>
      </c>
      <c r="BC167" s="2">
        <f t="shared" si="47"/>
        <v>56.5</v>
      </c>
      <c r="BD167" s="4">
        <f t="shared" si="31"/>
        <v>169.5</v>
      </c>
      <c r="BE167" s="4">
        <f t="shared" si="32"/>
        <v>-1.89</v>
      </c>
      <c r="BH167" s="4">
        <f t="shared" si="33"/>
        <v>0</v>
      </c>
      <c r="BI167" s="13" t="str">
        <f t="shared" si="55"/>
        <v/>
      </c>
      <c r="BJ167" s="4" t="str">
        <f t="shared" si="35"/>
        <v/>
      </c>
      <c r="BL167" s="2">
        <f t="shared" si="48"/>
        <v>56.5</v>
      </c>
      <c r="BM167" s="4">
        <f t="shared" si="36"/>
        <v>169.5</v>
      </c>
      <c r="BN167" s="4">
        <f t="shared" si="37"/>
        <v>-1.89</v>
      </c>
      <c r="BQ167" s="4">
        <f t="shared" si="38"/>
        <v>0</v>
      </c>
      <c r="BR167" s="13" t="str">
        <f t="shared" si="56"/>
        <v/>
      </c>
      <c r="BS167" s="4" t="str">
        <f t="shared" si="40"/>
        <v/>
      </c>
    </row>
    <row r="168">
      <c r="A168" s="2">
        <f t="shared" si="41"/>
        <v>57</v>
      </c>
      <c r="B168" s="4">
        <f t="shared" si="1"/>
        <v>171</v>
      </c>
      <c r="C168" s="4">
        <f t="shared" si="2"/>
        <v>-1.92</v>
      </c>
      <c r="F168" s="4">
        <f t="shared" si="3"/>
        <v>0</v>
      </c>
      <c r="G168" s="13" t="str">
        <f t="shared" si="49"/>
        <v/>
      </c>
      <c r="H168" s="4" t="str">
        <f t="shared" si="5"/>
        <v/>
      </c>
      <c r="J168" s="2">
        <f t="shared" si="42"/>
        <v>57</v>
      </c>
      <c r="K168" s="4">
        <f t="shared" si="6"/>
        <v>171</v>
      </c>
      <c r="L168" s="4">
        <f t="shared" si="7"/>
        <v>-1.92</v>
      </c>
      <c r="M168" s="2">
        <v>149.75</v>
      </c>
      <c r="N168" s="4">
        <f>154+3/16</f>
        <v>154.1875</v>
      </c>
      <c r="O168" s="4">
        <f t="shared" si="8"/>
        <v>4.4375</v>
      </c>
      <c r="P168" s="13">
        <f t="shared" si="50"/>
        <v>1</v>
      </c>
      <c r="Q168" s="4">
        <f t="shared" si="10"/>
        <v>0</v>
      </c>
      <c r="S168" s="2">
        <f t="shared" si="43"/>
        <v>57</v>
      </c>
      <c r="T168" s="4">
        <f t="shared" si="11"/>
        <v>171</v>
      </c>
      <c r="U168" s="4">
        <f t="shared" si="12"/>
        <v>-1.92</v>
      </c>
      <c r="X168" s="4">
        <f t="shared" si="13"/>
        <v>0</v>
      </c>
      <c r="Y168" s="13" t="str">
        <f t="shared" si="51"/>
        <v/>
      </c>
      <c r="Z168" s="4" t="str">
        <f t="shared" si="15"/>
        <v/>
      </c>
      <c r="AB168" s="2">
        <f t="shared" si="44"/>
        <v>57</v>
      </c>
      <c r="AC168" s="4">
        <f t="shared" si="16"/>
        <v>171</v>
      </c>
      <c r="AD168" s="4">
        <f t="shared" si="17"/>
        <v>-1.92</v>
      </c>
      <c r="AG168" s="4">
        <f t="shared" si="18"/>
        <v>0</v>
      </c>
      <c r="AH168" s="13" t="str">
        <f t="shared" si="52"/>
        <v/>
      </c>
      <c r="AI168" s="4" t="str">
        <f t="shared" si="20"/>
        <v/>
      </c>
      <c r="AK168" s="2">
        <f t="shared" si="45"/>
        <v>57</v>
      </c>
      <c r="AL168" s="4">
        <f t="shared" si="21"/>
        <v>171</v>
      </c>
      <c r="AM168" s="4">
        <f t="shared" si="22"/>
        <v>-1.92</v>
      </c>
      <c r="AP168" s="4">
        <f t="shared" si="23"/>
        <v>0</v>
      </c>
      <c r="AQ168" s="13" t="str">
        <f t="shared" si="53"/>
        <v/>
      </c>
      <c r="AR168" s="4" t="str">
        <f t="shared" si="25"/>
        <v/>
      </c>
      <c r="AT168" s="2">
        <f t="shared" si="46"/>
        <v>57</v>
      </c>
      <c r="AU168" s="4">
        <f t="shared" si="26"/>
        <v>171</v>
      </c>
      <c r="AV168" s="4">
        <f t="shared" si="27"/>
        <v>-1.92</v>
      </c>
      <c r="AY168" s="4">
        <f t="shared" si="28"/>
        <v>0</v>
      </c>
      <c r="AZ168" s="13" t="str">
        <f t="shared" si="54"/>
        <v/>
      </c>
      <c r="BA168" s="4" t="str">
        <f t="shared" si="30"/>
        <v/>
      </c>
      <c r="BC168" s="2">
        <f t="shared" si="47"/>
        <v>57</v>
      </c>
      <c r="BD168" s="4">
        <f t="shared" si="31"/>
        <v>171</v>
      </c>
      <c r="BE168" s="4">
        <f t="shared" si="32"/>
        <v>-1.92</v>
      </c>
      <c r="BH168" s="4">
        <f t="shared" si="33"/>
        <v>0</v>
      </c>
      <c r="BI168" s="13" t="str">
        <f t="shared" si="55"/>
        <v/>
      </c>
      <c r="BJ168" s="4" t="str">
        <f t="shared" si="35"/>
        <v/>
      </c>
      <c r="BL168" s="2">
        <f t="shared" si="48"/>
        <v>57</v>
      </c>
      <c r="BM168" s="4">
        <f t="shared" si="36"/>
        <v>171</v>
      </c>
      <c r="BN168" s="4">
        <f t="shared" si="37"/>
        <v>-1.92</v>
      </c>
      <c r="BQ168" s="4">
        <f t="shared" si="38"/>
        <v>0</v>
      </c>
      <c r="BR168" s="13" t="str">
        <f t="shared" si="56"/>
        <v/>
      </c>
      <c r="BS168" s="4" t="str">
        <f t="shared" si="40"/>
        <v/>
      </c>
    </row>
    <row r="169">
      <c r="A169" s="2">
        <f t="shared" si="41"/>
        <v>57.5</v>
      </c>
      <c r="B169" s="4">
        <f t="shared" si="1"/>
        <v>172.5</v>
      </c>
      <c r="C169" s="4">
        <f t="shared" si="2"/>
        <v>-1.95</v>
      </c>
      <c r="F169" s="4">
        <f t="shared" si="3"/>
        <v>0</v>
      </c>
      <c r="G169" s="13" t="str">
        <f t="shared" si="49"/>
        <v/>
      </c>
      <c r="H169" s="4" t="str">
        <f t="shared" si="5"/>
        <v/>
      </c>
      <c r="J169" s="2">
        <f t="shared" si="42"/>
        <v>57.5</v>
      </c>
      <c r="K169" s="4">
        <f t="shared" si="6"/>
        <v>172.5</v>
      </c>
      <c r="L169" s="4">
        <f t="shared" si="7"/>
        <v>-1.95</v>
      </c>
      <c r="O169" s="4">
        <f t="shared" si="8"/>
        <v>0</v>
      </c>
      <c r="P169" s="13" t="str">
        <f t="shared" si="50"/>
        <v/>
      </c>
      <c r="Q169" s="4" t="str">
        <f t="shared" si="10"/>
        <v/>
      </c>
      <c r="S169" s="2">
        <f t="shared" si="43"/>
        <v>57.5</v>
      </c>
      <c r="T169" s="4">
        <f t="shared" si="11"/>
        <v>172.5</v>
      </c>
      <c r="U169" s="4">
        <f t="shared" si="12"/>
        <v>-1.95</v>
      </c>
      <c r="X169" s="4">
        <f t="shared" si="13"/>
        <v>0</v>
      </c>
      <c r="Y169" s="13" t="str">
        <f t="shared" si="51"/>
        <v/>
      </c>
      <c r="Z169" s="4" t="str">
        <f t="shared" si="15"/>
        <v/>
      </c>
      <c r="AB169" s="2">
        <f t="shared" si="44"/>
        <v>57.5</v>
      </c>
      <c r="AC169" s="4">
        <f t="shared" si="16"/>
        <v>172.5</v>
      </c>
      <c r="AD169" s="4">
        <f t="shared" si="17"/>
        <v>-1.95</v>
      </c>
      <c r="AG169" s="4">
        <f t="shared" si="18"/>
        <v>0</v>
      </c>
      <c r="AH169" s="13" t="str">
        <f t="shared" si="52"/>
        <v/>
      </c>
      <c r="AI169" s="4" t="str">
        <f t="shared" si="20"/>
        <v/>
      </c>
      <c r="AK169" s="2">
        <f t="shared" si="45"/>
        <v>57.5</v>
      </c>
      <c r="AL169" s="4">
        <f t="shared" si="21"/>
        <v>172.5</v>
      </c>
      <c r="AM169" s="4">
        <f t="shared" si="22"/>
        <v>-1.95</v>
      </c>
      <c r="AP169" s="4">
        <f t="shared" si="23"/>
        <v>0</v>
      </c>
      <c r="AQ169" s="13" t="str">
        <f t="shared" si="53"/>
        <v/>
      </c>
      <c r="AR169" s="4" t="str">
        <f t="shared" si="25"/>
        <v/>
      </c>
      <c r="AT169" s="2">
        <f t="shared" si="46"/>
        <v>57.5</v>
      </c>
      <c r="AU169" s="4">
        <f t="shared" si="26"/>
        <v>172.5</v>
      </c>
      <c r="AV169" s="4">
        <f t="shared" si="27"/>
        <v>-1.95</v>
      </c>
      <c r="AY169" s="4">
        <f t="shared" si="28"/>
        <v>0</v>
      </c>
      <c r="AZ169" s="13" t="str">
        <f t="shared" si="54"/>
        <v/>
      </c>
      <c r="BA169" s="4" t="str">
        <f t="shared" si="30"/>
        <v/>
      </c>
      <c r="BC169" s="2">
        <f t="shared" si="47"/>
        <v>57.5</v>
      </c>
      <c r="BD169" s="4">
        <f t="shared" si="31"/>
        <v>172.5</v>
      </c>
      <c r="BE169" s="4">
        <f t="shared" si="32"/>
        <v>-1.95</v>
      </c>
      <c r="BH169" s="4">
        <f t="shared" si="33"/>
        <v>0</v>
      </c>
      <c r="BI169" s="13" t="str">
        <f t="shared" si="55"/>
        <v/>
      </c>
      <c r="BJ169" s="4" t="str">
        <f t="shared" si="35"/>
        <v/>
      </c>
      <c r="BL169" s="2">
        <f t="shared" si="48"/>
        <v>57.5</v>
      </c>
      <c r="BM169" s="4">
        <f t="shared" si="36"/>
        <v>172.5</v>
      </c>
      <c r="BN169" s="4">
        <f t="shared" si="37"/>
        <v>-1.95</v>
      </c>
      <c r="BQ169" s="4">
        <f t="shared" si="38"/>
        <v>0</v>
      </c>
      <c r="BR169" s="13" t="str">
        <f t="shared" si="56"/>
        <v/>
      </c>
      <c r="BS169" s="4" t="str">
        <f t="shared" si="40"/>
        <v/>
      </c>
    </row>
    <row r="170">
      <c r="A170" s="2">
        <f t="shared" si="41"/>
        <v>58</v>
      </c>
      <c r="B170" s="4">
        <f t="shared" si="1"/>
        <v>174</v>
      </c>
      <c r="C170" s="4">
        <f t="shared" si="2"/>
        <v>-1.98</v>
      </c>
      <c r="F170" s="4">
        <f t="shared" si="3"/>
        <v>0</v>
      </c>
      <c r="G170" s="13" t="str">
        <f t="shared" si="49"/>
        <v/>
      </c>
      <c r="H170" s="4" t="str">
        <f t="shared" si="5"/>
        <v/>
      </c>
      <c r="J170" s="2">
        <f t="shared" si="42"/>
        <v>58</v>
      </c>
      <c r="K170" s="4">
        <f t="shared" si="6"/>
        <v>174</v>
      </c>
      <c r="L170" s="4">
        <f t="shared" si="7"/>
        <v>-1.98</v>
      </c>
      <c r="M170" s="2">
        <v>149.75</v>
      </c>
      <c r="N170" s="4">
        <f>154+3/16</f>
        <v>154.1875</v>
      </c>
      <c r="O170" s="4">
        <f t="shared" si="8"/>
        <v>4.4375</v>
      </c>
      <c r="P170" s="13">
        <f t="shared" si="50"/>
        <v>1</v>
      </c>
      <c r="Q170" s="4">
        <f t="shared" si="10"/>
        <v>0</v>
      </c>
      <c r="S170" s="2">
        <f t="shared" si="43"/>
        <v>58</v>
      </c>
      <c r="T170" s="4">
        <f t="shared" si="11"/>
        <v>174</v>
      </c>
      <c r="U170" s="4">
        <f t="shared" si="12"/>
        <v>-1.98</v>
      </c>
      <c r="X170" s="4">
        <f t="shared" si="13"/>
        <v>0</v>
      </c>
      <c r="Y170" s="13" t="str">
        <f t="shared" si="51"/>
        <v/>
      </c>
      <c r="Z170" s="4" t="str">
        <f t="shared" si="15"/>
        <v/>
      </c>
      <c r="AB170" s="2">
        <f t="shared" si="44"/>
        <v>58</v>
      </c>
      <c r="AC170" s="4">
        <f t="shared" si="16"/>
        <v>174</v>
      </c>
      <c r="AD170" s="4">
        <f t="shared" si="17"/>
        <v>-1.98</v>
      </c>
      <c r="AG170" s="4">
        <f t="shared" si="18"/>
        <v>0</v>
      </c>
      <c r="AH170" s="13" t="str">
        <f t="shared" si="52"/>
        <v/>
      </c>
      <c r="AI170" s="4" t="str">
        <f t="shared" si="20"/>
        <v/>
      </c>
      <c r="AK170" s="2">
        <f t="shared" si="45"/>
        <v>58</v>
      </c>
      <c r="AL170" s="4">
        <f t="shared" si="21"/>
        <v>174</v>
      </c>
      <c r="AM170" s="4">
        <f t="shared" si="22"/>
        <v>-1.98</v>
      </c>
      <c r="AP170" s="4">
        <f t="shared" si="23"/>
        <v>0</v>
      </c>
      <c r="AQ170" s="13" t="str">
        <f t="shared" si="53"/>
        <v/>
      </c>
      <c r="AR170" s="4" t="str">
        <f t="shared" si="25"/>
        <v/>
      </c>
      <c r="AT170" s="2">
        <f t="shared" si="46"/>
        <v>58</v>
      </c>
      <c r="AU170" s="4">
        <f t="shared" si="26"/>
        <v>174</v>
      </c>
      <c r="AV170" s="4">
        <f t="shared" si="27"/>
        <v>-1.98</v>
      </c>
      <c r="AY170" s="4">
        <f t="shared" si="28"/>
        <v>0</v>
      </c>
      <c r="AZ170" s="13" t="str">
        <f t="shared" si="54"/>
        <v/>
      </c>
      <c r="BA170" s="4" t="str">
        <f t="shared" si="30"/>
        <v/>
      </c>
      <c r="BC170" s="2">
        <f t="shared" si="47"/>
        <v>58</v>
      </c>
      <c r="BD170" s="4">
        <f t="shared" si="31"/>
        <v>174</v>
      </c>
      <c r="BE170" s="4">
        <f t="shared" si="32"/>
        <v>-1.98</v>
      </c>
      <c r="BH170" s="4">
        <f t="shared" si="33"/>
        <v>0</v>
      </c>
      <c r="BI170" s="13" t="str">
        <f t="shared" si="55"/>
        <v/>
      </c>
      <c r="BJ170" s="4" t="str">
        <f t="shared" si="35"/>
        <v/>
      </c>
      <c r="BL170" s="2">
        <f t="shared" si="48"/>
        <v>58</v>
      </c>
      <c r="BM170" s="4">
        <f t="shared" si="36"/>
        <v>174</v>
      </c>
      <c r="BN170" s="4">
        <f t="shared" si="37"/>
        <v>-1.98</v>
      </c>
      <c r="BQ170" s="4">
        <f t="shared" si="38"/>
        <v>0</v>
      </c>
      <c r="BR170" s="13" t="str">
        <f t="shared" si="56"/>
        <v/>
      </c>
      <c r="BS170" s="4" t="str">
        <f t="shared" si="40"/>
        <v/>
      </c>
    </row>
    <row r="171">
      <c r="A171" s="2">
        <f t="shared" si="41"/>
        <v>58.5</v>
      </c>
      <c r="B171" s="4">
        <f t="shared" si="1"/>
        <v>175.5</v>
      </c>
      <c r="C171" s="4">
        <f t="shared" si="2"/>
        <v>-2.01</v>
      </c>
      <c r="F171" s="4">
        <f t="shared" si="3"/>
        <v>0</v>
      </c>
      <c r="G171" s="13" t="str">
        <f t="shared" si="49"/>
        <v/>
      </c>
      <c r="H171" s="4" t="str">
        <f t="shared" si="5"/>
        <v/>
      </c>
      <c r="J171" s="2">
        <f t="shared" si="42"/>
        <v>58.5</v>
      </c>
      <c r="K171" s="4">
        <f t="shared" si="6"/>
        <v>175.5</v>
      </c>
      <c r="L171" s="4">
        <f t="shared" si="7"/>
        <v>-2.01</v>
      </c>
      <c r="O171" s="4">
        <f t="shared" si="8"/>
        <v>0</v>
      </c>
      <c r="P171" s="13" t="str">
        <f t="shared" si="50"/>
        <v/>
      </c>
      <c r="Q171" s="4" t="str">
        <f t="shared" si="10"/>
        <v/>
      </c>
      <c r="S171" s="2">
        <f t="shared" si="43"/>
        <v>58.5</v>
      </c>
      <c r="T171" s="4">
        <f t="shared" si="11"/>
        <v>175.5</v>
      </c>
      <c r="U171" s="4">
        <f t="shared" si="12"/>
        <v>-2.01</v>
      </c>
      <c r="X171" s="4">
        <f t="shared" si="13"/>
        <v>0</v>
      </c>
      <c r="Y171" s="13" t="str">
        <f t="shared" si="51"/>
        <v/>
      </c>
      <c r="Z171" s="4" t="str">
        <f t="shared" si="15"/>
        <v/>
      </c>
      <c r="AB171" s="2">
        <f t="shared" si="44"/>
        <v>58.5</v>
      </c>
      <c r="AC171" s="4">
        <f t="shared" si="16"/>
        <v>175.5</v>
      </c>
      <c r="AD171" s="4">
        <f t="shared" si="17"/>
        <v>-2.01</v>
      </c>
      <c r="AG171" s="4">
        <f t="shared" si="18"/>
        <v>0</v>
      </c>
      <c r="AH171" s="13" t="str">
        <f t="shared" si="52"/>
        <v/>
      </c>
      <c r="AI171" s="4" t="str">
        <f t="shared" si="20"/>
        <v/>
      </c>
      <c r="AK171" s="2">
        <f t="shared" si="45"/>
        <v>58.5</v>
      </c>
      <c r="AL171" s="4">
        <f t="shared" si="21"/>
        <v>175.5</v>
      </c>
      <c r="AM171" s="4">
        <f t="shared" si="22"/>
        <v>-2.01</v>
      </c>
      <c r="AP171" s="4">
        <f t="shared" si="23"/>
        <v>0</v>
      </c>
      <c r="AQ171" s="13" t="str">
        <f t="shared" si="53"/>
        <v/>
      </c>
      <c r="AR171" s="4" t="str">
        <f t="shared" si="25"/>
        <v/>
      </c>
      <c r="AT171" s="2">
        <f t="shared" si="46"/>
        <v>58.5</v>
      </c>
      <c r="AU171" s="4">
        <f t="shared" si="26"/>
        <v>175.5</v>
      </c>
      <c r="AV171" s="4">
        <f t="shared" si="27"/>
        <v>-2.01</v>
      </c>
      <c r="AY171" s="4">
        <f t="shared" si="28"/>
        <v>0</v>
      </c>
      <c r="AZ171" s="13" t="str">
        <f t="shared" si="54"/>
        <v/>
      </c>
      <c r="BA171" s="4" t="str">
        <f t="shared" si="30"/>
        <v/>
      </c>
      <c r="BC171" s="2">
        <f t="shared" si="47"/>
        <v>58.5</v>
      </c>
      <c r="BD171" s="4">
        <f t="shared" si="31"/>
        <v>175.5</v>
      </c>
      <c r="BE171" s="4">
        <f t="shared" si="32"/>
        <v>-2.01</v>
      </c>
      <c r="BH171" s="4">
        <f t="shared" si="33"/>
        <v>0</v>
      </c>
      <c r="BI171" s="13" t="str">
        <f t="shared" si="55"/>
        <v/>
      </c>
      <c r="BJ171" s="4" t="str">
        <f t="shared" si="35"/>
        <v/>
      </c>
      <c r="BL171" s="2">
        <f t="shared" si="48"/>
        <v>58.5</v>
      </c>
      <c r="BM171" s="4">
        <f t="shared" si="36"/>
        <v>175.5</v>
      </c>
      <c r="BN171" s="4">
        <f t="shared" si="37"/>
        <v>-2.01</v>
      </c>
      <c r="BQ171" s="4">
        <f t="shared" si="38"/>
        <v>0</v>
      </c>
      <c r="BR171" s="13" t="str">
        <f t="shared" si="56"/>
        <v/>
      </c>
      <c r="BS171" s="4" t="str">
        <f t="shared" si="40"/>
        <v/>
      </c>
    </row>
    <row r="172">
      <c r="A172" s="2">
        <f t="shared" si="41"/>
        <v>59</v>
      </c>
      <c r="B172" s="4">
        <f t="shared" si="1"/>
        <v>177</v>
      </c>
      <c r="C172" s="4">
        <f t="shared" si="2"/>
        <v>-2.04</v>
      </c>
      <c r="F172" s="4">
        <f t="shared" si="3"/>
        <v>0</v>
      </c>
      <c r="G172" s="13" t="str">
        <f t="shared" si="49"/>
        <v/>
      </c>
      <c r="H172" s="4" t="str">
        <f t="shared" si="5"/>
        <v/>
      </c>
      <c r="J172" s="2">
        <f t="shared" si="42"/>
        <v>59</v>
      </c>
      <c r="K172" s="4">
        <f t="shared" si="6"/>
        <v>177</v>
      </c>
      <c r="L172" s="4">
        <f t="shared" si="7"/>
        <v>-2.04</v>
      </c>
      <c r="M172" s="2">
        <v>149.75</v>
      </c>
      <c r="N172" s="4">
        <f>154+3/16</f>
        <v>154.1875</v>
      </c>
      <c r="O172" s="4">
        <f t="shared" si="8"/>
        <v>4.4375</v>
      </c>
      <c r="P172" s="13">
        <f t="shared" si="50"/>
        <v>1</v>
      </c>
      <c r="Q172" s="4">
        <f t="shared" si="10"/>
        <v>0</v>
      </c>
      <c r="S172" s="2">
        <f t="shared" si="43"/>
        <v>59</v>
      </c>
      <c r="T172" s="4">
        <f t="shared" si="11"/>
        <v>177</v>
      </c>
      <c r="U172" s="4">
        <f t="shared" si="12"/>
        <v>-2.04</v>
      </c>
      <c r="X172" s="4">
        <f t="shared" si="13"/>
        <v>0</v>
      </c>
      <c r="Y172" s="13" t="str">
        <f t="shared" si="51"/>
        <v/>
      </c>
      <c r="Z172" s="4" t="str">
        <f t="shared" si="15"/>
        <v/>
      </c>
      <c r="AB172" s="2">
        <f t="shared" si="44"/>
        <v>59</v>
      </c>
      <c r="AC172" s="4">
        <f t="shared" si="16"/>
        <v>177</v>
      </c>
      <c r="AD172" s="4">
        <f t="shared" si="17"/>
        <v>-2.04</v>
      </c>
      <c r="AG172" s="4">
        <f t="shared" si="18"/>
        <v>0</v>
      </c>
      <c r="AH172" s="13" t="str">
        <f t="shared" si="52"/>
        <v/>
      </c>
      <c r="AI172" s="4" t="str">
        <f t="shared" si="20"/>
        <v/>
      </c>
      <c r="AK172" s="2">
        <f t="shared" si="45"/>
        <v>59</v>
      </c>
      <c r="AL172" s="4">
        <f t="shared" si="21"/>
        <v>177</v>
      </c>
      <c r="AM172" s="4">
        <f t="shared" si="22"/>
        <v>-2.04</v>
      </c>
      <c r="AP172" s="4">
        <f t="shared" si="23"/>
        <v>0</v>
      </c>
      <c r="AQ172" s="13" t="str">
        <f t="shared" si="53"/>
        <v/>
      </c>
      <c r="AR172" s="4" t="str">
        <f t="shared" si="25"/>
        <v/>
      </c>
      <c r="AT172" s="2">
        <f t="shared" si="46"/>
        <v>59</v>
      </c>
      <c r="AU172" s="4">
        <f t="shared" si="26"/>
        <v>177</v>
      </c>
      <c r="AV172" s="4">
        <f t="shared" si="27"/>
        <v>-2.04</v>
      </c>
      <c r="AY172" s="4">
        <f t="shared" si="28"/>
        <v>0</v>
      </c>
      <c r="AZ172" s="13" t="str">
        <f t="shared" si="54"/>
        <v/>
      </c>
      <c r="BA172" s="4" t="str">
        <f t="shared" si="30"/>
        <v/>
      </c>
      <c r="BC172" s="2">
        <f t="shared" si="47"/>
        <v>59</v>
      </c>
      <c r="BD172" s="4">
        <f t="shared" si="31"/>
        <v>177</v>
      </c>
      <c r="BE172" s="4">
        <f t="shared" si="32"/>
        <v>-2.04</v>
      </c>
      <c r="BH172" s="4">
        <f t="shared" si="33"/>
        <v>0</v>
      </c>
      <c r="BI172" s="13" t="str">
        <f t="shared" si="55"/>
        <v/>
      </c>
      <c r="BJ172" s="4" t="str">
        <f t="shared" si="35"/>
        <v/>
      </c>
      <c r="BL172" s="2">
        <f t="shared" si="48"/>
        <v>59</v>
      </c>
      <c r="BM172" s="4">
        <f t="shared" si="36"/>
        <v>177</v>
      </c>
      <c r="BN172" s="4">
        <f t="shared" si="37"/>
        <v>-2.04</v>
      </c>
      <c r="BQ172" s="4">
        <f t="shared" si="38"/>
        <v>0</v>
      </c>
      <c r="BR172" s="13" t="str">
        <f t="shared" si="56"/>
        <v/>
      </c>
      <c r="BS172" s="4" t="str">
        <f t="shared" si="40"/>
        <v/>
      </c>
    </row>
    <row r="173">
      <c r="A173" s="2">
        <f t="shared" si="41"/>
        <v>59.5</v>
      </c>
      <c r="B173" s="4">
        <f t="shared" si="1"/>
        <v>178.5</v>
      </c>
      <c r="C173" s="4">
        <f t="shared" si="2"/>
        <v>-2.07</v>
      </c>
      <c r="F173" s="4">
        <f t="shared" si="3"/>
        <v>0</v>
      </c>
      <c r="G173" s="13" t="str">
        <f t="shared" si="49"/>
        <v/>
      </c>
      <c r="H173" s="4" t="str">
        <f t="shared" si="5"/>
        <v/>
      </c>
      <c r="J173" s="2">
        <f t="shared" si="42"/>
        <v>59.5</v>
      </c>
      <c r="K173" s="4">
        <f t="shared" si="6"/>
        <v>178.5</v>
      </c>
      <c r="L173" s="4">
        <f t="shared" si="7"/>
        <v>-2.07</v>
      </c>
      <c r="O173" s="4">
        <f t="shared" si="8"/>
        <v>0</v>
      </c>
      <c r="P173" s="13" t="str">
        <f t="shared" si="50"/>
        <v/>
      </c>
      <c r="Q173" s="4" t="str">
        <f t="shared" si="10"/>
        <v/>
      </c>
      <c r="S173" s="2">
        <f t="shared" si="43"/>
        <v>59.5</v>
      </c>
      <c r="T173" s="4">
        <f t="shared" si="11"/>
        <v>178.5</v>
      </c>
      <c r="U173" s="4">
        <f t="shared" si="12"/>
        <v>-2.07</v>
      </c>
      <c r="X173" s="4">
        <f t="shared" si="13"/>
        <v>0</v>
      </c>
      <c r="Y173" s="13" t="str">
        <f t="shared" si="51"/>
        <v/>
      </c>
      <c r="Z173" s="4" t="str">
        <f t="shared" si="15"/>
        <v/>
      </c>
      <c r="AB173" s="2">
        <f t="shared" si="44"/>
        <v>59.5</v>
      </c>
      <c r="AC173" s="4">
        <f t="shared" si="16"/>
        <v>178.5</v>
      </c>
      <c r="AD173" s="4">
        <f t="shared" si="17"/>
        <v>-2.07</v>
      </c>
      <c r="AG173" s="4">
        <f t="shared" si="18"/>
        <v>0</v>
      </c>
      <c r="AH173" s="13" t="str">
        <f t="shared" si="52"/>
        <v/>
      </c>
      <c r="AI173" s="4" t="str">
        <f t="shared" si="20"/>
        <v/>
      </c>
      <c r="AK173" s="2">
        <f t="shared" si="45"/>
        <v>59.5</v>
      </c>
      <c r="AL173" s="4">
        <f t="shared" si="21"/>
        <v>178.5</v>
      </c>
      <c r="AM173" s="4">
        <f t="shared" si="22"/>
        <v>-2.07</v>
      </c>
      <c r="AP173" s="4">
        <f t="shared" si="23"/>
        <v>0</v>
      </c>
      <c r="AQ173" s="13" t="str">
        <f t="shared" si="53"/>
        <v/>
      </c>
      <c r="AR173" s="4" t="str">
        <f t="shared" si="25"/>
        <v/>
      </c>
      <c r="AT173" s="2">
        <f t="shared" si="46"/>
        <v>59.5</v>
      </c>
      <c r="AU173" s="4">
        <f t="shared" si="26"/>
        <v>178.5</v>
      </c>
      <c r="AV173" s="4">
        <f t="shared" si="27"/>
        <v>-2.07</v>
      </c>
      <c r="AY173" s="4">
        <f t="shared" si="28"/>
        <v>0</v>
      </c>
      <c r="AZ173" s="13" t="str">
        <f t="shared" si="54"/>
        <v/>
      </c>
      <c r="BA173" s="4" t="str">
        <f t="shared" si="30"/>
        <v/>
      </c>
      <c r="BC173" s="2">
        <f t="shared" si="47"/>
        <v>59.5</v>
      </c>
      <c r="BD173" s="4">
        <f t="shared" si="31"/>
        <v>178.5</v>
      </c>
      <c r="BE173" s="4">
        <f t="shared" si="32"/>
        <v>-2.07</v>
      </c>
      <c r="BH173" s="4">
        <f t="shared" si="33"/>
        <v>0</v>
      </c>
      <c r="BI173" s="13" t="str">
        <f t="shared" si="55"/>
        <v/>
      </c>
      <c r="BJ173" s="4" t="str">
        <f t="shared" si="35"/>
        <v/>
      </c>
      <c r="BL173" s="2">
        <f t="shared" si="48"/>
        <v>59.5</v>
      </c>
      <c r="BM173" s="4">
        <f t="shared" si="36"/>
        <v>178.5</v>
      </c>
      <c r="BN173" s="4">
        <f t="shared" si="37"/>
        <v>-2.07</v>
      </c>
      <c r="BQ173" s="4">
        <f t="shared" si="38"/>
        <v>0</v>
      </c>
      <c r="BR173" s="13" t="str">
        <f t="shared" si="56"/>
        <v/>
      </c>
      <c r="BS173" s="4" t="str">
        <f t="shared" si="40"/>
        <v/>
      </c>
    </row>
    <row r="174">
      <c r="A174" s="2">
        <f t="shared" si="41"/>
        <v>60</v>
      </c>
      <c r="B174" s="4">
        <f t="shared" si="1"/>
        <v>180</v>
      </c>
      <c r="C174" s="4">
        <f t="shared" si="2"/>
        <v>-2.1</v>
      </c>
      <c r="D174" s="4">
        <f>149.75-1/32</f>
        <v>149.71875</v>
      </c>
      <c r="E174" s="4">
        <f>154.125+1/32</f>
        <v>154.15625</v>
      </c>
      <c r="F174" s="4">
        <f t="shared" si="3"/>
        <v>4.4375</v>
      </c>
      <c r="G174" s="13">
        <f t="shared" si="49"/>
        <v>1</v>
      </c>
      <c r="H174" s="4">
        <f t="shared" si="5"/>
        <v>0</v>
      </c>
      <c r="J174" s="2">
        <f t="shared" si="42"/>
        <v>60</v>
      </c>
      <c r="K174" s="4">
        <f t="shared" si="6"/>
        <v>180</v>
      </c>
      <c r="L174" s="4">
        <f t="shared" si="7"/>
        <v>-2.1</v>
      </c>
      <c r="M174" s="2">
        <v>149.75</v>
      </c>
      <c r="N174" s="4">
        <f>154+3/16</f>
        <v>154.1875</v>
      </c>
      <c r="O174" s="4">
        <f t="shared" si="8"/>
        <v>4.4375</v>
      </c>
      <c r="P174" s="13">
        <f t="shared" si="50"/>
        <v>1</v>
      </c>
      <c r="Q174" s="4">
        <f t="shared" si="10"/>
        <v>0</v>
      </c>
      <c r="S174" s="2">
        <f t="shared" si="43"/>
        <v>60</v>
      </c>
      <c r="T174" s="4">
        <f t="shared" si="11"/>
        <v>180</v>
      </c>
      <c r="U174" s="4">
        <f t="shared" si="12"/>
        <v>-2.1</v>
      </c>
      <c r="V174" s="2">
        <v>149.75</v>
      </c>
      <c r="W174" s="2">
        <v>154.125</v>
      </c>
      <c r="X174" s="4">
        <f t="shared" si="13"/>
        <v>4.375</v>
      </c>
      <c r="Y174" s="13">
        <f t="shared" si="51"/>
        <v>1</v>
      </c>
      <c r="Z174" s="4">
        <f t="shared" si="15"/>
        <v>0</v>
      </c>
      <c r="AB174" s="2">
        <f t="shared" si="44"/>
        <v>60</v>
      </c>
      <c r="AC174" s="4">
        <f t="shared" si="16"/>
        <v>180</v>
      </c>
      <c r="AD174" s="4">
        <f t="shared" si="17"/>
        <v>-2.1</v>
      </c>
      <c r="AE174" s="2">
        <v>149.75</v>
      </c>
      <c r="AF174" s="2">
        <v>154.125</v>
      </c>
      <c r="AG174" s="4">
        <f t="shared" si="18"/>
        <v>4.375</v>
      </c>
      <c r="AH174" s="13">
        <f t="shared" si="52"/>
        <v>1</v>
      </c>
      <c r="AI174" s="4">
        <f t="shared" si="20"/>
        <v>0</v>
      </c>
      <c r="AK174" s="2">
        <f t="shared" si="45"/>
        <v>60</v>
      </c>
      <c r="AL174" s="4">
        <f t="shared" si="21"/>
        <v>180</v>
      </c>
      <c r="AM174" s="4">
        <f t="shared" si="22"/>
        <v>-2.1</v>
      </c>
      <c r="AP174" s="4">
        <f t="shared" si="23"/>
        <v>0</v>
      </c>
      <c r="AQ174" s="13" t="str">
        <f t="shared" si="53"/>
        <v/>
      </c>
      <c r="AR174" s="4" t="str">
        <f t="shared" si="25"/>
        <v/>
      </c>
      <c r="AT174" s="2">
        <f t="shared" si="46"/>
        <v>60</v>
      </c>
      <c r="AU174" s="4">
        <f t="shared" si="26"/>
        <v>180</v>
      </c>
      <c r="AV174" s="4">
        <f t="shared" si="27"/>
        <v>-2.1</v>
      </c>
      <c r="AY174" s="4">
        <f t="shared" si="28"/>
        <v>0</v>
      </c>
      <c r="AZ174" s="13" t="str">
        <f t="shared" si="54"/>
        <v/>
      </c>
      <c r="BA174" s="4" t="str">
        <f t="shared" si="30"/>
        <v/>
      </c>
      <c r="BC174" s="2">
        <f t="shared" si="47"/>
        <v>60</v>
      </c>
      <c r="BD174" s="4">
        <f t="shared" si="31"/>
        <v>180</v>
      </c>
      <c r="BE174" s="4">
        <f t="shared" si="32"/>
        <v>-2.1</v>
      </c>
      <c r="BH174" s="4">
        <f t="shared" si="33"/>
        <v>0</v>
      </c>
      <c r="BI174" s="13" t="str">
        <f t="shared" si="55"/>
        <v/>
      </c>
      <c r="BJ174" s="4" t="str">
        <f t="shared" si="35"/>
        <v/>
      </c>
      <c r="BL174" s="2">
        <f t="shared" si="48"/>
        <v>60</v>
      </c>
      <c r="BM174" s="4">
        <f t="shared" si="36"/>
        <v>180</v>
      </c>
      <c r="BN174" s="4">
        <f t="shared" si="37"/>
        <v>-2.1</v>
      </c>
      <c r="BQ174" s="4">
        <f t="shared" si="38"/>
        <v>0</v>
      </c>
      <c r="BR174" s="13" t="str">
        <f t="shared" si="56"/>
        <v/>
      </c>
      <c r="BS174" s="4" t="str">
        <f t="shared" si="40"/>
        <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13"/>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5" max="25" width="6.13"/>
    <col customWidth="1" min="26" max="27" width="12.63"/>
    <col customWidth="1" min="28" max="28" width="10.75"/>
    <col customWidth="1" min="29" max="30" width="6.13"/>
    <col customWidth="1" min="31" max="31" width="10.25"/>
    <col customWidth="1" min="32" max="32" width="10.75"/>
    <col customWidth="1" min="33" max="33" width="10.5"/>
    <col customWidth="1" min="34" max="34" width="6.13"/>
    <col customWidth="1" min="35" max="36" width="12.63"/>
    <col customWidth="1" min="37" max="37" width="15.63"/>
    <col customWidth="1" min="38" max="38" width="6.88"/>
    <col customWidth="1" min="39" max="39" width="6.13"/>
    <col customWidth="1" min="40" max="40" width="9.25"/>
    <col customWidth="1" min="41" max="41" width="9.75"/>
    <col customWidth="1" min="42" max="42" width="11.63"/>
    <col customWidth="1" min="43" max="43" width="6.13"/>
    <col customWidth="1" min="44" max="45" width="12.63"/>
    <col customWidth="1" min="46" max="46" width="13.13"/>
    <col customWidth="1" min="47" max="47" width="7.88"/>
    <col customWidth="1" min="48" max="48" width="6.13"/>
    <col customWidth="1" min="49" max="49" width="8.0"/>
    <col customWidth="1" min="50" max="50" width="9.0"/>
    <col customWidth="1" min="51" max="51" width="12.25"/>
    <col customWidth="1" min="52" max="52" width="6.13"/>
    <col customWidth="1" min="53" max="55" width="12.63"/>
    <col customWidth="1" min="56" max="56" width="6.13"/>
    <col customWidth="1" min="57" max="57" width="9.38"/>
    <col customWidth="1" min="58" max="58" width="7.63"/>
    <col customWidth="1" min="59" max="59" width="8.0"/>
    <col customWidth="1" min="60" max="60" width="11.25"/>
    <col customWidth="1" min="61" max="61" width="6.13"/>
    <col customWidth="1" min="62" max="62" width="12.63"/>
    <col customWidth="1" min="63" max="63" width="9.38"/>
    <col customWidth="1" min="64" max="64" width="12.63"/>
    <col customWidth="1" min="65" max="65" width="6.13"/>
    <col customWidth="1" min="66" max="66" width="8.25"/>
    <col customWidth="1" min="67" max="68" width="8.88"/>
    <col customWidth="1" min="69" max="69" width="10.5"/>
    <col customWidth="1" min="70" max="70" width="6.13"/>
    <col customWidth="1" min="71" max="74" width="12.63"/>
    <col customWidth="1" min="75" max="75" width="7.0"/>
    <col customWidth="1" min="76" max="76" width="6.63"/>
    <col customWidth="1" min="77" max="78" width="12.63"/>
    <col customWidth="1" min="79" max="79" width="10.5"/>
    <col customWidth="1" min="80" max="80" width="6.13"/>
    <col customWidth="1" min="81" max="83" width="12.63"/>
    <col customWidth="1" min="84" max="84" width="6.13"/>
    <col customWidth="1" min="85" max="85" width="6.63"/>
    <col customWidth="1" min="86" max="87" width="12.63"/>
    <col customWidth="1" min="88" max="88" width="10.5"/>
    <col customWidth="1" min="89" max="89" width="6.13"/>
    <col customWidth="1" min="90" max="91" width="12.63"/>
  </cols>
  <sheetData>
    <row r="1">
      <c r="A1" s="1" t="s">
        <v>0</v>
      </c>
      <c r="D1" s="2"/>
    </row>
    <row r="2">
      <c r="A2" s="2" t="s">
        <v>1</v>
      </c>
      <c r="B2" s="2" t="s">
        <v>115</v>
      </c>
      <c r="D2" s="1" t="s">
        <v>3</v>
      </c>
    </row>
    <row r="3">
      <c r="A3" s="2" t="s">
        <v>4</v>
      </c>
      <c r="B3" s="28">
        <v>5.0</v>
      </c>
      <c r="D3" s="2" t="s">
        <v>5</v>
      </c>
    </row>
    <row r="4">
      <c r="A4" s="2" t="s">
        <v>40</v>
      </c>
      <c r="B4" s="2">
        <v>2.5</v>
      </c>
      <c r="D4" s="2" t="s">
        <v>7</v>
      </c>
    </row>
    <row r="5">
      <c r="A5" s="2" t="s">
        <v>6</v>
      </c>
      <c r="B5" s="2">
        <v>4.0</v>
      </c>
      <c r="D5" s="2" t="s">
        <v>9</v>
      </c>
    </row>
    <row r="6">
      <c r="A6" s="2" t="s">
        <v>8</v>
      </c>
      <c r="B6" s="4">
        <f>B5/2</f>
        <v>2</v>
      </c>
      <c r="D6" s="2" t="s">
        <v>43</v>
      </c>
    </row>
    <row r="7">
      <c r="A7" s="39"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43.22967731</v>
      </c>
    </row>
    <row r="12">
      <c r="A12" s="2" t="s">
        <v>19</v>
      </c>
      <c r="B12" s="7">
        <f>B11*(B3/100)/(0.000015)</f>
        <v>144098.9244</v>
      </c>
      <c r="D12" s="1" t="s">
        <v>119</v>
      </c>
    </row>
    <row r="13">
      <c r="A13" s="9" t="s">
        <v>20</v>
      </c>
      <c r="B13" s="2">
        <v>2.99</v>
      </c>
      <c r="D13" s="2">
        <v>0.98</v>
      </c>
    </row>
    <row r="14">
      <c r="A14" s="1"/>
      <c r="B14" s="8"/>
      <c r="E14" s="2"/>
    </row>
    <row r="15">
      <c r="A15" s="1" t="s">
        <v>21</v>
      </c>
      <c r="B15" s="8"/>
    </row>
    <row r="16">
      <c r="A16" s="2"/>
    </row>
    <row r="17">
      <c r="A17" s="1" t="s">
        <v>22</v>
      </c>
      <c r="B17" s="2" t="s">
        <v>46</v>
      </c>
      <c r="J17" s="1" t="s">
        <v>23</v>
      </c>
      <c r="K17" s="2" t="s">
        <v>46</v>
      </c>
      <c r="S17" s="1" t="s">
        <v>24</v>
      </c>
      <c r="T17" s="2" t="s">
        <v>46</v>
      </c>
      <c r="U17" s="43">
        <v>44849.0</v>
      </c>
      <c r="AB17" s="1" t="s">
        <v>25</v>
      </c>
      <c r="AC17" s="2" t="s">
        <v>46</v>
      </c>
      <c r="AD17" s="2" t="s">
        <v>120</v>
      </c>
      <c r="AK17" s="1" t="s">
        <v>121</v>
      </c>
      <c r="AL17" s="2" t="s">
        <v>46</v>
      </c>
      <c r="AM17" s="2" t="s">
        <v>120</v>
      </c>
      <c r="AT17" s="1" t="s">
        <v>122</v>
      </c>
      <c r="AU17" s="2" t="s">
        <v>46</v>
      </c>
      <c r="AV17" s="2" t="s">
        <v>123</v>
      </c>
      <c r="BC17" s="1" t="s">
        <v>86</v>
      </c>
      <c r="BD17" s="2" t="s">
        <v>46</v>
      </c>
      <c r="BE17" s="2" t="s">
        <v>123</v>
      </c>
      <c r="BL17" s="37" t="s">
        <v>87</v>
      </c>
      <c r="BM17" s="2" t="s">
        <v>46</v>
      </c>
      <c r="BN17" s="34" t="s">
        <v>124</v>
      </c>
      <c r="BO17" s="15"/>
      <c r="BP17" s="15"/>
      <c r="BQ17" s="15"/>
      <c r="BR17" s="15"/>
      <c r="BT17" s="15"/>
      <c r="BU17" s="15"/>
      <c r="BV17" s="1" t="s">
        <v>84</v>
      </c>
      <c r="BW17" s="2" t="s">
        <v>46</v>
      </c>
      <c r="CE17" s="1" t="s">
        <v>85</v>
      </c>
      <c r="CF17" s="2" t="s">
        <v>46</v>
      </c>
    </row>
    <row r="18">
      <c r="A18" s="9" t="s">
        <v>26</v>
      </c>
      <c r="B18" s="2">
        <v>4.5</v>
      </c>
      <c r="D18" s="2" t="s">
        <v>47</v>
      </c>
      <c r="E18" s="4">
        <f>pi()*((0.5)^2-((($B$3-2*$B$4)/$B$3)*0.5)^2)</f>
        <v>0.7853981634</v>
      </c>
      <c r="H18" s="2" t="s">
        <v>48</v>
      </c>
      <c r="J18" s="9" t="s">
        <v>26</v>
      </c>
      <c r="K18" s="2">
        <f>B18</f>
        <v>4.5</v>
      </c>
      <c r="M18" s="2" t="s">
        <v>47</v>
      </c>
      <c r="N18" s="4">
        <f>pi()*((0.5)^2-((($B$3-2*$B$4)/$B$3)*0.5)^2)</f>
        <v>0.7853981634</v>
      </c>
      <c r="Q18" s="2" t="s">
        <v>48</v>
      </c>
      <c r="S18" s="9" t="s">
        <v>26</v>
      </c>
      <c r="T18" s="2">
        <f>B18</f>
        <v>4.5</v>
      </c>
      <c r="V18" s="2" t="s">
        <v>47</v>
      </c>
      <c r="W18" s="4">
        <f>pi()*((0.5)^2-((($B$3-2*$B$4)/$B$3)*0.5)^2)</f>
        <v>0.7853981634</v>
      </c>
      <c r="Z18" s="2" t="s">
        <v>48</v>
      </c>
      <c r="AB18" s="9" t="s">
        <v>26</v>
      </c>
      <c r="AC18" s="2">
        <f>K18</f>
        <v>4.5</v>
      </c>
      <c r="AE18" s="2" t="s">
        <v>47</v>
      </c>
      <c r="AF18" s="4">
        <f>pi()*((0.5)^2-((($B$3-2*$B$4)/$B$3)*0.5)^2)</f>
        <v>0.7853981634</v>
      </c>
      <c r="AI18" s="2" t="s">
        <v>48</v>
      </c>
      <c r="AK18" s="9" t="s">
        <v>26</v>
      </c>
      <c r="AL18" s="2">
        <v>4.40625</v>
      </c>
      <c r="AN18" s="2" t="s">
        <v>47</v>
      </c>
      <c r="AO18" s="4">
        <f>pi()*((0.5)^2-((($B$3-2*$B$4)/$B$3)*0.5)^2)</f>
        <v>0.7853981634</v>
      </c>
      <c r="AR18" s="2" t="s">
        <v>48</v>
      </c>
      <c r="AT18" s="9" t="s">
        <v>26</v>
      </c>
      <c r="AU18" s="2">
        <v>4.5</v>
      </c>
      <c r="AW18" s="2" t="s">
        <v>47</v>
      </c>
      <c r="AX18" s="4">
        <f>pi()*((0.5)^2-((($B$3-2*$B$4)/$B$3)*0.5)^2)</f>
        <v>0.7853981634</v>
      </c>
      <c r="BA18" s="2" t="s">
        <v>48</v>
      </c>
      <c r="BC18" s="9" t="s">
        <v>26</v>
      </c>
      <c r="BD18" s="2">
        <v>4.5</v>
      </c>
      <c r="BF18" s="2" t="s">
        <v>47</v>
      </c>
      <c r="BG18" s="4">
        <f>pi()*((0.5)^2-((($B$3-2*$B$4)/$B$3)*0.5)^2)</f>
        <v>0.7853981634</v>
      </c>
      <c r="BJ18" s="2" t="s">
        <v>48</v>
      </c>
      <c r="BL18" s="16" t="s">
        <v>26</v>
      </c>
      <c r="BM18" s="19">
        <v>4.5</v>
      </c>
      <c r="BN18" s="17"/>
      <c r="BO18" s="2" t="s">
        <v>47</v>
      </c>
      <c r="BP18" s="4">
        <f>pi()*((0.5)^2-((($B$3-2*$B$4)/$B$3)*0.5)^2)</f>
        <v>0.7853981634</v>
      </c>
      <c r="BQ18" s="17"/>
      <c r="BR18" s="17"/>
      <c r="BS18" s="2" t="s">
        <v>48</v>
      </c>
      <c r="BT18" s="17"/>
      <c r="BU18" s="17"/>
      <c r="BV18" s="9" t="s">
        <v>26</v>
      </c>
      <c r="BW18" s="2">
        <v>4.40625</v>
      </c>
      <c r="BY18" s="2" t="s">
        <v>47</v>
      </c>
      <c r="BZ18" s="4">
        <f>pi()*((0.5)^2-((($B$3-2*$B$4)/$B$3)*0.5)^2)</f>
        <v>0.7853981634</v>
      </c>
      <c r="CC18" s="2" t="s">
        <v>48</v>
      </c>
      <c r="CE18" s="9" t="s">
        <v>26</v>
      </c>
      <c r="CF18" s="2">
        <v>4.5</v>
      </c>
      <c r="CH18" s="2" t="s">
        <v>47</v>
      </c>
      <c r="CI18" s="4">
        <f>pi()*((0.5)^2-((($B$3-2*$B$4)/$B$3)*0.5)^2)</f>
        <v>0.7853981634</v>
      </c>
      <c r="CL18" s="2" t="s">
        <v>48</v>
      </c>
    </row>
    <row r="19">
      <c r="A19" s="9" t="s">
        <v>27</v>
      </c>
      <c r="B19" s="2">
        <v>9.5</v>
      </c>
      <c r="D19" s="2" t="s">
        <v>49</v>
      </c>
      <c r="E19" s="4">
        <f>0.5*sum(H24:H174)</f>
        <v>0.0520211025</v>
      </c>
      <c r="H19" s="2">
        <f>$D$13</f>
        <v>0.98</v>
      </c>
      <c r="J19" s="9" t="s">
        <v>27</v>
      </c>
      <c r="K19" s="2">
        <v>14.3</v>
      </c>
      <c r="M19" s="2" t="s">
        <v>49</v>
      </c>
      <c r="N19" s="4">
        <f>0.5*sum(Q24:Q174)</f>
        <v>0</v>
      </c>
      <c r="Q19" s="2">
        <f>$D$13</f>
        <v>0.98</v>
      </c>
      <c r="S19" s="9" t="s">
        <v>27</v>
      </c>
      <c r="T19" s="2">
        <v>19.3</v>
      </c>
      <c r="V19" s="2" t="s">
        <v>49</v>
      </c>
      <c r="W19" s="4">
        <f>0.5*sum(Z24:Z174)</f>
        <v>0.445914931</v>
      </c>
      <c r="Z19" s="2">
        <f>$D$13</f>
        <v>0.98</v>
      </c>
      <c r="AB19" s="9" t="s">
        <v>27</v>
      </c>
      <c r="AC19" s="2">
        <v>24.3</v>
      </c>
      <c r="AE19" s="2" t="s">
        <v>49</v>
      </c>
      <c r="AF19" s="4">
        <f>0.5*sum(AI24:AI174)</f>
        <v>0.4465671736</v>
      </c>
      <c r="AI19" s="2">
        <f>$D$13</f>
        <v>0.98</v>
      </c>
      <c r="AK19" s="9" t="s">
        <v>27</v>
      </c>
      <c r="AL19" s="2">
        <v>29.3</v>
      </c>
      <c r="AN19" s="2" t="s">
        <v>49</v>
      </c>
      <c r="AO19" s="4">
        <f t="shared" ref="AO19:AP19" si="1">0.5*sum(AR24:AR174)</f>
        <v>0.3943041915</v>
      </c>
      <c r="AP19" s="4">
        <f t="shared" si="1"/>
        <v>0</v>
      </c>
      <c r="AR19" s="2">
        <f>$D$13</f>
        <v>0.98</v>
      </c>
      <c r="AT19" s="9" t="s">
        <v>27</v>
      </c>
      <c r="AU19" s="2">
        <v>34.3</v>
      </c>
      <c r="AW19" s="2" t="s">
        <v>49</v>
      </c>
      <c r="AX19" s="4">
        <f>0.5*sum(BA24:BA174)</f>
        <v>0.4124989892</v>
      </c>
      <c r="BA19" s="2">
        <f>$D$13</f>
        <v>0.98</v>
      </c>
      <c r="BC19" s="9" t="s">
        <v>27</v>
      </c>
      <c r="BD19" s="2">
        <v>39.3</v>
      </c>
      <c r="BF19" s="2" t="s">
        <v>49</v>
      </c>
      <c r="BG19" s="4">
        <f>0.5*sum(BJ24:BJ174)</f>
        <v>0.4322513886</v>
      </c>
      <c r="BJ19" s="2">
        <f>$D$13</f>
        <v>0.98</v>
      </c>
      <c r="BL19" s="16" t="s">
        <v>27</v>
      </c>
      <c r="BM19" s="38">
        <v>44.3</v>
      </c>
      <c r="BN19" s="17"/>
      <c r="BO19" s="2" t="s">
        <v>49</v>
      </c>
      <c r="BP19" s="4">
        <f>0.5*sum(BS24:BS174)</f>
        <v>0.3397406869</v>
      </c>
      <c r="BQ19" s="17"/>
      <c r="BR19" s="17"/>
      <c r="BS19" s="2">
        <f>$D$13</f>
        <v>0.98</v>
      </c>
      <c r="BT19" s="17"/>
      <c r="BU19" s="17"/>
      <c r="BV19" s="9" t="s">
        <v>27</v>
      </c>
      <c r="BW19" s="2">
        <v>29.3</v>
      </c>
      <c r="BY19" s="2" t="s">
        <v>49</v>
      </c>
      <c r="BZ19" s="4">
        <f>0.5*sum(CC24:CC174)</f>
        <v>0.4393400856</v>
      </c>
      <c r="CC19" s="2">
        <f>$D$13</f>
        <v>0.98</v>
      </c>
      <c r="CE19" s="9" t="s">
        <v>27</v>
      </c>
      <c r="CF19" s="2">
        <v>34.3</v>
      </c>
      <c r="CH19" s="2" t="s">
        <v>49</v>
      </c>
      <c r="CI19" s="4">
        <f>0.5*sum(CL24:CL174)</f>
        <v>0.4374814501</v>
      </c>
      <c r="CL19" s="2">
        <f>$D$13</f>
        <v>0.98</v>
      </c>
    </row>
    <row r="20">
      <c r="A20" s="2" t="s">
        <v>28</v>
      </c>
      <c r="B20" s="12">
        <f>convert($B6,"in","cm")+B19-$B7-convert($B9,"in","cm")</f>
        <v>5.2625</v>
      </c>
      <c r="D20" s="2" t="s">
        <v>50</v>
      </c>
      <c r="E20" s="4">
        <f>E19/(0.5*E18)</f>
        <v>0.1324706497</v>
      </c>
      <c r="J20" s="2" t="s">
        <v>28</v>
      </c>
      <c r="K20" s="12">
        <f>convert($B6,"in","cm")+K19-$B7-convert($B9,"in","cm")</f>
        <v>10.0625</v>
      </c>
      <c r="M20" s="2" t="s">
        <v>50</v>
      </c>
      <c r="N20" s="4">
        <f>N19/(0.5*N18)</f>
        <v>0</v>
      </c>
      <c r="S20" s="2" t="s">
        <v>28</v>
      </c>
      <c r="T20" s="12">
        <f>convert($B6,"in","cm")+T19-$B7-convert($B9,"in","cm")</f>
        <v>15.0625</v>
      </c>
      <c r="V20" s="2" t="s">
        <v>50</v>
      </c>
      <c r="W20" s="4">
        <f>W19/(0.5*W18)</f>
        <v>1.135513048</v>
      </c>
      <c r="AB20" s="2" t="s">
        <v>28</v>
      </c>
      <c r="AC20" s="12">
        <f>convert($B6,"in","cm")+AC19-$B7-convert($B9,"in","cm")</f>
        <v>20.0625</v>
      </c>
      <c r="AE20" s="2" t="s">
        <v>50</v>
      </c>
      <c r="AF20" s="4">
        <f>AF19/(0.5*AF18)</f>
        <v>1.13717397</v>
      </c>
      <c r="AK20" s="2" t="s">
        <v>28</v>
      </c>
      <c r="AL20" s="12">
        <f>convert($B6,"in","cm")+AL19-$B7-convert($B9,"in","cm")</f>
        <v>25.0625</v>
      </c>
      <c r="AN20" s="2" t="s">
        <v>50</v>
      </c>
      <c r="AO20" s="4">
        <f>AO19/(0.5*AO18)</f>
        <v>1.004087378</v>
      </c>
      <c r="AT20" s="2" t="s">
        <v>28</v>
      </c>
      <c r="AU20" s="12">
        <f>convert($B6,"in","cm")+AU19-$B7-convert($B9,"in","cm")</f>
        <v>30.0625</v>
      </c>
      <c r="AW20" s="2" t="s">
        <v>50</v>
      </c>
      <c r="AX20" s="4">
        <f>AX19/(0.5*AX18)</f>
        <v>1.05042005</v>
      </c>
      <c r="BC20" s="2" t="s">
        <v>28</v>
      </c>
      <c r="BD20" s="12">
        <f>convert($B6,"in","cm")+BD19-$B7-convert($B9,"in","cm")</f>
        <v>35.0625</v>
      </c>
      <c r="BF20" s="2" t="s">
        <v>50</v>
      </c>
      <c r="BG20" s="4">
        <f>BG19/(0.5*BG18)</f>
        <v>1.100719123</v>
      </c>
      <c r="BL20" s="15" t="s">
        <v>28</v>
      </c>
      <c r="BM20" s="18">
        <f>convert($B6,"in","cm")+BM19-$B7-convert($B9,"in","cm")</f>
        <v>40.0625</v>
      </c>
      <c r="BN20" s="15"/>
      <c r="BO20" s="2" t="s">
        <v>50</v>
      </c>
      <c r="BP20" s="4">
        <f>BP19/(0.5*BP18)</f>
        <v>0.8651425551</v>
      </c>
      <c r="BQ20" s="15"/>
      <c r="BR20" s="15"/>
      <c r="BT20" s="15"/>
      <c r="BU20" s="15"/>
      <c r="BV20" s="2" t="s">
        <v>28</v>
      </c>
      <c r="BW20" s="12">
        <f>convert($B6,"in","cm")+BW19-$B7-convert($B9,"in","cm")</f>
        <v>25.0625</v>
      </c>
      <c r="BY20" s="2" t="s">
        <v>50</v>
      </c>
      <c r="BZ20" s="4">
        <f>BZ19/(0.5*BZ18)</f>
        <v>1.118770341</v>
      </c>
      <c r="CE20" s="2" t="s">
        <v>28</v>
      </c>
      <c r="CF20" s="12">
        <f>convert($B6,"in","cm")+CF19-$B7-convert($B9,"in","cm")</f>
        <v>30.0625</v>
      </c>
      <c r="CH20" s="2" t="s">
        <v>50</v>
      </c>
      <c r="CI20" s="4">
        <f>CI19/(0.5*CI18)</f>
        <v>1.114037365</v>
      </c>
    </row>
    <row r="21">
      <c r="A21" s="2" t="s">
        <v>29</v>
      </c>
      <c r="B21" s="4">
        <f>B20/$B3</f>
        <v>1.0525</v>
      </c>
      <c r="H21" s="2" t="s">
        <v>51</v>
      </c>
      <c r="J21" s="2" t="s">
        <v>29</v>
      </c>
      <c r="K21" s="4">
        <f>K20/$B3</f>
        <v>2.0125</v>
      </c>
      <c r="Q21" s="2" t="s">
        <v>51</v>
      </c>
      <c r="S21" s="2" t="s">
        <v>29</v>
      </c>
      <c r="T21" s="4">
        <f>T20/$B3</f>
        <v>3.0125</v>
      </c>
      <c r="Z21" s="2" t="s">
        <v>51</v>
      </c>
      <c r="AB21" s="2" t="s">
        <v>29</v>
      </c>
      <c r="AC21" s="4">
        <f>AC20/$B3</f>
        <v>4.0125</v>
      </c>
      <c r="AI21" s="2" t="s">
        <v>51</v>
      </c>
      <c r="AK21" s="2" t="s">
        <v>29</v>
      </c>
      <c r="AL21" s="4">
        <f>AL20/$B3</f>
        <v>5.0125</v>
      </c>
      <c r="AR21" s="2" t="s">
        <v>51</v>
      </c>
      <c r="AT21" s="2" t="s">
        <v>29</v>
      </c>
      <c r="AU21" s="4">
        <f>AU20/$B3</f>
        <v>6.0125</v>
      </c>
      <c r="BA21" s="2" t="s">
        <v>51</v>
      </c>
      <c r="BC21" s="2" t="s">
        <v>29</v>
      </c>
      <c r="BD21" s="4">
        <f>BD20/$B3</f>
        <v>7.0125</v>
      </c>
      <c r="BJ21" s="2" t="s">
        <v>51</v>
      </c>
      <c r="BL21" s="15" t="s">
        <v>29</v>
      </c>
      <c r="BM21" s="19">
        <f>BM20/$B3</f>
        <v>8.0125</v>
      </c>
      <c r="BN21" s="17"/>
      <c r="BO21" s="17"/>
      <c r="BP21" s="17"/>
      <c r="BQ21" s="17"/>
      <c r="BR21" s="17"/>
      <c r="BS21" s="2" t="s">
        <v>51</v>
      </c>
      <c r="BT21" s="17"/>
      <c r="BU21" s="17"/>
      <c r="BV21" s="2" t="s">
        <v>29</v>
      </c>
      <c r="BW21" s="4">
        <f>BW20/$B3</f>
        <v>5.0125</v>
      </c>
      <c r="CC21" s="2" t="s">
        <v>51</v>
      </c>
      <c r="CE21" s="2" t="s">
        <v>29</v>
      </c>
      <c r="CF21" s="4">
        <f>CF20/$B3</f>
        <v>6.0125</v>
      </c>
      <c r="CL21" s="2" t="s">
        <v>51</v>
      </c>
    </row>
    <row r="22">
      <c r="A22" s="9" t="s">
        <v>30</v>
      </c>
      <c r="B22" s="2">
        <f>27*3</f>
        <v>81</v>
      </c>
      <c r="C22" s="2"/>
      <c r="H22" s="20" t="s">
        <v>52</v>
      </c>
      <c r="J22" s="9" t="s">
        <v>30</v>
      </c>
      <c r="K22" s="19">
        <f>27*3</f>
        <v>81</v>
      </c>
      <c r="L22" s="17"/>
      <c r="Q22" s="20" t="s">
        <v>52</v>
      </c>
      <c r="S22" s="9" t="s">
        <v>30</v>
      </c>
      <c r="T22" s="2">
        <f>27*3</f>
        <v>81</v>
      </c>
      <c r="U22" s="2"/>
      <c r="Z22" s="20" t="s">
        <v>52</v>
      </c>
      <c r="AB22" s="9" t="s">
        <v>30</v>
      </c>
      <c r="AC22" s="2">
        <f>27*3</f>
        <v>81</v>
      </c>
      <c r="AD22" s="2"/>
      <c r="AI22" s="20" t="s">
        <v>52</v>
      </c>
      <c r="AK22" s="9" t="s">
        <v>30</v>
      </c>
      <c r="AL22" s="2">
        <f>27*3</f>
        <v>81</v>
      </c>
      <c r="AM22" s="2"/>
      <c r="AR22" s="20" t="s">
        <v>52</v>
      </c>
      <c r="AT22" s="9" t="s">
        <v>30</v>
      </c>
      <c r="AU22" s="2">
        <f>26*3</f>
        <v>78</v>
      </c>
      <c r="AV22" s="2"/>
      <c r="BA22" s="20" t="s">
        <v>52</v>
      </c>
      <c r="BC22" s="9" t="s">
        <v>30</v>
      </c>
      <c r="BD22" s="2">
        <f>26*3</f>
        <v>78</v>
      </c>
      <c r="BE22" s="2"/>
      <c r="BJ22" s="20" t="s">
        <v>52</v>
      </c>
      <c r="BL22" s="16" t="s">
        <v>30</v>
      </c>
      <c r="BM22" s="2">
        <f>26*3</f>
        <v>78</v>
      </c>
      <c r="BN22" s="2"/>
      <c r="BO22" s="17"/>
      <c r="BP22" s="17"/>
      <c r="BQ22" s="17"/>
      <c r="BR22" s="17"/>
      <c r="BS22" s="20" t="s">
        <v>52</v>
      </c>
      <c r="BT22" s="17"/>
      <c r="BU22" s="17"/>
      <c r="BV22" s="9" t="s">
        <v>30</v>
      </c>
      <c r="BW22" s="2">
        <f>25*3</f>
        <v>75</v>
      </c>
      <c r="BX22" s="2"/>
      <c r="CC22" s="20" t="s">
        <v>52</v>
      </c>
      <c r="CE22" s="9" t="s">
        <v>30</v>
      </c>
      <c r="CF22" s="2">
        <f>25*3</f>
        <v>75</v>
      </c>
      <c r="CG22" s="2"/>
      <c r="CL22" s="20" t="s">
        <v>52</v>
      </c>
    </row>
    <row r="23">
      <c r="A23" s="1" t="s">
        <v>31</v>
      </c>
      <c r="B23" s="1" t="s">
        <v>32</v>
      </c>
      <c r="C23" s="1" t="s">
        <v>33</v>
      </c>
      <c r="D23" s="1" t="s">
        <v>34</v>
      </c>
      <c r="E23" s="1" t="s">
        <v>35</v>
      </c>
      <c r="F23" s="1" t="s">
        <v>36</v>
      </c>
      <c r="G23" s="1" t="s">
        <v>37</v>
      </c>
      <c r="H23" s="1" t="s">
        <v>54</v>
      </c>
      <c r="I23" s="8"/>
      <c r="J23" s="1" t="s">
        <v>31</v>
      </c>
      <c r="K23" s="23" t="s">
        <v>32</v>
      </c>
      <c r="L23" s="23" t="s">
        <v>33</v>
      </c>
      <c r="M23" s="1" t="s">
        <v>34</v>
      </c>
      <c r="N23" s="1" t="s">
        <v>35</v>
      </c>
      <c r="O23" s="1" t="s">
        <v>36</v>
      </c>
      <c r="P23" s="1" t="s">
        <v>37</v>
      </c>
      <c r="Q23" s="1" t="s">
        <v>54</v>
      </c>
      <c r="R23" s="8"/>
      <c r="S23" s="1" t="s">
        <v>31</v>
      </c>
      <c r="T23" s="1" t="s">
        <v>32</v>
      </c>
      <c r="U23" s="1" t="s">
        <v>33</v>
      </c>
      <c r="V23" s="1" t="s">
        <v>34</v>
      </c>
      <c r="W23" s="1" t="s">
        <v>35</v>
      </c>
      <c r="X23" s="1" t="s">
        <v>36</v>
      </c>
      <c r="Y23" s="1" t="s">
        <v>37</v>
      </c>
      <c r="Z23" s="1" t="s">
        <v>54</v>
      </c>
      <c r="AA23" s="1"/>
      <c r="AB23" s="1" t="s">
        <v>31</v>
      </c>
      <c r="AC23" s="1" t="s">
        <v>32</v>
      </c>
      <c r="AD23" s="1" t="s">
        <v>33</v>
      </c>
      <c r="AE23" s="1" t="s">
        <v>34</v>
      </c>
      <c r="AF23" s="1" t="s">
        <v>35</v>
      </c>
      <c r="AG23" s="1" t="s">
        <v>36</v>
      </c>
      <c r="AH23" s="1" t="s">
        <v>37</v>
      </c>
      <c r="AI23" s="1" t="s">
        <v>54</v>
      </c>
      <c r="AJ23" s="1"/>
      <c r="AK23" s="1" t="s">
        <v>31</v>
      </c>
      <c r="AL23" s="1" t="s">
        <v>32</v>
      </c>
      <c r="AM23" s="1" t="s">
        <v>33</v>
      </c>
      <c r="AN23" s="1" t="s">
        <v>34</v>
      </c>
      <c r="AO23" s="1" t="s">
        <v>35</v>
      </c>
      <c r="AP23" s="1" t="s">
        <v>36</v>
      </c>
      <c r="AQ23" s="1" t="s">
        <v>37</v>
      </c>
      <c r="AR23" s="1" t="s">
        <v>54</v>
      </c>
      <c r="AS23" s="1"/>
      <c r="AT23" s="1" t="s">
        <v>31</v>
      </c>
      <c r="AU23" s="1" t="s">
        <v>32</v>
      </c>
      <c r="AV23" s="1" t="s">
        <v>33</v>
      </c>
      <c r="AW23" s="1" t="s">
        <v>34</v>
      </c>
      <c r="AX23" s="1" t="s">
        <v>35</v>
      </c>
      <c r="AY23" s="1" t="s">
        <v>36</v>
      </c>
      <c r="AZ23" s="1" t="s">
        <v>37</v>
      </c>
      <c r="BA23" s="1" t="s">
        <v>54</v>
      </c>
      <c r="BB23" s="1"/>
      <c r="BC23" s="1" t="s">
        <v>31</v>
      </c>
      <c r="BD23" s="1" t="s">
        <v>32</v>
      </c>
      <c r="BE23" s="1" t="s">
        <v>33</v>
      </c>
      <c r="BF23" s="1" t="s">
        <v>34</v>
      </c>
      <c r="BG23" s="1" t="s">
        <v>35</v>
      </c>
      <c r="BH23" s="1" t="s">
        <v>36</v>
      </c>
      <c r="BI23" s="1" t="s">
        <v>37</v>
      </c>
      <c r="BJ23" s="1" t="s">
        <v>54</v>
      </c>
      <c r="BK23" s="1"/>
      <c r="BL23" s="23" t="s">
        <v>31</v>
      </c>
      <c r="BM23" s="1" t="s">
        <v>32</v>
      </c>
      <c r="BN23" s="1" t="s">
        <v>33</v>
      </c>
      <c r="BO23" s="23" t="s">
        <v>34</v>
      </c>
      <c r="BP23" s="23" t="s">
        <v>35</v>
      </c>
      <c r="BQ23" s="23" t="s">
        <v>36</v>
      </c>
      <c r="BR23" s="23" t="s">
        <v>37</v>
      </c>
      <c r="BS23" s="1" t="s">
        <v>54</v>
      </c>
      <c r="BT23" s="23"/>
      <c r="BU23" s="23"/>
      <c r="BV23" s="1" t="s">
        <v>31</v>
      </c>
      <c r="BW23" s="1" t="s">
        <v>32</v>
      </c>
      <c r="BX23" s="1" t="s">
        <v>33</v>
      </c>
      <c r="BY23" s="1" t="s">
        <v>34</v>
      </c>
      <c r="BZ23" s="1" t="s">
        <v>35</v>
      </c>
      <c r="CA23" s="1" t="s">
        <v>36</v>
      </c>
      <c r="CB23" s="1" t="s">
        <v>37</v>
      </c>
      <c r="CC23" s="1" t="s">
        <v>54</v>
      </c>
      <c r="CD23" s="1"/>
      <c r="CE23" s="1" t="s">
        <v>31</v>
      </c>
      <c r="CF23" s="1" t="s">
        <v>32</v>
      </c>
      <c r="CG23" s="1" t="s">
        <v>33</v>
      </c>
      <c r="CH23" s="1" t="s">
        <v>34</v>
      </c>
      <c r="CI23" s="1" t="s">
        <v>35</v>
      </c>
      <c r="CJ23" s="1" t="s">
        <v>36</v>
      </c>
      <c r="CK23" s="1" t="s">
        <v>37</v>
      </c>
      <c r="CL23" s="1" t="s">
        <v>54</v>
      </c>
      <c r="CM23" s="1"/>
    </row>
    <row r="24">
      <c r="A24" s="2">
        <v>-15.0</v>
      </c>
      <c r="B24" s="4">
        <f t="shared" ref="B24:B174" si="2">A24*3</f>
        <v>-45</v>
      </c>
      <c r="C24" s="4">
        <f t="shared" ref="C24:C174" si="3">(B$22-B24)/($B$3*10)</f>
        <v>2.52</v>
      </c>
      <c r="F24" s="4">
        <f t="shared" ref="F24:F174" si="4">E24-D24</f>
        <v>0</v>
      </c>
      <c r="G24" s="13" t="str">
        <f t="shared" ref="G24:G70" si="5">if(ISBLANK(E24), , if(E24&lt;D24,-sqrt(-F24/B$18), sqrt(F24/B$18)))</f>
        <v/>
      </c>
      <c r="H24" s="4" t="str">
        <f t="shared" ref="H24:H174" si="6">if(AND(isblank(G24), NOT(C24=0)), , PI()*if(G24&gt;H$19, 0, ifs(C24&gt;0, if(AND(isblank(G25), isblank(H25)), (C24-C26)*(C24*G24*(1-G24)+C26*G26*(1-G26)), (C24-C25)*(C24*G24*(1-G24)+C25*G25*(1-G25))), C24&lt;0, if(AND(isblank(G23), isblank(H23)), (C24-C22)*(C24*G24*(1-G24)+C22*G22*(1-G22)), (C24-C23)*(C24*G24*(1-G24)+C23*G23*(1-G23))), C24=0, 0)))</f>
        <v/>
      </c>
      <c r="J24" s="2">
        <v>-15.0</v>
      </c>
      <c r="K24" s="29">
        <f t="shared" ref="K24:K174" si="7">J24*3</f>
        <v>-45</v>
      </c>
      <c r="L24" s="29">
        <f t="shared" ref="L24:L174" si="8">(K$22-K24)/($B$3*10)</f>
        <v>2.52</v>
      </c>
      <c r="O24" s="4">
        <f t="shared" ref="O24:O174" si="9">N24-M24</f>
        <v>0</v>
      </c>
      <c r="P24" s="13" t="str">
        <f t="shared" ref="P24:P70" si="10">if(ISBLANK(N24), , if(N24&lt;M24,-sqrt(-O24/K$18), sqrt(O24/K$18)))</f>
        <v/>
      </c>
      <c r="Q24" s="4" t="str">
        <f t="shared" ref="Q24:Q174" si="11">if(AND(isblank(P24), NOT(L24=0)), , PI()*if(P24&gt;Q$19, 0, ifs(L24&gt;0, if(AND(isblank(P25), isblank(Q25)), (L24-L26)*(L24*P24*(1-P24)+L26*P26*(1-P26)), (L24-L25)*(L24*P24*(1-P24)+L25*P25*(1-P25))), L24&lt;0, if(AND(isblank(P23), isblank(Q23)), (L24-L22)*(L24*P24*(1-P24)+L22*P22*(1-P22)), (L24-L23)*(L24*P24*(1-P24)+L23*P23*(1-P23))), L24=0, 0)))</f>
        <v/>
      </c>
      <c r="S24" s="2">
        <v>-15.0</v>
      </c>
      <c r="T24" s="4">
        <f t="shared" ref="T24:T174" si="12">S24*3</f>
        <v>-45</v>
      </c>
      <c r="U24" s="4">
        <f t="shared" ref="U24:U174" si="13">(T$22-T24)/($B$3*10)</f>
        <v>2.52</v>
      </c>
      <c r="X24" s="4">
        <f t="shared" ref="X24:X174" si="14">W24-V24</f>
        <v>0</v>
      </c>
      <c r="Y24" s="13" t="str">
        <f t="shared" ref="Y24:Y70" si="15">if(ISBLANK(W24), , if(W24&lt;V24,-sqrt(-X24/T$18), sqrt(X24/T$18)))</f>
        <v/>
      </c>
      <c r="Z24" s="4" t="str">
        <f t="shared" ref="Z24:Z174" si="16">if(AND(isblank(Y24), NOT(U24=0)), , PI()*if(Y24&gt;Z$19, 0, ifs(U24&gt;0, if(AND(isblank(Y25), isblank(Z25)), (U24-U26)*(U24*Y24*(1-Y24)+U26*Y26*(1-Y26)), (U24-U25)*(U24*Y24*(1-Y24)+U25*Y25*(1-Y25))), U24&lt;0, if(AND(isblank(Y23), isblank(Z23)), (U24-U22)*(U24*Y24*(1-Y24)+U22*Y22*(1-Y22)), (U24-U23)*(U24*Y24*(1-Y24)+U23*Y23*(1-Y23))), U24=0, 0)))</f>
        <v/>
      </c>
      <c r="AB24" s="2">
        <v>-15.0</v>
      </c>
      <c r="AC24" s="4">
        <f t="shared" ref="AC24:AC174" si="17">AB24*3</f>
        <v>-45</v>
      </c>
      <c r="AD24" s="4">
        <f t="shared" ref="AD24:AD174" si="18">(AC$22-AC24)/($B$3*10)</f>
        <v>2.52</v>
      </c>
      <c r="AG24" s="4">
        <f t="shared" ref="AG24:AG174" si="19">AF24-AE24</f>
        <v>0</v>
      </c>
      <c r="AH24" s="13" t="str">
        <f t="shared" ref="AH24:AH70" si="20">if(ISBLANK(AF24), , if(AF24&lt;AE24,-sqrt(-AG24/AC$18), sqrt(AG24/AC$18)))</f>
        <v/>
      </c>
      <c r="AI24" s="4" t="str">
        <f t="shared" ref="AI24:AI174" si="21">if(AND(isblank(AH24), NOT(AD24=0)), , PI()*if(AH24&gt;AI$19, 0, ifs(AD24&gt;0, if(AND(isblank(AH25), isblank(AI25)), (AD24-AD26)*(AD24*AH24*(1-AH24)+AD26*AH26*(1-AH26)), (AD24-AD25)*(AD24*AH24*(1-AH24)+AD25*AH25*(1-AH25))), AD24&lt;0, if(AND(isblank(AH23), isblank(AI23)), (AD24-AD22)*(AD24*AH24*(1-AH24)+AD22*AH22*(1-AH22)), (AD24-AD23)*(AD24*AH24*(1-AH24)+AD23*AH23*(1-AH23))), AD24=0, 0)))</f>
        <v/>
      </c>
      <c r="AJ24" s="13"/>
      <c r="AK24" s="2">
        <v>-15.0</v>
      </c>
      <c r="AL24" s="4">
        <f t="shared" ref="AL24:AL174" si="22">AK24*3</f>
        <v>-45</v>
      </c>
      <c r="AM24" s="4">
        <f t="shared" ref="AM24:AM174" si="23">(AL$22-AL24)/($B$3*10)</f>
        <v>2.52</v>
      </c>
      <c r="AP24" s="4">
        <f t="shared" ref="AP24:AP174" si="24">AO24-AN24</f>
        <v>0</v>
      </c>
      <c r="AQ24" s="13" t="str">
        <f t="shared" ref="AQ24:AQ70" si="25">if(ISBLANK(AO24), , if(AO24&lt;AN24,-sqrt(-AP24/AL$18), sqrt(AP24/AL$18)))</f>
        <v/>
      </c>
      <c r="AR24" s="4" t="str">
        <f t="shared" ref="AR24:AR174" si="26">if(AND(isblank(AQ24), NOT(AM24=0)), , PI()*if(AQ24&gt;AR$19, 0, ifs(AM24&gt;0, if(AND(isblank(AQ25), isblank(AR25)), (AM24-AM26)*(AM24*AQ24*(1-AQ24)+AM26*AQ26*(1-AQ26)), (AM24-AM25)*(AM24*AQ24*(1-AQ24)+AM25*AQ25*(1-AQ25))), AM24&lt;0, if(AND(isblank(AQ23), isblank(AR23)), (AM24-AM22)*(AM24*AQ24*(1-AQ24)+AM22*AQ22*(1-AQ22)), (AM24-AM23)*(AM24*AQ24*(1-AQ24)+AM23*AQ23*(1-AQ23))), AM24=0, 0)))</f>
        <v/>
      </c>
      <c r="AS24" s="13"/>
      <c r="AT24" s="2">
        <v>-15.0</v>
      </c>
      <c r="AU24" s="4">
        <f t="shared" ref="AU24:AU174" si="27">AT24*3</f>
        <v>-45</v>
      </c>
      <c r="AV24" s="4">
        <f t="shared" ref="AV24:AV174" si="28">(AU$22-AU24)/($B$3*10)</f>
        <v>2.46</v>
      </c>
      <c r="AY24" s="4">
        <f t="shared" ref="AY24:AY174" si="29">AX24-AW24</f>
        <v>0</v>
      </c>
      <c r="AZ24" s="13" t="str">
        <f t="shared" ref="AZ24:AZ70" si="30">if(ISBLANK(AX24), , if(AX24&lt;AW24,-sqrt(-AY24/AU$18), sqrt(AY24/AU$18)))</f>
        <v/>
      </c>
      <c r="BA24" s="4" t="str">
        <f t="shared" ref="BA24:BA174" si="31">if(AND(isblank(AZ24), NOT(AV24=0)), , PI()*if(AZ24&gt;BA$19, 0, ifs(AV24&gt;0, if(AND(isblank(AZ25), isblank(BA25)), (AV24-AV26)*(AV24*AZ24*(1-AZ24)+AV26*AZ26*(1-AZ26)), (AV24-AV25)*(AV24*AZ24*(1-AZ24)+AV25*AZ25*(1-AZ25))), AV24&lt;0, if(AND(isblank(AZ23), isblank(BA23)), (AV24-AV22)*(AV24*AZ24*(1-AZ24)+AV22*AZ22*(1-AZ22)), (AV24-AV23)*(AV24*AZ24*(1-AZ24)+AV23*AZ23*(1-AZ23))), AV24=0, 0)))</f>
        <v/>
      </c>
      <c r="BB24" s="13"/>
      <c r="BC24" s="2">
        <v>-15.0</v>
      </c>
      <c r="BD24" s="4">
        <f t="shared" ref="BD24:BD174" si="32">BC24*3</f>
        <v>-45</v>
      </c>
      <c r="BE24" s="4">
        <f t="shared" ref="BE24:BE174" si="33">(BD$22-BD24)/($B$3*10)</f>
        <v>2.46</v>
      </c>
      <c r="BH24" s="4">
        <f t="shared" ref="BH24:BH196" si="34">BG24-BF24</f>
        <v>0</v>
      </c>
      <c r="BI24" s="13" t="str">
        <f t="shared" ref="BI24:BI70" si="35">if(ISBLANK(BG24), , if(BG24&lt;BF24,-sqrt(-BH24/BD$18), sqrt(BH24/BD$18)))</f>
        <v/>
      </c>
      <c r="BJ24" s="4" t="str">
        <f t="shared" ref="BJ24:BJ174" si="36">if(AND(isblank(BI24), NOT(BE24=0)), , PI()*if(BI24&gt;BJ$19, 0, ifs(BE24&gt;0, if(AND(isblank(BI25), isblank(BJ25)), (BE24-BE26)*(BE24*BI24*(1-BI24)+BE26*BI26*(1-BI26)), (BE24-BE25)*(BE24*BI24*(1-BI24)+BE25*BI25*(1-BI25))), BE24&lt;0, if(AND(isblank(BI23), isblank(BJ23)), (BE24-BE22)*(BE24*BI24*(1-BI24)+BE22*BI22*(1-BI22)), (BE24-BE23)*(BE24*BI24*(1-BI24)+BE23*BI23*(1-BI23))), BE24=0, 0)))</f>
        <v/>
      </c>
      <c r="BK24" s="13"/>
      <c r="BL24" s="2">
        <v>-15.0</v>
      </c>
      <c r="BM24" s="4">
        <f t="shared" ref="BM24:BM174" si="37">BL24*3</f>
        <v>-45</v>
      </c>
      <c r="BN24" s="4">
        <f t="shared" ref="BN24:BN174" si="38">(BM$22-BM24)/($B$3*10)</f>
        <v>2.46</v>
      </c>
      <c r="BQ24" s="4">
        <f t="shared" ref="BQ24:BQ187" si="39">BP24-BO24</f>
        <v>0</v>
      </c>
      <c r="BR24" s="13" t="str">
        <f t="shared" ref="BR24:BR70" si="40">if(ISBLANK(BP24), , if(BP24&lt;BO24,-sqrt(-BQ24/BM$18), sqrt(BQ24/BM$18)))</f>
        <v/>
      </c>
      <c r="BS24" s="4" t="str">
        <f t="shared" ref="BS24:BS174" si="41">if(AND(isblank(BR24), NOT(BN24=0)), , PI()*if(BR24&gt;BS$19, 0, ifs(BN24&gt;0, if(AND(isblank(BR25), isblank(BS25)), (BN24-BN26)*(BN24*BR24*(1-BR24)+BN26*BR26*(1-BR26)), (BN24-BN25)*(BN24*BR24*(1-BR24)+BN25*BR25*(1-BR25))), BN24&lt;0, if(AND(isblank(BR23), isblank(BS23)), (BN24-BN22)*(BN24*BR24*(1-BR24)+BN22*BR22*(1-BR22)), (BN24-BN23)*(BN24*BR24*(1-BR24)+BN23*BR23*(1-BR23))), BN24=0, 0)))</f>
        <v/>
      </c>
      <c r="BT24" s="25"/>
      <c r="BU24" s="25"/>
      <c r="BV24" s="2">
        <v>-15.0</v>
      </c>
      <c r="BW24" s="4">
        <f t="shared" ref="BW24:BW174" si="42">BV24*3</f>
        <v>-45</v>
      </c>
      <c r="BX24" s="4">
        <f t="shared" ref="BX24:BX174" si="43">(BW$22-BW24)/($B$3*10)</f>
        <v>2.4</v>
      </c>
      <c r="CA24" s="4">
        <f t="shared" ref="CA24:CA174" si="44">BZ24-BY24</f>
        <v>0</v>
      </c>
      <c r="CB24" s="13" t="str">
        <f t="shared" ref="CB24:CB70" si="45">if(ISBLANK(BZ24), , if(BZ24&lt;BY24,-sqrt(-CA24/BW$18), sqrt(CA24/BW$18)))</f>
        <v/>
      </c>
      <c r="CC24" s="4" t="str">
        <f t="shared" ref="CC24:CC174" si="46">if(AND(isblank(CB24), NOT(BX24=0)), , PI()*if(CB24&gt;CC$19, 0, ifs(BX24&gt;0, if(AND(isblank(CB25), isblank(CC25)), (BX24-BX26)*(BX24*CB24*(1-CB24)+BX26*CB26*(1-CB26)), (BX24-BX25)*(BX24*CB24*(1-CB24)+BX25*CB25*(1-CB25))), BX24&lt;0, if(AND(isblank(CB23), isblank(CC23)), (BX24-BX22)*(BX24*CB24*(1-CB24)+BX22*CB22*(1-CB22)), (BX24-BX23)*(BX24*CB24*(1-CB24)+BX23*CB23*(1-CB23))), BX24=0, 0)))</f>
        <v/>
      </c>
      <c r="CD24" s="13"/>
      <c r="CE24" s="2">
        <v>-15.0</v>
      </c>
      <c r="CF24" s="4">
        <f t="shared" ref="CF24:CF174" si="47">CE24*3</f>
        <v>-45</v>
      </c>
      <c r="CG24" s="4">
        <f t="shared" ref="CG24:CG174" si="48">(CF$22-CF24)/($B$3*10)</f>
        <v>2.4</v>
      </c>
      <c r="CJ24" s="4">
        <f t="shared" ref="CJ24:CJ174" si="49">CI24-CH24</f>
        <v>0</v>
      </c>
      <c r="CK24" s="13" t="str">
        <f t="shared" ref="CK24:CK70" si="50">if(ISBLANK(CI24), , if(CI24&lt;CH24,-sqrt(-CJ24/CF$18), sqrt(CJ24/CF$18)))</f>
        <v/>
      </c>
      <c r="CL24" s="4" t="str">
        <f t="shared" ref="CL24:CL174" si="51">if(AND(isblank(CK24), NOT(CG24=0)), , PI()*if(CK24&gt;CL$19, 0, ifs(CG24&gt;0, if(AND(isblank(CK25), isblank(CL25)), (CG24-CG26)*(CG24*CK24*(1-CK24)+CG26*CK26*(1-CK26)), (CG24-CG25)*(CG24*CK24*(1-CK24)+CG25*CK25*(1-CK25))), CG24&lt;0, if(AND(isblank(CK23), isblank(CL23)), (CG24-CG22)*(CG24*CK24*(1-CK24)+CG22*CK22*(1-CK22)), (CG24-CG23)*(CG24*CK24*(1-CK24)+CG23*CK23*(1-CK23))), CG24=0, 0)))</f>
        <v/>
      </c>
      <c r="CM24" s="13"/>
    </row>
    <row r="25">
      <c r="A25" s="2">
        <f t="shared" ref="A25:A174" si="52">A24+0.5</f>
        <v>-14.5</v>
      </c>
      <c r="B25" s="4">
        <f t="shared" si="2"/>
        <v>-43.5</v>
      </c>
      <c r="C25" s="4">
        <f t="shared" si="3"/>
        <v>2.49</v>
      </c>
      <c r="F25" s="4">
        <f t="shared" si="4"/>
        <v>0</v>
      </c>
      <c r="G25" s="13" t="str">
        <f t="shared" si="5"/>
        <v/>
      </c>
      <c r="H25" s="4" t="str">
        <f t="shared" si="6"/>
        <v/>
      </c>
      <c r="J25" s="2">
        <f t="shared" ref="J25:J174" si="53">J24+0.5</f>
        <v>-14.5</v>
      </c>
      <c r="K25" s="29">
        <f t="shared" si="7"/>
        <v>-43.5</v>
      </c>
      <c r="L25" s="29">
        <f t="shared" si="8"/>
        <v>2.49</v>
      </c>
      <c r="O25" s="4">
        <f t="shared" si="9"/>
        <v>0</v>
      </c>
      <c r="P25" s="13" t="str">
        <f t="shared" si="10"/>
        <v/>
      </c>
      <c r="Q25" s="4" t="str">
        <f t="shared" si="11"/>
        <v/>
      </c>
      <c r="S25" s="2">
        <f t="shared" ref="S25:S174" si="54">S24+0.5</f>
        <v>-14.5</v>
      </c>
      <c r="T25" s="4">
        <f t="shared" si="12"/>
        <v>-43.5</v>
      </c>
      <c r="U25" s="4">
        <f t="shared" si="13"/>
        <v>2.49</v>
      </c>
      <c r="X25" s="4">
        <f t="shared" si="14"/>
        <v>0</v>
      </c>
      <c r="Y25" s="13" t="str">
        <f t="shared" si="15"/>
        <v/>
      </c>
      <c r="Z25" s="4" t="str">
        <f t="shared" si="16"/>
        <v/>
      </c>
      <c r="AB25" s="2">
        <f t="shared" ref="AB25:AB174" si="55">AB24+0.5</f>
        <v>-14.5</v>
      </c>
      <c r="AC25" s="4">
        <f t="shared" si="17"/>
        <v>-43.5</v>
      </c>
      <c r="AD25" s="4">
        <f t="shared" si="18"/>
        <v>2.49</v>
      </c>
      <c r="AG25" s="4">
        <f t="shared" si="19"/>
        <v>0</v>
      </c>
      <c r="AH25" s="13" t="str">
        <f t="shared" si="20"/>
        <v/>
      </c>
      <c r="AI25" s="4" t="str">
        <f t="shared" si="21"/>
        <v/>
      </c>
      <c r="AJ25" s="13"/>
      <c r="AK25" s="2">
        <f t="shared" ref="AK25:AK174" si="56">AK24+0.5</f>
        <v>-14.5</v>
      </c>
      <c r="AL25" s="4">
        <f t="shared" si="22"/>
        <v>-43.5</v>
      </c>
      <c r="AM25" s="4">
        <f t="shared" si="23"/>
        <v>2.49</v>
      </c>
      <c r="AP25" s="4">
        <f t="shared" si="24"/>
        <v>0</v>
      </c>
      <c r="AQ25" s="13" t="str">
        <f t="shared" si="25"/>
        <v/>
      </c>
      <c r="AR25" s="4" t="str">
        <f t="shared" si="26"/>
        <v/>
      </c>
      <c r="AS25" s="13"/>
      <c r="AT25" s="2">
        <f t="shared" ref="AT25:AT174" si="57">AT24+0.5</f>
        <v>-14.5</v>
      </c>
      <c r="AU25" s="4">
        <f t="shared" si="27"/>
        <v>-43.5</v>
      </c>
      <c r="AV25" s="4">
        <f t="shared" si="28"/>
        <v>2.43</v>
      </c>
      <c r="AY25" s="4">
        <f t="shared" si="29"/>
        <v>0</v>
      </c>
      <c r="AZ25" s="13" t="str">
        <f t="shared" si="30"/>
        <v/>
      </c>
      <c r="BA25" s="4" t="str">
        <f t="shared" si="31"/>
        <v/>
      </c>
      <c r="BB25" s="13"/>
      <c r="BC25" s="2">
        <f t="shared" ref="BC25:BC196" si="58">BC24+0.5</f>
        <v>-14.5</v>
      </c>
      <c r="BD25" s="4">
        <f t="shared" si="32"/>
        <v>-43.5</v>
      </c>
      <c r="BE25" s="4">
        <f t="shared" si="33"/>
        <v>2.43</v>
      </c>
      <c r="BH25" s="4">
        <f t="shared" si="34"/>
        <v>0</v>
      </c>
      <c r="BI25" s="13" t="str">
        <f t="shared" si="35"/>
        <v/>
      </c>
      <c r="BJ25" s="4" t="str">
        <f t="shared" si="36"/>
        <v/>
      </c>
      <c r="BK25" s="13"/>
      <c r="BL25" s="2">
        <f t="shared" ref="BL25:BL187" si="59">BL24+0.5</f>
        <v>-14.5</v>
      </c>
      <c r="BM25" s="4">
        <f t="shared" si="37"/>
        <v>-43.5</v>
      </c>
      <c r="BN25" s="4">
        <f t="shared" si="38"/>
        <v>2.43</v>
      </c>
      <c r="BQ25" s="4">
        <f t="shared" si="39"/>
        <v>0</v>
      </c>
      <c r="BR25" s="13" t="str">
        <f t="shared" si="40"/>
        <v/>
      </c>
      <c r="BS25" s="4" t="str">
        <f t="shared" si="41"/>
        <v/>
      </c>
      <c r="BT25" s="25"/>
      <c r="BU25" s="25"/>
      <c r="BV25" s="2">
        <f t="shared" ref="BV25:BV174" si="60">BV24+0.5</f>
        <v>-14.5</v>
      </c>
      <c r="BW25" s="4">
        <f t="shared" si="42"/>
        <v>-43.5</v>
      </c>
      <c r="BX25" s="4">
        <f t="shared" si="43"/>
        <v>2.37</v>
      </c>
      <c r="CA25" s="4">
        <f t="shared" si="44"/>
        <v>0</v>
      </c>
      <c r="CB25" s="13" t="str">
        <f t="shared" si="45"/>
        <v/>
      </c>
      <c r="CC25" s="4" t="str">
        <f t="shared" si="46"/>
        <v/>
      </c>
      <c r="CD25" s="13"/>
      <c r="CE25" s="2">
        <f t="shared" ref="CE25:CE174" si="61">CE24+0.5</f>
        <v>-14.5</v>
      </c>
      <c r="CF25" s="4">
        <f t="shared" si="47"/>
        <v>-43.5</v>
      </c>
      <c r="CG25" s="4">
        <f t="shared" si="48"/>
        <v>2.37</v>
      </c>
      <c r="CJ25" s="4">
        <f t="shared" si="49"/>
        <v>0</v>
      </c>
      <c r="CK25" s="13" t="str">
        <f t="shared" si="50"/>
        <v/>
      </c>
      <c r="CL25" s="4" t="str">
        <f t="shared" si="51"/>
        <v/>
      </c>
      <c r="CM25" s="13"/>
    </row>
    <row r="26">
      <c r="A26" s="2">
        <f t="shared" si="52"/>
        <v>-14</v>
      </c>
      <c r="B26" s="4">
        <f t="shared" si="2"/>
        <v>-42</v>
      </c>
      <c r="C26" s="4">
        <f t="shared" si="3"/>
        <v>2.46</v>
      </c>
      <c r="F26" s="4">
        <f t="shared" si="4"/>
        <v>0</v>
      </c>
      <c r="G26" s="13" t="str">
        <f t="shared" si="5"/>
        <v/>
      </c>
      <c r="H26" s="4" t="str">
        <f t="shared" si="6"/>
        <v/>
      </c>
      <c r="J26" s="2">
        <f t="shared" si="53"/>
        <v>-14</v>
      </c>
      <c r="K26" s="29">
        <f t="shared" si="7"/>
        <v>-42</v>
      </c>
      <c r="L26" s="29">
        <f t="shared" si="8"/>
        <v>2.46</v>
      </c>
      <c r="O26" s="4">
        <f t="shared" si="9"/>
        <v>0</v>
      </c>
      <c r="P26" s="13" t="str">
        <f t="shared" si="10"/>
        <v/>
      </c>
      <c r="Q26" s="4" t="str">
        <f t="shared" si="11"/>
        <v/>
      </c>
      <c r="S26" s="2">
        <f t="shared" si="54"/>
        <v>-14</v>
      </c>
      <c r="T26" s="4">
        <f t="shared" si="12"/>
        <v>-42</v>
      </c>
      <c r="U26" s="4">
        <f t="shared" si="13"/>
        <v>2.46</v>
      </c>
      <c r="X26" s="4">
        <f t="shared" si="14"/>
        <v>0</v>
      </c>
      <c r="Y26" s="13" t="str">
        <f t="shared" si="15"/>
        <v/>
      </c>
      <c r="Z26" s="4" t="str">
        <f t="shared" si="16"/>
        <v/>
      </c>
      <c r="AB26" s="2">
        <f t="shared" si="55"/>
        <v>-14</v>
      </c>
      <c r="AC26" s="4">
        <f t="shared" si="17"/>
        <v>-42</v>
      </c>
      <c r="AD26" s="4">
        <f t="shared" si="18"/>
        <v>2.46</v>
      </c>
      <c r="AG26" s="4">
        <f t="shared" si="19"/>
        <v>0</v>
      </c>
      <c r="AH26" s="13" t="str">
        <f t="shared" si="20"/>
        <v/>
      </c>
      <c r="AI26" s="4" t="str">
        <f t="shared" si="21"/>
        <v/>
      </c>
      <c r="AJ26" s="13"/>
      <c r="AK26" s="2">
        <f t="shared" si="56"/>
        <v>-14</v>
      </c>
      <c r="AL26" s="4">
        <f t="shared" si="22"/>
        <v>-42</v>
      </c>
      <c r="AM26" s="4">
        <f t="shared" si="23"/>
        <v>2.46</v>
      </c>
      <c r="AP26" s="4">
        <f t="shared" si="24"/>
        <v>0</v>
      </c>
      <c r="AQ26" s="13" t="str">
        <f t="shared" si="25"/>
        <v/>
      </c>
      <c r="AR26" s="4" t="str">
        <f t="shared" si="26"/>
        <v/>
      </c>
      <c r="AS26" s="13"/>
      <c r="AT26" s="2">
        <f t="shared" si="57"/>
        <v>-14</v>
      </c>
      <c r="AU26" s="4">
        <f t="shared" si="27"/>
        <v>-42</v>
      </c>
      <c r="AV26" s="4">
        <f t="shared" si="28"/>
        <v>2.4</v>
      </c>
      <c r="AY26" s="4">
        <f t="shared" si="29"/>
        <v>0</v>
      </c>
      <c r="AZ26" s="13" t="str">
        <f t="shared" si="30"/>
        <v/>
      </c>
      <c r="BA26" s="4" t="str">
        <f t="shared" si="31"/>
        <v/>
      </c>
      <c r="BB26" s="13"/>
      <c r="BC26" s="2">
        <f t="shared" si="58"/>
        <v>-14</v>
      </c>
      <c r="BD26" s="4">
        <f t="shared" si="32"/>
        <v>-42</v>
      </c>
      <c r="BE26" s="4">
        <f t="shared" si="33"/>
        <v>2.4</v>
      </c>
      <c r="BH26" s="4">
        <f t="shared" si="34"/>
        <v>0</v>
      </c>
      <c r="BI26" s="13" t="str">
        <f t="shared" si="35"/>
        <v/>
      </c>
      <c r="BJ26" s="4" t="str">
        <f t="shared" si="36"/>
        <v/>
      </c>
      <c r="BK26" s="13"/>
      <c r="BL26" s="2">
        <f t="shared" si="59"/>
        <v>-14</v>
      </c>
      <c r="BM26" s="4">
        <f t="shared" si="37"/>
        <v>-42</v>
      </c>
      <c r="BN26" s="4">
        <f t="shared" si="38"/>
        <v>2.4</v>
      </c>
      <c r="BQ26" s="4">
        <f t="shared" si="39"/>
        <v>0</v>
      </c>
      <c r="BR26" s="13" t="str">
        <f t="shared" si="40"/>
        <v/>
      </c>
      <c r="BS26" s="4" t="str">
        <f t="shared" si="41"/>
        <v/>
      </c>
      <c r="BT26" s="25"/>
      <c r="BU26" s="25"/>
      <c r="BV26" s="2">
        <f t="shared" si="60"/>
        <v>-14</v>
      </c>
      <c r="BW26" s="4">
        <f t="shared" si="42"/>
        <v>-42</v>
      </c>
      <c r="BX26" s="4">
        <f t="shared" si="43"/>
        <v>2.34</v>
      </c>
      <c r="CA26" s="4">
        <f t="shared" si="44"/>
        <v>0</v>
      </c>
      <c r="CB26" s="13" t="str">
        <f t="shared" si="45"/>
        <v/>
      </c>
      <c r="CC26" s="4" t="str">
        <f t="shared" si="46"/>
        <v/>
      </c>
      <c r="CD26" s="13"/>
      <c r="CE26" s="2">
        <f t="shared" si="61"/>
        <v>-14</v>
      </c>
      <c r="CF26" s="4">
        <f t="shared" si="47"/>
        <v>-42</v>
      </c>
      <c r="CG26" s="4">
        <f t="shared" si="48"/>
        <v>2.34</v>
      </c>
      <c r="CJ26" s="4">
        <f t="shared" si="49"/>
        <v>0</v>
      </c>
      <c r="CK26" s="13" t="str">
        <f t="shared" si="50"/>
        <v/>
      </c>
      <c r="CL26" s="4" t="str">
        <f t="shared" si="51"/>
        <v/>
      </c>
      <c r="CM26" s="13"/>
    </row>
    <row r="27">
      <c r="A27" s="2">
        <f t="shared" si="52"/>
        <v>-13.5</v>
      </c>
      <c r="B27" s="4">
        <f t="shared" si="2"/>
        <v>-40.5</v>
      </c>
      <c r="C27" s="4">
        <f t="shared" si="3"/>
        <v>2.43</v>
      </c>
      <c r="F27" s="4">
        <f t="shared" si="4"/>
        <v>0</v>
      </c>
      <c r="G27" s="13" t="str">
        <f t="shared" si="5"/>
        <v/>
      </c>
      <c r="H27" s="4" t="str">
        <f t="shared" si="6"/>
        <v/>
      </c>
      <c r="J27" s="2">
        <f t="shared" si="53"/>
        <v>-13.5</v>
      </c>
      <c r="K27" s="29">
        <f t="shared" si="7"/>
        <v>-40.5</v>
      </c>
      <c r="L27" s="29">
        <f t="shared" si="8"/>
        <v>2.43</v>
      </c>
      <c r="O27" s="4">
        <f t="shared" si="9"/>
        <v>0</v>
      </c>
      <c r="P27" s="13" t="str">
        <f t="shared" si="10"/>
        <v/>
      </c>
      <c r="Q27" s="4" t="str">
        <f t="shared" si="11"/>
        <v/>
      </c>
      <c r="S27" s="2">
        <f t="shared" si="54"/>
        <v>-13.5</v>
      </c>
      <c r="T27" s="4">
        <f t="shared" si="12"/>
        <v>-40.5</v>
      </c>
      <c r="U27" s="4">
        <f t="shared" si="13"/>
        <v>2.43</v>
      </c>
      <c r="X27" s="4">
        <f t="shared" si="14"/>
        <v>0</v>
      </c>
      <c r="Y27" s="13" t="str">
        <f t="shared" si="15"/>
        <v/>
      </c>
      <c r="Z27" s="4" t="str">
        <f t="shared" si="16"/>
        <v/>
      </c>
      <c r="AB27" s="2">
        <f t="shared" si="55"/>
        <v>-13.5</v>
      </c>
      <c r="AC27" s="4">
        <f t="shared" si="17"/>
        <v>-40.5</v>
      </c>
      <c r="AD27" s="4">
        <f t="shared" si="18"/>
        <v>2.43</v>
      </c>
      <c r="AG27" s="4">
        <f t="shared" si="19"/>
        <v>0</v>
      </c>
      <c r="AH27" s="13" t="str">
        <f t="shared" si="20"/>
        <v/>
      </c>
      <c r="AI27" s="4" t="str">
        <f t="shared" si="21"/>
        <v/>
      </c>
      <c r="AJ27" s="13"/>
      <c r="AK27" s="2">
        <f t="shared" si="56"/>
        <v>-13.5</v>
      </c>
      <c r="AL27" s="4">
        <f t="shared" si="22"/>
        <v>-40.5</v>
      </c>
      <c r="AM27" s="4">
        <f t="shared" si="23"/>
        <v>2.43</v>
      </c>
      <c r="AP27" s="4">
        <f t="shared" si="24"/>
        <v>0</v>
      </c>
      <c r="AQ27" s="13" t="str">
        <f t="shared" si="25"/>
        <v/>
      </c>
      <c r="AR27" s="4" t="str">
        <f t="shared" si="26"/>
        <v/>
      </c>
      <c r="AS27" s="13"/>
      <c r="AT27" s="2">
        <f t="shared" si="57"/>
        <v>-13.5</v>
      </c>
      <c r="AU27" s="4">
        <f t="shared" si="27"/>
        <v>-40.5</v>
      </c>
      <c r="AV27" s="4">
        <f t="shared" si="28"/>
        <v>2.37</v>
      </c>
      <c r="AY27" s="4">
        <f t="shared" si="29"/>
        <v>0</v>
      </c>
      <c r="AZ27" s="13" t="str">
        <f t="shared" si="30"/>
        <v/>
      </c>
      <c r="BA27" s="4" t="str">
        <f t="shared" si="31"/>
        <v/>
      </c>
      <c r="BB27" s="13"/>
      <c r="BC27" s="2">
        <f t="shared" si="58"/>
        <v>-13.5</v>
      </c>
      <c r="BD27" s="4">
        <f t="shared" si="32"/>
        <v>-40.5</v>
      </c>
      <c r="BE27" s="4">
        <f t="shared" si="33"/>
        <v>2.37</v>
      </c>
      <c r="BH27" s="4">
        <f t="shared" si="34"/>
        <v>0</v>
      </c>
      <c r="BI27" s="13" t="str">
        <f t="shared" si="35"/>
        <v/>
      </c>
      <c r="BJ27" s="4" t="str">
        <f t="shared" si="36"/>
        <v/>
      </c>
      <c r="BK27" s="13"/>
      <c r="BL27" s="2">
        <f t="shared" si="59"/>
        <v>-13.5</v>
      </c>
      <c r="BM27" s="4">
        <f t="shared" si="37"/>
        <v>-40.5</v>
      </c>
      <c r="BN27" s="4">
        <f t="shared" si="38"/>
        <v>2.37</v>
      </c>
      <c r="BQ27" s="4">
        <f t="shared" si="39"/>
        <v>0</v>
      </c>
      <c r="BR27" s="13" t="str">
        <f t="shared" si="40"/>
        <v/>
      </c>
      <c r="BS27" s="4" t="str">
        <f t="shared" si="41"/>
        <v/>
      </c>
      <c r="BT27" s="25"/>
      <c r="BU27" s="25"/>
      <c r="BV27" s="2">
        <f t="shared" si="60"/>
        <v>-13.5</v>
      </c>
      <c r="BW27" s="4">
        <f t="shared" si="42"/>
        <v>-40.5</v>
      </c>
      <c r="BX27" s="4">
        <f t="shared" si="43"/>
        <v>2.31</v>
      </c>
      <c r="CA27" s="4">
        <f t="shared" si="44"/>
        <v>0</v>
      </c>
      <c r="CB27" s="13" t="str">
        <f t="shared" si="45"/>
        <v/>
      </c>
      <c r="CC27" s="4" t="str">
        <f t="shared" si="46"/>
        <v/>
      </c>
      <c r="CD27" s="13"/>
      <c r="CE27" s="2">
        <f t="shared" si="61"/>
        <v>-13.5</v>
      </c>
      <c r="CF27" s="4">
        <f t="shared" si="47"/>
        <v>-40.5</v>
      </c>
      <c r="CG27" s="4">
        <f t="shared" si="48"/>
        <v>2.31</v>
      </c>
      <c r="CJ27" s="4">
        <f t="shared" si="49"/>
        <v>0</v>
      </c>
      <c r="CK27" s="13" t="str">
        <f t="shared" si="50"/>
        <v/>
      </c>
      <c r="CL27" s="4" t="str">
        <f t="shared" si="51"/>
        <v/>
      </c>
      <c r="CM27" s="13"/>
    </row>
    <row r="28">
      <c r="A28" s="2">
        <f t="shared" si="52"/>
        <v>-13</v>
      </c>
      <c r="B28" s="4">
        <f t="shared" si="2"/>
        <v>-39</v>
      </c>
      <c r="C28" s="4">
        <f t="shared" si="3"/>
        <v>2.4</v>
      </c>
      <c r="F28" s="4">
        <f t="shared" si="4"/>
        <v>0</v>
      </c>
      <c r="G28" s="13" t="str">
        <f t="shared" si="5"/>
        <v/>
      </c>
      <c r="H28" s="4" t="str">
        <f t="shared" si="6"/>
        <v/>
      </c>
      <c r="J28" s="2">
        <f t="shared" si="53"/>
        <v>-13</v>
      </c>
      <c r="K28" s="29">
        <f t="shared" si="7"/>
        <v>-39</v>
      </c>
      <c r="L28" s="29">
        <f t="shared" si="8"/>
        <v>2.4</v>
      </c>
      <c r="O28" s="4">
        <f t="shared" si="9"/>
        <v>0</v>
      </c>
      <c r="P28" s="13" t="str">
        <f t="shared" si="10"/>
        <v/>
      </c>
      <c r="Q28" s="4" t="str">
        <f t="shared" si="11"/>
        <v/>
      </c>
      <c r="S28" s="2">
        <f t="shared" si="54"/>
        <v>-13</v>
      </c>
      <c r="T28" s="4">
        <f t="shared" si="12"/>
        <v>-39</v>
      </c>
      <c r="U28" s="4">
        <f t="shared" si="13"/>
        <v>2.4</v>
      </c>
      <c r="X28" s="4">
        <f t="shared" si="14"/>
        <v>0</v>
      </c>
      <c r="Y28" s="13" t="str">
        <f t="shared" si="15"/>
        <v/>
      </c>
      <c r="Z28" s="4" t="str">
        <f t="shared" si="16"/>
        <v/>
      </c>
      <c r="AB28" s="2">
        <f t="shared" si="55"/>
        <v>-13</v>
      </c>
      <c r="AC28" s="4">
        <f t="shared" si="17"/>
        <v>-39</v>
      </c>
      <c r="AD28" s="4">
        <f t="shared" si="18"/>
        <v>2.4</v>
      </c>
      <c r="AG28" s="4">
        <f t="shared" si="19"/>
        <v>0</v>
      </c>
      <c r="AH28" s="13" t="str">
        <f t="shared" si="20"/>
        <v/>
      </c>
      <c r="AI28" s="4" t="str">
        <f t="shared" si="21"/>
        <v/>
      </c>
      <c r="AJ28" s="13"/>
      <c r="AK28" s="2">
        <f t="shared" si="56"/>
        <v>-13</v>
      </c>
      <c r="AL28" s="4">
        <f t="shared" si="22"/>
        <v>-39</v>
      </c>
      <c r="AM28" s="4">
        <f t="shared" si="23"/>
        <v>2.4</v>
      </c>
      <c r="AP28" s="4">
        <f t="shared" si="24"/>
        <v>0</v>
      </c>
      <c r="AQ28" s="13" t="str">
        <f t="shared" si="25"/>
        <v/>
      </c>
      <c r="AR28" s="4" t="str">
        <f t="shared" si="26"/>
        <v/>
      </c>
      <c r="AS28" s="13"/>
      <c r="AT28" s="2">
        <f t="shared" si="57"/>
        <v>-13</v>
      </c>
      <c r="AU28" s="4">
        <f t="shared" si="27"/>
        <v>-39</v>
      </c>
      <c r="AV28" s="4">
        <f t="shared" si="28"/>
        <v>2.34</v>
      </c>
      <c r="AY28" s="4">
        <f t="shared" si="29"/>
        <v>0</v>
      </c>
      <c r="AZ28" s="13" t="str">
        <f t="shared" si="30"/>
        <v/>
      </c>
      <c r="BA28" s="4" t="str">
        <f t="shared" si="31"/>
        <v/>
      </c>
      <c r="BB28" s="13"/>
      <c r="BC28" s="2">
        <f t="shared" si="58"/>
        <v>-13</v>
      </c>
      <c r="BD28" s="4">
        <f t="shared" si="32"/>
        <v>-39</v>
      </c>
      <c r="BE28" s="4">
        <f t="shared" si="33"/>
        <v>2.34</v>
      </c>
      <c r="BH28" s="4">
        <f t="shared" si="34"/>
        <v>0</v>
      </c>
      <c r="BI28" s="13" t="str">
        <f t="shared" si="35"/>
        <v/>
      </c>
      <c r="BJ28" s="4" t="str">
        <f t="shared" si="36"/>
        <v/>
      </c>
      <c r="BK28" s="13"/>
      <c r="BL28" s="2">
        <f t="shared" si="59"/>
        <v>-13</v>
      </c>
      <c r="BM28" s="4">
        <f t="shared" si="37"/>
        <v>-39</v>
      </c>
      <c r="BN28" s="4">
        <f t="shared" si="38"/>
        <v>2.34</v>
      </c>
      <c r="BQ28" s="4">
        <f t="shared" si="39"/>
        <v>0</v>
      </c>
      <c r="BR28" s="13" t="str">
        <f t="shared" si="40"/>
        <v/>
      </c>
      <c r="BS28" s="4" t="str">
        <f t="shared" si="41"/>
        <v/>
      </c>
      <c r="BT28" s="25"/>
      <c r="BU28" s="25"/>
      <c r="BV28" s="2">
        <f t="shared" si="60"/>
        <v>-13</v>
      </c>
      <c r="BW28" s="4">
        <f t="shared" si="42"/>
        <v>-39</v>
      </c>
      <c r="BX28" s="4">
        <f t="shared" si="43"/>
        <v>2.28</v>
      </c>
      <c r="CA28" s="4">
        <f t="shared" si="44"/>
        <v>0</v>
      </c>
      <c r="CB28" s="13" t="str">
        <f t="shared" si="45"/>
        <v/>
      </c>
      <c r="CC28" s="4" t="str">
        <f t="shared" si="46"/>
        <v/>
      </c>
      <c r="CD28" s="13"/>
      <c r="CE28" s="2">
        <f t="shared" si="61"/>
        <v>-13</v>
      </c>
      <c r="CF28" s="4">
        <f t="shared" si="47"/>
        <v>-39</v>
      </c>
      <c r="CG28" s="4">
        <f t="shared" si="48"/>
        <v>2.28</v>
      </c>
      <c r="CJ28" s="4">
        <f t="shared" si="49"/>
        <v>0</v>
      </c>
      <c r="CK28" s="13" t="str">
        <f t="shared" si="50"/>
        <v/>
      </c>
      <c r="CL28" s="4" t="str">
        <f t="shared" si="51"/>
        <v/>
      </c>
      <c r="CM28" s="13"/>
    </row>
    <row r="29">
      <c r="A29" s="2">
        <f t="shared" si="52"/>
        <v>-12.5</v>
      </c>
      <c r="B29" s="4">
        <f t="shared" si="2"/>
        <v>-37.5</v>
      </c>
      <c r="C29" s="4">
        <f t="shared" si="3"/>
        <v>2.37</v>
      </c>
      <c r="F29" s="4">
        <f t="shared" si="4"/>
        <v>0</v>
      </c>
      <c r="G29" s="13" t="str">
        <f t="shared" si="5"/>
        <v/>
      </c>
      <c r="H29" s="4" t="str">
        <f t="shared" si="6"/>
        <v/>
      </c>
      <c r="J29" s="2">
        <f t="shared" si="53"/>
        <v>-12.5</v>
      </c>
      <c r="K29" s="29">
        <f t="shared" si="7"/>
        <v>-37.5</v>
      </c>
      <c r="L29" s="29">
        <f t="shared" si="8"/>
        <v>2.37</v>
      </c>
      <c r="O29" s="4">
        <f t="shared" si="9"/>
        <v>0</v>
      </c>
      <c r="P29" s="13" t="str">
        <f t="shared" si="10"/>
        <v/>
      </c>
      <c r="Q29" s="4" t="str">
        <f t="shared" si="11"/>
        <v/>
      </c>
      <c r="S29" s="2">
        <f t="shared" si="54"/>
        <v>-12.5</v>
      </c>
      <c r="T29" s="4">
        <f t="shared" si="12"/>
        <v>-37.5</v>
      </c>
      <c r="U29" s="4">
        <f t="shared" si="13"/>
        <v>2.37</v>
      </c>
      <c r="X29" s="4">
        <f t="shared" si="14"/>
        <v>0</v>
      </c>
      <c r="Y29" s="13" t="str">
        <f t="shared" si="15"/>
        <v/>
      </c>
      <c r="Z29" s="4" t="str">
        <f t="shared" si="16"/>
        <v/>
      </c>
      <c r="AB29" s="2">
        <f t="shared" si="55"/>
        <v>-12.5</v>
      </c>
      <c r="AC29" s="4">
        <f t="shared" si="17"/>
        <v>-37.5</v>
      </c>
      <c r="AD29" s="4">
        <f t="shared" si="18"/>
        <v>2.37</v>
      </c>
      <c r="AG29" s="4">
        <f t="shared" si="19"/>
        <v>0</v>
      </c>
      <c r="AH29" s="13" t="str">
        <f t="shared" si="20"/>
        <v/>
      </c>
      <c r="AI29" s="4" t="str">
        <f t="shared" si="21"/>
        <v/>
      </c>
      <c r="AJ29" s="13"/>
      <c r="AK29" s="2">
        <f t="shared" si="56"/>
        <v>-12.5</v>
      </c>
      <c r="AL29" s="4">
        <f t="shared" si="22"/>
        <v>-37.5</v>
      </c>
      <c r="AM29" s="4">
        <f t="shared" si="23"/>
        <v>2.37</v>
      </c>
      <c r="AP29" s="4">
        <f t="shared" si="24"/>
        <v>0</v>
      </c>
      <c r="AQ29" s="13" t="str">
        <f t="shared" si="25"/>
        <v/>
      </c>
      <c r="AR29" s="4" t="str">
        <f t="shared" si="26"/>
        <v/>
      </c>
      <c r="AS29" s="13"/>
      <c r="AT29" s="2">
        <f t="shared" si="57"/>
        <v>-12.5</v>
      </c>
      <c r="AU29" s="4">
        <f t="shared" si="27"/>
        <v>-37.5</v>
      </c>
      <c r="AV29" s="4">
        <f t="shared" si="28"/>
        <v>2.31</v>
      </c>
      <c r="AY29" s="4">
        <f t="shared" si="29"/>
        <v>0</v>
      </c>
      <c r="AZ29" s="13" t="str">
        <f t="shared" si="30"/>
        <v/>
      </c>
      <c r="BA29" s="4" t="str">
        <f t="shared" si="31"/>
        <v/>
      </c>
      <c r="BB29" s="13"/>
      <c r="BC29" s="2">
        <f t="shared" si="58"/>
        <v>-12.5</v>
      </c>
      <c r="BD29" s="4">
        <f t="shared" si="32"/>
        <v>-37.5</v>
      </c>
      <c r="BE29" s="4">
        <f t="shared" si="33"/>
        <v>2.31</v>
      </c>
      <c r="BH29" s="4">
        <f t="shared" si="34"/>
        <v>0</v>
      </c>
      <c r="BI29" s="13" t="str">
        <f t="shared" si="35"/>
        <v/>
      </c>
      <c r="BJ29" s="4" t="str">
        <f t="shared" si="36"/>
        <v/>
      </c>
      <c r="BK29" s="13"/>
      <c r="BL29" s="2">
        <f t="shared" si="59"/>
        <v>-12.5</v>
      </c>
      <c r="BM29" s="4">
        <f t="shared" si="37"/>
        <v>-37.5</v>
      </c>
      <c r="BN29" s="4">
        <f t="shared" si="38"/>
        <v>2.31</v>
      </c>
      <c r="BQ29" s="4">
        <f t="shared" si="39"/>
        <v>0</v>
      </c>
      <c r="BR29" s="13" t="str">
        <f t="shared" si="40"/>
        <v/>
      </c>
      <c r="BS29" s="4" t="str">
        <f t="shared" si="41"/>
        <v/>
      </c>
      <c r="BT29" s="25"/>
      <c r="BU29" s="25"/>
      <c r="BV29" s="2">
        <f t="shared" si="60"/>
        <v>-12.5</v>
      </c>
      <c r="BW29" s="4">
        <f t="shared" si="42"/>
        <v>-37.5</v>
      </c>
      <c r="BX29" s="4">
        <f t="shared" si="43"/>
        <v>2.25</v>
      </c>
      <c r="CA29" s="4">
        <f t="shared" si="44"/>
        <v>0</v>
      </c>
      <c r="CB29" s="13" t="str">
        <f t="shared" si="45"/>
        <v/>
      </c>
      <c r="CC29" s="4" t="str">
        <f t="shared" si="46"/>
        <v/>
      </c>
      <c r="CD29" s="13"/>
      <c r="CE29" s="2">
        <f t="shared" si="61"/>
        <v>-12.5</v>
      </c>
      <c r="CF29" s="4">
        <f t="shared" si="47"/>
        <v>-37.5</v>
      </c>
      <c r="CG29" s="4">
        <f t="shared" si="48"/>
        <v>2.25</v>
      </c>
      <c r="CJ29" s="4">
        <f t="shared" si="49"/>
        <v>0</v>
      </c>
      <c r="CK29" s="13" t="str">
        <f t="shared" si="50"/>
        <v/>
      </c>
      <c r="CL29" s="4" t="str">
        <f t="shared" si="51"/>
        <v/>
      </c>
      <c r="CM29" s="13"/>
    </row>
    <row r="30">
      <c r="A30" s="2">
        <f t="shared" si="52"/>
        <v>-12</v>
      </c>
      <c r="B30" s="4">
        <f t="shared" si="2"/>
        <v>-36</v>
      </c>
      <c r="C30" s="4">
        <f t="shared" si="3"/>
        <v>2.34</v>
      </c>
      <c r="F30" s="4">
        <f t="shared" si="4"/>
        <v>0</v>
      </c>
      <c r="G30" s="13" t="str">
        <f t="shared" si="5"/>
        <v/>
      </c>
      <c r="H30" s="4" t="str">
        <f t="shared" si="6"/>
        <v/>
      </c>
      <c r="J30" s="2">
        <f t="shared" si="53"/>
        <v>-12</v>
      </c>
      <c r="K30" s="29">
        <f t="shared" si="7"/>
        <v>-36</v>
      </c>
      <c r="L30" s="29">
        <f t="shared" si="8"/>
        <v>2.34</v>
      </c>
      <c r="O30" s="4">
        <f t="shared" si="9"/>
        <v>0</v>
      </c>
      <c r="P30" s="13" t="str">
        <f t="shared" si="10"/>
        <v/>
      </c>
      <c r="Q30" s="4" t="str">
        <f t="shared" si="11"/>
        <v/>
      </c>
      <c r="S30" s="2">
        <f t="shared" si="54"/>
        <v>-12</v>
      </c>
      <c r="T30" s="4">
        <f t="shared" si="12"/>
        <v>-36</v>
      </c>
      <c r="U30" s="4">
        <f t="shared" si="13"/>
        <v>2.34</v>
      </c>
      <c r="X30" s="4">
        <f t="shared" si="14"/>
        <v>0</v>
      </c>
      <c r="Y30" s="13" t="str">
        <f t="shared" si="15"/>
        <v/>
      </c>
      <c r="Z30" s="4" t="str">
        <f t="shared" si="16"/>
        <v/>
      </c>
      <c r="AB30" s="2">
        <f t="shared" si="55"/>
        <v>-12</v>
      </c>
      <c r="AC30" s="4">
        <f t="shared" si="17"/>
        <v>-36</v>
      </c>
      <c r="AD30" s="4">
        <f t="shared" si="18"/>
        <v>2.34</v>
      </c>
      <c r="AG30" s="4">
        <f t="shared" si="19"/>
        <v>0</v>
      </c>
      <c r="AH30" s="13" t="str">
        <f t="shared" si="20"/>
        <v/>
      </c>
      <c r="AI30" s="4" t="str">
        <f t="shared" si="21"/>
        <v/>
      </c>
      <c r="AJ30" s="13"/>
      <c r="AK30" s="2">
        <f t="shared" si="56"/>
        <v>-12</v>
      </c>
      <c r="AL30" s="4">
        <f t="shared" si="22"/>
        <v>-36</v>
      </c>
      <c r="AM30" s="4">
        <f t="shared" si="23"/>
        <v>2.34</v>
      </c>
      <c r="AP30" s="4">
        <f t="shared" si="24"/>
        <v>0</v>
      </c>
      <c r="AQ30" s="13" t="str">
        <f t="shared" si="25"/>
        <v/>
      </c>
      <c r="AR30" s="4" t="str">
        <f t="shared" si="26"/>
        <v/>
      </c>
      <c r="AS30" s="13"/>
      <c r="AT30" s="2">
        <f t="shared" si="57"/>
        <v>-12</v>
      </c>
      <c r="AU30" s="4">
        <f t="shared" si="27"/>
        <v>-36</v>
      </c>
      <c r="AV30" s="4">
        <f t="shared" si="28"/>
        <v>2.28</v>
      </c>
      <c r="AY30" s="4">
        <f t="shared" si="29"/>
        <v>0</v>
      </c>
      <c r="AZ30" s="13" t="str">
        <f t="shared" si="30"/>
        <v/>
      </c>
      <c r="BA30" s="4" t="str">
        <f t="shared" si="31"/>
        <v/>
      </c>
      <c r="BB30" s="13"/>
      <c r="BC30" s="2">
        <f t="shared" si="58"/>
        <v>-12</v>
      </c>
      <c r="BD30" s="4">
        <f t="shared" si="32"/>
        <v>-36</v>
      </c>
      <c r="BE30" s="4">
        <f t="shared" si="33"/>
        <v>2.28</v>
      </c>
      <c r="BH30" s="4">
        <f t="shared" si="34"/>
        <v>0</v>
      </c>
      <c r="BI30" s="13" t="str">
        <f t="shared" si="35"/>
        <v/>
      </c>
      <c r="BJ30" s="4" t="str">
        <f t="shared" si="36"/>
        <v/>
      </c>
      <c r="BK30" s="13"/>
      <c r="BL30" s="2">
        <f t="shared" si="59"/>
        <v>-12</v>
      </c>
      <c r="BM30" s="4">
        <f t="shared" si="37"/>
        <v>-36</v>
      </c>
      <c r="BN30" s="4">
        <f t="shared" si="38"/>
        <v>2.28</v>
      </c>
      <c r="BQ30" s="4">
        <f t="shared" si="39"/>
        <v>0</v>
      </c>
      <c r="BR30" s="13" t="str">
        <f t="shared" si="40"/>
        <v/>
      </c>
      <c r="BS30" s="4" t="str">
        <f t="shared" si="41"/>
        <v/>
      </c>
      <c r="BT30" s="25"/>
      <c r="BU30" s="25"/>
      <c r="BV30" s="2">
        <f t="shared" si="60"/>
        <v>-12</v>
      </c>
      <c r="BW30" s="4">
        <f t="shared" si="42"/>
        <v>-36</v>
      </c>
      <c r="BX30" s="4">
        <f t="shared" si="43"/>
        <v>2.22</v>
      </c>
      <c r="CA30" s="4">
        <f t="shared" si="44"/>
        <v>0</v>
      </c>
      <c r="CB30" s="13" t="str">
        <f t="shared" si="45"/>
        <v/>
      </c>
      <c r="CC30" s="4" t="str">
        <f t="shared" si="46"/>
        <v/>
      </c>
      <c r="CD30" s="13"/>
      <c r="CE30" s="2">
        <f t="shared" si="61"/>
        <v>-12</v>
      </c>
      <c r="CF30" s="4">
        <f t="shared" si="47"/>
        <v>-36</v>
      </c>
      <c r="CG30" s="4">
        <f t="shared" si="48"/>
        <v>2.22</v>
      </c>
      <c r="CJ30" s="4">
        <f t="shared" si="49"/>
        <v>0</v>
      </c>
      <c r="CK30" s="13" t="str">
        <f t="shared" si="50"/>
        <v/>
      </c>
      <c r="CL30" s="4" t="str">
        <f t="shared" si="51"/>
        <v/>
      </c>
      <c r="CM30" s="13"/>
    </row>
    <row r="31">
      <c r="A31" s="2">
        <f t="shared" si="52"/>
        <v>-11.5</v>
      </c>
      <c r="B31" s="4">
        <f t="shared" si="2"/>
        <v>-34.5</v>
      </c>
      <c r="C31" s="4">
        <f t="shared" si="3"/>
        <v>2.31</v>
      </c>
      <c r="F31" s="4">
        <f t="shared" si="4"/>
        <v>0</v>
      </c>
      <c r="G31" s="13" t="str">
        <f t="shared" si="5"/>
        <v/>
      </c>
      <c r="H31" s="4" t="str">
        <f t="shared" si="6"/>
        <v/>
      </c>
      <c r="J31" s="2">
        <f t="shared" si="53"/>
        <v>-11.5</v>
      </c>
      <c r="K31" s="29">
        <f t="shared" si="7"/>
        <v>-34.5</v>
      </c>
      <c r="L31" s="29">
        <f t="shared" si="8"/>
        <v>2.31</v>
      </c>
      <c r="O31" s="4">
        <f t="shared" si="9"/>
        <v>0</v>
      </c>
      <c r="P31" s="13" t="str">
        <f t="shared" si="10"/>
        <v/>
      </c>
      <c r="Q31" s="4" t="str">
        <f t="shared" si="11"/>
        <v/>
      </c>
      <c r="S31" s="2">
        <f t="shared" si="54"/>
        <v>-11.5</v>
      </c>
      <c r="T31" s="4">
        <f t="shared" si="12"/>
        <v>-34.5</v>
      </c>
      <c r="U31" s="4">
        <f t="shared" si="13"/>
        <v>2.31</v>
      </c>
      <c r="X31" s="4">
        <f t="shared" si="14"/>
        <v>0</v>
      </c>
      <c r="Y31" s="13" t="str">
        <f t="shared" si="15"/>
        <v/>
      </c>
      <c r="Z31" s="4" t="str">
        <f t="shared" si="16"/>
        <v/>
      </c>
      <c r="AB31" s="2">
        <f t="shared" si="55"/>
        <v>-11.5</v>
      </c>
      <c r="AC31" s="4">
        <f t="shared" si="17"/>
        <v>-34.5</v>
      </c>
      <c r="AD31" s="4">
        <f t="shared" si="18"/>
        <v>2.31</v>
      </c>
      <c r="AG31" s="4">
        <f t="shared" si="19"/>
        <v>0</v>
      </c>
      <c r="AH31" s="13" t="str">
        <f t="shared" si="20"/>
        <v/>
      </c>
      <c r="AI31" s="4" t="str">
        <f t="shared" si="21"/>
        <v/>
      </c>
      <c r="AJ31" s="13"/>
      <c r="AK31" s="2">
        <f t="shared" si="56"/>
        <v>-11.5</v>
      </c>
      <c r="AL31" s="4">
        <f t="shared" si="22"/>
        <v>-34.5</v>
      </c>
      <c r="AM31" s="4">
        <f t="shared" si="23"/>
        <v>2.31</v>
      </c>
      <c r="AP31" s="4">
        <f t="shared" si="24"/>
        <v>0</v>
      </c>
      <c r="AQ31" s="13" t="str">
        <f t="shared" si="25"/>
        <v/>
      </c>
      <c r="AR31" s="4" t="str">
        <f t="shared" si="26"/>
        <v/>
      </c>
      <c r="AS31" s="13"/>
      <c r="AT31" s="2">
        <f t="shared" si="57"/>
        <v>-11.5</v>
      </c>
      <c r="AU31" s="4">
        <f t="shared" si="27"/>
        <v>-34.5</v>
      </c>
      <c r="AV31" s="4">
        <f t="shared" si="28"/>
        <v>2.25</v>
      </c>
      <c r="AY31" s="4">
        <f t="shared" si="29"/>
        <v>0</v>
      </c>
      <c r="AZ31" s="13" t="str">
        <f t="shared" si="30"/>
        <v/>
      </c>
      <c r="BA31" s="4" t="str">
        <f t="shared" si="31"/>
        <v/>
      </c>
      <c r="BB31" s="13"/>
      <c r="BC31" s="2">
        <f t="shared" si="58"/>
        <v>-11.5</v>
      </c>
      <c r="BD31" s="4">
        <f t="shared" si="32"/>
        <v>-34.5</v>
      </c>
      <c r="BE31" s="4">
        <f t="shared" si="33"/>
        <v>2.25</v>
      </c>
      <c r="BH31" s="4">
        <f t="shared" si="34"/>
        <v>0</v>
      </c>
      <c r="BI31" s="13" t="str">
        <f t="shared" si="35"/>
        <v/>
      </c>
      <c r="BJ31" s="4" t="str">
        <f t="shared" si="36"/>
        <v/>
      </c>
      <c r="BK31" s="13"/>
      <c r="BL31" s="2">
        <f t="shared" si="59"/>
        <v>-11.5</v>
      </c>
      <c r="BM31" s="4">
        <f t="shared" si="37"/>
        <v>-34.5</v>
      </c>
      <c r="BN31" s="4">
        <f t="shared" si="38"/>
        <v>2.25</v>
      </c>
      <c r="BQ31" s="4">
        <f t="shared" si="39"/>
        <v>0</v>
      </c>
      <c r="BR31" s="13" t="str">
        <f t="shared" si="40"/>
        <v/>
      </c>
      <c r="BS31" s="4" t="str">
        <f t="shared" si="41"/>
        <v/>
      </c>
      <c r="BT31" s="25"/>
      <c r="BU31" s="25"/>
      <c r="BV31" s="2">
        <f t="shared" si="60"/>
        <v>-11.5</v>
      </c>
      <c r="BW31" s="4">
        <f t="shared" si="42"/>
        <v>-34.5</v>
      </c>
      <c r="BX31" s="4">
        <f t="shared" si="43"/>
        <v>2.19</v>
      </c>
      <c r="CA31" s="4">
        <f t="shared" si="44"/>
        <v>0</v>
      </c>
      <c r="CB31" s="13" t="str">
        <f t="shared" si="45"/>
        <v/>
      </c>
      <c r="CC31" s="4" t="str">
        <f t="shared" si="46"/>
        <v/>
      </c>
      <c r="CD31" s="13"/>
      <c r="CE31" s="2">
        <f t="shared" si="61"/>
        <v>-11.5</v>
      </c>
      <c r="CF31" s="4">
        <f t="shared" si="47"/>
        <v>-34.5</v>
      </c>
      <c r="CG31" s="4">
        <f t="shared" si="48"/>
        <v>2.19</v>
      </c>
      <c r="CJ31" s="4">
        <f t="shared" si="49"/>
        <v>0</v>
      </c>
      <c r="CK31" s="13" t="str">
        <f t="shared" si="50"/>
        <v/>
      </c>
      <c r="CL31" s="4" t="str">
        <f t="shared" si="51"/>
        <v/>
      </c>
      <c r="CM31" s="13"/>
    </row>
    <row r="32">
      <c r="A32" s="2">
        <f t="shared" si="52"/>
        <v>-11</v>
      </c>
      <c r="B32" s="4">
        <f t="shared" si="2"/>
        <v>-33</v>
      </c>
      <c r="C32" s="4">
        <f t="shared" si="3"/>
        <v>2.28</v>
      </c>
      <c r="F32" s="4">
        <f t="shared" si="4"/>
        <v>0</v>
      </c>
      <c r="G32" s="13" t="str">
        <f t="shared" si="5"/>
        <v/>
      </c>
      <c r="H32" s="4" t="str">
        <f t="shared" si="6"/>
        <v/>
      </c>
      <c r="J32" s="2">
        <f t="shared" si="53"/>
        <v>-11</v>
      </c>
      <c r="K32" s="29">
        <f t="shared" si="7"/>
        <v>-33</v>
      </c>
      <c r="L32" s="29">
        <f t="shared" si="8"/>
        <v>2.28</v>
      </c>
      <c r="O32" s="4">
        <f t="shared" si="9"/>
        <v>0</v>
      </c>
      <c r="P32" s="13" t="str">
        <f t="shared" si="10"/>
        <v/>
      </c>
      <c r="Q32" s="4" t="str">
        <f t="shared" si="11"/>
        <v/>
      </c>
      <c r="S32" s="2">
        <f t="shared" si="54"/>
        <v>-11</v>
      </c>
      <c r="T32" s="4">
        <f t="shared" si="12"/>
        <v>-33</v>
      </c>
      <c r="U32" s="4">
        <f t="shared" si="13"/>
        <v>2.28</v>
      </c>
      <c r="X32" s="4">
        <f t="shared" si="14"/>
        <v>0</v>
      </c>
      <c r="Y32" s="13" t="str">
        <f t="shared" si="15"/>
        <v/>
      </c>
      <c r="Z32" s="4" t="str">
        <f t="shared" si="16"/>
        <v/>
      </c>
      <c r="AB32" s="2">
        <f t="shared" si="55"/>
        <v>-11</v>
      </c>
      <c r="AC32" s="4">
        <f t="shared" si="17"/>
        <v>-33</v>
      </c>
      <c r="AD32" s="4">
        <f t="shared" si="18"/>
        <v>2.28</v>
      </c>
      <c r="AG32" s="4">
        <f t="shared" si="19"/>
        <v>0</v>
      </c>
      <c r="AH32" s="13" t="str">
        <f t="shared" si="20"/>
        <v/>
      </c>
      <c r="AI32" s="4" t="str">
        <f t="shared" si="21"/>
        <v/>
      </c>
      <c r="AJ32" s="13"/>
      <c r="AK32" s="2">
        <f t="shared" si="56"/>
        <v>-11</v>
      </c>
      <c r="AL32" s="4">
        <f t="shared" si="22"/>
        <v>-33</v>
      </c>
      <c r="AM32" s="4">
        <f t="shared" si="23"/>
        <v>2.28</v>
      </c>
      <c r="AP32" s="4">
        <f t="shared" si="24"/>
        <v>0</v>
      </c>
      <c r="AQ32" s="13" t="str">
        <f t="shared" si="25"/>
        <v/>
      </c>
      <c r="AR32" s="4" t="str">
        <f t="shared" si="26"/>
        <v/>
      </c>
      <c r="AS32" s="13"/>
      <c r="AT32" s="2">
        <f t="shared" si="57"/>
        <v>-11</v>
      </c>
      <c r="AU32" s="4">
        <f t="shared" si="27"/>
        <v>-33</v>
      </c>
      <c r="AV32" s="4">
        <f t="shared" si="28"/>
        <v>2.22</v>
      </c>
      <c r="AY32" s="4">
        <f t="shared" si="29"/>
        <v>0</v>
      </c>
      <c r="AZ32" s="13" t="str">
        <f t="shared" si="30"/>
        <v/>
      </c>
      <c r="BA32" s="4" t="str">
        <f t="shared" si="31"/>
        <v/>
      </c>
      <c r="BB32" s="13"/>
      <c r="BC32" s="2">
        <f t="shared" si="58"/>
        <v>-11</v>
      </c>
      <c r="BD32" s="4">
        <f t="shared" si="32"/>
        <v>-33</v>
      </c>
      <c r="BE32" s="4">
        <f t="shared" si="33"/>
        <v>2.22</v>
      </c>
      <c r="BH32" s="4">
        <f t="shared" si="34"/>
        <v>0</v>
      </c>
      <c r="BI32" s="13" t="str">
        <f t="shared" si="35"/>
        <v/>
      </c>
      <c r="BJ32" s="4" t="str">
        <f t="shared" si="36"/>
        <v/>
      </c>
      <c r="BK32" s="13"/>
      <c r="BL32" s="2">
        <f t="shared" si="59"/>
        <v>-11</v>
      </c>
      <c r="BM32" s="4">
        <f t="shared" si="37"/>
        <v>-33</v>
      </c>
      <c r="BN32" s="4">
        <f t="shared" si="38"/>
        <v>2.22</v>
      </c>
      <c r="BQ32" s="4">
        <f t="shared" si="39"/>
        <v>0</v>
      </c>
      <c r="BR32" s="13" t="str">
        <f t="shared" si="40"/>
        <v/>
      </c>
      <c r="BS32" s="4" t="str">
        <f t="shared" si="41"/>
        <v/>
      </c>
      <c r="BT32" s="25"/>
      <c r="BU32" s="25"/>
      <c r="BV32" s="2">
        <f t="shared" si="60"/>
        <v>-11</v>
      </c>
      <c r="BW32" s="4">
        <f t="shared" si="42"/>
        <v>-33</v>
      </c>
      <c r="BX32" s="4">
        <f t="shared" si="43"/>
        <v>2.16</v>
      </c>
      <c r="CA32" s="4">
        <f t="shared" si="44"/>
        <v>0</v>
      </c>
      <c r="CB32" s="13" t="str">
        <f t="shared" si="45"/>
        <v/>
      </c>
      <c r="CC32" s="4" t="str">
        <f t="shared" si="46"/>
        <v/>
      </c>
      <c r="CD32" s="13"/>
      <c r="CE32" s="2">
        <f t="shared" si="61"/>
        <v>-11</v>
      </c>
      <c r="CF32" s="4">
        <f t="shared" si="47"/>
        <v>-33</v>
      </c>
      <c r="CG32" s="4">
        <f t="shared" si="48"/>
        <v>2.16</v>
      </c>
      <c r="CJ32" s="4">
        <f t="shared" si="49"/>
        <v>0</v>
      </c>
      <c r="CK32" s="13" t="str">
        <f t="shared" si="50"/>
        <v/>
      </c>
      <c r="CL32" s="4" t="str">
        <f t="shared" si="51"/>
        <v/>
      </c>
      <c r="CM32" s="13"/>
    </row>
    <row r="33">
      <c r="A33" s="2">
        <f t="shared" si="52"/>
        <v>-10.5</v>
      </c>
      <c r="B33" s="4">
        <f t="shared" si="2"/>
        <v>-31.5</v>
      </c>
      <c r="C33" s="4">
        <f t="shared" si="3"/>
        <v>2.25</v>
      </c>
      <c r="F33" s="4">
        <f t="shared" si="4"/>
        <v>0</v>
      </c>
      <c r="G33" s="13" t="str">
        <f t="shared" si="5"/>
        <v/>
      </c>
      <c r="H33" s="4" t="str">
        <f t="shared" si="6"/>
        <v/>
      </c>
      <c r="J33" s="2">
        <f t="shared" si="53"/>
        <v>-10.5</v>
      </c>
      <c r="K33" s="29">
        <f t="shared" si="7"/>
        <v>-31.5</v>
      </c>
      <c r="L33" s="29">
        <f t="shared" si="8"/>
        <v>2.25</v>
      </c>
      <c r="O33" s="4">
        <f t="shared" si="9"/>
        <v>0</v>
      </c>
      <c r="P33" s="13" t="str">
        <f t="shared" si="10"/>
        <v/>
      </c>
      <c r="Q33" s="4" t="str">
        <f t="shared" si="11"/>
        <v/>
      </c>
      <c r="S33" s="2">
        <f t="shared" si="54"/>
        <v>-10.5</v>
      </c>
      <c r="T33" s="4">
        <f t="shared" si="12"/>
        <v>-31.5</v>
      </c>
      <c r="U33" s="4">
        <f t="shared" si="13"/>
        <v>2.25</v>
      </c>
      <c r="X33" s="4">
        <f t="shared" si="14"/>
        <v>0</v>
      </c>
      <c r="Y33" s="13" t="str">
        <f t="shared" si="15"/>
        <v/>
      </c>
      <c r="Z33" s="4" t="str">
        <f t="shared" si="16"/>
        <v/>
      </c>
      <c r="AB33" s="2">
        <f t="shared" si="55"/>
        <v>-10.5</v>
      </c>
      <c r="AC33" s="4">
        <f t="shared" si="17"/>
        <v>-31.5</v>
      </c>
      <c r="AD33" s="4">
        <f t="shared" si="18"/>
        <v>2.25</v>
      </c>
      <c r="AG33" s="4">
        <f t="shared" si="19"/>
        <v>0</v>
      </c>
      <c r="AH33" s="13" t="str">
        <f t="shared" si="20"/>
        <v/>
      </c>
      <c r="AI33" s="4" t="str">
        <f t="shared" si="21"/>
        <v/>
      </c>
      <c r="AJ33" s="13"/>
      <c r="AK33" s="2">
        <f t="shared" si="56"/>
        <v>-10.5</v>
      </c>
      <c r="AL33" s="4">
        <f t="shared" si="22"/>
        <v>-31.5</v>
      </c>
      <c r="AM33" s="4">
        <f t="shared" si="23"/>
        <v>2.25</v>
      </c>
      <c r="AP33" s="4">
        <f t="shared" si="24"/>
        <v>0</v>
      </c>
      <c r="AQ33" s="13" t="str">
        <f t="shared" si="25"/>
        <v/>
      </c>
      <c r="AR33" s="4" t="str">
        <f t="shared" si="26"/>
        <v/>
      </c>
      <c r="AS33" s="13"/>
      <c r="AT33" s="2">
        <f t="shared" si="57"/>
        <v>-10.5</v>
      </c>
      <c r="AU33" s="4">
        <f t="shared" si="27"/>
        <v>-31.5</v>
      </c>
      <c r="AV33" s="4">
        <f t="shared" si="28"/>
        <v>2.19</v>
      </c>
      <c r="AY33" s="4">
        <f t="shared" si="29"/>
        <v>0</v>
      </c>
      <c r="AZ33" s="13" t="str">
        <f t="shared" si="30"/>
        <v/>
      </c>
      <c r="BA33" s="4" t="str">
        <f t="shared" si="31"/>
        <v/>
      </c>
      <c r="BB33" s="13"/>
      <c r="BC33" s="2">
        <f t="shared" si="58"/>
        <v>-10.5</v>
      </c>
      <c r="BD33" s="4">
        <f t="shared" si="32"/>
        <v>-31.5</v>
      </c>
      <c r="BE33" s="4">
        <f t="shared" si="33"/>
        <v>2.19</v>
      </c>
      <c r="BH33" s="4">
        <f t="shared" si="34"/>
        <v>0</v>
      </c>
      <c r="BI33" s="13" t="str">
        <f t="shared" si="35"/>
        <v/>
      </c>
      <c r="BJ33" s="4" t="str">
        <f t="shared" si="36"/>
        <v/>
      </c>
      <c r="BK33" s="13"/>
      <c r="BL33" s="2">
        <f t="shared" si="59"/>
        <v>-10.5</v>
      </c>
      <c r="BM33" s="4">
        <f t="shared" si="37"/>
        <v>-31.5</v>
      </c>
      <c r="BN33" s="4">
        <f t="shared" si="38"/>
        <v>2.19</v>
      </c>
      <c r="BQ33" s="4">
        <f t="shared" si="39"/>
        <v>0</v>
      </c>
      <c r="BR33" s="13" t="str">
        <f t="shared" si="40"/>
        <v/>
      </c>
      <c r="BS33" s="4" t="str">
        <f t="shared" si="41"/>
        <v/>
      </c>
      <c r="BT33" s="25"/>
      <c r="BU33" s="25"/>
      <c r="BV33" s="2">
        <f t="shared" si="60"/>
        <v>-10.5</v>
      </c>
      <c r="BW33" s="4">
        <f t="shared" si="42"/>
        <v>-31.5</v>
      </c>
      <c r="BX33" s="4">
        <f t="shared" si="43"/>
        <v>2.13</v>
      </c>
      <c r="CA33" s="4">
        <f t="shared" si="44"/>
        <v>0</v>
      </c>
      <c r="CB33" s="13" t="str">
        <f t="shared" si="45"/>
        <v/>
      </c>
      <c r="CC33" s="4" t="str">
        <f t="shared" si="46"/>
        <v/>
      </c>
      <c r="CD33" s="13"/>
      <c r="CE33" s="2">
        <f t="shared" si="61"/>
        <v>-10.5</v>
      </c>
      <c r="CF33" s="4">
        <f t="shared" si="47"/>
        <v>-31.5</v>
      </c>
      <c r="CG33" s="4">
        <f t="shared" si="48"/>
        <v>2.13</v>
      </c>
      <c r="CJ33" s="4">
        <f t="shared" si="49"/>
        <v>0</v>
      </c>
      <c r="CK33" s="13" t="str">
        <f t="shared" si="50"/>
        <v/>
      </c>
      <c r="CL33" s="4" t="str">
        <f t="shared" si="51"/>
        <v/>
      </c>
      <c r="CM33" s="13"/>
    </row>
    <row r="34">
      <c r="A34" s="2">
        <f t="shared" si="52"/>
        <v>-10</v>
      </c>
      <c r="B34" s="4">
        <f t="shared" si="2"/>
        <v>-30</v>
      </c>
      <c r="C34" s="4">
        <f t="shared" si="3"/>
        <v>2.22</v>
      </c>
      <c r="F34" s="4">
        <f t="shared" si="4"/>
        <v>0</v>
      </c>
      <c r="G34" s="13" t="str">
        <f t="shared" si="5"/>
        <v/>
      </c>
      <c r="H34" s="4" t="str">
        <f t="shared" si="6"/>
        <v/>
      </c>
      <c r="J34" s="2">
        <f t="shared" si="53"/>
        <v>-10</v>
      </c>
      <c r="K34" s="29">
        <f t="shared" si="7"/>
        <v>-30</v>
      </c>
      <c r="L34" s="29">
        <f t="shared" si="8"/>
        <v>2.22</v>
      </c>
      <c r="O34" s="4">
        <f t="shared" si="9"/>
        <v>0</v>
      </c>
      <c r="P34" s="13" t="str">
        <f t="shared" si="10"/>
        <v/>
      </c>
      <c r="Q34" s="4" t="str">
        <f t="shared" si="11"/>
        <v/>
      </c>
      <c r="S34" s="2">
        <f t="shared" si="54"/>
        <v>-10</v>
      </c>
      <c r="T34" s="4">
        <f t="shared" si="12"/>
        <v>-30</v>
      </c>
      <c r="U34" s="4">
        <f t="shared" si="13"/>
        <v>2.22</v>
      </c>
      <c r="X34" s="4">
        <f t="shared" si="14"/>
        <v>0</v>
      </c>
      <c r="Y34" s="13" t="str">
        <f t="shared" si="15"/>
        <v/>
      </c>
      <c r="Z34" s="4" t="str">
        <f t="shared" si="16"/>
        <v/>
      </c>
      <c r="AB34" s="2">
        <f t="shared" si="55"/>
        <v>-10</v>
      </c>
      <c r="AC34" s="4">
        <f t="shared" si="17"/>
        <v>-30</v>
      </c>
      <c r="AD34" s="4">
        <f t="shared" si="18"/>
        <v>2.22</v>
      </c>
      <c r="AG34" s="4">
        <f t="shared" si="19"/>
        <v>0</v>
      </c>
      <c r="AH34" s="13" t="str">
        <f t="shared" si="20"/>
        <v/>
      </c>
      <c r="AI34" s="4" t="str">
        <f t="shared" si="21"/>
        <v/>
      </c>
      <c r="AJ34" s="13"/>
      <c r="AK34" s="2">
        <f t="shared" si="56"/>
        <v>-10</v>
      </c>
      <c r="AL34" s="4">
        <f t="shared" si="22"/>
        <v>-30</v>
      </c>
      <c r="AM34" s="4">
        <f t="shared" si="23"/>
        <v>2.22</v>
      </c>
      <c r="AP34" s="4">
        <f t="shared" si="24"/>
        <v>0</v>
      </c>
      <c r="AQ34" s="13" t="str">
        <f t="shared" si="25"/>
        <v/>
      </c>
      <c r="AR34" s="4" t="str">
        <f t="shared" si="26"/>
        <v/>
      </c>
      <c r="AS34" s="13"/>
      <c r="AT34" s="2">
        <f t="shared" si="57"/>
        <v>-10</v>
      </c>
      <c r="AU34" s="4">
        <f t="shared" si="27"/>
        <v>-30</v>
      </c>
      <c r="AV34" s="4">
        <f t="shared" si="28"/>
        <v>2.16</v>
      </c>
      <c r="AY34" s="4">
        <f t="shared" si="29"/>
        <v>0</v>
      </c>
      <c r="AZ34" s="13" t="str">
        <f t="shared" si="30"/>
        <v/>
      </c>
      <c r="BA34" s="4" t="str">
        <f t="shared" si="31"/>
        <v/>
      </c>
      <c r="BB34" s="13"/>
      <c r="BC34" s="2">
        <f t="shared" si="58"/>
        <v>-10</v>
      </c>
      <c r="BD34" s="4">
        <f t="shared" si="32"/>
        <v>-30</v>
      </c>
      <c r="BE34" s="4">
        <f t="shared" si="33"/>
        <v>2.16</v>
      </c>
      <c r="BH34" s="4">
        <f t="shared" si="34"/>
        <v>0</v>
      </c>
      <c r="BI34" s="13" t="str">
        <f t="shared" si="35"/>
        <v/>
      </c>
      <c r="BJ34" s="4" t="str">
        <f t="shared" si="36"/>
        <v/>
      </c>
      <c r="BK34" s="13"/>
      <c r="BL34" s="2">
        <f t="shared" si="59"/>
        <v>-10</v>
      </c>
      <c r="BM34" s="4">
        <f t="shared" si="37"/>
        <v>-30</v>
      </c>
      <c r="BN34" s="4">
        <f t="shared" si="38"/>
        <v>2.16</v>
      </c>
      <c r="BQ34" s="4">
        <f t="shared" si="39"/>
        <v>0</v>
      </c>
      <c r="BR34" s="13" t="str">
        <f t="shared" si="40"/>
        <v/>
      </c>
      <c r="BS34" s="4" t="str">
        <f t="shared" si="41"/>
        <v/>
      </c>
      <c r="BT34" s="25"/>
      <c r="BU34" s="25"/>
      <c r="BV34" s="2">
        <f t="shared" si="60"/>
        <v>-10</v>
      </c>
      <c r="BW34" s="4">
        <f t="shared" si="42"/>
        <v>-30</v>
      </c>
      <c r="BX34" s="4">
        <f t="shared" si="43"/>
        <v>2.1</v>
      </c>
      <c r="CA34" s="4">
        <f t="shared" si="44"/>
        <v>0</v>
      </c>
      <c r="CB34" s="13" t="str">
        <f t="shared" si="45"/>
        <v/>
      </c>
      <c r="CC34" s="4" t="str">
        <f t="shared" si="46"/>
        <v/>
      </c>
      <c r="CD34" s="13"/>
      <c r="CE34" s="2">
        <f t="shared" si="61"/>
        <v>-10</v>
      </c>
      <c r="CF34" s="4">
        <f t="shared" si="47"/>
        <v>-30</v>
      </c>
      <c r="CG34" s="4">
        <f t="shared" si="48"/>
        <v>2.1</v>
      </c>
      <c r="CJ34" s="4">
        <f t="shared" si="49"/>
        <v>0</v>
      </c>
      <c r="CK34" s="13" t="str">
        <f t="shared" si="50"/>
        <v/>
      </c>
      <c r="CL34" s="4" t="str">
        <f t="shared" si="51"/>
        <v/>
      </c>
      <c r="CM34" s="13"/>
    </row>
    <row r="35">
      <c r="A35" s="2">
        <f t="shared" si="52"/>
        <v>-9.5</v>
      </c>
      <c r="B35" s="4">
        <f t="shared" si="2"/>
        <v>-28.5</v>
      </c>
      <c r="C35" s="4">
        <f t="shared" si="3"/>
        <v>2.19</v>
      </c>
      <c r="F35" s="4">
        <f t="shared" si="4"/>
        <v>0</v>
      </c>
      <c r="G35" s="13" t="str">
        <f t="shared" si="5"/>
        <v/>
      </c>
      <c r="H35" s="4" t="str">
        <f t="shared" si="6"/>
        <v/>
      </c>
      <c r="J35" s="2">
        <f t="shared" si="53"/>
        <v>-9.5</v>
      </c>
      <c r="K35" s="29">
        <f t="shared" si="7"/>
        <v>-28.5</v>
      </c>
      <c r="L35" s="29">
        <f t="shared" si="8"/>
        <v>2.19</v>
      </c>
      <c r="O35" s="4">
        <f t="shared" si="9"/>
        <v>0</v>
      </c>
      <c r="P35" s="13" t="str">
        <f t="shared" si="10"/>
        <v/>
      </c>
      <c r="Q35" s="4" t="str">
        <f t="shared" si="11"/>
        <v/>
      </c>
      <c r="S35" s="2">
        <f t="shared" si="54"/>
        <v>-9.5</v>
      </c>
      <c r="T35" s="4">
        <f t="shared" si="12"/>
        <v>-28.5</v>
      </c>
      <c r="U35" s="4">
        <f t="shared" si="13"/>
        <v>2.19</v>
      </c>
      <c r="X35" s="4">
        <f t="shared" si="14"/>
        <v>0</v>
      </c>
      <c r="Y35" s="13" t="str">
        <f t="shared" si="15"/>
        <v/>
      </c>
      <c r="Z35" s="4" t="str">
        <f t="shared" si="16"/>
        <v/>
      </c>
      <c r="AB35" s="2">
        <f t="shared" si="55"/>
        <v>-9.5</v>
      </c>
      <c r="AC35" s="4">
        <f t="shared" si="17"/>
        <v>-28.5</v>
      </c>
      <c r="AD35" s="4">
        <f t="shared" si="18"/>
        <v>2.19</v>
      </c>
      <c r="AG35" s="4">
        <f t="shared" si="19"/>
        <v>0</v>
      </c>
      <c r="AH35" s="13" t="str">
        <f t="shared" si="20"/>
        <v/>
      </c>
      <c r="AI35" s="4" t="str">
        <f t="shared" si="21"/>
        <v/>
      </c>
      <c r="AJ35" s="13"/>
      <c r="AK35" s="2">
        <f t="shared" si="56"/>
        <v>-9.5</v>
      </c>
      <c r="AL35" s="4">
        <f t="shared" si="22"/>
        <v>-28.5</v>
      </c>
      <c r="AM35" s="4">
        <f t="shared" si="23"/>
        <v>2.19</v>
      </c>
      <c r="AP35" s="4">
        <f t="shared" si="24"/>
        <v>0</v>
      </c>
      <c r="AQ35" s="13" t="str">
        <f t="shared" si="25"/>
        <v/>
      </c>
      <c r="AR35" s="4" t="str">
        <f t="shared" si="26"/>
        <v/>
      </c>
      <c r="AS35" s="13"/>
      <c r="AT35" s="2">
        <f t="shared" si="57"/>
        <v>-9.5</v>
      </c>
      <c r="AU35" s="4">
        <f t="shared" si="27"/>
        <v>-28.5</v>
      </c>
      <c r="AV35" s="4">
        <f t="shared" si="28"/>
        <v>2.13</v>
      </c>
      <c r="AY35" s="4">
        <f t="shared" si="29"/>
        <v>0</v>
      </c>
      <c r="AZ35" s="13" t="str">
        <f t="shared" si="30"/>
        <v/>
      </c>
      <c r="BA35" s="4" t="str">
        <f t="shared" si="31"/>
        <v/>
      </c>
      <c r="BB35" s="13"/>
      <c r="BC35" s="2">
        <f t="shared" si="58"/>
        <v>-9.5</v>
      </c>
      <c r="BD35" s="4">
        <f t="shared" si="32"/>
        <v>-28.5</v>
      </c>
      <c r="BE35" s="4">
        <f t="shared" si="33"/>
        <v>2.13</v>
      </c>
      <c r="BH35" s="4">
        <f t="shared" si="34"/>
        <v>0</v>
      </c>
      <c r="BI35" s="13" t="str">
        <f t="shared" si="35"/>
        <v/>
      </c>
      <c r="BJ35" s="4" t="str">
        <f t="shared" si="36"/>
        <v/>
      </c>
      <c r="BK35" s="13"/>
      <c r="BL35" s="2">
        <f t="shared" si="59"/>
        <v>-9.5</v>
      </c>
      <c r="BM35" s="4">
        <f t="shared" si="37"/>
        <v>-28.5</v>
      </c>
      <c r="BN35" s="4">
        <f t="shared" si="38"/>
        <v>2.13</v>
      </c>
      <c r="BQ35" s="4">
        <f t="shared" si="39"/>
        <v>0</v>
      </c>
      <c r="BR35" s="13" t="str">
        <f t="shared" si="40"/>
        <v/>
      </c>
      <c r="BS35" s="4" t="str">
        <f t="shared" si="41"/>
        <v/>
      </c>
      <c r="BT35" s="25"/>
      <c r="BU35" s="25"/>
      <c r="BV35" s="2">
        <f t="shared" si="60"/>
        <v>-9.5</v>
      </c>
      <c r="BW35" s="4">
        <f t="shared" si="42"/>
        <v>-28.5</v>
      </c>
      <c r="BX35" s="4">
        <f t="shared" si="43"/>
        <v>2.07</v>
      </c>
      <c r="CA35" s="4">
        <f t="shared" si="44"/>
        <v>0</v>
      </c>
      <c r="CB35" s="13" t="str">
        <f t="shared" si="45"/>
        <v/>
      </c>
      <c r="CC35" s="4" t="str">
        <f t="shared" si="46"/>
        <v/>
      </c>
      <c r="CD35" s="13"/>
      <c r="CE35" s="2">
        <f t="shared" si="61"/>
        <v>-9.5</v>
      </c>
      <c r="CF35" s="4">
        <f t="shared" si="47"/>
        <v>-28.5</v>
      </c>
      <c r="CG35" s="4">
        <f t="shared" si="48"/>
        <v>2.07</v>
      </c>
      <c r="CJ35" s="4">
        <f t="shared" si="49"/>
        <v>0</v>
      </c>
      <c r="CK35" s="13" t="str">
        <f t="shared" si="50"/>
        <v/>
      </c>
      <c r="CL35" s="4" t="str">
        <f t="shared" si="51"/>
        <v/>
      </c>
      <c r="CM35" s="13"/>
    </row>
    <row r="36">
      <c r="A36" s="2">
        <f t="shared" si="52"/>
        <v>-9</v>
      </c>
      <c r="B36" s="4">
        <f t="shared" si="2"/>
        <v>-27</v>
      </c>
      <c r="C36" s="4">
        <f t="shared" si="3"/>
        <v>2.16</v>
      </c>
      <c r="F36" s="4">
        <f t="shared" si="4"/>
        <v>0</v>
      </c>
      <c r="G36" s="13" t="str">
        <f t="shared" si="5"/>
        <v/>
      </c>
      <c r="H36" s="4" t="str">
        <f t="shared" si="6"/>
        <v/>
      </c>
      <c r="J36" s="2">
        <f t="shared" si="53"/>
        <v>-9</v>
      </c>
      <c r="K36" s="29">
        <f t="shared" si="7"/>
        <v>-27</v>
      </c>
      <c r="L36" s="29">
        <f t="shared" si="8"/>
        <v>2.16</v>
      </c>
      <c r="O36" s="4">
        <f t="shared" si="9"/>
        <v>0</v>
      </c>
      <c r="P36" s="13" t="str">
        <f t="shared" si="10"/>
        <v/>
      </c>
      <c r="Q36" s="4" t="str">
        <f t="shared" si="11"/>
        <v/>
      </c>
      <c r="S36" s="2">
        <f t="shared" si="54"/>
        <v>-9</v>
      </c>
      <c r="T36" s="4">
        <f t="shared" si="12"/>
        <v>-27</v>
      </c>
      <c r="U36" s="4">
        <f t="shared" si="13"/>
        <v>2.16</v>
      </c>
      <c r="X36" s="4">
        <f t="shared" si="14"/>
        <v>0</v>
      </c>
      <c r="Y36" s="13" t="str">
        <f t="shared" si="15"/>
        <v/>
      </c>
      <c r="Z36" s="4" t="str">
        <f t="shared" si="16"/>
        <v/>
      </c>
      <c r="AB36" s="2">
        <f t="shared" si="55"/>
        <v>-9</v>
      </c>
      <c r="AC36" s="4">
        <f t="shared" si="17"/>
        <v>-27</v>
      </c>
      <c r="AD36" s="4">
        <f t="shared" si="18"/>
        <v>2.16</v>
      </c>
      <c r="AG36" s="4">
        <f t="shared" si="19"/>
        <v>0</v>
      </c>
      <c r="AH36" s="13" t="str">
        <f t="shared" si="20"/>
        <v/>
      </c>
      <c r="AI36" s="4" t="str">
        <f t="shared" si="21"/>
        <v/>
      </c>
      <c r="AJ36" s="13"/>
      <c r="AK36" s="2">
        <f t="shared" si="56"/>
        <v>-9</v>
      </c>
      <c r="AL36" s="4">
        <f t="shared" si="22"/>
        <v>-27</v>
      </c>
      <c r="AM36" s="4">
        <f t="shared" si="23"/>
        <v>2.16</v>
      </c>
      <c r="AP36" s="4">
        <f t="shared" si="24"/>
        <v>0</v>
      </c>
      <c r="AQ36" s="13" t="str">
        <f t="shared" si="25"/>
        <v/>
      </c>
      <c r="AR36" s="4" t="str">
        <f t="shared" si="26"/>
        <v/>
      </c>
      <c r="AS36" s="13"/>
      <c r="AT36" s="2">
        <f t="shared" si="57"/>
        <v>-9</v>
      </c>
      <c r="AU36" s="4">
        <f t="shared" si="27"/>
        <v>-27</v>
      </c>
      <c r="AV36" s="4">
        <f t="shared" si="28"/>
        <v>2.1</v>
      </c>
      <c r="AY36" s="4">
        <f t="shared" si="29"/>
        <v>0</v>
      </c>
      <c r="AZ36" s="13" t="str">
        <f t="shared" si="30"/>
        <v/>
      </c>
      <c r="BA36" s="4" t="str">
        <f t="shared" si="31"/>
        <v/>
      </c>
      <c r="BB36" s="13"/>
      <c r="BC36" s="2">
        <f t="shared" si="58"/>
        <v>-9</v>
      </c>
      <c r="BD36" s="4">
        <f t="shared" si="32"/>
        <v>-27</v>
      </c>
      <c r="BE36" s="4">
        <f t="shared" si="33"/>
        <v>2.1</v>
      </c>
      <c r="BH36" s="4">
        <f t="shared" si="34"/>
        <v>0</v>
      </c>
      <c r="BI36" s="13" t="str">
        <f t="shared" si="35"/>
        <v/>
      </c>
      <c r="BJ36" s="4" t="str">
        <f t="shared" si="36"/>
        <v/>
      </c>
      <c r="BK36" s="13"/>
      <c r="BL36" s="2">
        <f t="shared" si="59"/>
        <v>-9</v>
      </c>
      <c r="BM36" s="4">
        <f t="shared" si="37"/>
        <v>-27</v>
      </c>
      <c r="BN36" s="4">
        <f t="shared" si="38"/>
        <v>2.1</v>
      </c>
      <c r="BQ36" s="4">
        <f t="shared" si="39"/>
        <v>0</v>
      </c>
      <c r="BR36" s="13" t="str">
        <f t="shared" si="40"/>
        <v/>
      </c>
      <c r="BS36" s="4" t="str">
        <f t="shared" si="41"/>
        <v/>
      </c>
      <c r="BT36" s="25"/>
      <c r="BU36" s="25"/>
      <c r="BV36" s="2">
        <f t="shared" si="60"/>
        <v>-9</v>
      </c>
      <c r="BW36" s="4">
        <f t="shared" si="42"/>
        <v>-27</v>
      </c>
      <c r="BX36" s="4">
        <f t="shared" si="43"/>
        <v>2.04</v>
      </c>
      <c r="CA36" s="4">
        <f t="shared" si="44"/>
        <v>0</v>
      </c>
      <c r="CB36" s="13" t="str">
        <f t="shared" si="45"/>
        <v/>
      </c>
      <c r="CC36" s="4" t="str">
        <f t="shared" si="46"/>
        <v/>
      </c>
      <c r="CD36" s="13"/>
      <c r="CE36" s="2">
        <f t="shared" si="61"/>
        <v>-9</v>
      </c>
      <c r="CF36" s="4">
        <f t="shared" si="47"/>
        <v>-27</v>
      </c>
      <c r="CG36" s="4">
        <f t="shared" si="48"/>
        <v>2.04</v>
      </c>
      <c r="CJ36" s="4">
        <f t="shared" si="49"/>
        <v>0</v>
      </c>
      <c r="CK36" s="13" t="str">
        <f t="shared" si="50"/>
        <v/>
      </c>
      <c r="CL36" s="4" t="str">
        <f t="shared" si="51"/>
        <v/>
      </c>
      <c r="CM36" s="13"/>
    </row>
    <row r="37">
      <c r="A37" s="2">
        <f t="shared" si="52"/>
        <v>-8.5</v>
      </c>
      <c r="B37" s="4">
        <f t="shared" si="2"/>
        <v>-25.5</v>
      </c>
      <c r="C37" s="4">
        <f t="shared" si="3"/>
        <v>2.13</v>
      </c>
      <c r="F37" s="4">
        <f t="shared" si="4"/>
        <v>0</v>
      </c>
      <c r="G37" s="13" t="str">
        <f t="shared" si="5"/>
        <v/>
      </c>
      <c r="H37" s="4" t="str">
        <f t="shared" si="6"/>
        <v/>
      </c>
      <c r="J37" s="2">
        <f t="shared" si="53"/>
        <v>-8.5</v>
      </c>
      <c r="K37" s="29">
        <f t="shared" si="7"/>
        <v>-25.5</v>
      </c>
      <c r="L37" s="29">
        <f t="shared" si="8"/>
        <v>2.13</v>
      </c>
      <c r="O37" s="4">
        <f t="shared" si="9"/>
        <v>0</v>
      </c>
      <c r="P37" s="13" t="str">
        <f t="shared" si="10"/>
        <v/>
      </c>
      <c r="Q37" s="4" t="str">
        <f t="shared" si="11"/>
        <v/>
      </c>
      <c r="S37" s="2">
        <f t="shared" si="54"/>
        <v>-8.5</v>
      </c>
      <c r="T37" s="4">
        <f t="shared" si="12"/>
        <v>-25.5</v>
      </c>
      <c r="U37" s="4">
        <f t="shared" si="13"/>
        <v>2.13</v>
      </c>
      <c r="X37" s="4">
        <f t="shared" si="14"/>
        <v>0</v>
      </c>
      <c r="Y37" s="13" t="str">
        <f t="shared" si="15"/>
        <v/>
      </c>
      <c r="Z37" s="4" t="str">
        <f t="shared" si="16"/>
        <v/>
      </c>
      <c r="AB37" s="2">
        <f t="shared" si="55"/>
        <v>-8.5</v>
      </c>
      <c r="AC37" s="4">
        <f t="shared" si="17"/>
        <v>-25.5</v>
      </c>
      <c r="AD37" s="4">
        <f t="shared" si="18"/>
        <v>2.13</v>
      </c>
      <c r="AG37" s="4">
        <f t="shared" si="19"/>
        <v>0</v>
      </c>
      <c r="AH37" s="13" t="str">
        <f t="shared" si="20"/>
        <v/>
      </c>
      <c r="AI37" s="4" t="str">
        <f t="shared" si="21"/>
        <v/>
      </c>
      <c r="AJ37" s="13"/>
      <c r="AK37" s="2">
        <f t="shared" si="56"/>
        <v>-8.5</v>
      </c>
      <c r="AL37" s="4">
        <f t="shared" si="22"/>
        <v>-25.5</v>
      </c>
      <c r="AM37" s="4">
        <f t="shared" si="23"/>
        <v>2.13</v>
      </c>
      <c r="AP37" s="4">
        <f t="shared" si="24"/>
        <v>0</v>
      </c>
      <c r="AQ37" s="13" t="str">
        <f t="shared" si="25"/>
        <v/>
      </c>
      <c r="AR37" s="4" t="str">
        <f t="shared" si="26"/>
        <v/>
      </c>
      <c r="AS37" s="13"/>
      <c r="AT37" s="2">
        <f t="shared" si="57"/>
        <v>-8.5</v>
      </c>
      <c r="AU37" s="4">
        <f t="shared" si="27"/>
        <v>-25.5</v>
      </c>
      <c r="AV37" s="4">
        <f t="shared" si="28"/>
        <v>2.07</v>
      </c>
      <c r="AY37" s="4">
        <f t="shared" si="29"/>
        <v>0</v>
      </c>
      <c r="AZ37" s="13" t="str">
        <f t="shared" si="30"/>
        <v/>
      </c>
      <c r="BA37" s="4" t="str">
        <f t="shared" si="31"/>
        <v/>
      </c>
      <c r="BB37" s="13"/>
      <c r="BC37" s="2">
        <f t="shared" si="58"/>
        <v>-8.5</v>
      </c>
      <c r="BD37" s="4">
        <f t="shared" si="32"/>
        <v>-25.5</v>
      </c>
      <c r="BE37" s="4">
        <f t="shared" si="33"/>
        <v>2.07</v>
      </c>
      <c r="BH37" s="4">
        <f t="shared" si="34"/>
        <v>0</v>
      </c>
      <c r="BI37" s="13" t="str">
        <f t="shared" si="35"/>
        <v/>
      </c>
      <c r="BJ37" s="4" t="str">
        <f t="shared" si="36"/>
        <v/>
      </c>
      <c r="BK37" s="13"/>
      <c r="BL37" s="2">
        <f t="shared" si="59"/>
        <v>-8.5</v>
      </c>
      <c r="BM37" s="4">
        <f t="shared" si="37"/>
        <v>-25.5</v>
      </c>
      <c r="BN37" s="4">
        <f t="shared" si="38"/>
        <v>2.07</v>
      </c>
      <c r="BQ37" s="4">
        <f t="shared" si="39"/>
        <v>0</v>
      </c>
      <c r="BR37" s="13" t="str">
        <f t="shared" si="40"/>
        <v/>
      </c>
      <c r="BS37" s="4" t="str">
        <f t="shared" si="41"/>
        <v/>
      </c>
      <c r="BT37" s="25"/>
      <c r="BU37" s="25"/>
      <c r="BV37" s="2">
        <f t="shared" si="60"/>
        <v>-8.5</v>
      </c>
      <c r="BW37" s="4">
        <f t="shared" si="42"/>
        <v>-25.5</v>
      </c>
      <c r="BX37" s="4">
        <f t="shared" si="43"/>
        <v>2.01</v>
      </c>
      <c r="CA37" s="4">
        <f t="shared" si="44"/>
        <v>0</v>
      </c>
      <c r="CB37" s="13" t="str">
        <f t="shared" si="45"/>
        <v/>
      </c>
      <c r="CC37" s="4" t="str">
        <f t="shared" si="46"/>
        <v/>
      </c>
      <c r="CD37" s="13"/>
      <c r="CE37" s="2">
        <f t="shared" si="61"/>
        <v>-8.5</v>
      </c>
      <c r="CF37" s="4">
        <f t="shared" si="47"/>
        <v>-25.5</v>
      </c>
      <c r="CG37" s="4">
        <f t="shared" si="48"/>
        <v>2.01</v>
      </c>
      <c r="CJ37" s="4">
        <f t="shared" si="49"/>
        <v>0</v>
      </c>
      <c r="CK37" s="13" t="str">
        <f t="shared" si="50"/>
        <v/>
      </c>
      <c r="CL37" s="4" t="str">
        <f t="shared" si="51"/>
        <v/>
      </c>
      <c r="CM37" s="13"/>
    </row>
    <row r="38">
      <c r="A38" s="2">
        <f t="shared" si="52"/>
        <v>-8</v>
      </c>
      <c r="B38" s="4">
        <f t="shared" si="2"/>
        <v>-24</v>
      </c>
      <c r="C38" s="4">
        <f t="shared" si="3"/>
        <v>2.1</v>
      </c>
      <c r="F38" s="4">
        <f t="shared" si="4"/>
        <v>0</v>
      </c>
      <c r="G38" s="13" t="str">
        <f t="shared" si="5"/>
        <v/>
      </c>
      <c r="H38" s="4" t="str">
        <f t="shared" si="6"/>
        <v/>
      </c>
      <c r="J38" s="2">
        <f t="shared" si="53"/>
        <v>-8</v>
      </c>
      <c r="K38" s="29">
        <f t="shared" si="7"/>
        <v>-24</v>
      </c>
      <c r="L38" s="29">
        <f t="shared" si="8"/>
        <v>2.1</v>
      </c>
      <c r="O38" s="4">
        <f t="shared" si="9"/>
        <v>0</v>
      </c>
      <c r="P38" s="13" t="str">
        <f t="shared" si="10"/>
        <v/>
      </c>
      <c r="Q38" s="4" t="str">
        <f t="shared" si="11"/>
        <v/>
      </c>
      <c r="S38" s="2">
        <f t="shared" si="54"/>
        <v>-8</v>
      </c>
      <c r="T38" s="4">
        <f t="shared" si="12"/>
        <v>-24</v>
      </c>
      <c r="U38" s="4">
        <f t="shared" si="13"/>
        <v>2.1</v>
      </c>
      <c r="X38" s="4">
        <f t="shared" si="14"/>
        <v>0</v>
      </c>
      <c r="Y38" s="13" t="str">
        <f t="shared" si="15"/>
        <v/>
      </c>
      <c r="Z38" s="4" t="str">
        <f t="shared" si="16"/>
        <v/>
      </c>
      <c r="AB38" s="2">
        <f t="shared" si="55"/>
        <v>-8</v>
      </c>
      <c r="AC38" s="4">
        <f t="shared" si="17"/>
        <v>-24</v>
      </c>
      <c r="AD38" s="4">
        <f t="shared" si="18"/>
        <v>2.1</v>
      </c>
      <c r="AG38" s="4">
        <f t="shared" si="19"/>
        <v>0</v>
      </c>
      <c r="AH38" s="13" t="str">
        <f t="shared" si="20"/>
        <v/>
      </c>
      <c r="AI38" s="4" t="str">
        <f t="shared" si="21"/>
        <v/>
      </c>
      <c r="AJ38" s="13"/>
      <c r="AK38" s="2">
        <f t="shared" si="56"/>
        <v>-8</v>
      </c>
      <c r="AL38" s="4">
        <f t="shared" si="22"/>
        <v>-24</v>
      </c>
      <c r="AM38" s="4">
        <f t="shared" si="23"/>
        <v>2.1</v>
      </c>
      <c r="AP38" s="4">
        <f t="shared" si="24"/>
        <v>0</v>
      </c>
      <c r="AQ38" s="13" t="str">
        <f t="shared" si="25"/>
        <v/>
      </c>
      <c r="AR38" s="4" t="str">
        <f t="shared" si="26"/>
        <v/>
      </c>
      <c r="AS38" s="13"/>
      <c r="AT38" s="2">
        <f t="shared" si="57"/>
        <v>-8</v>
      </c>
      <c r="AU38" s="4">
        <f t="shared" si="27"/>
        <v>-24</v>
      </c>
      <c r="AV38" s="4">
        <f t="shared" si="28"/>
        <v>2.04</v>
      </c>
      <c r="AY38" s="4">
        <f t="shared" si="29"/>
        <v>0</v>
      </c>
      <c r="AZ38" s="13" t="str">
        <f t="shared" si="30"/>
        <v/>
      </c>
      <c r="BA38" s="4" t="str">
        <f t="shared" si="31"/>
        <v/>
      </c>
      <c r="BB38" s="13"/>
      <c r="BC38" s="2">
        <f t="shared" si="58"/>
        <v>-8</v>
      </c>
      <c r="BD38" s="4">
        <f t="shared" si="32"/>
        <v>-24</v>
      </c>
      <c r="BE38" s="4">
        <f t="shared" si="33"/>
        <v>2.04</v>
      </c>
      <c r="BH38" s="4">
        <f t="shared" si="34"/>
        <v>0</v>
      </c>
      <c r="BI38" s="13" t="str">
        <f t="shared" si="35"/>
        <v/>
      </c>
      <c r="BJ38" s="4" t="str">
        <f t="shared" si="36"/>
        <v/>
      </c>
      <c r="BK38" s="13"/>
      <c r="BL38" s="2">
        <f t="shared" si="59"/>
        <v>-8</v>
      </c>
      <c r="BM38" s="4">
        <f t="shared" si="37"/>
        <v>-24</v>
      </c>
      <c r="BN38" s="4">
        <f t="shared" si="38"/>
        <v>2.04</v>
      </c>
      <c r="BQ38" s="4">
        <f t="shared" si="39"/>
        <v>0</v>
      </c>
      <c r="BR38" s="13" t="str">
        <f t="shared" si="40"/>
        <v/>
      </c>
      <c r="BS38" s="4" t="str">
        <f t="shared" si="41"/>
        <v/>
      </c>
      <c r="BT38" s="25"/>
      <c r="BU38" s="25"/>
      <c r="BV38" s="2">
        <f t="shared" si="60"/>
        <v>-8</v>
      </c>
      <c r="BW38" s="4">
        <f t="shared" si="42"/>
        <v>-24</v>
      </c>
      <c r="BX38" s="4">
        <f t="shared" si="43"/>
        <v>1.98</v>
      </c>
      <c r="CA38" s="4">
        <f t="shared" si="44"/>
        <v>0</v>
      </c>
      <c r="CB38" s="13" t="str">
        <f t="shared" si="45"/>
        <v/>
      </c>
      <c r="CC38" s="4" t="str">
        <f t="shared" si="46"/>
        <v/>
      </c>
      <c r="CD38" s="13"/>
      <c r="CE38" s="2">
        <f t="shared" si="61"/>
        <v>-8</v>
      </c>
      <c r="CF38" s="4">
        <f t="shared" si="47"/>
        <v>-24</v>
      </c>
      <c r="CG38" s="4">
        <f t="shared" si="48"/>
        <v>1.98</v>
      </c>
      <c r="CJ38" s="4">
        <f t="shared" si="49"/>
        <v>0</v>
      </c>
      <c r="CK38" s="13" t="str">
        <f t="shared" si="50"/>
        <v/>
      </c>
      <c r="CL38" s="4" t="str">
        <f t="shared" si="51"/>
        <v/>
      </c>
      <c r="CM38" s="13"/>
    </row>
    <row r="39">
      <c r="A39" s="2">
        <f t="shared" si="52"/>
        <v>-7.5</v>
      </c>
      <c r="B39" s="4">
        <f t="shared" si="2"/>
        <v>-22.5</v>
      </c>
      <c r="C39" s="4">
        <f t="shared" si="3"/>
        <v>2.07</v>
      </c>
      <c r="F39" s="4">
        <f t="shared" si="4"/>
        <v>0</v>
      </c>
      <c r="G39" s="13" t="str">
        <f t="shared" si="5"/>
        <v/>
      </c>
      <c r="H39" s="4" t="str">
        <f t="shared" si="6"/>
        <v/>
      </c>
      <c r="J39" s="2">
        <f t="shared" si="53"/>
        <v>-7.5</v>
      </c>
      <c r="K39" s="29">
        <f t="shared" si="7"/>
        <v>-22.5</v>
      </c>
      <c r="L39" s="29">
        <f t="shared" si="8"/>
        <v>2.07</v>
      </c>
      <c r="O39" s="4">
        <f t="shared" si="9"/>
        <v>0</v>
      </c>
      <c r="P39" s="13" t="str">
        <f t="shared" si="10"/>
        <v/>
      </c>
      <c r="Q39" s="4" t="str">
        <f t="shared" si="11"/>
        <v/>
      </c>
      <c r="S39" s="2">
        <f t="shared" si="54"/>
        <v>-7.5</v>
      </c>
      <c r="T39" s="4">
        <f t="shared" si="12"/>
        <v>-22.5</v>
      </c>
      <c r="U39" s="4">
        <f t="shared" si="13"/>
        <v>2.07</v>
      </c>
      <c r="X39" s="4">
        <f t="shared" si="14"/>
        <v>0</v>
      </c>
      <c r="Y39" s="13" t="str">
        <f t="shared" si="15"/>
        <v/>
      </c>
      <c r="Z39" s="4" t="str">
        <f t="shared" si="16"/>
        <v/>
      </c>
      <c r="AB39" s="2">
        <f t="shared" si="55"/>
        <v>-7.5</v>
      </c>
      <c r="AC39" s="4">
        <f t="shared" si="17"/>
        <v>-22.5</v>
      </c>
      <c r="AD39" s="4">
        <f t="shared" si="18"/>
        <v>2.07</v>
      </c>
      <c r="AG39" s="4">
        <f t="shared" si="19"/>
        <v>0</v>
      </c>
      <c r="AH39" s="13" t="str">
        <f t="shared" si="20"/>
        <v/>
      </c>
      <c r="AI39" s="4" t="str">
        <f t="shared" si="21"/>
        <v/>
      </c>
      <c r="AJ39" s="13"/>
      <c r="AK39" s="2">
        <f t="shared" si="56"/>
        <v>-7.5</v>
      </c>
      <c r="AL39" s="4">
        <f t="shared" si="22"/>
        <v>-22.5</v>
      </c>
      <c r="AM39" s="4">
        <f t="shared" si="23"/>
        <v>2.07</v>
      </c>
      <c r="AP39" s="4">
        <f t="shared" si="24"/>
        <v>0</v>
      </c>
      <c r="AQ39" s="13" t="str">
        <f t="shared" si="25"/>
        <v/>
      </c>
      <c r="AR39" s="4" t="str">
        <f t="shared" si="26"/>
        <v/>
      </c>
      <c r="AS39" s="13"/>
      <c r="AT39" s="2">
        <f t="shared" si="57"/>
        <v>-7.5</v>
      </c>
      <c r="AU39" s="4">
        <f t="shared" si="27"/>
        <v>-22.5</v>
      </c>
      <c r="AV39" s="4">
        <f t="shared" si="28"/>
        <v>2.01</v>
      </c>
      <c r="AY39" s="4">
        <f t="shared" si="29"/>
        <v>0</v>
      </c>
      <c r="AZ39" s="13" t="str">
        <f t="shared" si="30"/>
        <v/>
      </c>
      <c r="BA39" s="4" t="str">
        <f t="shared" si="31"/>
        <v/>
      </c>
      <c r="BB39" s="13"/>
      <c r="BC39" s="2">
        <f t="shared" si="58"/>
        <v>-7.5</v>
      </c>
      <c r="BD39" s="4">
        <f t="shared" si="32"/>
        <v>-22.5</v>
      </c>
      <c r="BE39" s="4">
        <f t="shared" si="33"/>
        <v>2.01</v>
      </c>
      <c r="BH39" s="4">
        <f t="shared" si="34"/>
        <v>0</v>
      </c>
      <c r="BI39" s="13" t="str">
        <f t="shared" si="35"/>
        <v/>
      </c>
      <c r="BJ39" s="4" t="str">
        <f t="shared" si="36"/>
        <v/>
      </c>
      <c r="BK39" s="13"/>
      <c r="BL39" s="2">
        <f t="shared" si="59"/>
        <v>-7.5</v>
      </c>
      <c r="BM39" s="4">
        <f t="shared" si="37"/>
        <v>-22.5</v>
      </c>
      <c r="BN39" s="4">
        <f t="shared" si="38"/>
        <v>2.01</v>
      </c>
      <c r="BQ39" s="4">
        <f t="shared" si="39"/>
        <v>0</v>
      </c>
      <c r="BR39" s="13" t="str">
        <f t="shared" si="40"/>
        <v/>
      </c>
      <c r="BS39" s="4" t="str">
        <f t="shared" si="41"/>
        <v/>
      </c>
      <c r="BT39" s="25"/>
      <c r="BU39" s="25"/>
      <c r="BV39" s="2">
        <f t="shared" si="60"/>
        <v>-7.5</v>
      </c>
      <c r="BW39" s="4">
        <f t="shared" si="42"/>
        <v>-22.5</v>
      </c>
      <c r="BX39" s="4">
        <f t="shared" si="43"/>
        <v>1.95</v>
      </c>
      <c r="CA39" s="4">
        <f t="shared" si="44"/>
        <v>0</v>
      </c>
      <c r="CB39" s="13" t="str">
        <f t="shared" si="45"/>
        <v/>
      </c>
      <c r="CC39" s="4" t="str">
        <f t="shared" si="46"/>
        <v/>
      </c>
      <c r="CD39" s="13"/>
      <c r="CE39" s="2">
        <f t="shared" si="61"/>
        <v>-7.5</v>
      </c>
      <c r="CF39" s="4">
        <f t="shared" si="47"/>
        <v>-22.5</v>
      </c>
      <c r="CG39" s="4">
        <f t="shared" si="48"/>
        <v>1.95</v>
      </c>
      <c r="CJ39" s="4">
        <f t="shared" si="49"/>
        <v>0</v>
      </c>
      <c r="CK39" s="13" t="str">
        <f t="shared" si="50"/>
        <v/>
      </c>
      <c r="CL39" s="4" t="str">
        <f t="shared" si="51"/>
        <v/>
      </c>
      <c r="CM39" s="13"/>
    </row>
    <row r="40">
      <c r="A40" s="2">
        <f t="shared" si="52"/>
        <v>-7</v>
      </c>
      <c r="B40" s="4">
        <f t="shared" si="2"/>
        <v>-21</v>
      </c>
      <c r="C40" s="4">
        <f t="shared" si="3"/>
        <v>2.04</v>
      </c>
      <c r="F40" s="4">
        <f t="shared" si="4"/>
        <v>0</v>
      </c>
      <c r="G40" s="13" t="str">
        <f t="shared" si="5"/>
        <v/>
      </c>
      <c r="H40" s="4" t="str">
        <f t="shared" si="6"/>
        <v/>
      </c>
      <c r="J40" s="2">
        <f t="shared" si="53"/>
        <v>-7</v>
      </c>
      <c r="K40" s="29">
        <f t="shared" si="7"/>
        <v>-21</v>
      </c>
      <c r="L40" s="29">
        <f t="shared" si="8"/>
        <v>2.04</v>
      </c>
      <c r="O40" s="4">
        <f t="shared" si="9"/>
        <v>0</v>
      </c>
      <c r="P40" s="13" t="str">
        <f t="shared" si="10"/>
        <v/>
      </c>
      <c r="Q40" s="4" t="str">
        <f t="shared" si="11"/>
        <v/>
      </c>
      <c r="S40" s="2">
        <f t="shared" si="54"/>
        <v>-7</v>
      </c>
      <c r="T40" s="4">
        <f t="shared" si="12"/>
        <v>-21</v>
      </c>
      <c r="U40" s="4">
        <f t="shared" si="13"/>
        <v>2.04</v>
      </c>
      <c r="X40" s="4">
        <f t="shared" si="14"/>
        <v>0</v>
      </c>
      <c r="Y40" s="13" t="str">
        <f t="shared" si="15"/>
        <v/>
      </c>
      <c r="Z40" s="4" t="str">
        <f t="shared" si="16"/>
        <v/>
      </c>
      <c r="AB40" s="2">
        <f t="shared" si="55"/>
        <v>-7</v>
      </c>
      <c r="AC40" s="4">
        <f t="shared" si="17"/>
        <v>-21</v>
      </c>
      <c r="AD40" s="4">
        <f t="shared" si="18"/>
        <v>2.04</v>
      </c>
      <c r="AG40" s="4">
        <f t="shared" si="19"/>
        <v>0</v>
      </c>
      <c r="AH40" s="13" t="str">
        <f t="shared" si="20"/>
        <v/>
      </c>
      <c r="AI40" s="4" t="str">
        <f t="shared" si="21"/>
        <v/>
      </c>
      <c r="AJ40" s="13"/>
      <c r="AK40" s="2">
        <f t="shared" si="56"/>
        <v>-7</v>
      </c>
      <c r="AL40" s="4">
        <f t="shared" si="22"/>
        <v>-21</v>
      </c>
      <c r="AM40" s="4">
        <f t="shared" si="23"/>
        <v>2.04</v>
      </c>
      <c r="AP40" s="4">
        <f t="shared" si="24"/>
        <v>0</v>
      </c>
      <c r="AQ40" s="13" t="str">
        <f t="shared" si="25"/>
        <v/>
      </c>
      <c r="AR40" s="4" t="str">
        <f t="shared" si="26"/>
        <v/>
      </c>
      <c r="AS40" s="13"/>
      <c r="AT40" s="2">
        <f t="shared" si="57"/>
        <v>-7</v>
      </c>
      <c r="AU40" s="4">
        <f t="shared" si="27"/>
        <v>-21</v>
      </c>
      <c r="AV40" s="4">
        <f t="shared" si="28"/>
        <v>1.98</v>
      </c>
      <c r="AY40" s="4">
        <f t="shared" si="29"/>
        <v>0</v>
      </c>
      <c r="AZ40" s="13" t="str">
        <f t="shared" si="30"/>
        <v/>
      </c>
      <c r="BA40" s="4" t="str">
        <f t="shared" si="31"/>
        <v/>
      </c>
      <c r="BB40" s="13"/>
      <c r="BC40" s="2">
        <f t="shared" si="58"/>
        <v>-7</v>
      </c>
      <c r="BD40" s="4">
        <f t="shared" si="32"/>
        <v>-21</v>
      </c>
      <c r="BE40" s="4">
        <f t="shared" si="33"/>
        <v>1.98</v>
      </c>
      <c r="BH40" s="4">
        <f t="shared" si="34"/>
        <v>0</v>
      </c>
      <c r="BI40" s="13" t="str">
        <f t="shared" si="35"/>
        <v/>
      </c>
      <c r="BJ40" s="4" t="str">
        <f t="shared" si="36"/>
        <v/>
      </c>
      <c r="BK40" s="13"/>
      <c r="BL40" s="2">
        <f t="shared" si="59"/>
        <v>-7</v>
      </c>
      <c r="BM40" s="4">
        <f t="shared" si="37"/>
        <v>-21</v>
      </c>
      <c r="BN40" s="4">
        <f t="shared" si="38"/>
        <v>1.98</v>
      </c>
      <c r="BO40" s="2">
        <v>149.75</v>
      </c>
      <c r="BP40" s="2">
        <v>154.25</v>
      </c>
      <c r="BQ40" s="4">
        <f t="shared" si="39"/>
        <v>4.5</v>
      </c>
      <c r="BR40" s="13">
        <f t="shared" si="40"/>
        <v>1</v>
      </c>
      <c r="BS40" s="4">
        <f t="shared" si="41"/>
        <v>0</v>
      </c>
      <c r="BT40" s="25"/>
      <c r="BU40" s="25"/>
      <c r="BV40" s="2">
        <f t="shared" si="60"/>
        <v>-7</v>
      </c>
      <c r="BW40" s="4">
        <f t="shared" si="42"/>
        <v>-21</v>
      </c>
      <c r="BX40" s="4">
        <f t="shared" si="43"/>
        <v>1.92</v>
      </c>
      <c r="CA40" s="4">
        <f t="shared" si="44"/>
        <v>0</v>
      </c>
      <c r="CB40" s="13" t="str">
        <f t="shared" si="45"/>
        <v/>
      </c>
      <c r="CC40" s="4" t="str">
        <f t="shared" si="46"/>
        <v/>
      </c>
      <c r="CD40" s="13"/>
      <c r="CE40" s="2">
        <f t="shared" si="61"/>
        <v>-7</v>
      </c>
      <c r="CF40" s="4">
        <f t="shared" si="47"/>
        <v>-21</v>
      </c>
      <c r="CG40" s="4">
        <f t="shared" si="48"/>
        <v>1.92</v>
      </c>
      <c r="CJ40" s="4">
        <f t="shared" si="49"/>
        <v>0</v>
      </c>
      <c r="CK40" s="13" t="str">
        <f t="shared" si="50"/>
        <v/>
      </c>
      <c r="CL40" s="4" t="str">
        <f t="shared" si="51"/>
        <v/>
      </c>
      <c r="CM40" s="13"/>
    </row>
    <row r="41">
      <c r="A41" s="2">
        <f t="shared" si="52"/>
        <v>-6.5</v>
      </c>
      <c r="B41" s="4">
        <f t="shared" si="2"/>
        <v>-19.5</v>
      </c>
      <c r="C41" s="4">
        <f t="shared" si="3"/>
        <v>2.01</v>
      </c>
      <c r="F41" s="4">
        <f t="shared" si="4"/>
        <v>0</v>
      </c>
      <c r="G41" s="13" t="str">
        <f t="shared" si="5"/>
        <v/>
      </c>
      <c r="H41" s="4" t="str">
        <f t="shared" si="6"/>
        <v/>
      </c>
      <c r="J41" s="2">
        <f t="shared" si="53"/>
        <v>-6.5</v>
      </c>
      <c r="K41" s="29">
        <f t="shared" si="7"/>
        <v>-19.5</v>
      </c>
      <c r="L41" s="29">
        <f t="shared" si="8"/>
        <v>2.01</v>
      </c>
      <c r="O41" s="4">
        <f t="shared" si="9"/>
        <v>0</v>
      </c>
      <c r="P41" s="13" t="str">
        <f t="shared" si="10"/>
        <v/>
      </c>
      <c r="Q41" s="4" t="str">
        <f t="shared" si="11"/>
        <v/>
      </c>
      <c r="S41" s="2">
        <f t="shared" si="54"/>
        <v>-6.5</v>
      </c>
      <c r="T41" s="4">
        <f t="shared" si="12"/>
        <v>-19.5</v>
      </c>
      <c r="U41" s="4">
        <f t="shared" si="13"/>
        <v>2.01</v>
      </c>
      <c r="X41" s="4">
        <f t="shared" si="14"/>
        <v>0</v>
      </c>
      <c r="Y41" s="13" t="str">
        <f t="shared" si="15"/>
        <v/>
      </c>
      <c r="Z41" s="4" t="str">
        <f t="shared" si="16"/>
        <v/>
      </c>
      <c r="AB41" s="2">
        <f t="shared" si="55"/>
        <v>-6.5</v>
      </c>
      <c r="AC41" s="4">
        <f t="shared" si="17"/>
        <v>-19.5</v>
      </c>
      <c r="AD41" s="4">
        <f t="shared" si="18"/>
        <v>2.01</v>
      </c>
      <c r="AG41" s="4">
        <f t="shared" si="19"/>
        <v>0</v>
      </c>
      <c r="AH41" s="13" t="str">
        <f t="shared" si="20"/>
        <v/>
      </c>
      <c r="AI41" s="4" t="str">
        <f t="shared" si="21"/>
        <v/>
      </c>
      <c r="AJ41" s="13"/>
      <c r="AK41" s="2">
        <f t="shared" si="56"/>
        <v>-6.5</v>
      </c>
      <c r="AL41" s="4">
        <f t="shared" si="22"/>
        <v>-19.5</v>
      </c>
      <c r="AM41" s="4">
        <f t="shared" si="23"/>
        <v>2.01</v>
      </c>
      <c r="AP41" s="4">
        <f t="shared" si="24"/>
        <v>0</v>
      </c>
      <c r="AQ41" s="13" t="str">
        <f t="shared" si="25"/>
        <v/>
      </c>
      <c r="AR41" s="4" t="str">
        <f t="shared" si="26"/>
        <v/>
      </c>
      <c r="AS41" s="13"/>
      <c r="AT41" s="2">
        <f t="shared" si="57"/>
        <v>-6.5</v>
      </c>
      <c r="AU41" s="4">
        <f t="shared" si="27"/>
        <v>-19.5</v>
      </c>
      <c r="AV41" s="4">
        <f t="shared" si="28"/>
        <v>1.95</v>
      </c>
      <c r="AY41" s="4">
        <f t="shared" si="29"/>
        <v>0</v>
      </c>
      <c r="AZ41" s="13" t="str">
        <f t="shared" si="30"/>
        <v/>
      </c>
      <c r="BA41" s="4" t="str">
        <f t="shared" si="31"/>
        <v/>
      </c>
      <c r="BB41" s="13"/>
      <c r="BC41" s="2">
        <f t="shared" si="58"/>
        <v>-6.5</v>
      </c>
      <c r="BD41" s="4">
        <f t="shared" si="32"/>
        <v>-19.5</v>
      </c>
      <c r="BE41" s="4">
        <f t="shared" si="33"/>
        <v>1.95</v>
      </c>
      <c r="BH41" s="4">
        <f t="shared" si="34"/>
        <v>0</v>
      </c>
      <c r="BI41" s="13" t="str">
        <f t="shared" si="35"/>
        <v/>
      </c>
      <c r="BJ41" s="4" t="str">
        <f t="shared" si="36"/>
        <v/>
      </c>
      <c r="BK41" s="13"/>
      <c r="BL41" s="2">
        <f t="shared" si="59"/>
        <v>-6.5</v>
      </c>
      <c r="BM41" s="4">
        <f t="shared" si="37"/>
        <v>-19.5</v>
      </c>
      <c r="BN41" s="4">
        <f t="shared" si="38"/>
        <v>1.95</v>
      </c>
      <c r="BQ41" s="4">
        <f t="shared" si="39"/>
        <v>0</v>
      </c>
      <c r="BR41" s="13" t="str">
        <f t="shared" si="40"/>
        <v/>
      </c>
      <c r="BS41" s="4" t="str">
        <f t="shared" si="41"/>
        <v/>
      </c>
      <c r="BT41" s="25"/>
      <c r="BU41" s="25"/>
      <c r="BV41" s="2">
        <f t="shared" si="60"/>
        <v>-6.5</v>
      </c>
      <c r="BW41" s="4">
        <f t="shared" si="42"/>
        <v>-19.5</v>
      </c>
      <c r="BX41" s="4">
        <f t="shared" si="43"/>
        <v>1.89</v>
      </c>
      <c r="CA41" s="4">
        <f t="shared" si="44"/>
        <v>0</v>
      </c>
      <c r="CB41" s="13" t="str">
        <f t="shared" si="45"/>
        <v/>
      </c>
      <c r="CC41" s="4" t="str">
        <f t="shared" si="46"/>
        <v/>
      </c>
      <c r="CD41" s="13"/>
      <c r="CE41" s="2">
        <f t="shared" si="61"/>
        <v>-6.5</v>
      </c>
      <c r="CF41" s="4">
        <f t="shared" si="47"/>
        <v>-19.5</v>
      </c>
      <c r="CG41" s="4">
        <f t="shared" si="48"/>
        <v>1.89</v>
      </c>
      <c r="CJ41" s="4">
        <f t="shared" si="49"/>
        <v>0</v>
      </c>
      <c r="CK41" s="13" t="str">
        <f t="shared" si="50"/>
        <v/>
      </c>
      <c r="CL41" s="4" t="str">
        <f t="shared" si="51"/>
        <v/>
      </c>
      <c r="CM41" s="13"/>
    </row>
    <row r="42">
      <c r="A42" s="2">
        <f t="shared" si="52"/>
        <v>-6</v>
      </c>
      <c r="B42" s="4">
        <f t="shared" si="2"/>
        <v>-18</v>
      </c>
      <c r="C42" s="4">
        <f t="shared" si="3"/>
        <v>1.98</v>
      </c>
      <c r="F42" s="4">
        <f t="shared" si="4"/>
        <v>0</v>
      </c>
      <c r="G42" s="13" t="str">
        <f t="shared" si="5"/>
        <v/>
      </c>
      <c r="H42" s="4" t="str">
        <f t="shared" si="6"/>
        <v/>
      </c>
      <c r="J42" s="2">
        <f t="shared" si="53"/>
        <v>-6</v>
      </c>
      <c r="K42" s="29">
        <f t="shared" si="7"/>
        <v>-18</v>
      </c>
      <c r="L42" s="29">
        <f t="shared" si="8"/>
        <v>1.98</v>
      </c>
      <c r="O42" s="4">
        <f t="shared" si="9"/>
        <v>0</v>
      </c>
      <c r="P42" s="13" t="str">
        <f t="shared" si="10"/>
        <v/>
      </c>
      <c r="Q42" s="4" t="str">
        <f t="shared" si="11"/>
        <v/>
      </c>
      <c r="S42" s="2">
        <f t="shared" si="54"/>
        <v>-6</v>
      </c>
      <c r="T42" s="4">
        <f t="shared" si="12"/>
        <v>-18</v>
      </c>
      <c r="U42" s="4">
        <f t="shared" si="13"/>
        <v>1.98</v>
      </c>
      <c r="X42" s="4">
        <f t="shared" si="14"/>
        <v>0</v>
      </c>
      <c r="Y42" s="13" t="str">
        <f t="shared" si="15"/>
        <v/>
      </c>
      <c r="Z42" s="4" t="str">
        <f t="shared" si="16"/>
        <v/>
      </c>
      <c r="AB42" s="2">
        <f t="shared" si="55"/>
        <v>-6</v>
      </c>
      <c r="AC42" s="4">
        <f t="shared" si="17"/>
        <v>-18</v>
      </c>
      <c r="AD42" s="4">
        <f t="shared" si="18"/>
        <v>1.98</v>
      </c>
      <c r="AG42" s="4">
        <f t="shared" si="19"/>
        <v>0</v>
      </c>
      <c r="AH42" s="13" t="str">
        <f t="shared" si="20"/>
        <v/>
      </c>
      <c r="AI42" s="4" t="str">
        <f t="shared" si="21"/>
        <v/>
      </c>
      <c r="AJ42" s="13"/>
      <c r="AK42" s="2">
        <f t="shared" si="56"/>
        <v>-6</v>
      </c>
      <c r="AL42" s="4">
        <f t="shared" si="22"/>
        <v>-18</v>
      </c>
      <c r="AM42" s="4">
        <f t="shared" si="23"/>
        <v>1.98</v>
      </c>
      <c r="AN42" s="4">
        <f>149+13/16</f>
        <v>149.8125</v>
      </c>
      <c r="AO42" s="4">
        <f>154.25-1/32</f>
        <v>154.21875</v>
      </c>
      <c r="AP42" s="4">
        <f t="shared" si="24"/>
        <v>4.40625</v>
      </c>
      <c r="AQ42" s="13">
        <f t="shared" si="25"/>
        <v>1</v>
      </c>
      <c r="AR42" s="4">
        <f t="shared" si="26"/>
        <v>0</v>
      </c>
      <c r="AS42" s="13"/>
      <c r="AT42" s="2">
        <f t="shared" si="57"/>
        <v>-6</v>
      </c>
      <c r="AU42" s="4">
        <f t="shared" si="27"/>
        <v>-18</v>
      </c>
      <c r="AV42" s="4">
        <f t="shared" si="28"/>
        <v>1.92</v>
      </c>
      <c r="AY42" s="4">
        <f t="shared" si="29"/>
        <v>0</v>
      </c>
      <c r="AZ42" s="13" t="str">
        <f t="shared" si="30"/>
        <v/>
      </c>
      <c r="BA42" s="4" t="str">
        <f t="shared" si="31"/>
        <v/>
      </c>
      <c r="BB42" s="13"/>
      <c r="BC42" s="2">
        <f t="shared" si="58"/>
        <v>-6</v>
      </c>
      <c r="BD42" s="4">
        <f t="shared" si="32"/>
        <v>-18</v>
      </c>
      <c r="BE42" s="4">
        <f t="shared" si="33"/>
        <v>1.92</v>
      </c>
      <c r="BF42" s="4">
        <f>149.75+1/32</f>
        <v>149.78125</v>
      </c>
      <c r="BG42" s="4">
        <f>154+3/16</f>
        <v>154.1875</v>
      </c>
      <c r="BH42" s="4">
        <f t="shared" si="34"/>
        <v>4.40625</v>
      </c>
      <c r="BI42" s="13">
        <f t="shared" si="35"/>
        <v>0.9895285073</v>
      </c>
      <c r="BJ42" s="4">
        <f t="shared" si="36"/>
        <v>0</v>
      </c>
      <c r="BK42" s="13"/>
      <c r="BL42" s="2">
        <f t="shared" si="59"/>
        <v>-6</v>
      </c>
      <c r="BM42" s="4">
        <f t="shared" si="37"/>
        <v>-18</v>
      </c>
      <c r="BN42" s="4">
        <f t="shared" si="38"/>
        <v>1.92</v>
      </c>
      <c r="BO42" s="2">
        <v>149.75</v>
      </c>
      <c r="BP42" s="2">
        <v>154.25</v>
      </c>
      <c r="BQ42" s="4">
        <f t="shared" si="39"/>
        <v>4.5</v>
      </c>
      <c r="BR42" s="13">
        <f t="shared" si="40"/>
        <v>1</v>
      </c>
      <c r="BS42" s="4">
        <f t="shared" si="41"/>
        <v>0</v>
      </c>
      <c r="BT42" s="25"/>
      <c r="BU42" s="25"/>
      <c r="BV42" s="2">
        <f t="shared" si="60"/>
        <v>-6</v>
      </c>
      <c r="BW42" s="4">
        <f t="shared" si="42"/>
        <v>-18</v>
      </c>
      <c r="BX42" s="4">
        <f t="shared" si="43"/>
        <v>1.86</v>
      </c>
      <c r="CA42" s="4">
        <f t="shared" si="44"/>
        <v>0</v>
      </c>
      <c r="CB42" s="13" t="str">
        <f t="shared" si="45"/>
        <v/>
      </c>
      <c r="CC42" s="4" t="str">
        <f t="shared" si="46"/>
        <v/>
      </c>
      <c r="CD42" s="13"/>
      <c r="CE42" s="2">
        <f t="shared" si="61"/>
        <v>-6</v>
      </c>
      <c r="CF42" s="4">
        <f t="shared" si="47"/>
        <v>-18</v>
      </c>
      <c r="CG42" s="4">
        <f t="shared" si="48"/>
        <v>1.86</v>
      </c>
      <c r="CJ42" s="4">
        <f t="shared" si="49"/>
        <v>0</v>
      </c>
      <c r="CK42" s="13" t="str">
        <f t="shared" si="50"/>
        <v/>
      </c>
      <c r="CL42" s="4" t="str">
        <f t="shared" si="51"/>
        <v/>
      </c>
      <c r="CM42" s="13"/>
    </row>
    <row r="43">
      <c r="A43" s="2">
        <f t="shared" si="52"/>
        <v>-5.5</v>
      </c>
      <c r="B43" s="4">
        <f t="shared" si="2"/>
        <v>-16.5</v>
      </c>
      <c r="C43" s="4">
        <f t="shared" si="3"/>
        <v>1.95</v>
      </c>
      <c r="F43" s="4">
        <f t="shared" si="4"/>
        <v>0</v>
      </c>
      <c r="G43" s="13" t="str">
        <f t="shared" si="5"/>
        <v/>
      </c>
      <c r="H43" s="4" t="str">
        <f t="shared" si="6"/>
        <v/>
      </c>
      <c r="J43" s="2">
        <f t="shared" si="53"/>
        <v>-5.5</v>
      </c>
      <c r="K43" s="29">
        <f t="shared" si="7"/>
        <v>-16.5</v>
      </c>
      <c r="L43" s="29">
        <f t="shared" si="8"/>
        <v>1.95</v>
      </c>
      <c r="O43" s="4">
        <f t="shared" si="9"/>
        <v>0</v>
      </c>
      <c r="P43" s="13" t="str">
        <f t="shared" si="10"/>
        <v/>
      </c>
      <c r="Q43" s="4" t="str">
        <f t="shared" si="11"/>
        <v/>
      </c>
      <c r="S43" s="2">
        <f t="shared" si="54"/>
        <v>-5.5</v>
      </c>
      <c r="T43" s="4">
        <f t="shared" si="12"/>
        <v>-16.5</v>
      </c>
      <c r="U43" s="4">
        <f t="shared" si="13"/>
        <v>1.95</v>
      </c>
      <c r="X43" s="4">
        <f t="shared" si="14"/>
        <v>0</v>
      </c>
      <c r="Y43" s="13" t="str">
        <f t="shared" si="15"/>
        <v/>
      </c>
      <c r="Z43" s="4" t="str">
        <f t="shared" si="16"/>
        <v/>
      </c>
      <c r="AB43" s="2">
        <f t="shared" si="55"/>
        <v>-5.5</v>
      </c>
      <c r="AC43" s="4">
        <f t="shared" si="17"/>
        <v>-16.5</v>
      </c>
      <c r="AD43" s="4">
        <f t="shared" si="18"/>
        <v>1.95</v>
      </c>
      <c r="AG43" s="4">
        <f t="shared" si="19"/>
        <v>0</v>
      </c>
      <c r="AH43" s="13" t="str">
        <f t="shared" si="20"/>
        <v/>
      </c>
      <c r="AI43" s="4" t="str">
        <f t="shared" si="21"/>
        <v/>
      </c>
      <c r="AJ43" s="13"/>
      <c r="AK43" s="2">
        <f t="shared" si="56"/>
        <v>-5.5</v>
      </c>
      <c r="AL43" s="4">
        <f t="shared" si="22"/>
        <v>-16.5</v>
      </c>
      <c r="AM43" s="4">
        <f t="shared" si="23"/>
        <v>1.95</v>
      </c>
      <c r="AP43" s="4">
        <f t="shared" si="24"/>
        <v>0</v>
      </c>
      <c r="AQ43" s="13" t="str">
        <f t="shared" si="25"/>
        <v/>
      </c>
      <c r="AR43" s="4" t="str">
        <f t="shared" si="26"/>
        <v/>
      </c>
      <c r="AS43" s="13"/>
      <c r="AT43" s="2">
        <f t="shared" si="57"/>
        <v>-5.5</v>
      </c>
      <c r="AU43" s="4">
        <f t="shared" si="27"/>
        <v>-16.5</v>
      </c>
      <c r="AV43" s="4">
        <f t="shared" si="28"/>
        <v>1.89</v>
      </c>
      <c r="AY43" s="4">
        <f t="shared" si="29"/>
        <v>0</v>
      </c>
      <c r="AZ43" s="13" t="str">
        <f t="shared" si="30"/>
        <v/>
      </c>
      <c r="BA43" s="4" t="str">
        <f t="shared" si="31"/>
        <v/>
      </c>
      <c r="BB43" s="13"/>
      <c r="BC43" s="2">
        <f t="shared" si="58"/>
        <v>-5.5</v>
      </c>
      <c r="BD43" s="4">
        <f t="shared" si="32"/>
        <v>-16.5</v>
      </c>
      <c r="BE43" s="4">
        <f t="shared" si="33"/>
        <v>1.89</v>
      </c>
      <c r="BH43" s="4">
        <f t="shared" si="34"/>
        <v>0</v>
      </c>
      <c r="BI43" s="13" t="str">
        <f t="shared" si="35"/>
        <v/>
      </c>
      <c r="BJ43" s="4" t="str">
        <f t="shared" si="36"/>
        <v/>
      </c>
      <c r="BK43" s="13"/>
      <c r="BL43" s="2">
        <f t="shared" si="59"/>
        <v>-5.5</v>
      </c>
      <c r="BM43" s="4">
        <f t="shared" si="37"/>
        <v>-16.5</v>
      </c>
      <c r="BN43" s="4">
        <f t="shared" si="38"/>
        <v>1.89</v>
      </c>
      <c r="BQ43" s="4">
        <f t="shared" si="39"/>
        <v>0</v>
      </c>
      <c r="BR43" s="13" t="str">
        <f t="shared" si="40"/>
        <v/>
      </c>
      <c r="BS43" s="4" t="str">
        <f t="shared" si="41"/>
        <v/>
      </c>
      <c r="BT43" s="25"/>
      <c r="BU43" s="25"/>
      <c r="BV43" s="2">
        <f t="shared" si="60"/>
        <v>-5.5</v>
      </c>
      <c r="BW43" s="4">
        <f t="shared" si="42"/>
        <v>-16.5</v>
      </c>
      <c r="BX43" s="4">
        <f t="shared" si="43"/>
        <v>1.83</v>
      </c>
      <c r="CA43" s="4">
        <f t="shared" si="44"/>
        <v>0</v>
      </c>
      <c r="CB43" s="13" t="str">
        <f t="shared" si="45"/>
        <v/>
      </c>
      <c r="CC43" s="4" t="str">
        <f t="shared" si="46"/>
        <v/>
      </c>
      <c r="CD43" s="13"/>
      <c r="CE43" s="2">
        <f t="shared" si="61"/>
        <v>-5.5</v>
      </c>
      <c r="CF43" s="4">
        <f t="shared" si="47"/>
        <v>-16.5</v>
      </c>
      <c r="CG43" s="4">
        <f t="shared" si="48"/>
        <v>1.83</v>
      </c>
      <c r="CJ43" s="4">
        <f t="shared" si="49"/>
        <v>0</v>
      </c>
      <c r="CK43" s="13" t="str">
        <f t="shared" si="50"/>
        <v/>
      </c>
      <c r="CL43" s="4" t="str">
        <f t="shared" si="51"/>
        <v/>
      </c>
      <c r="CM43" s="13"/>
    </row>
    <row r="44">
      <c r="A44" s="2">
        <f t="shared" si="52"/>
        <v>-5</v>
      </c>
      <c r="B44" s="4">
        <f t="shared" si="2"/>
        <v>-15</v>
      </c>
      <c r="C44" s="4">
        <f t="shared" si="3"/>
        <v>1.92</v>
      </c>
      <c r="F44" s="4">
        <f t="shared" si="4"/>
        <v>0</v>
      </c>
      <c r="G44" s="13" t="str">
        <f t="shared" si="5"/>
        <v/>
      </c>
      <c r="H44" s="4" t="str">
        <f t="shared" si="6"/>
        <v/>
      </c>
      <c r="J44" s="2">
        <f t="shared" si="53"/>
        <v>-5</v>
      </c>
      <c r="K44" s="29">
        <f t="shared" si="7"/>
        <v>-15</v>
      </c>
      <c r="L44" s="29">
        <f t="shared" si="8"/>
        <v>1.92</v>
      </c>
      <c r="O44" s="4">
        <f t="shared" si="9"/>
        <v>0</v>
      </c>
      <c r="P44" s="13" t="str">
        <f t="shared" si="10"/>
        <v/>
      </c>
      <c r="Q44" s="4" t="str">
        <f t="shared" si="11"/>
        <v/>
      </c>
      <c r="S44" s="2">
        <f t="shared" si="54"/>
        <v>-5</v>
      </c>
      <c r="T44" s="4">
        <f t="shared" si="12"/>
        <v>-15</v>
      </c>
      <c r="U44" s="4">
        <f t="shared" si="13"/>
        <v>1.92</v>
      </c>
      <c r="X44" s="4">
        <f t="shared" si="14"/>
        <v>0</v>
      </c>
      <c r="Y44" s="13" t="str">
        <f t="shared" si="15"/>
        <v/>
      </c>
      <c r="Z44" s="4" t="str">
        <f t="shared" si="16"/>
        <v/>
      </c>
      <c r="AB44" s="2">
        <f t="shared" si="55"/>
        <v>-5</v>
      </c>
      <c r="AC44" s="4">
        <f t="shared" si="17"/>
        <v>-15</v>
      </c>
      <c r="AD44" s="4">
        <f t="shared" si="18"/>
        <v>1.92</v>
      </c>
      <c r="AG44" s="4">
        <f t="shared" si="19"/>
        <v>0</v>
      </c>
      <c r="AH44" s="13" t="str">
        <f t="shared" si="20"/>
        <v/>
      </c>
      <c r="AI44" s="4" t="str">
        <f t="shared" si="21"/>
        <v/>
      </c>
      <c r="AJ44" s="13"/>
      <c r="AK44" s="2">
        <f t="shared" si="56"/>
        <v>-5</v>
      </c>
      <c r="AL44" s="4">
        <f t="shared" si="22"/>
        <v>-15</v>
      </c>
      <c r="AM44" s="4">
        <f t="shared" si="23"/>
        <v>1.92</v>
      </c>
      <c r="AN44" s="4">
        <f>149+13/16</f>
        <v>149.8125</v>
      </c>
      <c r="AO44" s="4">
        <f>154.25-1/32</f>
        <v>154.21875</v>
      </c>
      <c r="AP44" s="4">
        <f t="shared" si="24"/>
        <v>4.40625</v>
      </c>
      <c r="AQ44" s="13">
        <f t="shared" si="25"/>
        <v>1</v>
      </c>
      <c r="AR44" s="4">
        <f t="shared" si="26"/>
        <v>0</v>
      </c>
      <c r="AS44" s="13"/>
      <c r="AT44" s="2">
        <f t="shared" si="57"/>
        <v>-5</v>
      </c>
      <c r="AU44" s="4">
        <f t="shared" si="27"/>
        <v>-15</v>
      </c>
      <c r="AV44" s="4">
        <f t="shared" si="28"/>
        <v>1.86</v>
      </c>
      <c r="AY44" s="4">
        <f t="shared" si="29"/>
        <v>0</v>
      </c>
      <c r="AZ44" s="13" t="str">
        <f t="shared" si="30"/>
        <v/>
      </c>
      <c r="BA44" s="4" t="str">
        <f t="shared" si="31"/>
        <v/>
      </c>
      <c r="BB44" s="13"/>
      <c r="BC44" s="2">
        <f t="shared" si="58"/>
        <v>-5</v>
      </c>
      <c r="BD44" s="4">
        <f t="shared" si="32"/>
        <v>-15</v>
      </c>
      <c r="BE44" s="4">
        <f t="shared" si="33"/>
        <v>1.86</v>
      </c>
      <c r="BF44" s="4">
        <f>149.75+1/32</f>
        <v>149.78125</v>
      </c>
      <c r="BG44" s="4">
        <f>154+3/16</f>
        <v>154.1875</v>
      </c>
      <c r="BH44" s="4">
        <f t="shared" si="34"/>
        <v>4.40625</v>
      </c>
      <c r="BI44" s="13">
        <f t="shared" si="35"/>
        <v>0.9895285073</v>
      </c>
      <c r="BJ44" s="4">
        <f t="shared" si="36"/>
        <v>0</v>
      </c>
      <c r="BK44" s="13"/>
      <c r="BL44" s="2">
        <f t="shared" si="59"/>
        <v>-5</v>
      </c>
      <c r="BM44" s="4">
        <f t="shared" si="37"/>
        <v>-15</v>
      </c>
      <c r="BN44" s="4">
        <f t="shared" si="38"/>
        <v>1.86</v>
      </c>
      <c r="BO44" s="2">
        <v>149.75</v>
      </c>
      <c r="BP44" s="2">
        <v>154.25</v>
      </c>
      <c r="BQ44" s="4">
        <f t="shared" si="39"/>
        <v>4.5</v>
      </c>
      <c r="BR44" s="13">
        <f t="shared" si="40"/>
        <v>1</v>
      </c>
      <c r="BS44" s="4">
        <f t="shared" si="41"/>
        <v>0</v>
      </c>
      <c r="BT44" s="25"/>
      <c r="BU44" s="25"/>
      <c r="BV44" s="2">
        <f t="shared" si="60"/>
        <v>-5</v>
      </c>
      <c r="BW44" s="4">
        <f t="shared" si="42"/>
        <v>-15</v>
      </c>
      <c r="BX44" s="4">
        <f t="shared" si="43"/>
        <v>1.8</v>
      </c>
      <c r="CA44" s="4">
        <f t="shared" si="44"/>
        <v>0</v>
      </c>
      <c r="CB44" s="13" t="str">
        <f t="shared" si="45"/>
        <v/>
      </c>
      <c r="CC44" s="4" t="str">
        <f t="shared" si="46"/>
        <v/>
      </c>
      <c r="CD44" s="13"/>
      <c r="CE44" s="2">
        <f t="shared" si="61"/>
        <v>-5</v>
      </c>
      <c r="CF44" s="4">
        <f t="shared" si="47"/>
        <v>-15</v>
      </c>
      <c r="CG44" s="4">
        <f t="shared" si="48"/>
        <v>1.8</v>
      </c>
      <c r="CJ44" s="4">
        <f t="shared" si="49"/>
        <v>0</v>
      </c>
      <c r="CK44" s="13" t="str">
        <f t="shared" si="50"/>
        <v/>
      </c>
      <c r="CL44" s="4" t="str">
        <f t="shared" si="51"/>
        <v/>
      </c>
      <c r="CM44" s="13"/>
    </row>
    <row r="45">
      <c r="A45" s="2">
        <f t="shared" si="52"/>
        <v>-4.5</v>
      </c>
      <c r="B45" s="4">
        <f t="shared" si="2"/>
        <v>-13.5</v>
      </c>
      <c r="C45" s="4">
        <f t="shared" si="3"/>
        <v>1.89</v>
      </c>
      <c r="F45" s="4">
        <f t="shared" si="4"/>
        <v>0</v>
      </c>
      <c r="G45" s="13" t="str">
        <f t="shared" si="5"/>
        <v/>
      </c>
      <c r="H45" s="4" t="str">
        <f t="shared" si="6"/>
        <v/>
      </c>
      <c r="J45" s="2">
        <f t="shared" si="53"/>
        <v>-4.5</v>
      </c>
      <c r="K45" s="29">
        <f t="shared" si="7"/>
        <v>-13.5</v>
      </c>
      <c r="L45" s="29">
        <f t="shared" si="8"/>
        <v>1.89</v>
      </c>
      <c r="O45" s="4">
        <f t="shared" si="9"/>
        <v>0</v>
      </c>
      <c r="P45" s="13" t="str">
        <f t="shared" si="10"/>
        <v/>
      </c>
      <c r="Q45" s="4" t="str">
        <f t="shared" si="11"/>
        <v/>
      </c>
      <c r="S45" s="2">
        <f t="shared" si="54"/>
        <v>-4.5</v>
      </c>
      <c r="T45" s="4">
        <f t="shared" si="12"/>
        <v>-13.5</v>
      </c>
      <c r="U45" s="4">
        <f t="shared" si="13"/>
        <v>1.89</v>
      </c>
      <c r="X45" s="4">
        <f t="shared" si="14"/>
        <v>0</v>
      </c>
      <c r="Y45" s="13" t="str">
        <f t="shared" si="15"/>
        <v/>
      </c>
      <c r="Z45" s="4" t="str">
        <f t="shared" si="16"/>
        <v/>
      </c>
      <c r="AB45" s="2">
        <f t="shared" si="55"/>
        <v>-4.5</v>
      </c>
      <c r="AC45" s="4">
        <f t="shared" si="17"/>
        <v>-13.5</v>
      </c>
      <c r="AD45" s="4">
        <f t="shared" si="18"/>
        <v>1.89</v>
      </c>
      <c r="AG45" s="4">
        <f t="shared" si="19"/>
        <v>0</v>
      </c>
      <c r="AH45" s="13" t="str">
        <f t="shared" si="20"/>
        <v/>
      </c>
      <c r="AI45" s="4" t="str">
        <f t="shared" si="21"/>
        <v/>
      </c>
      <c r="AJ45" s="13"/>
      <c r="AK45" s="2">
        <f t="shared" si="56"/>
        <v>-4.5</v>
      </c>
      <c r="AL45" s="4">
        <f t="shared" si="22"/>
        <v>-13.5</v>
      </c>
      <c r="AM45" s="4">
        <f t="shared" si="23"/>
        <v>1.89</v>
      </c>
      <c r="AP45" s="4">
        <f t="shared" si="24"/>
        <v>0</v>
      </c>
      <c r="AQ45" s="13" t="str">
        <f t="shared" si="25"/>
        <v/>
      </c>
      <c r="AR45" s="4" t="str">
        <f t="shared" si="26"/>
        <v/>
      </c>
      <c r="AS45" s="13"/>
      <c r="AT45" s="2">
        <f t="shared" si="57"/>
        <v>-4.5</v>
      </c>
      <c r="AU45" s="4">
        <f t="shared" si="27"/>
        <v>-13.5</v>
      </c>
      <c r="AV45" s="4">
        <f t="shared" si="28"/>
        <v>1.83</v>
      </c>
      <c r="AY45" s="4">
        <f t="shared" si="29"/>
        <v>0</v>
      </c>
      <c r="AZ45" s="13" t="str">
        <f t="shared" si="30"/>
        <v/>
      </c>
      <c r="BA45" s="4" t="str">
        <f t="shared" si="31"/>
        <v/>
      </c>
      <c r="BB45" s="13"/>
      <c r="BC45" s="2">
        <f t="shared" si="58"/>
        <v>-4.5</v>
      </c>
      <c r="BD45" s="4">
        <f t="shared" si="32"/>
        <v>-13.5</v>
      </c>
      <c r="BE45" s="4">
        <f t="shared" si="33"/>
        <v>1.83</v>
      </c>
      <c r="BH45" s="4">
        <f t="shared" si="34"/>
        <v>0</v>
      </c>
      <c r="BI45" s="13" t="str">
        <f t="shared" si="35"/>
        <v/>
      </c>
      <c r="BJ45" s="4" t="str">
        <f t="shared" si="36"/>
        <v/>
      </c>
      <c r="BK45" s="13"/>
      <c r="BL45" s="2">
        <f t="shared" si="59"/>
        <v>-4.5</v>
      </c>
      <c r="BM45" s="4">
        <f t="shared" si="37"/>
        <v>-13.5</v>
      </c>
      <c r="BN45" s="4">
        <f t="shared" si="38"/>
        <v>1.83</v>
      </c>
      <c r="BQ45" s="4">
        <f t="shared" si="39"/>
        <v>0</v>
      </c>
      <c r="BR45" s="13" t="str">
        <f t="shared" si="40"/>
        <v/>
      </c>
      <c r="BS45" s="4" t="str">
        <f t="shared" si="41"/>
        <v/>
      </c>
      <c r="BT45" s="25"/>
      <c r="BU45" s="25"/>
      <c r="BV45" s="2">
        <f t="shared" si="60"/>
        <v>-4.5</v>
      </c>
      <c r="BW45" s="4">
        <f t="shared" si="42"/>
        <v>-13.5</v>
      </c>
      <c r="BX45" s="4">
        <f t="shared" si="43"/>
        <v>1.77</v>
      </c>
      <c r="CA45" s="4">
        <f t="shared" si="44"/>
        <v>0</v>
      </c>
      <c r="CB45" s="13" t="str">
        <f t="shared" si="45"/>
        <v/>
      </c>
      <c r="CC45" s="4" t="str">
        <f t="shared" si="46"/>
        <v/>
      </c>
      <c r="CD45" s="13"/>
      <c r="CE45" s="2">
        <f t="shared" si="61"/>
        <v>-4.5</v>
      </c>
      <c r="CF45" s="4">
        <f t="shared" si="47"/>
        <v>-13.5</v>
      </c>
      <c r="CG45" s="4">
        <f t="shared" si="48"/>
        <v>1.77</v>
      </c>
      <c r="CJ45" s="4">
        <f t="shared" si="49"/>
        <v>0</v>
      </c>
      <c r="CK45" s="13" t="str">
        <f t="shared" si="50"/>
        <v/>
      </c>
      <c r="CL45" s="4" t="str">
        <f t="shared" si="51"/>
        <v/>
      </c>
      <c r="CM45" s="13"/>
    </row>
    <row r="46">
      <c r="A46" s="2">
        <f t="shared" si="52"/>
        <v>-4</v>
      </c>
      <c r="B46" s="4">
        <f t="shared" si="2"/>
        <v>-12</v>
      </c>
      <c r="C46" s="4">
        <f t="shared" si="3"/>
        <v>1.86</v>
      </c>
      <c r="F46" s="4">
        <f t="shared" si="4"/>
        <v>0</v>
      </c>
      <c r="G46" s="13" t="str">
        <f t="shared" si="5"/>
        <v/>
      </c>
      <c r="H46" s="4" t="str">
        <f t="shared" si="6"/>
        <v/>
      </c>
      <c r="J46" s="2">
        <f t="shared" si="53"/>
        <v>-4</v>
      </c>
      <c r="K46" s="29">
        <f t="shared" si="7"/>
        <v>-12</v>
      </c>
      <c r="L46" s="29">
        <f t="shared" si="8"/>
        <v>1.86</v>
      </c>
      <c r="O46" s="4">
        <f t="shared" si="9"/>
        <v>0</v>
      </c>
      <c r="P46" s="13" t="str">
        <f t="shared" si="10"/>
        <v/>
      </c>
      <c r="Q46" s="4" t="str">
        <f t="shared" si="11"/>
        <v/>
      </c>
      <c r="S46" s="2">
        <f t="shared" si="54"/>
        <v>-4</v>
      </c>
      <c r="T46" s="4">
        <f t="shared" si="12"/>
        <v>-12</v>
      </c>
      <c r="U46" s="4">
        <f t="shared" si="13"/>
        <v>1.86</v>
      </c>
      <c r="X46" s="4">
        <f t="shared" si="14"/>
        <v>0</v>
      </c>
      <c r="Y46" s="13" t="str">
        <f t="shared" si="15"/>
        <v/>
      </c>
      <c r="Z46" s="4" t="str">
        <f t="shared" si="16"/>
        <v/>
      </c>
      <c r="AB46" s="2">
        <f t="shared" si="55"/>
        <v>-4</v>
      </c>
      <c r="AC46" s="4">
        <f t="shared" si="17"/>
        <v>-12</v>
      </c>
      <c r="AD46" s="4">
        <f t="shared" si="18"/>
        <v>1.86</v>
      </c>
      <c r="AG46" s="4">
        <f t="shared" si="19"/>
        <v>0</v>
      </c>
      <c r="AH46" s="13" t="str">
        <f t="shared" si="20"/>
        <v/>
      </c>
      <c r="AI46" s="4" t="str">
        <f t="shared" si="21"/>
        <v/>
      </c>
      <c r="AJ46" s="13"/>
      <c r="AK46" s="2">
        <f t="shared" si="56"/>
        <v>-4</v>
      </c>
      <c r="AL46" s="4">
        <f t="shared" si="22"/>
        <v>-12</v>
      </c>
      <c r="AM46" s="4">
        <f t="shared" si="23"/>
        <v>1.86</v>
      </c>
      <c r="AN46" s="4">
        <f>149+13/16</f>
        <v>149.8125</v>
      </c>
      <c r="AO46" s="4">
        <f>154.25-1/32</f>
        <v>154.21875</v>
      </c>
      <c r="AP46" s="4">
        <f t="shared" si="24"/>
        <v>4.40625</v>
      </c>
      <c r="AQ46" s="13">
        <f t="shared" si="25"/>
        <v>1</v>
      </c>
      <c r="AR46" s="4">
        <f t="shared" si="26"/>
        <v>0</v>
      </c>
      <c r="AS46" s="13"/>
      <c r="AT46" s="2">
        <f t="shared" si="57"/>
        <v>-4</v>
      </c>
      <c r="AU46" s="4">
        <f t="shared" si="27"/>
        <v>-12</v>
      </c>
      <c r="AV46" s="4">
        <f t="shared" si="28"/>
        <v>1.8</v>
      </c>
      <c r="AW46" s="4">
        <f>149.75+1/32</f>
        <v>149.78125</v>
      </c>
      <c r="AX46" s="4">
        <f>154+3/16</f>
        <v>154.1875</v>
      </c>
      <c r="AY46" s="4">
        <f t="shared" si="29"/>
        <v>4.40625</v>
      </c>
      <c r="AZ46" s="13">
        <f t="shared" si="30"/>
        <v>0.9895285073</v>
      </c>
      <c r="BA46" s="4">
        <f t="shared" si="31"/>
        <v>0</v>
      </c>
      <c r="BB46" s="13"/>
      <c r="BC46" s="2">
        <f t="shared" si="58"/>
        <v>-4</v>
      </c>
      <c r="BD46" s="4">
        <f t="shared" si="32"/>
        <v>-12</v>
      </c>
      <c r="BE46" s="4">
        <f t="shared" si="33"/>
        <v>1.8</v>
      </c>
      <c r="BF46" s="4">
        <f>149.75+1/32</f>
        <v>149.78125</v>
      </c>
      <c r="BG46" s="4">
        <f>154+3/16</f>
        <v>154.1875</v>
      </c>
      <c r="BH46" s="4">
        <f t="shared" si="34"/>
        <v>4.40625</v>
      </c>
      <c r="BI46" s="13">
        <f t="shared" si="35"/>
        <v>0.9895285073</v>
      </c>
      <c r="BJ46" s="4">
        <f t="shared" si="36"/>
        <v>0</v>
      </c>
      <c r="BK46" s="13"/>
      <c r="BL46" s="2">
        <f t="shared" si="59"/>
        <v>-4</v>
      </c>
      <c r="BM46" s="4">
        <f t="shared" si="37"/>
        <v>-12</v>
      </c>
      <c r="BN46" s="4">
        <f t="shared" si="38"/>
        <v>1.8</v>
      </c>
      <c r="BO46" s="2">
        <v>149.75</v>
      </c>
      <c r="BP46" s="2">
        <v>154.25</v>
      </c>
      <c r="BQ46" s="4">
        <f t="shared" si="39"/>
        <v>4.5</v>
      </c>
      <c r="BR46" s="13">
        <f t="shared" si="40"/>
        <v>1</v>
      </c>
      <c r="BS46" s="4">
        <f t="shared" si="41"/>
        <v>0</v>
      </c>
      <c r="BT46" s="25"/>
      <c r="BU46" s="25"/>
      <c r="BV46" s="2">
        <f t="shared" si="60"/>
        <v>-4</v>
      </c>
      <c r="BW46" s="4">
        <f t="shared" si="42"/>
        <v>-12</v>
      </c>
      <c r="BX46" s="4">
        <f t="shared" si="43"/>
        <v>1.74</v>
      </c>
      <c r="CA46" s="4">
        <f t="shared" si="44"/>
        <v>0</v>
      </c>
      <c r="CB46" s="13" t="str">
        <f t="shared" si="45"/>
        <v/>
      </c>
      <c r="CC46" s="4" t="str">
        <f t="shared" si="46"/>
        <v/>
      </c>
      <c r="CD46" s="13"/>
      <c r="CE46" s="2">
        <f t="shared" si="61"/>
        <v>-4</v>
      </c>
      <c r="CF46" s="4">
        <f t="shared" si="47"/>
        <v>-12</v>
      </c>
      <c r="CG46" s="4">
        <f t="shared" si="48"/>
        <v>1.74</v>
      </c>
      <c r="CJ46" s="4">
        <f t="shared" si="49"/>
        <v>0</v>
      </c>
      <c r="CK46" s="13" t="str">
        <f t="shared" si="50"/>
        <v/>
      </c>
      <c r="CL46" s="4" t="str">
        <f t="shared" si="51"/>
        <v/>
      </c>
      <c r="CM46" s="13"/>
    </row>
    <row r="47">
      <c r="A47" s="2">
        <f t="shared" si="52"/>
        <v>-3.5</v>
      </c>
      <c r="B47" s="4">
        <f t="shared" si="2"/>
        <v>-10.5</v>
      </c>
      <c r="C47" s="4">
        <f t="shared" si="3"/>
        <v>1.83</v>
      </c>
      <c r="F47" s="4">
        <f t="shared" si="4"/>
        <v>0</v>
      </c>
      <c r="G47" s="13" t="str">
        <f t="shared" si="5"/>
        <v/>
      </c>
      <c r="H47" s="4" t="str">
        <f t="shared" si="6"/>
        <v/>
      </c>
      <c r="J47" s="2">
        <f t="shared" si="53"/>
        <v>-3.5</v>
      </c>
      <c r="K47" s="29">
        <f t="shared" si="7"/>
        <v>-10.5</v>
      </c>
      <c r="L47" s="29">
        <f t="shared" si="8"/>
        <v>1.83</v>
      </c>
      <c r="O47" s="4">
        <f t="shared" si="9"/>
        <v>0</v>
      </c>
      <c r="P47" s="13" t="str">
        <f t="shared" si="10"/>
        <v/>
      </c>
      <c r="Q47" s="4" t="str">
        <f t="shared" si="11"/>
        <v/>
      </c>
      <c r="S47" s="2">
        <f t="shared" si="54"/>
        <v>-3.5</v>
      </c>
      <c r="T47" s="4">
        <f t="shared" si="12"/>
        <v>-10.5</v>
      </c>
      <c r="U47" s="4">
        <f t="shared" si="13"/>
        <v>1.83</v>
      </c>
      <c r="X47" s="4">
        <f t="shared" si="14"/>
        <v>0</v>
      </c>
      <c r="Y47" s="13" t="str">
        <f t="shared" si="15"/>
        <v/>
      </c>
      <c r="Z47" s="4" t="str">
        <f t="shared" si="16"/>
        <v/>
      </c>
      <c r="AB47" s="2">
        <f t="shared" si="55"/>
        <v>-3.5</v>
      </c>
      <c r="AC47" s="4">
        <f t="shared" si="17"/>
        <v>-10.5</v>
      </c>
      <c r="AD47" s="4">
        <f t="shared" si="18"/>
        <v>1.83</v>
      </c>
      <c r="AG47" s="4">
        <f t="shared" si="19"/>
        <v>0</v>
      </c>
      <c r="AH47" s="13" t="str">
        <f t="shared" si="20"/>
        <v/>
      </c>
      <c r="AI47" s="4" t="str">
        <f t="shared" si="21"/>
        <v/>
      </c>
      <c r="AJ47" s="13"/>
      <c r="AK47" s="2">
        <f t="shared" si="56"/>
        <v>-3.5</v>
      </c>
      <c r="AL47" s="4">
        <f t="shared" si="22"/>
        <v>-10.5</v>
      </c>
      <c r="AM47" s="4">
        <f t="shared" si="23"/>
        <v>1.83</v>
      </c>
      <c r="AP47" s="4">
        <f t="shared" si="24"/>
        <v>0</v>
      </c>
      <c r="AQ47" s="13" t="str">
        <f t="shared" si="25"/>
        <v/>
      </c>
      <c r="AR47" s="4" t="str">
        <f t="shared" si="26"/>
        <v/>
      </c>
      <c r="AS47" s="13"/>
      <c r="AT47" s="2">
        <f t="shared" si="57"/>
        <v>-3.5</v>
      </c>
      <c r="AU47" s="4">
        <f t="shared" si="27"/>
        <v>-10.5</v>
      </c>
      <c r="AV47" s="4">
        <f t="shared" si="28"/>
        <v>1.77</v>
      </c>
      <c r="AY47" s="4">
        <f t="shared" si="29"/>
        <v>0</v>
      </c>
      <c r="AZ47" s="13" t="str">
        <f t="shared" si="30"/>
        <v/>
      </c>
      <c r="BA47" s="4" t="str">
        <f t="shared" si="31"/>
        <v/>
      </c>
      <c r="BB47" s="13"/>
      <c r="BC47" s="2">
        <f t="shared" si="58"/>
        <v>-3.5</v>
      </c>
      <c r="BD47" s="4">
        <f t="shared" si="32"/>
        <v>-10.5</v>
      </c>
      <c r="BE47" s="4">
        <f t="shared" si="33"/>
        <v>1.77</v>
      </c>
      <c r="BH47" s="4">
        <f t="shared" si="34"/>
        <v>0</v>
      </c>
      <c r="BI47" s="13" t="str">
        <f t="shared" si="35"/>
        <v/>
      </c>
      <c r="BJ47" s="4" t="str">
        <f t="shared" si="36"/>
        <v/>
      </c>
      <c r="BK47" s="13"/>
      <c r="BL47" s="2">
        <f t="shared" si="59"/>
        <v>-3.5</v>
      </c>
      <c r="BM47" s="4">
        <f t="shared" si="37"/>
        <v>-10.5</v>
      </c>
      <c r="BN47" s="4">
        <f t="shared" si="38"/>
        <v>1.77</v>
      </c>
      <c r="BQ47" s="4">
        <f t="shared" si="39"/>
        <v>0</v>
      </c>
      <c r="BR47" s="13" t="str">
        <f t="shared" si="40"/>
        <v/>
      </c>
      <c r="BS47" s="4" t="str">
        <f t="shared" si="41"/>
        <v/>
      </c>
      <c r="BT47" s="25"/>
      <c r="BU47" s="25"/>
      <c r="BV47" s="2">
        <f t="shared" si="60"/>
        <v>-3.5</v>
      </c>
      <c r="BW47" s="4">
        <f t="shared" si="42"/>
        <v>-10.5</v>
      </c>
      <c r="BX47" s="4">
        <f t="shared" si="43"/>
        <v>1.71</v>
      </c>
      <c r="CA47" s="4">
        <f t="shared" si="44"/>
        <v>0</v>
      </c>
      <c r="CB47" s="13" t="str">
        <f t="shared" si="45"/>
        <v/>
      </c>
      <c r="CC47" s="4" t="str">
        <f t="shared" si="46"/>
        <v/>
      </c>
      <c r="CD47" s="13"/>
      <c r="CE47" s="2">
        <f t="shared" si="61"/>
        <v>-3.5</v>
      </c>
      <c r="CF47" s="4">
        <f t="shared" si="47"/>
        <v>-10.5</v>
      </c>
      <c r="CG47" s="4">
        <f t="shared" si="48"/>
        <v>1.71</v>
      </c>
      <c r="CJ47" s="4">
        <f t="shared" si="49"/>
        <v>0</v>
      </c>
      <c r="CK47" s="13" t="str">
        <f t="shared" si="50"/>
        <v/>
      </c>
      <c r="CL47" s="4" t="str">
        <f t="shared" si="51"/>
        <v/>
      </c>
      <c r="CM47" s="13"/>
    </row>
    <row r="48">
      <c r="A48" s="2">
        <f t="shared" si="52"/>
        <v>-3</v>
      </c>
      <c r="B48" s="4">
        <f t="shared" si="2"/>
        <v>-9</v>
      </c>
      <c r="C48" s="4">
        <f t="shared" si="3"/>
        <v>1.8</v>
      </c>
      <c r="F48" s="4">
        <f t="shared" si="4"/>
        <v>0</v>
      </c>
      <c r="G48" s="13" t="str">
        <f t="shared" si="5"/>
        <v/>
      </c>
      <c r="H48" s="4" t="str">
        <f t="shared" si="6"/>
        <v/>
      </c>
      <c r="J48" s="2">
        <f t="shared" si="53"/>
        <v>-3</v>
      </c>
      <c r="K48" s="29">
        <f t="shared" si="7"/>
        <v>-9</v>
      </c>
      <c r="L48" s="29">
        <f t="shared" si="8"/>
        <v>1.8</v>
      </c>
      <c r="O48" s="4">
        <f t="shared" si="9"/>
        <v>0</v>
      </c>
      <c r="P48" s="13" t="str">
        <f t="shared" si="10"/>
        <v/>
      </c>
      <c r="Q48" s="4" t="str">
        <f t="shared" si="11"/>
        <v/>
      </c>
      <c r="S48" s="2">
        <f t="shared" si="54"/>
        <v>-3</v>
      </c>
      <c r="T48" s="4">
        <f t="shared" si="12"/>
        <v>-9</v>
      </c>
      <c r="U48" s="4">
        <f t="shared" si="13"/>
        <v>1.8</v>
      </c>
      <c r="V48" s="4">
        <f>149.75+1/32</f>
        <v>149.78125</v>
      </c>
      <c r="W48" s="4">
        <f>154+3/16</f>
        <v>154.1875</v>
      </c>
      <c r="X48" s="4">
        <f t="shared" si="14"/>
        <v>4.40625</v>
      </c>
      <c r="Y48" s="13">
        <f t="shared" si="15"/>
        <v>0.9895285073</v>
      </c>
      <c r="Z48" s="4">
        <f t="shared" si="16"/>
        <v>0</v>
      </c>
      <c r="AB48" s="2">
        <f t="shared" si="55"/>
        <v>-3</v>
      </c>
      <c r="AC48" s="4">
        <f t="shared" si="17"/>
        <v>-9</v>
      </c>
      <c r="AD48" s="4">
        <f t="shared" si="18"/>
        <v>1.8</v>
      </c>
      <c r="AG48" s="4">
        <f t="shared" si="19"/>
        <v>0</v>
      </c>
      <c r="AH48" s="13" t="str">
        <f t="shared" si="20"/>
        <v/>
      </c>
      <c r="AI48" s="4" t="str">
        <f t="shared" si="21"/>
        <v/>
      </c>
      <c r="AJ48" s="13"/>
      <c r="AK48" s="2">
        <f t="shared" si="56"/>
        <v>-3</v>
      </c>
      <c r="AL48" s="4">
        <f t="shared" si="22"/>
        <v>-9</v>
      </c>
      <c r="AM48" s="4">
        <f t="shared" si="23"/>
        <v>1.8</v>
      </c>
      <c r="AN48" s="4">
        <f>149+13/16</f>
        <v>149.8125</v>
      </c>
      <c r="AO48" s="4">
        <f>154.25-1/32</f>
        <v>154.21875</v>
      </c>
      <c r="AP48" s="4">
        <f t="shared" si="24"/>
        <v>4.40625</v>
      </c>
      <c r="AQ48" s="13">
        <f t="shared" si="25"/>
        <v>1</v>
      </c>
      <c r="AR48" s="4">
        <f t="shared" si="26"/>
        <v>0</v>
      </c>
      <c r="AS48" s="13"/>
      <c r="AT48" s="2">
        <f t="shared" si="57"/>
        <v>-3</v>
      </c>
      <c r="AU48" s="4">
        <f t="shared" si="27"/>
        <v>-9</v>
      </c>
      <c r="AV48" s="4">
        <f t="shared" si="28"/>
        <v>1.74</v>
      </c>
      <c r="AW48" s="4">
        <f>149.75+1/32</f>
        <v>149.78125</v>
      </c>
      <c r="AX48" s="4">
        <f>154+3/16</f>
        <v>154.1875</v>
      </c>
      <c r="AY48" s="4">
        <f t="shared" si="29"/>
        <v>4.40625</v>
      </c>
      <c r="AZ48" s="13">
        <f t="shared" si="30"/>
        <v>0.9895285073</v>
      </c>
      <c r="BA48" s="4">
        <f t="shared" si="31"/>
        <v>0</v>
      </c>
      <c r="BB48" s="13"/>
      <c r="BC48" s="2">
        <f t="shared" si="58"/>
        <v>-3</v>
      </c>
      <c r="BD48" s="4">
        <f t="shared" si="32"/>
        <v>-9</v>
      </c>
      <c r="BE48" s="4">
        <f t="shared" si="33"/>
        <v>1.74</v>
      </c>
      <c r="BF48" s="4">
        <f>149.75+1/32</f>
        <v>149.78125</v>
      </c>
      <c r="BG48" s="4">
        <f>154+3/16</f>
        <v>154.1875</v>
      </c>
      <c r="BH48" s="4">
        <f t="shared" si="34"/>
        <v>4.40625</v>
      </c>
      <c r="BI48" s="13">
        <f t="shared" si="35"/>
        <v>0.9895285073</v>
      </c>
      <c r="BJ48" s="4">
        <f t="shared" si="36"/>
        <v>0</v>
      </c>
      <c r="BK48" s="13"/>
      <c r="BL48" s="2">
        <f t="shared" si="59"/>
        <v>-3</v>
      </c>
      <c r="BM48" s="4">
        <f t="shared" si="37"/>
        <v>-9</v>
      </c>
      <c r="BN48" s="4">
        <f t="shared" si="38"/>
        <v>1.74</v>
      </c>
      <c r="BO48" s="2">
        <v>149.75</v>
      </c>
      <c r="BP48" s="2">
        <v>154.25</v>
      </c>
      <c r="BQ48" s="4">
        <f t="shared" si="39"/>
        <v>4.5</v>
      </c>
      <c r="BR48" s="13">
        <f t="shared" si="40"/>
        <v>1</v>
      </c>
      <c r="BS48" s="4">
        <f t="shared" si="41"/>
        <v>0</v>
      </c>
      <c r="BT48" s="25"/>
      <c r="BU48" s="25"/>
      <c r="BV48" s="2">
        <f t="shared" si="60"/>
        <v>-3</v>
      </c>
      <c r="BW48" s="4">
        <f t="shared" si="42"/>
        <v>-9</v>
      </c>
      <c r="BX48" s="4">
        <f t="shared" si="43"/>
        <v>1.68</v>
      </c>
      <c r="CA48" s="4">
        <f t="shared" si="44"/>
        <v>0</v>
      </c>
      <c r="CB48" s="13" t="str">
        <f t="shared" si="45"/>
        <v/>
      </c>
      <c r="CC48" s="4" t="str">
        <f t="shared" si="46"/>
        <v/>
      </c>
      <c r="CD48" s="13"/>
      <c r="CE48" s="2">
        <f t="shared" si="61"/>
        <v>-3</v>
      </c>
      <c r="CF48" s="4">
        <f t="shared" si="47"/>
        <v>-9</v>
      </c>
      <c r="CG48" s="4">
        <f t="shared" si="48"/>
        <v>1.68</v>
      </c>
      <c r="CH48" s="4">
        <f>149.75+1/32</f>
        <v>149.78125</v>
      </c>
      <c r="CI48" s="4">
        <f>154+3/16</f>
        <v>154.1875</v>
      </c>
      <c r="CJ48" s="4">
        <f t="shared" si="49"/>
        <v>4.40625</v>
      </c>
      <c r="CK48" s="13">
        <f t="shared" si="50"/>
        <v>0.9895285073</v>
      </c>
      <c r="CL48" s="4">
        <f t="shared" si="51"/>
        <v>0</v>
      </c>
      <c r="CM48" s="13"/>
    </row>
    <row r="49">
      <c r="A49" s="2">
        <f t="shared" si="52"/>
        <v>-2.5</v>
      </c>
      <c r="B49" s="4">
        <f t="shared" si="2"/>
        <v>-7.5</v>
      </c>
      <c r="C49" s="4">
        <f t="shared" si="3"/>
        <v>1.77</v>
      </c>
      <c r="F49" s="4">
        <f t="shared" si="4"/>
        <v>0</v>
      </c>
      <c r="G49" s="13" t="str">
        <f t="shared" si="5"/>
        <v/>
      </c>
      <c r="H49" s="4" t="str">
        <f t="shared" si="6"/>
        <v/>
      </c>
      <c r="J49" s="2">
        <f t="shared" si="53"/>
        <v>-2.5</v>
      </c>
      <c r="K49" s="29">
        <f t="shared" si="7"/>
        <v>-7.5</v>
      </c>
      <c r="L49" s="29">
        <f t="shared" si="8"/>
        <v>1.77</v>
      </c>
      <c r="O49" s="4">
        <f t="shared" si="9"/>
        <v>0</v>
      </c>
      <c r="P49" s="13" t="str">
        <f t="shared" si="10"/>
        <v/>
      </c>
      <c r="Q49" s="4" t="str">
        <f t="shared" si="11"/>
        <v/>
      </c>
      <c r="S49" s="2">
        <f t="shared" si="54"/>
        <v>-2.5</v>
      </c>
      <c r="T49" s="4">
        <f t="shared" si="12"/>
        <v>-7.5</v>
      </c>
      <c r="U49" s="4">
        <f t="shared" si="13"/>
        <v>1.77</v>
      </c>
      <c r="X49" s="4">
        <f t="shared" si="14"/>
        <v>0</v>
      </c>
      <c r="Y49" s="13" t="str">
        <f t="shared" si="15"/>
        <v/>
      </c>
      <c r="Z49" s="4" t="str">
        <f t="shared" si="16"/>
        <v/>
      </c>
      <c r="AB49" s="2">
        <f t="shared" si="55"/>
        <v>-2.5</v>
      </c>
      <c r="AC49" s="4">
        <f t="shared" si="17"/>
        <v>-7.5</v>
      </c>
      <c r="AD49" s="4">
        <f t="shared" si="18"/>
        <v>1.77</v>
      </c>
      <c r="AG49" s="4">
        <f t="shared" si="19"/>
        <v>0</v>
      </c>
      <c r="AH49" s="13" t="str">
        <f t="shared" si="20"/>
        <v/>
      </c>
      <c r="AI49" s="4" t="str">
        <f t="shared" si="21"/>
        <v/>
      </c>
      <c r="AJ49" s="13"/>
      <c r="AK49" s="2">
        <f t="shared" si="56"/>
        <v>-2.5</v>
      </c>
      <c r="AL49" s="4">
        <f t="shared" si="22"/>
        <v>-7.5</v>
      </c>
      <c r="AM49" s="4">
        <f t="shared" si="23"/>
        <v>1.77</v>
      </c>
      <c r="AP49" s="4">
        <f t="shared" si="24"/>
        <v>0</v>
      </c>
      <c r="AQ49" s="13" t="str">
        <f t="shared" si="25"/>
        <v/>
      </c>
      <c r="AR49" s="4" t="str">
        <f t="shared" si="26"/>
        <v/>
      </c>
      <c r="AS49" s="13"/>
      <c r="AT49" s="2">
        <f t="shared" si="57"/>
        <v>-2.5</v>
      </c>
      <c r="AU49" s="4">
        <f t="shared" si="27"/>
        <v>-7.5</v>
      </c>
      <c r="AV49" s="4">
        <f t="shared" si="28"/>
        <v>1.71</v>
      </c>
      <c r="AY49" s="4">
        <f t="shared" si="29"/>
        <v>0</v>
      </c>
      <c r="AZ49" s="13" t="str">
        <f t="shared" si="30"/>
        <v/>
      </c>
      <c r="BA49" s="4" t="str">
        <f t="shared" si="31"/>
        <v/>
      </c>
      <c r="BB49" s="13"/>
      <c r="BC49" s="2">
        <f t="shared" si="58"/>
        <v>-2.5</v>
      </c>
      <c r="BD49" s="4">
        <f t="shared" si="32"/>
        <v>-7.5</v>
      </c>
      <c r="BE49" s="4">
        <f t="shared" si="33"/>
        <v>1.71</v>
      </c>
      <c r="BH49" s="4">
        <f t="shared" si="34"/>
        <v>0</v>
      </c>
      <c r="BI49" s="13" t="str">
        <f t="shared" si="35"/>
        <v/>
      </c>
      <c r="BJ49" s="4" t="str">
        <f t="shared" si="36"/>
        <v/>
      </c>
      <c r="BK49" s="13"/>
      <c r="BL49" s="2">
        <f t="shared" si="59"/>
        <v>-2.5</v>
      </c>
      <c r="BM49" s="4">
        <f t="shared" si="37"/>
        <v>-7.5</v>
      </c>
      <c r="BN49" s="4">
        <f t="shared" si="38"/>
        <v>1.71</v>
      </c>
      <c r="BQ49" s="4">
        <f t="shared" si="39"/>
        <v>0</v>
      </c>
      <c r="BR49" s="13" t="str">
        <f t="shared" si="40"/>
        <v/>
      </c>
      <c r="BS49" s="4" t="str">
        <f t="shared" si="41"/>
        <v/>
      </c>
      <c r="BT49" s="25"/>
      <c r="BU49" s="25"/>
      <c r="BV49" s="2">
        <f t="shared" si="60"/>
        <v>-2.5</v>
      </c>
      <c r="BW49" s="4">
        <f t="shared" si="42"/>
        <v>-7.5</v>
      </c>
      <c r="BX49" s="4">
        <f t="shared" si="43"/>
        <v>1.65</v>
      </c>
      <c r="CA49" s="4">
        <f t="shared" si="44"/>
        <v>0</v>
      </c>
      <c r="CB49" s="13" t="str">
        <f t="shared" si="45"/>
        <v/>
      </c>
      <c r="CC49" s="4" t="str">
        <f t="shared" si="46"/>
        <v/>
      </c>
      <c r="CD49" s="13"/>
      <c r="CE49" s="2">
        <f t="shared" si="61"/>
        <v>-2.5</v>
      </c>
      <c r="CF49" s="4">
        <f t="shared" si="47"/>
        <v>-7.5</v>
      </c>
      <c r="CG49" s="4">
        <f t="shared" si="48"/>
        <v>1.65</v>
      </c>
      <c r="CJ49" s="4">
        <f t="shared" si="49"/>
        <v>0</v>
      </c>
      <c r="CK49" s="13" t="str">
        <f t="shared" si="50"/>
        <v/>
      </c>
      <c r="CL49" s="4" t="str">
        <f t="shared" si="51"/>
        <v/>
      </c>
      <c r="CM49" s="13"/>
    </row>
    <row r="50">
      <c r="A50" s="2">
        <f t="shared" si="52"/>
        <v>-2</v>
      </c>
      <c r="B50" s="4">
        <f t="shared" si="2"/>
        <v>-6</v>
      </c>
      <c r="C50" s="4">
        <f t="shared" si="3"/>
        <v>1.74</v>
      </c>
      <c r="F50" s="4">
        <f t="shared" si="4"/>
        <v>0</v>
      </c>
      <c r="G50" s="13" t="str">
        <f t="shared" si="5"/>
        <v/>
      </c>
      <c r="H50" s="4" t="str">
        <f t="shared" si="6"/>
        <v/>
      </c>
      <c r="J50" s="2">
        <f t="shared" si="53"/>
        <v>-2</v>
      </c>
      <c r="K50" s="29">
        <f t="shared" si="7"/>
        <v>-6</v>
      </c>
      <c r="L50" s="29">
        <f t="shared" si="8"/>
        <v>1.74</v>
      </c>
      <c r="O50" s="4">
        <f t="shared" si="9"/>
        <v>0</v>
      </c>
      <c r="P50" s="13" t="str">
        <f t="shared" si="10"/>
        <v/>
      </c>
      <c r="Q50" s="4" t="str">
        <f t="shared" si="11"/>
        <v/>
      </c>
      <c r="S50" s="2">
        <f t="shared" si="54"/>
        <v>-2</v>
      </c>
      <c r="T50" s="4">
        <f t="shared" si="12"/>
        <v>-6</v>
      </c>
      <c r="U50" s="4">
        <f t="shared" si="13"/>
        <v>1.74</v>
      </c>
      <c r="V50" s="4">
        <f>149.75+1/32</f>
        <v>149.78125</v>
      </c>
      <c r="W50" s="4">
        <f>154+3/16</f>
        <v>154.1875</v>
      </c>
      <c r="X50" s="4">
        <f t="shared" si="14"/>
        <v>4.40625</v>
      </c>
      <c r="Y50" s="13">
        <f t="shared" si="15"/>
        <v>0.9895285073</v>
      </c>
      <c r="Z50" s="4">
        <f t="shared" si="16"/>
        <v>0</v>
      </c>
      <c r="AB50" s="2">
        <f t="shared" si="55"/>
        <v>-2</v>
      </c>
      <c r="AC50" s="4">
        <f t="shared" si="17"/>
        <v>-6</v>
      </c>
      <c r="AD50" s="4">
        <f t="shared" si="18"/>
        <v>1.74</v>
      </c>
      <c r="AG50" s="4">
        <f t="shared" si="19"/>
        <v>0</v>
      </c>
      <c r="AH50" s="13" t="str">
        <f t="shared" si="20"/>
        <v/>
      </c>
      <c r="AI50" s="4" t="str">
        <f t="shared" si="21"/>
        <v/>
      </c>
      <c r="AJ50" s="13"/>
      <c r="AK50" s="2">
        <f t="shared" si="56"/>
        <v>-2</v>
      </c>
      <c r="AL50" s="4">
        <f t="shared" si="22"/>
        <v>-6</v>
      </c>
      <c r="AM50" s="4">
        <f t="shared" si="23"/>
        <v>1.74</v>
      </c>
      <c r="AN50" s="4">
        <f>149+13/16</f>
        <v>149.8125</v>
      </c>
      <c r="AO50" s="4">
        <f>154.25-1/32</f>
        <v>154.21875</v>
      </c>
      <c r="AP50" s="4">
        <f t="shared" si="24"/>
        <v>4.40625</v>
      </c>
      <c r="AQ50" s="13">
        <f t="shared" si="25"/>
        <v>1</v>
      </c>
      <c r="AR50" s="4">
        <f t="shared" si="26"/>
        <v>0</v>
      </c>
      <c r="AS50" s="13"/>
      <c r="AT50" s="2">
        <f t="shared" si="57"/>
        <v>-2</v>
      </c>
      <c r="AU50" s="4">
        <f t="shared" si="27"/>
        <v>-6</v>
      </c>
      <c r="AV50" s="4">
        <f t="shared" si="28"/>
        <v>1.68</v>
      </c>
      <c r="AW50" s="4">
        <f>149.75+1/32</f>
        <v>149.78125</v>
      </c>
      <c r="AX50" s="4">
        <f>154+3/16</f>
        <v>154.1875</v>
      </c>
      <c r="AY50" s="4">
        <f t="shared" si="29"/>
        <v>4.40625</v>
      </c>
      <c r="AZ50" s="13">
        <f t="shared" si="30"/>
        <v>0.9895285073</v>
      </c>
      <c r="BA50" s="4">
        <f t="shared" si="31"/>
        <v>0</v>
      </c>
      <c r="BB50" s="13"/>
      <c r="BC50" s="2">
        <f t="shared" si="58"/>
        <v>-2</v>
      </c>
      <c r="BD50" s="4">
        <f t="shared" si="32"/>
        <v>-6</v>
      </c>
      <c r="BE50" s="4">
        <f t="shared" si="33"/>
        <v>1.68</v>
      </c>
      <c r="BF50" s="4">
        <f>149.75+1/32</f>
        <v>149.78125</v>
      </c>
      <c r="BG50" s="4">
        <f>154+3/16</f>
        <v>154.1875</v>
      </c>
      <c r="BH50" s="4">
        <f t="shared" si="34"/>
        <v>4.40625</v>
      </c>
      <c r="BI50" s="13">
        <f t="shared" si="35"/>
        <v>0.9895285073</v>
      </c>
      <c r="BJ50" s="4">
        <f t="shared" si="36"/>
        <v>0</v>
      </c>
      <c r="BK50" s="13"/>
      <c r="BL50" s="2">
        <f t="shared" si="59"/>
        <v>-2</v>
      </c>
      <c r="BM50" s="4">
        <f t="shared" si="37"/>
        <v>-6</v>
      </c>
      <c r="BN50" s="4">
        <f t="shared" si="38"/>
        <v>1.68</v>
      </c>
      <c r="BO50" s="2">
        <v>149.75</v>
      </c>
      <c r="BP50" s="2">
        <v>154.25</v>
      </c>
      <c r="BQ50" s="4">
        <f t="shared" si="39"/>
        <v>4.5</v>
      </c>
      <c r="BR50" s="13">
        <f t="shared" si="40"/>
        <v>1</v>
      </c>
      <c r="BS50" s="4">
        <f t="shared" si="41"/>
        <v>0</v>
      </c>
      <c r="BT50" s="25"/>
      <c r="BU50" s="25"/>
      <c r="BV50" s="2">
        <f t="shared" si="60"/>
        <v>-2</v>
      </c>
      <c r="BW50" s="4">
        <f t="shared" si="42"/>
        <v>-6</v>
      </c>
      <c r="BX50" s="4">
        <f t="shared" si="43"/>
        <v>1.62</v>
      </c>
      <c r="BY50" s="4">
        <f>149+13/16</f>
        <v>149.8125</v>
      </c>
      <c r="BZ50" s="4">
        <f>154.125</f>
        <v>154.125</v>
      </c>
      <c r="CA50" s="4">
        <f t="shared" si="44"/>
        <v>4.3125</v>
      </c>
      <c r="CB50" s="13">
        <f t="shared" si="45"/>
        <v>0.9893045053</v>
      </c>
      <c r="CC50" s="4">
        <f t="shared" si="46"/>
        <v>0</v>
      </c>
      <c r="CD50" s="13"/>
      <c r="CE50" s="2">
        <f t="shared" si="61"/>
        <v>-2</v>
      </c>
      <c r="CF50" s="4">
        <f t="shared" si="47"/>
        <v>-6</v>
      </c>
      <c r="CG50" s="4">
        <f t="shared" si="48"/>
        <v>1.62</v>
      </c>
      <c r="CH50" s="4">
        <f>149.75+1/32</f>
        <v>149.78125</v>
      </c>
      <c r="CI50" s="4">
        <f>154+3/16</f>
        <v>154.1875</v>
      </c>
      <c r="CJ50" s="4">
        <f t="shared" si="49"/>
        <v>4.40625</v>
      </c>
      <c r="CK50" s="13">
        <f t="shared" si="50"/>
        <v>0.9895285073</v>
      </c>
      <c r="CL50" s="4">
        <f t="shared" si="51"/>
        <v>0</v>
      </c>
      <c r="CM50" s="13"/>
    </row>
    <row r="51">
      <c r="A51" s="2">
        <f t="shared" si="52"/>
        <v>-1.5</v>
      </c>
      <c r="B51" s="4">
        <f t="shared" si="2"/>
        <v>-4.5</v>
      </c>
      <c r="C51" s="4">
        <f t="shared" si="3"/>
        <v>1.71</v>
      </c>
      <c r="F51" s="4">
        <f t="shared" si="4"/>
        <v>0</v>
      </c>
      <c r="G51" s="13" t="str">
        <f t="shared" si="5"/>
        <v/>
      </c>
      <c r="H51" s="4" t="str">
        <f t="shared" si="6"/>
        <v/>
      </c>
      <c r="J51" s="2">
        <f t="shared" si="53"/>
        <v>-1.5</v>
      </c>
      <c r="K51" s="29">
        <f t="shared" si="7"/>
        <v>-4.5</v>
      </c>
      <c r="L51" s="29">
        <f t="shared" si="8"/>
        <v>1.71</v>
      </c>
      <c r="O51" s="4">
        <f t="shared" si="9"/>
        <v>0</v>
      </c>
      <c r="P51" s="13" t="str">
        <f t="shared" si="10"/>
        <v/>
      </c>
      <c r="Q51" s="4" t="str">
        <f t="shared" si="11"/>
        <v/>
      </c>
      <c r="S51" s="2">
        <f t="shared" si="54"/>
        <v>-1.5</v>
      </c>
      <c r="T51" s="4">
        <f t="shared" si="12"/>
        <v>-4.5</v>
      </c>
      <c r="U51" s="4">
        <f t="shared" si="13"/>
        <v>1.71</v>
      </c>
      <c r="X51" s="4">
        <f t="shared" si="14"/>
        <v>0</v>
      </c>
      <c r="Y51" s="13" t="str">
        <f t="shared" si="15"/>
        <v/>
      </c>
      <c r="Z51" s="4" t="str">
        <f t="shared" si="16"/>
        <v/>
      </c>
      <c r="AB51" s="2">
        <f t="shared" si="55"/>
        <v>-1.5</v>
      </c>
      <c r="AC51" s="4">
        <f t="shared" si="17"/>
        <v>-4.5</v>
      </c>
      <c r="AD51" s="4">
        <f t="shared" si="18"/>
        <v>1.71</v>
      </c>
      <c r="AG51" s="4">
        <f t="shared" si="19"/>
        <v>0</v>
      </c>
      <c r="AH51" s="13" t="str">
        <f t="shared" si="20"/>
        <v/>
      </c>
      <c r="AI51" s="4" t="str">
        <f t="shared" si="21"/>
        <v/>
      </c>
      <c r="AJ51" s="13"/>
      <c r="AK51" s="2">
        <f t="shared" si="56"/>
        <v>-1.5</v>
      </c>
      <c r="AL51" s="4">
        <f t="shared" si="22"/>
        <v>-4.5</v>
      </c>
      <c r="AM51" s="4">
        <f t="shared" si="23"/>
        <v>1.71</v>
      </c>
      <c r="AP51" s="4">
        <f t="shared" si="24"/>
        <v>0</v>
      </c>
      <c r="AQ51" s="13" t="str">
        <f t="shared" si="25"/>
        <v/>
      </c>
      <c r="AR51" s="4" t="str">
        <f t="shared" si="26"/>
        <v/>
      </c>
      <c r="AS51" s="13"/>
      <c r="AT51" s="2">
        <f t="shared" si="57"/>
        <v>-1.5</v>
      </c>
      <c r="AU51" s="4">
        <f t="shared" si="27"/>
        <v>-4.5</v>
      </c>
      <c r="AV51" s="4">
        <f t="shared" si="28"/>
        <v>1.65</v>
      </c>
      <c r="AY51" s="4">
        <f t="shared" si="29"/>
        <v>0</v>
      </c>
      <c r="AZ51" s="13" t="str">
        <f t="shared" si="30"/>
        <v/>
      </c>
      <c r="BA51" s="4" t="str">
        <f t="shared" si="31"/>
        <v/>
      </c>
      <c r="BB51" s="13"/>
      <c r="BC51" s="2">
        <f t="shared" si="58"/>
        <v>-1.5</v>
      </c>
      <c r="BD51" s="4">
        <f t="shared" si="32"/>
        <v>-4.5</v>
      </c>
      <c r="BE51" s="4">
        <f t="shared" si="33"/>
        <v>1.65</v>
      </c>
      <c r="BH51" s="4">
        <f t="shared" si="34"/>
        <v>0</v>
      </c>
      <c r="BI51" s="13" t="str">
        <f t="shared" si="35"/>
        <v/>
      </c>
      <c r="BJ51" s="4" t="str">
        <f t="shared" si="36"/>
        <v/>
      </c>
      <c r="BK51" s="13"/>
      <c r="BL51" s="2">
        <f t="shared" si="59"/>
        <v>-1.5</v>
      </c>
      <c r="BM51" s="4">
        <f t="shared" si="37"/>
        <v>-4.5</v>
      </c>
      <c r="BN51" s="4">
        <f t="shared" si="38"/>
        <v>1.65</v>
      </c>
      <c r="BQ51" s="4">
        <f t="shared" si="39"/>
        <v>0</v>
      </c>
      <c r="BR51" s="13" t="str">
        <f t="shared" si="40"/>
        <v/>
      </c>
      <c r="BS51" s="4" t="str">
        <f t="shared" si="41"/>
        <v/>
      </c>
      <c r="BT51" s="25"/>
      <c r="BU51" s="25"/>
      <c r="BV51" s="2">
        <f t="shared" si="60"/>
        <v>-1.5</v>
      </c>
      <c r="BW51" s="4">
        <f t="shared" si="42"/>
        <v>-4.5</v>
      </c>
      <c r="BX51" s="4">
        <f t="shared" si="43"/>
        <v>1.59</v>
      </c>
      <c r="CA51" s="4">
        <f t="shared" si="44"/>
        <v>0</v>
      </c>
      <c r="CB51" s="13" t="str">
        <f t="shared" si="45"/>
        <v/>
      </c>
      <c r="CC51" s="4" t="str">
        <f t="shared" si="46"/>
        <v/>
      </c>
      <c r="CD51" s="13"/>
      <c r="CE51" s="2">
        <f t="shared" si="61"/>
        <v>-1.5</v>
      </c>
      <c r="CF51" s="4">
        <f t="shared" si="47"/>
        <v>-4.5</v>
      </c>
      <c r="CG51" s="4">
        <f t="shared" si="48"/>
        <v>1.59</v>
      </c>
      <c r="CJ51" s="4">
        <f t="shared" si="49"/>
        <v>0</v>
      </c>
      <c r="CK51" s="13" t="str">
        <f t="shared" si="50"/>
        <v/>
      </c>
      <c r="CL51" s="4" t="str">
        <f t="shared" si="51"/>
        <v/>
      </c>
      <c r="CM51" s="13"/>
    </row>
    <row r="52">
      <c r="A52" s="2">
        <f t="shared" si="52"/>
        <v>-1</v>
      </c>
      <c r="B52" s="4">
        <f t="shared" si="2"/>
        <v>-3</v>
      </c>
      <c r="C52" s="4">
        <f t="shared" si="3"/>
        <v>1.68</v>
      </c>
      <c r="F52" s="4">
        <f t="shared" si="4"/>
        <v>0</v>
      </c>
      <c r="G52" s="13" t="str">
        <f t="shared" si="5"/>
        <v/>
      </c>
      <c r="H52" s="4" t="str">
        <f t="shared" si="6"/>
        <v/>
      </c>
      <c r="J52" s="2">
        <f t="shared" si="53"/>
        <v>-1</v>
      </c>
      <c r="K52" s="29">
        <f t="shared" si="7"/>
        <v>-3</v>
      </c>
      <c r="L52" s="29">
        <f t="shared" si="8"/>
        <v>1.68</v>
      </c>
      <c r="O52" s="4">
        <f t="shared" si="9"/>
        <v>0</v>
      </c>
      <c r="P52" s="13" t="str">
        <f t="shared" si="10"/>
        <v/>
      </c>
      <c r="Q52" s="4" t="str">
        <f t="shared" si="11"/>
        <v/>
      </c>
      <c r="S52" s="2">
        <f t="shared" si="54"/>
        <v>-1</v>
      </c>
      <c r="T52" s="4">
        <f t="shared" si="12"/>
        <v>-3</v>
      </c>
      <c r="U52" s="4">
        <f t="shared" si="13"/>
        <v>1.68</v>
      </c>
      <c r="V52" s="4">
        <f>149.75+1/32</f>
        <v>149.78125</v>
      </c>
      <c r="W52" s="4">
        <f>154+3/16</f>
        <v>154.1875</v>
      </c>
      <c r="X52" s="4">
        <f t="shared" si="14"/>
        <v>4.40625</v>
      </c>
      <c r="Y52" s="13">
        <f t="shared" si="15"/>
        <v>0.9895285073</v>
      </c>
      <c r="Z52" s="4">
        <f t="shared" si="16"/>
        <v>0</v>
      </c>
      <c r="AB52" s="2">
        <f t="shared" si="55"/>
        <v>-1</v>
      </c>
      <c r="AC52" s="4">
        <f t="shared" si="17"/>
        <v>-3</v>
      </c>
      <c r="AD52" s="4">
        <f t="shared" si="18"/>
        <v>1.68</v>
      </c>
      <c r="AE52" s="4">
        <f>149.75+1/32</f>
        <v>149.78125</v>
      </c>
      <c r="AF52" s="2">
        <v>154.1875</v>
      </c>
      <c r="AG52" s="4">
        <f t="shared" si="19"/>
        <v>4.40625</v>
      </c>
      <c r="AH52" s="13">
        <f t="shared" si="20"/>
        <v>0.9895285073</v>
      </c>
      <c r="AI52" s="4">
        <f t="shared" si="21"/>
        <v>0</v>
      </c>
      <c r="AJ52" s="13"/>
      <c r="AK52" s="2">
        <f t="shared" si="56"/>
        <v>-1</v>
      </c>
      <c r="AL52" s="4">
        <f t="shared" si="22"/>
        <v>-3</v>
      </c>
      <c r="AM52" s="4">
        <f t="shared" si="23"/>
        <v>1.68</v>
      </c>
      <c r="AN52" s="4">
        <f>149+13/16</f>
        <v>149.8125</v>
      </c>
      <c r="AO52" s="4">
        <f>154.25-1/32</f>
        <v>154.21875</v>
      </c>
      <c r="AP52" s="4">
        <f t="shared" si="24"/>
        <v>4.40625</v>
      </c>
      <c r="AQ52" s="13">
        <f t="shared" si="25"/>
        <v>1</v>
      </c>
      <c r="AR52" s="4">
        <f t="shared" si="26"/>
        <v>0</v>
      </c>
      <c r="AS52" s="13"/>
      <c r="AT52" s="2">
        <f t="shared" si="57"/>
        <v>-1</v>
      </c>
      <c r="AU52" s="4">
        <f t="shared" si="27"/>
        <v>-3</v>
      </c>
      <c r="AV52" s="4">
        <f t="shared" si="28"/>
        <v>1.62</v>
      </c>
      <c r="AW52" s="4">
        <f>149.75+1/32</f>
        <v>149.78125</v>
      </c>
      <c r="AX52" s="4">
        <f>154+3/16</f>
        <v>154.1875</v>
      </c>
      <c r="AY52" s="4">
        <f t="shared" si="29"/>
        <v>4.40625</v>
      </c>
      <c r="AZ52" s="13">
        <f t="shared" si="30"/>
        <v>0.9895285073</v>
      </c>
      <c r="BA52" s="4">
        <f t="shared" si="31"/>
        <v>0</v>
      </c>
      <c r="BB52" s="13"/>
      <c r="BC52" s="2">
        <f t="shared" si="58"/>
        <v>-1</v>
      </c>
      <c r="BD52" s="4">
        <f t="shared" si="32"/>
        <v>-3</v>
      </c>
      <c r="BE52" s="4">
        <f t="shared" si="33"/>
        <v>1.62</v>
      </c>
      <c r="BF52" s="4">
        <f>149.75+1/32</f>
        <v>149.78125</v>
      </c>
      <c r="BG52" s="4">
        <f>154+3/16</f>
        <v>154.1875</v>
      </c>
      <c r="BH52" s="4">
        <f t="shared" si="34"/>
        <v>4.40625</v>
      </c>
      <c r="BI52" s="13">
        <f t="shared" si="35"/>
        <v>0.9895285073</v>
      </c>
      <c r="BJ52" s="4">
        <f t="shared" si="36"/>
        <v>0</v>
      </c>
      <c r="BK52" s="13"/>
      <c r="BL52" s="2">
        <f t="shared" si="59"/>
        <v>-1</v>
      </c>
      <c r="BM52" s="4">
        <f t="shared" si="37"/>
        <v>-3</v>
      </c>
      <c r="BN52" s="4">
        <f t="shared" si="38"/>
        <v>1.62</v>
      </c>
      <c r="BO52" s="2">
        <v>149.75</v>
      </c>
      <c r="BP52" s="4">
        <f>154.25-1/32</f>
        <v>154.21875</v>
      </c>
      <c r="BQ52" s="4">
        <f t="shared" si="39"/>
        <v>4.46875</v>
      </c>
      <c r="BR52" s="13">
        <f t="shared" si="40"/>
        <v>0.9965217286</v>
      </c>
      <c r="BS52" s="4">
        <f t="shared" si="41"/>
        <v>0</v>
      </c>
      <c r="BT52" s="25"/>
      <c r="BU52" s="25"/>
      <c r="BV52" s="2">
        <f t="shared" si="60"/>
        <v>-1</v>
      </c>
      <c r="BW52" s="4">
        <f t="shared" si="42"/>
        <v>-3</v>
      </c>
      <c r="BX52" s="4">
        <f t="shared" si="43"/>
        <v>1.56</v>
      </c>
      <c r="BY52" s="4">
        <f>149+13/16</f>
        <v>149.8125</v>
      </c>
      <c r="BZ52" s="4">
        <f>154.125</f>
        <v>154.125</v>
      </c>
      <c r="CA52" s="4">
        <f t="shared" si="44"/>
        <v>4.3125</v>
      </c>
      <c r="CB52" s="13">
        <f t="shared" si="45"/>
        <v>0.9893045053</v>
      </c>
      <c r="CC52" s="4">
        <f t="shared" si="46"/>
        <v>0</v>
      </c>
      <c r="CD52" s="13"/>
      <c r="CE52" s="2">
        <f t="shared" si="61"/>
        <v>-1</v>
      </c>
      <c r="CF52" s="4">
        <f t="shared" si="47"/>
        <v>-3</v>
      </c>
      <c r="CG52" s="4">
        <f t="shared" si="48"/>
        <v>1.56</v>
      </c>
      <c r="CH52" s="4">
        <f>149.75+1/32</f>
        <v>149.78125</v>
      </c>
      <c r="CI52" s="4">
        <f>154+3/16</f>
        <v>154.1875</v>
      </c>
      <c r="CJ52" s="4">
        <f t="shared" si="49"/>
        <v>4.40625</v>
      </c>
      <c r="CK52" s="13">
        <f t="shared" si="50"/>
        <v>0.9895285073</v>
      </c>
      <c r="CL52" s="4">
        <f t="shared" si="51"/>
        <v>0</v>
      </c>
      <c r="CM52" s="13"/>
    </row>
    <row r="53">
      <c r="A53" s="2">
        <f t="shared" si="52"/>
        <v>-0.5</v>
      </c>
      <c r="B53" s="4">
        <f t="shared" si="2"/>
        <v>-1.5</v>
      </c>
      <c r="C53" s="4">
        <f t="shared" si="3"/>
        <v>1.65</v>
      </c>
      <c r="F53" s="4">
        <f t="shared" si="4"/>
        <v>0</v>
      </c>
      <c r="G53" s="13" t="str">
        <f t="shared" si="5"/>
        <v/>
      </c>
      <c r="H53" s="4" t="str">
        <f t="shared" si="6"/>
        <v/>
      </c>
      <c r="J53" s="2">
        <f t="shared" si="53"/>
        <v>-0.5</v>
      </c>
      <c r="K53" s="29">
        <f t="shared" si="7"/>
        <v>-1.5</v>
      </c>
      <c r="L53" s="29">
        <f t="shared" si="8"/>
        <v>1.65</v>
      </c>
      <c r="O53" s="4">
        <f t="shared" si="9"/>
        <v>0</v>
      </c>
      <c r="P53" s="13" t="str">
        <f t="shared" si="10"/>
        <v/>
      </c>
      <c r="Q53" s="4" t="str">
        <f t="shared" si="11"/>
        <v/>
      </c>
      <c r="S53" s="2">
        <f t="shared" si="54"/>
        <v>-0.5</v>
      </c>
      <c r="T53" s="4">
        <f t="shared" si="12"/>
        <v>-1.5</v>
      </c>
      <c r="U53" s="4">
        <f t="shared" si="13"/>
        <v>1.65</v>
      </c>
      <c r="X53" s="4">
        <f t="shared" si="14"/>
        <v>0</v>
      </c>
      <c r="Y53" s="13" t="str">
        <f t="shared" si="15"/>
        <v/>
      </c>
      <c r="Z53" s="4" t="str">
        <f t="shared" si="16"/>
        <v/>
      </c>
      <c r="AB53" s="2">
        <f t="shared" si="55"/>
        <v>-0.5</v>
      </c>
      <c r="AC53" s="4">
        <f t="shared" si="17"/>
        <v>-1.5</v>
      </c>
      <c r="AD53" s="4">
        <f t="shared" si="18"/>
        <v>1.65</v>
      </c>
      <c r="AG53" s="4">
        <f t="shared" si="19"/>
        <v>0</v>
      </c>
      <c r="AH53" s="13" t="str">
        <f t="shared" si="20"/>
        <v/>
      </c>
      <c r="AI53" s="4" t="str">
        <f t="shared" si="21"/>
        <v/>
      </c>
      <c r="AJ53" s="13"/>
      <c r="AK53" s="2">
        <f t="shared" si="56"/>
        <v>-0.5</v>
      </c>
      <c r="AL53" s="4">
        <f t="shared" si="22"/>
        <v>-1.5</v>
      </c>
      <c r="AM53" s="4">
        <f t="shared" si="23"/>
        <v>1.65</v>
      </c>
      <c r="AP53" s="4">
        <f t="shared" si="24"/>
        <v>0</v>
      </c>
      <c r="AQ53" s="13" t="str">
        <f t="shared" si="25"/>
        <v/>
      </c>
      <c r="AR53" s="4" t="str">
        <f t="shared" si="26"/>
        <v/>
      </c>
      <c r="AS53" s="13"/>
      <c r="AT53" s="2">
        <f t="shared" si="57"/>
        <v>-0.5</v>
      </c>
      <c r="AU53" s="4">
        <f t="shared" si="27"/>
        <v>-1.5</v>
      </c>
      <c r="AV53" s="4">
        <f t="shared" si="28"/>
        <v>1.59</v>
      </c>
      <c r="AY53" s="4">
        <f t="shared" si="29"/>
        <v>0</v>
      </c>
      <c r="AZ53" s="13" t="str">
        <f t="shared" si="30"/>
        <v/>
      </c>
      <c r="BA53" s="4" t="str">
        <f t="shared" si="31"/>
        <v/>
      </c>
      <c r="BB53" s="13"/>
      <c r="BC53" s="2">
        <f t="shared" si="58"/>
        <v>-0.5</v>
      </c>
      <c r="BD53" s="4">
        <f t="shared" si="32"/>
        <v>-1.5</v>
      </c>
      <c r="BE53" s="4">
        <f t="shared" si="33"/>
        <v>1.59</v>
      </c>
      <c r="BH53" s="4">
        <f t="shared" si="34"/>
        <v>0</v>
      </c>
      <c r="BI53" s="13" t="str">
        <f t="shared" si="35"/>
        <v/>
      </c>
      <c r="BJ53" s="4" t="str">
        <f t="shared" si="36"/>
        <v/>
      </c>
      <c r="BK53" s="13"/>
      <c r="BL53" s="2">
        <f t="shared" si="59"/>
        <v>-0.5</v>
      </c>
      <c r="BM53" s="4">
        <f t="shared" si="37"/>
        <v>-1.5</v>
      </c>
      <c r="BN53" s="4">
        <f t="shared" si="38"/>
        <v>1.59</v>
      </c>
      <c r="BQ53" s="4">
        <f t="shared" si="39"/>
        <v>0</v>
      </c>
      <c r="BR53" s="13" t="str">
        <f t="shared" si="40"/>
        <v/>
      </c>
      <c r="BS53" s="4" t="str">
        <f t="shared" si="41"/>
        <v/>
      </c>
      <c r="BT53" s="25"/>
      <c r="BU53" s="25"/>
      <c r="BV53" s="2">
        <f t="shared" si="60"/>
        <v>-0.5</v>
      </c>
      <c r="BW53" s="4">
        <f t="shared" si="42"/>
        <v>-1.5</v>
      </c>
      <c r="BX53" s="4">
        <f t="shared" si="43"/>
        <v>1.53</v>
      </c>
      <c r="CA53" s="4">
        <f t="shared" si="44"/>
        <v>0</v>
      </c>
      <c r="CB53" s="13" t="str">
        <f t="shared" si="45"/>
        <v/>
      </c>
      <c r="CC53" s="4" t="str">
        <f t="shared" si="46"/>
        <v/>
      </c>
      <c r="CD53" s="13"/>
      <c r="CE53" s="2">
        <f t="shared" si="61"/>
        <v>-0.5</v>
      </c>
      <c r="CF53" s="4">
        <f t="shared" si="47"/>
        <v>-1.5</v>
      </c>
      <c r="CG53" s="4">
        <f t="shared" si="48"/>
        <v>1.53</v>
      </c>
      <c r="CJ53" s="4">
        <f t="shared" si="49"/>
        <v>0</v>
      </c>
      <c r="CK53" s="13" t="str">
        <f t="shared" si="50"/>
        <v/>
      </c>
      <c r="CL53" s="4" t="str">
        <f t="shared" si="51"/>
        <v/>
      </c>
      <c r="CM53" s="13"/>
    </row>
    <row r="54">
      <c r="A54" s="2">
        <f t="shared" si="52"/>
        <v>0</v>
      </c>
      <c r="B54" s="4">
        <f t="shared" si="2"/>
        <v>0</v>
      </c>
      <c r="C54" s="4">
        <f t="shared" si="3"/>
        <v>1.62</v>
      </c>
      <c r="F54" s="4">
        <f t="shared" si="4"/>
        <v>0</v>
      </c>
      <c r="G54" s="13" t="str">
        <f t="shared" si="5"/>
        <v/>
      </c>
      <c r="H54" s="4" t="str">
        <f t="shared" si="6"/>
        <v/>
      </c>
      <c r="J54" s="2">
        <f t="shared" si="53"/>
        <v>0</v>
      </c>
      <c r="K54" s="29">
        <f t="shared" si="7"/>
        <v>0</v>
      </c>
      <c r="L54" s="29">
        <f t="shared" si="8"/>
        <v>1.62</v>
      </c>
      <c r="O54" s="4">
        <f t="shared" si="9"/>
        <v>0</v>
      </c>
      <c r="P54" s="13" t="str">
        <f t="shared" si="10"/>
        <v/>
      </c>
      <c r="Q54" s="4" t="str">
        <f t="shared" si="11"/>
        <v/>
      </c>
      <c r="S54" s="2">
        <f t="shared" si="54"/>
        <v>0</v>
      </c>
      <c r="T54" s="4">
        <f t="shared" si="12"/>
        <v>0</v>
      </c>
      <c r="U54" s="4">
        <f t="shared" si="13"/>
        <v>1.62</v>
      </c>
      <c r="V54" s="4">
        <f>149.75+1/32</f>
        <v>149.78125</v>
      </c>
      <c r="W54" s="4">
        <f>154+3/16</f>
        <v>154.1875</v>
      </c>
      <c r="X54" s="4">
        <f t="shared" si="14"/>
        <v>4.40625</v>
      </c>
      <c r="Y54" s="13">
        <f t="shared" si="15"/>
        <v>0.9895285073</v>
      </c>
      <c r="Z54" s="4">
        <f t="shared" si="16"/>
        <v>0</v>
      </c>
      <c r="AB54" s="2">
        <f t="shared" si="55"/>
        <v>0</v>
      </c>
      <c r="AC54" s="4">
        <f t="shared" si="17"/>
        <v>0</v>
      </c>
      <c r="AD54" s="4">
        <f t="shared" si="18"/>
        <v>1.62</v>
      </c>
      <c r="AE54" s="4">
        <f>149.75+1/32</f>
        <v>149.78125</v>
      </c>
      <c r="AF54" s="2">
        <v>154.1875</v>
      </c>
      <c r="AG54" s="4">
        <f t="shared" si="19"/>
        <v>4.40625</v>
      </c>
      <c r="AH54" s="13">
        <f t="shared" si="20"/>
        <v>0.9895285073</v>
      </c>
      <c r="AI54" s="4">
        <f t="shared" si="21"/>
        <v>0</v>
      </c>
      <c r="AJ54" s="13"/>
      <c r="AK54" s="2">
        <f t="shared" si="56"/>
        <v>0</v>
      </c>
      <c r="AL54" s="4">
        <f t="shared" si="22"/>
        <v>0</v>
      </c>
      <c r="AM54" s="4">
        <f t="shared" si="23"/>
        <v>1.62</v>
      </c>
      <c r="AN54" s="4">
        <f>149+13/16</f>
        <v>149.8125</v>
      </c>
      <c r="AO54" s="4">
        <f>154.25-1/32</f>
        <v>154.21875</v>
      </c>
      <c r="AP54" s="4">
        <f t="shared" si="24"/>
        <v>4.40625</v>
      </c>
      <c r="AQ54" s="13">
        <f t="shared" si="25"/>
        <v>1</v>
      </c>
      <c r="AR54" s="4">
        <f t="shared" si="26"/>
        <v>0</v>
      </c>
      <c r="AS54" s="13"/>
      <c r="AT54" s="2">
        <f t="shared" si="57"/>
        <v>0</v>
      </c>
      <c r="AU54" s="4">
        <f t="shared" si="27"/>
        <v>0</v>
      </c>
      <c r="AV54" s="4">
        <f t="shared" si="28"/>
        <v>1.56</v>
      </c>
      <c r="AW54" s="4">
        <f>149.75+1/32</f>
        <v>149.78125</v>
      </c>
      <c r="AX54" s="4">
        <f>154+3/16</f>
        <v>154.1875</v>
      </c>
      <c r="AY54" s="4">
        <f t="shared" si="29"/>
        <v>4.40625</v>
      </c>
      <c r="AZ54" s="13">
        <f t="shared" si="30"/>
        <v>0.9895285073</v>
      </c>
      <c r="BA54" s="4">
        <f t="shared" si="31"/>
        <v>0</v>
      </c>
      <c r="BB54" s="13"/>
      <c r="BC54" s="2">
        <f t="shared" si="58"/>
        <v>0</v>
      </c>
      <c r="BD54" s="4">
        <f t="shared" si="32"/>
        <v>0</v>
      </c>
      <c r="BE54" s="4">
        <f t="shared" si="33"/>
        <v>1.56</v>
      </c>
      <c r="BF54" s="4">
        <f>149+13/16</f>
        <v>149.8125</v>
      </c>
      <c r="BG54" s="4">
        <f>154.125+1/32</f>
        <v>154.15625</v>
      </c>
      <c r="BH54" s="4">
        <f t="shared" si="34"/>
        <v>4.34375</v>
      </c>
      <c r="BI54" s="13">
        <f t="shared" si="35"/>
        <v>0.9824855102</v>
      </c>
      <c r="BJ54" s="4">
        <f t="shared" si="36"/>
        <v>0</v>
      </c>
      <c r="BK54" s="13"/>
      <c r="BL54" s="2">
        <f t="shared" si="59"/>
        <v>0</v>
      </c>
      <c r="BM54" s="4">
        <f t="shared" si="37"/>
        <v>0</v>
      </c>
      <c r="BN54" s="4">
        <f t="shared" si="38"/>
        <v>1.56</v>
      </c>
      <c r="BO54" s="4">
        <f>149.75</f>
        <v>149.75</v>
      </c>
      <c r="BP54" s="4">
        <f>154+3/16</f>
        <v>154.1875</v>
      </c>
      <c r="BQ54" s="4">
        <f t="shared" si="39"/>
        <v>4.4375</v>
      </c>
      <c r="BR54" s="13">
        <f t="shared" si="40"/>
        <v>0.993031274</v>
      </c>
      <c r="BS54" s="4">
        <f t="shared" si="41"/>
        <v>0</v>
      </c>
      <c r="BT54" s="25"/>
      <c r="BU54" s="25"/>
      <c r="BV54" s="2">
        <f t="shared" si="60"/>
        <v>0</v>
      </c>
      <c r="BW54" s="4">
        <f t="shared" si="42"/>
        <v>0</v>
      </c>
      <c r="BX54" s="4">
        <f t="shared" si="43"/>
        <v>1.5</v>
      </c>
      <c r="BY54" s="4">
        <f>149+13/16</f>
        <v>149.8125</v>
      </c>
      <c r="BZ54" s="4">
        <f>154.125</f>
        <v>154.125</v>
      </c>
      <c r="CA54" s="4">
        <f t="shared" si="44"/>
        <v>4.3125</v>
      </c>
      <c r="CB54" s="13">
        <f t="shared" si="45"/>
        <v>0.9893045053</v>
      </c>
      <c r="CC54" s="4">
        <f t="shared" si="46"/>
        <v>0</v>
      </c>
      <c r="CD54" s="13"/>
      <c r="CE54" s="2">
        <f t="shared" si="61"/>
        <v>0</v>
      </c>
      <c r="CF54" s="4">
        <f t="shared" si="47"/>
        <v>0</v>
      </c>
      <c r="CG54" s="4">
        <f t="shared" si="48"/>
        <v>1.5</v>
      </c>
      <c r="CH54" s="4">
        <f>149.75+1/32</f>
        <v>149.78125</v>
      </c>
      <c r="CI54" s="4">
        <f>154+3/16</f>
        <v>154.1875</v>
      </c>
      <c r="CJ54" s="4">
        <f t="shared" si="49"/>
        <v>4.40625</v>
      </c>
      <c r="CK54" s="13">
        <f t="shared" si="50"/>
        <v>0.9895285073</v>
      </c>
      <c r="CL54" s="4">
        <f t="shared" si="51"/>
        <v>0</v>
      </c>
      <c r="CM54" s="13"/>
    </row>
    <row r="55">
      <c r="A55" s="2">
        <f t="shared" si="52"/>
        <v>0.5</v>
      </c>
      <c r="B55" s="4">
        <f t="shared" si="2"/>
        <v>1.5</v>
      </c>
      <c r="C55" s="4">
        <f t="shared" si="3"/>
        <v>1.59</v>
      </c>
      <c r="F55" s="4">
        <f t="shared" si="4"/>
        <v>0</v>
      </c>
      <c r="G55" s="13" t="str">
        <f t="shared" si="5"/>
        <v/>
      </c>
      <c r="H55" s="4" t="str">
        <f t="shared" si="6"/>
        <v/>
      </c>
      <c r="J55" s="2">
        <f t="shared" si="53"/>
        <v>0.5</v>
      </c>
      <c r="K55" s="29">
        <f t="shared" si="7"/>
        <v>1.5</v>
      </c>
      <c r="L55" s="29">
        <f t="shared" si="8"/>
        <v>1.59</v>
      </c>
      <c r="O55" s="4">
        <f t="shared" si="9"/>
        <v>0</v>
      </c>
      <c r="P55" s="13" t="str">
        <f t="shared" si="10"/>
        <v/>
      </c>
      <c r="Q55" s="4" t="str">
        <f t="shared" si="11"/>
        <v/>
      </c>
      <c r="S55" s="2">
        <f t="shared" si="54"/>
        <v>0.5</v>
      </c>
      <c r="T55" s="4">
        <f t="shared" si="12"/>
        <v>1.5</v>
      </c>
      <c r="U55" s="4">
        <f t="shared" si="13"/>
        <v>1.59</v>
      </c>
      <c r="X55" s="4">
        <f t="shared" si="14"/>
        <v>0</v>
      </c>
      <c r="Y55" s="13" t="str">
        <f t="shared" si="15"/>
        <v/>
      </c>
      <c r="Z55" s="4" t="str">
        <f t="shared" si="16"/>
        <v/>
      </c>
      <c r="AB55" s="2">
        <f t="shared" si="55"/>
        <v>0.5</v>
      </c>
      <c r="AC55" s="4">
        <f t="shared" si="17"/>
        <v>1.5</v>
      </c>
      <c r="AD55" s="4">
        <f t="shared" si="18"/>
        <v>1.59</v>
      </c>
      <c r="AG55" s="4">
        <f t="shared" si="19"/>
        <v>0</v>
      </c>
      <c r="AH55" s="13" t="str">
        <f t="shared" si="20"/>
        <v/>
      </c>
      <c r="AI55" s="4" t="str">
        <f t="shared" si="21"/>
        <v/>
      </c>
      <c r="AJ55" s="13"/>
      <c r="AK55" s="2">
        <f t="shared" si="56"/>
        <v>0.5</v>
      </c>
      <c r="AL55" s="4">
        <f t="shared" si="22"/>
        <v>1.5</v>
      </c>
      <c r="AM55" s="4">
        <f t="shared" si="23"/>
        <v>1.59</v>
      </c>
      <c r="AP55" s="4">
        <f t="shared" si="24"/>
        <v>0</v>
      </c>
      <c r="AQ55" s="13" t="str">
        <f t="shared" si="25"/>
        <v/>
      </c>
      <c r="AR55" s="4" t="str">
        <f t="shared" si="26"/>
        <v/>
      </c>
      <c r="AS55" s="13"/>
      <c r="AT55" s="2">
        <f t="shared" si="57"/>
        <v>0.5</v>
      </c>
      <c r="AU55" s="4">
        <f t="shared" si="27"/>
        <v>1.5</v>
      </c>
      <c r="AV55" s="4">
        <f t="shared" si="28"/>
        <v>1.53</v>
      </c>
      <c r="AY55" s="4">
        <f t="shared" si="29"/>
        <v>0</v>
      </c>
      <c r="AZ55" s="13" t="str">
        <f t="shared" si="30"/>
        <v/>
      </c>
      <c r="BA55" s="4" t="str">
        <f t="shared" si="31"/>
        <v/>
      </c>
      <c r="BB55" s="13"/>
      <c r="BC55" s="2">
        <f t="shared" si="58"/>
        <v>0.5</v>
      </c>
      <c r="BD55" s="4">
        <f t="shared" si="32"/>
        <v>1.5</v>
      </c>
      <c r="BE55" s="4">
        <f t="shared" si="33"/>
        <v>1.53</v>
      </c>
      <c r="BH55" s="4">
        <f t="shared" si="34"/>
        <v>0</v>
      </c>
      <c r="BI55" s="13" t="str">
        <f t="shared" si="35"/>
        <v/>
      </c>
      <c r="BJ55" s="4" t="str">
        <f t="shared" si="36"/>
        <v/>
      </c>
      <c r="BK55" s="13"/>
      <c r="BL55" s="2">
        <f t="shared" si="59"/>
        <v>0.5</v>
      </c>
      <c r="BM55" s="4">
        <f t="shared" si="37"/>
        <v>1.5</v>
      </c>
      <c r="BN55" s="4">
        <f t="shared" si="38"/>
        <v>1.53</v>
      </c>
      <c r="BQ55" s="4">
        <f t="shared" si="39"/>
        <v>0</v>
      </c>
      <c r="BR55" s="13" t="str">
        <f t="shared" si="40"/>
        <v/>
      </c>
      <c r="BS55" s="4" t="str">
        <f t="shared" si="41"/>
        <v/>
      </c>
      <c r="BT55" s="25"/>
      <c r="BU55" s="25"/>
      <c r="BV55" s="2">
        <f t="shared" si="60"/>
        <v>0.5</v>
      </c>
      <c r="BW55" s="4">
        <f t="shared" si="42"/>
        <v>1.5</v>
      </c>
      <c r="BX55" s="4">
        <f t="shared" si="43"/>
        <v>1.47</v>
      </c>
      <c r="CA55" s="4">
        <f t="shared" si="44"/>
        <v>0</v>
      </c>
      <c r="CB55" s="13" t="str">
        <f t="shared" si="45"/>
        <v/>
      </c>
      <c r="CC55" s="4" t="str">
        <f t="shared" si="46"/>
        <v/>
      </c>
      <c r="CD55" s="13"/>
      <c r="CE55" s="2">
        <f t="shared" si="61"/>
        <v>0.5</v>
      </c>
      <c r="CF55" s="4">
        <f t="shared" si="47"/>
        <v>1.5</v>
      </c>
      <c r="CG55" s="4">
        <f t="shared" si="48"/>
        <v>1.47</v>
      </c>
      <c r="CJ55" s="4">
        <f t="shared" si="49"/>
        <v>0</v>
      </c>
      <c r="CK55" s="13" t="str">
        <f t="shared" si="50"/>
        <v/>
      </c>
      <c r="CL55" s="4" t="str">
        <f t="shared" si="51"/>
        <v/>
      </c>
      <c r="CM55" s="13"/>
    </row>
    <row r="56">
      <c r="A56" s="2">
        <f t="shared" si="52"/>
        <v>1</v>
      </c>
      <c r="B56" s="4">
        <f t="shared" si="2"/>
        <v>3</v>
      </c>
      <c r="C56" s="4">
        <f t="shared" si="3"/>
        <v>1.56</v>
      </c>
      <c r="F56" s="4">
        <f t="shared" si="4"/>
        <v>0</v>
      </c>
      <c r="G56" s="13" t="str">
        <f t="shared" si="5"/>
        <v/>
      </c>
      <c r="H56" s="4" t="str">
        <f t="shared" si="6"/>
        <v/>
      </c>
      <c r="J56" s="2">
        <f t="shared" si="53"/>
        <v>1</v>
      </c>
      <c r="K56" s="29">
        <f t="shared" si="7"/>
        <v>3</v>
      </c>
      <c r="L56" s="29">
        <f t="shared" si="8"/>
        <v>1.56</v>
      </c>
      <c r="O56" s="4">
        <f t="shared" si="9"/>
        <v>0</v>
      </c>
      <c r="P56" s="13" t="str">
        <f t="shared" si="10"/>
        <v/>
      </c>
      <c r="Q56" s="4" t="str">
        <f t="shared" si="11"/>
        <v/>
      </c>
      <c r="S56" s="2">
        <f t="shared" si="54"/>
        <v>1</v>
      </c>
      <c r="T56" s="4">
        <f t="shared" si="12"/>
        <v>3</v>
      </c>
      <c r="U56" s="4">
        <f t="shared" si="13"/>
        <v>1.56</v>
      </c>
      <c r="V56" s="4">
        <f>149.75+1/32</f>
        <v>149.78125</v>
      </c>
      <c r="W56" s="4">
        <f>154+3/16</f>
        <v>154.1875</v>
      </c>
      <c r="X56" s="4">
        <f t="shared" si="14"/>
        <v>4.40625</v>
      </c>
      <c r="Y56" s="13">
        <f t="shared" si="15"/>
        <v>0.9895285073</v>
      </c>
      <c r="Z56" s="4">
        <f t="shared" si="16"/>
        <v>0</v>
      </c>
      <c r="AB56" s="2">
        <f t="shared" si="55"/>
        <v>1</v>
      </c>
      <c r="AC56" s="4">
        <f t="shared" si="17"/>
        <v>3</v>
      </c>
      <c r="AD56" s="4">
        <f t="shared" si="18"/>
        <v>1.56</v>
      </c>
      <c r="AE56" s="4">
        <f>149.75+1/32</f>
        <v>149.78125</v>
      </c>
      <c r="AF56" s="2">
        <v>154.1875</v>
      </c>
      <c r="AG56" s="4">
        <f t="shared" si="19"/>
        <v>4.40625</v>
      </c>
      <c r="AH56" s="13">
        <f t="shared" si="20"/>
        <v>0.9895285073</v>
      </c>
      <c r="AI56" s="4">
        <f t="shared" si="21"/>
        <v>0</v>
      </c>
      <c r="AJ56" s="13"/>
      <c r="AK56" s="2">
        <f t="shared" si="56"/>
        <v>1</v>
      </c>
      <c r="AL56" s="4">
        <f t="shared" si="22"/>
        <v>3</v>
      </c>
      <c r="AM56" s="4">
        <f t="shared" si="23"/>
        <v>1.56</v>
      </c>
      <c r="AN56" s="4">
        <f>149.875-1/32</f>
        <v>149.84375</v>
      </c>
      <c r="AO56" s="4">
        <f>154+3/16</f>
        <v>154.1875</v>
      </c>
      <c r="AP56" s="4">
        <f t="shared" si="24"/>
        <v>4.34375</v>
      </c>
      <c r="AQ56" s="13">
        <f t="shared" si="25"/>
        <v>0.9928824718</v>
      </c>
      <c r="AR56" s="4">
        <f t="shared" si="26"/>
        <v>0</v>
      </c>
      <c r="AS56" s="13"/>
      <c r="AT56" s="2">
        <f t="shared" si="57"/>
        <v>1</v>
      </c>
      <c r="AU56" s="4">
        <f t="shared" si="27"/>
        <v>3</v>
      </c>
      <c r="AV56" s="4">
        <f t="shared" si="28"/>
        <v>1.5</v>
      </c>
      <c r="AW56" s="4">
        <f>149.75+1/32</f>
        <v>149.78125</v>
      </c>
      <c r="AX56" s="4">
        <f>154+3/16</f>
        <v>154.1875</v>
      </c>
      <c r="AY56" s="4">
        <f t="shared" si="29"/>
        <v>4.40625</v>
      </c>
      <c r="AZ56" s="13">
        <f t="shared" si="30"/>
        <v>0.9895285073</v>
      </c>
      <c r="BA56" s="4">
        <f t="shared" si="31"/>
        <v>0</v>
      </c>
      <c r="BB56" s="13"/>
      <c r="BC56" s="2">
        <f t="shared" si="58"/>
        <v>1</v>
      </c>
      <c r="BD56" s="4">
        <f t="shared" si="32"/>
        <v>3</v>
      </c>
      <c r="BE56" s="4">
        <f t="shared" si="33"/>
        <v>1.5</v>
      </c>
      <c r="BF56" s="4">
        <f>149+13/16</f>
        <v>149.8125</v>
      </c>
      <c r="BG56" s="4">
        <f>154.125+1/32</f>
        <v>154.15625</v>
      </c>
      <c r="BH56" s="4">
        <f t="shared" si="34"/>
        <v>4.34375</v>
      </c>
      <c r="BI56" s="13">
        <f t="shared" si="35"/>
        <v>0.9824855102</v>
      </c>
      <c r="BJ56" s="4">
        <f t="shared" si="36"/>
        <v>0</v>
      </c>
      <c r="BK56" s="13"/>
      <c r="BL56" s="2">
        <f t="shared" si="59"/>
        <v>1</v>
      </c>
      <c r="BM56" s="4">
        <f t="shared" si="37"/>
        <v>3</v>
      </c>
      <c r="BN56" s="4">
        <f t="shared" si="38"/>
        <v>1.5</v>
      </c>
      <c r="BO56" s="4">
        <f>149.75</f>
        <v>149.75</v>
      </c>
      <c r="BP56" s="4">
        <f>154+3/16</f>
        <v>154.1875</v>
      </c>
      <c r="BQ56" s="4">
        <f t="shared" si="39"/>
        <v>4.4375</v>
      </c>
      <c r="BR56" s="13">
        <f t="shared" si="40"/>
        <v>0.993031274</v>
      </c>
      <c r="BS56" s="4">
        <f t="shared" si="41"/>
        <v>0</v>
      </c>
      <c r="BT56" s="25"/>
      <c r="BU56" s="25"/>
      <c r="BV56" s="2">
        <f t="shared" si="60"/>
        <v>1</v>
      </c>
      <c r="BW56" s="4">
        <f t="shared" si="42"/>
        <v>3</v>
      </c>
      <c r="BX56" s="4">
        <f t="shared" si="43"/>
        <v>1.44</v>
      </c>
      <c r="BY56" s="4">
        <f>149+13/16</f>
        <v>149.8125</v>
      </c>
      <c r="BZ56" s="4">
        <f>154.125</f>
        <v>154.125</v>
      </c>
      <c r="CA56" s="4">
        <f t="shared" si="44"/>
        <v>4.3125</v>
      </c>
      <c r="CB56" s="13">
        <f t="shared" si="45"/>
        <v>0.9893045053</v>
      </c>
      <c r="CC56" s="4">
        <f t="shared" si="46"/>
        <v>0</v>
      </c>
      <c r="CD56" s="13"/>
      <c r="CE56" s="2">
        <f t="shared" si="61"/>
        <v>1</v>
      </c>
      <c r="CF56" s="4">
        <f t="shared" si="47"/>
        <v>3</v>
      </c>
      <c r="CG56" s="4">
        <f t="shared" si="48"/>
        <v>1.44</v>
      </c>
      <c r="CH56" s="4">
        <f>149.75+1/32</f>
        <v>149.78125</v>
      </c>
      <c r="CI56" s="4">
        <f>154+3/16</f>
        <v>154.1875</v>
      </c>
      <c r="CJ56" s="4">
        <f t="shared" si="49"/>
        <v>4.40625</v>
      </c>
      <c r="CK56" s="13">
        <f t="shared" si="50"/>
        <v>0.9895285073</v>
      </c>
      <c r="CL56" s="4">
        <f t="shared" si="51"/>
        <v>0</v>
      </c>
      <c r="CM56" s="13"/>
    </row>
    <row r="57">
      <c r="A57" s="2">
        <f t="shared" si="52"/>
        <v>1.5</v>
      </c>
      <c r="B57" s="4">
        <f t="shared" si="2"/>
        <v>4.5</v>
      </c>
      <c r="C57" s="4">
        <f t="shared" si="3"/>
        <v>1.53</v>
      </c>
      <c r="F57" s="4">
        <f t="shared" si="4"/>
        <v>0</v>
      </c>
      <c r="G57" s="13" t="str">
        <f t="shared" si="5"/>
        <v/>
      </c>
      <c r="H57" s="4" t="str">
        <f t="shared" si="6"/>
        <v/>
      </c>
      <c r="J57" s="2">
        <f t="shared" si="53"/>
        <v>1.5</v>
      </c>
      <c r="K57" s="29">
        <f t="shared" si="7"/>
        <v>4.5</v>
      </c>
      <c r="L57" s="29">
        <f t="shared" si="8"/>
        <v>1.53</v>
      </c>
      <c r="O57" s="4">
        <f t="shared" si="9"/>
        <v>0</v>
      </c>
      <c r="P57" s="13" t="str">
        <f t="shared" si="10"/>
        <v/>
      </c>
      <c r="Q57" s="4" t="str">
        <f t="shared" si="11"/>
        <v/>
      </c>
      <c r="S57" s="2">
        <f t="shared" si="54"/>
        <v>1.5</v>
      </c>
      <c r="T57" s="4">
        <f t="shared" si="12"/>
        <v>4.5</v>
      </c>
      <c r="U57" s="4">
        <f t="shared" si="13"/>
        <v>1.53</v>
      </c>
      <c r="X57" s="4">
        <f t="shared" si="14"/>
        <v>0</v>
      </c>
      <c r="Y57" s="13" t="str">
        <f t="shared" si="15"/>
        <v/>
      </c>
      <c r="Z57" s="4" t="str">
        <f t="shared" si="16"/>
        <v/>
      </c>
      <c r="AB57" s="2">
        <f t="shared" si="55"/>
        <v>1.5</v>
      </c>
      <c r="AC57" s="4">
        <f t="shared" si="17"/>
        <v>4.5</v>
      </c>
      <c r="AD57" s="4">
        <f t="shared" si="18"/>
        <v>1.53</v>
      </c>
      <c r="AG57" s="4">
        <f t="shared" si="19"/>
        <v>0</v>
      </c>
      <c r="AH57" s="13" t="str">
        <f t="shared" si="20"/>
        <v/>
      </c>
      <c r="AI57" s="4" t="str">
        <f t="shared" si="21"/>
        <v/>
      </c>
      <c r="AJ57" s="13"/>
      <c r="AK57" s="2">
        <f t="shared" si="56"/>
        <v>1.5</v>
      </c>
      <c r="AL57" s="4">
        <f t="shared" si="22"/>
        <v>4.5</v>
      </c>
      <c r="AM57" s="4">
        <f t="shared" si="23"/>
        <v>1.53</v>
      </c>
      <c r="AP57" s="4">
        <f t="shared" si="24"/>
        <v>0</v>
      </c>
      <c r="AQ57" s="13" t="str">
        <f t="shared" si="25"/>
        <v/>
      </c>
      <c r="AR57" s="4" t="str">
        <f t="shared" si="26"/>
        <v/>
      </c>
      <c r="AS57" s="13"/>
      <c r="AT57" s="2">
        <f t="shared" si="57"/>
        <v>1.5</v>
      </c>
      <c r="AU57" s="4">
        <f t="shared" si="27"/>
        <v>4.5</v>
      </c>
      <c r="AV57" s="4">
        <f t="shared" si="28"/>
        <v>1.47</v>
      </c>
      <c r="AY57" s="4">
        <f t="shared" si="29"/>
        <v>0</v>
      </c>
      <c r="AZ57" s="13" t="str">
        <f t="shared" si="30"/>
        <v/>
      </c>
      <c r="BA57" s="4" t="str">
        <f t="shared" si="31"/>
        <v/>
      </c>
      <c r="BB57" s="13"/>
      <c r="BC57" s="2">
        <f t="shared" si="58"/>
        <v>1.5</v>
      </c>
      <c r="BD57" s="4">
        <f t="shared" si="32"/>
        <v>4.5</v>
      </c>
      <c r="BE57" s="4">
        <f t="shared" si="33"/>
        <v>1.47</v>
      </c>
      <c r="BH57" s="4">
        <f t="shared" si="34"/>
        <v>0</v>
      </c>
      <c r="BI57" s="13" t="str">
        <f t="shared" si="35"/>
        <v/>
      </c>
      <c r="BJ57" s="4" t="str">
        <f t="shared" si="36"/>
        <v/>
      </c>
      <c r="BK57" s="13"/>
      <c r="BL57" s="2">
        <f t="shared" si="59"/>
        <v>1.5</v>
      </c>
      <c r="BM57" s="4">
        <f t="shared" si="37"/>
        <v>4.5</v>
      </c>
      <c r="BN57" s="4">
        <f t="shared" si="38"/>
        <v>1.47</v>
      </c>
      <c r="BQ57" s="4">
        <f t="shared" si="39"/>
        <v>0</v>
      </c>
      <c r="BR57" s="13" t="str">
        <f t="shared" si="40"/>
        <v/>
      </c>
      <c r="BS57" s="4" t="str">
        <f t="shared" si="41"/>
        <v/>
      </c>
      <c r="BT57" s="25"/>
      <c r="BU57" s="25"/>
      <c r="BV57" s="2">
        <f t="shared" si="60"/>
        <v>1.5</v>
      </c>
      <c r="BW57" s="4">
        <f t="shared" si="42"/>
        <v>4.5</v>
      </c>
      <c r="BX57" s="4">
        <f t="shared" si="43"/>
        <v>1.41</v>
      </c>
      <c r="CA57" s="4">
        <f t="shared" si="44"/>
        <v>0</v>
      </c>
      <c r="CB57" s="13" t="str">
        <f t="shared" si="45"/>
        <v/>
      </c>
      <c r="CC57" s="4" t="str">
        <f t="shared" si="46"/>
        <v/>
      </c>
      <c r="CD57" s="13"/>
      <c r="CE57" s="2">
        <f t="shared" si="61"/>
        <v>1.5</v>
      </c>
      <c r="CF57" s="4">
        <f t="shared" si="47"/>
        <v>4.5</v>
      </c>
      <c r="CG57" s="4">
        <f t="shared" si="48"/>
        <v>1.41</v>
      </c>
      <c r="CJ57" s="4">
        <f t="shared" si="49"/>
        <v>0</v>
      </c>
      <c r="CK57" s="13" t="str">
        <f t="shared" si="50"/>
        <v/>
      </c>
      <c r="CL57" s="4" t="str">
        <f t="shared" si="51"/>
        <v/>
      </c>
      <c r="CM57" s="13"/>
    </row>
    <row r="58">
      <c r="A58" s="2">
        <f t="shared" si="52"/>
        <v>2</v>
      </c>
      <c r="B58" s="4">
        <f t="shared" si="2"/>
        <v>6</v>
      </c>
      <c r="C58" s="4">
        <f t="shared" si="3"/>
        <v>1.5</v>
      </c>
      <c r="F58" s="4">
        <f t="shared" si="4"/>
        <v>0</v>
      </c>
      <c r="G58" s="13" t="str">
        <f t="shared" si="5"/>
        <v/>
      </c>
      <c r="H58" s="4" t="str">
        <f t="shared" si="6"/>
        <v/>
      </c>
      <c r="J58" s="2">
        <f t="shared" si="53"/>
        <v>2</v>
      </c>
      <c r="K58" s="29">
        <f t="shared" si="7"/>
        <v>6</v>
      </c>
      <c r="L58" s="29">
        <f t="shared" si="8"/>
        <v>1.5</v>
      </c>
      <c r="O58" s="4">
        <f t="shared" si="9"/>
        <v>0</v>
      </c>
      <c r="P58" s="13" t="str">
        <f t="shared" si="10"/>
        <v/>
      </c>
      <c r="Q58" s="4" t="str">
        <f t="shared" si="11"/>
        <v/>
      </c>
      <c r="S58" s="2">
        <f t="shared" si="54"/>
        <v>2</v>
      </c>
      <c r="T58" s="4">
        <f t="shared" si="12"/>
        <v>6</v>
      </c>
      <c r="U58" s="4">
        <f t="shared" si="13"/>
        <v>1.5</v>
      </c>
      <c r="V58" s="4">
        <f>149.75+1/32</f>
        <v>149.78125</v>
      </c>
      <c r="W58" s="4">
        <f>154+3/16</f>
        <v>154.1875</v>
      </c>
      <c r="X58" s="4">
        <f t="shared" si="14"/>
        <v>4.40625</v>
      </c>
      <c r="Y58" s="13">
        <f t="shared" si="15"/>
        <v>0.9895285073</v>
      </c>
      <c r="Z58" s="4">
        <f t="shared" si="16"/>
        <v>0</v>
      </c>
      <c r="AB58" s="2">
        <f t="shared" si="55"/>
        <v>2</v>
      </c>
      <c r="AC58" s="4">
        <f t="shared" si="17"/>
        <v>6</v>
      </c>
      <c r="AD58" s="4">
        <f t="shared" si="18"/>
        <v>1.5</v>
      </c>
      <c r="AE58" s="4">
        <f>149.75+1/32</f>
        <v>149.78125</v>
      </c>
      <c r="AF58" s="2">
        <v>154.1875</v>
      </c>
      <c r="AG58" s="4">
        <f t="shared" si="19"/>
        <v>4.40625</v>
      </c>
      <c r="AH58" s="13">
        <f t="shared" si="20"/>
        <v>0.9895285073</v>
      </c>
      <c r="AI58" s="4">
        <f t="shared" si="21"/>
        <v>0</v>
      </c>
      <c r="AJ58" s="13"/>
      <c r="AK58" s="2">
        <f t="shared" si="56"/>
        <v>2</v>
      </c>
      <c r="AL58" s="4">
        <f t="shared" si="22"/>
        <v>6</v>
      </c>
      <c r="AM58" s="4">
        <f t="shared" si="23"/>
        <v>1.5</v>
      </c>
      <c r="AN58" s="4">
        <f>149.875-1/32</f>
        <v>149.84375</v>
      </c>
      <c r="AO58" s="4">
        <f>154+3/16</f>
        <v>154.1875</v>
      </c>
      <c r="AP58" s="4">
        <f t="shared" si="24"/>
        <v>4.34375</v>
      </c>
      <c r="AQ58" s="13">
        <f t="shared" si="25"/>
        <v>0.9928824718</v>
      </c>
      <c r="AR58" s="4">
        <f t="shared" si="26"/>
        <v>0</v>
      </c>
      <c r="AS58" s="13"/>
      <c r="AT58" s="2">
        <f t="shared" si="57"/>
        <v>2</v>
      </c>
      <c r="AU58" s="4">
        <f t="shared" si="27"/>
        <v>6</v>
      </c>
      <c r="AV58" s="4">
        <f t="shared" si="28"/>
        <v>1.44</v>
      </c>
      <c r="AW58" s="4">
        <f>149.75+1/32</f>
        <v>149.78125</v>
      </c>
      <c r="AX58" s="4">
        <f>154+3/16</f>
        <v>154.1875</v>
      </c>
      <c r="AY58" s="4">
        <f t="shared" si="29"/>
        <v>4.40625</v>
      </c>
      <c r="AZ58" s="13">
        <f t="shared" si="30"/>
        <v>0.9895285073</v>
      </c>
      <c r="BA58" s="4">
        <f t="shared" si="31"/>
        <v>0</v>
      </c>
      <c r="BB58" s="13"/>
      <c r="BC58" s="2">
        <f t="shared" si="58"/>
        <v>2</v>
      </c>
      <c r="BD58" s="4">
        <f t="shared" si="32"/>
        <v>6</v>
      </c>
      <c r="BE58" s="4">
        <f t="shared" si="33"/>
        <v>1.44</v>
      </c>
      <c r="BF58" s="4">
        <f>149+13/16</f>
        <v>149.8125</v>
      </c>
      <c r="BG58" s="4">
        <f>154.125</f>
        <v>154.125</v>
      </c>
      <c r="BH58" s="4">
        <f t="shared" si="34"/>
        <v>4.3125</v>
      </c>
      <c r="BI58" s="13">
        <f t="shared" si="35"/>
        <v>0.9789450104</v>
      </c>
      <c r="BJ58" s="4">
        <f t="shared" si="36"/>
        <v>0.01095629104</v>
      </c>
      <c r="BK58" s="13"/>
      <c r="BL58" s="2">
        <f t="shared" si="59"/>
        <v>2</v>
      </c>
      <c r="BM58" s="4">
        <f t="shared" si="37"/>
        <v>6</v>
      </c>
      <c r="BN58" s="4">
        <f t="shared" si="38"/>
        <v>1.44</v>
      </c>
      <c r="BO58" s="4">
        <f>149.75+1/32</f>
        <v>149.78125</v>
      </c>
      <c r="BP58" s="4">
        <f>154+3/16</f>
        <v>154.1875</v>
      </c>
      <c r="BQ58" s="4">
        <f t="shared" si="39"/>
        <v>4.40625</v>
      </c>
      <c r="BR58" s="13">
        <f t="shared" si="40"/>
        <v>0.9895285073</v>
      </c>
      <c r="BS58" s="4">
        <f t="shared" si="41"/>
        <v>0</v>
      </c>
      <c r="BT58" s="25"/>
      <c r="BU58" s="25"/>
      <c r="BV58" s="2">
        <f t="shared" si="60"/>
        <v>2</v>
      </c>
      <c r="BW58" s="4">
        <f t="shared" si="42"/>
        <v>6</v>
      </c>
      <c r="BX58" s="4">
        <f t="shared" si="43"/>
        <v>1.38</v>
      </c>
      <c r="BY58" s="4">
        <f>149+13/16</f>
        <v>149.8125</v>
      </c>
      <c r="BZ58" s="4">
        <f>154.125</f>
        <v>154.125</v>
      </c>
      <c r="CA58" s="4">
        <f t="shared" si="44"/>
        <v>4.3125</v>
      </c>
      <c r="CB58" s="13">
        <f t="shared" si="45"/>
        <v>0.9893045053</v>
      </c>
      <c r="CC58" s="4">
        <f t="shared" si="46"/>
        <v>0</v>
      </c>
      <c r="CD58" s="13"/>
      <c r="CE58" s="2">
        <f t="shared" si="61"/>
        <v>2</v>
      </c>
      <c r="CF58" s="4">
        <f t="shared" si="47"/>
        <v>6</v>
      </c>
      <c r="CG58" s="4">
        <f t="shared" si="48"/>
        <v>1.38</v>
      </c>
      <c r="CH58" s="4">
        <f>149.75+1/32</f>
        <v>149.78125</v>
      </c>
      <c r="CI58" s="4">
        <f>154+3/16</f>
        <v>154.1875</v>
      </c>
      <c r="CJ58" s="4">
        <f t="shared" si="49"/>
        <v>4.40625</v>
      </c>
      <c r="CK58" s="13">
        <f t="shared" si="50"/>
        <v>0.9895285073</v>
      </c>
      <c r="CL58" s="4">
        <f t="shared" si="51"/>
        <v>0</v>
      </c>
      <c r="CM58" s="13"/>
    </row>
    <row r="59">
      <c r="A59" s="2">
        <f t="shared" si="52"/>
        <v>2.5</v>
      </c>
      <c r="B59" s="4">
        <f t="shared" si="2"/>
        <v>7.5</v>
      </c>
      <c r="C59" s="4">
        <f t="shared" si="3"/>
        <v>1.47</v>
      </c>
      <c r="F59" s="4">
        <f t="shared" si="4"/>
        <v>0</v>
      </c>
      <c r="G59" s="13" t="str">
        <f t="shared" si="5"/>
        <v/>
      </c>
      <c r="H59" s="4" t="str">
        <f t="shared" si="6"/>
        <v/>
      </c>
      <c r="J59" s="2">
        <f t="shared" si="53"/>
        <v>2.5</v>
      </c>
      <c r="K59" s="29">
        <f t="shared" si="7"/>
        <v>7.5</v>
      </c>
      <c r="L59" s="29">
        <f t="shared" si="8"/>
        <v>1.47</v>
      </c>
      <c r="O59" s="4">
        <f t="shared" si="9"/>
        <v>0</v>
      </c>
      <c r="P59" s="13" t="str">
        <f t="shared" si="10"/>
        <v/>
      </c>
      <c r="Q59" s="4" t="str">
        <f t="shared" si="11"/>
        <v/>
      </c>
      <c r="S59" s="2">
        <f t="shared" si="54"/>
        <v>2.5</v>
      </c>
      <c r="T59" s="4">
        <f t="shared" si="12"/>
        <v>7.5</v>
      </c>
      <c r="U59" s="4">
        <f t="shared" si="13"/>
        <v>1.47</v>
      </c>
      <c r="X59" s="4">
        <f t="shared" si="14"/>
        <v>0</v>
      </c>
      <c r="Y59" s="13" t="str">
        <f t="shared" si="15"/>
        <v/>
      </c>
      <c r="Z59" s="4" t="str">
        <f t="shared" si="16"/>
        <v/>
      </c>
      <c r="AB59" s="2">
        <f t="shared" si="55"/>
        <v>2.5</v>
      </c>
      <c r="AC59" s="4">
        <f t="shared" si="17"/>
        <v>7.5</v>
      </c>
      <c r="AD59" s="4">
        <f t="shared" si="18"/>
        <v>1.47</v>
      </c>
      <c r="AG59" s="4">
        <f t="shared" si="19"/>
        <v>0</v>
      </c>
      <c r="AH59" s="13" t="str">
        <f t="shared" si="20"/>
        <v/>
      </c>
      <c r="AI59" s="4" t="str">
        <f t="shared" si="21"/>
        <v/>
      </c>
      <c r="AJ59" s="13"/>
      <c r="AK59" s="2">
        <f t="shared" si="56"/>
        <v>2.5</v>
      </c>
      <c r="AL59" s="4">
        <f t="shared" si="22"/>
        <v>7.5</v>
      </c>
      <c r="AM59" s="4">
        <f t="shared" si="23"/>
        <v>1.47</v>
      </c>
      <c r="AP59" s="4">
        <f t="shared" si="24"/>
        <v>0</v>
      </c>
      <c r="AQ59" s="13" t="str">
        <f t="shared" si="25"/>
        <v/>
      </c>
      <c r="AR59" s="4" t="str">
        <f t="shared" si="26"/>
        <v/>
      </c>
      <c r="AS59" s="13"/>
      <c r="AT59" s="2">
        <f t="shared" si="57"/>
        <v>2.5</v>
      </c>
      <c r="AU59" s="4">
        <f t="shared" si="27"/>
        <v>7.5</v>
      </c>
      <c r="AV59" s="4">
        <f t="shared" si="28"/>
        <v>1.41</v>
      </c>
      <c r="AY59" s="4">
        <f t="shared" si="29"/>
        <v>0</v>
      </c>
      <c r="AZ59" s="13" t="str">
        <f t="shared" si="30"/>
        <v/>
      </c>
      <c r="BA59" s="4" t="str">
        <f t="shared" si="31"/>
        <v/>
      </c>
      <c r="BB59" s="13"/>
      <c r="BC59" s="2">
        <f t="shared" si="58"/>
        <v>2.5</v>
      </c>
      <c r="BD59" s="4">
        <f t="shared" si="32"/>
        <v>7.5</v>
      </c>
      <c r="BE59" s="4">
        <f t="shared" si="33"/>
        <v>1.41</v>
      </c>
      <c r="BH59" s="4">
        <f t="shared" si="34"/>
        <v>0</v>
      </c>
      <c r="BI59" s="13" t="str">
        <f t="shared" si="35"/>
        <v/>
      </c>
      <c r="BJ59" s="4" t="str">
        <f t="shared" si="36"/>
        <v/>
      </c>
      <c r="BK59" s="13"/>
      <c r="BL59" s="2">
        <f t="shared" si="59"/>
        <v>2.5</v>
      </c>
      <c r="BM59" s="4">
        <f t="shared" si="37"/>
        <v>7.5</v>
      </c>
      <c r="BN59" s="4">
        <f t="shared" si="38"/>
        <v>1.41</v>
      </c>
      <c r="BQ59" s="4">
        <f t="shared" si="39"/>
        <v>0</v>
      </c>
      <c r="BR59" s="13" t="str">
        <f t="shared" si="40"/>
        <v/>
      </c>
      <c r="BS59" s="4" t="str">
        <f t="shared" si="41"/>
        <v/>
      </c>
      <c r="BT59" s="25"/>
      <c r="BU59" s="25"/>
      <c r="BV59" s="2">
        <f t="shared" si="60"/>
        <v>2.5</v>
      </c>
      <c r="BW59" s="4">
        <f t="shared" si="42"/>
        <v>7.5</v>
      </c>
      <c r="BX59" s="4">
        <f t="shared" si="43"/>
        <v>1.35</v>
      </c>
      <c r="CA59" s="4">
        <f t="shared" si="44"/>
        <v>0</v>
      </c>
      <c r="CB59" s="13" t="str">
        <f t="shared" si="45"/>
        <v/>
      </c>
      <c r="CC59" s="4" t="str">
        <f t="shared" si="46"/>
        <v/>
      </c>
      <c r="CD59" s="13"/>
      <c r="CE59" s="2">
        <f t="shared" si="61"/>
        <v>2.5</v>
      </c>
      <c r="CF59" s="4">
        <f t="shared" si="47"/>
        <v>7.5</v>
      </c>
      <c r="CG59" s="4">
        <f t="shared" si="48"/>
        <v>1.35</v>
      </c>
      <c r="CJ59" s="4">
        <f t="shared" si="49"/>
        <v>0</v>
      </c>
      <c r="CK59" s="13" t="str">
        <f t="shared" si="50"/>
        <v/>
      </c>
      <c r="CL59" s="4" t="str">
        <f t="shared" si="51"/>
        <v/>
      </c>
      <c r="CM59" s="13"/>
    </row>
    <row r="60">
      <c r="A60" s="2">
        <f t="shared" si="52"/>
        <v>3</v>
      </c>
      <c r="B60" s="4">
        <f t="shared" si="2"/>
        <v>9</v>
      </c>
      <c r="C60" s="4">
        <f t="shared" si="3"/>
        <v>1.44</v>
      </c>
      <c r="F60" s="4">
        <f t="shared" si="4"/>
        <v>0</v>
      </c>
      <c r="G60" s="13" t="str">
        <f t="shared" si="5"/>
        <v/>
      </c>
      <c r="H60" s="4" t="str">
        <f t="shared" si="6"/>
        <v/>
      </c>
      <c r="J60" s="2">
        <f t="shared" si="53"/>
        <v>3</v>
      </c>
      <c r="K60" s="29">
        <f t="shared" si="7"/>
        <v>9</v>
      </c>
      <c r="L60" s="29">
        <f t="shared" si="8"/>
        <v>1.44</v>
      </c>
      <c r="O60" s="4">
        <f t="shared" si="9"/>
        <v>0</v>
      </c>
      <c r="P60" s="13" t="str">
        <f t="shared" si="10"/>
        <v/>
      </c>
      <c r="Q60" s="4" t="str">
        <f t="shared" si="11"/>
        <v/>
      </c>
      <c r="S60" s="2">
        <f t="shared" si="54"/>
        <v>3</v>
      </c>
      <c r="T60" s="4">
        <f t="shared" si="12"/>
        <v>9</v>
      </c>
      <c r="U60" s="4">
        <f t="shared" si="13"/>
        <v>1.44</v>
      </c>
      <c r="V60" s="4">
        <f>149.75+1/32</f>
        <v>149.78125</v>
      </c>
      <c r="W60" s="4">
        <f>154+3/16</f>
        <v>154.1875</v>
      </c>
      <c r="X60" s="4">
        <f t="shared" si="14"/>
        <v>4.40625</v>
      </c>
      <c r="Y60" s="13">
        <f t="shared" si="15"/>
        <v>0.9895285073</v>
      </c>
      <c r="Z60" s="4">
        <f t="shared" si="16"/>
        <v>0</v>
      </c>
      <c r="AB60" s="2">
        <f t="shared" si="55"/>
        <v>3</v>
      </c>
      <c r="AC60" s="4">
        <f t="shared" si="17"/>
        <v>9</v>
      </c>
      <c r="AD60" s="4">
        <f t="shared" si="18"/>
        <v>1.44</v>
      </c>
      <c r="AE60" s="4">
        <f>149.75+1/32</f>
        <v>149.78125</v>
      </c>
      <c r="AF60" s="2">
        <v>154.1875</v>
      </c>
      <c r="AG60" s="4">
        <f t="shared" si="19"/>
        <v>4.40625</v>
      </c>
      <c r="AH60" s="13">
        <f t="shared" si="20"/>
        <v>0.9895285073</v>
      </c>
      <c r="AI60" s="4">
        <f t="shared" si="21"/>
        <v>0</v>
      </c>
      <c r="AJ60" s="13"/>
      <c r="AK60" s="2">
        <f t="shared" si="56"/>
        <v>3</v>
      </c>
      <c r="AL60" s="4">
        <f t="shared" si="22"/>
        <v>9</v>
      </c>
      <c r="AM60" s="4">
        <f t="shared" si="23"/>
        <v>1.44</v>
      </c>
      <c r="AN60" s="4">
        <f>149.875-1/32</f>
        <v>149.84375</v>
      </c>
      <c r="AO60" s="4">
        <f>154+3/16</f>
        <v>154.1875</v>
      </c>
      <c r="AP60" s="4">
        <f t="shared" si="24"/>
        <v>4.34375</v>
      </c>
      <c r="AQ60" s="13">
        <f t="shared" si="25"/>
        <v>0.9928824718</v>
      </c>
      <c r="AR60" s="4">
        <f t="shared" si="26"/>
        <v>0</v>
      </c>
      <c r="AS60" s="13"/>
      <c r="AT60" s="2">
        <f t="shared" si="57"/>
        <v>3</v>
      </c>
      <c r="AU60" s="4">
        <f t="shared" si="27"/>
        <v>9</v>
      </c>
      <c r="AV60" s="4">
        <f t="shared" si="28"/>
        <v>1.38</v>
      </c>
      <c r="AW60" s="4">
        <f>149+13/16</f>
        <v>149.8125</v>
      </c>
      <c r="AX60" s="4">
        <f>154.125+1/32</f>
        <v>154.15625</v>
      </c>
      <c r="AY60" s="4">
        <f t="shared" si="29"/>
        <v>4.34375</v>
      </c>
      <c r="AZ60" s="13">
        <f t="shared" si="30"/>
        <v>0.9824855102</v>
      </c>
      <c r="BA60" s="4">
        <f t="shared" si="31"/>
        <v>0</v>
      </c>
      <c r="BB60" s="13"/>
      <c r="BC60" s="2">
        <f t="shared" si="58"/>
        <v>3</v>
      </c>
      <c r="BD60" s="4">
        <f t="shared" si="32"/>
        <v>9</v>
      </c>
      <c r="BE60" s="4">
        <f t="shared" si="33"/>
        <v>1.38</v>
      </c>
      <c r="BF60" s="4">
        <f>149+13/16</f>
        <v>149.8125</v>
      </c>
      <c r="BG60" s="4">
        <f>154.125</f>
        <v>154.125</v>
      </c>
      <c r="BH60" s="4">
        <f t="shared" si="34"/>
        <v>4.3125</v>
      </c>
      <c r="BI60" s="13">
        <f t="shared" si="35"/>
        <v>0.9789450104</v>
      </c>
      <c r="BJ60" s="4">
        <f t="shared" si="36"/>
        <v>0.01133381785</v>
      </c>
      <c r="BK60" s="13"/>
      <c r="BL60" s="2">
        <f t="shared" si="59"/>
        <v>3</v>
      </c>
      <c r="BM60" s="4">
        <f t="shared" si="37"/>
        <v>9</v>
      </c>
      <c r="BN60" s="4">
        <f t="shared" si="38"/>
        <v>1.38</v>
      </c>
      <c r="BO60" s="4">
        <f>149+13/16</f>
        <v>149.8125</v>
      </c>
      <c r="BP60" s="4">
        <f>154+3/16</f>
        <v>154.1875</v>
      </c>
      <c r="BQ60" s="4">
        <f t="shared" si="39"/>
        <v>4.375</v>
      </c>
      <c r="BR60" s="13">
        <f t="shared" si="40"/>
        <v>0.9860132972</v>
      </c>
      <c r="BS60" s="4">
        <f t="shared" si="41"/>
        <v>0</v>
      </c>
      <c r="BT60" s="25"/>
      <c r="BU60" s="25"/>
      <c r="BV60" s="2">
        <f t="shared" si="60"/>
        <v>3</v>
      </c>
      <c r="BW60" s="4">
        <f t="shared" si="42"/>
        <v>9</v>
      </c>
      <c r="BX60" s="4">
        <f t="shared" si="43"/>
        <v>1.32</v>
      </c>
      <c r="BY60" s="4">
        <f>149+13/16</f>
        <v>149.8125</v>
      </c>
      <c r="BZ60" s="4">
        <f>154.125</f>
        <v>154.125</v>
      </c>
      <c r="CA60" s="4">
        <f t="shared" si="44"/>
        <v>4.3125</v>
      </c>
      <c r="CB60" s="13">
        <f t="shared" si="45"/>
        <v>0.9893045053</v>
      </c>
      <c r="CC60" s="4">
        <f t="shared" si="46"/>
        <v>0</v>
      </c>
      <c r="CD60" s="13"/>
      <c r="CE60" s="2">
        <f t="shared" si="61"/>
        <v>3</v>
      </c>
      <c r="CF60" s="4">
        <f t="shared" si="47"/>
        <v>9</v>
      </c>
      <c r="CG60" s="4">
        <f t="shared" si="48"/>
        <v>1.32</v>
      </c>
      <c r="CH60" s="4">
        <f>149.75+1/32</f>
        <v>149.78125</v>
      </c>
      <c r="CI60" s="4">
        <f>154+3/16</f>
        <v>154.1875</v>
      </c>
      <c r="CJ60" s="4">
        <f t="shared" si="49"/>
        <v>4.40625</v>
      </c>
      <c r="CK60" s="13">
        <f t="shared" si="50"/>
        <v>0.9895285073</v>
      </c>
      <c r="CL60" s="4">
        <f t="shared" si="51"/>
        <v>0</v>
      </c>
      <c r="CM60" s="13"/>
    </row>
    <row r="61">
      <c r="A61" s="2">
        <f t="shared" si="52"/>
        <v>3.5</v>
      </c>
      <c r="B61" s="4">
        <f t="shared" si="2"/>
        <v>10.5</v>
      </c>
      <c r="C61" s="4">
        <f t="shared" si="3"/>
        <v>1.41</v>
      </c>
      <c r="F61" s="4">
        <f t="shared" si="4"/>
        <v>0</v>
      </c>
      <c r="G61" s="13" t="str">
        <f t="shared" si="5"/>
        <v/>
      </c>
      <c r="H61" s="4" t="str">
        <f t="shared" si="6"/>
        <v/>
      </c>
      <c r="J61" s="2">
        <f t="shared" si="53"/>
        <v>3.5</v>
      </c>
      <c r="K61" s="29">
        <f t="shared" si="7"/>
        <v>10.5</v>
      </c>
      <c r="L61" s="29">
        <f t="shared" si="8"/>
        <v>1.41</v>
      </c>
      <c r="O61" s="4">
        <f t="shared" si="9"/>
        <v>0</v>
      </c>
      <c r="P61" s="13" t="str">
        <f t="shared" si="10"/>
        <v/>
      </c>
      <c r="Q61" s="4" t="str">
        <f t="shared" si="11"/>
        <v/>
      </c>
      <c r="S61" s="2">
        <f t="shared" si="54"/>
        <v>3.5</v>
      </c>
      <c r="T61" s="4">
        <f t="shared" si="12"/>
        <v>10.5</v>
      </c>
      <c r="U61" s="4">
        <f t="shared" si="13"/>
        <v>1.41</v>
      </c>
      <c r="X61" s="4">
        <f t="shared" si="14"/>
        <v>0</v>
      </c>
      <c r="Y61" s="13" t="str">
        <f t="shared" si="15"/>
        <v/>
      </c>
      <c r="Z61" s="4" t="str">
        <f t="shared" si="16"/>
        <v/>
      </c>
      <c r="AB61" s="2">
        <f t="shared" si="55"/>
        <v>3.5</v>
      </c>
      <c r="AC61" s="4">
        <f t="shared" si="17"/>
        <v>10.5</v>
      </c>
      <c r="AD61" s="4">
        <f t="shared" si="18"/>
        <v>1.41</v>
      </c>
      <c r="AG61" s="4">
        <f t="shared" si="19"/>
        <v>0</v>
      </c>
      <c r="AH61" s="13" t="str">
        <f t="shared" si="20"/>
        <v/>
      </c>
      <c r="AI61" s="4" t="str">
        <f t="shared" si="21"/>
        <v/>
      </c>
      <c r="AJ61" s="13"/>
      <c r="AK61" s="2">
        <f t="shared" si="56"/>
        <v>3.5</v>
      </c>
      <c r="AL61" s="4">
        <f t="shared" si="22"/>
        <v>10.5</v>
      </c>
      <c r="AM61" s="4">
        <f t="shared" si="23"/>
        <v>1.41</v>
      </c>
      <c r="AP61" s="4">
        <f t="shared" si="24"/>
        <v>0</v>
      </c>
      <c r="AQ61" s="13" t="str">
        <f t="shared" si="25"/>
        <v/>
      </c>
      <c r="AR61" s="4" t="str">
        <f t="shared" si="26"/>
        <v/>
      </c>
      <c r="AS61" s="13"/>
      <c r="AT61" s="2">
        <f t="shared" si="57"/>
        <v>3.5</v>
      </c>
      <c r="AU61" s="4">
        <f t="shared" si="27"/>
        <v>10.5</v>
      </c>
      <c r="AV61" s="4">
        <f t="shared" si="28"/>
        <v>1.35</v>
      </c>
      <c r="AY61" s="4">
        <f t="shared" si="29"/>
        <v>0</v>
      </c>
      <c r="AZ61" s="13" t="str">
        <f t="shared" si="30"/>
        <v/>
      </c>
      <c r="BA61" s="4" t="str">
        <f t="shared" si="31"/>
        <v/>
      </c>
      <c r="BB61" s="13"/>
      <c r="BC61" s="2">
        <f t="shared" si="58"/>
        <v>3.5</v>
      </c>
      <c r="BD61" s="4">
        <f t="shared" si="32"/>
        <v>10.5</v>
      </c>
      <c r="BE61" s="4">
        <f t="shared" si="33"/>
        <v>1.35</v>
      </c>
      <c r="BH61" s="4">
        <f t="shared" si="34"/>
        <v>0</v>
      </c>
      <c r="BI61" s="13" t="str">
        <f t="shared" si="35"/>
        <v/>
      </c>
      <c r="BJ61" s="4" t="str">
        <f t="shared" si="36"/>
        <v/>
      </c>
      <c r="BK61" s="13"/>
      <c r="BL61" s="2">
        <f t="shared" si="59"/>
        <v>3.5</v>
      </c>
      <c r="BM61" s="4">
        <f t="shared" si="37"/>
        <v>10.5</v>
      </c>
      <c r="BN61" s="4">
        <f t="shared" si="38"/>
        <v>1.35</v>
      </c>
      <c r="BQ61" s="4">
        <f t="shared" si="39"/>
        <v>0</v>
      </c>
      <c r="BR61" s="13" t="str">
        <f t="shared" si="40"/>
        <v/>
      </c>
      <c r="BS61" s="4" t="str">
        <f t="shared" si="41"/>
        <v/>
      </c>
      <c r="BT61" s="25"/>
      <c r="BU61" s="25"/>
      <c r="BV61" s="2">
        <f t="shared" si="60"/>
        <v>3.5</v>
      </c>
      <c r="BW61" s="4">
        <f t="shared" si="42"/>
        <v>10.5</v>
      </c>
      <c r="BX61" s="4">
        <f t="shared" si="43"/>
        <v>1.29</v>
      </c>
      <c r="CA61" s="4">
        <f t="shared" si="44"/>
        <v>0</v>
      </c>
      <c r="CB61" s="13" t="str">
        <f t="shared" si="45"/>
        <v/>
      </c>
      <c r="CC61" s="4" t="str">
        <f t="shared" si="46"/>
        <v/>
      </c>
      <c r="CD61" s="13"/>
      <c r="CE61" s="2">
        <f t="shared" si="61"/>
        <v>3.5</v>
      </c>
      <c r="CF61" s="4">
        <f t="shared" si="47"/>
        <v>10.5</v>
      </c>
      <c r="CG61" s="4">
        <f t="shared" si="48"/>
        <v>1.29</v>
      </c>
      <c r="CJ61" s="4">
        <f t="shared" si="49"/>
        <v>0</v>
      </c>
      <c r="CK61" s="13" t="str">
        <f t="shared" si="50"/>
        <v/>
      </c>
      <c r="CL61" s="4" t="str">
        <f t="shared" si="51"/>
        <v/>
      </c>
      <c r="CM61" s="13"/>
    </row>
    <row r="62">
      <c r="A62" s="2">
        <f t="shared" si="52"/>
        <v>4</v>
      </c>
      <c r="B62" s="4">
        <f t="shared" si="2"/>
        <v>12</v>
      </c>
      <c r="C62" s="4">
        <f t="shared" si="3"/>
        <v>1.38</v>
      </c>
      <c r="F62" s="4">
        <f t="shared" si="4"/>
        <v>0</v>
      </c>
      <c r="G62" s="13" t="str">
        <f t="shared" si="5"/>
        <v/>
      </c>
      <c r="H62" s="4" t="str">
        <f t="shared" si="6"/>
        <v/>
      </c>
      <c r="J62" s="2">
        <f t="shared" si="53"/>
        <v>4</v>
      </c>
      <c r="K62" s="29">
        <f t="shared" si="7"/>
        <v>12</v>
      </c>
      <c r="L62" s="29">
        <f t="shared" si="8"/>
        <v>1.38</v>
      </c>
      <c r="O62" s="4">
        <f t="shared" si="9"/>
        <v>0</v>
      </c>
      <c r="P62" s="13" t="str">
        <f t="shared" si="10"/>
        <v/>
      </c>
      <c r="Q62" s="4" t="str">
        <f t="shared" si="11"/>
        <v/>
      </c>
      <c r="S62" s="2">
        <f t="shared" si="54"/>
        <v>4</v>
      </c>
      <c r="T62" s="4">
        <f t="shared" si="12"/>
        <v>12</v>
      </c>
      <c r="U62" s="4">
        <f t="shared" si="13"/>
        <v>1.38</v>
      </c>
      <c r="V62" s="4">
        <f>149.75+1/32</f>
        <v>149.78125</v>
      </c>
      <c r="W62" s="4">
        <f>154+3/16</f>
        <v>154.1875</v>
      </c>
      <c r="X62" s="4">
        <f t="shared" si="14"/>
        <v>4.40625</v>
      </c>
      <c r="Y62" s="13">
        <f t="shared" si="15"/>
        <v>0.9895285073</v>
      </c>
      <c r="Z62" s="4">
        <f t="shared" si="16"/>
        <v>0</v>
      </c>
      <c r="AB62" s="2">
        <f t="shared" si="55"/>
        <v>4</v>
      </c>
      <c r="AC62" s="4">
        <f t="shared" si="17"/>
        <v>12</v>
      </c>
      <c r="AD62" s="4">
        <f t="shared" si="18"/>
        <v>1.38</v>
      </c>
      <c r="AE62" s="4">
        <f>149+13/16</f>
        <v>149.8125</v>
      </c>
      <c r="AF62" s="2">
        <f>154+3/16</f>
        <v>154.1875</v>
      </c>
      <c r="AG62" s="4">
        <f t="shared" si="19"/>
        <v>4.375</v>
      </c>
      <c r="AH62" s="13">
        <f t="shared" si="20"/>
        <v>0.9860132972</v>
      </c>
      <c r="AI62" s="4">
        <f t="shared" si="21"/>
        <v>0</v>
      </c>
      <c r="AJ62" s="13"/>
      <c r="AK62" s="2">
        <f t="shared" si="56"/>
        <v>4</v>
      </c>
      <c r="AL62" s="4">
        <f t="shared" si="22"/>
        <v>12</v>
      </c>
      <c r="AM62" s="4">
        <f t="shared" si="23"/>
        <v>1.38</v>
      </c>
      <c r="AN62" s="4">
        <f>149.875-1/32</f>
        <v>149.84375</v>
      </c>
      <c r="AO62" s="4">
        <f>154+3/16</f>
        <v>154.1875</v>
      </c>
      <c r="AP62" s="4">
        <f t="shared" si="24"/>
        <v>4.34375</v>
      </c>
      <c r="AQ62" s="13">
        <f t="shared" si="25"/>
        <v>0.9928824718</v>
      </c>
      <c r="AR62" s="4">
        <f t="shared" si="26"/>
        <v>0</v>
      </c>
      <c r="AS62" s="13"/>
      <c r="AT62" s="2">
        <f t="shared" si="57"/>
        <v>4</v>
      </c>
      <c r="AU62" s="4">
        <f t="shared" si="27"/>
        <v>12</v>
      </c>
      <c r="AV62" s="4">
        <f t="shared" si="28"/>
        <v>1.32</v>
      </c>
      <c r="AW62" s="4">
        <f>149+13/16</f>
        <v>149.8125</v>
      </c>
      <c r="AX62" s="4">
        <f>154.125+1/32</f>
        <v>154.15625</v>
      </c>
      <c r="AY62" s="4">
        <f t="shared" si="29"/>
        <v>4.34375</v>
      </c>
      <c r="AZ62" s="13">
        <f t="shared" si="30"/>
        <v>0.9824855102</v>
      </c>
      <c r="BA62" s="4">
        <f t="shared" si="31"/>
        <v>0</v>
      </c>
      <c r="BB62" s="13"/>
      <c r="BC62" s="2">
        <f t="shared" si="58"/>
        <v>4</v>
      </c>
      <c r="BD62" s="4">
        <f t="shared" si="32"/>
        <v>12</v>
      </c>
      <c r="BE62" s="4">
        <f t="shared" si="33"/>
        <v>1.32</v>
      </c>
      <c r="BF62" s="4">
        <f>149.875-1/32</f>
        <v>149.84375</v>
      </c>
      <c r="BG62" s="4">
        <f>154.125</f>
        <v>154.125</v>
      </c>
      <c r="BH62" s="4">
        <f t="shared" si="34"/>
        <v>4.28125</v>
      </c>
      <c r="BI62" s="13">
        <f t="shared" si="35"/>
        <v>0.9753916592</v>
      </c>
      <c r="BJ62" s="4">
        <f t="shared" si="36"/>
        <v>0.01327450022</v>
      </c>
      <c r="BK62" s="13"/>
      <c r="BL62" s="2">
        <f t="shared" si="59"/>
        <v>4</v>
      </c>
      <c r="BM62" s="4">
        <f t="shared" si="37"/>
        <v>12</v>
      </c>
      <c r="BN62" s="4">
        <f t="shared" si="38"/>
        <v>1.32</v>
      </c>
      <c r="BO62" s="4">
        <f>149+13/16</f>
        <v>149.8125</v>
      </c>
      <c r="BP62" s="4">
        <f>154.125+1/32</f>
        <v>154.15625</v>
      </c>
      <c r="BQ62" s="4">
        <f t="shared" si="39"/>
        <v>4.34375</v>
      </c>
      <c r="BR62" s="13">
        <f t="shared" si="40"/>
        <v>0.9824855102</v>
      </c>
      <c r="BS62" s="4">
        <f t="shared" si="41"/>
        <v>0</v>
      </c>
      <c r="BT62" s="25"/>
      <c r="BU62" s="25"/>
      <c r="BV62" s="2">
        <f t="shared" si="60"/>
        <v>4</v>
      </c>
      <c r="BW62" s="4">
        <f t="shared" si="42"/>
        <v>12</v>
      </c>
      <c r="BX62" s="4">
        <f t="shared" si="43"/>
        <v>1.26</v>
      </c>
      <c r="BY62" s="4">
        <f>149+13/16</f>
        <v>149.8125</v>
      </c>
      <c r="BZ62" s="4">
        <f>154.125-1/32</f>
        <v>154.09375</v>
      </c>
      <c r="CA62" s="4">
        <f t="shared" si="44"/>
        <v>4.28125</v>
      </c>
      <c r="CB62" s="13">
        <f t="shared" si="45"/>
        <v>0.9857135515</v>
      </c>
      <c r="CC62" s="4">
        <f t="shared" si="46"/>
        <v>0</v>
      </c>
      <c r="CD62" s="13"/>
      <c r="CE62" s="2">
        <f t="shared" si="61"/>
        <v>4</v>
      </c>
      <c r="CF62" s="4">
        <f t="shared" si="47"/>
        <v>12</v>
      </c>
      <c r="CG62" s="4">
        <f t="shared" si="48"/>
        <v>1.26</v>
      </c>
      <c r="CH62" s="4">
        <f>149+13/16</f>
        <v>149.8125</v>
      </c>
      <c r="CI62" s="4">
        <f>154.125+1/32</f>
        <v>154.15625</v>
      </c>
      <c r="CJ62" s="4">
        <f t="shared" si="49"/>
        <v>4.34375</v>
      </c>
      <c r="CK62" s="13">
        <f t="shared" si="50"/>
        <v>0.9824855102</v>
      </c>
      <c r="CL62" s="4">
        <f t="shared" si="51"/>
        <v>0</v>
      </c>
      <c r="CM62" s="13"/>
    </row>
    <row r="63">
      <c r="A63" s="2">
        <f t="shared" si="52"/>
        <v>4.5</v>
      </c>
      <c r="B63" s="4">
        <f t="shared" si="2"/>
        <v>13.5</v>
      </c>
      <c r="C63" s="4">
        <f t="shared" si="3"/>
        <v>1.35</v>
      </c>
      <c r="F63" s="4">
        <f t="shared" si="4"/>
        <v>0</v>
      </c>
      <c r="G63" s="13" t="str">
        <f t="shared" si="5"/>
        <v/>
      </c>
      <c r="H63" s="4" t="str">
        <f t="shared" si="6"/>
        <v/>
      </c>
      <c r="J63" s="2">
        <f t="shared" si="53"/>
        <v>4.5</v>
      </c>
      <c r="K63" s="29">
        <f t="shared" si="7"/>
        <v>13.5</v>
      </c>
      <c r="L63" s="29">
        <f t="shared" si="8"/>
        <v>1.35</v>
      </c>
      <c r="O63" s="4">
        <f t="shared" si="9"/>
        <v>0</v>
      </c>
      <c r="P63" s="13" t="str">
        <f t="shared" si="10"/>
        <v/>
      </c>
      <c r="Q63" s="4" t="str">
        <f t="shared" si="11"/>
        <v/>
      </c>
      <c r="S63" s="2">
        <f t="shared" si="54"/>
        <v>4.5</v>
      </c>
      <c r="T63" s="4">
        <f t="shared" si="12"/>
        <v>13.5</v>
      </c>
      <c r="U63" s="4">
        <f t="shared" si="13"/>
        <v>1.35</v>
      </c>
      <c r="X63" s="4">
        <f t="shared" si="14"/>
        <v>0</v>
      </c>
      <c r="Y63" s="13" t="str">
        <f t="shared" si="15"/>
        <v/>
      </c>
      <c r="Z63" s="4" t="str">
        <f t="shared" si="16"/>
        <v/>
      </c>
      <c r="AB63" s="2">
        <f t="shared" si="55"/>
        <v>4.5</v>
      </c>
      <c r="AC63" s="4">
        <f t="shared" si="17"/>
        <v>13.5</v>
      </c>
      <c r="AD63" s="4">
        <f t="shared" si="18"/>
        <v>1.35</v>
      </c>
      <c r="AG63" s="4">
        <f t="shared" si="19"/>
        <v>0</v>
      </c>
      <c r="AH63" s="13" t="str">
        <f t="shared" si="20"/>
        <v/>
      </c>
      <c r="AI63" s="4" t="str">
        <f t="shared" si="21"/>
        <v/>
      </c>
      <c r="AJ63" s="13"/>
      <c r="AK63" s="2">
        <f t="shared" si="56"/>
        <v>4.5</v>
      </c>
      <c r="AL63" s="4">
        <f t="shared" si="22"/>
        <v>13.5</v>
      </c>
      <c r="AM63" s="4">
        <f t="shared" si="23"/>
        <v>1.35</v>
      </c>
      <c r="AP63" s="4">
        <f t="shared" si="24"/>
        <v>0</v>
      </c>
      <c r="AQ63" s="13" t="str">
        <f t="shared" si="25"/>
        <v/>
      </c>
      <c r="AR63" s="4" t="str">
        <f t="shared" si="26"/>
        <v/>
      </c>
      <c r="AS63" s="13"/>
      <c r="AT63" s="2">
        <f t="shared" si="57"/>
        <v>4.5</v>
      </c>
      <c r="AU63" s="4">
        <f t="shared" si="27"/>
        <v>13.5</v>
      </c>
      <c r="AV63" s="4">
        <f t="shared" si="28"/>
        <v>1.29</v>
      </c>
      <c r="AY63" s="4">
        <f t="shared" si="29"/>
        <v>0</v>
      </c>
      <c r="AZ63" s="13" t="str">
        <f t="shared" si="30"/>
        <v/>
      </c>
      <c r="BA63" s="4" t="str">
        <f t="shared" si="31"/>
        <v/>
      </c>
      <c r="BB63" s="13"/>
      <c r="BC63" s="2">
        <f t="shared" si="58"/>
        <v>4.5</v>
      </c>
      <c r="BD63" s="4">
        <f t="shared" si="32"/>
        <v>13.5</v>
      </c>
      <c r="BE63" s="4">
        <f t="shared" si="33"/>
        <v>1.29</v>
      </c>
      <c r="BH63" s="4">
        <f t="shared" si="34"/>
        <v>0</v>
      </c>
      <c r="BI63" s="13" t="str">
        <f t="shared" si="35"/>
        <v/>
      </c>
      <c r="BJ63" s="4" t="str">
        <f t="shared" si="36"/>
        <v/>
      </c>
      <c r="BK63" s="13"/>
      <c r="BL63" s="2">
        <f t="shared" si="59"/>
        <v>4.5</v>
      </c>
      <c r="BM63" s="4">
        <f t="shared" si="37"/>
        <v>13.5</v>
      </c>
      <c r="BN63" s="4">
        <f t="shared" si="38"/>
        <v>1.29</v>
      </c>
      <c r="BQ63" s="4">
        <f t="shared" si="39"/>
        <v>0</v>
      </c>
      <c r="BR63" s="13" t="str">
        <f t="shared" si="40"/>
        <v/>
      </c>
      <c r="BS63" s="4" t="str">
        <f t="shared" si="41"/>
        <v/>
      </c>
      <c r="BT63" s="25"/>
      <c r="BU63" s="25"/>
      <c r="BV63" s="2">
        <f t="shared" si="60"/>
        <v>4.5</v>
      </c>
      <c r="BW63" s="4">
        <f t="shared" si="42"/>
        <v>13.5</v>
      </c>
      <c r="BX63" s="4">
        <f t="shared" si="43"/>
        <v>1.23</v>
      </c>
      <c r="CA63" s="4">
        <f t="shared" si="44"/>
        <v>0</v>
      </c>
      <c r="CB63" s="13" t="str">
        <f t="shared" si="45"/>
        <v/>
      </c>
      <c r="CC63" s="4" t="str">
        <f t="shared" si="46"/>
        <v/>
      </c>
      <c r="CD63" s="13"/>
      <c r="CE63" s="2">
        <f t="shared" si="61"/>
        <v>4.5</v>
      </c>
      <c r="CF63" s="4">
        <f t="shared" si="47"/>
        <v>13.5</v>
      </c>
      <c r="CG63" s="4">
        <f t="shared" si="48"/>
        <v>1.23</v>
      </c>
      <c r="CJ63" s="4">
        <f t="shared" si="49"/>
        <v>0</v>
      </c>
      <c r="CK63" s="13" t="str">
        <f t="shared" si="50"/>
        <v/>
      </c>
      <c r="CL63" s="4" t="str">
        <f t="shared" si="51"/>
        <v/>
      </c>
      <c r="CM63" s="13"/>
    </row>
    <row r="64">
      <c r="A64" s="2">
        <f t="shared" si="52"/>
        <v>5</v>
      </c>
      <c r="B64" s="4">
        <f t="shared" si="2"/>
        <v>15</v>
      </c>
      <c r="C64" s="4">
        <f t="shared" si="3"/>
        <v>1.32</v>
      </c>
      <c r="F64" s="4">
        <f t="shared" si="4"/>
        <v>0</v>
      </c>
      <c r="G64" s="13" t="str">
        <f t="shared" si="5"/>
        <v/>
      </c>
      <c r="H64" s="4" t="str">
        <f t="shared" si="6"/>
        <v/>
      </c>
      <c r="J64" s="2">
        <f t="shared" si="53"/>
        <v>5</v>
      </c>
      <c r="K64" s="29">
        <f t="shared" si="7"/>
        <v>15</v>
      </c>
      <c r="L64" s="29">
        <f t="shared" si="8"/>
        <v>1.32</v>
      </c>
      <c r="O64" s="4">
        <f t="shared" si="9"/>
        <v>0</v>
      </c>
      <c r="P64" s="13" t="str">
        <f t="shared" si="10"/>
        <v/>
      </c>
      <c r="Q64" s="4" t="str">
        <f t="shared" si="11"/>
        <v/>
      </c>
      <c r="S64" s="2">
        <f t="shared" si="54"/>
        <v>5</v>
      </c>
      <c r="T64" s="4">
        <f t="shared" si="12"/>
        <v>15</v>
      </c>
      <c r="U64" s="4">
        <f t="shared" si="13"/>
        <v>1.32</v>
      </c>
      <c r="V64" s="4">
        <f>149+13/16</f>
        <v>149.8125</v>
      </c>
      <c r="W64" s="4">
        <f>154+3/16</f>
        <v>154.1875</v>
      </c>
      <c r="X64" s="4">
        <f t="shared" si="14"/>
        <v>4.375</v>
      </c>
      <c r="Y64" s="13">
        <f t="shared" si="15"/>
        <v>0.9860132972</v>
      </c>
      <c r="Z64" s="4">
        <f t="shared" si="16"/>
        <v>0</v>
      </c>
      <c r="AB64" s="2">
        <f t="shared" si="55"/>
        <v>5</v>
      </c>
      <c r="AC64" s="4">
        <f t="shared" si="17"/>
        <v>15</v>
      </c>
      <c r="AD64" s="4">
        <f t="shared" si="18"/>
        <v>1.32</v>
      </c>
      <c r="AE64" s="4">
        <f>149+13/16</f>
        <v>149.8125</v>
      </c>
      <c r="AF64" s="2">
        <f>154+3/16</f>
        <v>154.1875</v>
      </c>
      <c r="AG64" s="4">
        <f t="shared" si="19"/>
        <v>4.375</v>
      </c>
      <c r="AH64" s="13">
        <f t="shared" si="20"/>
        <v>0.9860132972</v>
      </c>
      <c r="AI64" s="4">
        <f t="shared" si="21"/>
        <v>0</v>
      </c>
      <c r="AJ64" s="13"/>
      <c r="AK64" s="2">
        <f t="shared" si="56"/>
        <v>5</v>
      </c>
      <c r="AL64" s="4">
        <f t="shared" si="22"/>
        <v>15</v>
      </c>
      <c r="AM64" s="4">
        <f t="shared" si="23"/>
        <v>1.32</v>
      </c>
      <c r="AN64" s="4">
        <f>149.875-1/32</f>
        <v>149.84375</v>
      </c>
      <c r="AO64" s="4">
        <f>154.125+1/32</f>
        <v>154.15625</v>
      </c>
      <c r="AP64" s="4">
        <f t="shared" si="24"/>
        <v>4.3125</v>
      </c>
      <c r="AQ64" s="13">
        <f t="shared" si="25"/>
        <v>0.9893045053</v>
      </c>
      <c r="AR64" s="4">
        <f t="shared" si="26"/>
        <v>0</v>
      </c>
      <c r="AS64" s="13"/>
      <c r="AT64" s="2">
        <f t="shared" si="57"/>
        <v>5</v>
      </c>
      <c r="AU64" s="4">
        <f t="shared" si="27"/>
        <v>15</v>
      </c>
      <c r="AV64" s="4">
        <f t="shared" si="28"/>
        <v>1.26</v>
      </c>
      <c r="AW64" s="4">
        <f>149+13/16+1/32</f>
        <v>149.84375</v>
      </c>
      <c r="AX64" s="2">
        <v>154.125</v>
      </c>
      <c r="AY64" s="4">
        <f t="shared" si="29"/>
        <v>4.28125</v>
      </c>
      <c r="AZ64" s="13">
        <f t="shared" si="30"/>
        <v>0.9753916592</v>
      </c>
      <c r="BA64" s="4">
        <f t="shared" si="31"/>
        <v>0.01189417087</v>
      </c>
      <c r="BB64" s="13"/>
      <c r="BC64" s="2">
        <f t="shared" si="58"/>
        <v>5</v>
      </c>
      <c r="BD64" s="4">
        <f t="shared" si="32"/>
        <v>15</v>
      </c>
      <c r="BE64" s="4">
        <f t="shared" si="33"/>
        <v>1.26</v>
      </c>
      <c r="BF64" s="4">
        <f>149.875</f>
        <v>149.875</v>
      </c>
      <c r="BG64" s="4">
        <f>154.125-1/32</f>
        <v>154.09375</v>
      </c>
      <c r="BH64" s="4">
        <f t="shared" si="34"/>
        <v>4.21875</v>
      </c>
      <c r="BI64" s="13">
        <f t="shared" si="35"/>
        <v>0.9682458366</v>
      </c>
      <c r="BJ64" s="4">
        <f t="shared" si="36"/>
        <v>0.01577004369</v>
      </c>
      <c r="BK64" s="13"/>
      <c r="BL64" s="2">
        <f t="shared" si="59"/>
        <v>5</v>
      </c>
      <c r="BM64" s="4">
        <f t="shared" si="37"/>
        <v>15</v>
      </c>
      <c r="BN64" s="4">
        <f t="shared" si="38"/>
        <v>1.26</v>
      </c>
      <c r="BO64" s="4">
        <f>149.875-1/32</f>
        <v>149.84375</v>
      </c>
      <c r="BP64" s="2">
        <v>154.125</v>
      </c>
      <c r="BQ64" s="4">
        <f t="shared" si="39"/>
        <v>4.28125</v>
      </c>
      <c r="BR64" s="13">
        <f t="shared" si="40"/>
        <v>0.9753916592</v>
      </c>
      <c r="BS64" s="4">
        <f t="shared" si="41"/>
        <v>0.01265530806</v>
      </c>
      <c r="BT64" s="25"/>
      <c r="BU64" s="25"/>
      <c r="BV64" s="2">
        <f t="shared" si="60"/>
        <v>5</v>
      </c>
      <c r="BW64" s="4">
        <f t="shared" si="42"/>
        <v>15</v>
      </c>
      <c r="BX64" s="4">
        <f t="shared" si="43"/>
        <v>1.2</v>
      </c>
      <c r="BY64" s="4">
        <f>149.875-1/32</f>
        <v>149.84375</v>
      </c>
      <c r="BZ64" s="4">
        <f>154.125-1/32</f>
        <v>154.09375</v>
      </c>
      <c r="CA64" s="4">
        <f t="shared" si="44"/>
        <v>4.25</v>
      </c>
      <c r="CB64" s="13">
        <f t="shared" si="45"/>
        <v>0.982109468</v>
      </c>
      <c r="CC64" s="4">
        <f t="shared" si="46"/>
        <v>0</v>
      </c>
      <c r="CD64" s="13"/>
      <c r="CE64" s="2">
        <f t="shared" si="61"/>
        <v>5</v>
      </c>
      <c r="CF64" s="4">
        <f t="shared" si="47"/>
        <v>15</v>
      </c>
      <c r="CG64" s="4">
        <f t="shared" si="48"/>
        <v>1.2</v>
      </c>
      <c r="CH64" s="4">
        <f>149+13/16</f>
        <v>149.8125</v>
      </c>
      <c r="CI64" s="4">
        <f>154.125</f>
        <v>154.125</v>
      </c>
      <c r="CJ64" s="4">
        <f t="shared" si="49"/>
        <v>4.3125</v>
      </c>
      <c r="CK64" s="13">
        <f t="shared" si="50"/>
        <v>0.9789450104</v>
      </c>
      <c r="CL64" s="4">
        <f t="shared" si="51"/>
        <v>0.009820085312</v>
      </c>
      <c r="CM64" s="13"/>
    </row>
    <row r="65">
      <c r="A65" s="2">
        <f t="shared" si="52"/>
        <v>5.5</v>
      </c>
      <c r="B65" s="4">
        <f t="shared" si="2"/>
        <v>16.5</v>
      </c>
      <c r="C65" s="4">
        <f t="shared" si="3"/>
        <v>1.29</v>
      </c>
      <c r="F65" s="4">
        <f t="shared" si="4"/>
        <v>0</v>
      </c>
      <c r="G65" s="13" t="str">
        <f t="shared" si="5"/>
        <v/>
      </c>
      <c r="H65" s="4" t="str">
        <f t="shared" si="6"/>
        <v/>
      </c>
      <c r="J65" s="2">
        <f t="shared" si="53"/>
        <v>5.5</v>
      </c>
      <c r="K65" s="29">
        <f t="shared" si="7"/>
        <v>16.5</v>
      </c>
      <c r="L65" s="29">
        <f t="shared" si="8"/>
        <v>1.29</v>
      </c>
      <c r="O65" s="4">
        <f t="shared" si="9"/>
        <v>0</v>
      </c>
      <c r="P65" s="13" t="str">
        <f t="shared" si="10"/>
        <v/>
      </c>
      <c r="Q65" s="4" t="str">
        <f t="shared" si="11"/>
        <v/>
      </c>
      <c r="S65" s="2">
        <f t="shared" si="54"/>
        <v>5.5</v>
      </c>
      <c r="T65" s="4">
        <f t="shared" si="12"/>
        <v>16.5</v>
      </c>
      <c r="U65" s="4">
        <f t="shared" si="13"/>
        <v>1.29</v>
      </c>
      <c r="X65" s="4">
        <f t="shared" si="14"/>
        <v>0</v>
      </c>
      <c r="Y65" s="13" t="str">
        <f t="shared" si="15"/>
        <v/>
      </c>
      <c r="Z65" s="4" t="str">
        <f t="shared" si="16"/>
        <v/>
      </c>
      <c r="AB65" s="2">
        <f t="shared" si="55"/>
        <v>5.5</v>
      </c>
      <c r="AC65" s="4">
        <f t="shared" si="17"/>
        <v>16.5</v>
      </c>
      <c r="AD65" s="4">
        <f t="shared" si="18"/>
        <v>1.29</v>
      </c>
      <c r="AG65" s="4">
        <f t="shared" si="19"/>
        <v>0</v>
      </c>
      <c r="AH65" s="13" t="str">
        <f t="shared" si="20"/>
        <v/>
      </c>
      <c r="AI65" s="4" t="str">
        <f t="shared" si="21"/>
        <v/>
      </c>
      <c r="AJ65" s="13"/>
      <c r="AK65" s="2">
        <f t="shared" si="56"/>
        <v>5.5</v>
      </c>
      <c r="AL65" s="4">
        <f t="shared" si="22"/>
        <v>16.5</v>
      </c>
      <c r="AM65" s="4">
        <f t="shared" si="23"/>
        <v>1.29</v>
      </c>
      <c r="AP65" s="4">
        <f t="shared" si="24"/>
        <v>0</v>
      </c>
      <c r="AQ65" s="13" t="str">
        <f t="shared" si="25"/>
        <v/>
      </c>
      <c r="AR65" s="4" t="str">
        <f t="shared" si="26"/>
        <v/>
      </c>
      <c r="AS65" s="13"/>
      <c r="AT65" s="2">
        <f t="shared" si="57"/>
        <v>5.5</v>
      </c>
      <c r="AU65" s="4">
        <f t="shared" si="27"/>
        <v>16.5</v>
      </c>
      <c r="AV65" s="4">
        <f t="shared" si="28"/>
        <v>1.23</v>
      </c>
      <c r="AY65" s="4">
        <f t="shared" si="29"/>
        <v>0</v>
      </c>
      <c r="AZ65" s="13" t="str">
        <f t="shared" si="30"/>
        <v/>
      </c>
      <c r="BA65" s="4" t="str">
        <f t="shared" si="31"/>
        <v/>
      </c>
      <c r="BB65" s="13"/>
      <c r="BC65" s="2">
        <f t="shared" si="58"/>
        <v>5.5</v>
      </c>
      <c r="BD65" s="4">
        <f t="shared" si="32"/>
        <v>16.5</v>
      </c>
      <c r="BE65" s="4">
        <f t="shared" si="33"/>
        <v>1.23</v>
      </c>
      <c r="BH65" s="4">
        <f t="shared" si="34"/>
        <v>0</v>
      </c>
      <c r="BI65" s="13" t="str">
        <f t="shared" si="35"/>
        <v/>
      </c>
      <c r="BJ65" s="4" t="str">
        <f t="shared" si="36"/>
        <v/>
      </c>
      <c r="BK65" s="13"/>
      <c r="BL65" s="2">
        <f t="shared" si="59"/>
        <v>5.5</v>
      </c>
      <c r="BM65" s="4">
        <f t="shared" si="37"/>
        <v>16.5</v>
      </c>
      <c r="BN65" s="4">
        <f t="shared" si="38"/>
        <v>1.23</v>
      </c>
      <c r="BQ65" s="4">
        <f t="shared" si="39"/>
        <v>0</v>
      </c>
      <c r="BR65" s="13" t="str">
        <f t="shared" si="40"/>
        <v/>
      </c>
      <c r="BS65" s="4" t="str">
        <f t="shared" si="41"/>
        <v/>
      </c>
      <c r="BT65" s="25"/>
      <c r="BU65" s="25"/>
      <c r="BV65" s="2">
        <f t="shared" si="60"/>
        <v>5.5</v>
      </c>
      <c r="BW65" s="4">
        <f t="shared" si="42"/>
        <v>16.5</v>
      </c>
      <c r="BX65" s="4">
        <f t="shared" si="43"/>
        <v>1.17</v>
      </c>
      <c r="CA65" s="4">
        <f t="shared" si="44"/>
        <v>0</v>
      </c>
      <c r="CB65" s="13" t="str">
        <f t="shared" si="45"/>
        <v/>
      </c>
      <c r="CC65" s="4" t="str">
        <f t="shared" si="46"/>
        <v/>
      </c>
      <c r="CD65" s="13"/>
      <c r="CE65" s="2">
        <f t="shared" si="61"/>
        <v>5.5</v>
      </c>
      <c r="CF65" s="4">
        <f t="shared" si="47"/>
        <v>16.5</v>
      </c>
      <c r="CG65" s="4">
        <f t="shared" si="48"/>
        <v>1.17</v>
      </c>
      <c r="CJ65" s="4">
        <f t="shared" si="49"/>
        <v>0</v>
      </c>
      <c r="CK65" s="13" t="str">
        <f t="shared" si="50"/>
        <v/>
      </c>
      <c r="CL65" s="4" t="str">
        <f t="shared" si="51"/>
        <v/>
      </c>
      <c r="CM65" s="13"/>
    </row>
    <row r="66">
      <c r="A66" s="2">
        <f t="shared" si="52"/>
        <v>6</v>
      </c>
      <c r="B66" s="4">
        <f t="shared" si="2"/>
        <v>18</v>
      </c>
      <c r="C66" s="4">
        <f t="shared" si="3"/>
        <v>1.26</v>
      </c>
      <c r="F66" s="4">
        <f t="shared" si="4"/>
        <v>0</v>
      </c>
      <c r="G66" s="13" t="str">
        <f t="shared" si="5"/>
        <v/>
      </c>
      <c r="H66" s="4" t="str">
        <f t="shared" si="6"/>
        <v/>
      </c>
      <c r="J66" s="2">
        <f t="shared" si="53"/>
        <v>6</v>
      </c>
      <c r="K66" s="29">
        <f t="shared" si="7"/>
        <v>18</v>
      </c>
      <c r="L66" s="29">
        <f t="shared" si="8"/>
        <v>1.26</v>
      </c>
      <c r="O66" s="4">
        <f t="shared" si="9"/>
        <v>0</v>
      </c>
      <c r="P66" s="13" t="str">
        <f t="shared" si="10"/>
        <v/>
      </c>
      <c r="Q66" s="4" t="str">
        <f t="shared" si="11"/>
        <v/>
      </c>
      <c r="S66" s="2">
        <f t="shared" si="54"/>
        <v>6</v>
      </c>
      <c r="T66" s="4">
        <f t="shared" si="12"/>
        <v>18</v>
      </c>
      <c r="U66" s="4">
        <f t="shared" si="13"/>
        <v>1.26</v>
      </c>
      <c r="V66" s="4">
        <f>149+13/16</f>
        <v>149.8125</v>
      </c>
      <c r="W66" s="4">
        <f>154+3/16</f>
        <v>154.1875</v>
      </c>
      <c r="X66" s="4">
        <f t="shared" si="14"/>
        <v>4.375</v>
      </c>
      <c r="Y66" s="13">
        <f t="shared" si="15"/>
        <v>0.9860132972</v>
      </c>
      <c r="Z66" s="4">
        <f t="shared" si="16"/>
        <v>0</v>
      </c>
      <c r="AB66" s="2">
        <f t="shared" si="55"/>
        <v>6</v>
      </c>
      <c r="AC66" s="4">
        <f t="shared" si="17"/>
        <v>18</v>
      </c>
      <c r="AD66" s="4">
        <f t="shared" si="18"/>
        <v>1.26</v>
      </c>
      <c r="AE66" s="4">
        <f>149+13/16</f>
        <v>149.8125</v>
      </c>
      <c r="AF66" s="2">
        <f>154+3/16</f>
        <v>154.1875</v>
      </c>
      <c r="AG66" s="4">
        <f t="shared" si="19"/>
        <v>4.375</v>
      </c>
      <c r="AH66" s="13">
        <f t="shared" si="20"/>
        <v>0.9860132972</v>
      </c>
      <c r="AI66" s="4">
        <f t="shared" si="21"/>
        <v>0</v>
      </c>
      <c r="AJ66" s="13"/>
      <c r="AK66" s="2">
        <f t="shared" si="56"/>
        <v>6</v>
      </c>
      <c r="AL66" s="4">
        <f t="shared" si="22"/>
        <v>18</v>
      </c>
      <c r="AM66" s="4">
        <f t="shared" si="23"/>
        <v>1.26</v>
      </c>
      <c r="AN66" s="2">
        <v>149.875</v>
      </c>
      <c r="AO66" s="4">
        <f>154.125+1/32</f>
        <v>154.15625</v>
      </c>
      <c r="AP66" s="4">
        <f t="shared" si="24"/>
        <v>4.28125</v>
      </c>
      <c r="AQ66" s="13">
        <f t="shared" si="25"/>
        <v>0.9857135515</v>
      </c>
      <c r="AR66" s="4">
        <f t="shared" si="26"/>
        <v>0</v>
      </c>
      <c r="AS66" s="13"/>
      <c r="AT66" s="2">
        <f t="shared" si="57"/>
        <v>6</v>
      </c>
      <c r="AU66" s="4">
        <f t="shared" si="27"/>
        <v>18</v>
      </c>
      <c r="AV66" s="4">
        <f t="shared" si="28"/>
        <v>1.2</v>
      </c>
      <c r="AW66" s="4">
        <f>149.875-1/32</f>
        <v>149.84375</v>
      </c>
      <c r="AX66" s="4">
        <f>154.125-1/32</f>
        <v>154.09375</v>
      </c>
      <c r="AY66" s="4">
        <f t="shared" si="29"/>
        <v>4.25</v>
      </c>
      <c r="AZ66" s="13">
        <f t="shared" si="30"/>
        <v>0.9718253158</v>
      </c>
      <c r="BA66" s="4">
        <f t="shared" si="31"/>
        <v>0.01352045058</v>
      </c>
      <c r="BB66" s="13"/>
      <c r="BC66" s="2">
        <f t="shared" si="58"/>
        <v>6</v>
      </c>
      <c r="BD66" s="4">
        <f t="shared" si="32"/>
        <v>18</v>
      </c>
      <c r="BE66" s="4">
        <f t="shared" si="33"/>
        <v>1.2</v>
      </c>
      <c r="BF66" s="4">
        <f>149.875+1/32</f>
        <v>149.90625</v>
      </c>
      <c r="BG66" s="4">
        <f>154+1/16</f>
        <v>154.0625</v>
      </c>
      <c r="BH66" s="4">
        <f t="shared" si="34"/>
        <v>4.15625</v>
      </c>
      <c r="BI66" s="13">
        <f t="shared" si="35"/>
        <v>0.9610468829</v>
      </c>
      <c r="BJ66" s="4">
        <f t="shared" si="36"/>
        <v>0.01722657692</v>
      </c>
      <c r="BK66" s="13"/>
      <c r="BL66" s="2">
        <f t="shared" si="59"/>
        <v>6</v>
      </c>
      <c r="BM66" s="4">
        <f t="shared" si="37"/>
        <v>18</v>
      </c>
      <c r="BN66" s="4">
        <f t="shared" si="38"/>
        <v>1.2</v>
      </c>
      <c r="BO66" s="4">
        <f>149.875</f>
        <v>149.875</v>
      </c>
      <c r="BP66" s="4">
        <f>154.125-1/32</f>
        <v>154.09375</v>
      </c>
      <c r="BQ66" s="4">
        <f t="shared" si="39"/>
        <v>4.21875</v>
      </c>
      <c r="BR66" s="13">
        <f t="shared" si="40"/>
        <v>0.9682458366</v>
      </c>
      <c r="BS66" s="4">
        <f t="shared" si="41"/>
        <v>0.01428158777</v>
      </c>
      <c r="BT66" s="25"/>
      <c r="BU66" s="25"/>
      <c r="BV66" s="2">
        <f t="shared" si="60"/>
        <v>6</v>
      </c>
      <c r="BW66" s="4">
        <f t="shared" si="42"/>
        <v>18</v>
      </c>
      <c r="BX66" s="4">
        <f t="shared" si="43"/>
        <v>1.14</v>
      </c>
      <c r="BY66" s="4">
        <f>149.875-1/32</f>
        <v>149.84375</v>
      </c>
      <c r="BZ66" s="4">
        <f>154+1/16</f>
        <v>154.0625</v>
      </c>
      <c r="CA66" s="4">
        <f t="shared" si="44"/>
        <v>4.21875</v>
      </c>
      <c r="CB66" s="13">
        <f t="shared" si="45"/>
        <v>0.9784921096</v>
      </c>
      <c r="CC66" s="4">
        <f t="shared" si="46"/>
        <v>0.009511278449</v>
      </c>
      <c r="CD66" s="13"/>
      <c r="CE66" s="2">
        <f t="shared" si="61"/>
        <v>6</v>
      </c>
      <c r="CF66" s="4">
        <f t="shared" si="47"/>
        <v>18</v>
      </c>
      <c r="CG66" s="4">
        <f t="shared" si="48"/>
        <v>1.14</v>
      </c>
      <c r="CH66" s="4">
        <f>149.875-1/32</f>
        <v>149.84375</v>
      </c>
      <c r="CI66" s="4">
        <f>154.125</f>
        <v>154.125</v>
      </c>
      <c r="CJ66" s="4">
        <f t="shared" si="49"/>
        <v>4.28125</v>
      </c>
      <c r="CK66" s="13">
        <f t="shared" si="50"/>
        <v>0.9753916592</v>
      </c>
      <c r="CL66" s="4">
        <f t="shared" si="51"/>
        <v>0.01141692375</v>
      </c>
      <c r="CM66" s="13"/>
    </row>
    <row r="67">
      <c r="A67" s="2">
        <f t="shared" si="52"/>
        <v>6.5</v>
      </c>
      <c r="B67" s="4">
        <f t="shared" si="2"/>
        <v>19.5</v>
      </c>
      <c r="C67" s="4">
        <f t="shared" si="3"/>
        <v>1.23</v>
      </c>
      <c r="F67" s="4">
        <f t="shared" si="4"/>
        <v>0</v>
      </c>
      <c r="G67" s="13" t="str">
        <f t="shared" si="5"/>
        <v/>
      </c>
      <c r="H67" s="4" t="str">
        <f t="shared" si="6"/>
        <v/>
      </c>
      <c r="J67" s="2">
        <f t="shared" si="53"/>
        <v>6.5</v>
      </c>
      <c r="K67" s="29">
        <f t="shared" si="7"/>
        <v>19.5</v>
      </c>
      <c r="L67" s="29">
        <f t="shared" si="8"/>
        <v>1.23</v>
      </c>
      <c r="O67" s="4">
        <f t="shared" si="9"/>
        <v>0</v>
      </c>
      <c r="P67" s="13" t="str">
        <f t="shared" si="10"/>
        <v/>
      </c>
      <c r="Q67" s="4" t="str">
        <f t="shared" si="11"/>
        <v/>
      </c>
      <c r="S67" s="2">
        <f t="shared" si="54"/>
        <v>6.5</v>
      </c>
      <c r="T67" s="4">
        <f t="shared" si="12"/>
        <v>19.5</v>
      </c>
      <c r="U67" s="4">
        <f t="shared" si="13"/>
        <v>1.23</v>
      </c>
      <c r="X67" s="4">
        <f t="shared" si="14"/>
        <v>0</v>
      </c>
      <c r="Y67" s="13" t="str">
        <f t="shared" si="15"/>
        <v/>
      </c>
      <c r="Z67" s="4" t="str">
        <f t="shared" si="16"/>
        <v/>
      </c>
      <c r="AB67" s="2">
        <f t="shared" si="55"/>
        <v>6.5</v>
      </c>
      <c r="AC67" s="4">
        <f t="shared" si="17"/>
        <v>19.5</v>
      </c>
      <c r="AD67" s="4">
        <f t="shared" si="18"/>
        <v>1.23</v>
      </c>
      <c r="AG67" s="4">
        <f t="shared" si="19"/>
        <v>0</v>
      </c>
      <c r="AH67" s="13" t="str">
        <f t="shared" si="20"/>
        <v/>
      </c>
      <c r="AI67" s="4" t="str">
        <f t="shared" si="21"/>
        <v/>
      </c>
      <c r="AJ67" s="13"/>
      <c r="AK67" s="2">
        <f t="shared" si="56"/>
        <v>6.5</v>
      </c>
      <c r="AL67" s="4">
        <f t="shared" si="22"/>
        <v>19.5</v>
      </c>
      <c r="AM67" s="4">
        <f t="shared" si="23"/>
        <v>1.23</v>
      </c>
      <c r="AP67" s="4">
        <f t="shared" si="24"/>
        <v>0</v>
      </c>
      <c r="AQ67" s="13" t="str">
        <f t="shared" si="25"/>
        <v/>
      </c>
      <c r="AR67" s="4" t="str">
        <f t="shared" si="26"/>
        <v/>
      </c>
      <c r="AS67" s="13"/>
      <c r="AT67" s="2">
        <f t="shared" si="57"/>
        <v>6.5</v>
      </c>
      <c r="AU67" s="4">
        <f t="shared" si="27"/>
        <v>19.5</v>
      </c>
      <c r="AV67" s="4">
        <f t="shared" si="28"/>
        <v>1.17</v>
      </c>
      <c r="AY67" s="4">
        <f t="shared" si="29"/>
        <v>0</v>
      </c>
      <c r="AZ67" s="13" t="str">
        <f t="shared" si="30"/>
        <v/>
      </c>
      <c r="BA67" s="4" t="str">
        <f t="shared" si="31"/>
        <v/>
      </c>
      <c r="BB67" s="13"/>
      <c r="BC67" s="2">
        <f t="shared" si="58"/>
        <v>6.5</v>
      </c>
      <c r="BD67" s="4">
        <f t="shared" si="32"/>
        <v>19.5</v>
      </c>
      <c r="BE67" s="4">
        <f t="shared" si="33"/>
        <v>1.17</v>
      </c>
      <c r="BH67" s="4">
        <f t="shared" si="34"/>
        <v>0</v>
      </c>
      <c r="BI67" s="13" t="str">
        <f t="shared" si="35"/>
        <v/>
      </c>
      <c r="BJ67" s="4" t="str">
        <f t="shared" si="36"/>
        <v/>
      </c>
      <c r="BK67" s="13"/>
      <c r="BL67" s="2">
        <f t="shared" si="59"/>
        <v>6.5</v>
      </c>
      <c r="BM67" s="4">
        <f t="shared" si="37"/>
        <v>19.5</v>
      </c>
      <c r="BN67" s="4">
        <f t="shared" si="38"/>
        <v>1.17</v>
      </c>
      <c r="BQ67" s="4">
        <f t="shared" si="39"/>
        <v>0</v>
      </c>
      <c r="BR67" s="13" t="str">
        <f t="shared" si="40"/>
        <v/>
      </c>
      <c r="BS67" s="4" t="str">
        <f t="shared" si="41"/>
        <v/>
      </c>
      <c r="BT67" s="25"/>
      <c r="BU67" s="25"/>
      <c r="BV67" s="2">
        <f t="shared" si="60"/>
        <v>6.5</v>
      </c>
      <c r="BW67" s="4">
        <f t="shared" si="42"/>
        <v>19.5</v>
      </c>
      <c r="BX67" s="4">
        <f t="shared" si="43"/>
        <v>1.11</v>
      </c>
      <c r="CA67" s="4">
        <f t="shared" si="44"/>
        <v>0</v>
      </c>
      <c r="CB67" s="13" t="str">
        <f t="shared" si="45"/>
        <v/>
      </c>
      <c r="CC67" s="4" t="str">
        <f t="shared" si="46"/>
        <v/>
      </c>
      <c r="CD67" s="13"/>
      <c r="CE67" s="2">
        <f t="shared" si="61"/>
        <v>6.5</v>
      </c>
      <c r="CF67" s="4">
        <f t="shared" si="47"/>
        <v>19.5</v>
      </c>
      <c r="CG67" s="4">
        <f t="shared" si="48"/>
        <v>1.11</v>
      </c>
      <c r="CJ67" s="4">
        <f t="shared" si="49"/>
        <v>0</v>
      </c>
      <c r="CK67" s="13" t="str">
        <f t="shared" si="50"/>
        <v/>
      </c>
      <c r="CL67" s="4" t="str">
        <f t="shared" si="51"/>
        <v/>
      </c>
      <c r="CM67" s="13"/>
    </row>
    <row r="68">
      <c r="A68" s="2">
        <f t="shared" si="52"/>
        <v>7</v>
      </c>
      <c r="B68" s="4">
        <f t="shared" si="2"/>
        <v>21</v>
      </c>
      <c r="C68" s="4">
        <f t="shared" si="3"/>
        <v>1.2</v>
      </c>
      <c r="F68" s="4">
        <f t="shared" si="4"/>
        <v>0</v>
      </c>
      <c r="G68" s="13" t="str">
        <f t="shared" si="5"/>
        <v/>
      </c>
      <c r="H68" s="4" t="str">
        <f t="shared" si="6"/>
        <v/>
      </c>
      <c r="J68" s="2">
        <f t="shared" si="53"/>
        <v>7</v>
      </c>
      <c r="K68" s="29">
        <f t="shared" si="7"/>
        <v>21</v>
      </c>
      <c r="L68" s="29">
        <f t="shared" si="8"/>
        <v>1.2</v>
      </c>
      <c r="O68" s="4">
        <f t="shared" si="9"/>
        <v>0</v>
      </c>
      <c r="P68" s="13" t="str">
        <f t="shared" si="10"/>
        <v/>
      </c>
      <c r="Q68" s="4" t="str">
        <f t="shared" si="11"/>
        <v/>
      </c>
      <c r="S68" s="2">
        <f t="shared" si="54"/>
        <v>7</v>
      </c>
      <c r="T68" s="4">
        <f t="shared" si="12"/>
        <v>21</v>
      </c>
      <c r="U68" s="4">
        <f t="shared" si="13"/>
        <v>1.2</v>
      </c>
      <c r="V68" s="4">
        <f>149+13/16</f>
        <v>149.8125</v>
      </c>
      <c r="W68" s="4">
        <f>154+3/16</f>
        <v>154.1875</v>
      </c>
      <c r="X68" s="4">
        <f t="shared" si="14"/>
        <v>4.375</v>
      </c>
      <c r="Y68" s="13">
        <f t="shared" si="15"/>
        <v>0.9860132972</v>
      </c>
      <c r="Z68" s="4">
        <f t="shared" si="16"/>
        <v>0</v>
      </c>
      <c r="AB68" s="2">
        <f t="shared" si="55"/>
        <v>7</v>
      </c>
      <c r="AC68" s="4">
        <f t="shared" si="17"/>
        <v>21</v>
      </c>
      <c r="AD68" s="4">
        <f t="shared" si="18"/>
        <v>1.2</v>
      </c>
      <c r="AE68" s="4">
        <f>149+13/16</f>
        <v>149.8125</v>
      </c>
      <c r="AF68" s="4">
        <f>154.125+1/32</f>
        <v>154.15625</v>
      </c>
      <c r="AG68" s="4">
        <f t="shared" si="19"/>
        <v>4.34375</v>
      </c>
      <c r="AH68" s="13">
        <f t="shared" si="20"/>
        <v>0.9824855102</v>
      </c>
      <c r="AI68" s="4">
        <f t="shared" si="21"/>
        <v>0</v>
      </c>
      <c r="AJ68" s="13"/>
      <c r="AK68" s="2">
        <f t="shared" si="56"/>
        <v>7</v>
      </c>
      <c r="AL68" s="4">
        <f t="shared" si="22"/>
        <v>21</v>
      </c>
      <c r="AM68" s="4">
        <f t="shared" si="23"/>
        <v>1.2</v>
      </c>
      <c r="AN68" s="4">
        <f>149.875</f>
        <v>149.875</v>
      </c>
      <c r="AO68" s="2">
        <v>154.125</v>
      </c>
      <c r="AP68" s="4">
        <f t="shared" si="24"/>
        <v>4.25</v>
      </c>
      <c r="AQ68" s="13">
        <f t="shared" si="25"/>
        <v>0.982109468</v>
      </c>
      <c r="AR68" s="4">
        <f t="shared" si="26"/>
        <v>0</v>
      </c>
      <c r="AS68" s="13"/>
      <c r="AT68" s="2">
        <f t="shared" si="57"/>
        <v>7</v>
      </c>
      <c r="AU68" s="4">
        <f t="shared" si="27"/>
        <v>21</v>
      </c>
      <c r="AV68" s="4">
        <f t="shared" si="28"/>
        <v>1.14</v>
      </c>
      <c r="AW68" s="4">
        <f>149.875</f>
        <v>149.875</v>
      </c>
      <c r="AX68" s="4">
        <f>154+1/16</f>
        <v>154.0625</v>
      </c>
      <c r="AY68" s="4">
        <f t="shared" si="29"/>
        <v>4.1875</v>
      </c>
      <c r="AZ68" s="13">
        <f t="shared" si="30"/>
        <v>0.9646530752</v>
      </c>
      <c r="BA68" s="4">
        <f t="shared" si="31"/>
        <v>0.01629888212</v>
      </c>
      <c r="BB68" s="13"/>
      <c r="BC68" s="2">
        <f t="shared" si="58"/>
        <v>7</v>
      </c>
      <c r="BD68" s="4">
        <f t="shared" si="32"/>
        <v>21</v>
      </c>
      <c r="BE68" s="4">
        <f t="shared" si="33"/>
        <v>1.14</v>
      </c>
      <c r="BF68" s="4">
        <f>149.875+1/32</f>
        <v>149.90625</v>
      </c>
      <c r="BG68" s="4">
        <f>154+1/32</f>
        <v>154.03125</v>
      </c>
      <c r="BH68" s="4">
        <f t="shared" si="34"/>
        <v>4.125</v>
      </c>
      <c r="BI68" s="13">
        <f t="shared" si="35"/>
        <v>0.9574271078</v>
      </c>
      <c r="BJ68" s="4">
        <f t="shared" si="36"/>
        <v>0.01907017208</v>
      </c>
      <c r="BK68" s="13"/>
      <c r="BL68" s="2">
        <f t="shared" si="59"/>
        <v>7</v>
      </c>
      <c r="BM68" s="4">
        <f t="shared" si="37"/>
        <v>21</v>
      </c>
      <c r="BN68" s="4">
        <f t="shared" si="38"/>
        <v>1.14</v>
      </c>
      <c r="BO68" s="4">
        <f>149.875</f>
        <v>149.875</v>
      </c>
      <c r="BP68" s="4">
        <f>154+1/16</f>
        <v>154.0625</v>
      </c>
      <c r="BQ68" s="4">
        <f t="shared" si="39"/>
        <v>4.1875</v>
      </c>
      <c r="BR68" s="13">
        <f t="shared" si="40"/>
        <v>0.9646530752</v>
      </c>
      <c r="BS68" s="4">
        <f t="shared" si="41"/>
        <v>0.01697007707</v>
      </c>
      <c r="BT68" s="25"/>
      <c r="BU68" s="25"/>
      <c r="BV68" s="2">
        <f t="shared" si="60"/>
        <v>7</v>
      </c>
      <c r="BW68" s="4">
        <f t="shared" si="42"/>
        <v>21</v>
      </c>
      <c r="BX68" s="4">
        <f t="shared" si="43"/>
        <v>1.08</v>
      </c>
      <c r="BY68" s="4">
        <f>149.875</f>
        <v>149.875</v>
      </c>
      <c r="BZ68" s="4">
        <f>154+1/16</f>
        <v>154.0625</v>
      </c>
      <c r="CA68" s="4">
        <f t="shared" si="44"/>
        <v>4.1875</v>
      </c>
      <c r="CB68" s="13">
        <f t="shared" si="45"/>
        <v>0.9748613286</v>
      </c>
      <c r="CC68" s="4">
        <f t="shared" si="46"/>
        <v>0.01168151285</v>
      </c>
      <c r="CD68" s="13"/>
      <c r="CE68" s="2">
        <f t="shared" si="61"/>
        <v>7</v>
      </c>
      <c r="CF68" s="4">
        <f t="shared" si="47"/>
        <v>21</v>
      </c>
      <c r="CG68" s="4">
        <f t="shared" si="48"/>
        <v>1.08</v>
      </c>
      <c r="CH68" s="4">
        <f>149.875</f>
        <v>149.875</v>
      </c>
      <c r="CI68" s="4">
        <f>154.125-1/32</f>
        <v>154.09375</v>
      </c>
      <c r="CJ68" s="4">
        <f t="shared" si="49"/>
        <v>4.21875</v>
      </c>
      <c r="CK68" s="13">
        <f t="shared" si="50"/>
        <v>0.9682458366</v>
      </c>
      <c r="CL68" s="4">
        <f t="shared" si="51"/>
        <v>0.01281486561</v>
      </c>
      <c r="CM68" s="13"/>
    </row>
    <row r="69">
      <c r="A69" s="2">
        <f t="shared" si="52"/>
        <v>7.5</v>
      </c>
      <c r="B69" s="4">
        <f t="shared" si="2"/>
        <v>22.5</v>
      </c>
      <c r="C69" s="4">
        <f t="shared" si="3"/>
        <v>1.17</v>
      </c>
      <c r="F69" s="4">
        <f t="shared" si="4"/>
        <v>0</v>
      </c>
      <c r="G69" s="13" t="str">
        <f t="shared" si="5"/>
        <v/>
      </c>
      <c r="H69" s="4" t="str">
        <f t="shared" si="6"/>
        <v/>
      </c>
      <c r="J69" s="2">
        <f t="shared" si="53"/>
        <v>7.5</v>
      </c>
      <c r="K69" s="29">
        <f t="shared" si="7"/>
        <v>22.5</v>
      </c>
      <c r="L69" s="29">
        <f t="shared" si="8"/>
        <v>1.17</v>
      </c>
      <c r="O69" s="4">
        <f t="shared" si="9"/>
        <v>0</v>
      </c>
      <c r="P69" s="13" t="str">
        <f t="shared" si="10"/>
        <v/>
      </c>
      <c r="Q69" s="4" t="str">
        <f t="shared" si="11"/>
        <v/>
      </c>
      <c r="S69" s="2">
        <f t="shared" si="54"/>
        <v>7.5</v>
      </c>
      <c r="T69" s="4">
        <f t="shared" si="12"/>
        <v>22.5</v>
      </c>
      <c r="U69" s="4">
        <f t="shared" si="13"/>
        <v>1.17</v>
      </c>
      <c r="X69" s="4">
        <f t="shared" si="14"/>
        <v>0</v>
      </c>
      <c r="Y69" s="13" t="str">
        <f t="shared" si="15"/>
        <v/>
      </c>
      <c r="Z69" s="4" t="str">
        <f t="shared" si="16"/>
        <v/>
      </c>
      <c r="AB69" s="2">
        <f t="shared" si="55"/>
        <v>7.5</v>
      </c>
      <c r="AC69" s="4">
        <f t="shared" si="17"/>
        <v>22.5</v>
      </c>
      <c r="AD69" s="4">
        <f t="shared" si="18"/>
        <v>1.17</v>
      </c>
      <c r="AG69" s="4">
        <f t="shared" si="19"/>
        <v>0</v>
      </c>
      <c r="AH69" s="13" t="str">
        <f t="shared" si="20"/>
        <v/>
      </c>
      <c r="AI69" s="4" t="str">
        <f t="shared" si="21"/>
        <v/>
      </c>
      <c r="AJ69" s="13"/>
      <c r="AK69" s="2">
        <f t="shared" si="56"/>
        <v>7.5</v>
      </c>
      <c r="AL69" s="4">
        <f t="shared" si="22"/>
        <v>22.5</v>
      </c>
      <c r="AM69" s="4">
        <f t="shared" si="23"/>
        <v>1.17</v>
      </c>
      <c r="AP69" s="4">
        <f t="shared" si="24"/>
        <v>0</v>
      </c>
      <c r="AQ69" s="13" t="str">
        <f t="shared" si="25"/>
        <v/>
      </c>
      <c r="AR69" s="4" t="str">
        <f t="shared" si="26"/>
        <v/>
      </c>
      <c r="AS69" s="13"/>
      <c r="AT69" s="2">
        <f t="shared" si="57"/>
        <v>7.5</v>
      </c>
      <c r="AU69" s="4">
        <f t="shared" si="27"/>
        <v>22.5</v>
      </c>
      <c r="AV69" s="4">
        <f t="shared" si="28"/>
        <v>1.11</v>
      </c>
      <c r="AY69" s="4">
        <f t="shared" si="29"/>
        <v>0</v>
      </c>
      <c r="AZ69" s="13" t="str">
        <f t="shared" si="30"/>
        <v/>
      </c>
      <c r="BA69" s="4" t="str">
        <f t="shared" si="31"/>
        <v/>
      </c>
      <c r="BB69" s="13"/>
      <c r="BC69" s="2">
        <f t="shared" si="58"/>
        <v>7.5</v>
      </c>
      <c r="BD69" s="4">
        <f t="shared" si="32"/>
        <v>22.5</v>
      </c>
      <c r="BE69" s="4">
        <f t="shared" si="33"/>
        <v>1.11</v>
      </c>
      <c r="BH69" s="4">
        <f t="shared" si="34"/>
        <v>0</v>
      </c>
      <c r="BI69" s="13" t="str">
        <f t="shared" si="35"/>
        <v/>
      </c>
      <c r="BJ69" s="4" t="str">
        <f t="shared" si="36"/>
        <v/>
      </c>
      <c r="BK69" s="13"/>
      <c r="BL69" s="2">
        <f t="shared" si="59"/>
        <v>7.5</v>
      </c>
      <c r="BM69" s="4">
        <f t="shared" si="37"/>
        <v>22.5</v>
      </c>
      <c r="BN69" s="4">
        <f t="shared" si="38"/>
        <v>1.11</v>
      </c>
      <c r="BQ69" s="4">
        <f t="shared" si="39"/>
        <v>0</v>
      </c>
      <c r="BR69" s="13" t="str">
        <f t="shared" si="40"/>
        <v/>
      </c>
      <c r="BS69" s="4" t="str">
        <f t="shared" si="41"/>
        <v/>
      </c>
      <c r="BT69" s="25"/>
      <c r="BU69" s="25"/>
      <c r="BV69" s="2">
        <f t="shared" si="60"/>
        <v>7.5</v>
      </c>
      <c r="BW69" s="4">
        <f t="shared" si="42"/>
        <v>22.5</v>
      </c>
      <c r="BX69" s="4">
        <f t="shared" si="43"/>
        <v>1.05</v>
      </c>
      <c r="CA69" s="4">
        <f t="shared" si="44"/>
        <v>0</v>
      </c>
      <c r="CB69" s="13" t="str">
        <f t="shared" si="45"/>
        <v/>
      </c>
      <c r="CC69" s="4" t="str">
        <f t="shared" si="46"/>
        <v/>
      </c>
      <c r="CD69" s="13"/>
      <c r="CE69" s="2">
        <f t="shared" si="61"/>
        <v>7.5</v>
      </c>
      <c r="CF69" s="4">
        <f t="shared" si="47"/>
        <v>22.5</v>
      </c>
      <c r="CG69" s="4">
        <f t="shared" si="48"/>
        <v>1.05</v>
      </c>
      <c r="CJ69" s="4">
        <f t="shared" si="49"/>
        <v>0</v>
      </c>
      <c r="CK69" s="13" t="str">
        <f t="shared" si="50"/>
        <v/>
      </c>
      <c r="CL69" s="4" t="str">
        <f t="shared" si="51"/>
        <v/>
      </c>
      <c r="CM69" s="13"/>
    </row>
    <row r="70">
      <c r="A70" s="2">
        <f t="shared" si="52"/>
        <v>8</v>
      </c>
      <c r="B70" s="4">
        <f t="shared" si="2"/>
        <v>24</v>
      </c>
      <c r="C70" s="4">
        <f t="shared" si="3"/>
        <v>1.14</v>
      </c>
      <c r="F70" s="4">
        <f t="shared" si="4"/>
        <v>0</v>
      </c>
      <c r="G70" s="13" t="str">
        <f t="shared" si="5"/>
        <v/>
      </c>
      <c r="H70" s="4" t="str">
        <f t="shared" si="6"/>
        <v/>
      </c>
      <c r="J70" s="2">
        <f t="shared" si="53"/>
        <v>8</v>
      </c>
      <c r="K70" s="29">
        <f t="shared" si="7"/>
        <v>24</v>
      </c>
      <c r="L70" s="29">
        <f t="shared" si="8"/>
        <v>1.14</v>
      </c>
      <c r="O70" s="4">
        <f t="shared" si="9"/>
        <v>0</v>
      </c>
      <c r="P70" s="13" t="str">
        <f t="shared" si="10"/>
        <v/>
      </c>
      <c r="Q70" s="4" t="str">
        <f t="shared" si="11"/>
        <v/>
      </c>
      <c r="S70" s="2">
        <f t="shared" si="54"/>
        <v>8</v>
      </c>
      <c r="T70" s="4">
        <f t="shared" si="12"/>
        <v>24</v>
      </c>
      <c r="U70" s="4">
        <f t="shared" si="13"/>
        <v>1.14</v>
      </c>
      <c r="V70" s="4">
        <f>149+13/16</f>
        <v>149.8125</v>
      </c>
      <c r="W70" s="4">
        <f>154+3/16-1/32</f>
        <v>154.15625</v>
      </c>
      <c r="X70" s="4">
        <f t="shared" si="14"/>
        <v>4.34375</v>
      </c>
      <c r="Y70" s="13">
        <f t="shared" si="15"/>
        <v>0.9824855102</v>
      </c>
      <c r="Z70" s="4">
        <f t="shared" si="16"/>
        <v>0</v>
      </c>
      <c r="AB70" s="2">
        <f t="shared" si="55"/>
        <v>8</v>
      </c>
      <c r="AC70" s="4">
        <f t="shared" si="17"/>
        <v>24</v>
      </c>
      <c r="AD70" s="4">
        <f t="shared" si="18"/>
        <v>1.14</v>
      </c>
      <c r="AE70" s="4">
        <f>149.875-1/32</f>
        <v>149.84375</v>
      </c>
      <c r="AF70" s="4">
        <f>154.125+1/32</f>
        <v>154.15625</v>
      </c>
      <c r="AG70" s="4">
        <f t="shared" si="19"/>
        <v>4.3125</v>
      </c>
      <c r="AH70" s="13">
        <f t="shared" si="20"/>
        <v>0.9789450104</v>
      </c>
      <c r="AI70" s="4">
        <f t="shared" si="21"/>
        <v>0.0100032054</v>
      </c>
      <c r="AJ70" s="13"/>
      <c r="AK70" s="2">
        <f t="shared" si="56"/>
        <v>8</v>
      </c>
      <c r="AL70" s="4">
        <f t="shared" si="22"/>
        <v>24</v>
      </c>
      <c r="AM70" s="4">
        <f t="shared" si="23"/>
        <v>1.14</v>
      </c>
      <c r="AN70" s="4">
        <f>149.875+1/32</f>
        <v>149.90625</v>
      </c>
      <c r="AO70" s="4">
        <f>154.125-1/32</f>
        <v>154.09375</v>
      </c>
      <c r="AP70" s="4">
        <f t="shared" si="24"/>
        <v>4.1875</v>
      </c>
      <c r="AQ70" s="13">
        <f t="shared" si="25"/>
        <v>0.9748613286</v>
      </c>
      <c r="AR70" s="4">
        <f t="shared" si="26"/>
        <v>0.01165608182</v>
      </c>
      <c r="AS70" s="13"/>
      <c r="AT70" s="2">
        <f t="shared" si="57"/>
        <v>8</v>
      </c>
      <c r="AU70" s="4">
        <f t="shared" si="27"/>
        <v>24</v>
      </c>
      <c r="AV70" s="4">
        <f t="shared" si="28"/>
        <v>1.08</v>
      </c>
      <c r="AW70" s="4">
        <f>150-1/16</f>
        <v>149.9375</v>
      </c>
      <c r="AX70" s="4">
        <f>154+1/32</f>
        <v>154.03125</v>
      </c>
      <c r="AY70" s="4">
        <f t="shared" si="29"/>
        <v>4.09375</v>
      </c>
      <c r="AZ70" s="13">
        <f t="shared" si="30"/>
        <v>0.9537935952</v>
      </c>
      <c r="BA70" s="4">
        <f t="shared" si="31"/>
        <v>0.01871035225</v>
      </c>
      <c r="BB70" s="13"/>
      <c r="BC70" s="2">
        <f t="shared" si="58"/>
        <v>8</v>
      </c>
      <c r="BD70" s="4">
        <f t="shared" si="32"/>
        <v>24</v>
      </c>
      <c r="BE70" s="4">
        <f t="shared" si="33"/>
        <v>1.08</v>
      </c>
      <c r="BF70" s="4">
        <f>150-1/32</f>
        <v>149.96875</v>
      </c>
      <c r="BG70" s="2">
        <v>154.0</v>
      </c>
      <c r="BH70" s="4">
        <f t="shared" si="34"/>
        <v>4.03125</v>
      </c>
      <c r="BI70" s="13">
        <f t="shared" si="35"/>
        <v>0.9464847243</v>
      </c>
      <c r="BJ70" s="4">
        <f t="shared" si="36"/>
        <v>0.02192696003</v>
      </c>
      <c r="BK70" s="13"/>
      <c r="BL70" s="2">
        <f t="shared" si="59"/>
        <v>8</v>
      </c>
      <c r="BM70" s="4">
        <f t="shared" si="37"/>
        <v>24</v>
      </c>
      <c r="BN70" s="4">
        <f t="shared" si="38"/>
        <v>1.08</v>
      </c>
      <c r="BO70" s="4">
        <f>150-1/16</f>
        <v>149.9375</v>
      </c>
      <c r="BP70" s="2">
        <v>154.0</v>
      </c>
      <c r="BQ70" s="4">
        <f t="shared" si="39"/>
        <v>4.0625</v>
      </c>
      <c r="BR70" s="13">
        <f t="shared" si="40"/>
        <v>0.9501461876</v>
      </c>
      <c r="BS70" s="4">
        <f t="shared" si="41"/>
        <v>0.01875034328</v>
      </c>
      <c r="BT70" s="25"/>
      <c r="BU70" s="25"/>
      <c r="BV70" s="2">
        <f t="shared" si="60"/>
        <v>8</v>
      </c>
      <c r="BW70" s="4">
        <f t="shared" si="42"/>
        <v>24</v>
      </c>
      <c r="BX70" s="4">
        <f t="shared" si="43"/>
        <v>1.02</v>
      </c>
      <c r="BY70" s="4">
        <f>149.875+1/32</f>
        <v>149.90625</v>
      </c>
      <c r="BZ70" s="2">
        <v>154.0</v>
      </c>
      <c r="CA70" s="4">
        <f t="shared" si="44"/>
        <v>4.09375</v>
      </c>
      <c r="CB70" s="13">
        <f t="shared" si="45"/>
        <v>0.9638869302</v>
      </c>
      <c r="CC70" s="4">
        <f t="shared" si="46"/>
        <v>0.01360779582</v>
      </c>
      <c r="CD70" s="13"/>
      <c r="CE70" s="2">
        <f t="shared" si="61"/>
        <v>8</v>
      </c>
      <c r="CF70" s="4">
        <f t="shared" si="47"/>
        <v>24</v>
      </c>
      <c r="CG70" s="4">
        <f t="shared" si="48"/>
        <v>1.02</v>
      </c>
      <c r="CH70" s="4">
        <f>149.875</f>
        <v>149.875</v>
      </c>
      <c r="CI70" s="4">
        <f>154+1/16</f>
        <v>154.0625</v>
      </c>
      <c r="CJ70" s="4">
        <f t="shared" si="49"/>
        <v>4.1875</v>
      </c>
      <c r="CK70" s="13">
        <f t="shared" si="50"/>
        <v>0.9646530752</v>
      </c>
      <c r="CL70" s="4">
        <f t="shared" si="51"/>
        <v>0.01512736116</v>
      </c>
      <c r="CM70" s="13"/>
    </row>
    <row r="71">
      <c r="A71" s="2">
        <f t="shared" si="52"/>
        <v>8.5</v>
      </c>
      <c r="B71" s="4">
        <f t="shared" si="2"/>
        <v>25.5</v>
      </c>
      <c r="C71" s="4">
        <f t="shared" si="3"/>
        <v>1.11</v>
      </c>
      <c r="F71" s="4">
        <f t="shared" si="4"/>
        <v>0</v>
      </c>
      <c r="G71" s="26"/>
      <c r="H71" s="4" t="str">
        <f t="shared" si="6"/>
        <v/>
      </c>
      <c r="J71" s="2">
        <f t="shared" si="53"/>
        <v>8.5</v>
      </c>
      <c r="K71" s="29">
        <f t="shared" si="7"/>
        <v>25.5</v>
      </c>
      <c r="L71" s="29">
        <f t="shared" si="8"/>
        <v>1.11</v>
      </c>
      <c r="O71" s="4">
        <f t="shared" si="9"/>
        <v>0</v>
      </c>
      <c r="P71" s="26"/>
      <c r="Q71" s="4" t="str">
        <f t="shared" si="11"/>
        <v/>
      </c>
      <c r="S71" s="2">
        <f t="shared" si="54"/>
        <v>8.5</v>
      </c>
      <c r="T71" s="4">
        <f t="shared" si="12"/>
        <v>25.5</v>
      </c>
      <c r="U71" s="4">
        <f t="shared" si="13"/>
        <v>1.11</v>
      </c>
      <c r="X71" s="4">
        <f t="shared" si="14"/>
        <v>0</v>
      </c>
      <c r="Y71" s="26"/>
      <c r="Z71" s="4" t="str">
        <f t="shared" si="16"/>
        <v/>
      </c>
      <c r="AB71" s="2">
        <f t="shared" si="55"/>
        <v>8.5</v>
      </c>
      <c r="AC71" s="4">
        <f t="shared" si="17"/>
        <v>25.5</v>
      </c>
      <c r="AD71" s="4">
        <f t="shared" si="18"/>
        <v>1.11</v>
      </c>
      <c r="AG71" s="4">
        <f t="shared" si="19"/>
        <v>0</v>
      </c>
      <c r="AH71" s="26"/>
      <c r="AI71" s="4" t="str">
        <f t="shared" si="21"/>
        <v/>
      </c>
      <c r="AJ71" s="13"/>
      <c r="AK71" s="2">
        <f t="shared" si="56"/>
        <v>8.5</v>
      </c>
      <c r="AL71" s="4">
        <f t="shared" si="22"/>
        <v>25.5</v>
      </c>
      <c r="AM71" s="4">
        <f t="shared" si="23"/>
        <v>1.11</v>
      </c>
      <c r="AP71" s="4">
        <f t="shared" si="24"/>
        <v>0</v>
      </c>
      <c r="AQ71" s="26"/>
      <c r="AR71" s="4" t="str">
        <f t="shared" si="26"/>
        <v/>
      </c>
      <c r="AS71" s="13"/>
      <c r="AT71" s="2">
        <f t="shared" si="57"/>
        <v>8.5</v>
      </c>
      <c r="AU71" s="4">
        <f t="shared" si="27"/>
        <v>25.5</v>
      </c>
      <c r="AV71" s="4">
        <f t="shared" si="28"/>
        <v>1.05</v>
      </c>
      <c r="AY71" s="4">
        <f t="shared" si="29"/>
        <v>0</v>
      </c>
      <c r="AZ71" s="26"/>
      <c r="BA71" s="4" t="str">
        <f t="shared" si="31"/>
        <v/>
      </c>
      <c r="BB71" s="13"/>
      <c r="BC71" s="2">
        <f t="shared" si="58"/>
        <v>8.5</v>
      </c>
      <c r="BD71" s="4">
        <f t="shared" si="32"/>
        <v>25.5</v>
      </c>
      <c r="BE71" s="4">
        <f t="shared" si="33"/>
        <v>1.05</v>
      </c>
      <c r="BH71" s="4">
        <f t="shared" si="34"/>
        <v>0</v>
      </c>
      <c r="BI71" s="26"/>
      <c r="BJ71" s="4" t="str">
        <f t="shared" si="36"/>
        <v/>
      </c>
      <c r="BK71" s="13"/>
      <c r="BL71" s="2">
        <f t="shared" si="59"/>
        <v>8.5</v>
      </c>
      <c r="BM71" s="4">
        <f t="shared" si="37"/>
        <v>25.5</v>
      </c>
      <c r="BN71" s="4">
        <f t="shared" si="38"/>
        <v>1.05</v>
      </c>
      <c r="BQ71" s="4">
        <f t="shared" si="39"/>
        <v>0</v>
      </c>
      <c r="BR71" s="26"/>
      <c r="BS71" s="4" t="str">
        <f t="shared" si="41"/>
        <v/>
      </c>
      <c r="BT71" s="25"/>
      <c r="BU71" s="25"/>
      <c r="BV71" s="2">
        <f t="shared" si="60"/>
        <v>8.5</v>
      </c>
      <c r="BW71" s="4">
        <f t="shared" si="42"/>
        <v>25.5</v>
      </c>
      <c r="BX71" s="4">
        <f t="shared" si="43"/>
        <v>0.99</v>
      </c>
      <c r="CA71" s="4">
        <f t="shared" si="44"/>
        <v>0</v>
      </c>
      <c r="CB71" s="26"/>
      <c r="CC71" s="4" t="str">
        <f t="shared" si="46"/>
        <v/>
      </c>
      <c r="CD71" s="13"/>
      <c r="CE71" s="2">
        <f t="shared" si="61"/>
        <v>8.5</v>
      </c>
      <c r="CF71" s="4">
        <f t="shared" si="47"/>
        <v>25.5</v>
      </c>
      <c r="CG71" s="4">
        <f t="shared" si="48"/>
        <v>0.99</v>
      </c>
      <c r="CJ71" s="4">
        <f t="shared" si="49"/>
        <v>0</v>
      </c>
      <c r="CK71" s="26"/>
      <c r="CL71" s="4" t="str">
        <f t="shared" si="51"/>
        <v/>
      </c>
      <c r="CM71" s="13"/>
    </row>
    <row r="72">
      <c r="A72" s="2">
        <f t="shared" si="52"/>
        <v>9</v>
      </c>
      <c r="B72" s="4">
        <f t="shared" si="2"/>
        <v>27</v>
      </c>
      <c r="C72" s="4">
        <f t="shared" si="3"/>
        <v>1.08</v>
      </c>
      <c r="F72" s="4">
        <f t="shared" si="4"/>
        <v>0</v>
      </c>
      <c r="G72" s="13" t="str">
        <f t="shared" ref="G72:G174" si="62">if(ISBLANK(E72), , if(E72&lt;D72,-sqrt(-F72/B$18), sqrt(F72/B$18)))</f>
        <v/>
      </c>
      <c r="H72" s="4" t="str">
        <f t="shared" si="6"/>
        <v/>
      </c>
      <c r="J72" s="2">
        <f t="shared" si="53"/>
        <v>9</v>
      </c>
      <c r="K72" s="29">
        <f t="shared" si="7"/>
        <v>27</v>
      </c>
      <c r="L72" s="29">
        <f t="shared" si="8"/>
        <v>1.08</v>
      </c>
      <c r="O72" s="4">
        <f t="shared" si="9"/>
        <v>0</v>
      </c>
      <c r="P72" s="13" t="str">
        <f t="shared" ref="P72:P174" si="63">if(ISBLANK(N72), , if(N72&lt;M72,-sqrt(-O72/K$18), sqrt(O72/K$18)))</f>
        <v/>
      </c>
      <c r="Q72" s="4" t="str">
        <f t="shared" si="11"/>
        <v/>
      </c>
      <c r="S72" s="2">
        <f t="shared" si="54"/>
        <v>9</v>
      </c>
      <c r="T72" s="4">
        <f t="shared" si="12"/>
        <v>27</v>
      </c>
      <c r="U72" s="4">
        <f t="shared" si="13"/>
        <v>1.08</v>
      </c>
      <c r="V72" s="4">
        <f>149.875-1/32</f>
        <v>149.84375</v>
      </c>
      <c r="W72" s="4">
        <f>154.125</f>
        <v>154.125</v>
      </c>
      <c r="X72" s="4">
        <f t="shared" si="14"/>
        <v>4.28125</v>
      </c>
      <c r="Y72" s="13">
        <f t="shared" ref="Y72:Y174" si="64">if(ISBLANK(W72), , if(W72&lt;V72,-sqrt(-X72/T$18), sqrt(X72/T$18)))</f>
        <v>0.9753916592</v>
      </c>
      <c r="Z72" s="4">
        <f t="shared" si="16"/>
        <v>0.01079773159</v>
      </c>
      <c r="AB72" s="2">
        <f t="shared" si="55"/>
        <v>9</v>
      </c>
      <c r="AC72" s="4">
        <f t="shared" si="17"/>
        <v>27</v>
      </c>
      <c r="AD72" s="4">
        <f t="shared" si="18"/>
        <v>1.08</v>
      </c>
      <c r="AE72" s="4">
        <f>149.875</f>
        <v>149.875</v>
      </c>
      <c r="AF72" s="2">
        <v>154.125</v>
      </c>
      <c r="AG72" s="4">
        <f t="shared" si="19"/>
        <v>4.25</v>
      </c>
      <c r="AH72" s="13">
        <f t="shared" ref="AH72:AH174" si="65">if(ISBLANK(AF72), , if(AF72&lt;AE72,-sqrt(-AG72/AC$18), sqrt(AG72/AC$18)))</f>
        <v>0.9718253158</v>
      </c>
      <c r="AI72" s="4">
        <f t="shared" si="21"/>
        <v>0.01341089185</v>
      </c>
      <c r="AJ72" s="13"/>
      <c r="AK72" s="2">
        <f t="shared" si="56"/>
        <v>9</v>
      </c>
      <c r="AL72" s="4">
        <f t="shared" si="22"/>
        <v>27</v>
      </c>
      <c r="AM72" s="4">
        <f t="shared" si="23"/>
        <v>1.08</v>
      </c>
      <c r="AN72" s="4">
        <f>150-1/16</f>
        <v>149.9375</v>
      </c>
      <c r="AO72" s="4">
        <f>154+1/16</f>
        <v>154.0625</v>
      </c>
      <c r="AP72" s="4">
        <f t="shared" si="24"/>
        <v>4.125</v>
      </c>
      <c r="AQ72" s="13">
        <f t="shared" ref="AQ72:AQ174" si="66">if(ISBLANK(AO72), , if(AO72&lt;AN72,-sqrt(-AP72/AL$18), sqrt(AP72/AL$18)))</f>
        <v>0.9675588937</v>
      </c>
      <c r="AR72" s="4">
        <f t="shared" si="26"/>
        <v>0.01503896475</v>
      </c>
      <c r="AS72" s="13"/>
      <c r="AT72" s="2">
        <f t="shared" si="57"/>
        <v>9</v>
      </c>
      <c r="AU72" s="4">
        <f t="shared" si="27"/>
        <v>27</v>
      </c>
      <c r="AV72" s="4">
        <f t="shared" si="28"/>
        <v>1.02</v>
      </c>
      <c r="AW72" s="4">
        <f>150-1/32</f>
        <v>149.96875</v>
      </c>
      <c r="AX72" s="2">
        <v>154.0</v>
      </c>
      <c r="AY72" s="4">
        <f t="shared" si="29"/>
        <v>4.03125</v>
      </c>
      <c r="AZ72" s="13">
        <f t="shared" ref="AZ72:AZ174" si="67">if(ISBLANK(AX72), , if(AX72&lt;AW72,-sqrt(-AY72/AU$18), sqrt(AY72/AU$18)))</f>
        <v>0.9464847243</v>
      </c>
      <c r="BA72" s="4">
        <f t="shared" si="31"/>
        <v>0.02067083613</v>
      </c>
      <c r="BB72" s="13"/>
      <c r="BC72" s="2">
        <f t="shared" si="58"/>
        <v>9</v>
      </c>
      <c r="BD72" s="4">
        <f t="shared" si="32"/>
        <v>27</v>
      </c>
      <c r="BE72" s="4">
        <f t="shared" si="33"/>
        <v>1.02</v>
      </c>
      <c r="BF72" s="2">
        <v>150.0</v>
      </c>
      <c r="BG72" s="4">
        <f>154-1/16</f>
        <v>153.9375</v>
      </c>
      <c r="BH72" s="4">
        <f t="shared" si="34"/>
        <v>3.9375</v>
      </c>
      <c r="BI72" s="13">
        <f t="shared" ref="BI72:BI174" si="68">if(ISBLANK(BG72), , if(BG72&lt;BF72,-sqrt(-BH72/BD$18), sqrt(BH72/BD$18)))</f>
        <v>0.9354143467</v>
      </c>
      <c r="BJ72" s="4">
        <f t="shared" si="36"/>
        <v>0.02371241431</v>
      </c>
      <c r="BK72" s="13"/>
      <c r="BL72" s="2">
        <f t="shared" si="59"/>
        <v>9</v>
      </c>
      <c r="BM72" s="4">
        <f t="shared" si="37"/>
        <v>27</v>
      </c>
      <c r="BN72" s="4">
        <f t="shared" si="38"/>
        <v>1.02</v>
      </c>
      <c r="BO72" s="4">
        <f>150-1/16</f>
        <v>149.9375</v>
      </c>
      <c r="BP72" s="2">
        <v>154.0</v>
      </c>
      <c r="BQ72" s="4">
        <f t="shared" si="39"/>
        <v>4.0625</v>
      </c>
      <c r="BR72" s="13">
        <f t="shared" ref="BR72:BR174" si="69">if(ISBLANK(BP72), , if(BP72&lt;BO72,-sqrt(-BQ72/BM$18), sqrt(BQ72/BM$18)))</f>
        <v>0.9501461876</v>
      </c>
      <c r="BS72" s="4">
        <f t="shared" si="41"/>
        <v>0.02003963222</v>
      </c>
      <c r="BT72" s="25"/>
      <c r="BU72" s="25"/>
      <c r="BV72" s="2">
        <f t="shared" si="60"/>
        <v>9</v>
      </c>
      <c r="BW72" s="4">
        <f t="shared" si="42"/>
        <v>27</v>
      </c>
      <c r="BX72" s="4">
        <f t="shared" si="43"/>
        <v>0.96</v>
      </c>
      <c r="BY72" s="4">
        <f>150-1/16</f>
        <v>149.9375</v>
      </c>
      <c r="BZ72" s="4">
        <f>154</f>
        <v>154</v>
      </c>
      <c r="CA72" s="4">
        <f t="shared" si="44"/>
        <v>4.0625</v>
      </c>
      <c r="CB72" s="13">
        <f t="shared" ref="CB72:CB174" si="70">if(ISBLANK(BZ72), , if(BZ72&lt;BY72,-sqrt(-CA72/BW$18), sqrt(CA72/BW$18)))</f>
        <v>0.9602009246</v>
      </c>
      <c r="CC72" s="4">
        <f t="shared" si="46"/>
        <v>0.01568529109</v>
      </c>
      <c r="CD72" s="13"/>
      <c r="CE72" s="2">
        <f t="shared" si="61"/>
        <v>9</v>
      </c>
      <c r="CF72" s="4">
        <f t="shared" si="47"/>
        <v>27</v>
      </c>
      <c r="CG72" s="4">
        <f t="shared" si="48"/>
        <v>0.96</v>
      </c>
      <c r="CH72" s="4">
        <f>150-1/16</f>
        <v>149.9375</v>
      </c>
      <c r="CI72" s="2">
        <v>154.0</v>
      </c>
      <c r="CJ72" s="4">
        <f t="shared" si="49"/>
        <v>4.0625</v>
      </c>
      <c r="CK72" s="13">
        <f t="shared" ref="CK72:CK174" si="71">if(ISBLANK(CI72), , if(CI72&lt;CH72,-sqrt(-CJ72/CF$18), sqrt(CJ72/CF$18)))</f>
        <v>0.9501461876</v>
      </c>
      <c r="CL72" s="4">
        <f t="shared" si="51"/>
        <v>0.01716439154</v>
      </c>
      <c r="CM72" s="13"/>
    </row>
    <row r="73">
      <c r="A73" s="2">
        <f t="shared" si="52"/>
        <v>9.5</v>
      </c>
      <c r="B73" s="4">
        <f t="shared" si="2"/>
        <v>28.5</v>
      </c>
      <c r="C73" s="4">
        <f t="shared" si="3"/>
        <v>1.05</v>
      </c>
      <c r="F73" s="4">
        <f t="shared" si="4"/>
        <v>0</v>
      </c>
      <c r="G73" s="13" t="str">
        <f t="shared" si="62"/>
        <v/>
      </c>
      <c r="H73" s="4" t="str">
        <f t="shared" si="6"/>
        <v/>
      </c>
      <c r="J73" s="2">
        <f t="shared" si="53"/>
        <v>9.5</v>
      </c>
      <c r="K73" s="29">
        <f t="shared" si="7"/>
        <v>28.5</v>
      </c>
      <c r="L73" s="29">
        <f t="shared" si="8"/>
        <v>1.05</v>
      </c>
      <c r="O73" s="4">
        <f t="shared" si="9"/>
        <v>0</v>
      </c>
      <c r="P73" s="13" t="str">
        <f t="shared" si="63"/>
        <v/>
      </c>
      <c r="Q73" s="4" t="str">
        <f t="shared" si="11"/>
        <v/>
      </c>
      <c r="S73" s="2">
        <f t="shared" si="54"/>
        <v>9.5</v>
      </c>
      <c r="T73" s="4">
        <f t="shared" si="12"/>
        <v>28.5</v>
      </c>
      <c r="U73" s="4">
        <f t="shared" si="13"/>
        <v>1.05</v>
      </c>
      <c r="X73" s="4">
        <f t="shared" si="14"/>
        <v>0</v>
      </c>
      <c r="Y73" s="13" t="str">
        <f t="shared" si="64"/>
        <v/>
      </c>
      <c r="Z73" s="4" t="str">
        <f t="shared" si="16"/>
        <v/>
      </c>
      <c r="AB73" s="2">
        <f t="shared" si="55"/>
        <v>9.5</v>
      </c>
      <c r="AC73" s="4">
        <f t="shared" si="17"/>
        <v>28.5</v>
      </c>
      <c r="AD73" s="4">
        <f t="shared" si="18"/>
        <v>1.05</v>
      </c>
      <c r="AG73" s="4">
        <f t="shared" si="19"/>
        <v>0</v>
      </c>
      <c r="AH73" s="13" t="str">
        <f t="shared" si="65"/>
        <v/>
      </c>
      <c r="AI73" s="4" t="str">
        <f t="shared" si="21"/>
        <v/>
      </c>
      <c r="AJ73" s="13"/>
      <c r="AK73" s="2">
        <f t="shared" si="56"/>
        <v>9.5</v>
      </c>
      <c r="AL73" s="4">
        <f t="shared" si="22"/>
        <v>28.5</v>
      </c>
      <c r="AM73" s="4">
        <f t="shared" si="23"/>
        <v>1.05</v>
      </c>
      <c r="AP73" s="4">
        <f t="shared" si="24"/>
        <v>0</v>
      </c>
      <c r="AQ73" s="13" t="str">
        <f t="shared" si="66"/>
        <v/>
      </c>
      <c r="AR73" s="4" t="str">
        <f t="shared" si="26"/>
        <v/>
      </c>
      <c r="AS73" s="13"/>
      <c r="AT73" s="2">
        <f t="shared" si="57"/>
        <v>9.5</v>
      </c>
      <c r="AU73" s="4">
        <f t="shared" si="27"/>
        <v>28.5</v>
      </c>
      <c r="AV73" s="4">
        <f t="shared" si="28"/>
        <v>0.99</v>
      </c>
      <c r="AY73" s="4">
        <f t="shared" si="29"/>
        <v>0</v>
      </c>
      <c r="AZ73" s="13" t="str">
        <f t="shared" si="67"/>
        <v/>
      </c>
      <c r="BA73" s="4" t="str">
        <f t="shared" si="31"/>
        <v/>
      </c>
      <c r="BB73" s="13"/>
      <c r="BC73" s="2">
        <f t="shared" si="58"/>
        <v>9.5</v>
      </c>
      <c r="BD73" s="4">
        <f t="shared" si="32"/>
        <v>28.5</v>
      </c>
      <c r="BE73" s="4">
        <f t="shared" si="33"/>
        <v>0.99</v>
      </c>
      <c r="BH73" s="4">
        <f t="shared" si="34"/>
        <v>0</v>
      </c>
      <c r="BI73" s="13" t="str">
        <f t="shared" si="68"/>
        <v/>
      </c>
      <c r="BJ73" s="4" t="str">
        <f t="shared" si="36"/>
        <v/>
      </c>
      <c r="BK73" s="13"/>
      <c r="BL73" s="2">
        <f t="shared" si="59"/>
        <v>9.5</v>
      </c>
      <c r="BM73" s="4">
        <f t="shared" si="37"/>
        <v>28.5</v>
      </c>
      <c r="BN73" s="4">
        <f t="shared" si="38"/>
        <v>0.99</v>
      </c>
      <c r="BQ73" s="4">
        <f t="shared" si="39"/>
        <v>0</v>
      </c>
      <c r="BR73" s="13" t="str">
        <f t="shared" si="69"/>
        <v/>
      </c>
      <c r="BS73" s="4" t="str">
        <f t="shared" si="41"/>
        <v/>
      </c>
      <c r="BT73" s="25"/>
      <c r="BU73" s="25"/>
      <c r="BV73" s="2">
        <f t="shared" si="60"/>
        <v>9.5</v>
      </c>
      <c r="BW73" s="4">
        <f t="shared" si="42"/>
        <v>28.5</v>
      </c>
      <c r="BX73" s="4">
        <f t="shared" si="43"/>
        <v>0.93</v>
      </c>
      <c r="CA73" s="4">
        <f t="shared" si="44"/>
        <v>0</v>
      </c>
      <c r="CB73" s="13" t="str">
        <f t="shared" si="70"/>
        <v/>
      </c>
      <c r="CC73" s="4" t="str">
        <f t="shared" si="46"/>
        <v/>
      </c>
      <c r="CD73" s="13"/>
      <c r="CE73" s="2">
        <f t="shared" si="61"/>
        <v>9.5</v>
      </c>
      <c r="CF73" s="4">
        <f t="shared" si="47"/>
        <v>28.5</v>
      </c>
      <c r="CG73" s="4">
        <f t="shared" si="48"/>
        <v>0.93</v>
      </c>
      <c r="CJ73" s="4">
        <f t="shared" si="49"/>
        <v>0</v>
      </c>
      <c r="CK73" s="13" t="str">
        <f t="shared" si="71"/>
        <v/>
      </c>
      <c r="CL73" s="4" t="str">
        <f t="shared" si="51"/>
        <v/>
      </c>
      <c r="CM73" s="13"/>
    </row>
    <row r="74">
      <c r="A74" s="2">
        <f t="shared" si="52"/>
        <v>10</v>
      </c>
      <c r="B74" s="4">
        <f t="shared" si="2"/>
        <v>30</v>
      </c>
      <c r="C74" s="4">
        <f t="shared" si="3"/>
        <v>1.02</v>
      </c>
      <c r="F74" s="4">
        <f t="shared" si="4"/>
        <v>0</v>
      </c>
      <c r="G74" s="13" t="str">
        <f t="shared" si="62"/>
        <v/>
      </c>
      <c r="H74" s="4" t="str">
        <f t="shared" si="6"/>
        <v/>
      </c>
      <c r="J74" s="2">
        <f t="shared" si="53"/>
        <v>10</v>
      </c>
      <c r="K74" s="29">
        <f t="shared" si="7"/>
        <v>30</v>
      </c>
      <c r="L74" s="29">
        <f t="shared" si="8"/>
        <v>1.02</v>
      </c>
      <c r="O74" s="4">
        <f t="shared" si="9"/>
        <v>0</v>
      </c>
      <c r="P74" s="13" t="str">
        <f t="shared" si="63"/>
        <v/>
      </c>
      <c r="Q74" s="4" t="str">
        <f t="shared" si="11"/>
        <v/>
      </c>
      <c r="S74" s="2">
        <f t="shared" si="54"/>
        <v>10</v>
      </c>
      <c r="T74" s="4">
        <f t="shared" si="12"/>
        <v>30</v>
      </c>
      <c r="U74" s="4">
        <f t="shared" si="13"/>
        <v>1.02</v>
      </c>
      <c r="V74" s="4">
        <f>149.875</f>
        <v>149.875</v>
      </c>
      <c r="W74" s="4">
        <f>154.125-1/32</f>
        <v>154.09375</v>
      </c>
      <c r="X74" s="4">
        <f t="shared" si="14"/>
        <v>4.21875</v>
      </c>
      <c r="Y74" s="13">
        <f t="shared" si="64"/>
        <v>0.9682458366</v>
      </c>
      <c r="Z74" s="4">
        <f t="shared" si="16"/>
        <v>0.0138863305</v>
      </c>
      <c r="AB74" s="2">
        <f t="shared" si="55"/>
        <v>10</v>
      </c>
      <c r="AC74" s="4">
        <f t="shared" si="17"/>
        <v>30</v>
      </c>
      <c r="AD74" s="4">
        <f t="shared" si="18"/>
        <v>1.02</v>
      </c>
      <c r="AE74" s="4">
        <f>150-1/16</f>
        <v>149.9375</v>
      </c>
      <c r="AF74" s="4">
        <f>154+1/16</f>
        <v>154.0625</v>
      </c>
      <c r="AG74" s="4">
        <f t="shared" si="19"/>
        <v>4.125</v>
      </c>
      <c r="AH74" s="13">
        <f t="shared" si="65"/>
        <v>0.9574271078</v>
      </c>
      <c r="AI74" s="4">
        <f t="shared" si="21"/>
        <v>0.01759398634</v>
      </c>
      <c r="AJ74" s="13"/>
      <c r="AK74" s="2">
        <f t="shared" si="56"/>
        <v>10</v>
      </c>
      <c r="AL74" s="4">
        <f t="shared" si="22"/>
        <v>30</v>
      </c>
      <c r="AM74" s="4">
        <f t="shared" si="23"/>
        <v>1.02</v>
      </c>
      <c r="AN74" s="2">
        <v>150.0</v>
      </c>
      <c r="AO74" s="2">
        <v>154.0</v>
      </c>
      <c r="AP74" s="4">
        <f t="shared" si="24"/>
        <v>4</v>
      </c>
      <c r="AQ74" s="13">
        <f t="shared" si="66"/>
        <v>0.9527861347</v>
      </c>
      <c r="AR74" s="4">
        <f t="shared" si="26"/>
        <v>0.01920742504</v>
      </c>
      <c r="AS74" s="13"/>
      <c r="AT74" s="2">
        <f t="shared" si="57"/>
        <v>10</v>
      </c>
      <c r="AU74" s="4">
        <f t="shared" si="27"/>
        <v>30</v>
      </c>
      <c r="AV74" s="4">
        <f t="shared" si="28"/>
        <v>0.96</v>
      </c>
      <c r="AW74" s="2">
        <v>150.0</v>
      </c>
      <c r="AX74" s="4">
        <f>154-1/16</f>
        <v>153.9375</v>
      </c>
      <c r="AY74" s="4">
        <f t="shared" si="29"/>
        <v>3.9375</v>
      </c>
      <c r="AZ74" s="13">
        <f t="shared" si="67"/>
        <v>0.9354143467</v>
      </c>
      <c r="BA74" s="4">
        <f t="shared" si="31"/>
        <v>0.02335457135</v>
      </c>
      <c r="BB74" s="13"/>
      <c r="BC74" s="2">
        <f t="shared" si="58"/>
        <v>10</v>
      </c>
      <c r="BD74" s="4">
        <f t="shared" si="32"/>
        <v>30</v>
      </c>
      <c r="BE74" s="4">
        <f t="shared" si="33"/>
        <v>0.96</v>
      </c>
      <c r="BF74" s="4">
        <f>150+1/32</f>
        <v>150.03125</v>
      </c>
      <c r="BG74" s="4">
        <f>153.875+1/32</f>
        <v>153.90625</v>
      </c>
      <c r="BH74" s="4">
        <f t="shared" si="34"/>
        <v>3.875</v>
      </c>
      <c r="BI74" s="13">
        <f t="shared" si="68"/>
        <v>0.9279607271</v>
      </c>
      <c r="BJ74" s="4">
        <f t="shared" si="36"/>
        <v>0.02505589122</v>
      </c>
      <c r="BK74" s="13"/>
      <c r="BL74" s="2">
        <f t="shared" si="59"/>
        <v>10</v>
      </c>
      <c r="BM74" s="4">
        <f t="shared" si="37"/>
        <v>30</v>
      </c>
      <c r="BN74" s="4">
        <f t="shared" si="38"/>
        <v>0.96</v>
      </c>
      <c r="BO74" s="2">
        <v>150.0</v>
      </c>
      <c r="BP74" s="4">
        <f>154-1/16</f>
        <v>153.9375</v>
      </c>
      <c r="BQ74" s="4">
        <f t="shared" si="39"/>
        <v>3.9375</v>
      </c>
      <c r="BR74" s="13">
        <f t="shared" si="69"/>
        <v>0.9354143467</v>
      </c>
      <c r="BS74" s="4">
        <f t="shared" si="41"/>
        <v>0.02172849843</v>
      </c>
      <c r="BT74" s="25"/>
      <c r="BU74" s="25"/>
      <c r="BV74" s="2">
        <f t="shared" si="60"/>
        <v>10</v>
      </c>
      <c r="BW74" s="4">
        <f t="shared" si="42"/>
        <v>30</v>
      </c>
      <c r="BX74" s="4">
        <f t="shared" si="43"/>
        <v>0.9</v>
      </c>
      <c r="BY74" s="2">
        <v>150.0</v>
      </c>
      <c r="BZ74" s="4">
        <f>154-1/16</f>
        <v>153.9375</v>
      </c>
      <c r="CA74" s="4">
        <f t="shared" si="44"/>
        <v>3.9375</v>
      </c>
      <c r="CB74" s="13">
        <f t="shared" si="70"/>
        <v>0.9453131869</v>
      </c>
      <c r="CC74" s="4">
        <f t="shared" si="46"/>
        <v>0.01853167476</v>
      </c>
      <c r="CD74" s="13"/>
      <c r="CE74" s="2">
        <f t="shared" si="61"/>
        <v>10</v>
      </c>
      <c r="CF74" s="4">
        <f t="shared" si="47"/>
        <v>30</v>
      </c>
      <c r="CG74" s="4">
        <f t="shared" si="48"/>
        <v>0.9</v>
      </c>
      <c r="CH74" s="4">
        <f>150-1/32</f>
        <v>149.96875</v>
      </c>
      <c r="CI74" s="2">
        <v>154.0</v>
      </c>
      <c r="CJ74" s="4">
        <f t="shared" si="49"/>
        <v>4.03125</v>
      </c>
      <c r="CK74" s="13">
        <f t="shared" si="71"/>
        <v>0.9464847243</v>
      </c>
      <c r="CL74" s="4">
        <f t="shared" si="51"/>
        <v>0.01815858833</v>
      </c>
      <c r="CM74" s="13"/>
    </row>
    <row r="75">
      <c r="A75" s="2">
        <f t="shared" si="52"/>
        <v>10.5</v>
      </c>
      <c r="B75" s="4">
        <f t="shared" si="2"/>
        <v>31.5</v>
      </c>
      <c r="C75" s="4">
        <f t="shared" si="3"/>
        <v>0.99</v>
      </c>
      <c r="F75" s="4">
        <f t="shared" si="4"/>
        <v>0</v>
      </c>
      <c r="G75" s="13" t="str">
        <f t="shared" si="62"/>
        <v/>
      </c>
      <c r="H75" s="4" t="str">
        <f t="shared" si="6"/>
        <v/>
      </c>
      <c r="J75" s="2">
        <f t="shared" si="53"/>
        <v>10.5</v>
      </c>
      <c r="K75" s="29">
        <f t="shared" si="7"/>
        <v>31.5</v>
      </c>
      <c r="L75" s="29">
        <f t="shared" si="8"/>
        <v>0.99</v>
      </c>
      <c r="O75" s="4">
        <f t="shared" si="9"/>
        <v>0</v>
      </c>
      <c r="P75" s="13" t="str">
        <f t="shared" si="63"/>
        <v/>
      </c>
      <c r="Q75" s="4" t="str">
        <f t="shared" si="11"/>
        <v/>
      </c>
      <c r="S75" s="2">
        <f t="shared" si="54"/>
        <v>10.5</v>
      </c>
      <c r="T75" s="4">
        <f t="shared" si="12"/>
        <v>31.5</v>
      </c>
      <c r="U75" s="4">
        <f t="shared" si="13"/>
        <v>0.99</v>
      </c>
      <c r="X75" s="4">
        <f t="shared" si="14"/>
        <v>0</v>
      </c>
      <c r="Y75" s="13" t="str">
        <f t="shared" si="64"/>
        <v/>
      </c>
      <c r="Z75" s="4" t="str">
        <f t="shared" si="16"/>
        <v/>
      </c>
      <c r="AB75" s="2">
        <f t="shared" si="55"/>
        <v>10.5</v>
      </c>
      <c r="AC75" s="4">
        <f t="shared" si="17"/>
        <v>31.5</v>
      </c>
      <c r="AD75" s="4">
        <f t="shared" si="18"/>
        <v>0.99</v>
      </c>
      <c r="AG75" s="4">
        <f t="shared" si="19"/>
        <v>0</v>
      </c>
      <c r="AH75" s="13" t="str">
        <f t="shared" si="65"/>
        <v/>
      </c>
      <c r="AI75" s="4" t="str">
        <f t="shared" si="21"/>
        <v/>
      </c>
      <c r="AJ75" s="13"/>
      <c r="AK75" s="2">
        <f t="shared" si="56"/>
        <v>10.5</v>
      </c>
      <c r="AL75" s="4">
        <f t="shared" si="22"/>
        <v>31.5</v>
      </c>
      <c r="AM75" s="4">
        <f t="shared" si="23"/>
        <v>0.99</v>
      </c>
      <c r="AP75" s="4">
        <f t="shared" si="24"/>
        <v>0</v>
      </c>
      <c r="AQ75" s="13" t="str">
        <f t="shared" si="66"/>
        <v/>
      </c>
      <c r="AR75" s="4" t="str">
        <f t="shared" si="26"/>
        <v/>
      </c>
      <c r="AS75" s="13"/>
      <c r="AT75" s="2">
        <f t="shared" si="57"/>
        <v>10.5</v>
      </c>
      <c r="AU75" s="4">
        <f t="shared" si="27"/>
        <v>31.5</v>
      </c>
      <c r="AV75" s="4">
        <f t="shared" si="28"/>
        <v>0.93</v>
      </c>
      <c r="AY75" s="4">
        <f t="shared" si="29"/>
        <v>0</v>
      </c>
      <c r="AZ75" s="13" t="str">
        <f t="shared" si="67"/>
        <v/>
      </c>
      <c r="BA75" s="4" t="str">
        <f t="shared" si="31"/>
        <v/>
      </c>
      <c r="BB75" s="13"/>
      <c r="BC75" s="2">
        <f t="shared" si="58"/>
        <v>10.5</v>
      </c>
      <c r="BD75" s="4">
        <f t="shared" si="32"/>
        <v>31.5</v>
      </c>
      <c r="BE75" s="4">
        <f t="shared" si="33"/>
        <v>0.93</v>
      </c>
      <c r="BH75" s="4">
        <f t="shared" si="34"/>
        <v>0</v>
      </c>
      <c r="BI75" s="13" t="str">
        <f t="shared" si="68"/>
        <v/>
      </c>
      <c r="BJ75" s="4" t="str">
        <f t="shared" si="36"/>
        <v/>
      </c>
      <c r="BK75" s="13"/>
      <c r="BL75" s="2">
        <f t="shared" si="59"/>
        <v>10.5</v>
      </c>
      <c r="BM75" s="4">
        <f t="shared" si="37"/>
        <v>31.5</v>
      </c>
      <c r="BN75" s="4">
        <f t="shared" si="38"/>
        <v>0.93</v>
      </c>
      <c r="BQ75" s="4">
        <f t="shared" si="39"/>
        <v>0</v>
      </c>
      <c r="BR75" s="13" t="str">
        <f t="shared" si="69"/>
        <v/>
      </c>
      <c r="BS75" s="4" t="str">
        <f t="shared" si="41"/>
        <v/>
      </c>
      <c r="BT75" s="25"/>
      <c r="BU75" s="25"/>
      <c r="BV75" s="2">
        <f t="shared" si="60"/>
        <v>10.5</v>
      </c>
      <c r="BW75" s="4">
        <f t="shared" si="42"/>
        <v>31.5</v>
      </c>
      <c r="BX75" s="4">
        <f t="shared" si="43"/>
        <v>0.87</v>
      </c>
      <c r="CA75" s="4">
        <f t="shared" si="44"/>
        <v>0</v>
      </c>
      <c r="CB75" s="13" t="str">
        <f t="shared" si="70"/>
        <v/>
      </c>
      <c r="CC75" s="4" t="str">
        <f t="shared" si="46"/>
        <v/>
      </c>
      <c r="CD75" s="13"/>
      <c r="CE75" s="2">
        <f t="shared" si="61"/>
        <v>10.5</v>
      </c>
      <c r="CF75" s="4">
        <f t="shared" si="47"/>
        <v>31.5</v>
      </c>
      <c r="CG75" s="4">
        <f t="shared" si="48"/>
        <v>0.87</v>
      </c>
      <c r="CJ75" s="4">
        <f t="shared" si="49"/>
        <v>0</v>
      </c>
      <c r="CK75" s="13" t="str">
        <f t="shared" si="71"/>
        <v/>
      </c>
      <c r="CL75" s="4" t="str">
        <f t="shared" si="51"/>
        <v/>
      </c>
      <c r="CM75" s="13"/>
    </row>
    <row r="76">
      <c r="A76" s="2">
        <f t="shared" si="52"/>
        <v>11</v>
      </c>
      <c r="B76" s="4">
        <f t="shared" si="2"/>
        <v>33</v>
      </c>
      <c r="C76" s="4">
        <f t="shared" si="3"/>
        <v>0.96</v>
      </c>
      <c r="F76" s="4">
        <f t="shared" si="4"/>
        <v>0</v>
      </c>
      <c r="G76" s="13" t="str">
        <f t="shared" si="62"/>
        <v/>
      </c>
      <c r="H76" s="4" t="str">
        <f t="shared" si="6"/>
        <v/>
      </c>
      <c r="J76" s="2">
        <f t="shared" si="53"/>
        <v>11</v>
      </c>
      <c r="K76" s="29">
        <f t="shared" si="7"/>
        <v>33</v>
      </c>
      <c r="L76" s="29">
        <f t="shared" si="8"/>
        <v>0.96</v>
      </c>
      <c r="O76" s="4">
        <f t="shared" si="9"/>
        <v>0</v>
      </c>
      <c r="P76" s="13" t="str">
        <f t="shared" si="63"/>
        <v/>
      </c>
      <c r="Q76" s="4" t="str">
        <f t="shared" si="11"/>
        <v/>
      </c>
      <c r="S76" s="2">
        <f t="shared" si="54"/>
        <v>11</v>
      </c>
      <c r="T76" s="4">
        <f t="shared" si="12"/>
        <v>33</v>
      </c>
      <c r="U76" s="4">
        <f t="shared" si="13"/>
        <v>0.96</v>
      </c>
      <c r="V76" s="4">
        <f>150-1/16</f>
        <v>149.9375</v>
      </c>
      <c r="W76" s="4">
        <f>154+1/32</f>
        <v>154.03125</v>
      </c>
      <c r="X76" s="4">
        <f t="shared" si="14"/>
        <v>4.09375</v>
      </c>
      <c r="Y76" s="13">
        <f t="shared" si="64"/>
        <v>0.9537935952</v>
      </c>
      <c r="Z76" s="4">
        <f t="shared" si="16"/>
        <v>0.01985777268</v>
      </c>
      <c r="AB76" s="2">
        <f t="shared" si="55"/>
        <v>11</v>
      </c>
      <c r="AC76" s="4">
        <f t="shared" si="17"/>
        <v>33</v>
      </c>
      <c r="AD76" s="4">
        <f t="shared" si="18"/>
        <v>0.96</v>
      </c>
      <c r="AE76" s="2">
        <v>150.0</v>
      </c>
      <c r="AF76" s="2">
        <v>154.0</v>
      </c>
      <c r="AG76" s="4">
        <f t="shared" si="19"/>
        <v>4</v>
      </c>
      <c r="AH76" s="13">
        <f t="shared" si="65"/>
        <v>0.9428090416</v>
      </c>
      <c r="AI76" s="4">
        <f t="shared" si="21"/>
        <v>0.02163996587</v>
      </c>
      <c r="AJ76" s="13"/>
      <c r="AK76" s="2">
        <f t="shared" si="56"/>
        <v>11</v>
      </c>
      <c r="AL76" s="4">
        <f t="shared" si="22"/>
        <v>33</v>
      </c>
      <c r="AM76" s="4">
        <f t="shared" si="23"/>
        <v>0.96</v>
      </c>
      <c r="AN76" s="4">
        <f>150+1/16</f>
        <v>150.0625</v>
      </c>
      <c r="AO76" s="4">
        <f>154-1/16</f>
        <v>153.9375</v>
      </c>
      <c r="AP76" s="4">
        <f t="shared" si="24"/>
        <v>3.875</v>
      </c>
      <c r="AQ76" s="13">
        <f t="shared" si="66"/>
        <v>0.9377806908</v>
      </c>
      <c r="AR76" s="4">
        <f t="shared" si="26"/>
        <v>0.02268257249</v>
      </c>
      <c r="AS76" s="13"/>
      <c r="AT76" s="2">
        <f t="shared" si="57"/>
        <v>11</v>
      </c>
      <c r="AU76" s="4">
        <f t="shared" si="27"/>
        <v>33</v>
      </c>
      <c r="AV76" s="4">
        <f t="shared" si="28"/>
        <v>0.9</v>
      </c>
      <c r="AW76" s="4">
        <f>150+1/16</f>
        <v>150.0625</v>
      </c>
      <c r="AX76" s="4">
        <f>153.875</f>
        <v>153.875</v>
      </c>
      <c r="AY76" s="4">
        <f t="shared" si="29"/>
        <v>3.8125</v>
      </c>
      <c r="AZ76" s="13">
        <f t="shared" si="67"/>
        <v>0.9204467514</v>
      </c>
      <c r="BA76" s="4">
        <f t="shared" si="31"/>
        <v>0.02551198003</v>
      </c>
      <c r="BB76" s="13"/>
      <c r="BC76" s="2">
        <f t="shared" si="58"/>
        <v>11</v>
      </c>
      <c r="BD76" s="4">
        <f t="shared" si="32"/>
        <v>33</v>
      </c>
      <c r="BE76" s="4">
        <f t="shared" si="33"/>
        <v>0.9</v>
      </c>
      <c r="BF76" s="4">
        <f>150+1/16</f>
        <v>150.0625</v>
      </c>
      <c r="BG76" s="4">
        <f>153.875-1/32</f>
        <v>153.84375</v>
      </c>
      <c r="BH76" s="4">
        <f t="shared" si="34"/>
        <v>3.78125</v>
      </c>
      <c r="BI76" s="13">
        <f t="shared" si="68"/>
        <v>0.9166666667</v>
      </c>
      <c r="BJ76" s="4">
        <f t="shared" si="36"/>
        <v>0.026048801</v>
      </c>
      <c r="BK76" s="13"/>
      <c r="BL76" s="2">
        <f t="shared" si="59"/>
        <v>11</v>
      </c>
      <c r="BM76" s="4">
        <f t="shared" si="37"/>
        <v>33</v>
      </c>
      <c r="BN76" s="4">
        <f t="shared" si="38"/>
        <v>0.9</v>
      </c>
      <c r="BO76" s="4">
        <f>150+1/32</f>
        <v>150.03125</v>
      </c>
      <c r="BP76" s="4">
        <f>154-1/16</f>
        <v>153.9375</v>
      </c>
      <c r="BQ76" s="4">
        <f t="shared" si="39"/>
        <v>3.90625</v>
      </c>
      <c r="BR76" s="13">
        <f t="shared" si="69"/>
        <v>0.9316949906</v>
      </c>
      <c r="BS76" s="4">
        <f t="shared" si="41"/>
        <v>0.02188679373</v>
      </c>
      <c r="BT76" s="25"/>
      <c r="BU76" s="25"/>
      <c r="BV76" s="2">
        <f t="shared" si="60"/>
        <v>11</v>
      </c>
      <c r="BW76" s="4">
        <f t="shared" si="42"/>
        <v>33</v>
      </c>
      <c r="BX76" s="4">
        <f t="shared" si="43"/>
        <v>0.84</v>
      </c>
      <c r="BY76" s="4">
        <f>150+1/32</f>
        <v>150.03125</v>
      </c>
      <c r="BZ76" s="4">
        <f>153.875</f>
        <v>153.875</v>
      </c>
      <c r="CA76" s="4">
        <f t="shared" si="44"/>
        <v>3.84375</v>
      </c>
      <c r="CB76" s="13">
        <f t="shared" si="70"/>
        <v>0.9339916625</v>
      </c>
      <c r="CC76" s="4">
        <f t="shared" si="46"/>
        <v>0.02121965674</v>
      </c>
      <c r="CD76" s="13"/>
      <c r="CE76" s="2">
        <f t="shared" si="61"/>
        <v>11</v>
      </c>
      <c r="CF76" s="4">
        <f t="shared" si="47"/>
        <v>33</v>
      </c>
      <c r="CG76" s="4">
        <f t="shared" si="48"/>
        <v>0.84</v>
      </c>
      <c r="CH76" s="2">
        <v>150.0</v>
      </c>
      <c r="CI76" s="4">
        <f>154-1/16</f>
        <v>153.9375</v>
      </c>
      <c r="CJ76" s="4">
        <f t="shared" si="49"/>
        <v>3.9375</v>
      </c>
      <c r="CK76" s="13">
        <f t="shared" si="71"/>
        <v>0.9354143467</v>
      </c>
      <c r="CL76" s="4">
        <f t="shared" si="51"/>
        <v>0.01939444978</v>
      </c>
      <c r="CM76" s="13"/>
    </row>
    <row r="77">
      <c r="A77" s="2">
        <f t="shared" si="52"/>
        <v>11.5</v>
      </c>
      <c r="B77" s="4">
        <f t="shared" si="2"/>
        <v>34.5</v>
      </c>
      <c r="C77" s="4">
        <f t="shared" si="3"/>
        <v>0.93</v>
      </c>
      <c r="F77" s="4">
        <f t="shared" si="4"/>
        <v>0</v>
      </c>
      <c r="G77" s="13" t="str">
        <f t="shared" si="62"/>
        <v/>
      </c>
      <c r="H77" s="4" t="str">
        <f t="shared" si="6"/>
        <v/>
      </c>
      <c r="J77" s="2">
        <f t="shared" si="53"/>
        <v>11.5</v>
      </c>
      <c r="K77" s="29">
        <f t="shared" si="7"/>
        <v>34.5</v>
      </c>
      <c r="L77" s="29">
        <f t="shared" si="8"/>
        <v>0.93</v>
      </c>
      <c r="O77" s="4">
        <f t="shared" si="9"/>
        <v>0</v>
      </c>
      <c r="P77" s="13" t="str">
        <f t="shared" si="63"/>
        <v/>
      </c>
      <c r="Q77" s="4" t="str">
        <f t="shared" si="11"/>
        <v/>
      </c>
      <c r="S77" s="2">
        <f t="shared" si="54"/>
        <v>11.5</v>
      </c>
      <c r="T77" s="4">
        <f t="shared" si="12"/>
        <v>34.5</v>
      </c>
      <c r="U77" s="4">
        <f t="shared" si="13"/>
        <v>0.93</v>
      </c>
      <c r="X77" s="4">
        <f t="shared" si="14"/>
        <v>0</v>
      </c>
      <c r="Y77" s="13" t="str">
        <f t="shared" si="64"/>
        <v/>
      </c>
      <c r="Z77" s="4" t="str">
        <f t="shared" si="16"/>
        <v/>
      </c>
      <c r="AB77" s="2">
        <f t="shared" si="55"/>
        <v>11.5</v>
      </c>
      <c r="AC77" s="4">
        <f t="shared" si="17"/>
        <v>34.5</v>
      </c>
      <c r="AD77" s="4">
        <f t="shared" si="18"/>
        <v>0.93</v>
      </c>
      <c r="AG77" s="4">
        <f t="shared" si="19"/>
        <v>0</v>
      </c>
      <c r="AH77" s="13" t="str">
        <f t="shared" si="65"/>
        <v/>
      </c>
      <c r="AI77" s="4" t="str">
        <f t="shared" si="21"/>
        <v/>
      </c>
      <c r="AJ77" s="13"/>
      <c r="AK77" s="2">
        <f t="shared" si="56"/>
        <v>11.5</v>
      </c>
      <c r="AL77" s="4">
        <f t="shared" si="22"/>
        <v>34.5</v>
      </c>
      <c r="AM77" s="4">
        <f t="shared" si="23"/>
        <v>0.93</v>
      </c>
      <c r="AP77" s="4">
        <f t="shared" si="24"/>
        <v>0</v>
      </c>
      <c r="AQ77" s="13" t="str">
        <f t="shared" si="66"/>
        <v/>
      </c>
      <c r="AR77" s="4" t="str">
        <f t="shared" si="26"/>
        <v/>
      </c>
      <c r="AS77" s="13"/>
      <c r="AT77" s="2">
        <f t="shared" si="57"/>
        <v>11.5</v>
      </c>
      <c r="AU77" s="4">
        <f t="shared" si="27"/>
        <v>34.5</v>
      </c>
      <c r="AV77" s="4">
        <f t="shared" si="28"/>
        <v>0.87</v>
      </c>
      <c r="AY77" s="4">
        <f t="shared" si="29"/>
        <v>0</v>
      </c>
      <c r="AZ77" s="13" t="str">
        <f t="shared" si="67"/>
        <v/>
      </c>
      <c r="BA77" s="4" t="str">
        <f t="shared" si="31"/>
        <v/>
      </c>
      <c r="BB77" s="13"/>
      <c r="BC77" s="2">
        <f t="shared" si="58"/>
        <v>11.5</v>
      </c>
      <c r="BD77" s="4">
        <f t="shared" si="32"/>
        <v>34.5</v>
      </c>
      <c r="BE77" s="4">
        <f t="shared" si="33"/>
        <v>0.87</v>
      </c>
      <c r="BH77" s="4">
        <f t="shared" si="34"/>
        <v>0</v>
      </c>
      <c r="BI77" s="13" t="str">
        <f t="shared" si="68"/>
        <v/>
      </c>
      <c r="BJ77" s="4" t="str">
        <f t="shared" si="36"/>
        <v/>
      </c>
      <c r="BK77" s="13"/>
      <c r="BL77" s="2">
        <f t="shared" si="59"/>
        <v>11.5</v>
      </c>
      <c r="BM77" s="4">
        <f t="shared" si="37"/>
        <v>34.5</v>
      </c>
      <c r="BN77" s="4">
        <f t="shared" si="38"/>
        <v>0.87</v>
      </c>
      <c r="BQ77" s="4">
        <f t="shared" si="39"/>
        <v>0</v>
      </c>
      <c r="BR77" s="13" t="str">
        <f t="shared" si="69"/>
        <v/>
      </c>
      <c r="BS77" s="4" t="str">
        <f t="shared" si="41"/>
        <v/>
      </c>
      <c r="BT77" s="25"/>
      <c r="BU77" s="25"/>
      <c r="BV77" s="2">
        <f t="shared" si="60"/>
        <v>11.5</v>
      </c>
      <c r="BW77" s="4">
        <f t="shared" si="42"/>
        <v>34.5</v>
      </c>
      <c r="BX77" s="4">
        <f t="shared" si="43"/>
        <v>0.81</v>
      </c>
      <c r="CA77" s="4">
        <f t="shared" si="44"/>
        <v>0</v>
      </c>
      <c r="CB77" s="13" t="str">
        <f t="shared" si="70"/>
        <v/>
      </c>
      <c r="CC77" s="4" t="str">
        <f t="shared" si="46"/>
        <v/>
      </c>
      <c r="CD77" s="13"/>
      <c r="CE77" s="2">
        <f t="shared" si="61"/>
        <v>11.5</v>
      </c>
      <c r="CF77" s="4">
        <f t="shared" si="47"/>
        <v>34.5</v>
      </c>
      <c r="CG77" s="4">
        <f t="shared" si="48"/>
        <v>0.81</v>
      </c>
      <c r="CJ77" s="4">
        <f t="shared" si="49"/>
        <v>0</v>
      </c>
      <c r="CK77" s="13" t="str">
        <f t="shared" si="71"/>
        <v/>
      </c>
      <c r="CL77" s="4" t="str">
        <f t="shared" si="51"/>
        <v/>
      </c>
      <c r="CM77" s="13"/>
    </row>
    <row r="78">
      <c r="A78" s="2">
        <f t="shared" si="52"/>
        <v>12</v>
      </c>
      <c r="B78" s="4">
        <f t="shared" si="2"/>
        <v>36</v>
      </c>
      <c r="C78" s="4">
        <f t="shared" si="3"/>
        <v>0.9</v>
      </c>
      <c r="F78" s="4">
        <f t="shared" si="4"/>
        <v>0</v>
      </c>
      <c r="G78" s="13" t="str">
        <f t="shared" si="62"/>
        <v/>
      </c>
      <c r="H78" s="4" t="str">
        <f t="shared" si="6"/>
        <v/>
      </c>
      <c r="J78" s="2">
        <f t="shared" si="53"/>
        <v>12</v>
      </c>
      <c r="K78" s="29">
        <f t="shared" si="7"/>
        <v>36</v>
      </c>
      <c r="L78" s="29">
        <f t="shared" si="8"/>
        <v>0.9</v>
      </c>
      <c r="O78" s="4">
        <f t="shared" si="9"/>
        <v>0</v>
      </c>
      <c r="P78" s="13" t="str">
        <f t="shared" si="63"/>
        <v/>
      </c>
      <c r="Q78" s="4" t="str">
        <f t="shared" si="11"/>
        <v/>
      </c>
      <c r="S78" s="2">
        <f t="shared" si="54"/>
        <v>12</v>
      </c>
      <c r="T78" s="4">
        <f t="shared" si="12"/>
        <v>36</v>
      </c>
      <c r="U78" s="4">
        <f t="shared" si="13"/>
        <v>0.9</v>
      </c>
      <c r="V78" s="4">
        <f>150+1/16</f>
        <v>150.0625</v>
      </c>
      <c r="W78" s="4">
        <f>153.875+1/32</f>
        <v>153.90625</v>
      </c>
      <c r="X78" s="4">
        <f t="shared" si="14"/>
        <v>3.84375</v>
      </c>
      <c r="Y78" s="13">
        <f t="shared" si="64"/>
        <v>0.9242113755</v>
      </c>
      <c r="Z78" s="4">
        <f t="shared" si="16"/>
        <v>0.02741398655</v>
      </c>
      <c r="AB78" s="2">
        <f t="shared" si="55"/>
        <v>12</v>
      </c>
      <c r="AC78" s="4">
        <f t="shared" si="17"/>
        <v>36</v>
      </c>
      <c r="AD78" s="4">
        <f t="shared" si="18"/>
        <v>0.9</v>
      </c>
      <c r="AE78" s="4">
        <f>150+1/16</f>
        <v>150.0625</v>
      </c>
      <c r="AF78" s="4">
        <f>153.875+1/32</f>
        <v>153.90625</v>
      </c>
      <c r="AG78" s="4">
        <f t="shared" si="19"/>
        <v>3.84375</v>
      </c>
      <c r="AH78" s="13">
        <f t="shared" si="65"/>
        <v>0.9242113755</v>
      </c>
      <c r="AI78" s="4">
        <f t="shared" si="21"/>
        <v>0.02447649114</v>
      </c>
      <c r="AJ78" s="13"/>
      <c r="AK78" s="2">
        <f t="shared" si="56"/>
        <v>12</v>
      </c>
      <c r="AL78" s="4">
        <f t="shared" si="22"/>
        <v>36</v>
      </c>
      <c r="AM78" s="4">
        <f t="shared" si="23"/>
        <v>0.9</v>
      </c>
      <c r="AN78" s="4">
        <f>150.125</f>
        <v>150.125</v>
      </c>
      <c r="AO78" s="4">
        <f>153.875</f>
        <v>153.875</v>
      </c>
      <c r="AP78" s="4">
        <f t="shared" si="24"/>
        <v>3.75</v>
      </c>
      <c r="AQ78" s="13">
        <f t="shared" si="66"/>
        <v>0.922531208</v>
      </c>
      <c r="AR78" s="4">
        <f t="shared" si="26"/>
        <v>0.02647916796</v>
      </c>
      <c r="AS78" s="13"/>
      <c r="AT78" s="2">
        <f t="shared" si="57"/>
        <v>12</v>
      </c>
      <c r="AU78" s="4">
        <f t="shared" si="27"/>
        <v>36</v>
      </c>
      <c r="AV78" s="4">
        <f t="shared" si="28"/>
        <v>0.84</v>
      </c>
      <c r="AW78" s="4">
        <f>150.125</f>
        <v>150.125</v>
      </c>
      <c r="AX78" s="4">
        <f>153.875-1/32</f>
        <v>153.84375</v>
      </c>
      <c r="AY78" s="4">
        <f t="shared" si="29"/>
        <v>3.71875</v>
      </c>
      <c r="AZ78" s="13">
        <f t="shared" si="67"/>
        <v>0.9090593429</v>
      </c>
      <c r="BA78" s="4">
        <f t="shared" si="31"/>
        <v>0.02706303481</v>
      </c>
      <c r="BB78" s="13"/>
      <c r="BC78" s="2">
        <f t="shared" si="58"/>
        <v>12</v>
      </c>
      <c r="BD78" s="4">
        <f t="shared" si="32"/>
        <v>36</v>
      </c>
      <c r="BE78" s="4">
        <f t="shared" si="33"/>
        <v>0.84</v>
      </c>
      <c r="BF78" s="4">
        <f>150.125</f>
        <v>150.125</v>
      </c>
      <c r="BG78" s="4">
        <f>153.875-1/32</f>
        <v>153.84375</v>
      </c>
      <c r="BH78" s="4">
        <f t="shared" si="34"/>
        <v>3.71875</v>
      </c>
      <c r="BI78" s="13">
        <f t="shared" si="68"/>
        <v>0.9090593429</v>
      </c>
      <c r="BJ78" s="4">
        <f t="shared" si="36"/>
        <v>0.02615859942</v>
      </c>
      <c r="BK78" s="13"/>
      <c r="BL78" s="2">
        <f t="shared" si="59"/>
        <v>12</v>
      </c>
      <c r="BM78" s="4">
        <f t="shared" si="37"/>
        <v>36</v>
      </c>
      <c r="BN78" s="4">
        <f t="shared" si="38"/>
        <v>0.84</v>
      </c>
      <c r="BO78" s="4">
        <f>150+1/16</f>
        <v>150.0625</v>
      </c>
      <c r="BP78" s="4">
        <f>153.875+1/32</f>
        <v>153.90625</v>
      </c>
      <c r="BQ78" s="4">
        <f t="shared" si="39"/>
        <v>3.84375</v>
      </c>
      <c r="BR78" s="13">
        <f t="shared" si="69"/>
        <v>0.9242113755</v>
      </c>
      <c r="BS78" s="4">
        <f t="shared" si="41"/>
        <v>0.02232181165</v>
      </c>
      <c r="BT78" s="25"/>
      <c r="BU78" s="25"/>
      <c r="BV78" s="2">
        <f t="shared" si="60"/>
        <v>12</v>
      </c>
      <c r="BW78" s="4">
        <f t="shared" si="42"/>
        <v>36</v>
      </c>
      <c r="BX78" s="4">
        <f t="shared" si="43"/>
        <v>0.78</v>
      </c>
      <c r="BY78" s="4">
        <f>150.125</f>
        <v>150.125</v>
      </c>
      <c r="BZ78" s="4">
        <f>153+13/16</f>
        <v>153.8125</v>
      </c>
      <c r="CA78" s="4">
        <f t="shared" si="44"/>
        <v>3.6875</v>
      </c>
      <c r="CB78" s="13">
        <f t="shared" si="70"/>
        <v>0.9148111459</v>
      </c>
      <c r="CC78" s="4">
        <f t="shared" si="46"/>
        <v>0.02376232661</v>
      </c>
      <c r="CD78" s="13"/>
      <c r="CE78" s="2">
        <f t="shared" si="61"/>
        <v>12</v>
      </c>
      <c r="CF78" s="4">
        <f t="shared" si="47"/>
        <v>36</v>
      </c>
      <c r="CG78" s="4">
        <f t="shared" si="48"/>
        <v>0.78</v>
      </c>
      <c r="CH78" s="4">
        <f>150+1/16</f>
        <v>150.0625</v>
      </c>
      <c r="CI78" s="4">
        <f>153+15/16</f>
        <v>153.9375</v>
      </c>
      <c r="CJ78" s="4">
        <f t="shared" si="49"/>
        <v>3.875</v>
      </c>
      <c r="CK78" s="13">
        <f t="shared" si="71"/>
        <v>0.9279607271</v>
      </c>
      <c r="CL78" s="4">
        <f t="shared" si="51"/>
        <v>0.02062325569</v>
      </c>
      <c r="CM78" s="13"/>
    </row>
    <row r="79">
      <c r="A79" s="2">
        <f t="shared" si="52"/>
        <v>12.5</v>
      </c>
      <c r="B79" s="4">
        <f t="shared" si="2"/>
        <v>37.5</v>
      </c>
      <c r="C79" s="4">
        <f t="shared" si="3"/>
        <v>0.87</v>
      </c>
      <c r="F79" s="4">
        <f t="shared" si="4"/>
        <v>0</v>
      </c>
      <c r="G79" s="13" t="str">
        <f t="shared" si="62"/>
        <v/>
      </c>
      <c r="H79" s="4" t="str">
        <f t="shared" si="6"/>
        <v/>
      </c>
      <c r="J79" s="2">
        <f t="shared" si="53"/>
        <v>12.5</v>
      </c>
      <c r="K79" s="29">
        <f t="shared" si="7"/>
        <v>37.5</v>
      </c>
      <c r="L79" s="29">
        <f t="shared" si="8"/>
        <v>0.87</v>
      </c>
      <c r="O79" s="4">
        <f t="shared" si="9"/>
        <v>0</v>
      </c>
      <c r="P79" s="13" t="str">
        <f t="shared" si="63"/>
        <v/>
      </c>
      <c r="Q79" s="4" t="str">
        <f t="shared" si="11"/>
        <v/>
      </c>
      <c r="S79" s="2">
        <f t="shared" si="54"/>
        <v>12.5</v>
      </c>
      <c r="T79" s="4">
        <f t="shared" si="12"/>
        <v>37.5</v>
      </c>
      <c r="U79" s="4">
        <f t="shared" si="13"/>
        <v>0.87</v>
      </c>
      <c r="X79" s="4">
        <f t="shared" si="14"/>
        <v>0</v>
      </c>
      <c r="Y79" s="13" t="str">
        <f t="shared" si="64"/>
        <v/>
      </c>
      <c r="Z79" s="4" t="str">
        <f t="shared" si="16"/>
        <v/>
      </c>
      <c r="AB79" s="2">
        <f t="shared" si="55"/>
        <v>12.5</v>
      </c>
      <c r="AC79" s="4">
        <f t="shared" si="17"/>
        <v>37.5</v>
      </c>
      <c r="AD79" s="4">
        <f t="shared" si="18"/>
        <v>0.87</v>
      </c>
      <c r="AG79" s="4">
        <f t="shared" si="19"/>
        <v>0</v>
      </c>
      <c r="AH79" s="13" t="str">
        <f t="shared" si="65"/>
        <v/>
      </c>
      <c r="AI79" s="4" t="str">
        <f t="shared" si="21"/>
        <v/>
      </c>
      <c r="AJ79" s="13"/>
      <c r="AK79" s="2">
        <f t="shared" si="56"/>
        <v>12.5</v>
      </c>
      <c r="AL79" s="4">
        <f t="shared" si="22"/>
        <v>37.5</v>
      </c>
      <c r="AM79" s="4">
        <f t="shared" si="23"/>
        <v>0.87</v>
      </c>
      <c r="AP79" s="4">
        <f t="shared" si="24"/>
        <v>0</v>
      </c>
      <c r="AQ79" s="13" t="str">
        <f t="shared" si="66"/>
        <v/>
      </c>
      <c r="AR79" s="4" t="str">
        <f t="shared" si="26"/>
        <v/>
      </c>
      <c r="AS79" s="13"/>
      <c r="AT79" s="2">
        <f t="shared" si="57"/>
        <v>12.5</v>
      </c>
      <c r="AU79" s="4">
        <f t="shared" si="27"/>
        <v>37.5</v>
      </c>
      <c r="AV79" s="4">
        <f t="shared" si="28"/>
        <v>0.81</v>
      </c>
      <c r="AY79" s="4">
        <f t="shared" si="29"/>
        <v>0</v>
      </c>
      <c r="AZ79" s="13" t="str">
        <f t="shared" si="67"/>
        <v/>
      </c>
      <c r="BA79" s="4" t="str">
        <f t="shared" si="31"/>
        <v/>
      </c>
      <c r="BB79" s="13"/>
      <c r="BC79" s="2">
        <f t="shared" si="58"/>
        <v>12.5</v>
      </c>
      <c r="BD79" s="4">
        <f t="shared" si="32"/>
        <v>37.5</v>
      </c>
      <c r="BE79" s="4">
        <f t="shared" si="33"/>
        <v>0.81</v>
      </c>
      <c r="BH79" s="4">
        <f t="shared" si="34"/>
        <v>0</v>
      </c>
      <c r="BI79" s="13" t="str">
        <f t="shared" si="68"/>
        <v/>
      </c>
      <c r="BJ79" s="4" t="str">
        <f t="shared" si="36"/>
        <v/>
      </c>
      <c r="BK79" s="13"/>
      <c r="BL79" s="2">
        <f t="shared" si="59"/>
        <v>12.5</v>
      </c>
      <c r="BM79" s="4">
        <f t="shared" si="37"/>
        <v>37.5</v>
      </c>
      <c r="BN79" s="4">
        <f t="shared" si="38"/>
        <v>0.81</v>
      </c>
      <c r="BQ79" s="4">
        <f t="shared" si="39"/>
        <v>0</v>
      </c>
      <c r="BR79" s="13" t="str">
        <f t="shared" si="69"/>
        <v/>
      </c>
      <c r="BS79" s="4" t="str">
        <f t="shared" si="41"/>
        <v/>
      </c>
      <c r="BT79" s="25"/>
      <c r="BU79" s="25"/>
      <c r="BV79" s="2">
        <f t="shared" si="60"/>
        <v>12.5</v>
      </c>
      <c r="BW79" s="4">
        <f t="shared" si="42"/>
        <v>37.5</v>
      </c>
      <c r="BX79" s="4">
        <f t="shared" si="43"/>
        <v>0.75</v>
      </c>
      <c r="CA79" s="4">
        <f t="shared" si="44"/>
        <v>0</v>
      </c>
      <c r="CB79" s="13" t="str">
        <f t="shared" si="70"/>
        <v/>
      </c>
      <c r="CC79" s="4" t="str">
        <f t="shared" si="46"/>
        <v/>
      </c>
      <c r="CD79" s="13"/>
      <c r="CE79" s="2">
        <f t="shared" si="61"/>
        <v>12.5</v>
      </c>
      <c r="CF79" s="4">
        <f t="shared" si="47"/>
        <v>37.5</v>
      </c>
      <c r="CG79" s="4">
        <f t="shared" si="48"/>
        <v>0.75</v>
      </c>
      <c r="CJ79" s="4">
        <f t="shared" si="49"/>
        <v>0</v>
      </c>
      <c r="CK79" s="13" t="str">
        <f t="shared" si="71"/>
        <v/>
      </c>
      <c r="CL79" s="4" t="str">
        <f t="shared" si="51"/>
        <v/>
      </c>
      <c r="CM79" s="13"/>
    </row>
    <row r="80">
      <c r="A80" s="2">
        <f t="shared" si="52"/>
        <v>13</v>
      </c>
      <c r="B80" s="4">
        <f t="shared" si="2"/>
        <v>39</v>
      </c>
      <c r="C80" s="4">
        <f t="shared" si="3"/>
        <v>0.84</v>
      </c>
      <c r="F80" s="4">
        <f t="shared" si="4"/>
        <v>0</v>
      </c>
      <c r="G80" s="13" t="str">
        <f t="shared" si="62"/>
        <v/>
      </c>
      <c r="H80" s="4" t="str">
        <f t="shared" si="6"/>
        <v/>
      </c>
      <c r="J80" s="2">
        <f t="shared" si="53"/>
        <v>13</v>
      </c>
      <c r="K80" s="29">
        <f t="shared" si="7"/>
        <v>39</v>
      </c>
      <c r="L80" s="29">
        <f t="shared" si="8"/>
        <v>0.84</v>
      </c>
      <c r="O80" s="4">
        <f t="shared" si="9"/>
        <v>0</v>
      </c>
      <c r="P80" s="13" t="str">
        <f t="shared" si="63"/>
        <v/>
      </c>
      <c r="Q80" s="4" t="str">
        <f t="shared" si="11"/>
        <v/>
      </c>
      <c r="S80" s="2">
        <f t="shared" si="54"/>
        <v>13</v>
      </c>
      <c r="T80" s="4">
        <f t="shared" si="12"/>
        <v>39</v>
      </c>
      <c r="U80" s="4">
        <f t="shared" si="13"/>
        <v>0.84</v>
      </c>
      <c r="V80" s="4">
        <f>150+3/16</f>
        <v>150.1875</v>
      </c>
      <c r="W80" s="2">
        <v>153.75</v>
      </c>
      <c r="X80" s="4">
        <f t="shared" si="14"/>
        <v>3.5625</v>
      </c>
      <c r="Y80" s="13">
        <f t="shared" si="64"/>
        <v>0.889756521</v>
      </c>
      <c r="Z80" s="4">
        <f t="shared" si="16"/>
        <v>0.03554160292</v>
      </c>
      <c r="AB80" s="2">
        <f t="shared" si="55"/>
        <v>13</v>
      </c>
      <c r="AC80" s="4">
        <f t="shared" si="17"/>
        <v>39</v>
      </c>
      <c r="AD80" s="4">
        <f t="shared" si="18"/>
        <v>0.84</v>
      </c>
      <c r="AE80" s="4">
        <f>150.125</f>
        <v>150.125</v>
      </c>
      <c r="AF80" s="2">
        <v>153.875</v>
      </c>
      <c r="AG80" s="4">
        <f t="shared" si="19"/>
        <v>3.75</v>
      </c>
      <c r="AH80" s="13">
        <f t="shared" si="65"/>
        <v>0.9128709292</v>
      </c>
      <c r="AI80" s="4">
        <f t="shared" si="21"/>
        <v>0.0279049306</v>
      </c>
      <c r="AJ80" s="13"/>
      <c r="AK80" s="2">
        <f t="shared" si="56"/>
        <v>13</v>
      </c>
      <c r="AL80" s="4">
        <f t="shared" si="22"/>
        <v>39</v>
      </c>
      <c r="AM80" s="4">
        <f t="shared" si="23"/>
        <v>0.84</v>
      </c>
      <c r="AN80" s="4">
        <f>150+3/16</f>
        <v>150.1875</v>
      </c>
      <c r="AO80" s="4">
        <f>153.75</f>
        <v>153.75</v>
      </c>
      <c r="AP80" s="4">
        <f t="shared" si="24"/>
        <v>3.5625</v>
      </c>
      <c r="AQ80" s="13">
        <f t="shared" si="66"/>
        <v>0.8991721961</v>
      </c>
      <c r="AR80" s="4">
        <f t="shared" si="26"/>
        <v>0.02996669818</v>
      </c>
      <c r="AS80" s="13"/>
      <c r="AT80" s="2">
        <f t="shared" si="57"/>
        <v>13</v>
      </c>
      <c r="AU80" s="4">
        <f t="shared" si="27"/>
        <v>39</v>
      </c>
      <c r="AV80" s="4">
        <f t="shared" si="28"/>
        <v>0.78</v>
      </c>
      <c r="AW80" s="4">
        <f>150+3/16</f>
        <v>150.1875</v>
      </c>
      <c r="AX80" s="4">
        <f>153.75+1/32</f>
        <v>153.78125</v>
      </c>
      <c r="AY80" s="4">
        <f t="shared" si="29"/>
        <v>3.59375</v>
      </c>
      <c r="AZ80" s="13">
        <f t="shared" si="67"/>
        <v>0.8936504412</v>
      </c>
      <c r="BA80" s="4">
        <f t="shared" si="31"/>
        <v>0.02769742932</v>
      </c>
      <c r="BB80" s="13"/>
      <c r="BC80" s="2">
        <f t="shared" si="58"/>
        <v>13</v>
      </c>
      <c r="BD80" s="4">
        <f t="shared" si="32"/>
        <v>39</v>
      </c>
      <c r="BE80" s="4">
        <f t="shared" si="33"/>
        <v>0.78</v>
      </c>
      <c r="BF80" s="4">
        <f>150.125+1/32</f>
        <v>150.15625</v>
      </c>
      <c r="BG80" s="4">
        <f>153+13/16</f>
        <v>153.8125</v>
      </c>
      <c r="BH80" s="4">
        <f t="shared" si="34"/>
        <v>3.65625</v>
      </c>
      <c r="BI80" s="13">
        <f t="shared" si="68"/>
        <v>0.9013878189</v>
      </c>
      <c r="BJ80" s="4">
        <f t="shared" si="36"/>
        <v>0.02638130952</v>
      </c>
      <c r="BK80" s="13"/>
      <c r="BL80" s="2">
        <f t="shared" si="59"/>
        <v>13</v>
      </c>
      <c r="BM80" s="4">
        <f t="shared" si="37"/>
        <v>39</v>
      </c>
      <c r="BN80" s="4">
        <f t="shared" si="38"/>
        <v>0.78</v>
      </c>
      <c r="BO80" s="4">
        <f>150.125-1/32</f>
        <v>150.09375</v>
      </c>
      <c r="BP80" s="4">
        <f>153.875</f>
        <v>153.875</v>
      </c>
      <c r="BQ80" s="4">
        <f t="shared" si="39"/>
        <v>3.78125</v>
      </c>
      <c r="BR80" s="13">
        <f t="shared" si="69"/>
        <v>0.9166666667</v>
      </c>
      <c r="BS80" s="4">
        <f t="shared" si="41"/>
        <v>0.02245096343</v>
      </c>
      <c r="BT80" s="25"/>
      <c r="BU80" s="25"/>
      <c r="BV80" s="2">
        <f t="shared" si="60"/>
        <v>13</v>
      </c>
      <c r="BW80" s="4">
        <f t="shared" si="42"/>
        <v>39</v>
      </c>
      <c r="BX80" s="4">
        <f t="shared" si="43"/>
        <v>0.72</v>
      </c>
      <c r="BY80" s="4">
        <f>150+3/16</f>
        <v>150.1875</v>
      </c>
      <c r="BZ80" s="4">
        <f>153.75</f>
        <v>153.75</v>
      </c>
      <c r="CA80" s="4">
        <f t="shared" si="44"/>
        <v>3.5625</v>
      </c>
      <c r="CB80" s="13">
        <f t="shared" si="70"/>
        <v>0.8991721961</v>
      </c>
      <c r="CC80" s="4">
        <f t="shared" si="46"/>
        <v>0.02551418432</v>
      </c>
      <c r="CD80" s="13"/>
      <c r="CE80" s="2">
        <f t="shared" si="61"/>
        <v>13</v>
      </c>
      <c r="CF80" s="4">
        <f t="shared" si="47"/>
        <v>39</v>
      </c>
      <c r="CG80" s="4">
        <f t="shared" si="48"/>
        <v>0.72</v>
      </c>
      <c r="CH80" s="4">
        <f>150.125</f>
        <v>150.125</v>
      </c>
      <c r="CI80" s="4">
        <f>153.875</f>
        <v>153.875</v>
      </c>
      <c r="CJ80" s="4">
        <f t="shared" si="49"/>
        <v>3.75</v>
      </c>
      <c r="CK80" s="13">
        <f t="shared" si="71"/>
        <v>0.9128709292</v>
      </c>
      <c r="CL80" s="4">
        <f t="shared" si="51"/>
        <v>0.02223654424</v>
      </c>
      <c r="CM80" s="13"/>
    </row>
    <row r="81">
      <c r="A81" s="2">
        <f t="shared" si="52"/>
        <v>13.5</v>
      </c>
      <c r="B81" s="4">
        <f t="shared" si="2"/>
        <v>40.5</v>
      </c>
      <c r="C81" s="4">
        <f t="shared" si="3"/>
        <v>0.81</v>
      </c>
      <c r="F81" s="4">
        <f t="shared" si="4"/>
        <v>0</v>
      </c>
      <c r="G81" s="13" t="str">
        <f t="shared" si="62"/>
        <v/>
      </c>
      <c r="H81" s="4" t="str">
        <f t="shared" si="6"/>
        <v/>
      </c>
      <c r="J81" s="2">
        <f t="shared" si="53"/>
        <v>13.5</v>
      </c>
      <c r="K81" s="29">
        <f t="shared" si="7"/>
        <v>40.5</v>
      </c>
      <c r="L81" s="29">
        <f t="shared" si="8"/>
        <v>0.81</v>
      </c>
      <c r="O81" s="4">
        <f t="shared" si="9"/>
        <v>0</v>
      </c>
      <c r="P81" s="13" t="str">
        <f t="shared" si="63"/>
        <v/>
      </c>
      <c r="Q81" s="4" t="str">
        <f t="shared" si="11"/>
        <v/>
      </c>
      <c r="S81" s="2">
        <f t="shared" si="54"/>
        <v>13.5</v>
      </c>
      <c r="T81" s="4">
        <f t="shared" si="12"/>
        <v>40.5</v>
      </c>
      <c r="U81" s="4">
        <f t="shared" si="13"/>
        <v>0.81</v>
      </c>
      <c r="X81" s="4">
        <f t="shared" si="14"/>
        <v>0</v>
      </c>
      <c r="Y81" s="13" t="str">
        <f t="shared" si="64"/>
        <v/>
      </c>
      <c r="Z81" s="4" t="str">
        <f t="shared" si="16"/>
        <v/>
      </c>
      <c r="AB81" s="2">
        <f t="shared" si="55"/>
        <v>13.5</v>
      </c>
      <c r="AC81" s="4">
        <f t="shared" si="17"/>
        <v>40.5</v>
      </c>
      <c r="AD81" s="4">
        <f t="shared" si="18"/>
        <v>0.81</v>
      </c>
      <c r="AG81" s="4">
        <f t="shared" si="19"/>
        <v>0</v>
      </c>
      <c r="AH81" s="13" t="str">
        <f t="shared" si="65"/>
        <v/>
      </c>
      <c r="AI81" s="4" t="str">
        <f t="shared" si="21"/>
        <v/>
      </c>
      <c r="AJ81" s="13"/>
      <c r="AK81" s="2">
        <f t="shared" si="56"/>
        <v>13.5</v>
      </c>
      <c r="AL81" s="4">
        <f t="shared" si="22"/>
        <v>40.5</v>
      </c>
      <c r="AM81" s="4">
        <f t="shared" si="23"/>
        <v>0.81</v>
      </c>
      <c r="AP81" s="4">
        <f t="shared" si="24"/>
        <v>0</v>
      </c>
      <c r="AQ81" s="13" t="str">
        <f t="shared" si="66"/>
        <v/>
      </c>
      <c r="AR81" s="4" t="str">
        <f t="shared" si="26"/>
        <v/>
      </c>
      <c r="AS81" s="13"/>
      <c r="AT81" s="2">
        <f t="shared" si="57"/>
        <v>13.5</v>
      </c>
      <c r="AU81" s="4">
        <f t="shared" si="27"/>
        <v>40.5</v>
      </c>
      <c r="AV81" s="4">
        <f t="shared" si="28"/>
        <v>0.75</v>
      </c>
      <c r="AY81" s="4">
        <f t="shared" si="29"/>
        <v>0</v>
      </c>
      <c r="AZ81" s="13" t="str">
        <f t="shared" si="67"/>
        <v/>
      </c>
      <c r="BA81" s="4" t="str">
        <f t="shared" si="31"/>
        <v/>
      </c>
      <c r="BB81" s="13"/>
      <c r="BC81" s="2">
        <f t="shared" si="58"/>
        <v>13.5</v>
      </c>
      <c r="BD81" s="4">
        <f t="shared" si="32"/>
        <v>40.5</v>
      </c>
      <c r="BE81" s="4">
        <f t="shared" si="33"/>
        <v>0.75</v>
      </c>
      <c r="BH81" s="4">
        <f t="shared" si="34"/>
        <v>0</v>
      </c>
      <c r="BI81" s="13" t="str">
        <f t="shared" si="68"/>
        <v/>
      </c>
      <c r="BJ81" s="4" t="str">
        <f t="shared" si="36"/>
        <v/>
      </c>
      <c r="BK81" s="13"/>
      <c r="BL81" s="2">
        <f t="shared" si="59"/>
        <v>13.5</v>
      </c>
      <c r="BM81" s="4">
        <f t="shared" si="37"/>
        <v>40.5</v>
      </c>
      <c r="BN81" s="4">
        <f t="shared" si="38"/>
        <v>0.75</v>
      </c>
      <c r="BQ81" s="4">
        <f t="shared" si="39"/>
        <v>0</v>
      </c>
      <c r="BR81" s="13" t="str">
        <f t="shared" si="69"/>
        <v/>
      </c>
      <c r="BS81" s="4" t="str">
        <f t="shared" si="41"/>
        <v/>
      </c>
      <c r="BT81" s="25"/>
      <c r="BU81" s="25"/>
      <c r="BV81" s="2">
        <f t="shared" si="60"/>
        <v>13.5</v>
      </c>
      <c r="BW81" s="4">
        <f t="shared" si="42"/>
        <v>40.5</v>
      </c>
      <c r="BX81" s="4">
        <f t="shared" si="43"/>
        <v>0.69</v>
      </c>
      <c r="CA81" s="4">
        <f t="shared" si="44"/>
        <v>0</v>
      </c>
      <c r="CB81" s="13" t="str">
        <f t="shared" si="70"/>
        <v/>
      </c>
      <c r="CC81" s="4" t="str">
        <f t="shared" si="46"/>
        <v/>
      </c>
      <c r="CD81" s="13"/>
      <c r="CE81" s="2">
        <f t="shared" si="61"/>
        <v>13.5</v>
      </c>
      <c r="CF81" s="4">
        <f t="shared" si="47"/>
        <v>40.5</v>
      </c>
      <c r="CG81" s="4">
        <f t="shared" si="48"/>
        <v>0.69</v>
      </c>
      <c r="CJ81" s="4">
        <f t="shared" si="49"/>
        <v>0</v>
      </c>
      <c r="CK81" s="13" t="str">
        <f t="shared" si="71"/>
        <v/>
      </c>
      <c r="CL81" s="4" t="str">
        <f t="shared" si="51"/>
        <v/>
      </c>
      <c r="CM81" s="13"/>
    </row>
    <row r="82">
      <c r="A82" s="2">
        <f t="shared" si="52"/>
        <v>14</v>
      </c>
      <c r="B82" s="4">
        <f t="shared" si="2"/>
        <v>42</v>
      </c>
      <c r="C82" s="4">
        <f t="shared" si="3"/>
        <v>0.78</v>
      </c>
      <c r="F82" s="4">
        <f t="shared" si="4"/>
        <v>0</v>
      </c>
      <c r="G82" s="13" t="str">
        <f t="shared" si="62"/>
        <v/>
      </c>
      <c r="H82" s="4" t="str">
        <f t="shared" si="6"/>
        <v/>
      </c>
      <c r="J82" s="2">
        <f t="shared" si="53"/>
        <v>14</v>
      </c>
      <c r="K82" s="29">
        <f t="shared" si="7"/>
        <v>42</v>
      </c>
      <c r="L82" s="29">
        <f t="shared" si="8"/>
        <v>0.78</v>
      </c>
      <c r="O82" s="4">
        <f t="shared" si="9"/>
        <v>0</v>
      </c>
      <c r="P82" s="13" t="str">
        <f t="shared" si="63"/>
        <v/>
      </c>
      <c r="Q82" s="4" t="str">
        <f t="shared" si="11"/>
        <v/>
      </c>
      <c r="S82" s="2">
        <f t="shared" si="54"/>
        <v>14</v>
      </c>
      <c r="T82" s="4">
        <f t="shared" si="12"/>
        <v>42</v>
      </c>
      <c r="U82" s="4">
        <f t="shared" si="13"/>
        <v>0.78</v>
      </c>
      <c r="V82" s="4">
        <f>150.375+1/32</f>
        <v>150.40625</v>
      </c>
      <c r="W82" s="4">
        <f>153+9/16</f>
        <v>153.5625</v>
      </c>
      <c r="X82" s="4">
        <f t="shared" si="14"/>
        <v>3.15625</v>
      </c>
      <c r="Y82" s="13">
        <f t="shared" si="64"/>
        <v>0.8374896351</v>
      </c>
      <c r="Z82" s="4">
        <f t="shared" si="16"/>
        <v>0.04350502487</v>
      </c>
      <c r="AB82" s="2">
        <f t="shared" si="55"/>
        <v>14</v>
      </c>
      <c r="AC82" s="4">
        <f t="shared" si="17"/>
        <v>42</v>
      </c>
      <c r="AD82" s="4">
        <f t="shared" si="18"/>
        <v>0.78</v>
      </c>
      <c r="AE82" s="4">
        <f>150.25</f>
        <v>150.25</v>
      </c>
      <c r="AF82" s="2">
        <v>153.75</v>
      </c>
      <c r="AG82" s="4">
        <f t="shared" si="19"/>
        <v>3.5</v>
      </c>
      <c r="AH82" s="13">
        <f t="shared" si="65"/>
        <v>0.8819171037</v>
      </c>
      <c r="AI82" s="4">
        <f t="shared" si="21"/>
        <v>0.03224135867</v>
      </c>
      <c r="AJ82" s="13"/>
      <c r="AK82" s="2">
        <f t="shared" si="56"/>
        <v>14</v>
      </c>
      <c r="AL82" s="4">
        <f t="shared" si="22"/>
        <v>42</v>
      </c>
      <c r="AM82" s="4">
        <f t="shared" si="23"/>
        <v>0.78</v>
      </c>
      <c r="AN82" s="4">
        <f>150.25+1/32</f>
        <v>150.28125</v>
      </c>
      <c r="AO82" s="4">
        <f>153+11/16</f>
        <v>153.6875</v>
      </c>
      <c r="AP82" s="4">
        <f t="shared" si="24"/>
        <v>3.40625</v>
      </c>
      <c r="AQ82" s="13">
        <f t="shared" si="66"/>
        <v>0.8792324183</v>
      </c>
      <c r="AR82" s="4">
        <f t="shared" si="26"/>
        <v>0.0312564968</v>
      </c>
      <c r="AS82" s="13"/>
      <c r="AT82" s="2">
        <f t="shared" si="57"/>
        <v>14</v>
      </c>
      <c r="AU82" s="4">
        <f t="shared" si="27"/>
        <v>42</v>
      </c>
      <c r="AV82" s="4">
        <f t="shared" si="28"/>
        <v>0.72</v>
      </c>
      <c r="AW82" s="4">
        <f>150+3/16</f>
        <v>150.1875</v>
      </c>
      <c r="AX82" s="4">
        <f>153.75-1/32</f>
        <v>153.71875</v>
      </c>
      <c r="AY82" s="4">
        <f t="shared" si="29"/>
        <v>3.53125</v>
      </c>
      <c r="AZ82" s="13">
        <f t="shared" si="67"/>
        <v>0.8858454844</v>
      </c>
      <c r="BA82" s="4">
        <f t="shared" si="31"/>
        <v>0.02742364373</v>
      </c>
      <c r="BB82" s="13"/>
      <c r="BC82" s="2">
        <f t="shared" si="58"/>
        <v>14</v>
      </c>
      <c r="BD82" s="4">
        <f t="shared" si="32"/>
        <v>42</v>
      </c>
      <c r="BE82" s="4">
        <f t="shared" si="33"/>
        <v>0.72</v>
      </c>
      <c r="BF82" s="4">
        <f>150+3/16</f>
        <v>150.1875</v>
      </c>
      <c r="BG82" s="4">
        <f>153.75</f>
        <v>153.75</v>
      </c>
      <c r="BH82" s="4">
        <f t="shared" si="34"/>
        <v>3.5625</v>
      </c>
      <c r="BI82" s="13">
        <f t="shared" si="68"/>
        <v>0.889756521</v>
      </c>
      <c r="BJ82" s="4">
        <f t="shared" si="36"/>
        <v>0.02664114267</v>
      </c>
      <c r="BK82" s="13"/>
      <c r="BL82" s="2">
        <f t="shared" si="59"/>
        <v>14</v>
      </c>
      <c r="BM82" s="4">
        <f t="shared" si="37"/>
        <v>42</v>
      </c>
      <c r="BN82" s="4">
        <f t="shared" si="38"/>
        <v>0.72</v>
      </c>
      <c r="BO82" s="4">
        <f>150.125</f>
        <v>150.125</v>
      </c>
      <c r="BP82" s="4">
        <f>153+13/16+1/32</f>
        <v>153.84375</v>
      </c>
      <c r="BQ82" s="4">
        <f t="shared" si="39"/>
        <v>3.71875</v>
      </c>
      <c r="BR82" s="13">
        <f t="shared" si="69"/>
        <v>0.9090593429</v>
      </c>
      <c r="BS82" s="4">
        <f t="shared" si="41"/>
        <v>0.02189231166</v>
      </c>
      <c r="BT82" s="25"/>
      <c r="BU82" s="25"/>
      <c r="BV82" s="2">
        <f t="shared" si="60"/>
        <v>14</v>
      </c>
      <c r="BW82" s="4">
        <f t="shared" si="42"/>
        <v>42</v>
      </c>
      <c r="BX82" s="4">
        <f t="shared" si="43"/>
        <v>0.66</v>
      </c>
      <c r="BY82" s="4">
        <f>150.25</f>
        <v>150.25</v>
      </c>
      <c r="BZ82" s="4">
        <f>153.625+1/32</f>
        <v>153.65625</v>
      </c>
      <c r="CA82" s="4">
        <f t="shared" si="44"/>
        <v>3.40625</v>
      </c>
      <c r="CB82" s="13">
        <f t="shared" si="70"/>
        <v>0.8792324183</v>
      </c>
      <c r="CC82" s="4">
        <f t="shared" si="46"/>
        <v>0.02658569186</v>
      </c>
      <c r="CD82" s="13"/>
      <c r="CE82" s="2">
        <f t="shared" si="61"/>
        <v>14</v>
      </c>
      <c r="CF82" s="4">
        <f t="shared" si="47"/>
        <v>42</v>
      </c>
      <c r="CG82" s="4">
        <f t="shared" si="48"/>
        <v>0.66</v>
      </c>
      <c r="CH82" s="4">
        <f>150.125+1/32</f>
        <v>150.15625</v>
      </c>
      <c r="CI82" s="4">
        <f>153.75+1/32</f>
        <v>153.78125</v>
      </c>
      <c r="CJ82" s="4">
        <f t="shared" si="49"/>
        <v>3.625</v>
      </c>
      <c r="CK82" s="13">
        <f t="shared" si="71"/>
        <v>0.8975274679</v>
      </c>
      <c r="CL82" s="4">
        <f t="shared" si="51"/>
        <v>0.02253565721</v>
      </c>
      <c r="CM82" s="13"/>
    </row>
    <row r="83">
      <c r="A83" s="2">
        <f t="shared" si="52"/>
        <v>14.5</v>
      </c>
      <c r="B83" s="4">
        <f t="shared" si="2"/>
        <v>43.5</v>
      </c>
      <c r="C83" s="4">
        <f t="shared" si="3"/>
        <v>0.75</v>
      </c>
      <c r="F83" s="4">
        <f t="shared" si="4"/>
        <v>0</v>
      </c>
      <c r="G83" s="13" t="str">
        <f t="shared" si="62"/>
        <v/>
      </c>
      <c r="H83" s="4" t="str">
        <f t="shared" si="6"/>
        <v/>
      </c>
      <c r="J83" s="2">
        <f t="shared" si="53"/>
        <v>14.5</v>
      </c>
      <c r="K83" s="29">
        <f t="shared" si="7"/>
        <v>43.5</v>
      </c>
      <c r="L83" s="29">
        <f t="shared" si="8"/>
        <v>0.75</v>
      </c>
      <c r="O83" s="4">
        <f t="shared" si="9"/>
        <v>0</v>
      </c>
      <c r="P83" s="13" t="str">
        <f t="shared" si="63"/>
        <v/>
      </c>
      <c r="Q83" s="4" t="str">
        <f t="shared" si="11"/>
        <v/>
      </c>
      <c r="S83" s="2">
        <f t="shared" si="54"/>
        <v>14.5</v>
      </c>
      <c r="T83" s="4">
        <f t="shared" si="12"/>
        <v>43.5</v>
      </c>
      <c r="U83" s="4">
        <f t="shared" si="13"/>
        <v>0.75</v>
      </c>
      <c r="X83" s="4">
        <f t="shared" si="14"/>
        <v>0</v>
      </c>
      <c r="Y83" s="13" t="str">
        <f t="shared" si="64"/>
        <v/>
      </c>
      <c r="Z83" s="4" t="str">
        <f t="shared" si="16"/>
        <v/>
      </c>
      <c r="AB83" s="2">
        <f t="shared" si="55"/>
        <v>14.5</v>
      </c>
      <c r="AC83" s="4">
        <f t="shared" si="17"/>
        <v>43.5</v>
      </c>
      <c r="AD83" s="4">
        <f t="shared" si="18"/>
        <v>0.75</v>
      </c>
      <c r="AG83" s="4">
        <f t="shared" si="19"/>
        <v>0</v>
      </c>
      <c r="AH83" s="13" t="str">
        <f t="shared" si="65"/>
        <v/>
      </c>
      <c r="AI83" s="4" t="str">
        <f t="shared" si="21"/>
        <v/>
      </c>
      <c r="AJ83" s="13"/>
      <c r="AK83" s="2">
        <f t="shared" si="56"/>
        <v>14.5</v>
      </c>
      <c r="AL83" s="4">
        <f t="shared" si="22"/>
        <v>43.5</v>
      </c>
      <c r="AM83" s="4">
        <f t="shared" si="23"/>
        <v>0.75</v>
      </c>
      <c r="AP83" s="4">
        <f t="shared" si="24"/>
        <v>0</v>
      </c>
      <c r="AQ83" s="13" t="str">
        <f t="shared" si="66"/>
        <v/>
      </c>
      <c r="AR83" s="4" t="str">
        <f t="shared" si="26"/>
        <v/>
      </c>
      <c r="AS83" s="13"/>
      <c r="AT83" s="2">
        <f t="shared" si="57"/>
        <v>14.5</v>
      </c>
      <c r="AU83" s="4">
        <f t="shared" si="27"/>
        <v>43.5</v>
      </c>
      <c r="AV83" s="4">
        <f t="shared" si="28"/>
        <v>0.69</v>
      </c>
      <c r="AY83" s="4">
        <f t="shared" si="29"/>
        <v>0</v>
      </c>
      <c r="AZ83" s="13" t="str">
        <f t="shared" si="67"/>
        <v/>
      </c>
      <c r="BA83" s="4" t="str">
        <f t="shared" si="31"/>
        <v/>
      </c>
      <c r="BB83" s="13"/>
      <c r="BC83" s="2">
        <f t="shared" si="58"/>
        <v>14.5</v>
      </c>
      <c r="BD83" s="4">
        <f t="shared" si="32"/>
        <v>43.5</v>
      </c>
      <c r="BE83" s="4">
        <f t="shared" si="33"/>
        <v>0.69</v>
      </c>
      <c r="BH83" s="4">
        <f t="shared" si="34"/>
        <v>0</v>
      </c>
      <c r="BI83" s="13" t="str">
        <f t="shared" si="68"/>
        <v/>
      </c>
      <c r="BJ83" s="4" t="str">
        <f t="shared" si="36"/>
        <v/>
      </c>
      <c r="BK83" s="13"/>
      <c r="BL83" s="2">
        <f t="shared" si="59"/>
        <v>14.5</v>
      </c>
      <c r="BM83" s="4">
        <f t="shared" si="37"/>
        <v>43.5</v>
      </c>
      <c r="BN83" s="4">
        <f t="shared" si="38"/>
        <v>0.69</v>
      </c>
      <c r="BQ83" s="4">
        <f t="shared" si="39"/>
        <v>0</v>
      </c>
      <c r="BR83" s="13" t="str">
        <f t="shared" si="69"/>
        <v/>
      </c>
      <c r="BS83" s="4" t="str">
        <f t="shared" si="41"/>
        <v/>
      </c>
      <c r="BT83" s="25"/>
      <c r="BU83" s="25"/>
      <c r="BV83" s="2">
        <f t="shared" si="60"/>
        <v>14.5</v>
      </c>
      <c r="BW83" s="4">
        <f t="shared" si="42"/>
        <v>43.5</v>
      </c>
      <c r="BX83" s="4">
        <f t="shared" si="43"/>
        <v>0.63</v>
      </c>
      <c r="CA83" s="4">
        <f t="shared" si="44"/>
        <v>0</v>
      </c>
      <c r="CB83" s="13" t="str">
        <f t="shared" si="70"/>
        <v/>
      </c>
      <c r="CC83" s="4" t="str">
        <f t="shared" si="46"/>
        <v/>
      </c>
      <c r="CD83" s="13"/>
      <c r="CE83" s="2">
        <f t="shared" si="61"/>
        <v>14.5</v>
      </c>
      <c r="CF83" s="4">
        <f t="shared" si="47"/>
        <v>43.5</v>
      </c>
      <c r="CG83" s="4">
        <f t="shared" si="48"/>
        <v>0.63</v>
      </c>
      <c r="CJ83" s="4">
        <f t="shared" si="49"/>
        <v>0</v>
      </c>
      <c r="CK83" s="13" t="str">
        <f t="shared" si="71"/>
        <v/>
      </c>
      <c r="CL83" s="4" t="str">
        <f t="shared" si="51"/>
        <v/>
      </c>
      <c r="CM83" s="13"/>
    </row>
    <row r="84">
      <c r="A84" s="2">
        <f t="shared" si="52"/>
        <v>15</v>
      </c>
      <c r="B84" s="4">
        <f t="shared" si="2"/>
        <v>45</v>
      </c>
      <c r="C84" s="4">
        <f t="shared" si="3"/>
        <v>0.72</v>
      </c>
      <c r="F84" s="4">
        <f t="shared" si="4"/>
        <v>0</v>
      </c>
      <c r="G84" s="13" t="str">
        <f t="shared" si="62"/>
        <v/>
      </c>
      <c r="H84" s="4" t="str">
        <f t="shared" si="6"/>
        <v/>
      </c>
      <c r="J84" s="2">
        <f t="shared" si="53"/>
        <v>15</v>
      </c>
      <c r="K84" s="29">
        <f t="shared" si="7"/>
        <v>45</v>
      </c>
      <c r="L84" s="29">
        <f t="shared" si="8"/>
        <v>0.72</v>
      </c>
      <c r="O84" s="4">
        <f t="shared" si="9"/>
        <v>0</v>
      </c>
      <c r="P84" s="13" t="str">
        <f t="shared" si="63"/>
        <v/>
      </c>
      <c r="Q84" s="4" t="str">
        <f t="shared" si="11"/>
        <v/>
      </c>
      <c r="S84" s="2">
        <f t="shared" si="54"/>
        <v>15</v>
      </c>
      <c r="T84" s="4">
        <f t="shared" si="12"/>
        <v>45</v>
      </c>
      <c r="U84" s="4">
        <f t="shared" si="13"/>
        <v>0.72</v>
      </c>
      <c r="V84" s="4">
        <f>150.625</f>
        <v>150.625</v>
      </c>
      <c r="W84" s="4">
        <f>153.375-1/32</f>
        <v>153.34375</v>
      </c>
      <c r="X84" s="4">
        <f t="shared" si="14"/>
        <v>2.71875</v>
      </c>
      <c r="Y84" s="13">
        <f t="shared" si="64"/>
        <v>0.7772815878</v>
      </c>
      <c r="Z84" s="4">
        <f t="shared" si="16"/>
        <v>0.04926015121</v>
      </c>
      <c r="AB84" s="2">
        <f t="shared" si="55"/>
        <v>15</v>
      </c>
      <c r="AC84" s="4">
        <f t="shared" si="17"/>
        <v>45</v>
      </c>
      <c r="AD84" s="4">
        <f t="shared" si="18"/>
        <v>0.72</v>
      </c>
      <c r="AE84" s="4">
        <f>150.375-1/32</f>
        <v>150.34375</v>
      </c>
      <c r="AF84" s="2">
        <v>153.625</v>
      </c>
      <c r="AG84" s="4">
        <f t="shared" si="19"/>
        <v>3.28125</v>
      </c>
      <c r="AH84" s="13">
        <f t="shared" si="65"/>
        <v>0.8539125638</v>
      </c>
      <c r="AI84" s="4">
        <f t="shared" si="21"/>
        <v>0.03523375801</v>
      </c>
      <c r="AJ84" s="13"/>
      <c r="AK84" s="2">
        <f t="shared" si="56"/>
        <v>15</v>
      </c>
      <c r="AL84" s="4">
        <f t="shared" si="22"/>
        <v>45</v>
      </c>
      <c r="AM84" s="4">
        <f t="shared" si="23"/>
        <v>0.72</v>
      </c>
      <c r="AN84" s="4">
        <f>150+5/16</f>
        <v>150.3125</v>
      </c>
      <c r="AO84" s="4">
        <f>153.625</f>
        <v>153.625</v>
      </c>
      <c r="AP84" s="4">
        <f t="shared" si="24"/>
        <v>3.3125</v>
      </c>
      <c r="AQ84" s="13">
        <f t="shared" si="66"/>
        <v>0.8670484702</v>
      </c>
      <c r="AR84" s="4">
        <f t="shared" si="26"/>
        <v>0.03218249983</v>
      </c>
      <c r="AS84" s="13"/>
      <c r="AT84" s="2">
        <f t="shared" si="57"/>
        <v>15</v>
      </c>
      <c r="AU84" s="4">
        <f t="shared" si="27"/>
        <v>45</v>
      </c>
      <c r="AV84" s="4">
        <f t="shared" si="28"/>
        <v>0.66</v>
      </c>
      <c r="AW84" s="4">
        <f>150.25</f>
        <v>150.25</v>
      </c>
      <c r="AX84" s="4">
        <f>153+11/16</f>
        <v>153.6875</v>
      </c>
      <c r="AY84" s="4">
        <f t="shared" si="29"/>
        <v>3.4375</v>
      </c>
      <c r="AZ84" s="13">
        <f t="shared" si="67"/>
        <v>0.8740073735</v>
      </c>
      <c r="BA84" s="4">
        <f t="shared" si="31"/>
        <v>0.02715257572</v>
      </c>
      <c r="BB84" s="13"/>
      <c r="BC84" s="2">
        <f t="shared" si="58"/>
        <v>15</v>
      </c>
      <c r="BD84" s="4">
        <f t="shared" si="32"/>
        <v>45</v>
      </c>
      <c r="BE84" s="4">
        <f t="shared" si="33"/>
        <v>0.66</v>
      </c>
      <c r="BF84" s="4">
        <f>150.25</f>
        <v>150.25</v>
      </c>
      <c r="BG84" s="4">
        <f>153+11/16+1/32</f>
        <v>153.71875</v>
      </c>
      <c r="BH84" s="4">
        <f t="shared" si="34"/>
        <v>3.46875</v>
      </c>
      <c r="BI84" s="13">
        <f t="shared" si="68"/>
        <v>0.8779711461</v>
      </c>
      <c r="BJ84" s="4">
        <f t="shared" si="36"/>
        <v>0.02578280847</v>
      </c>
      <c r="BK84" s="13"/>
      <c r="BL84" s="2">
        <f t="shared" si="59"/>
        <v>15</v>
      </c>
      <c r="BM84" s="4">
        <f t="shared" si="37"/>
        <v>45</v>
      </c>
      <c r="BN84" s="4">
        <f t="shared" si="38"/>
        <v>0.66</v>
      </c>
      <c r="BO84" s="4">
        <f>150.125</f>
        <v>150.125</v>
      </c>
      <c r="BP84" s="4">
        <f>153+13/16</f>
        <v>153.8125</v>
      </c>
      <c r="BQ84" s="4">
        <f t="shared" si="39"/>
        <v>3.6875</v>
      </c>
      <c r="BR84" s="13">
        <f t="shared" si="69"/>
        <v>0.9052317076</v>
      </c>
      <c r="BS84" s="4">
        <f t="shared" si="41"/>
        <v>0.02142123698</v>
      </c>
      <c r="BT84" s="25"/>
      <c r="BU84" s="25"/>
      <c r="BV84" s="2">
        <f t="shared" si="60"/>
        <v>15</v>
      </c>
      <c r="BW84" s="4">
        <f t="shared" si="42"/>
        <v>45</v>
      </c>
      <c r="BX84" s="4">
        <f t="shared" si="43"/>
        <v>0.6</v>
      </c>
      <c r="BY84" s="4">
        <f>150+5/16</f>
        <v>150.3125</v>
      </c>
      <c r="BZ84" s="4">
        <f>153.625-1/32</f>
        <v>153.59375</v>
      </c>
      <c r="CA84" s="4">
        <f t="shared" si="44"/>
        <v>3.28125</v>
      </c>
      <c r="CB84" s="13">
        <f t="shared" si="70"/>
        <v>0.8629489273</v>
      </c>
      <c r="CC84" s="4">
        <f t="shared" si="46"/>
        <v>0.02690664021</v>
      </c>
      <c r="CD84" s="13"/>
      <c r="CE84" s="2">
        <f t="shared" si="61"/>
        <v>15</v>
      </c>
      <c r="CF84" s="4">
        <f t="shared" si="47"/>
        <v>45</v>
      </c>
      <c r="CG84" s="4">
        <f t="shared" si="48"/>
        <v>0.6</v>
      </c>
      <c r="CH84" s="4">
        <f>150+3/16</f>
        <v>150.1875</v>
      </c>
      <c r="CI84" s="4">
        <f>153.75</f>
        <v>153.75</v>
      </c>
      <c r="CJ84" s="4">
        <f t="shared" si="49"/>
        <v>3.5625</v>
      </c>
      <c r="CK84" s="13">
        <f t="shared" si="71"/>
        <v>0.889756521</v>
      </c>
      <c r="CL84" s="4">
        <f t="shared" si="51"/>
        <v>0.02260395496</v>
      </c>
      <c r="CM84" s="13"/>
    </row>
    <row r="85">
      <c r="A85" s="2">
        <f t="shared" si="52"/>
        <v>15.5</v>
      </c>
      <c r="B85" s="4">
        <f t="shared" si="2"/>
        <v>46.5</v>
      </c>
      <c r="C85" s="4">
        <f t="shared" si="3"/>
        <v>0.69</v>
      </c>
      <c r="F85" s="4">
        <f t="shared" si="4"/>
        <v>0</v>
      </c>
      <c r="G85" s="13" t="str">
        <f t="shared" si="62"/>
        <v/>
      </c>
      <c r="H85" s="4" t="str">
        <f t="shared" si="6"/>
        <v/>
      </c>
      <c r="J85" s="2">
        <f t="shared" si="53"/>
        <v>15.5</v>
      </c>
      <c r="K85" s="29">
        <f t="shared" si="7"/>
        <v>46.5</v>
      </c>
      <c r="L85" s="29">
        <f t="shared" si="8"/>
        <v>0.69</v>
      </c>
      <c r="O85" s="4">
        <f t="shared" si="9"/>
        <v>0</v>
      </c>
      <c r="P85" s="13" t="str">
        <f t="shared" si="63"/>
        <v/>
      </c>
      <c r="Q85" s="4" t="str">
        <f t="shared" si="11"/>
        <v/>
      </c>
      <c r="S85" s="2">
        <f t="shared" si="54"/>
        <v>15.5</v>
      </c>
      <c r="T85" s="4">
        <f t="shared" si="12"/>
        <v>46.5</v>
      </c>
      <c r="U85" s="4">
        <f t="shared" si="13"/>
        <v>0.69</v>
      </c>
      <c r="X85" s="4">
        <f t="shared" si="14"/>
        <v>0</v>
      </c>
      <c r="Y85" s="13" t="str">
        <f t="shared" si="64"/>
        <v/>
      </c>
      <c r="Z85" s="4" t="str">
        <f t="shared" si="16"/>
        <v/>
      </c>
      <c r="AB85" s="2">
        <f t="shared" si="55"/>
        <v>15.5</v>
      </c>
      <c r="AC85" s="4">
        <f t="shared" si="17"/>
        <v>46.5</v>
      </c>
      <c r="AD85" s="4">
        <f t="shared" si="18"/>
        <v>0.69</v>
      </c>
      <c r="AG85" s="4">
        <f t="shared" si="19"/>
        <v>0</v>
      </c>
      <c r="AH85" s="13" t="str">
        <f t="shared" si="65"/>
        <v/>
      </c>
      <c r="AI85" s="4" t="str">
        <f t="shared" si="21"/>
        <v/>
      </c>
      <c r="AJ85" s="13"/>
      <c r="AK85" s="2">
        <f t="shared" si="56"/>
        <v>15.5</v>
      </c>
      <c r="AL85" s="4">
        <f t="shared" si="22"/>
        <v>46.5</v>
      </c>
      <c r="AM85" s="4">
        <f t="shared" si="23"/>
        <v>0.69</v>
      </c>
      <c r="AP85" s="4">
        <f t="shared" si="24"/>
        <v>0</v>
      </c>
      <c r="AQ85" s="13" t="str">
        <f t="shared" si="66"/>
        <v/>
      </c>
      <c r="AR85" s="4" t="str">
        <f t="shared" si="26"/>
        <v/>
      </c>
      <c r="AS85" s="13"/>
      <c r="AT85" s="2">
        <f t="shared" si="57"/>
        <v>15.5</v>
      </c>
      <c r="AU85" s="4">
        <f t="shared" si="27"/>
        <v>46.5</v>
      </c>
      <c r="AV85" s="4">
        <f t="shared" si="28"/>
        <v>0.63</v>
      </c>
      <c r="AY85" s="4">
        <f t="shared" si="29"/>
        <v>0</v>
      </c>
      <c r="AZ85" s="13" t="str">
        <f t="shared" si="67"/>
        <v/>
      </c>
      <c r="BA85" s="4" t="str">
        <f t="shared" si="31"/>
        <v/>
      </c>
      <c r="BB85" s="13"/>
      <c r="BC85" s="2">
        <f t="shared" si="58"/>
        <v>15.5</v>
      </c>
      <c r="BD85" s="4">
        <f t="shared" si="32"/>
        <v>46.5</v>
      </c>
      <c r="BE85" s="4">
        <f t="shared" si="33"/>
        <v>0.63</v>
      </c>
      <c r="BH85" s="4">
        <f t="shared" si="34"/>
        <v>0</v>
      </c>
      <c r="BI85" s="13" t="str">
        <f t="shared" si="68"/>
        <v/>
      </c>
      <c r="BJ85" s="4" t="str">
        <f t="shared" si="36"/>
        <v/>
      </c>
      <c r="BK85" s="13"/>
      <c r="BL85" s="2">
        <f t="shared" si="59"/>
        <v>15.5</v>
      </c>
      <c r="BM85" s="4">
        <f t="shared" si="37"/>
        <v>46.5</v>
      </c>
      <c r="BN85" s="4">
        <f t="shared" si="38"/>
        <v>0.63</v>
      </c>
      <c r="BQ85" s="4">
        <f t="shared" si="39"/>
        <v>0</v>
      </c>
      <c r="BR85" s="13" t="str">
        <f t="shared" si="69"/>
        <v/>
      </c>
      <c r="BS85" s="4" t="str">
        <f t="shared" si="41"/>
        <v/>
      </c>
      <c r="BT85" s="25"/>
      <c r="BU85" s="25"/>
      <c r="BV85" s="2">
        <f t="shared" si="60"/>
        <v>15.5</v>
      </c>
      <c r="BW85" s="4">
        <f t="shared" si="42"/>
        <v>46.5</v>
      </c>
      <c r="BX85" s="4">
        <f t="shared" si="43"/>
        <v>0.57</v>
      </c>
      <c r="CA85" s="4">
        <f t="shared" si="44"/>
        <v>0</v>
      </c>
      <c r="CB85" s="13" t="str">
        <f t="shared" si="70"/>
        <v/>
      </c>
      <c r="CC85" s="4" t="str">
        <f t="shared" si="46"/>
        <v/>
      </c>
      <c r="CD85" s="13"/>
      <c r="CE85" s="2">
        <f t="shared" si="61"/>
        <v>15.5</v>
      </c>
      <c r="CF85" s="4">
        <f t="shared" si="47"/>
        <v>46.5</v>
      </c>
      <c r="CG85" s="4">
        <f t="shared" si="48"/>
        <v>0.57</v>
      </c>
      <c r="CJ85" s="4">
        <f t="shared" si="49"/>
        <v>0</v>
      </c>
      <c r="CK85" s="13" t="str">
        <f t="shared" si="71"/>
        <v/>
      </c>
      <c r="CL85" s="4" t="str">
        <f t="shared" si="51"/>
        <v/>
      </c>
      <c r="CM85" s="13"/>
    </row>
    <row r="86">
      <c r="A86" s="2">
        <f t="shared" si="52"/>
        <v>16</v>
      </c>
      <c r="B86" s="4">
        <f t="shared" si="2"/>
        <v>48</v>
      </c>
      <c r="C86" s="4">
        <f t="shared" si="3"/>
        <v>0.66</v>
      </c>
      <c r="F86" s="4">
        <f t="shared" si="4"/>
        <v>0</v>
      </c>
      <c r="G86" s="13" t="str">
        <f t="shared" si="62"/>
        <v/>
      </c>
      <c r="H86" s="4" t="str">
        <f t="shared" si="6"/>
        <v/>
      </c>
      <c r="J86" s="2">
        <f t="shared" si="53"/>
        <v>16</v>
      </c>
      <c r="K86" s="29">
        <f t="shared" si="7"/>
        <v>48</v>
      </c>
      <c r="L86" s="29">
        <f t="shared" si="8"/>
        <v>0.66</v>
      </c>
      <c r="O86" s="4">
        <f t="shared" si="9"/>
        <v>0</v>
      </c>
      <c r="P86" s="13" t="str">
        <f t="shared" si="63"/>
        <v/>
      </c>
      <c r="Q86" s="4" t="str">
        <f t="shared" si="11"/>
        <v/>
      </c>
      <c r="S86" s="2">
        <f t="shared" si="54"/>
        <v>16</v>
      </c>
      <c r="T86" s="4">
        <f t="shared" si="12"/>
        <v>48</v>
      </c>
      <c r="U86" s="4">
        <f t="shared" si="13"/>
        <v>0.66</v>
      </c>
      <c r="V86" s="4">
        <f>150.875</f>
        <v>150.875</v>
      </c>
      <c r="W86" s="2">
        <v>153.125</v>
      </c>
      <c r="X86" s="4">
        <f t="shared" si="14"/>
        <v>2.25</v>
      </c>
      <c r="Y86" s="13">
        <f t="shared" si="64"/>
        <v>0.7071067812</v>
      </c>
      <c r="Z86" s="4">
        <f t="shared" si="16"/>
        <v>0.05198942468</v>
      </c>
      <c r="AB86" s="2">
        <f t="shared" si="55"/>
        <v>16</v>
      </c>
      <c r="AC86" s="4">
        <f t="shared" si="17"/>
        <v>48</v>
      </c>
      <c r="AD86" s="4">
        <f t="shared" si="18"/>
        <v>0.66</v>
      </c>
      <c r="AE86" s="4">
        <f>150.5-1/32</f>
        <v>150.46875</v>
      </c>
      <c r="AF86" s="2">
        <v>153.5</v>
      </c>
      <c r="AG86" s="4">
        <f t="shared" si="19"/>
        <v>3.03125</v>
      </c>
      <c r="AH86" s="13">
        <f t="shared" si="65"/>
        <v>0.8207381501</v>
      </c>
      <c r="AI86" s="4">
        <f t="shared" si="21"/>
        <v>0.0370291034</v>
      </c>
      <c r="AJ86" s="13"/>
      <c r="AK86" s="2">
        <f t="shared" si="56"/>
        <v>16</v>
      </c>
      <c r="AL86" s="4">
        <f t="shared" si="22"/>
        <v>48</v>
      </c>
      <c r="AM86" s="4">
        <f t="shared" si="23"/>
        <v>0.66</v>
      </c>
      <c r="AN86" s="4">
        <f>150+7/16</f>
        <v>150.4375</v>
      </c>
      <c r="AO86" s="4">
        <f>153+9/16</f>
        <v>153.5625</v>
      </c>
      <c r="AP86" s="4">
        <f t="shared" si="24"/>
        <v>3.125</v>
      </c>
      <c r="AQ86" s="13">
        <f t="shared" si="66"/>
        <v>0.8421519211</v>
      </c>
      <c r="AR86" s="4">
        <f t="shared" si="26"/>
        <v>0.03285604293</v>
      </c>
      <c r="AS86" s="13"/>
      <c r="AT86" s="2">
        <f t="shared" si="57"/>
        <v>16</v>
      </c>
      <c r="AU86" s="4">
        <f t="shared" si="27"/>
        <v>48</v>
      </c>
      <c r="AV86" s="4">
        <f t="shared" si="28"/>
        <v>0.6</v>
      </c>
      <c r="AW86" s="4">
        <f>150+5/16</f>
        <v>150.3125</v>
      </c>
      <c r="AX86" s="4">
        <f>153.625+1/32</f>
        <v>153.65625</v>
      </c>
      <c r="AY86" s="4">
        <f t="shared" si="29"/>
        <v>3.34375</v>
      </c>
      <c r="AZ86" s="13">
        <f t="shared" si="67"/>
        <v>0.8620067027</v>
      </c>
      <c r="BA86" s="4">
        <f t="shared" si="31"/>
        <v>0.02644261783</v>
      </c>
      <c r="BB86" s="13"/>
      <c r="BC86" s="2">
        <f t="shared" si="58"/>
        <v>16</v>
      </c>
      <c r="BD86" s="4">
        <f t="shared" si="32"/>
        <v>48</v>
      </c>
      <c r="BE86" s="4">
        <f t="shared" si="33"/>
        <v>0.6</v>
      </c>
      <c r="BF86" s="4">
        <f>150.25</f>
        <v>150.25</v>
      </c>
      <c r="BG86" s="4">
        <f>153+11/16</f>
        <v>153.6875</v>
      </c>
      <c r="BH86" s="4">
        <f t="shared" si="34"/>
        <v>3.4375</v>
      </c>
      <c r="BI86" s="13">
        <f t="shared" si="68"/>
        <v>0.8740073735</v>
      </c>
      <c r="BJ86" s="4">
        <f t="shared" si="36"/>
        <v>0.02456185922</v>
      </c>
      <c r="BK86" s="13"/>
      <c r="BL86" s="2">
        <f t="shared" si="59"/>
        <v>16</v>
      </c>
      <c r="BM86" s="4">
        <f t="shared" si="37"/>
        <v>48</v>
      </c>
      <c r="BN86" s="4">
        <f t="shared" si="38"/>
        <v>0.6</v>
      </c>
      <c r="BO86" s="4">
        <f>150.125+1/16</f>
        <v>150.1875</v>
      </c>
      <c r="BP86" s="4">
        <f>153.75+1/32</f>
        <v>153.78125</v>
      </c>
      <c r="BQ86" s="4">
        <f t="shared" si="39"/>
        <v>3.59375</v>
      </c>
      <c r="BR86" s="13">
        <f t="shared" si="69"/>
        <v>0.8936504412</v>
      </c>
      <c r="BS86" s="4">
        <f t="shared" si="41"/>
        <v>0.02073302606</v>
      </c>
      <c r="BT86" s="25"/>
      <c r="BU86" s="25"/>
      <c r="BV86" s="2">
        <f t="shared" si="60"/>
        <v>16</v>
      </c>
      <c r="BW86" s="4">
        <f t="shared" si="42"/>
        <v>48</v>
      </c>
      <c r="BX86" s="4">
        <f t="shared" si="43"/>
        <v>0.54</v>
      </c>
      <c r="BY86" s="4">
        <f>150.375+1/32</f>
        <v>150.40625</v>
      </c>
      <c r="BZ86" s="4">
        <f>153.5+1/32</f>
        <v>153.53125</v>
      </c>
      <c r="CA86" s="4">
        <f t="shared" si="44"/>
        <v>3.125</v>
      </c>
      <c r="CB86" s="13">
        <f t="shared" si="70"/>
        <v>0.8421519211</v>
      </c>
      <c r="CC86" s="4">
        <f t="shared" si="46"/>
        <v>0.02683735204</v>
      </c>
      <c r="CD86" s="13"/>
      <c r="CE86" s="2">
        <f t="shared" si="61"/>
        <v>16</v>
      </c>
      <c r="CF86" s="4">
        <f t="shared" si="47"/>
        <v>48</v>
      </c>
      <c r="CG86" s="4">
        <f t="shared" si="48"/>
        <v>0.54</v>
      </c>
      <c r="CH86" s="4">
        <f>150.25+1/32</f>
        <v>150.28125</v>
      </c>
      <c r="CI86" s="4">
        <f>153+11/16</f>
        <v>153.6875</v>
      </c>
      <c r="CJ86" s="4">
        <f t="shared" si="49"/>
        <v>3.40625</v>
      </c>
      <c r="CK86" s="13">
        <f t="shared" si="71"/>
        <v>0.8700255424</v>
      </c>
      <c r="CL86" s="4">
        <f t="shared" si="51"/>
        <v>0.02253571197</v>
      </c>
      <c r="CM86" s="13"/>
    </row>
    <row r="87">
      <c r="A87" s="2">
        <f t="shared" si="52"/>
        <v>16.5</v>
      </c>
      <c r="B87" s="4">
        <f t="shared" si="2"/>
        <v>49.5</v>
      </c>
      <c r="C87" s="4">
        <f t="shared" si="3"/>
        <v>0.63</v>
      </c>
      <c r="F87" s="4">
        <f t="shared" si="4"/>
        <v>0</v>
      </c>
      <c r="G87" s="13" t="str">
        <f t="shared" si="62"/>
        <v/>
      </c>
      <c r="H87" s="4" t="str">
        <f t="shared" si="6"/>
        <v/>
      </c>
      <c r="J87" s="2">
        <f t="shared" si="53"/>
        <v>16.5</v>
      </c>
      <c r="K87" s="29">
        <f t="shared" si="7"/>
        <v>49.5</v>
      </c>
      <c r="L87" s="29">
        <f t="shared" si="8"/>
        <v>0.63</v>
      </c>
      <c r="O87" s="4">
        <f t="shared" si="9"/>
        <v>0</v>
      </c>
      <c r="P87" s="13" t="str">
        <f t="shared" si="63"/>
        <v/>
      </c>
      <c r="Q87" s="4" t="str">
        <f t="shared" si="11"/>
        <v/>
      </c>
      <c r="S87" s="2">
        <f t="shared" si="54"/>
        <v>16.5</v>
      </c>
      <c r="T87" s="4">
        <f t="shared" si="12"/>
        <v>49.5</v>
      </c>
      <c r="U87" s="4">
        <f t="shared" si="13"/>
        <v>0.63</v>
      </c>
      <c r="X87" s="4">
        <f t="shared" si="14"/>
        <v>0</v>
      </c>
      <c r="Y87" s="13" t="str">
        <f t="shared" si="64"/>
        <v/>
      </c>
      <c r="Z87" s="4" t="str">
        <f t="shared" si="16"/>
        <v/>
      </c>
      <c r="AB87" s="2">
        <f t="shared" si="55"/>
        <v>16.5</v>
      </c>
      <c r="AC87" s="4">
        <f t="shared" si="17"/>
        <v>49.5</v>
      </c>
      <c r="AD87" s="4">
        <f t="shared" si="18"/>
        <v>0.63</v>
      </c>
      <c r="AG87" s="4">
        <f t="shared" si="19"/>
        <v>0</v>
      </c>
      <c r="AH87" s="13" t="str">
        <f t="shared" si="65"/>
        <v/>
      </c>
      <c r="AI87" s="4" t="str">
        <f t="shared" si="21"/>
        <v/>
      </c>
      <c r="AJ87" s="13"/>
      <c r="AK87" s="2">
        <f t="shared" si="56"/>
        <v>16.5</v>
      </c>
      <c r="AL87" s="4">
        <f t="shared" si="22"/>
        <v>49.5</v>
      </c>
      <c r="AM87" s="4">
        <f t="shared" si="23"/>
        <v>0.63</v>
      </c>
      <c r="AP87" s="4">
        <f t="shared" si="24"/>
        <v>0</v>
      </c>
      <c r="AQ87" s="13" t="str">
        <f t="shared" si="66"/>
        <v/>
      </c>
      <c r="AR87" s="4" t="str">
        <f t="shared" si="26"/>
        <v/>
      </c>
      <c r="AS87" s="13"/>
      <c r="AT87" s="2">
        <f t="shared" si="57"/>
        <v>16.5</v>
      </c>
      <c r="AU87" s="4">
        <f t="shared" si="27"/>
        <v>49.5</v>
      </c>
      <c r="AV87" s="4">
        <f t="shared" si="28"/>
        <v>0.57</v>
      </c>
      <c r="AY87" s="4">
        <f t="shared" si="29"/>
        <v>0</v>
      </c>
      <c r="AZ87" s="13" t="str">
        <f t="shared" si="67"/>
        <v/>
      </c>
      <c r="BA87" s="4" t="str">
        <f t="shared" si="31"/>
        <v/>
      </c>
      <c r="BB87" s="13"/>
      <c r="BC87" s="2">
        <f t="shared" si="58"/>
        <v>16.5</v>
      </c>
      <c r="BD87" s="4">
        <f t="shared" si="32"/>
        <v>49.5</v>
      </c>
      <c r="BE87" s="4">
        <f t="shared" si="33"/>
        <v>0.57</v>
      </c>
      <c r="BH87" s="4">
        <f t="shared" si="34"/>
        <v>0</v>
      </c>
      <c r="BI87" s="13" t="str">
        <f t="shared" si="68"/>
        <v/>
      </c>
      <c r="BJ87" s="4" t="str">
        <f t="shared" si="36"/>
        <v/>
      </c>
      <c r="BK87" s="13"/>
      <c r="BL87" s="2">
        <f t="shared" si="59"/>
        <v>16.5</v>
      </c>
      <c r="BM87" s="4">
        <f t="shared" si="37"/>
        <v>49.5</v>
      </c>
      <c r="BN87" s="4">
        <f t="shared" si="38"/>
        <v>0.57</v>
      </c>
      <c r="BQ87" s="4">
        <f t="shared" si="39"/>
        <v>0</v>
      </c>
      <c r="BR87" s="13" t="str">
        <f t="shared" si="69"/>
        <v/>
      </c>
      <c r="BS87" s="4" t="str">
        <f t="shared" si="41"/>
        <v/>
      </c>
      <c r="BT87" s="25"/>
      <c r="BU87" s="25"/>
      <c r="BV87" s="2">
        <f t="shared" si="60"/>
        <v>16.5</v>
      </c>
      <c r="BW87" s="4">
        <f t="shared" si="42"/>
        <v>49.5</v>
      </c>
      <c r="BX87" s="4">
        <f t="shared" si="43"/>
        <v>0.51</v>
      </c>
      <c r="CA87" s="4">
        <f t="shared" si="44"/>
        <v>0</v>
      </c>
      <c r="CB87" s="13" t="str">
        <f t="shared" si="70"/>
        <v/>
      </c>
      <c r="CC87" s="4" t="str">
        <f t="shared" si="46"/>
        <v/>
      </c>
      <c r="CD87" s="13"/>
      <c r="CE87" s="2">
        <f t="shared" si="61"/>
        <v>16.5</v>
      </c>
      <c r="CF87" s="4">
        <f t="shared" si="47"/>
        <v>49.5</v>
      </c>
      <c r="CG87" s="4">
        <f t="shared" si="48"/>
        <v>0.51</v>
      </c>
      <c r="CJ87" s="4">
        <f t="shared" si="49"/>
        <v>0</v>
      </c>
      <c r="CK87" s="13" t="str">
        <f t="shared" si="71"/>
        <v/>
      </c>
      <c r="CL87" s="4" t="str">
        <f t="shared" si="51"/>
        <v/>
      </c>
      <c r="CM87" s="13"/>
    </row>
    <row r="88">
      <c r="A88" s="2">
        <f t="shared" si="52"/>
        <v>17</v>
      </c>
      <c r="B88" s="4">
        <f t="shared" si="2"/>
        <v>51</v>
      </c>
      <c r="C88" s="4">
        <f t="shared" si="3"/>
        <v>0.6</v>
      </c>
      <c r="F88" s="4">
        <f t="shared" si="4"/>
        <v>0</v>
      </c>
      <c r="G88" s="13" t="str">
        <f t="shared" si="62"/>
        <v/>
      </c>
      <c r="H88" s="4" t="str">
        <f t="shared" si="6"/>
        <v/>
      </c>
      <c r="J88" s="2">
        <f t="shared" si="53"/>
        <v>17</v>
      </c>
      <c r="K88" s="29">
        <f t="shared" si="7"/>
        <v>51</v>
      </c>
      <c r="L88" s="29">
        <f t="shared" si="8"/>
        <v>0.6</v>
      </c>
      <c r="O88" s="4">
        <f t="shared" si="9"/>
        <v>0</v>
      </c>
      <c r="P88" s="13" t="str">
        <f t="shared" si="63"/>
        <v/>
      </c>
      <c r="Q88" s="4" t="str">
        <f t="shared" si="11"/>
        <v/>
      </c>
      <c r="S88" s="2">
        <f t="shared" si="54"/>
        <v>17</v>
      </c>
      <c r="T88" s="4">
        <f t="shared" si="12"/>
        <v>51</v>
      </c>
      <c r="U88" s="4">
        <f t="shared" si="13"/>
        <v>0.6</v>
      </c>
      <c r="V88" s="4">
        <f>151+1/16</f>
        <v>151.0625</v>
      </c>
      <c r="W88" s="4">
        <f>152.875</f>
        <v>152.875</v>
      </c>
      <c r="X88" s="4">
        <f t="shared" si="14"/>
        <v>1.8125</v>
      </c>
      <c r="Y88" s="13">
        <f t="shared" si="64"/>
        <v>0.6346477588</v>
      </c>
      <c r="Z88" s="4">
        <f t="shared" si="16"/>
        <v>0.05123815181</v>
      </c>
      <c r="AB88" s="2">
        <f t="shared" si="55"/>
        <v>17</v>
      </c>
      <c r="AC88" s="4">
        <f t="shared" si="17"/>
        <v>51</v>
      </c>
      <c r="AD88" s="4">
        <f t="shared" si="18"/>
        <v>0.6</v>
      </c>
      <c r="AE88" s="4">
        <f>150+9/16</f>
        <v>150.5625</v>
      </c>
      <c r="AF88" s="4">
        <f>153.375</f>
        <v>153.375</v>
      </c>
      <c r="AG88" s="4">
        <f t="shared" si="19"/>
        <v>2.8125</v>
      </c>
      <c r="AH88" s="13">
        <f t="shared" si="65"/>
        <v>0.790569415</v>
      </c>
      <c r="AI88" s="4">
        <f t="shared" si="21"/>
        <v>0.03709092368</v>
      </c>
      <c r="AJ88" s="13"/>
      <c r="AK88" s="2">
        <f t="shared" si="56"/>
        <v>17</v>
      </c>
      <c r="AL88" s="4">
        <f t="shared" si="22"/>
        <v>51</v>
      </c>
      <c r="AM88" s="4">
        <f t="shared" si="23"/>
        <v>0.6</v>
      </c>
      <c r="AN88" s="4">
        <f>150.5</f>
        <v>150.5</v>
      </c>
      <c r="AO88" s="2">
        <v>153.5</v>
      </c>
      <c r="AP88" s="4">
        <f t="shared" si="24"/>
        <v>3</v>
      </c>
      <c r="AQ88" s="13">
        <f t="shared" si="66"/>
        <v>0.825136997</v>
      </c>
      <c r="AR88" s="4">
        <f t="shared" si="26"/>
        <v>0.03184782778</v>
      </c>
      <c r="AS88" s="13"/>
      <c r="AT88" s="2">
        <f t="shared" si="57"/>
        <v>17</v>
      </c>
      <c r="AU88" s="4">
        <f t="shared" si="27"/>
        <v>51</v>
      </c>
      <c r="AV88" s="4">
        <f t="shared" si="28"/>
        <v>0.54</v>
      </c>
      <c r="AW88" s="4">
        <f>150.375-1/32</f>
        <v>150.34375</v>
      </c>
      <c r="AX88" s="4">
        <f>153.625-1/32</f>
        <v>153.59375</v>
      </c>
      <c r="AY88" s="4">
        <f t="shared" si="29"/>
        <v>3.25</v>
      </c>
      <c r="AZ88" s="13">
        <f t="shared" si="67"/>
        <v>0.8498365856</v>
      </c>
      <c r="BA88" s="4">
        <f t="shared" si="31"/>
        <v>0.02530366543</v>
      </c>
      <c r="BB88" s="13"/>
      <c r="BC88" s="2">
        <f t="shared" si="58"/>
        <v>17</v>
      </c>
      <c r="BD88" s="4">
        <f t="shared" si="32"/>
        <v>51</v>
      </c>
      <c r="BE88" s="4">
        <f t="shared" si="33"/>
        <v>0.54</v>
      </c>
      <c r="BF88" s="4">
        <f>150+5/16</f>
        <v>150.3125</v>
      </c>
      <c r="BG88" s="4">
        <f>153.625+1/32</f>
        <v>153.65625</v>
      </c>
      <c r="BH88" s="4">
        <f t="shared" si="34"/>
        <v>3.34375</v>
      </c>
      <c r="BI88" s="13">
        <f t="shared" si="68"/>
        <v>0.8620067027</v>
      </c>
      <c r="BJ88" s="4">
        <f t="shared" si="36"/>
        <v>0.0231332102</v>
      </c>
      <c r="BK88" s="13"/>
      <c r="BL88" s="2">
        <f t="shared" si="59"/>
        <v>17</v>
      </c>
      <c r="BM88" s="4">
        <f t="shared" si="37"/>
        <v>51</v>
      </c>
      <c r="BN88" s="4">
        <f t="shared" si="38"/>
        <v>0.54</v>
      </c>
      <c r="BO88" s="4">
        <f>150+3/16</f>
        <v>150.1875</v>
      </c>
      <c r="BP88" s="4">
        <f>153.75</f>
        <v>153.75</v>
      </c>
      <c r="BQ88" s="4">
        <f t="shared" si="39"/>
        <v>3.5625</v>
      </c>
      <c r="BR88" s="13">
        <f t="shared" si="69"/>
        <v>0.889756521</v>
      </c>
      <c r="BS88" s="4">
        <f t="shared" si="41"/>
        <v>0.01913374826</v>
      </c>
      <c r="BT88" s="25"/>
      <c r="BU88" s="25"/>
      <c r="BV88" s="2">
        <f t="shared" si="60"/>
        <v>17</v>
      </c>
      <c r="BW88" s="4">
        <f t="shared" si="42"/>
        <v>51</v>
      </c>
      <c r="BX88" s="4">
        <f t="shared" si="43"/>
        <v>0.48</v>
      </c>
      <c r="BY88" s="4">
        <f>150.5-1/32</f>
        <v>150.46875</v>
      </c>
      <c r="BZ88" s="4">
        <f>153+7/16</f>
        <v>153.4375</v>
      </c>
      <c r="CA88" s="4">
        <f t="shared" si="44"/>
        <v>2.96875</v>
      </c>
      <c r="CB88" s="13">
        <f t="shared" si="70"/>
        <v>0.8208281582</v>
      </c>
      <c r="CC88" s="4">
        <f t="shared" si="46"/>
        <v>0.02559986102</v>
      </c>
      <c r="CD88" s="13"/>
      <c r="CE88" s="2">
        <f t="shared" si="61"/>
        <v>17</v>
      </c>
      <c r="CF88" s="4">
        <f t="shared" si="47"/>
        <v>51</v>
      </c>
      <c r="CG88" s="4">
        <f t="shared" si="48"/>
        <v>0.48</v>
      </c>
      <c r="CH88" s="4">
        <f>150+5/16</f>
        <v>150.3125</v>
      </c>
      <c r="CI88" s="4">
        <f>153.625</f>
        <v>153.625</v>
      </c>
      <c r="CJ88" s="4">
        <f t="shared" si="49"/>
        <v>3.3125</v>
      </c>
      <c r="CK88" s="13">
        <f t="shared" si="71"/>
        <v>0.8579691784</v>
      </c>
      <c r="CL88" s="4">
        <f t="shared" si="51"/>
        <v>0.02135398528</v>
      </c>
      <c r="CM88" s="13"/>
    </row>
    <row r="89">
      <c r="A89" s="2">
        <f t="shared" si="52"/>
        <v>17.5</v>
      </c>
      <c r="B89" s="4">
        <f t="shared" si="2"/>
        <v>52.5</v>
      </c>
      <c r="C89" s="4">
        <f t="shared" si="3"/>
        <v>0.57</v>
      </c>
      <c r="F89" s="4">
        <f t="shared" si="4"/>
        <v>0</v>
      </c>
      <c r="G89" s="13" t="str">
        <f t="shared" si="62"/>
        <v/>
      </c>
      <c r="H89" s="4" t="str">
        <f t="shared" si="6"/>
        <v/>
      </c>
      <c r="J89" s="2">
        <f t="shared" si="53"/>
        <v>17.5</v>
      </c>
      <c r="K89" s="29">
        <f t="shared" si="7"/>
        <v>52.5</v>
      </c>
      <c r="L89" s="29">
        <f t="shared" si="8"/>
        <v>0.57</v>
      </c>
      <c r="O89" s="4">
        <f t="shared" si="9"/>
        <v>0</v>
      </c>
      <c r="P89" s="13" t="str">
        <f t="shared" si="63"/>
        <v/>
      </c>
      <c r="Q89" s="4" t="str">
        <f t="shared" si="11"/>
        <v/>
      </c>
      <c r="S89" s="2">
        <f t="shared" si="54"/>
        <v>17.5</v>
      </c>
      <c r="T89" s="4">
        <f t="shared" si="12"/>
        <v>52.5</v>
      </c>
      <c r="U89" s="4">
        <f t="shared" si="13"/>
        <v>0.57</v>
      </c>
      <c r="X89" s="4">
        <f t="shared" si="14"/>
        <v>0</v>
      </c>
      <c r="Y89" s="13" t="str">
        <f t="shared" si="64"/>
        <v/>
      </c>
      <c r="Z89" s="4" t="str">
        <f t="shared" si="16"/>
        <v/>
      </c>
      <c r="AB89" s="2">
        <f t="shared" si="55"/>
        <v>17.5</v>
      </c>
      <c r="AC89" s="4">
        <f t="shared" si="17"/>
        <v>52.5</v>
      </c>
      <c r="AD89" s="4">
        <f t="shared" si="18"/>
        <v>0.57</v>
      </c>
      <c r="AG89" s="4">
        <f t="shared" si="19"/>
        <v>0</v>
      </c>
      <c r="AH89" s="13" t="str">
        <f t="shared" si="65"/>
        <v/>
      </c>
      <c r="AI89" s="4" t="str">
        <f t="shared" si="21"/>
        <v/>
      </c>
      <c r="AJ89" s="13"/>
      <c r="AK89" s="2">
        <f t="shared" si="56"/>
        <v>17.5</v>
      </c>
      <c r="AL89" s="4">
        <f t="shared" si="22"/>
        <v>52.5</v>
      </c>
      <c r="AM89" s="4">
        <f t="shared" si="23"/>
        <v>0.57</v>
      </c>
      <c r="AP89" s="4">
        <f t="shared" si="24"/>
        <v>0</v>
      </c>
      <c r="AQ89" s="13" t="str">
        <f t="shared" si="66"/>
        <v/>
      </c>
      <c r="AR89" s="4" t="str">
        <f t="shared" si="26"/>
        <v/>
      </c>
      <c r="AS89" s="13"/>
      <c r="AT89" s="2">
        <f t="shared" si="57"/>
        <v>17.5</v>
      </c>
      <c r="AU89" s="4">
        <f t="shared" si="27"/>
        <v>52.5</v>
      </c>
      <c r="AV89" s="4">
        <f t="shared" si="28"/>
        <v>0.51</v>
      </c>
      <c r="AY89" s="4">
        <f t="shared" si="29"/>
        <v>0</v>
      </c>
      <c r="AZ89" s="13" t="str">
        <f t="shared" si="67"/>
        <v/>
      </c>
      <c r="BA89" s="4" t="str">
        <f t="shared" si="31"/>
        <v/>
      </c>
      <c r="BB89" s="13"/>
      <c r="BC89" s="2">
        <f t="shared" si="58"/>
        <v>17.5</v>
      </c>
      <c r="BD89" s="4">
        <f t="shared" si="32"/>
        <v>52.5</v>
      </c>
      <c r="BE89" s="4">
        <f t="shared" si="33"/>
        <v>0.51</v>
      </c>
      <c r="BH89" s="4">
        <f t="shared" si="34"/>
        <v>0</v>
      </c>
      <c r="BI89" s="13" t="str">
        <f t="shared" si="68"/>
        <v/>
      </c>
      <c r="BJ89" s="4" t="str">
        <f t="shared" si="36"/>
        <v/>
      </c>
      <c r="BK89" s="13"/>
      <c r="BL89" s="2">
        <f t="shared" si="59"/>
        <v>17.5</v>
      </c>
      <c r="BM89" s="4">
        <f t="shared" si="37"/>
        <v>52.5</v>
      </c>
      <c r="BN89" s="4">
        <f t="shared" si="38"/>
        <v>0.51</v>
      </c>
      <c r="BQ89" s="4">
        <f t="shared" si="39"/>
        <v>0</v>
      </c>
      <c r="BR89" s="13" t="str">
        <f t="shared" si="69"/>
        <v/>
      </c>
      <c r="BS89" s="4" t="str">
        <f t="shared" si="41"/>
        <v/>
      </c>
      <c r="BT89" s="25"/>
      <c r="BU89" s="25"/>
      <c r="BV89" s="2">
        <f t="shared" si="60"/>
        <v>17.5</v>
      </c>
      <c r="BW89" s="4">
        <f t="shared" si="42"/>
        <v>52.5</v>
      </c>
      <c r="BX89" s="4">
        <f t="shared" si="43"/>
        <v>0.45</v>
      </c>
      <c r="CA89" s="4">
        <f t="shared" si="44"/>
        <v>0</v>
      </c>
      <c r="CB89" s="13" t="str">
        <f t="shared" si="70"/>
        <v/>
      </c>
      <c r="CC89" s="4" t="str">
        <f t="shared" si="46"/>
        <v/>
      </c>
      <c r="CD89" s="13"/>
      <c r="CE89" s="2">
        <f t="shared" si="61"/>
        <v>17.5</v>
      </c>
      <c r="CF89" s="4">
        <f t="shared" si="47"/>
        <v>52.5</v>
      </c>
      <c r="CG89" s="4">
        <f t="shared" si="48"/>
        <v>0.45</v>
      </c>
      <c r="CJ89" s="4">
        <f t="shared" si="49"/>
        <v>0</v>
      </c>
      <c r="CK89" s="13" t="str">
        <f t="shared" si="71"/>
        <v/>
      </c>
      <c r="CL89" s="4" t="str">
        <f t="shared" si="51"/>
        <v/>
      </c>
      <c r="CM89" s="13"/>
    </row>
    <row r="90">
      <c r="A90" s="2">
        <f t="shared" si="52"/>
        <v>18</v>
      </c>
      <c r="B90" s="4">
        <f t="shared" si="2"/>
        <v>54</v>
      </c>
      <c r="C90" s="4">
        <f t="shared" si="3"/>
        <v>0.54</v>
      </c>
      <c r="F90" s="4">
        <f t="shared" si="4"/>
        <v>0</v>
      </c>
      <c r="G90" s="13" t="str">
        <f t="shared" si="62"/>
        <v/>
      </c>
      <c r="H90" s="4" t="str">
        <f t="shared" si="6"/>
        <v/>
      </c>
      <c r="J90" s="2">
        <f t="shared" si="53"/>
        <v>18</v>
      </c>
      <c r="K90" s="29">
        <f t="shared" si="7"/>
        <v>54</v>
      </c>
      <c r="L90" s="29">
        <f t="shared" si="8"/>
        <v>0.54</v>
      </c>
      <c r="O90" s="4">
        <f t="shared" si="9"/>
        <v>0</v>
      </c>
      <c r="P90" s="13" t="str">
        <f t="shared" si="63"/>
        <v/>
      </c>
      <c r="Q90" s="4" t="str">
        <f t="shared" si="11"/>
        <v/>
      </c>
      <c r="S90" s="2">
        <f t="shared" si="54"/>
        <v>18</v>
      </c>
      <c r="T90" s="4">
        <f t="shared" si="12"/>
        <v>54</v>
      </c>
      <c r="U90" s="4">
        <f t="shared" si="13"/>
        <v>0.54</v>
      </c>
      <c r="V90" s="4">
        <f>151.25</f>
        <v>151.25</v>
      </c>
      <c r="W90" s="4">
        <f>152+11/16</f>
        <v>152.6875</v>
      </c>
      <c r="X90" s="4">
        <f t="shared" si="14"/>
        <v>1.4375</v>
      </c>
      <c r="Y90" s="13">
        <f t="shared" si="64"/>
        <v>0.5651941653</v>
      </c>
      <c r="Z90" s="4">
        <f t="shared" si="16"/>
        <v>0.04761578625</v>
      </c>
      <c r="AB90" s="2">
        <f t="shared" si="55"/>
        <v>18</v>
      </c>
      <c r="AC90" s="4">
        <f t="shared" si="17"/>
        <v>54</v>
      </c>
      <c r="AD90" s="4">
        <f t="shared" si="18"/>
        <v>0.54</v>
      </c>
      <c r="AE90" s="4">
        <f>150+11/16</f>
        <v>150.6875</v>
      </c>
      <c r="AF90" s="4">
        <f>153+5/16</f>
        <v>153.3125</v>
      </c>
      <c r="AG90" s="4">
        <f t="shared" si="19"/>
        <v>2.625</v>
      </c>
      <c r="AH90" s="13">
        <f t="shared" si="65"/>
        <v>0.7637626158</v>
      </c>
      <c r="AI90" s="4">
        <f t="shared" si="21"/>
        <v>0.03574370715</v>
      </c>
      <c r="AJ90" s="13"/>
      <c r="AK90" s="2">
        <f t="shared" si="56"/>
        <v>18</v>
      </c>
      <c r="AL90" s="4">
        <f t="shared" si="22"/>
        <v>54</v>
      </c>
      <c r="AM90" s="4">
        <f t="shared" si="23"/>
        <v>0.54</v>
      </c>
      <c r="AN90" s="4">
        <f>150.5+1/32</f>
        <v>150.53125</v>
      </c>
      <c r="AO90" s="4">
        <f>153+7/16</f>
        <v>153.4375</v>
      </c>
      <c r="AP90" s="4">
        <f t="shared" si="24"/>
        <v>2.90625</v>
      </c>
      <c r="AQ90" s="13">
        <f t="shared" si="66"/>
        <v>0.8121419014</v>
      </c>
      <c r="AR90" s="4">
        <f t="shared" si="26"/>
        <v>0.03006361988</v>
      </c>
      <c r="AS90" s="13"/>
      <c r="AT90" s="2">
        <f t="shared" si="57"/>
        <v>18</v>
      </c>
      <c r="AU90" s="4">
        <f t="shared" si="27"/>
        <v>54</v>
      </c>
      <c r="AV90" s="4">
        <f t="shared" si="28"/>
        <v>0.48</v>
      </c>
      <c r="AW90" s="4">
        <f>150.375+1/32</f>
        <v>150.40625</v>
      </c>
      <c r="AX90" s="4">
        <f>153+9/16</f>
        <v>153.5625</v>
      </c>
      <c r="AY90" s="4">
        <f t="shared" si="29"/>
        <v>3.15625</v>
      </c>
      <c r="AZ90" s="13">
        <f t="shared" si="67"/>
        <v>0.8374896351</v>
      </c>
      <c r="BA90" s="4">
        <f t="shared" si="31"/>
        <v>0.02352876236</v>
      </c>
      <c r="BB90" s="13"/>
      <c r="BC90" s="2">
        <f t="shared" si="58"/>
        <v>18</v>
      </c>
      <c r="BD90" s="4">
        <f t="shared" si="32"/>
        <v>54</v>
      </c>
      <c r="BE90" s="4">
        <f t="shared" si="33"/>
        <v>0.48</v>
      </c>
      <c r="BF90" s="4">
        <f>150+5/16</f>
        <v>150.3125</v>
      </c>
      <c r="BG90" s="4">
        <f>153.625</f>
        <v>153.625</v>
      </c>
      <c r="BH90" s="4">
        <f t="shared" si="34"/>
        <v>3.3125</v>
      </c>
      <c r="BI90" s="13">
        <f t="shared" si="68"/>
        <v>0.8579691784</v>
      </c>
      <c r="BJ90" s="4">
        <f t="shared" si="36"/>
        <v>0.02090135819</v>
      </c>
      <c r="BK90" s="13"/>
      <c r="BL90" s="2">
        <f t="shared" si="59"/>
        <v>18</v>
      </c>
      <c r="BM90" s="4">
        <f t="shared" si="37"/>
        <v>54</v>
      </c>
      <c r="BN90" s="4">
        <f t="shared" si="38"/>
        <v>0.48</v>
      </c>
      <c r="BO90" s="4">
        <f>150.25-1/32</f>
        <v>150.21875</v>
      </c>
      <c r="BP90" s="2">
        <v>153.75</v>
      </c>
      <c r="BQ90" s="4">
        <f t="shared" si="39"/>
        <v>3.53125</v>
      </c>
      <c r="BR90" s="13">
        <f t="shared" si="69"/>
        <v>0.8858454844</v>
      </c>
      <c r="BS90" s="4">
        <f t="shared" si="41"/>
        <v>0.01763131802</v>
      </c>
      <c r="BT90" s="25"/>
      <c r="BU90" s="25"/>
      <c r="BV90" s="2">
        <f t="shared" si="60"/>
        <v>18</v>
      </c>
      <c r="BW90" s="4">
        <f t="shared" si="42"/>
        <v>54</v>
      </c>
      <c r="BX90" s="4">
        <f t="shared" si="43"/>
        <v>0.42</v>
      </c>
      <c r="BY90" s="4">
        <f>150.5</f>
        <v>150.5</v>
      </c>
      <c r="BZ90" s="4">
        <f>153.375</f>
        <v>153.375</v>
      </c>
      <c r="CA90" s="4">
        <f t="shared" si="44"/>
        <v>2.875</v>
      </c>
      <c r="CB90" s="13">
        <f t="shared" si="70"/>
        <v>0.8077637461</v>
      </c>
      <c r="CC90" s="4">
        <f t="shared" si="46"/>
        <v>0.02337318726</v>
      </c>
      <c r="CD90" s="13"/>
      <c r="CE90" s="2">
        <f t="shared" si="61"/>
        <v>18</v>
      </c>
      <c r="CF90" s="4">
        <f t="shared" si="47"/>
        <v>54</v>
      </c>
      <c r="CG90" s="4">
        <f t="shared" si="48"/>
        <v>0.42</v>
      </c>
      <c r="CH90" s="4">
        <f>150.375-1/32</f>
        <v>150.34375</v>
      </c>
      <c r="CI90" s="4">
        <f>153+9/16</f>
        <v>153.5625</v>
      </c>
      <c r="CJ90" s="4">
        <f t="shared" si="49"/>
        <v>3.21875</v>
      </c>
      <c r="CK90" s="13">
        <f t="shared" si="71"/>
        <v>0.8457409638</v>
      </c>
      <c r="CL90" s="4">
        <f t="shared" si="51"/>
        <v>0.01937351444</v>
      </c>
      <c r="CM90" s="13"/>
    </row>
    <row r="91">
      <c r="A91" s="2">
        <f t="shared" si="52"/>
        <v>18.5</v>
      </c>
      <c r="B91" s="4">
        <f t="shared" si="2"/>
        <v>55.5</v>
      </c>
      <c r="C91" s="4">
        <f t="shared" si="3"/>
        <v>0.51</v>
      </c>
      <c r="F91" s="4">
        <f t="shared" si="4"/>
        <v>0</v>
      </c>
      <c r="G91" s="13" t="str">
        <f t="shared" si="62"/>
        <v/>
      </c>
      <c r="H91" s="4" t="str">
        <f t="shared" si="6"/>
        <v/>
      </c>
      <c r="J91" s="2">
        <f t="shared" si="53"/>
        <v>18.5</v>
      </c>
      <c r="K91" s="29">
        <f t="shared" si="7"/>
        <v>55.5</v>
      </c>
      <c r="L91" s="29">
        <f t="shared" si="8"/>
        <v>0.51</v>
      </c>
      <c r="O91" s="4">
        <f t="shared" si="9"/>
        <v>0</v>
      </c>
      <c r="P91" s="13" t="str">
        <f t="shared" si="63"/>
        <v/>
      </c>
      <c r="Q91" s="4" t="str">
        <f t="shared" si="11"/>
        <v/>
      </c>
      <c r="S91" s="2">
        <f t="shared" si="54"/>
        <v>18.5</v>
      </c>
      <c r="T91" s="4">
        <f t="shared" si="12"/>
        <v>55.5</v>
      </c>
      <c r="U91" s="4">
        <f t="shared" si="13"/>
        <v>0.51</v>
      </c>
      <c r="X91" s="4">
        <f t="shared" si="14"/>
        <v>0</v>
      </c>
      <c r="Y91" s="13" t="str">
        <f t="shared" si="64"/>
        <v/>
      </c>
      <c r="Z91" s="4" t="str">
        <f t="shared" si="16"/>
        <v/>
      </c>
      <c r="AB91" s="2">
        <f t="shared" si="55"/>
        <v>18.5</v>
      </c>
      <c r="AC91" s="4">
        <f t="shared" si="17"/>
        <v>55.5</v>
      </c>
      <c r="AD91" s="4">
        <f t="shared" si="18"/>
        <v>0.51</v>
      </c>
      <c r="AG91" s="4">
        <f t="shared" si="19"/>
        <v>0</v>
      </c>
      <c r="AH91" s="13" t="str">
        <f t="shared" si="65"/>
        <v/>
      </c>
      <c r="AI91" s="4" t="str">
        <f t="shared" si="21"/>
        <v/>
      </c>
      <c r="AJ91" s="13"/>
      <c r="AK91" s="2">
        <f t="shared" si="56"/>
        <v>18.5</v>
      </c>
      <c r="AL91" s="4">
        <f t="shared" si="22"/>
        <v>55.5</v>
      </c>
      <c r="AM91" s="4">
        <f t="shared" si="23"/>
        <v>0.51</v>
      </c>
      <c r="AP91" s="4">
        <f t="shared" si="24"/>
        <v>0</v>
      </c>
      <c r="AQ91" s="13" t="str">
        <f t="shared" si="66"/>
        <v/>
      </c>
      <c r="AR91" s="4" t="str">
        <f t="shared" si="26"/>
        <v/>
      </c>
      <c r="AS91" s="13"/>
      <c r="AT91" s="2">
        <f t="shared" si="57"/>
        <v>18.5</v>
      </c>
      <c r="AU91" s="4">
        <f t="shared" si="27"/>
        <v>55.5</v>
      </c>
      <c r="AV91" s="4">
        <f t="shared" si="28"/>
        <v>0.45</v>
      </c>
      <c r="AY91" s="4">
        <f t="shared" si="29"/>
        <v>0</v>
      </c>
      <c r="AZ91" s="13" t="str">
        <f t="shared" si="67"/>
        <v/>
      </c>
      <c r="BA91" s="4" t="str">
        <f t="shared" si="31"/>
        <v/>
      </c>
      <c r="BB91" s="13"/>
      <c r="BC91" s="2">
        <f t="shared" si="58"/>
        <v>18.5</v>
      </c>
      <c r="BD91" s="4">
        <f t="shared" si="32"/>
        <v>55.5</v>
      </c>
      <c r="BE91" s="4">
        <f t="shared" si="33"/>
        <v>0.45</v>
      </c>
      <c r="BH91" s="4">
        <f t="shared" si="34"/>
        <v>0</v>
      </c>
      <c r="BI91" s="13" t="str">
        <f t="shared" si="68"/>
        <v/>
      </c>
      <c r="BJ91" s="4" t="str">
        <f t="shared" si="36"/>
        <v/>
      </c>
      <c r="BK91" s="13"/>
      <c r="BL91" s="2">
        <f t="shared" si="59"/>
        <v>18.5</v>
      </c>
      <c r="BM91" s="4">
        <f t="shared" si="37"/>
        <v>55.5</v>
      </c>
      <c r="BN91" s="4">
        <f t="shared" si="38"/>
        <v>0.45</v>
      </c>
      <c r="BQ91" s="4">
        <f t="shared" si="39"/>
        <v>0</v>
      </c>
      <c r="BR91" s="13" t="str">
        <f t="shared" si="69"/>
        <v/>
      </c>
      <c r="BS91" s="4" t="str">
        <f t="shared" si="41"/>
        <v/>
      </c>
      <c r="BT91" s="25"/>
      <c r="BU91" s="25"/>
      <c r="BV91" s="2">
        <f t="shared" si="60"/>
        <v>18.5</v>
      </c>
      <c r="BW91" s="4">
        <f t="shared" si="42"/>
        <v>55.5</v>
      </c>
      <c r="BX91" s="4">
        <f t="shared" si="43"/>
        <v>0.39</v>
      </c>
      <c r="CA91" s="4">
        <f t="shared" si="44"/>
        <v>0</v>
      </c>
      <c r="CB91" s="13" t="str">
        <f t="shared" si="70"/>
        <v/>
      </c>
      <c r="CC91" s="4" t="str">
        <f t="shared" si="46"/>
        <v/>
      </c>
      <c r="CD91" s="13"/>
      <c r="CE91" s="2">
        <f t="shared" si="61"/>
        <v>18.5</v>
      </c>
      <c r="CF91" s="4">
        <f t="shared" si="47"/>
        <v>55.5</v>
      </c>
      <c r="CG91" s="4">
        <f t="shared" si="48"/>
        <v>0.39</v>
      </c>
      <c r="CJ91" s="4">
        <f t="shared" si="49"/>
        <v>0</v>
      </c>
      <c r="CK91" s="13" t="str">
        <f t="shared" si="71"/>
        <v/>
      </c>
      <c r="CL91" s="4" t="str">
        <f t="shared" si="51"/>
        <v/>
      </c>
      <c r="CM91" s="13"/>
    </row>
    <row r="92">
      <c r="A92" s="2">
        <f t="shared" si="52"/>
        <v>19</v>
      </c>
      <c r="B92" s="4">
        <f t="shared" si="2"/>
        <v>57</v>
      </c>
      <c r="C92" s="4">
        <f t="shared" si="3"/>
        <v>0.48</v>
      </c>
      <c r="F92" s="4">
        <f t="shared" si="4"/>
        <v>0</v>
      </c>
      <c r="G92" s="13" t="str">
        <f t="shared" si="62"/>
        <v/>
      </c>
      <c r="H92" s="4" t="str">
        <f t="shared" si="6"/>
        <v/>
      </c>
      <c r="J92" s="2">
        <f t="shared" si="53"/>
        <v>19</v>
      </c>
      <c r="K92" s="29">
        <f t="shared" si="7"/>
        <v>57</v>
      </c>
      <c r="L92" s="29">
        <f t="shared" si="8"/>
        <v>0.48</v>
      </c>
      <c r="O92" s="4">
        <f t="shared" si="9"/>
        <v>0</v>
      </c>
      <c r="P92" s="13" t="str">
        <f t="shared" si="63"/>
        <v/>
      </c>
      <c r="Q92" s="4" t="str">
        <f t="shared" si="11"/>
        <v/>
      </c>
      <c r="S92" s="2">
        <f t="shared" si="54"/>
        <v>19</v>
      </c>
      <c r="T92" s="4">
        <f t="shared" si="12"/>
        <v>57</v>
      </c>
      <c r="U92" s="4">
        <f t="shared" si="13"/>
        <v>0.48</v>
      </c>
      <c r="V92" s="4">
        <f>151.5-1/32</f>
        <v>151.46875</v>
      </c>
      <c r="W92" s="4">
        <f>152.5+1/32</f>
        <v>152.53125</v>
      </c>
      <c r="X92" s="4">
        <f t="shared" si="14"/>
        <v>1.0625</v>
      </c>
      <c r="Y92" s="13">
        <f t="shared" si="64"/>
        <v>0.4859126579</v>
      </c>
      <c r="Z92" s="4">
        <f t="shared" si="16"/>
        <v>0.04172707806</v>
      </c>
      <c r="AB92" s="2">
        <f t="shared" si="55"/>
        <v>19</v>
      </c>
      <c r="AC92" s="4">
        <f t="shared" si="17"/>
        <v>57</v>
      </c>
      <c r="AD92" s="4">
        <f t="shared" si="18"/>
        <v>0.48</v>
      </c>
      <c r="AE92" s="4">
        <f>150.75</f>
        <v>150.75</v>
      </c>
      <c r="AF92" s="4">
        <f>153+3/16+1/32</f>
        <v>153.21875</v>
      </c>
      <c r="AG92" s="4">
        <f t="shared" si="19"/>
        <v>2.46875</v>
      </c>
      <c r="AH92" s="13">
        <f t="shared" si="65"/>
        <v>0.7406828681</v>
      </c>
      <c r="AI92" s="4">
        <f t="shared" si="21"/>
        <v>0.03377450074</v>
      </c>
      <c r="AJ92" s="13"/>
      <c r="AK92" s="2">
        <f t="shared" si="56"/>
        <v>19</v>
      </c>
      <c r="AL92" s="4">
        <f t="shared" si="22"/>
        <v>57</v>
      </c>
      <c r="AM92" s="4">
        <f t="shared" si="23"/>
        <v>0.48</v>
      </c>
      <c r="AN92" s="4">
        <f>150.625-1/32</f>
        <v>150.59375</v>
      </c>
      <c r="AO92" s="4">
        <f>153.375+1/32</f>
        <v>153.40625</v>
      </c>
      <c r="AP92" s="4">
        <f t="shared" si="24"/>
        <v>2.8125</v>
      </c>
      <c r="AQ92" s="13">
        <f t="shared" si="66"/>
        <v>0.7989354619</v>
      </c>
      <c r="AR92" s="4">
        <f t="shared" si="26"/>
        <v>0.02766774865</v>
      </c>
      <c r="AS92" s="13"/>
      <c r="AT92" s="2">
        <f t="shared" si="57"/>
        <v>19</v>
      </c>
      <c r="AU92" s="4">
        <f t="shared" si="27"/>
        <v>57</v>
      </c>
      <c r="AV92" s="4">
        <f t="shared" si="28"/>
        <v>0.42</v>
      </c>
      <c r="AW92" s="4">
        <f>150.375+1/32</f>
        <v>150.40625</v>
      </c>
      <c r="AX92" s="4">
        <f>153.5</f>
        <v>153.5</v>
      </c>
      <c r="AY92" s="4">
        <f t="shared" si="29"/>
        <v>3.09375</v>
      </c>
      <c r="AZ92" s="13">
        <f t="shared" si="67"/>
        <v>0.8291561976</v>
      </c>
      <c r="BA92" s="4">
        <f t="shared" si="31"/>
        <v>0.02101356997</v>
      </c>
      <c r="BB92" s="13"/>
      <c r="BC92" s="2">
        <f t="shared" si="58"/>
        <v>19</v>
      </c>
      <c r="BD92" s="4">
        <f t="shared" si="32"/>
        <v>57</v>
      </c>
      <c r="BE92" s="4">
        <f t="shared" si="33"/>
        <v>0.42</v>
      </c>
      <c r="BF92" s="4">
        <f>150+5/16</f>
        <v>150.3125</v>
      </c>
      <c r="BG92" s="4">
        <f>153.625-1/32</f>
        <v>153.59375</v>
      </c>
      <c r="BH92" s="4">
        <f t="shared" si="34"/>
        <v>3.28125</v>
      </c>
      <c r="BI92" s="13">
        <f t="shared" si="68"/>
        <v>0.8539125638</v>
      </c>
      <c r="BJ92" s="4">
        <f t="shared" si="36"/>
        <v>0.0185356067</v>
      </c>
      <c r="BK92" s="13"/>
      <c r="BL92" s="2">
        <f t="shared" si="59"/>
        <v>19</v>
      </c>
      <c r="BM92" s="4">
        <f t="shared" si="37"/>
        <v>57</v>
      </c>
      <c r="BN92" s="4">
        <f t="shared" si="38"/>
        <v>0.42</v>
      </c>
      <c r="BO92" s="4">
        <f>150.25</f>
        <v>150.25</v>
      </c>
      <c r="BP92" s="4">
        <f>153.75-1/32</f>
        <v>153.71875</v>
      </c>
      <c r="BQ92" s="4">
        <f t="shared" si="39"/>
        <v>3.46875</v>
      </c>
      <c r="BR92" s="13">
        <f t="shared" si="69"/>
        <v>0.8779711461</v>
      </c>
      <c r="BS92" s="4">
        <f t="shared" si="41"/>
        <v>0.0157521015</v>
      </c>
      <c r="BT92" s="25"/>
      <c r="BU92" s="25"/>
      <c r="BV92" s="2">
        <f t="shared" si="60"/>
        <v>19</v>
      </c>
      <c r="BW92" s="4">
        <f t="shared" si="42"/>
        <v>57</v>
      </c>
      <c r="BX92" s="4">
        <f t="shared" si="43"/>
        <v>0.36</v>
      </c>
      <c r="BY92" s="4">
        <f>150+9/16</f>
        <v>150.5625</v>
      </c>
      <c r="BZ92" s="4">
        <f>153.375-1/32</f>
        <v>153.34375</v>
      </c>
      <c r="CA92" s="4">
        <f t="shared" si="44"/>
        <v>2.78125</v>
      </c>
      <c r="CB92" s="13">
        <f t="shared" si="70"/>
        <v>0.7944845334</v>
      </c>
      <c r="CC92" s="4">
        <f t="shared" si="46"/>
        <v>0.02089605935</v>
      </c>
      <c r="CD92" s="13"/>
      <c r="CE92" s="2">
        <f t="shared" si="61"/>
        <v>19</v>
      </c>
      <c r="CF92" s="4">
        <f t="shared" si="47"/>
        <v>57</v>
      </c>
      <c r="CG92" s="4">
        <f t="shared" si="48"/>
        <v>0.36</v>
      </c>
      <c r="CH92" s="4">
        <f>150.375</f>
        <v>150.375</v>
      </c>
      <c r="CI92" s="4">
        <f>153+9/16</f>
        <v>153.5625</v>
      </c>
      <c r="CJ92" s="4">
        <f t="shared" si="49"/>
        <v>3.1875</v>
      </c>
      <c r="CK92" s="13">
        <f t="shared" si="71"/>
        <v>0.8416254115</v>
      </c>
      <c r="CL92" s="4">
        <f t="shared" si="51"/>
        <v>0.01721074818</v>
      </c>
      <c r="CM92" s="13"/>
    </row>
    <row r="93">
      <c r="A93" s="2">
        <f t="shared" si="52"/>
        <v>19.5</v>
      </c>
      <c r="B93" s="4">
        <f t="shared" si="2"/>
        <v>58.5</v>
      </c>
      <c r="C93" s="4">
        <f t="shared" si="3"/>
        <v>0.45</v>
      </c>
      <c r="F93" s="4">
        <f t="shared" si="4"/>
        <v>0</v>
      </c>
      <c r="G93" s="13" t="str">
        <f t="shared" si="62"/>
        <v/>
      </c>
      <c r="H93" s="4" t="str">
        <f t="shared" si="6"/>
        <v/>
      </c>
      <c r="J93" s="2">
        <f t="shared" si="53"/>
        <v>19.5</v>
      </c>
      <c r="K93" s="29">
        <f t="shared" si="7"/>
        <v>58.5</v>
      </c>
      <c r="L93" s="29">
        <f t="shared" si="8"/>
        <v>0.45</v>
      </c>
      <c r="O93" s="4">
        <f t="shared" si="9"/>
        <v>0</v>
      </c>
      <c r="P93" s="13" t="str">
        <f t="shared" si="63"/>
        <v/>
      </c>
      <c r="Q93" s="4" t="str">
        <f t="shared" si="11"/>
        <v/>
      </c>
      <c r="S93" s="2">
        <f t="shared" si="54"/>
        <v>19.5</v>
      </c>
      <c r="T93" s="4">
        <f t="shared" si="12"/>
        <v>58.5</v>
      </c>
      <c r="U93" s="4">
        <f t="shared" si="13"/>
        <v>0.45</v>
      </c>
      <c r="X93" s="4">
        <f t="shared" si="14"/>
        <v>0</v>
      </c>
      <c r="Y93" s="13" t="str">
        <f t="shared" si="64"/>
        <v/>
      </c>
      <c r="Z93" s="4" t="str">
        <f t="shared" si="16"/>
        <v/>
      </c>
      <c r="AB93" s="2">
        <f t="shared" si="55"/>
        <v>19.5</v>
      </c>
      <c r="AC93" s="4">
        <f t="shared" si="17"/>
        <v>58.5</v>
      </c>
      <c r="AD93" s="4">
        <f t="shared" si="18"/>
        <v>0.45</v>
      </c>
      <c r="AG93" s="4">
        <f t="shared" si="19"/>
        <v>0</v>
      </c>
      <c r="AH93" s="13" t="str">
        <f t="shared" si="65"/>
        <v/>
      </c>
      <c r="AI93" s="4" t="str">
        <f t="shared" si="21"/>
        <v/>
      </c>
      <c r="AJ93" s="13"/>
      <c r="AK93" s="2">
        <f t="shared" si="56"/>
        <v>19.5</v>
      </c>
      <c r="AL93" s="4">
        <f t="shared" si="22"/>
        <v>58.5</v>
      </c>
      <c r="AM93" s="4">
        <f t="shared" si="23"/>
        <v>0.45</v>
      </c>
      <c r="AP93" s="4">
        <f t="shared" si="24"/>
        <v>0</v>
      </c>
      <c r="AQ93" s="13" t="str">
        <f t="shared" si="66"/>
        <v/>
      </c>
      <c r="AR93" s="4" t="str">
        <f t="shared" si="26"/>
        <v/>
      </c>
      <c r="AS93" s="13"/>
      <c r="AT93" s="2">
        <f t="shared" si="57"/>
        <v>19.5</v>
      </c>
      <c r="AU93" s="4">
        <f t="shared" si="27"/>
        <v>58.5</v>
      </c>
      <c r="AV93" s="4">
        <f t="shared" si="28"/>
        <v>0.39</v>
      </c>
      <c r="AY93" s="4">
        <f t="shared" si="29"/>
        <v>0</v>
      </c>
      <c r="AZ93" s="13" t="str">
        <f t="shared" si="67"/>
        <v/>
      </c>
      <c r="BA93" s="4" t="str">
        <f t="shared" si="31"/>
        <v/>
      </c>
      <c r="BB93" s="13"/>
      <c r="BC93" s="2">
        <f t="shared" si="58"/>
        <v>19.5</v>
      </c>
      <c r="BD93" s="4">
        <f t="shared" si="32"/>
        <v>58.5</v>
      </c>
      <c r="BE93" s="4">
        <f t="shared" si="33"/>
        <v>0.39</v>
      </c>
      <c r="BH93" s="4">
        <f t="shared" si="34"/>
        <v>0</v>
      </c>
      <c r="BI93" s="13" t="str">
        <f t="shared" si="68"/>
        <v/>
      </c>
      <c r="BJ93" s="4" t="str">
        <f t="shared" si="36"/>
        <v/>
      </c>
      <c r="BK93" s="13"/>
      <c r="BL93" s="2">
        <f t="shared" si="59"/>
        <v>19.5</v>
      </c>
      <c r="BM93" s="4">
        <f t="shared" si="37"/>
        <v>58.5</v>
      </c>
      <c r="BN93" s="4">
        <f t="shared" si="38"/>
        <v>0.39</v>
      </c>
      <c r="BQ93" s="4">
        <f t="shared" si="39"/>
        <v>0</v>
      </c>
      <c r="BR93" s="13" t="str">
        <f t="shared" si="69"/>
        <v/>
      </c>
      <c r="BS93" s="4" t="str">
        <f t="shared" si="41"/>
        <v/>
      </c>
      <c r="BT93" s="25"/>
      <c r="BU93" s="25"/>
      <c r="BV93" s="2">
        <f t="shared" si="60"/>
        <v>19.5</v>
      </c>
      <c r="BW93" s="4">
        <f t="shared" si="42"/>
        <v>58.5</v>
      </c>
      <c r="BX93" s="4">
        <f t="shared" si="43"/>
        <v>0.33</v>
      </c>
      <c r="CA93" s="4">
        <f t="shared" si="44"/>
        <v>0</v>
      </c>
      <c r="CB93" s="13" t="str">
        <f t="shared" si="70"/>
        <v/>
      </c>
      <c r="CC93" s="4" t="str">
        <f t="shared" si="46"/>
        <v/>
      </c>
      <c r="CD93" s="13"/>
      <c r="CE93" s="2">
        <f t="shared" si="61"/>
        <v>19.5</v>
      </c>
      <c r="CF93" s="4">
        <f t="shared" si="47"/>
        <v>58.5</v>
      </c>
      <c r="CG93" s="4">
        <f t="shared" si="48"/>
        <v>0.33</v>
      </c>
      <c r="CJ93" s="4">
        <f t="shared" si="49"/>
        <v>0</v>
      </c>
      <c r="CK93" s="13" t="str">
        <f t="shared" si="71"/>
        <v/>
      </c>
      <c r="CL93" s="4" t="str">
        <f t="shared" si="51"/>
        <v/>
      </c>
      <c r="CM93" s="13"/>
    </row>
    <row r="94">
      <c r="A94" s="2">
        <f t="shared" si="52"/>
        <v>20</v>
      </c>
      <c r="B94" s="4">
        <f t="shared" si="2"/>
        <v>60</v>
      </c>
      <c r="C94" s="4">
        <f t="shared" si="3"/>
        <v>0.42</v>
      </c>
      <c r="F94" s="4">
        <f t="shared" si="4"/>
        <v>0</v>
      </c>
      <c r="G94" s="13" t="str">
        <f t="shared" si="62"/>
        <v/>
      </c>
      <c r="H94" s="4" t="str">
        <f t="shared" si="6"/>
        <v/>
      </c>
      <c r="J94" s="2">
        <f t="shared" si="53"/>
        <v>20</v>
      </c>
      <c r="K94" s="29">
        <f t="shared" si="7"/>
        <v>60</v>
      </c>
      <c r="L94" s="29">
        <f t="shared" si="8"/>
        <v>0.42</v>
      </c>
      <c r="O94" s="4">
        <f t="shared" si="9"/>
        <v>0</v>
      </c>
      <c r="P94" s="13" t="str">
        <f t="shared" si="63"/>
        <v/>
      </c>
      <c r="Q94" s="4" t="str">
        <f t="shared" si="11"/>
        <v/>
      </c>
      <c r="S94" s="2">
        <f t="shared" si="54"/>
        <v>20</v>
      </c>
      <c r="T94" s="4">
        <f t="shared" si="12"/>
        <v>60</v>
      </c>
      <c r="U94" s="4">
        <f t="shared" si="13"/>
        <v>0.42</v>
      </c>
      <c r="V94" s="4">
        <f>151.625</f>
        <v>151.625</v>
      </c>
      <c r="W94" s="2">
        <v>152.375</v>
      </c>
      <c r="X94" s="4">
        <f t="shared" si="14"/>
        <v>0.75</v>
      </c>
      <c r="Y94" s="13">
        <f t="shared" si="64"/>
        <v>0.4082482905</v>
      </c>
      <c r="Z94" s="4">
        <f t="shared" si="16"/>
        <v>0.03420521131</v>
      </c>
      <c r="AB94" s="2">
        <f t="shared" si="55"/>
        <v>20</v>
      </c>
      <c r="AC94" s="4">
        <f t="shared" si="17"/>
        <v>60</v>
      </c>
      <c r="AD94" s="4">
        <f t="shared" si="18"/>
        <v>0.42</v>
      </c>
      <c r="AE94" s="4">
        <f>150.875</f>
        <v>150.875</v>
      </c>
      <c r="AF94" s="2">
        <v>153.125</v>
      </c>
      <c r="AG94" s="4">
        <f t="shared" si="19"/>
        <v>2.25</v>
      </c>
      <c r="AH94" s="13">
        <f t="shared" si="65"/>
        <v>0.7071067812</v>
      </c>
      <c r="AI94" s="4">
        <f t="shared" si="21"/>
        <v>0.03098323856</v>
      </c>
      <c r="AJ94" s="13"/>
      <c r="AK94" s="2">
        <f t="shared" si="56"/>
        <v>20</v>
      </c>
      <c r="AL94" s="4">
        <f t="shared" si="22"/>
        <v>60</v>
      </c>
      <c r="AM94" s="4">
        <f t="shared" si="23"/>
        <v>0.42</v>
      </c>
      <c r="AN94" s="4">
        <f>150.625</f>
        <v>150.625</v>
      </c>
      <c r="AO94" s="4">
        <f>153.375</f>
        <v>153.375</v>
      </c>
      <c r="AP94" s="4">
        <f t="shared" si="24"/>
        <v>2.75</v>
      </c>
      <c r="AQ94" s="13">
        <f t="shared" si="66"/>
        <v>0.7900085285</v>
      </c>
      <c r="AR94" s="4">
        <f t="shared" si="26"/>
        <v>0.02491306233</v>
      </c>
      <c r="AS94" s="13"/>
      <c r="AT94" s="2">
        <f t="shared" si="57"/>
        <v>20</v>
      </c>
      <c r="AU94" s="4">
        <f t="shared" si="27"/>
        <v>60</v>
      </c>
      <c r="AV94" s="4">
        <f t="shared" si="28"/>
        <v>0.36</v>
      </c>
      <c r="AW94" s="4">
        <f>150+7/16</f>
        <v>150.4375</v>
      </c>
      <c r="AX94" s="4">
        <f>153.5</f>
        <v>153.5</v>
      </c>
      <c r="AY94" s="4">
        <f t="shared" si="29"/>
        <v>3.0625</v>
      </c>
      <c r="AZ94" s="13">
        <f t="shared" si="67"/>
        <v>0.8249579114</v>
      </c>
      <c r="BA94" s="4">
        <f t="shared" si="31"/>
        <v>0.01827159506</v>
      </c>
      <c r="BB94" s="13"/>
      <c r="BC94" s="2">
        <f t="shared" si="58"/>
        <v>20</v>
      </c>
      <c r="BD94" s="4">
        <f t="shared" si="32"/>
        <v>60</v>
      </c>
      <c r="BE94" s="4">
        <f t="shared" si="33"/>
        <v>0.36</v>
      </c>
      <c r="BF94" s="4">
        <f>150.375-1/32</f>
        <v>150.34375</v>
      </c>
      <c r="BG94" s="4">
        <f>153.625-1/32</f>
        <v>153.59375</v>
      </c>
      <c r="BH94" s="4">
        <f t="shared" si="34"/>
        <v>3.25</v>
      </c>
      <c r="BI94" s="13">
        <f t="shared" si="68"/>
        <v>0.8498365856</v>
      </c>
      <c r="BJ94" s="4">
        <f t="shared" si="36"/>
        <v>0.01603722604</v>
      </c>
      <c r="BK94" s="13"/>
      <c r="BL94" s="2">
        <f t="shared" si="59"/>
        <v>20</v>
      </c>
      <c r="BM94" s="4">
        <f t="shared" si="37"/>
        <v>60</v>
      </c>
      <c r="BN94" s="4">
        <f t="shared" si="38"/>
        <v>0.36</v>
      </c>
      <c r="BO94" s="4">
        <f>150.25</f>
        <v>150.25</v>
      </c>
      <c r="BP94" s="4">
        <f>153.75-1/32</f>
        <v>153.71875</v>
      </c>
      <c r="BQ94" s="4">
        <f t="shared" si="39"/>
        <v>3.46875</v>
      </c>
      <c r="BR94" s="13">
        <f t="shared" si="69"/>
        <v>0.8779711461</v>
      </c>
      <c r="BS94" s="4">
        <f t="shared" si="41"/>
        <v>0.01332870127</v>
      </c>
      <c r="BT94" s="25"/>
      <c r="BU94" s="25"/>
      <c r="BV94" s="2">
        <f t="shared" si="60"/>
        <v>20</v>
      </c>
      <c r="BW94" s="4">
        <f t="shared" si="42"/>
        <v>60</v>
      </c>
      <c r="BX94" s="4">
        <f t="shared" si="43"/>
        <v>0.3</v>
      </c>
      <c r="BY94" s="4">
        <f>150.625</f>
        <v>150.625</v>
      </c>
      <c r="BZ94" s="4">
        <f>153.25+1/32</f>
        <v>153.28125</v>
      </c>
      <c r="CA94" s="4">
        <f t="shared" si="44"/>
        <v>2.65625</v>
      </c>
      <c r="CB94" s="13">
        <f t="shared" si="70"/>
        <v>0.7764257076</v>
      </c>
      <c r="CC94" s="4">
        <f t="shared" si="46"/>
        <v>0.01789518633</v>
      </c>
      <c r="CD94" s="13"/>
      <c r="CE94" s="2">
        <f t="shared" si="61"/>
        <v>20</v>
      </c>
      <c r="CF94" s="4">
        <f t="shared" si="47"/>
        <v>60</v>
      </c>
      <c r="CG94" s="4">
        <f t="shared" si="48"/>
        <v>0.3</v>
      </c>
      <c r="CH94" s="4">
        <f>150+7/16</f>
        <v>150.4375</v>
      </c>
      <c r="CI94" s="2">
        <v>153.5</v>
      </c>
      <c r="CJ94" s="4">
        <f t="shared" si="49"/>
        <v>3.0625</v>
      </c>
      <c r="CK94" s="13">
        <f t="shared" si="71"/>
        <v>0.8249579114</v>
      </c>
      <c r="CL94" s="4">
        <f t="shared" si="51"/>
        <v>0.01469836952</v>
      </c>
      <c r="CM94" s="13"/>
    </row>
    <row r="95">
      <c r="A95" s="2">
        <f t="shared" si="52"/>
        <v>20.5</v>
      </c>
      <c r="B95" s="4">
        <f t="shared" si="2"/>
        <v>61.5</v>
      </c>
      <c r="C95" s="4">
        <f t="shared" si="3"/>
        <v>0.39</v>
      </c>
      <c r="F95" s="4">
        <f t="shared" si="4"/>
        <v>0</v>
      </c>
      <c r="G95" s="13" t="str">
        <f t="shared" si="62"/>
        <v/>
      </c>
      <c r="H95" s="4" t="str">
        <f t="shared" si="6"/>
        <v/>
      </c>
      <c r="J95" s="2">
        <f t="shared" si="53"/>
        <v>20.5</v>
      </c>
      <c r="K95" s="29">
        <f t="shared" si="7"/>
        <v>61.5</v>
      </c>
      <c r="L95" s="29">
        <f t="shared" si="8"/>
        <v>0.39</v>
      </c>
      <c r="O95" s="4">
        <f t="shared" si="9"/>
        <v>0</v>
      </c>
      <c r="P95" s="13" t="str">
        <f t="shared" si="63"/>
        <v/>
      </c>
      <c r="Q95" s="4" t="str">
        <f t="shared" si="11"/>
        <v/>
      </c>
      <c r="S95" s="2">
        <f t="shared" si="54"/>
        <v>20.5</v>
      </c>
      <c r="T95" s="4">
        <f t="shared" si="12"/>
        <v>61.5</v>
      </c>
      <c r="U95" s="4">
        <f t="shared" si="13"/>
        <v>0.39</v>
      </c>
      <c r="X95" s="4">
        <f t="shared" si="14"/>
        <v>0</v>
      </c>
      <c r="Y95" s="13" t="str">
        <f t="shared" si="64"/>
        <v/>
      </c>
      <c r="Z95" s="4" t="str">
        <f t="shared" si="16"/>
        <v/>
      </c>
      <c r="AB95" s="2">
        <f t="shared" si="55"/>
        <v>20.5</v>
      </c>
      <c r="AC95" s="4">
        <f t="shared" si="17"/>
        <v>61.5</v>
      </c>
      <c r="AD95" s="4">
        <f t="shared" si="18"/>
        <v>0.39</v>
      </c>
      <c r="AG95" s="4">
        <f t="shared" si="19"/>
        <v>0</v>
      </c>
      <c r="AH95" s="13" t="str">
        <f t="shared" si="65"/>
        <v/>
      </c>
      <c r="AI95" s="4" t="str">
        <f t="shared" si="21"/>
        <v/>
      </c>
      <c r="AJ95" s="13"/>
      <c r="AK95" s="2">
        <f t="shared" si="56"/>
        <v>20.5</v>
      </c>
      <c r="AL95" s="4">
        <f t="shared" si="22"/>
        <v>61.5</v>
      </c>
      <c r="AM95" s="4">
        <f t="shared" si="23"/>
        <v>0.39</v>
      </c>
      <c r="AP95" s="4">
        <f t="shared" si="24"/>
        <v>0</v>
      </c>
      <c r="AQ95" s="13" t="str">
        <f t="shared" si="66"/>
        <v/>
      </c>
      <c r="AR95" s="4" t="str">
        <f t="shared" si="26"/>
        <v/>
      </c>
      <c r="AS95" s="13"/>
      <c r="AT95" s="2">
        <f t="shared" si="57"/>
        <v>20.5</v>
      </c>
      <c r="AU95" s="4">
        <f t="shared" si="27"/>
        <v>61.5</v>
      </c>
      <c r="AV95" s="4">
        <f t="shared" si="28"/>
        <v>0.33</v>
      </c>
      <c r="AY95" s="4">
        <f t="shared" si="29"/>
        <v>0</v>
      </c>
      <c r="AZ95" s="13" t="str">
        <f t="shared" si="67"/>
        <v/>
      </c>
      <c r="BA95" s="4" t="str">
        <f t="shared" si="31"/>
        <v/>
      </c>
      <c r="BB95" s="13"/>
      <c r="BC95" s="2">
        <f t="shared" si="58"/>
        <v>20.5</v>
      </c>
      <c r="BD95" s="4">
        <f t="shared" si="32"/>
        <v>61.5</v>
      </c>
      <c r="BE95" s="4">
        <f t="shared" si="33"/>
        <v>0.33</v>
      </c>
      <c r="BH95" s="4">
        <f t="shared" si="34"/>
        <v>0</v>
      </c>
      <c r="BI95" s="13" t="str">
        <f t="shared" si="68"/>
        <v/>
      </c>
      <c r="BJ95" s="4" t="str">
        <f t="shared" si="36"/>
        <v/>
      </c>
      <c r="BK95" s="13"/>
      <c r="BL95" s="2">
        <f t="shared" si="59"/>
        <v>20.5</v>
      </c>
      <c r="BM95" s="4">
        <f t="shared" si="37"/>
        <v>61.5</v>
      </c>
      <c r="BN95" s="4">
        <f t="shared" si="38"/>
        <v>0.33</v>
      </c>
      <c r="BQ95" s="4">
        <f t="shared" si="39"/>
        <v>0</v>
      </c>
      <c r="BR95" s="13" t="str">
        <f t="shared" si="69"/>
        <v/>
      </c>
      <c r="BS95" s="4" t="str">
        <f t="shared" si="41"/>
        <v/>
      </c>
      <c r="BT95" s="25"/>
      <c r="BU95" s="25"/>
      <c r="BV95" s="2">
        <f t="shared" si="60"/>
        <v>20.5</v>
      </c>
      <c r="BW95" s="4">
        <f t="shared" si="42"/>
        <v>61.5</v>
      </c>
      <c r="BX95" s="4">
        <f t="shared" si="43"/>
        <v>0.27</v>
      </c>
      <c r="CA95" s="4">
        <f t="shared" si="44"/>
        <v>0</v>
      </c>
      <c r="CB95" s="13" t="str">
        <f t="shared" si="70"/>
        <v/>
      </c>
      <c r="CC95" s="4" t="str">
        <f t="shared" si="46"/>
        <v/>
      </c>
      <c r="CD95" s="13"/>
      <c r="CE95" s="2">
        <f t="shared" si="61"/>
        <v>20.5</v>
      </c>
      <c r="CF95" s="4">
        <f t="shared" si="47"/>
        <v>61.5</v>
      </c>
      <c r="CG95" s="4">
        <f t="shared" si="48"/>
        <v>0.27</v>
      </c>
      <c r="CJ95" s="4">
        <f t="shared" si="49"/>
        <v>0</v>
      </c>
      <c r="CK95" s="13" t="str">
        <f t="shared" si="71"/>
        <v/>
      </c>
      <c r="CL95" s="4" t="str">
        <f t="shared" si="51"/>
        <v/>
      </c>
      <c r="CM95" s="13"/>
    </row>
    <row r="96">
      <c r="A96" s="2">
        <f t="shared" si="52"/>
        <v>21</v>
      </c>
      <c r="B96" s="4">
        <f t="shared" si="2"/>
        <v>63</v>
      </c>
      <c r="C96" s="4">
        <f t="shared" si="3"/>
        <v>0.36</v>
      </c>
      <c r="F96" s="4">
        <f t="shared" si="4"/>
        <v>0</v>
      </c>
      <c r="G96" s="13" t="str">
        <f t="shared" si="62"/>
        <v/>
      </c>
      <c r="H96" s="4" t="str">
        <f t="shared" si="6"/>
        <v/>
      </c>
      <c r="J96" s="2">
        <f t="shared" si="53"/>
        <v>21</v>
      </c>
      <c r="K96" s="29">
        <f t="shared" si="7"/>
        <v>63</v>
      </c>
      <c r="L96" s="29">
        <f t="shared" si="8"/>
        <v>0.36</v>
      </c>
      <c r="O96" s="4">
        <f t="shared" si="9"/>
        <v>0</v>
      </c>
      <c r="P96" s="13" t="str">
        <f t="shared" si="63"/>
        <v/>
      </c>
      <c r="Q96" s="4" t="str">
        <f t="shared" si="11"/>
        <v/>
      </c>
      <c r="S96" s="2">
        <f t="shared" si="54"/>
        <v>21</v>
      </c>
      <c r="T96" s="4">
        <f t="shared" si="12"/>
        <v>63</v>
      </c>
      <c r="U96" s="4">
        <f t="shared" si="13"/>
        <v>0.36</v>
      </c>
      <c r="V96" s="2">
        <v>151.75</v>
      </c>
      <c r="W96" s="2">
        <v>152.25</v>
      </c>
      <c r="X96" s="4">
        <f t="shared" si="14"/>
        <v>0.5</v>
      </c>
      <c r="Y96" s="13">
        <f t="shared" si="64"/>
        <v>0.3333333333</v>
      </c>
      <c r="Z96" s="4">
        <f t="shared" si="16"/>
        <v>0.02605453632</v>
      </c>
      <c r="AB96" s="2">
        <f t="shared" si="55"/>
        <v>21</v>
      </c>
      <c r="AC96" s="4">
        <f t="shared" si="17"/>
        <v>63</v>
      </c>
      <c r="AD96" s="4">
        <f t="shared" si="18"/>
        <v>0.36</v>
      </c>
      <c r="AE96" s="4">
        <f>150.875+1/32</f>
        <v>150.90625</v>
      </c>
      <c r="AF96" s="4">
        <f>153+1/32</f>
        <v>153.03125</v>
      </c>
      <c r="AG96" s="4">
        <f t="shared" si="19"/>
        <v>2.125</v>
      </c>
      <c r="AH96" s="13">
        <f t="shared" si="65"/>
        <v>0.6871842709</v>
      </c>
      <c r="AI96" s="4">
        <f t="shared" si="21"/>
        <v>0.02725036679</v>
      </c>
      <c r="AJ96" s="13"/>
      <c r="AK96" s="2">
        <f t="shared" si="56"/>
        <v>21</v>
      </c>
      <c r="AL96" s="4">
        <f t="shared" si="22"/>
        <v>63</v>
      </c>
      <c r="AM96" s="4">
        <f t="shared" si="23"/>
        <v>0.36</v>
      </c>
      <c r="AN96" s="4">
        <f>150+11/16-1/32</f>
        <v>150.65625</v>
      </c>
      <c r="AO96" s="4">
        <f>153+5/16</f>
        <v>153.3125</v>
      </c>
      <c r="AP96" s="4">
        <f t="shared" si="24"/>
        <v>2.65625</v>
      </c>
      <c r="AQ96" s="13">
        <f t="shared" si="66"/>
        <v>0.7764257076</v>
      </c>
      <c r="AR96" s="4">
        <f t="shared" si="26"/>
        <v>0.02173769796</v>
      </c>
      <c r="AS96" s="13"/>
      <c r="AT96" s="2">
        <f t="shared" si="57"/>
        <v>21</v>
      </c>
      <c r="AU96" s="4">
        <f t="shared" si="27"/>
        <v>63</v>
      </c>
      <c r="AV96" s="4">
        <f t="shared" si="28"/>
        <v>0.3</v>
      </c>
      <c r="AW96" s="4">
        <f>150.5-1/32</f>
        <v>150.46875</v>
      </c>
      <c r="AX96" s="4">
        <f>153+7/16+1/32</f>
        <v>153.46875</v>
      </c>
      <c r="AY96" s="4">
        <f t="shared" si="29"/>
        <v>3</v>
      </c>
      <c r="AZ96" s="13">
        <f t="shared" si="67"/>
        <v>0.8164965809</v>
      </c>
      <c r="BA96" s="4">
        <f t="shared" si="31"/>
        <v>0.01537210085</v>
      </c>
      <c r="BB96" s="13"/>
      <c r="BC96" s="2">
        <f t="shared" si="58"/>
        <v>21</v>
      </c>
      <c r="BD96" s="4">
        <f t="shared" si="32"/>
        <v>63</v>
      </c>
      <c r="BE96" s="4">
        <f t="shared" si="33"/>
        <v>0.3</v>
      </c>
      <c r="BF96" s="4">
        <f>150.375</f>
        <v>150.375</v>
      </c>
      <c r="BG96" s="4">
        <f>153.625-1/32</f>
        <v>153.59375</v>
      </c>
      <c r="BH96" s="4">
        <f t="shared" si="34"/>
        <v>3.21875</v>
      </c>
      <c r="BI96" s="13">
        <f t="shared" si="68"/>
        <v>0.8457409638</v>
      </c>
      <c r="BJ96" s="4">
        <f t="shared" si="36"/>
        <v>0.01340751092</v>
      </c>
      <c r="BK96" s="13"/>
      <c r="BL96" s="2">
        <f t="shared" si="59"/>
        <v>21</v>
      </c>
      <c r="BM96" s="4">
        <f t="shared" si="37"/>
        <v>63</v>
      </c>
      <c r="BN96" s="4">
        <f t="shared" si="38"/>
        <v>0.3</v>
      </c>
      <c r="BO96" s="4">
        <f>150.25</f>
        <v>150.25</v>
      </c>
      <c r="BP96" s="4">
        <f>153.75-1/32</f>
        <v>153.71875</v>
      </c>
      <c r="BQ96" s="4">
        <f t="shared" si="39"/>
        <v>3.46875</v>
      </c>
      <c r="BR96" s="13">
        <f t="shared" si="69"/>
        <v>0.8779711461</v>
      </c>
      <c r="BS96" s="4">
        <f t="shared" si="41"/>
        <v>0.01090530104</v>
      </c>
      <c r="BT96" s="25"/>
      <c r="BU96" s="25"/>
      <c r="BV96" s="2">
        <f t="shared" si="60"/>
        <v>21</v>
      </c>
      <c r="BW96" s="4">
        <f t="shared" si="42"/>
        <v>63</v>
      </c>
      <c r="BX96" s="4">
        <f t="shared" si="43"/>
        <v>0.24</v>
      </c>
      <c r="BY96" s="4">
        <f>150.625+1/32</f>
        <v>150.65625</v>
      </c>
      <c r="BZ96" s="2">
        <v>153.25</v>
      </c>
      <c r="CA96" s="4">
        <f t="shared" si="44"/>
        <v>2.59375</v>
      </c>
      <c r="CB96" s="13">
        <f t="shared" si="70"/>
        <v>0.767236914</v>
      </c>
      <c r="CC96" s="4">
        <f t="shared" si="46"/>
        <v>0.01422153612</v>
      </c>
      <c r="CD96" s="13"/>
      <c r="CE96" s="2">
        <f t="shared" si="61"/>
        <v>21</v>
      </c>
      <c r="CF96" s="4">
        <f t="shared" si="47"/>
        <v>63</v>
      </c>
      <c r="CG96" s="4">
        <f t="shared" si="48"/>
        <v>0.24</v>
      </c>
      <c r="CH96" s="4">
        <f>150+7/16</f>
        <v>150.4375</v>
      </c>
      <c r="CI96" s="2">
        <v>153.5</v>
      </c>
      <c r="CJ96" s="4">
        <f t="shared" si="49"/>
        <v>3.0625</v>
      </c>
      <c r="CK96" s="13">
        <f t="shared" si="71"/>
        <v>0.8249579114</v>
      </c>
      <c r="CL96" s="4">
        <f t="shared" si="51"/>
        <v>0.01152451151</v>
      </c>
      <c r="CM96" s="13"/>
    </row>
    <row r="97">
      <c r="A97" s="2">
        <f t="shared" si="52"/>
        <v>21.5</v>
      </c>
      <c r="B97" s="4">
        <f t="shared" si="2"/>
        <v>64.5</v>
      </c>
      <c r="C97" s="4">
        <f t="shared" si="3"/>
        <v>0.33</v>
      </c>
      <c r="F97" s="4">
        <f t="shared" si="4"/>
        <v>0</v>
      </c>
      <c r="G97" s="13" t="str">
        <f t="shared" si="62"/>
        <v/>
      </c>
      <c r="H97" s="4" t="str">
        <f t="shared" si="6"/>
        <v/>
      </c>
      <c r="J97" s="2">
        <f t="shared" si="53"/>
        <v>21.5</v>
      </c>
      <c r="K97" s="29">
        <f t="shared" si="7"/>
        <v>64.5</v>
      </c>
      <c r="L97" s="29">
        <f t="shared" si="8"/>
        <v>0.33</v>
      </c>
      <c r="O97" s="4">
        <f t="shared" si="9"/>
        <v>0</v>
      </c>
      <c r="P97" s="13" t="str">
        <f t="shared" si="63"/>
        <v/>
      </c>
      <c r="Q97" s="4" t="str">
        <f t="shared" si="11"/>
        <v/>
      </c>
      <c r="S97" s="2">
        <f t="shared" si="54"/>
        <v>21.5</v>
      </c>
      <c r="T97" s="4">
        <f t="shared" si="12"/>
        <v>64.5</v>
      </c>
      <c r="U97" s="4">
        <f t="shared" si="13"/>
        <v>0.33</v>
      </c>
      <c r="X97" s="4">
        <f t="shared" si="14"/>
        <v>0</v>
      </c>
      <c r="Y97" s="13" t="str">
        <f t="shared" si="64"/>
        <v/>
      </c>
      <c r="Z97" s="4" t="str">
        <f t="shared" si="16"/>
        <v/>
      </c>
      <c r="AB97" s="2">
        <f t="shared" si="55"/>
        <v>21.5</v>
      </c>
      <c r="AC97" s="4">
        <f t="shared" si="17"/>
        <v>64.5</v>
      </c>
      <c r="AD97" s="4">
        <f t="shared" si="18"/>
        <v>0.33</v>
      </c>
      <c r="AG97" s="4">
        <f t="shared" si="19"/>
        <v>0</v>
      </c>
      <c r="AH97" s="13" t="str">
        <f t="shared" si="65"/>
        <v/>
      </c>
      <c r="AI97" s="4" t="str">
        <f t="shared" si="21"/>
        <v/>
      </c>
      <c r="AJ97" s="13"/>
      <c r="AK97" s="2">
        <f t="shared" si="56"/>
        <v>21.5</v>
      </c>
      <c r="AL97" s="4">
        <f t="shared" si="22"/>
        <v>64.5</v>
      </c>
      <c r="AM97" s="4">
        <f t="shared" si="23"/>
        <v>0.33</v>
      </c>
      <c r="AP97" s="4">
        <f t="shared" si="24"/>
        <v>0</v>
      </c>
      <c r="AQ97" s="13" t="str">
        <f t="shared" si="66"/>
        <v/>
      </c>
      <c r="AR97" s="4" t="str">
        <f t="shared" si="26"/>
        <v/>
      </c>
      <c r="AS97" s="13"/>
      <c r="AT97" s="2">
        <f t="shared" si="57"/>
        <v>21.5</v>
      </c>
      <c r="AU97" s="4">
        <f t="shared" si="27"/>
        <v>64.5</v>
      </c>
      <c r="AV97" s="4">
        <f t="shared" si="28"/>
        <v>0.27</v>
      </c>
      <c r="AY97" s="4">
        <f t="shared" si="29"/>
        <v>0</v>
      </c>
      <c r="AZ97" s="13" t="str">
        <f t="shared" si="67"/>
        <v/>
      </c>
      <c r="BA97" s="4" t="str">
        <f t="shared" si="31"/>
        <v/>
      </c>
      <c r="BB97" s="13"/>
      <c r="BC97" s="2">
        <f t="shared" si="58"/>
        <v>21.5</v>
      </c>
      <c r="BD97" s="4">
        <f t="shared" si="32"/>
        <v>64.5</v>
      </c>
      <c r="BE97" s="4">
        <f t="shared" si="33"/>
        <v>0.27</v>
      </c>
      <c r="BH97" s="4">
        <f t="shared" si="34"/>
        <v>0</v>
      </c>
      <c r="BI97" s="13" t="str">
        <f t="shared" si="68"/>
        <v/>
      </c>
      <c r="BJ97" s="4" t="str">
        <f t="shared" si="36"/>
        <v/>
      </c>
      <c r="BK97" s="13"/>
      <c r="BL97" s="2">
        <f t="shared" si="59"/>
        <v>21.5</v>
      </c>
      <c r="BM97" s="4">
        <f t="shared" si="37"/>
        <v>64.5</v>
      </c>
      <c r="BN97" s="4">
        <f t="shared" si="38"/>
        <v>0.27</v>
      </c>
      <c r="BQ97" s="4">
        <f t="shared" si="39"/>
        <v>0</v>
      </c>
      <c r="BR97" s="13" t="str">
        <f t="shared" si="69"/>
        <v/>
      </c>
      <c r="BS97" s="4" t="str">
        <f t="shared" si="41"/>
        <v/>
      </c>
      <c r="BT97" s="25"/>
      <c r="BU97" s="25"/>
      <c r="BV97" s="2">
        <f t="shared" si="60"/>
        <v>21.5</v>
      </c>
      <c r="BW97" s="4">
        <f t="shared" si="42"/>
        <v>64.5</v>
      </c>
      <c r="BX97" s="4">
        <f t="shared" si="43"/>
        <v>0.21</v>
      </c>
      <c r="CA97" s="4">
        <f t="shared" si="44"/>
        <v>0</v>
      </c>
      <c r="CB97" s="13" t="str">
        <f t="shared" si="70"/>
        <v/>
      </c>
      <c r="CC97" s="4" t="str">
        <f t="shared" si="46"/>
        <v/>
      </c>
      <c r="CD97" s="13"/>
      <c r="CE97" s="2">
        <f t="shared" si="61"/>
        <v>21.5</v>
      </c>
      <c r="CF97" s="4">
        <f t="shared" si="47"/>
        <v>64.5</v>
      </c>
      <c r="CG97" s="4">
        <f t="shared" si="48"/>
        <v>0.21</v>
      </c>
      <c r="CJ97" s="4">
        <f t="shared" si="49"/>
        <v>0</v>
      </c>
      <c r="CK97" s="13" t="str">
        <f t="shared" si="71"/>
        <v/>
      </c>
      <c r="CL97" s="4" t="str">
        <f t="shared" si="51"/>
        <v/>
      </c>
      <c r="CM97" s="13"/>
    </row>
    <row r="98">
      <c r="A98" s="2">
        <f t="shared" si="52"/>
        <v>22</v>
      </c>
      <c r="B98" s="4">
        <f t="shared" si="2"/>
        <v>66</v>
      </c>
      <c r="C98" s="4">
        <f t="shared" si="3"/>
        <v>0.3</v>
      </c>
      <c r="F98" s="4">
        <f t="shared" si="4"/>
        <v>0</v>
      </c>
      <c r="G98" s="13" t="str">
        <f t="shared" si="62"/>
        <v/>
      </c>
      <c r="H98" s="4" t="str">
        <f t="shared" si="6"/>
        <v/>
      </c>
      <c r="J98" s="2">
        <f t="shared" si="53"/>
        <v>22</v>
      </c>
      <c r="K98" s="29">
        <f t="shared" si="7"/>
        <v>66</v>
      </c>
      <c r="L98" s="29">
        <f t="shared" si="8"/>
        <v>0.3</v>
      </c>
      <c r="O98" s="4">
        <f t="shared" si="9"/>
        <v>0</v>
      </c>
      <c r="P98" s="13" t="str">
        <f t="shared" si="63"/>
        <v/>
      </c>
      <c r="Q98" s="4" t="str">
        <f t="shared" si="11"/>
        <v/>
      </c>
      <c r="S98" s="2">
        <f t="shared" si="54"/>
        <v>22</v>
      </c>
      <c r="T98" s="4">
        <f t="shared" si="12"/>
        <v>66</v>
      </c>
      <c r="U98" s="4">
        <f t="shared" si="13"/>
        <v>0.3</v>
      </c>
      <c r="V98" s="4">
        <f>151+13/16</f>
        <v>151.8125</v>
      </c>
      <c r="W98" s="4">
        <f>152.125</f>
        <v>152.125</v>
      </c>
      <c r="X98" s="4">
        <f t="shared" si="14"/>
        <v>0.3125</v>
      </c>
      <c r="Y98" s="13">
        <f t="shared" si="64"/>
        <v>0.2635231383</v>
      </c>
      <c r="Z98" s="4">
        <f t="shared" si="16"/>
        <v>0.01725807689</v>
      </c>
      <c r="AB98" s="2">
        <f t="shared" si="55"/>
        <v>22</v>
      </c>
      <c r="AC98" s="4">
        <f t="shared" si="17"/>
        <v>66</v>
      </c>
      <c r="AD98" s="4">
        <f t="shared" si="18"/>
        <v>0.3</v>
      </c>
      <c r="AE98" s="2">
        <v>151.0</v>
      </c>
      <c r="AF98" s="4">
        <f>153-1/32</f>
        <v>152.96875</v>
      </c>
      <c r="AG98" s="4">
        <f t="shared" si="19"/>
        <v>1.96875</v>
      </c>
      <c r="AH98" s="13">
        <f t="shared" si="65"/>
        <v>0.6614378278</v>
      </c>
      <c r="AI98" s="4">
        <f t="shared" si="21"/>
        <v>0.02286982172</v>
      </c>
      <c r="AJ98" s="13"/>
      <c r="AK98" s="2">
        <f t="shared" si="56"/>
        <v>22</v>
      </c>
      <c r="AL98" s="4">
        <f t="shared" si="22"/>
        <v>66</v>
      </c>
      <c r="AM98" s="4">
        <f t="shared" si="23"/>
        <v>0.3</v>
      </c>
      <c r="AN98" s="4">
        <f>150+11/16</f>
        <v>150.6875</v>
      </c>
      <c r="AO98" s="4">
        <f>153+5/16</f>
        <v>153.3125</v>
      </c>
      <c r="AP98" s="4">
        <f t="shared" si="24"/>
        <v>2.625</v>
      </c>
      <c r="AQ98" s="13">
        <f t="shared" si="66"/>
        <v>0.771844985</v>
      </c>
      <c r="AR98" s="4">
        <f t="shared" si="26"/>
        <v>0.0181483266</v>
      </c>
      <c r="AS98" s="13"/>
      <c r="AT98" s="2">
        <f t="shared" si="57"/>
        <v>22</v>
      </c>
      <c r="AU98" s="4">
        <f t="shared" si="27"/>
        <v>66</v>
      </c>
      <c r="AV98" s="4">
        <f t="shared" si="28"/>
        <v>0.24</v>
      </c>
      <c r="AW98" s="4">
        <f>150.5</f>
        <v>150.5</v>
      </c>
      <c r="AX98" s="4">
        <f>153+7/16+1/32</f>
        <v>153.46875</v>
      </c>
      <c r="AY98" s="4">
        <f t="shared" si="29"/>
        <v>2.96875</v>
      </c>
      <c r="AZ98" s="13">
        <f t="shared" si="67"/>
        <v>0.8122328621</v>
      </c>
      <c r="BA98" s="4">
        <f t="shared" si="31"/>
        <v>0.0120739829</v>
      </c>
      <c r="BB98" s="13"/>
      <c r="BC98" s="2">
        <f t="shared" si="58"/>
        <v>22</v>
      </c>
      <c r="BD98" s="4">
        <f t="shared" si="32"/>
        <v>66</v>
      </c>
      <c r="BE98" s="4">
        <f t="shared" si="33"/>
        <v>0.24</v>
      </c>
      <c r="BF98" s="2">
        <v>150.375</v>
      </c>
      <c r="BG98" s="4">
        <f>153+9/16</f>
        <v>153.5625</v>
      </c>
      <c r="BH98" s="4">
        <f t="shared" si="34"/>
        <v>3.1875</v>
      </c>
      <c r="BI98" s="13">
        <f t="shared" si="68"/>
        <v>0.8416254115</v>
      </c>
      <c r="BJ98" s="4">
        <f t="shared" si="36"/>
        <v>0.01055248522</v>
      </c>
      <c r="BK98" s="13"/>
      <c r="BL98" s="2">
        <f t="shared" si="59"/>
        <v>22</v>
      </c>
      <c r="BM98" s="4">
        <f t="shared" si="37"/>
        <v>66</v>
      </c>
      <c r="BN98" s="4">
        <f t="shared" si="38"/>
        <v>0.24</v>
      </c>
      <c r="BO98" s="4">
        <f>150.25</f>
        <v>150.25</v>
      </c>
      <c r="BP98" s="4">
        <f>153.75-1/32</f>
        <v>153.71875</v>
      </c>
      <c r="BQ98" s="4">
        <f t="shared" si="39"/>
        <v>3.46875</v>
      </c>
      <c r="BR98" s="13">
        <f t="shared" si="69"/>
        <v>0.8779711461</v>
      </c>
      <c r="BS98" s="4">
        <f t="shared" si="41"/>
        <v>0.008481900809</v>
      </c>
      <c r="BT98" s="25"/>
      <c r="BU98" s="25"/>
      <c r="BV98" s="2">
        <f t="shared" si="60"/>
        <v>22</v>
      </c>
      <c r="BW98" s="4">
        <f t="shared" si="42"/>
        <v>66</v>
      </c>
      <c r="BX98" s="4">
        <f t="shared" si="43"/>
        <v>0.18</v>
      </c>
      <c r="BY98" s="4">
        <f>150+11/16</f>
        <v>150.6875</v>
      </c>
      <c r="BZ98" s="2">
        <v>153.25</v>
      </c>
      <c r="CA98" s="4">
        <f t="shared" si="44"/>
        <v>2.5625</v>
      </c>
      <c r="CB98" s="13">
        <f t="shared" si="70"/>
        <v>0.762600999</v>
      </c>
      <c r="CC98" s="4">
        <f t="shared" si="46"/>
        <v>0.01040039445</v>
      </c>
      <c r="CD98" s="13"/>
      <c r="CE98" s="2">
        <f t="shared" si="61"/>
        <v>22</v>
      </c>
      <c r="CF98" s="4">
        <f t="shared" si="47"/>
        <v>66</v>
      </c>
      <c r="CG98" s="4">
        <f t="shared" si="48"/>
        <v>0.18</v>
      </c>
      <c r="CH98" s="4">
        <f>150.5-1/32</f>
        <v>150.46875</v>
      </c>
      <c r="CI98" s="2">
        <v>153.5</v>
      </c>
      <c r="CJ98" s="4">
        <f t="shared" si="49"/>
        <v>3.03125</v>
      </c>
      <c r="CK98" s="13">
        <f t="shared" si="71"/>
        <v>0.8207381501</v>
      </c>
      <c r="CL98" s="4">
        <f t="shared" si="51"/>
        <v>0.00850173987</v>
      </c>
      <c r="CM98" s="13"/>
    </row>
    <row r="99">
      <c r="A99" s="2">
        <f t="shared" si="52"/>
        <v>22.5</v>
      </c>
      <c r="B99" s="4">
        <f t="shared" si="2"/>
        <v>67.5</v>
      </c>
      <c r="C99" s="4">
        <f t="shared" si="3"/>
        <v>0.27</v>
      </c>
      <c r="F99" s="4">
        <f t="shared" si="4"/>
        <v>0</v>
      </c>
      <c r="G99" s="13" t="str">
        <f t="shared" si="62"/>
        <v/>
      </c>
      <c r="H99" s="4" t="str">
        <f t="shared" si="6"/>
        <v/>
      </c>
      <c r="J99" s="2">
        <f t="shared" si="53"/>
        <v>22.5</v>
      </c>
      <c r="K99" s="29">
        <f t="shared" si="7"/>
        <v>67.5</v>
      </c>
      <c r="L99" s="29">
        <f t="shared" si="8"/>
        <v>0.27</v>
      </c>
      <c r="O99" s="4">
        <f t="shared" si="9"/>
        <v>0</v>
      </c>
      <c r="P99" s="13" t="str">
        <f t="shared" si="63"/>
        <v/>
      </c>
      <c r="Q99" s="4" t="str">
        <f t="shared" si="11"/>
        <v/>
      </c>
      <c r="S99" s="2">
        <f t="shared" si="54"/>
        <v>22.5</v>
      </c>
      <c r="T99" s="4">
        <f t="shared" si="12"/>
        <v>67.5</v>
      </c>
      <c r="U99" s="4">
        <f t="shared" si="13"/>
        <v>0.27</v>
      </c>
      <c r="X99" s="4">
        <f t="shared" si="14"/>
        <v>0</v>
      </c>
      <c r="Y99" s="13" t="str">
        <f t="shared" si="64"/>
        <v/>
      </c>
      <c r="Z99" s="4" t="str">
        <f t="shared" si="16"/>
        <v/>
      </c>
      <c r="AB99" s="2">
        <f t="shared" si="55"/>
        <v>22.5</v>
      </c>
      <c r="AC99" s="4">
        <f t="shared" si="17"/>
        <v>67.5</v>
      </c>
      <c r="AD99" s="4">
        <f t="shared" si="18"/>
        <v>0.27</v>
      </c>
      <c r="AG99" s="4">
        <f t="shared" si="19"/>
        <v>0</v>
      </c>
      <c r="AH99" s="13" t="str">
        <f t="shared" si="65"/>
        <v/>
      </c>
      <c r="AI99" s="4" t="str">
        <f t="shared" si="21"/>
        <v/>
      </c>
      <c r="AJ99" s="13"/>
      <c r="AK99" s="2">
        <f t="shared" si="56"/>
        <v>22.5</v>
      </c>
      <c r="AL99" s="4">
        <f t="shared" si="22"/>
        <v>67.5</v>
      </c>
      <c r="AM99" s="4">
        <f t="shared" si="23"/>
        <v>0.27</v>
      </c>
      <c r="AP99" s="4">
        <f t="shared" si="24"/>
        <v>0</v>
      </c>
      <c r="AQ99" s="13" t="str">
        <f t="shared" si="66"/>
        <v/>
      </c>
      <c r="AR99" s="4" t="str">
        <f t="shared" si="26"/>
        <v/>
      </c>
      <c r="AS99" s="13"/>
      <c r="AT99" s="2">
        <f t="shared" si="57"/>
        <v>22.5</v>
      </c>
      <c r="AU99" s="4">
        <f t="shared" si="27"/>
        <v>67.5</v>
      </c>
      <c r="AV99" s="4">
        <f t="shared" si="28"/>
        <v>0.21</v>
      </c>
      <c r="AY99" s="4">
        <f t="shared" si="29"/>
        <v>0</v>
      </c>
      <c r="AZ99" s="13" t="str">
        <f t="shared" si="67"/>
        <v/>
      </c>
      <c r="BA99" s="4" t="str">
        <f t="shared" si="31"/>
        <v/>
      </c>
      <c r="BB99" s="13"/>
      <c r="BC99" s="2">
        <f t="shared" si="58"/>
        <v>22.5</v>
      </c>
      <c r="BD99" s="4">
        <f t="shared" si="32"/>
        <v>67.5</v>
      </c>
      <c r="BE99" s="4">
        <f t="shared" si="33"/>
        <v>0.21</v>
      </c>
      <c r="BH99" s="4">
        <f t="shared" si="34"/>
        <v>0</v>
      </c>
      <c r="BI99" s="13" t="str">
        <f t="shared" si="68"/>
        <v/>
      </c>
      <c r="BJ99" s="4" t="str">
        <f t="shared" si="36"/>
        <v/>
      </c>
      <c r="BK99" s="13"/>
      <c r="BL99" s="2">
        <f t="shared" si="59"/>
        <v>22.5</v>
      </c>
      <c r="BM99" s="4">
        <f t="shared" si="37"/>
        <v>67.5</v>
      </c>
      <c r="BN99" s="4">
        <f t="shared" si="38"/>
        <v>0.21</v>
      </c>
      <c r="BQ99" s="4">
        <f t="shared" si="39"/>
        <v>0</v>
      </c>
      <c r="BR99" s="13" t="str">
        <f t="shared" si="69"/>
        <v/>
      </c>
      <c r="BS99" s="4" t="str">
        <f t="shared" si="41"/>
        <v/>
      </c>
      <c r="BT99" s="25"/>
      <c r="BU99" s="25"/>
      <c r="BV99" s="2">
        <f t="shared" si="60"/>
        <v>22.5</v>
      </c>
      <c r="BW99" s="4">
        <f t="shared" si="42"/>
        <v>67.5</v>
      </c>
      <c r="BX99" s="4">
        <f t="shared" si="43"/>
        <v>0.15</v>
      </c>
      <c r="CA99" s="4">
        <f t="shared" si="44"/>
        <v>0</v>
      </c>
      <c r="CB99" s="13" t="str">
        <f t="shared" si="70"/>
        <v/>
      </c>
      <c r="CC99" s="4" t="str">
        <f t="shared" si="46"/>
        <v/>
      </c>
      <c r="CD99" s="13"/>
      <c r="CE99" s="2">
        <f t="shared" si="61"/>
        <v>22.5</v>
      </c>
      <c r="CF99" s="4">
        <f t="shared" si="47"/>
        <v>67.5</v>
      </c>
      <c r="CG99" s="4">
        <f t="shared" si="48"/>
        <v>0.15</v>
      </c>
      <c r="CJ99" s="4">
        <f t="shared" si="49"/>
        <v>0</v>
      </c>
      <c r="CK99" s="13" t="str">
        <f t="shared" si="71"/>
        <v/>
      </c>
      <c r="CL99" s="4" t="str">
        <f t="shared" si="51"/>
        <v/>
      </c>
      <c r="CM99" s="13"/>
    </row>
    <row r="100">
      <c r="A100" s="2">
        <f t="shared" si="52"/>
        <v>23</v>
      </c>
      <c r="B100" s="4">
        <f t="shared" si="2"/>
        <v>69</v>
      </c>
      <c r="C100" s="4">
        <f t="shared" si="3"/>
        <v>0.24</v>
      </c>
      <c r="F100" s="4">
        <f t="shared" si="4"/>
        <v>0</v>
      </c>
      <c r="G100" s="13" t="str">
        <f t="shared" si="62"/>
        <v/>
      </c>
      <c r="H100" s="4" t="str">
        <f t="shared" si="6"/>
        <v/>
      </c>
      <c r="J100" s="2">
        <f t="shared" si="53"/>
        <v>23</v>
      </c>
      <c r="K100" s="29">
        <f t="shared" si="7"/>
        <v>69</v>
      </c>
      <c r="L100" s="29">
        <f t="shared" si="8"/>
        <v>0.24</v>
      </c>
      <c r="O100" s="4">
        <f t="shared" si="9"/>
        <v>0</v>
      </c>
      <c r="P100" s="13" t="str">
        <f t="shared" si="63"/>
        <v/>
      </c>
      <c r="Q100" s="4" t="str">
        <f t="shared" si="11"/>
        <v/>
      </c>
      <c r="S100" s="2">
        <f t="shared" si="54"/>
        <v>23</v>
      </c>
      <c r="T100" s="4">
        <f t="shared" si="12"/>
        <v>69</v>
      </c>
      <c r="U100" s="4">
        <f t="shared" si="13"/>
        <v>0.24</v>
      </c>
      <c r="V100" s="4">
        <f>152-1/16</f>
        <v>151.9375</v>
      </c>
      <c r="W100" s="4">
        <f>152+1/16</f>
        <v>152.0625</v>
      </c>
      <c r="X100" s="4">
        <f t="shared" si="14"/>
        <v>0.125</v>
      </c>
      <c r="Y100" s="13">
        <f t="shared" si="64"/>
        <v>0.1666666667</v>
      </c>
      <c r="Z100" s="4">
        <f t="shared" si="16"/>
        <v>0.006283185307</v>
      </c>
      <c r="AB100" s="2">
        <f t="shared" si="55"/>
        <v>23</v>
      </c>
      <c r="AC100" s="4">
        <f t="shared" si="17"/>
        <v>69</v>
      </c>
      <c r="AD100" s="4">
        <f t="shared" si="18"/>
        <v>0.24</v>
      </c>
      <c r="AE100" s="2">
        <v>151.0</v>
      </c>
      <c r="AF100" s="4">
        <f>153-1/16</f>
        <v>152.9375</v>
      </c>
      <c r="AG100" s="4">
        <f t="shared" si="19"/>
        <v>1.9375</v>
      </c>
      <c r="AH100" s="13">
        <f t="shared" si="65"/>
        <v>0.6561673228</v>
      </c>
      <c r="AI100" s="4">
        <f t="shared" si="21"/>
        <v>0.01791661021</v>
      </c>
      <c r="AJ100" s="13"/>
      <c r="AK100" s="2">
        <f t="shared" si="56"/>
        <v>23</v>
      </c>
      <c r="AL100" s="4">
        <f t="shared" si="22"/>
        <v>69</v>
      </c>
      <c r="AM100" s="4">
        <f t="shared" si="23"/>
        <v>0.24</v>
      </c>
      <c r="AN100" s="4">
        <f>150.75-1/32</f>
        <v>150.71875</v>
      </c>
      <c r="AO100" s="4">
        <f>153.25+1/32</f>
        <v>153.28125</v>
      </c>
      <c r="AP100" s="4">
        <f t="shared" si="24"/>
        <v>2.5625</v>
      </c>
      <c r="AQ100" s="13">
        <f t="shared" si="66"/>
        <v>0.762600999</v>
      </c>
      <c r="AR100" s="4">
        <f t="shared" si="26"/>
        <v>0.01449643118</v>
      </c>
      <c r="AS100" s="13"/>
      <c r="AT100" s="2">
        <f t="shared" si="57"/>
        <v>23</v>
      </c>
      <c r="AU100" s="4">
        <f t="shared" si="27"/>
        <v>69</v>
      </c>
      <c r="AV100" s="4">
        <f t="shared" si="28"/>
        <v>0.18</v>
      </c>
      <c r="AW100" s="4">
        <f>150.5</f>
        <v>150.5</v>
      </c>
      <c r="AX100" s="4">
        <f>153+7/16+1/32</f>
        <v>153.46875</v>
      </c>
      <c r="AY100" s="4">
        <f t="shared" si="29"/>
        <v>2.96875</v>
      </c>
      <c r="AZ100" s="13">
        <f t="shared" si="67"/>
        <v>0.8122328621</v>
      </c>
      <c r="BA100" s="4">
        <f t="shared" si="31"/>
        <v>0.008624273503</v>
      </c>
      <c r="BB100" s="13"/>
      <c r="BC100" s="2">
        <f t="shared" si="58"/>
        <v>23</v>
      </c>
      <c r="BD100" s="4">
        <f t="shared" si="32"/>
        <v>69</v>
      </c>
      <c r="BE100" s="4">
        <f t="shared" si="33"/>
        <v>0.18</v>
      </c>
      <c r="BF100" s="2">
        <v>150.375</v>
      </c>
      <c r="BG100" s="4">
        <f>153+9/16</f>
        <v>153.5625</v>
      </c>
      <c r="BH100" s="4">
        <f t="shared" si="34"/>
        <v>3.1875</v>
      </c>
      <c r="BI100" s="13">
        <f t="shared" si="68"/>
        <v>0.8416254115</v>
      </c>
      <c r="BJ100" s="4">
        <f t="shared" si="36"/>
        <v>0.007537489446</v>
      </c>
      <c r="BK100" s="13"/>
      <c r="BL100" s="2">
        <f t="shared" si="59"/>
        <v>23</v>
      </c>
      <c r="BM100" s="4">
        <f t="shared" si="37"/>
        <v>69</v>
      </c>
      <c r="BN100" s="4">
        <f t="shared" si="38"/>
        <v>0.18</v>
      </c>
      <c r="BO100" s="4">
        <f>150.25</f>
        <v>150.25</v>
      </c>
      <c r="BP100" s="4">
        <f>153.75-1/32</f>
        <v>153.71875</v>
      </c>
      <c r="BQ100" s="4">
        <f t="shared" si="39"/>
        <v>3.46875</v>
      </c>
      <c r="BR100" s="13">
        <f t="shared" si="69"/>
        <v>0.8779711461</v>
      </c>
      <c r="BS100" s="4">
        <f t="shared" si="41"/>
        <v>0.006058500578</v>
      </c>
      <c r="BT100" s="25"/>
      <c r="BU100" s="25"/>
      <c r="BV100" s="2">
        <f t="shared" si="60"/>
        <v>23</v>
      </c>
      <c r="BW100" s="4">
        <f t="shared" si="42"/>
        <v>69</v>
      </c>
      <c r="BX100" s="4">
        <f t="shared" si="43"/>
        <v>0.12</v>
      </c>
      <c r="BY100" s="4">
        <f>150.75-1/32</f>
        <v>150.71875</v>
      </c>
      <c r="BZ100" s="4">
        <f>153+3/16</f>
        <v>153.1875</v>
      </c>
      <c r="CA100" s="4">
        <f t="shared" si="44"/>
        <v>2.46875</v>
      </c>
      <c r="CB100" s="13">
        <f t="shared" si="70"/>
        <v>0.7485210003</v>
      </c>
      <c r="CC100" s="4">
        <f t="shared" si="46"/>
        <v>0.006386741544</v>
      </c>
      <c r="CD100" s="13"/>
      <c r="CE100" s="2">
        <f t="shared" si="61"/>
        <v>23</v>
      </c>
      <c r="CF100" s="4">
        <f t="shared" si="47"/>
        <v>69</v>
      </c>
      <c r="CG100" s="4">
        <f t="shared" si="48"/>
        <v>0.12</v>
      </c>
      <c r="CH100" s="2">
        <v>150.5</v>
      </c>
      <c r="CI100" s="4">
        <f>153+7/16</f>
        <v>153.4375</v>
      </c>
      <c r="CJ100" s="4">
        <f t="shared" si="49"/>
        <v>2.9375</v>
      </c>
      <c r="CK100" s="13">
        <f t="shared" si="71"/>
        <v>0.8079466429</v>
      </c>
      <c r="CL100" s="4">
        <f t="shared" si="51"/>
        <v>0.005264755561</v>
      </c>
      <c r="CM100" s="13"/>
    </row>
    <row r="101">
      <c r="A101" s="2">
        <f t="shared" si="52"/>
        <v>23.5</v>
      </c>
      <c r="B101" s="4">
        <f t="shared" si="2"/>
        <v>70.5</v>
      </c>
      <c r="C101" s="4">
        <f t="shared" si="3"/>
        <v>0.21</v>
      </c>
      <c r="F101" s="4">
        <f t="shared" si="4"/>
        <v>0</v>
      </c>
      <c r="G101" s="13" t="str">
        <f t="shared" si="62"/>
        <v/>
      </c>
      <c r="H101" s="4" t="str">
        <f t="shared" si="6"/>
        <v/>
      </c>
      <c r="J101" s="2">
        <f t="shared" si="53"/>
        <v>23.5</v>
      </c>
      <c r="K101" s="29">
        <f t="shared" si="7"/>
        <v>70.5</v>
      </c>
      <c r="L101" s="29">
        <f t="shared" si="8"/>
        <v>0.21</v>
      </c>
      <c r="O101" s="4">
        <f t="shared" si="9"/>
        <v>0</v>
      </c>
      <c r="P101" s="13" t="str">
        <f t="shared" si="63"/>
        <v/>
      </c>
      <c r="Q101" s="4" t="str">
        <f t="shared" si="11"/>
        <v/>
      </c>
      <c r="S101" s="2">
        <f t="shared" si="54"/>
        <v>23.5</v>
      </c>
      <c r="T101" s="4">
        <f t="shared" si="12"/>
        <v>70.5</v>
      </c>
      <c r="U101" s="4">
        <f t="shared" si="13"/>
        <v>0.21</v>
      </c>
      <c r="X101" s="4">
        <f t="shared" si="14"/>
        <v>0</v>
      </c>
      <c r="Y101" s="13" t="str">
        <f t="shared" si="64"/>
        <v/>
      </c>
      <c r="Z101" s="4" t="str">
        <f t="shared" si="16"/>
        <v/>
      </c>
      <c r="AB101" s="2">
        <f t="shared" si="55"/>
        <v>23.5</v>
      </c>
      <c r="AC101" s="4">
        <f t="shared" si="17"/>
        <v>70.5</v>
      </c>
      <c r="AD101" s="4">
        <f t="shared" si="18"/>
        <v>0.21</v>
      </c>
      <c r="AG101" s="4">
        <f t="shared" si="19"/>
        <v>0</v>
      </c>
      <c r="AH101" s="13" t="str">
        <f t="shared" si="65"/>
        <v/>
      </c>
      <c r="AI101" s="4" t="str">
        <f t="shared" si="21"/>
        <v/>
      </c>
      <c r="AJ101" s="13"/>
      <c r="AK101" s="2">
        <f t="shared" si="56"/>
        <v>23.5</v>
      </c>
      <c r="AL101" s="4">
        <f t="shared" si="22"/>
        <v>70.5</v>
      </c>
      <c r="AM101" s="4">
        <f t="shared" si="23"/>
        <v>0.21</v>
      </c>
      <c r="AP101" s="4">
        <f t="shared" si="24"/>
        <v>0</v>
      </c>
      <c r="AQ101" s="13" t="str">
        <f t="shared" si="66"/>
        <v/>
      </c>
      <c r="AR101" s="4" t="str">
        <f t="shared" si="26"/>
        <v/>
      </c>
      <c r="AS101" s="13"/>
      <c r="AT101" s="2">
        <f t="shared" si="57"/>
        <v>23.5</v>
      </c>
      <c r="AU101" s="4">
        <f t="shared" si="27"/>
        <v>70.5</v>
      </c>
      <c r="AV101" s="4">
        <f t="shared" si="28"/>
        <v>0.15</v>
      </c>
      <c r="AY101" s="4">
        <f t="shared" si="29"/>
        <v>0</v>
      </c>
      <c r="AZ101" s="13" t="str">
        <f t="shared" si="67"/>
        <v/>
      </c>
      <c r="BA101" s="4" t="str">
        <f t="shared" si="31"/>
        <v/>
      </c>
      <c r="BB101" s="13"/>
      <c r="BC101" s="2">
        <f t="shared" si="58"/>
        <v>23.5</v>
      </c>
      <c r="BD101" s="4">
        <f t="shared" si="32"/>
        <v>70.5</v>
      </c>
      <c r="BE101" s="4">
        <f t="shared" si="33"/>
        <v>0.15</v>
      </c>
      <c r="BH101" s="4">
        <f t="shared" si="34"/>
        <v>0</v>
      </c>
      <c r="BI101" s="13" t="str">
        <f t="shared" si="68"/>
        <v/>
      </c>
      <c r="BJ101" s="4" t="str">
        <f t="shared" si="36"/>
        <v/>
      </c>
      <c r="BK101" s="13"/>
      <c r="BL101" s="2">
        <f t="shared" si="59"/>
        <v>23.5</v>
      </c>
      <c r="BM101" s="4">
        <f t="shared" si="37"/>
        <v>70.5</v>
      </c>
      <c r="BN101" s="4">
        <f t="shared" si="38"/>
        <v>0.15</v>
      </c>
      <c r="BQ101" s="4">
        <f t="shared" si="39"/>
        <v>0</v>
      </c>
      <c r="BR101" s="13" t="str">
        <f t="shared" si="69"/>
        <v/>
      </c>
      <c r="BS101" s="4" t="str">
        <f t="shared" si="41"/>
        <v/>
      </c>
      <c r="BT101" s="25"/>
      <c r="BU101" s="25"/>
      <c r="BV101" s="2">
        <f t="shared" si="60"/>
        <v>23.5</v>
      </c>
      <c r="BW101" s="4">
        <f t="shared" si="42"/>
        <v>70.5</v>
      </c>
      <c r="BX101" s="4">
        <f t="shared" si="43"/>
        <v>0.09</v>
      </c>
      <c r="CA101" s="4">
        <f t="shared" si="44"/>
        <v>0</v>
      </c>
      <c r="CB101" s="13" t="str">
        <f t="shared" si="70"/>
        <v/>
      </c>
      <c r="CC101" s="4" t="str">
        <f t="shared" si="46"/>
        <v/>
      </c>
      <c r="CD101" s="13"/>
      <c r="CE101" s="2">
        <f t="shared" si="61"/>
        <v>23.5</v>
      </c>
      <c r="CF101" s="4">
        <f t="shared" si="47"/>
        <v>70.5</v>
      </c>
      <c r="CG101" s="4">
        <f t="shared" si="48"/>
        <v>0.09</v>
      </c>
      <c r="CJ101" s="4">
        <f t="shared" si="49"/>
        <v>0</v>
      </c>
      <c r="CK101" s="13" t="str">
        <f t="shared" si="71"/>
        <v/>
      </c>
      <c r="CL101" s="4" t="str">
        <f t="shared" si="51"/>
        <v/>
      </c>
      <c r="CM101" s="13"/>
    </row>
    <row r="102">
      <c r="A102" s="2">
        <f t="shared" si="52"/>
        <v>24</v>
      </c>
      <c r="B102" s="4">
        <f t="shared" si="2"/>
        <v>72</v>
      </c>
      <c r="C102" s="4">
        <f t="shared" si="3"/>
        <v>0.18</v>
      </c>
      <c r="F102" s="4">
        <f t="shared" si="4"/>
        <v>0</v>
      </c>
      <c r="G102" s="13" t="str">
        <f t="shared" si="62"/>
        <v/>
      </c>
      <c r="H102" s="4" t="str">
        <f t="shared" si="6"/>
        <v/>
      </c>
      <c r="J102" s="2">
        <f t="shared" si="53"/>
        <v>24</v>
      </c>
      <c r="K102" s="29">
        <f t="shared" si="7"/>
        <v>72</v>
      </c>
      <c r="L102" s="29">
        <f t="shared" si="8"/>
        <v>0.18</v>
      </c>
      <c r="O102" s="4">
        <f t="shared" si="9"/>
        <v>0</v>
      </c>
      <c r="P102" s="13" t="str">
        <f t="shared" si="63"/>
        <v/>
      </c>
      <c r="Q102" s="4" t="str">
        <f t="shared" si="11"/>
        <v/>
      </c>
      <c r="S102" s="2">
        <f t="shared" si="54"/>
        <v>24</v>
      </c>
      <c r="T102" s="4">
        <f t="shared" si="12"/>
        <v>72</v>
      </c>
      <c r="U102" s="4">
        <f t="shared" si="13"/>
        <v>0.18</v>
      </c>
      <c r="V102" s="2">
        <v>152.0</v>
      </c>
      <c r="W102" s="2">
        <v>152.0</v>
      </c>
      <c r="X102" s="4">
        <f t="shared" si="14"/>
        <v>0</v>
      </c>
      <c r="Y102" s="13">
        <f t="shared" si="64"/>
        <v>0</v>
      </c>
      <c r="Z102" s="4">
        <f t="shared" si="16"/>
        <v>-0.003736077754</v>
      </c>
      <c r="AB102" s="2">
        <f t="shared" si="55"/>
        <v>24</v>
      </c>
      <c r="AC102" s="4">
        <f t="shared" si="17"/>
        <v>72</v>
      </c>
      <c r="AD102" s="4">
        <f t="shared" si="18"/>
        <v>0.18</v>
      </c>
      <c r="AE102" s="4">
        <f>151+1/32</f>
        <v>151.03125</v>
      </c>
      <c r="AF102" s="4">
        <f>153-1/16</f>
        <v>152.9375</v>
      </c>
      <c r="AG102" s="4">
        <f t="shared" si="19"/>
        <v>1.90625</v>
      </c>
      <c r="AH102" s="13">
        <f t="shared" si="65"/>
        <v>0.6508541397</v>
      </c>
      <c r="AI102" s="4">
        <f t="shared" si="21"/>
        <v>0.01295494972</v>
      </c>
      <c r="AJ102" s="13"/>
      <c r="AK102" s="2">
        <f t="shared" si="56"/>
        <v>24</v>
      </c>
      <c r="AL102" s="4">
        <f t="shared" si="22"/>
        <v>72</v>
      </c>
      <c r="AM102" s="4">
        <f t="shared" si="23"/>
        <v>0.18</v>
      </c>
      <c r="AN102" s="4">
        <f>150.75</f>
        <v>150.75</v>
      </c>
      <c r="AO102" s="2">
        <v>153.25</v>
      </c>
      <c r="AP102" s="4">
        <f t="shared" si="24"/>
        <v>2.5</v>
      </c>
      <c r="AQ102" s="13">
        <f t="shared" si="66"/>
        <v>0.7532435772</v>
      </c>
      <c r="AR102" s="4">
        <f t="shared" si="26"/>
        <v>0.01051057029</v>
      </c>
      <c r="AS102" s="13"/>
      <c r="AT102" s="2">
        <f t="shared" si="57"/>
        <v>24</v>
      </c>
      <c r="AU102" s="4">
        <f t="shared" si="27"/>
        <v>72</v>
      </c>
      <c r="AV102" s="4">
        <f t="shared" si="28"/>
        <v>0.12</v>
      </c>
      <c r="AW102" s="4">
        <f>150.5</f>
        <v>150.5</v>
      </c>
      <c r="AX102" s="4">
        <f>153+7/16+1/32</f>
        <v>153.46875</v>
      </c>
      <c r="AY102" s="4">
        <f t="shared" si="29"/>
        <v>2.96875</v>
      </c>
      <c r="AZ102" s="13">
        <f t="shared" si="67"/>
        <v>0.8122328621</v>
      </c>
      <c r="BA102" s="4">
        <f t="shared" si="31"/>
        <v>0.005174564102</v>
      </c>
      <c r="BB102" s="13"/>
      <c r="BC102" s="2">
        <f t="shared" si="58"/>
        <v>24</v>
      </c>
      <c r="BD102" s="4">
        <f t="shared" si="32"/>
        <v>72</v>
      </c>
      <c r="BE102" s="4">
        <f t="shared" si="33"/>
        <v>0.12</v>
      </c>
      <c r="BF102" s="2">
        <v>150.375</v>
      </c>
      <c r="BG102" s="4">
        <f>153+9/16</f>
        <v>153.5625</v>
      </c>
      <c r="BH102" s="4">
        <f t="shared" si="34"/>
        <v>3.1875</v>
      </c>
      <c r="BI102" s="13">
        <f t="shared" si="68"/>
        <v>0.8416254115</v>
      </c>
      <c r="BJ102" s="4">
        <f t="shared" si="36"/>
        <v>0.004522493667</v>
      </c>
      <c r="BK102" s="13"/>
      <c r="BL102" s="2">
        <f t="shared" si="59"/>
        <v>24</v>
      </c>
      <c r="BM102" s="4">
        <f t="shared" si="37"/>
        <v>72</v>
      </c>
      <c r="BN102" s="4">
        <f t="shared" si="38"/>
        <v>0.12</v>
      </c>
      <c r="BO102" s="4">
        <f>150.25</f>
        <v>150.25</v>
      </c>
      <c r="BP102" s="4">
        <f>153.75-1/32</f>
        <v>153.71875</v>
      </c>
      <c r="BQ102" s="4">
        <f t="shared" si="39"/>
        <v>3.46875</v>
      </c>
      <c r="BR102" s="13">
        <f t="shared" si="69"/>
        <v>0.8779711461</v>
      </c>
      <c r="BS102" s="4">
        <f t="shared" si="41"/>
        <v>0.003635100347</v>
      </c>
      <c r="BT102" s="25"/>
      <c r="BU102" s="25"/>
      <c r="BV102" s="2">
        <f t="shared" si="60"/>
        <v>24</v>
      </c>
      <c r="BW102" s="4">
        <f t="shared" si="42"/>
        <v>72</v>
      </c>
      <c r="BX102" s="4">
        <f t="shared" si="43"/>
        <v>0.06</v>
      </c>
      <c r="BY102" s="4">
        <f>150.75-1/32</f>
        <v>150.71875</v>
      </c>
      <c r="BZ102" s="4">
        <f>153+3/16</f>
        <v>153.1875</v>
      </c>
      <c r="CA102" s="4">
        <f t="shared" si="44"/>
        <v>2.46875</v>
      </c>
      <c r="CB102" s="13">
        <f t="shared" si="70"/>
        <v>0.7485210003</v>
      </c>
      <c r="CC102" s="4">
        <f t="shared" si="46"/>
        <v>0.002128913848</v>
      </c>
      <c r="CD102" s="13"/>
      <c r="CE102" s="2">
        <f t="shared" si="61"/>
        <v>24</v>
      </c>
      <c r="CF102" s="4">
        <f t="shared" si="47"/>
        <v>72</v>
      </c>
      <c r="CG102" s="4">
        <f t="shared" si="48"/>
        <v>0.06</v>
      </c>
      <c r="CH102" s="2">
        <v>150.5</v>
      </c>
      <c r="CI102" s="4">
        <f>153+7/16</f>
        <v>153.4375</v>
      </c>
      <c r="CJ102" s="4">
        <f t="shared" si="49"/>
        <v>2.9375</v>
      </c>
      <c r="CK102" s="13">
        <f t="shared" si="71"/>
        <v>0.8079466429</v>
      </c>
      <c r="CL102" s="4">
        <f t="shared" si="51"/>
        <v>0.00175491852</v>
      </c>
      <c r="CM102" s="13"/>
    </row>
    <row r="103">
      <c r="A103" s="2">
        <f t="shared" si="52"/>
        <v>24.5</v>
      </c>
      <c r="B103" s="4">
        <f t="shared" si="2"/>
        <v>73.5</v>
      </c>
      <c r="C103" s="4">
        <f t="shared" si="3"/>
        <v>0.15</v>
      </c>
      <c r="F103" s="4">
        <f t="shared" si="4"/>
        <v>0</v>
      </c>
      <c r="G103" s="13" t="str">
        <f t="shared" si="62"/>
        <v/>
      </c>
      <c r="H103" s="4" t="str">
        <f t="shared" si="6"/>
        <v/>
      </c>
      <c r="J103" s="2">
        <f t="shared" si="53"/>
        <v>24.5</v>
      </c>
      <c r="K103" s="29">
        <f t="shared" si="7"/>
        <v>73.5</v>
      </c>
      <c r="L103" s="29">
        <f t="shared" si="8"/>
        <v>0.15</v>
      </c>
      <c r="O103" s="4">
        <f t="shared" si="9"/>
        <v>0</v>
      </c>
      <c r="P103" s="13" t="str">
        <f t="shared" si="63"/>
        <v/>
      </c>
      <c r="Q103" s="4" t="str">
        <f t="shared" si="11"/>
        <v/>
      </c>
      <c r="S103" s="2">
        <f t="shared" si="54"/>
        <v>24.5</v>
      </c>
      <c r="T103" s="4">
        <f t="shared" si="12"/>
        <v>73.5</v>
      </c>
      <c r="U103" s="4">
        <f t="shared" si="13"/>
        <v>0.15</v>
      </c>
      <c r="X103" s="4">
        <f t="shared" si="14"/>
        <v>0</v>
      </c>
      <c r="Y103" s="13" t="str">
        <f t="shared" si="64"/>
        <v/>
      </c>
      <c r="Z103" s="4" t="str">
        <f t="shared" si="16"/>
        <v/>
      </c>
      <c r="AB103" s="2">
        <f t="shared" si="55"/>
        <v>24.5</v>
      </c>
      <c r="AC103" s="4">
        <f t="shared" si="17"/>
        <v>73.5</v>
      </c>
      <c r="AD103" s="4">
        <f t="shared" si="18"/>
        <v>0.15</v>
      </c>
      <c r="AG103" s="4">
        <f t="shared" si="19"/>
        <v>0</v>
      </c>
      <c r="AH103" s="13" t="str">
        <f t="shared" si="65"/>
        <v/>
      </c>
      <c r="AI103" s="4" t="str">
        <f t="shared" si="21"/>
        <v/>
      </c>
      <c r="AJ103" s="13"/>
      <c r="AK103" s="2">
        <f t="shared" si="56"/>
        <v>24.5</v>
      </c>
      <c r="AL103" s="4">
        <f t="shared" si="22"/>
        <v>73.5</v>
      </c>
      <c r="AM103" s="4">
        <f t="shared" si="23"/>
        <v>0.15</v>
      </c>
      <c r="AP103" s="4">
        <f t="shared" si="24"/>
        <v>0</v>
      </c>
      <c r="AQ103" s="13" t="str">
        <f t="shared" si="66"/>
        <v/>
      </c>
      <c r="AR103" s="4" t="str">
        <f t="shared" si="26"/>
        <v/>
      </c>
      <c r="AS103" s="13"/>
      <c r="AT103" s="2">
        <f t="shared" si="57"/>
        <v>24.5</v>
      </c>
      <c r="AU103" s="4">
        <f t="shared" si="27"/>
        <v>73.5</v>
      </c>
      <c r="AV103" s="4">
        <f t="shared" si="28"/>
        <v>0.09</v>
      </c>
      <c r="AY103" s="4">
        <f t="shared" si="29"/>
        <v>0</v>
      </c>
      <c r="AZ103" s="13" t="str">
        <f t="shared" si="67"/>
        <v/>
      </c>
      <c r="BA103" s="4" t="str">
        <f t="shared" si="31"/>
        <v/>
      </c>
      <c r="BB103" s="13"/>
      <c r="BC103" s="2">
        <f t="shared" si="58"/>
        <v>24.5</v>
      </c>
      <c r="BD103" s="4">
        <f t="shared" si="32"/>
        <v>73.5</v>
      </c>
      <c r="BE103" s="4">
        <f t="shared" si="33"/>
        <v>0.09</v>
      </c>
      <c r="BH103" s="4">
        <f t="shared" si="34"/>
        <v>0</v>
      </c>
      <c r="BI103" s="13" t="str">
        <f t="shared" si="68"/>
        <v/>
      </c>
      <c r="BJ103" s="4" t="str">
        <f t="shared" si="36"/>
        <v/>
      </c>
      <c r="BK103" s="13"/>
      <c r="BL103" s="2">
        <f t="shared" si="59"/>
        <v>24.5</v>
      </c>
      <c r="BM103" s="4">
        <f t="shared" si="37"/>
        <v>73.5</v>
      </c>
      <c r="BN103" s="4">
        <f t="shared" si="38"/>
        <v>0.09</v>
      </c>
      <c r="BQ103" s="4">
        <f t="shared" si="39"/>
        <v>0</v>
      </c>
      <c r="BR103" s="13" t="str">
        <f t="shared" si="69"/>
        <v/>
      </c>
      <c r="BS103" s="4" t="str">
        <f t="shared" si="41"/>
        <v/>
      </c>
      <c r="BT103" s="25"/>
      <c r="BU103" s="25"/>
      <c r="BV103" s="2">
        <f t="shared" si="60"/>
        <v>24.5</v>
      </c>
      <c r="BW103" s="4">
        <f t="shared" si="42"/>
        <v>73.5</v>
      </c>
      <c r="BX103" s="4">
        <f t="shared" si="43"/>
        <v>0.03</v>
      </c>
      <c r="CA103" s="4">
        <f t="shared" si="44"/>
        <v>0</v>
      </c>
      <c r="CB103" s="13" t="str">
        <f t="shared" si="70"/>
        <v/>
      </c>
      <c r="CC103" s="4" t="str">
        <f t="shared" si="46"/>
        <v/>
      </c>
      <c r="CD103" s="13"/>
      <c r="CE103" s="2">
        <f t="shared" si="61"/>
        <v>24.5</v>
      </c>
      <c r="CF103" s="4">
        <f t="shared" si="47"/>
        <v>73.5</v>
      </c>
      <c r="CG103" s="4">
        <f t="shared" si="48"/>
        <v>0.03</v>
      </c>
      <c r="CJ103" s="4">
        <f t="shared" si="49"/>
        <v>0</v>
      </c>
      <c r="CK103" s="13" t="str">
        <f t="shared" si="71"/>
        <v/>
      </c>
      <c r="CL103" s="4" t="str">
        <f t="shared" si="51"/>
        <v/>
      </c>
      <c r="CM103" s="13"/>
    </row>
    <row r="104">
      <c r="A104" s="2">
        <f t="shared" si="52"/>
        <v>25</v>
      </c>
      <c r="B104" s="4">
        <f t="shared" si="2"/>
        <v>75</v>
      </c>
      <c r="C104" s="4">
        <f t="shared" si="3"/>
        <v>0.12</v>
      </c>
      <c r="F104" s="4">
        <f t="shared" si="4"/>
        <v>0</v>
      </c>
      <c r="G104" s="13" t="str">
        <f t="shared" si="62"/>
        <v/>
      </c>
      <c r="H104" s="4" t="str">
        <f t="shared" si="6"/>
        <v/>
      </c>
      <c r="J104" s="2">
        <f t="shared" si="53"/>
        <v>25</v>
      </c>
      <c r="K104" s="29">
        <f t="shared" si="7"/>
        <v>75</v>
      </c>
      <c r="L104" s="29">
        <f t="shared" si="8"/>
        <v>0.12</v>
      </c>
      <c r="O104" s="4">
        <f t="shared" si="9"/>
        <v>0</v>
      </c>
      <c r="P104" s="13" t="str">
        <f t="shared" si="63"/>
        <v/>
      </c>
      <c r="Q104" s="4" t="str">
        <f t="shared" si="11"/>
        <v/>
      </c>
      <c r="S104" s="2">
        <f t="shared" si="54"/>
        <v>25</v>
      </c>
      <c r="T104" s="4">
        <f t="shared" si="12"/>
        <v>75</v>
      </c>
      <c r="U104" s="4">
        <f t="shared" si="13"/>
        <v>0.12</v>
      </c>
      <c r="V104" s="4">
        <f>152+1/32</f>
        <v>152.03125</v>
      </c>
      <c r="W104" s="4">
        <f>152-1/16</f>
        <v>151.9375</v>
      </c>
      <c r="X104" s="4">
        <f t="shared" si="14"/>
        <v>-0.09375</v>
      </c>
      <c r="Y104" s="13">
        <f t="shared" si="64"/>
        <v>-0.1443375673</v>
      </c>
      <c r="Z104" s="4">
        <f t="shared" si="16"/>
        <v>-0.007270369489</v>
      </c>
      <c r="AB104" s="2">
        <f t="shared" si="55"/>
        <v>25</v>
      </c>
      <c r="AC104" s="4">
        <f t="shared" si="17"/>
        <v>75</v>
      </c>
      <c r="AD104" s="4">
        <f t="shared" si="18"/>
        <v>0.12</v>
      </c>
      <c r="AE104" s="4">
        <f>151+1/16</f>
        <v>151.0625</v>
      </c>
      <c r="AF104" s="2">
        <v>152.875</v>
      </c>
      <c r="AG104" s="4">
        <f t="shared" si="19"/>
        <v>1.8125</v>
      </c>
      <c r="AH104" s="13">
        <f t="shared" si="65"/>
        <v>0.6346477588</v>
      </c>
      <c r="AI104" s="4">
        <f t="shared" si="21"/>
        <v>0.007867163114</v>
      </c>
      <c r="AJ104" s="13"/>
      <c r="AK104" s="2">
        <f t="shared" si="56"/>
        <v>25</v>
      </c>
      <c r="AL104" s="4">
        <f t="shared" si="22"/>
        <v>75</v>
      </c>
      <c r="AM104" s="4">
        <f t="shared" si="23"/>
        <v>0.12</v>
      </c>
      <c r="AN104" s="4">
        <f>150.75</f>
        <v>150.75</v>
      </c>
      <c r="AO104" s="2">
        <v>153.25</v>
      </c>
      <c r="AP104" s="4">
        <f t="shared" si="24"/>
        <v>2.5</v>
      </c>
      <c r="AQ104" s="13">
        <f t="shared" si="66"/>
        <v>0.7532435772</v>
      </c>
      <c r="AR104" s="4">
        <f t="shared" si="26"/>
        <v>0.006306342171</v>
      </c>
      <c r="AS104" s="13"/>
      <c r="AT104" s="2">
        <f t="shared" si="57"/>
        <v>25</v>
      </c>
      <c r="AU104" s="4">
        <f t="shared" si="27"/>
        <v>75</v>
      </c>
      <c r="AV104" s="4">
        <f t="shared" si="28"/>
        <v>0.06</v>
      </c>
      <c r="AW104" s="4">
        <f>150.5</f>
        <v>150.5</v>
      </c>
      <c r="AX104" s="4">
        <f>153+7/16+1/32</f>
        <v>153.46875</v>
      </c>
      <c r="AY104" s="4">
        <f t="shared" si="29"/>
        <v>2.96875</v>
      </c>
      <c r="AZ104" s="13">
        <f t="shared" si="67"/>
        <v>0.8122328621</v>
      </c>
      <c r="BA104" s="4">
        <f t="shared" si="31"/>
        <v>0.001724854701</v>
      </c>
      <c r="BB104" s="13"/>
      <c r="BC104" s="2">
        <f t="shared" si="58"/>
        <v>25</v>
      </c>
      <c r="BD104" s="4">
        <f t="shared" si="32"/>
        <v>75</v>
      </c>
      <c r="BE104" s="4">
        <f t="shared" si="33"/>
        <v>0.06</v>
      </c>
      <c r="BF104" s="2">
        <v>150.375</v>
      </c>
      <c r="BG104" s="4">
        <f>153+9/16</f>
        <v>153.5625</v>
      </c>
      <c r="BH104" s="4">
        <f t="shared" si="34"/>
        <v>3.1875</v>
      </c>
      <c r="BI104" s="13">
        <f t="shared" si="68"/>
        <v>0.8416254115</v>
      </c>
      <c r="BJ104" s="4">
        <f t="shared" si="36"/>
        <v>0.001507497889</v>
      </c>
      <c r="BK104" s="13"/>
      <c r="BL104" s="2">
        <f t="shared" si="59"/>
        <v>25</v>
      </c>
      <c r="BM104" s="4">
        <f t="shared" si="37"/>
        <v>75</v>
      </c>
      <c r="BN104" s="4">
        <f t="shared" si="38"/>
        <v>0.06</v>
      </c>
      <c r="BO104" s="4">
        <f>150.25</f>
        <v>150.25</v>
      </c>
      <c r="BP104" s="4">
        <f>153.75-1/32</f>
        <v>153.71875</v>
      </c>
      <c r="BQ104" s="4">
        <f t="shared" si="39"/>
        <v>3.46875</v>
      </c>
      <c r="BR104" s="13">
        <f t="shared" si="69"/>
        <v>0.8779711461</v>
      </c>
      <c r="BS104" s="4">
        <f t="shared" si="41"/>
        <v>0.001211700116</v>
      </c>
      <c r="BT104" s="25"/>
      <c r="BU104" s="25"/>
      <c r="BV104" s="2">
        <f t="shared" si="60"/>
        <v>25</v>
      </c>
      <c r="BW104" s="4">
        <f t="shared" si="42"/>
        <v>75</v>
      </c>
      <c r="BX104" s="4">
        <f t="shared" si="43"/>
        <v>0</v>
      </c>
      <c r="BY104" s="4">
        <f>150.75-1/32</f>
        <v>150.71875</v>
      </c>
      <c r="BZ104" s="4">
        <f>153+3/16</f>
        <v>153.1875</v>
      </c>
      <c r="CA104" s="4">
        <f t="shared" si="44"/>
        <v>2.46875</v>
      </c>
      <c r="CB104" s="13">
        <f t="shared" si="70"/>
        <v>0.7485210003</v>
      </c>
      <c r="CC104" s="4">
        <f t="shared" si="46"/>
        <v>0</v>
      </c>
      <c r="CD104" s="13"/>
      <c r="CE104" s="2">
        <f t="shared" si="61"/>
        <v>25</v>
      </c>
      <c r="CF104" s="4">
        <f t="shared" si="47"/>
        <v>75</v>
      </c>
      <c r="CG104" s="4">
        <f t="shared" si="48"/>
        <v>0</v>
      </c>
      <c r="CH104" s="2">
        <v>150.5</v>
      </c>
      <c r="CI104" s="4">
        <f>153+7/16</f>
        <v>153.4375</v>
      </c>
      <c r="CJ104" s="4">
        <f t="shared" si="49"/>
        <v>2.9375</v>
      </c>
      <c r="CK104" s="13">
        <f t="shared" si="71"/>
        <v>0.8079466429</v>
      </c>
      <c r="CL104" s="4">
        <f t="shared" si="51"/>
        <v>0</v>
      </c>
      <c r="CM104" s="13"/>
    </row>
    <row r="105">
      <c r="A105" s="2">
        <f t="shared" si="52"/>
        <v>25.5</v>
      </c>
      <c r="B105" s="4">
        <f t="shared" si="2"/>
        <v>76.5</v>
      </c>
      <c r="C105" s="4">
        <f t="shared" si="3"/>
        <v>0.09</v>
      </c>
      <c r="F105" s="4">
        <f t="shared" si="4"/>
        <v>0</v>
      </c>
      <c r="G105" s="13" t="str">
        <f t="shared" si="62"/>
        <v/>
      </c>
      <c r="H105" s="4" t="str">
        <f t="shared" si="6"/>
        <v/>
      </c>
      <c r="J105" s="2">
        <f t="shared" si="53"/>
        <v>25.5</v>
      </c>
      <c r="K105" s="29">
        <f t="shared" si="7"/>
        <v>76.5</v>
      </c>
      <c r="L105" s="29">
        <f t="shared" si="8"/>
        <v>0.09</v>
      </c>
      <c r="O105" s="4">
        <f t="shared" si="9"/>
        <v>0</v>
      </c>
      <c r="P105" s="13" t="str">
        <f t="shared" si="63"/>
        <v/>
      </c>
      <c r="Q105" s="4" t="str">
        <f t="shared" si="11"/>
        <v/>
      </c>
      <c r="S105" s="2">
        <f t="shared" si="54"/>
        <v>25.5</v>
      </c>
      <c r="T105" s="4">
        <f t="shared" si="12"/>
        <v>76.5</v>
      </c>
      <c r="U105" s="4">
        <f t="shared" si="13"/>
        <v>0.09</v>
      </c>
      <c r="X105" s="4">
        <f t="shared" si="14"/>
        <v>0</v>
      </c>
      <c r="Y105" s="13" t="str">
        <f t="shared" si="64"/>
        <v/>
      </c>
      <c r="Z105" s="4" t="str">
        <f t="shared" si="16"/>
        <v/>
      </c>
      <c r="AB105" s="2">
        <f t="shared" si="55"/>
        <v>25.5</v>
      </c>
      <c r="AC105" s="4">
        <f t="shared" si="17"/>
        <v>76.5</v>
      </c>
      <c r="AD105" s="4">
        <f t="shared" si="18"/>
        <v>0.09</v>
      </c>
      <c r="AG105" s="4">
        <f t="shared" si="19"/>
        <v>0</v>
      </c>
      <c r="AH105" s="13" t="str">
        <f t="shared" si="65"/>
        <v/>
      </c>
      <c r="AI105" s="4" t="str">
        <f t="shared" si="21"/>
        <v/>
      </c>
      <c r="AJ105" s="13"/>
      <c r="AK105" s="2">
        <f t="shared" si="56"/>
        <v>25.5</v>
      </c>
      <c r="AL105" s="4">
        <f t="shared" si="22"/>
        <v>76.5</v>
      </c>
      <c r="AM105" s="4">
        <f t="shared" si="23"/>
        <v>0.09</v>
      </c>
      <c r="AP105" s="4">
        <f t="shared" si="24"/>
        <v>0</v>
      </c>
      <c r="AQ105" s="13" t="str">
        <f t="shared" si="66"/>
        <v/>
      </c>
      <c r="AR105" s="4" t="str">
        <f t="shared" si="26"/>
        <v/>
      </c>
      <c r="AS105" s="13"/>
      <c r="AT105" s="2">
        <f t="shared" si="57"/>
        <v>25.5</v>
      </c>
      <c r="AU105" s="4">
        <f t="shared" si="27"/>
        <v>76.5</v>
      </c>
      <c r="AV105" s="4">
        <f t="shared" si="28"/>
        <v>0.03</v>
      </c>
      <c r="AY105" s="4">
        <f t="shared" si="29"/>
        <v>0</v>
      </c>
      <c r="AZ105" s="13" t="str">
        <f t="shared" si="67"/>
        <v/>
      </c>
      <c r="BA105" s="4" t="str">
        <f t="shared" si="31"/>
        <v/>
      </c>
      <c r="BB105" s="13"/>
      <c r="BC105" s="2">
        <f t="shared" si="58"/>
        <v>25.5</v>
      </c>
      <c r="BD105" s="4">
        <f t="shared" si="32"/>
        <v>76.5</v>
      </c>
      <c r="BE105" s="4">
        <f t="shared" si="33"/>
        <v>0.03</v>
      </c>
      <c r="BH105" s="4">
        <f t="shared" si="34"/>
        <v>0</v>
      </c>
      <c r="BI105" s="13" t="str">
        <f t="shared" si="68"/>
        <v/>
      </c>
      <c r="BJ105" s="4" t="str">
        <f t="shared" si="36"/>
        <v/>
      </c>
      <c r="BK105" s="13"/>
      <c r="BL105" s="2">
        <f t="shared" si="59"/>
        <v>25.5</v>
      </c>
      <c r="BM105" s="4">
        <f t="shared" si="37"/>
        <v>76.5</v>
      </c>
      <c r="BN105" s="4">
        <f t="shared" si="38"/>
        <v>0.03</v>
      </c>
      <c r="BQ105" s="4">
        <f t="shared" si="39"/>
        <v>0</v>
      </c>
      <c r="BR105" s="13" t="str">
        <f t="shared" si="69"/>
        <v/>
      </c>
      <c r="BS105" s="4" t="str">
        <f t="shared" si="41"/>
        <v/>
      </c>
      <c r="BT105" s="25"/>
      <c r="BU105" s="25"/>
      <c r="BV105" s="2">
        <f t="shared" si="60"/>
        <v>25.5</v>
      </c>
      <c r="BW105" s="4">
        <f t="shared" si="42"/>
        <v>76.5</v>
      </c>
      <c r="BX105" s="4">
        <f t="shared" si="43"/>
        <v>-0.03</v>
      </c>
      <c r="CA105" s="4">
        <f t="shared" si="44"/>
        <v>0</v>
      </c>
      <c r="CB105" s="13" t="str">
        <f t="shared" si="70"/>
        <v/>
      </c>
      <c r="CC105" s="4" t="str">
        <f t="shared" si="46"/>
        <v/>
      </c>
      <c r="CD105" s="13"/>
      <c r="CE105" s="2">
        <f t="shared" si="61"/>
        <v>25.5</v>
      </c>
      <c r="CF105" s="4">
        <f t="shared" si="47"/>
        <v>76.5</v>
      </c>
      <c r="CG105" s="4">
        <f t="shared" si="48"/>
        <v>-0.03</v>
      </c>
      <c r="CJ105" s="4">
        <f t="shared" si="49"/>
        <v>0</v>
      </c>
      <c r="CK105" s="13" t="str">
        <f t="shared" si="71"/>
        <v/>
      </c>
      <c r="CL105" s="4" t="str">
        <f t="shared" si="51"/>
        <v/>
      </c>
      <c r="CM105" s="13"/>
    </row>
    <row r="106">
      <c r="A106" s="2">
        <f t="shared" si="52"/>
        <v>26</v>
      </c>
      <c r="B106" s="4">
        <f t="shared" si="2"/>
        <v>78</v>
      </c>
      <c r="C106" s="4">
        <f t="shared" si="3"/>
        <v>0.06</v>
      </c>
      <c r="D106" s="4">
        <f>151+7/16</f>
        <v>151.4375</v>
      </c>
      <c r="E106" s="4">
        <f>152.5+1/32</f>
        <v>152.53125</v>
      </c>
      <c r="F106" s="4">
        <f t="shared" si="4"/>
        <v>1.09375</v>
      </c>
      <c r="G106" s="13">
        <f t="shared" si="62"/>
        <v>0.4930066486</v>
      </c>
      <c r="H106" s="4">
        <f t="shared" si="6"/>
        <v>0.002826880263</v>
      </c>
      <c r="J106" s="2">
        <f t="shared" si="53"/>
        <v>26</v>
      </c>
      <c r="K106" s="29">
        <f t="shared" si="7"/>
        <v>78</v>
      </c>
      <c r="L106" s="29">
        <f t="shared" si="8"/>
        <v>0.06</v>
      </c>
      <c r="O106" s="4">
        <f t="shared" si="9"/>
        <v>0</v>
      </c>
      <c r="P106" s="13" t="str">
        <f t="shared" si="63"/>
        <v/>
      </c>
      <c r="Q106" s="4" t="str">
        <f t="shared" si="11"/>
        <v/>
      </c>
      <c r="S106" s="2">
        <f t="shared" si="54"/>
        <v>26</v>
      </c>
      <c r="T106" s="4">
        <f t="shared" si="12"/>
        <v>78</v>
      </c>
      <c r="U106" s="4">
        <f t="shared" si="13"/>
        <v>0.06</v>
      </c>
      <c r="V106" s="4">
        <f>152+1/16</f>
        <v>152.0625</v>
      </c>
      <c r="W106" s="4">
        <f>151.75+1/32</f>
        <v>151.78125</v>
      </c>
      <c r="X106" s="4">
        <f t="shared" si="14"/>
        <v>-0.28125</v>
      </c>
      <c r="Y106" s="13">
        <f t="shared" si="64"/>
        <v>-0.25</v>
      </c>
      <c r="Z106" s="4">
        <f t="shared" si="16"/>
        <v>-0.003534291735</v>
      </c>
      <c r="AB106" s="2">
        <f t="shared" si="55"/>
        <v>26</v>
      </c>
      <c r="AC106" s="4">
        <f t="shared" si="17"/>
        <v>78</v>
      </c>
      <c r="AD106" s="4">
        <f t="shared" si="18"/>
        <v>0.06</v>
      </c>
      <c r="AE106" s="4">
        <f>151+1/16</f>
        <v>151.0625</v>
      </c>
      <c r="AF106" s="4">
        <f>152.875</f>
        <v>152.875</v>
      </c>
      <c r="AG106" s="4">
        <f t="shared" si="19"/>
        <v>1.8125</v>
      </c>
      <c r="AH106" s="13">
        <f t="shared" si="65"/>
        <v>0.6346477588</v>
      </c>
      <c r="AI106" s="4">
        <f t="shared" si="21"/>
        <v>0.002622387705</v>
      </c>
      <c r="AJ106" s="13"/>
      <c r="AK106" s="2">
        <f t="shared" si="56"/>
        <v>26</v>
      </c>
      <c r="AL106" s="4">
        <f t="shared" si="22"/>
        <v>78</v>
      </c>
      <c r="AM106" s="4">
        <f t="shared" si="23"/>
        <v>0.06</v>
      </c>
      <c r="AN106" s="4">
        <f>150.75</f>
        <v>150.75</v>
      </c>
      <c r="AO106" s="2">
        <v>153.25</v>
      </c>
      <c r="AP106" s="4">
        <f t="shared" si="24"/>
        <v>2.5</v>
      </c>
      <c r="AQ106" s="13">
        <f t="shared" si="66"/>
        <v>0.7532435772</v>
      </c>
      <c r="AR106" s="4">
        <f t="shared" si="26"/>
        <v>0.002102114057</v>
      </c>
      <c r="AS106" s="13"/>
      <c r="AT106" s="2">
        <f t="shared" si="57"/>
        <v>26</v>
      </c>
      <c r="AU106" s="4">
        <f t="shared" si="27"/>
        <v>78</v>
      </c>
      <c r="AV106" s="4">
        <f t="shared" si="28"/>
        <v>0</v>
      </c>
      <c r="AW106" s="4">
        <f>150.5</f>
        <v>150.5</v>
      </c>
      <c r="AX106" s="4">
        <f>153+7/16+1/32</f>
        <v>153.46875</v>
      </c>
      <c r="AY106" s="4">
        <f t="shared" si="29"/>
        <v>2.96875</v>
      </c>
      <c r="AZ106" s="13">
        <f t="shared" si="67"/>
        <v>0.8122328621</v>
      </c>
      <c r="BA106" s="4">
        <f t="shared" si="31"/>
        <v>0</v>
      </c>
      <c r="BB106" s="13"/>
      <c r="BC106" s="2">
        <f t="shared" si="58"/>
        <v>26</v>
      </c>
      <c r="BD106" s="4">
        <f t="shared" si="32"/>
        <v>78</v>
      </c>
      <c r="BE106" s="4">
        <f t="shared" si="33"/>
        <v>0</v>
      </c>
      <c r="BF106" s="2">
        <v>150.375</v>
      </c>
      <c r="BG106" s="4">
        <f>153+9/16</f>
        <v>153.5625</v>
      </c>
      <c r="BH106" s="4">
        <f t="shared" si="34"/>
        <v>3.1875</v>
      </c>
      <c r="BI106" s="13">
        <f t="shared" si="68"/>
        <v>0.8416254115</v>
      </c>
      <c r="BJ106" s="4">
        <f t="shared" si="36"/>
        <v>0</v>
      </c>
      <c r="BK106" s="13"/>
      <c r="BL106" s="2">
        <f t="shared" si="59"/>
        <v>26</v>
      </c>
      <c r="BM106" s="4">
        <f t="shared" si="37"/>
        <v>78</v>
      </c>
      <c r="BN106" s="4">
        <f t="shared" si="38"/>
        <v>0</v>
      </c>
      <c r="BO106" s="4">
        <f>150.25</f>
        <v>150.25</v>
      </c>
      <c r="BP106" s="4">
        <f>153.75-1/32</f>
        <v>153.71875</v>
      </c>
      <c r="BQ106" s="4">
        <f t="shared" si="39"/>
        <v>3.46875</v>
      </c>
      <c r="BR106" s="13">
        <f t="shared" si="69"/>
        <v>0.8779711461</v>
      </c>
      <c r="BS106" s="4">
        <f t="shared" si="41"/>
        <v>0</v>
      </c>
      <c r="BT106" s="25"/>
      <c r="BU106" s="25"/>
      <c r="BV106" s="2">
        <f t="shared" si="60"/>
        <v>26</v>
      </c>
      <c r="BW106" s="4">
        <f t="shared" si="42"/>
        <v>78</v>
      </c>
      <c r="BX106" s="4">
        <f t="shared" si="43"/>
        <v>-0.06</v>
      </c>
      <c r="BY106" s="4">
        <f>150.75-1/32</f>
        <v>150.71875</v>
      </c>
      <c r="BZ106" s="4">
        <f>153+3/16</f>
        <v>153.1875</v>
      </c>
      <c r="CA106" s="4">
        <f t="shared" si="44"/>
        <v>2.46875</v>
      </c>
      <c r="CB106" s="13">
        <f t="shared" si="70"/>
        <v>0.7485210003</v>
      </c>
      <c r="CC106" s="4">
        <f t="shared" si="46"/>
        <v>0.002128913848</v>
      </c>
      <c r="CD106" s="13"/>
      <c r="CE106" s="2">
        <f t="shared" si="61"/>
        <v>26</v>
      </c>
      <c r="CF106" s="4">
        <f t="shared" si="47"/>
        <v>78</v>
      </c>
      <c r="CG106" s="4">
        <f t="shared" si="48"/>
        <v>-0.06</v>
      </c>
      <c r="CH106" s="2">
        <v>150.5</v>
      </c>
      <c r="CI106" s="4">
        <f>153+7/16</f>
        <v>153.4375</v>
      </c>
      <c r="CJ106" s="4">
        <f t="shared" si="49"/>
        <v>2.9375</v>
      </c>
      <c r="CK106" s="13">
        <f t="shared" si="71"/>
        <v>0.8079466429</v>
      </c>
      <c r="CL106" s="4">
        <f t="shared" si="51"/>
        <v>0.00175491852</v>
      </c>
      <c r="CM106" s="13"/>
    </row>
    <row r="107">
      <c r="A107" s="2">
        <f t="shared" si="52"/>
        <v>26.5</v>
      </c>
      <c r="B107" s="4">
        <f t="shared" si="2"/>
        <v>79.5</v>
      </c>
      <c r="C107" s="4">
        <f t="shared" si="3"/>
        <v>0.03</v>
      </c>
      <c r="F107" s="4">
        <f t="shared" si="4"/>
        <v>0</v>
      </c>
      <c r="G107" s="13" t="str">
        <f t="shared" si="62"/>
        <v/>
      </c>
      <c r="H107" s="4" t="str">
        <f t="shared" si="6"/>
        <v/>
      </c>
      <c r="J107" s="2">
        <f t="shared" si="53"/>
        <v>26.5</v>
      </c>
      <c r="K107" s="29">
        <f t="shared" si="7"/>
        <v>79.5</v>
      </c>
      <c r="L107" s="29">
        <f t="shared" si="8"/>
        <v>0.03</v>
      </c>
      <c r="O107" s="4">
        <f t="shared" si="9"/>
        <v>0</v>
      </c>
      <c r="P107" s="13" t="str">
        <f t="shared" si="63"/>
        <v/>
      </c>
      <c r="Q107" s="4" t="str">
        <f t="shared" si="11"/>
        <v/>
      </c>
      <c r="S107" s="2">
        <f t="shared" si="54"/>
        <v>26.5</v>
      </c>
      <c r="T107" s="4">
        <f t="shared" si="12"/>
        <v>79.5</v>
      </c>
      <c r="U107" s="4">
        <f t="shared" si="13"/>
        <v>0.03</v>
      </c>
      <c r="X107" s="4">
        <f t="shared" si="14"/>
        <v>0</v>
      </c>
      <c r="Y107" s="13" t="str">
        <f t="shared" si="64"/>
        <v/>
      </c>
      <c r="Z107" s="4" t="str">
        <f t="shared" si="16"/>
        <v/>
      </c>
      <c r="AB107" s="2">
        <f t="shared" si="55"/>
        <v>26.5</v>
      </c>
      <c r="AC107" s="4">
        <f t="shared" si="17"/>
        <v>79.5</v>
      </c>
      <c r="AD107" s="4">
        <f t="shared" si="18"/>
        <v>0.03</v>
      </c>
      <c r="AG107" s="4">
        <f t="shared" si="19"/>
        <v>0</v>
      </c>
      <c r="AH107" s="13" t="str">
        <f t="shared" si="65"/>
        <v/>
      </c>
      <c r="AI107" s="4" t="str">
        <f t="shared" si="21"/>
        <v/>
      </c>
      <c r="AJ107" s="13"/>
      <c r="AK107" s="2">
        <f t="shared" si="56"/>
        <v>26.5</v>
      </c>
      <c r="AL107" s="4">
        <f t="shared" si="22"/>
        <v>79.5</v>
      </c>
      <c r="AM107" s="4">
        <f t="shared" si="23"/>
        <v>0.03</v>
      </c>
      <c r="AP107" s="4">
        <f t="shared" si="24"/>
        <v>0</v>
      </c>
      <c r="AQ107" s="13" t="str">
        <f t="shared" si="66"/>
        <v/>
      </c>
      <c r="AR107" s="4" t="str">
        <f t="shared" si="26"/>
        <v/>
      </c>
      <c r="AS107" s="13"/>
      <c r="AT107" s="2">
        <f t="shared" si="57"/>
        <v>26.5</v>
      </c>
      <c r="AU107" s="4">
        <f t="shared" si="27"/>
        <v>79.5</v>
      </c>
      <c r="AV107" s="4">
        <f t="shared" si="28"/>
        <v>-0.03</v>
      </c>
      <c r="AY107" s="4">
        <f t="shared" si="29"/>
        <v>0</v>
      </c>
      <c r="AZ107" s="13" t="str">
        <f t="shared" si="67"/>
        <v/>
      </c>
      <c r="BA107" s="4" t="str">
        <f t="shared" si="31"/>
        <v/>
      </c>
      <c r="BB107" s="13"/>
      <c r="BC107" s="2">
        <f t="shared" si="58"/>
        <v>26.5</v>
      </c>
      <c r="BD107" s="4">
        <f t="shared" si="32"/>
        <v>79.5</v>
      </c>
      <c r="BE107" s="4">
        <f t="shared" si="33"/>
        <v>-0.03</v>
      </c>
      <c r="BH107" s="4">
        <f t="shared" si="34"/>
        <v>0</v>
      </c>
      <c r="BI107" s="13" t="str">
        <f t="shared" si="68"/>
        <v/>
      </c>
      <c r="BJ107" s="4" t="str">
        <f t="shared" si="36"/>
        <v/>
      </c>
      <c r="BK107" s="13"/>
      <c r="BL107" s="2">
        <f t="shared" si="59"/>
        <v>26.5</v>
      </c>
      <c r="BM107" s="4">
        <f t="shared" si="37"/>
        <v>79.5</v>
      </c>
      <c r="BN107" s="4">
        <f t="shared" si="38"/>
        <v>-0.03</v>
      </c>
      <c r="BQ107" s="4">
        <f t="shared" si="39"/>
        <v>0</v>
      </c>
      <c r="BR107" s="13" t="str">
        <f t="shared" si="69"/>
        <v/>
      </c>
      <c r="BS107" s="4" t="str">
        <f t="shared" si="41"/>
        <v/>
      </c>
      <c r="BT107" s="25"/>
      <c r="BU107" s="25"/>
      <c r="BV107" s="2">
        <f t="shared" si="60"/>
        <v>26.5</v>
      </c>
      <c r="BW107" s="4">
        <f t="shared" si="42"/>
        <v>79.5</v>
      </c>
      <c r="BX107" s="4">
        <f t="shared" si="43"/>
        <v>-0.09</v>
      </c>
      <c r="CA107" s="4">
        <f t="shared" si="44"/>
        <v>0</v>
      </c>
      <c r="CB107" s="13" t="str">
        <f t="shared" si="70"/>
        <v/>
      </c>
      <c r="CC107" s="4" t="str">
        <f t="shared" si="46"/>
        <v/>
      </c>
      <c r="CD107" s="13"/>
      <c r="CE107" s="2">
        <f t="shared" si="61"/>
        <v>26.5</v>
      </c>
      <c r="CF107" s="4">
        <f t="shared" si="47"/>
        <v>79.5</v>
      </c>
      <c r="CG107" s="4">
        <f t="shared" si="48"/>
        <v>-0.09</v>
      </c>
      <c r="CJ107" s="4">
        <f t="shared" si="49"/>
        <v>0</v>
      </c>
      <c r="CK107" s="13" t="str">
        <f t="shared" si="71"/>
        <v/>
      </c>
      <c r="CL107" s="4" t="str">
        <f t="shared" si="51"/>
        <v/>
      </c>
      <c r="CM107" s="13"/>
    </row>
    <row r="108">
      <c r="A108" s="2">
        <f t="shared" si="52"/>
        <v>27</v>
      </c>
      <c r="B108" s="4">
        <f t="shared" si="2"/>
        <v>81</v>
      </c>
      <c r="C108" s="4">
        <f t="shared" si="3"/>
        <v>0</v>
      </c>
      <c r="D108" s="4">
        <f>151+7/16</f>
        <v>151.4375</v>
      </c>
      <c r="E108" s="4">
        <f>152.5</f>
        <v>152.5</v>
      </c>
      <c r="F108" s="4">
        <f t="shared" si="4"/>
        <v>1.0625</v>
      </c>
      <c r="G108" s="13">
        <f t="shared" si="62"/>
        <v>0.4859126579</v>
      </c>
      <c r="H108" s="4">
        <f t="shared" si="6"/>
        <v>0</v>
      </c>
      <c r="J108" s="2">
        <f t="shared" si="53"/>
        <v>27</v>
      </c>
      <c r="K108" s="29">
        <f t="shared" si="7"/>
        <v>81</v>
      </c>
      <c r="L108" s="29">
        <f t="shared" si="8"/>
        <v>0</v>
      </c>
      <c r="O108" s="4">
        <f t="shared" si="9"/>
        <v>0</v>
      </c>
      <c r="P108" s="13" t="str">
        <f t="shared" si="63"/>
        <v/>
      </c>
      <c r="Q108" s="4">
        <f t="shared" si="11"/>
        <v>0</v>
      </c>
      <c r="S108" s="2">
        <f t="shared" si="54"/>
        <v>27</v>
      </c>
      <c r="T108" s="4">
        <f t="shared" si="12"/>
        <v>81</v>
      </c>
      <c r="U108" s="4">
        <f t="shared" si="13"/>
        <v>0</v>
      </c>
      <c r="V108" s="4">
        <f>152+1/16</f>
        <v>152.0625</v>
      </c>
      <c r="W108" s="4">
        <f>151.75+1/32</f>
        <v>151.78125</v>
      </c>
      <c r="X108" s="4">
        <f t="shared" si="14"/>
        <v>-0.28125</v>
      </c>
      <c r="Y108" s="13">
        <f t="shared" si="64"/>
        <v>-0.25</v>
      </c>
      <c r="Z108" s="4">
        <f t="shared" si="16"/>
        <v>0</v>
      </c>
      <c r="AB108" s="2">
        <f t="shared" si="55"/>
        <v>27</v>
      </c>
      <c r="AC108" s="4">
        <f t="shared" si="17"/>
        <v>81</v>
      </c>
      <c r="AD108" s="4">
        <f t="shared" si="18"/>
        <v>0</v>
      </c>
      <c r="AE108" s="4">
        <f>151.125-1/32</f>
        <v>151.09375</v>
      </c>
      <c r="AF108" s="4">
        <f>152.875</f>
        <v>152.875</v>
      </c>
      <c r="AG108" s="4">
        <f t="shared" si="19"/>
        <v>1.78125</v>
      </c>
      <c r="AH108" s="13">
        <f t="shared" si="65"/>
        <v>0.6291528696</v>
      </c>
      <c r="AI108" s="4">
        <f t="shared" si="21"/>
        <v>0</v>
      </c>
      <c r="AJ108" s="13"/>
      <c r="AK108" s="2">
        <f t="shared" si="56"/>
        <v>27</v>
      </c>
      <c r="AL108" s="4">
        <f t="shared" si="22"/>
        <v>81</v>
      </c>
      <c r="AM108" s="4">
        <f t="shared" si="23"/>
        <v>0</v>
      </c>
      <c r="AN108" s="4">
        <f>150.75</f>
        <v>150.75</v>
      </c>
      <c r="AO108" s="2">
        <v>153.25</v>
      </c>
      <c r="AP108" s="4">
        <f t="shared" si="24"/>
        <v>2.5</v>
      </c>
      <c r="AQ108" s="13">
        <f t="shared" si="66"/>
        <v>0.7532435772</v>
      </c>
      <c r="AR108" s="4">
        <f t="shared" si="26"/>
        <v>0</v>
      </c>
      <c r="AS108" s="13"/>
      <c r="AT108" s="2">
        <f t="shared" si="57"/>
        <v>27</v>
      </c>
      <c r="AU108" s="4">
        <f t="shared" si="27"/>
        <v>81</v>
      </c>
      <c r="AV108" s="4">
        <f t="shared" si="28"/>
        <v>-0.06</v>
      </c>
      <c r="AW108" s="4">
        <f>150.5</f>
        <v>150.5</v>
      </c>
      <c r="AX108" s="4">
        <f>153+7/16+1/32</f>
        <v>153.46875</v>
      </c>
      <c r="AY108" s="4">
        <f t="shared" si="29"/>
        <v>2.96875</v>
      </c>
      <c r="AZ108" s="13">
        <f t="shared" si="67"/>
        <v>0.8122328621</v>
      </c>
      <c r="BA108" s="4">
        <f t="shared" si="31"/>
        <v>0.001724854701</v>
      </c>
      <c r="BB108" s="13"/>
      <c r="BC108" s="2">
        <f t="shared" si="58"/>
        <v>27</v>
      </c>
      <c r="BD108" s="4">
        <f t="shared" si="32"/>
        <v>81</v>
      </c>
      <c r="BE108" s="4">
        <f t="shared" si="33"/>
        <v>-0.06</v>
      </c>
      <c r="BF108" s="2">
        <v>150.375</v>
      </c>
      <c r="BG108" s="4">
        <f>153+9/16</f>
        <v>153.5625</v>
      </c>
      <c r="BH108" s="4">
        <f t="shared" si="34"/>
        <v>3.1875</v>
      </c>
      <c r="BI108" s="13">
        <f t="shared" si="68"/>
        <v>0.8416254115</v>
      </c>
      <c r="BJ108" s="4">
        <f t="shared" si="36"/>
        <v>0.001507497889</v>
      </c>
      <c r="BK108" s="13"/>
      <c r="BL108" s="2">
        <f t="shared" si="59"/>
        <v>27</v>
      </c>
      <c r="BM108" s="4">
        <f t="shared" si="37"/>
        <v>81</v>
      </c>
      <c r="BN108" s="4">
        <f t="shared" si="38"/>
        <v>-0.06</v>
      </c>
      <c r="BO108" s="4">
        <f>150.25</f>
        <v>150.25</v>
      </c>
      <c r="BP108" s="4">
        <f>153.75-1/32</f>
        <v>153.71875</v>
      </c>
      <c r="BQ108" s="4">
        <f t="shared" si="39"/>
        <v>3.46875</v>
      </c>
      <c r="BR108" s="13">
        <f t="shared" si="69"/>
        <v>0.8779711461</v>
      </c>
      <c r="BS108" s="4">
        <f t="shared" si="41"/>
        <v>0.001211700116</v>
      </c>
      <c r="BT108" s="25"/>
      <c r="BU108" s="25"/>
      <c r="BV108" s="2">
        <f t="shared" si="60"/>
        <v>27</v>
      </c>
      <c r="BW108" s="4">
        <f t="shared" si="42"/>
        <v>81</v>
      </c>
      <c r="BX108" s="4">
        <f t="shared" si="43"/>
        <v>-0.12</v>
      </c>
      <c r="BY108" s="4">
        <f>150.75-1/32</f>
        <v>150.71875</v>
      </c>
      <c r="BZ108" s="4">
        <f>153+3/16</f>
        <v>153.1875</v>
      </c>
      <c r="CA108" s="4">
        <f t="shared" si="44"/>
        <v>2.46875</v>
      </c>
      <c r="CB108" s="13">
        <f t="shared" si="70"/>
        <v>0.7485210003</v>
      </c>
      <c r="CC108" s="4">
        <f t="shared" si="46"/>
        <v>0.006386741544</v>
      </c>
      <c r="CD108" s="13"/>
      <c r="CE108" s="2">
        <f t="shared" si="61"/>
        <v>27</v>
      </c>
      <c r="CF108" s="4">
        <f t="shared" si="47"/>
        <v>81</v>
      </c>
      <c r="CG108" s="4">
        <f t="shared" si="48"/>
        <v>-0.12</v>
      </c>
      <c r="CH108" s="2">
        <v>150.5</v>
      </c>
      <c r="CI108" s="4">
        <f>153+7/16</f>
        <v>153.4375</v>
      </c>
      <c r="CJ108" s="4">
        <f t="shared" si="49"/>
        <v>2.9375</v>
      </c>
      <c r="CK108" s="13">
        <f t="shared" si="71"/>
        <v>0.8079466429</v>
      </c>
      <c r="CL108" s="4">
        <f t="shared" si="51"/>
        <v>0.005264755561</v>
      </c>
      <c r="CM108" s="13"/>
    </row>
    <row r="109">
      <c r="A109" s="2">
        <f t="shared" si="52"/>
        <v>27.5</v>
      </c>
      <c r="B109" s="4">
        <f t="shared" si="2"/>
        <v>82.5</v>
      </c>
      <c r="C109" s="4">
        <f t="shared" si="3"/>
        <v>-0.03</v>
      </c>
      <c r="F109" s="4">
        <f t="shared" si="4"/>
        <v>0</v>
      </c>
      <c r="G109" s="13" t="str">
        <f t="shared" si="62"/>
        <v/>
      </c>
      <c r="H109" s="4" t="str">
        <f t="shared" si="6"/>
        <v/>
      </c>
      <c r="J109" s="2">
        <f t="shared" si="53"/>
        <v>27.5</v>
      </c>
      <c r="K109" s="29">
        <f t="shared" si="7"/>
        <v>82.5</v>
      </c>
      <c r="L109" s="29">
        <f t="shared" si="8"/>
        <v>-0.03</v>
      </c>
      <c r="O109" s="4">
        <f t="shared" si="9"/>
        <v>0</v>
      </c>
      <c r="P109" s="13" t="str">
        <f t="shared" si="63"/>
        <v/>
      </c>
      <c r="Q109" s="4" t="str">
        <f t="shared" si="11"/>
        <v/>
      </c>
      <c r="S109" s="2">
        <f t="shared" si="54"/>
        <v>27.5</v>
      </c>
      <c r="T109" s="4">
        <f t="shared" si="12"/>
        <v>82.5</v>
      </c>
      <c r="U109" s="4">
        <f t="shared" si="13"/>
        <v>-0.03</v>
      </c>
      <c r="X109" s="4">
        <f t="shared" si="14"/>
        <v>0</v>
      </c>
      <c r="Y109" s="13" t="str">
        <f t="shared" si="64"/>
        <v/>
      </c>
      <c r="Z109" s="4" t="str">
        <f t="shared" si="16"/>
        <v/>
      </c>
      <c r="AB109" s="2">
        <f t="shared" si="55"/>
        <v>27.5</v>
      </c>
      <c r="AC109" s="4">
        <f t="shared" si="17"/>
        <v>82.5</v>
      </c>
      <c r="AD109" s="4">
        <f t="shared" si="18"/>
        <v>-0.03</v>
      </c>
      <c r="AG109" s="4">
        <f t="shared" si="19"/>
        <v>0</v>
      </c>
      <c r="AH109" s="13" t="str">
        <f t="shared" si="65"/>
        <v/>
      </c>
      <c r="AI109" s="4" t="str">
        <f t="shared" si="21"/>
        <v/>
      </c>
      <c r="AJ109" s="13"/>
      <c r="AK109" s="2">
        <f t="shared" si="56"/>
        <v>27.5</v>
      </c>
      <c r="AL109" s="4">
        <f t="shared" si="22"/>
        <v>82.5</v>
      </c>
      <c r="AM109" s="4">
        <f t="shared" si="23"/>
        <v>-0.03</v>
      </c>
      <c r="AP109" s="4">
        <f t="shared" si="24"/>
        <v>0</v>
      </c>
      <c r="AQ109" s="13" t="str">
        <f t="shared" si="66"/>
        <v/>
      </c>
      <c r="AR109" s="4" t="str">
        <f t="shared" si="26"/>
        <v/>
      </c>
      <c r="AS109" s="13"/>
      <c r="AT109" s="2">
        <f t="shared" si="57"/>
        <v>27.5</v>
      </c>
      <c r="AU109" s="4">
        <f t="shared" si="27"/>
        <v>82.5</v>
      </c>
      <c r="AV109" s="4">
        <f t="shared" si="28"/>
        <v>-0.09</v>
      </c>
      <c r="AY109" s="4">
        <f t="shared" si="29"/>
        <v>0</v>
      </c>
      <c r="AZ109" s="13" t="str">
        <f t="shared" si="67"/>
        <v/>
      </c>
      <c r="BA109" s="4" t="str">
        <f t="shared" si="31"/>
        <v/>
      </c>
      <c r="BB109" s="13"/>
      <c r="BC109" s="2">
        <f t="shared" si="58"/>
        <v>27.5</v>
      </c>
      <c r="BD109" s="4">
        <f t="shared" si="32"/>
        <v>82.5</v>
      </c>
      <c r="BE109" s="4">
        <f t="shared" si="33"/>
        <v>-0.09</v>
      </c>
      <c r="BH109" s="4">
        <f t="shared" si="34"/>
        <v>0</v>
      </c>
      <c r="BI109" s="13" t="str">
        <f t="shared" si="68"/>
        <v/>
      </c>
      <c r="BJ109" s="4" t="str">
        <f t="shared" si="36"/>
        <v/>
      </c>
      <c r="BK109" s="13"/>
      <c r="BL109" s="2">
        <f t="shared" si="59"/>
        <v>27.5</v>
      </c>
      <c r="BM109" s="4">
        <f t="shared" si="37"/>
        <v>82.5</v>
      </c>
      <c r="BN109" s="4">
        <f t="shared" si="38"/>
        <v>-0.09</v>
      </c>
      <c r="BQ109" s="4">
        <f t="shared" si="39"/>
        <v>0</v>
      </c>
      <c r="BR109" s="13" t="str">
        <f t="shared" si="69"/>
        <v/>
      </c>
      <c r="BS109" s="4" t="str">
        <f t="shared" si="41"/>
        <v/>
      </c>
      <c r="BT109" s="25"/>
      <c r="BU109" s="25"/>
      <c r="BV109" s="2">
        <f t="shared" si="60"/>
        <v>27.5</v>
      </c>
      <c r="BW109" s="4">
        <f t="shared" si="42"/>
        <v>82.5</v>
      </c>
      <c r="BX109" s="4">
        <f t="shared" si="43"/>
        <v>-0.15</v>
      </c>
      <c r="CA109" s="4">
        <f t="shared" si="44"/>
        <v>0</v>
      </c>
      <c r="CB109" s="13" t="str">
        <f t="shared" si="70"/>
        <v/>
      </c>
      <c r="CC109" s="4" t="str">
        <f t="shared" si="46"/>
        <v/>
      </c>
      <c r="CD109" s="13"/>
      <c r="CE109" s="2">
        <f t="shared" si="61"/>
        <v>27.5</v>
      </c>
      <c r="CF109" s="4">
        <f t="shared" si="47"/>
        <v>82.5</v>
      </c>
      <c r="CG109" s="4">
        <f t="shared" si="48"/>
        <v>-0.15</v>
      </c>
      <c r="CJ109" s="4">
        <f t="shared" si="49"/>
        <v>0</v>
      </c>
      <c r="CK109" s="13" t="str">
        <f t="shared" si="71"/>
        <v/>
      </c>
      <c r="CL109" s="4" t="str">
        <f t="shared" si="51"/>
        <v/>
      </c>
      <c r="CM109" s="13"/>
    </row>
    <row r="110">
      <c r="A110" s="2">
        <f t="shared" si="52"/>
        <v>28</v>
      </c>
      <c r="B110" s="4">
        <f t="shared" si="2"/>
        <v>84</v>
      </c>
      <c r="C110" s="4">
        <f t="shared" si="3"/>
        <v>-0.06</v>
      </c>
      <c r="D110" s="4">
        <f>151+7/16</f>
        <v>151.4375</v>
      </c>
      <c r="E110" s="4">
        <f>152.5+1/32</f>
        <v>152.53125</v>
      </c>
      <c r="F110" s="4">
        <f t="shared" si="4"/>
        <v>1.09375</v>
      </c>
      <c r="G110" s="13">
        <f t="shared" si="62"/>
        <v>0.4930066486</v>
      </c>
      <c r="H110" s="4">
        <f t="shared" si="6"/>
        <v>0.002826880263</v>
      </c>
      <c r="J110" s="2">
        <f t="shared" si="53"/>
        <v>28</v>
      </c>
      <c r="K110" s="29">
        <f t="shared" si="7"/>
        <v>84</v>
      </c>
      <c r="L110" s="29">
        <f t="shared" si="8"/>
        <v>-0.06</v>
      </c>
      <c r="O110" s="4">
        <f t="shared" si="9"/>
        <v>0</v>
      </c>
      <c r="P110" s="13" t="str">
        <f t="shared" si="63"/>
        <v/>
      </c>
      <c r="Q110" s="4" t="str">
        <f t="shared" si="11"/>
        <v/>
      </c>
      <c r="S110" s="2">
        <f t="shared" si="54"/>
        <v>28</v>
      </c>
      <c r="T110" s="4">
        <f t="shared" si="12"/>
        <v>84</v>
      </c>
      <c r="U110" s="4">
        <f t="shared" si="13"/>
        <v>-0.06</v>
      </c>
      <c r="V110" s="4">
        <f>152+1/32</f>
        <v>152.03125</v>
      </c>
      <c r="W110" s="4">
        <f>152-1/16</f>
        <v>151.9375</v>
      </c>
      <c r="X110" s="4">
        <f t="shared" si="14"/>
        <v>-0.09375</v>
      </c>
      <c r="Y110" s="13">
        <f t="shared" si="64"/>
        <v>-0.1443375673</v>
      </c>
      <c r="Z110" s="4">
        <f t="shared" si="16"/>
        <v>-0.001868038877</v>
      </c>
      <c r="AB110" s="2">
        <f t="shared" si="55"/>
        <v>28</v>
      </c>
      <c r="AC110" s="4">
        <f t="shared" si="17"/>
        <v>84</v>
      </c>
      <c r="AD110" s="4">
        <f t="shared" si="18"/>
        <v>-0.06</v>
      </c>
      <c r="AE110" s="4">
        <f>151.125-1/32</f>
        <v>151.09375</v>
      </c>
      <c r="AF110" s="2">
        <v>152.875</v>
      </c>
      <c r="AG110" s="4">
        <f t="shared" si="19"/>
        <v>1.78125</v>
      </c>
      <c r="AH110" s="13">
        <f t="shared" si="65"/>
        <v>0.6291528696</v>
      </c>
      <c r="AI110" s="4">
        <f t="shared" si="21"/>
        <v>0.002638781788</v>
      </c>
      <c r="AJ110" s="13"/>
      <c r="AK110" s="2">
        <f t="shared" si="56"/>
        <v>28</v>
      </c>
      <c r="AL110" s="4">
        <f t="shared" si="22"/>
        <v>84</v>
      </c>
      <c r="AM110" s="4">
        <f t="shared" si="23"/>
        <v>-0.06</v>
      </c>
      <c r="AN110" s="4">
        <f>150.75</f>
        <v>150.75</v>
      </c>
      <c r="AO110" s="2">
        <v>153.25</v>
      </c>
      <c r="AP110" s="4">
        <f t="shared" si="24"/>
        <v>2.5</v>
      </c>
      <c r="AQ110" s="13">
        <f t="shared" si="66"/>
        <v>0.7532435772</v>
      </c>
      <c r="AR110" s="4">
        <f t="shared" si="26"/>
        <v>0.002102114057</v>
      </c>
      <c r="AS110" s="13"/>
      <c r="AT110" s="2">
        <f t="shared" si="57"/>
        <v>28</v>
      </c>
      <c r="AU110" s="4">
        <f t="shared" si="27"/>
        <v>84</v>
      </c>
      <c r="AV110" s="4">
        <f t="shared" si="28"/>
        <v>-0.12</v>
      </c>
      <c r="AW110" s="4">
        <f>150.5</f>
        <v>150.5</v>
      </c>
      <c r="AX110" s="4">
        <f>153+7/16+1/32</f>
        <v>153.46875</v>
      </c>
      <c r="AY110" s="4">
        <f t="shared" si="29"/>
        <v>2.96875</v>
      </c>
      <c r="AZ110" s="13">
        <f t="shared" si="67"/>
        <v>0.8122328621</v>
      </c>
      <c r="BA110" s="4">
        <f t="shared" si="31"/>
        <v>0.005174564102</v>
      </c>
      <c r="BB110" s="13"/>
      <c r="BC110" s="2">
        <f t="shared" si="58"/>
        <v>28</v>
      </c>
      <c r="BD110" s="4">
        <f t="shared" si="32"/>
        <v>84</v>
      </c>
      <c r="BE110" s="4">
        <f t="shared" si="33"/>
        <v>-0.12</v>
      </c>
      <c r="BF110" s="2">
        <v>150.375</v>
      </c>
      <c r="BG110" s="4">
        <f>153+9/16</f>
        <v>153.5625</v>
      </c>
      <c r="BH110" s="4">
        <f t="shared" si="34"/>
        <v>3.1875</v>
      </c>
      <c r="BI110" s="13">
        <f t="shared" si="68"/>
        <v>0.8416254115</v>
      </c>
      <c r="BJ110" s="4">
        <f t="shared" si="36"/>
        <v>0.004522493667</v>
      </c>
      <c r="BK110" s="13"/>
      <c r="BL110" s="2">
        <f t="shared" si="59"/>
        <v>28</v>
      </c>
      <c r="BM110" s="4">
        <f t="shared" si="37"/>
        <v>84</v>
      </c>
      <c r="BN110" s="4">
        <f t="shared" si="38"/>
        <v>-0.12</v>
      </c>
      <c r="BO110" s="4">
        <f>150.25</f>
        <v>150.25</v>
      </c>
      <c r="BP110" s="4">
        <f>153.75-1/32</f>
        <v>153.71875</v>
      </c>
      <c r="BQ110" s="4">
        <f t="shared" si="39"/>
        <v>3.46875</v>
      </c>
      <c r="BR110" s="13">
        <f t="shared" si="69"/>
        <v>0.8779711461</v>
      </c>
      <c r="BS110" s="4">
        <f t="shared" si="41"/>
        <v>0.003635100347</v>
      </c>
      <c r="BT110" s="25"/>
      <c r="BU110" s="25"/>
      <c r="BV110" s="2">
        <f t="shared" si="60"/>
        <v>28</v>
      </c>
      <c r="BW110" s="4">
        <f t="shared" si="42"/>
        <v>84</v>
      </c>
      <c r="BX110" s="4">
        <f t="shared" si="43"/>
        <v>-0.18</v>
      </c>
      <c r="BY110" s="4">
        <f>150.75-1/32</f>
        <v>150.71875</v>
      </c>
      <c r="BZ110" s="4">
        <f>153+3/16</f>
        <v>153.1875</v>
      </c>
      <c r="CA110" s="4">
        <f t="shared" si="44"/>
        <v>2.46875</v>
      </c>
      <c r="CB110" s="13">
        <f t="shared" si="70"/>
        <v>0.7485210003</v>
      </c>
      <c r="CC110" s="4">
        <f t="shared" si="46"/>
        <v>0.01064456924</v>
      </c>
      <c r="CD110" s="13"/>
      <c r="CE110" s="2">
        <f t="shared" si="61"/>
        <v>28</v>
      </c>
      <c r="CF110" s="4">
        <f t="shared" si="47"/>
        <v>84</v>
      </c>
      <c r="CG110" s="4">
        <f t="shared" si="48"/>
        <v>-0.18</v>
      </c>
      <c r="CH110" s="2">
        <v>150.5</v>
      </c>
      <c r="CI110" s="4">
        <f>153+7/16</f>
        <v>153.4375</v>
      </c>
      <c r="CJ110" s="4">
        <f t="shared" si="49"/>
        <v>2.9375</v>
      </c>
      <c r="CK110" s="13">
        <f t="shared" si="71"/>
        <v>0.8079466429</v>
      </c>
      <c r="CL110" s="4">
        <f t="shared" si="51"/>
        <v>0.008774592601</v>
      </c>
      <c r="CM110" s="13"/>
    </row>
    <row r="111">
      <c r="A111" s="2">
        <f t="shared" si="52"/>
        <v>28.5</v>
      </c>
      <c r="B111" s="4">
        <f t="shared" si="2"/>
        <v>85.5</v>
      </c>
      <c r="C111" s="4">
        <f t="shared" si="3"/>
        <v>-0.09</v>
      </c>
      <c r="F111" s="4">
        <f t="shared" si="4"/>
        <v>0</v>
      </c>
      <c r="G111" s="13" t="str">
        <f t="shared" si="62"/>
        <v/>
      </c>
      <c r="H111" s="4" t="str">
        <f t="shared" si="6"/>
        <v/>
      </c>
      <c r="J111" s="2">
        <f t="shared" si="53"/>
        <v>28.5</v>
      </c>
      <c r="K111" s="29">
        <f t="shared" si="7"/>
        <v>85.5</v>
      </c>
      <c r="L111" s="29">
        <f t="shared" si="8"/>
        <v>-0.09</v>
      </c>
      <c r="O111" s="4">
        <f t="shared" si="9"/>
        <v>0</v>
      </c>
      <c r="P111" s="13" t="str">
        <f t="shared" si="63"/>
        <v/>
      </c>
      <c r="Q111" s="4" t="str">
        <f t="shared" si="11"/>
        <v/>
      </c>
      <c r="S111" s="2">
        <f t="shared" si="54"/>
        <v>28.5</v>
      </c>
      <c r="T111" s="4">
        <f t="shared" si="12"/>
        <v>85.5</v>
      </c>
      <c r="U111" s="4">
        <f t="shared" si="13"/>
        <v>-0.09</v>
      </c>
      <c r="X111" s="4">
        <f t="shared" si="14"/>
        <v>0</v>
      </c>
      <c r="Y111" s="13" t="str">
        <f t="shared" si="64"/>
        <v/>
      </c>
      <c r="Z111" s="4" t="str">
        <f t="shared" si="16"/>
        <v/>
      </c>
      <c r="AB111" s="2">
        <f t="shared" si="55"/>
        <v>28.5</v>
      </c>
      <c r="AC111" s="4">
        <f t="shared" si="17"/>
        <v>85.5</v>
      </c>
      <c r="AD111" s="4">
        <f t="shared" si="18"/>
        <v>-0.09</v>
      </c>
      <c r="AG111" s="4">
        <f t="shared" si="19"/>
        <v>0</v>
      </c>
      <c r="AH111" s="13" t="str">
        <f t="shared" si="65"/>
        <v/>
      </c>
      <c r="AI111" s="4" t="str">
        <f t="shared" si="21"/>
        <v/>
      </c>
      <c r="AJ111" s="13"/>
      <c r="AK111" s="2">
        <f t="shared" si="56"/>
        <v>28.5</v>
      </c>
      <c r="AL111" s="4">
        <f t="shared" si="22"/>
        <v>85.5</v>
      </c>
      <c r="AM111" s="4">
        <f t="shared" si="23"/>
        <v>-0.09</v>
      </c>
      <c r="AP111" s="4">
        <f t="shared" si="24"/>
        <v>0</v>
      </c>
      <c r="AQ111" s="13" t="str">
        <f t="shared" si="66"/>
        <v/>
      </c>
      <c r="AR111" s="4" t="str">
        <f t="shared" si="26"/>
        <v/>
      </c>
      <c r="AS111" s="13"/>
      <c r="AT111" s="2">
        <f t="shared" si="57"/>
        <v>28.5</v>
      </c>
      <c r="AU111" s="4">
        <f t="shared" si="27"/>
        <v>85.5</v>
      </c>
      <c r="AV111" s="4">
        <f t="shared" si="28"/>
        <v>-0.15</v>
      </c>
      <c r="AY111" s="4">
        <f t="shared" si="29"/>
        <v>0</v>
      </c>
      <c r="AZ111" s="13" t="str">
        <f t="shared" si="67"/>
        <v/>
      </c>
      <c r="BA111" s="4" t="str">
        <f t="shared" si="31"/>
        <v/>
      </c>
      <c r="BB111" s="13"/>
      <c r="BC111" s="2">
        <f t="shared" si="58"/>
        <v>28.5</v>
      </c>
      <c r="BD111" s="4">
        <f t="shared" si="32"/>
        <v>85.5</v>
      </c>
      <c r="BE111" s="4">
        <f t="shared" si="33"/>
        <v>-0.15</v>
      </c>
      <c r="BH111" s="4">
        <f t="shared" si="34"/>
        <v>0</v>
      </c>
      <c r="BI111" s="13" t="str">
        <f t="shared" si="68"/>
        <v/>
      </c>
      <c r="BJ111" s="4" t="str">
        <f t="shared" si="36"/>
        <v/>
      </c>
      <c r="BK111" s="13"/>
      <c r="BL111" s="2">
        <f t="shared" si="59"/>
        <v>28.5</v>
      </c>
      <c r="BM111" s="4">
        <f t="shared" si="37"/>
        <v>85.5</v>
      </c>
      <c r="BN111" s="4">
        <f t="shared" si="38"/>
        <v>-0.15</v>
      </c>
      <c r="BQ111" s="4">
        <f t="shared" si="39"/>
        <v>0</v>
      </c>
      <c r="BR111" s="13" t="str">
        <f t="shared" si="69"/>
        <v/>
      </c>
      <c r="BS111" s="4" t="str">
        <f t="shared" si="41"/>
        <v/>
      </c>
      <c r="BT111" s="25"/>
      <c r="BU111" s="25"/>
      <c r="BV111" s="2">
        <f t="shared" si="60"/>
        <v>28.5</v>
      </c>
      <c r="BW111" s="4">
        <f t="shared" si="42"/>
        <v>85.5</v>
      </c>
      <c r="BX111" s="4">
        <f t="shared" si="43"/>
        <v>-0.21</v>
      </c>
      <c r="CA111" s="4">
        <f t="shared" si="44"/>
        <v>0</v>
      </c>
      <c r="CB111" s="13" t="str">
        <f t="shared" si="70"/>
        <v/>
      </c>
      <c r="CC111" s="4" t="str">
        <f t="shared" si="46"/>
        <v/>
      </c>
      <c r="CD111" s="13"/>
      <c r="CE111" s="2">
        <f t="shared" si="61"/>
        <v>28.5</v>
      </c>
      <c r="CF111" s="4">
        <f t="shared" si="47"/>
        <v>85.5</v>
      </c>
      <c r="CG111" s="4">
        <f t="shared" si="48"/>
        <v>-0.21</v>
      </c>
      <c r="CJ111" s="4">
        <f t="shared" si="49"/>
        <v>0</v>
      </c>
      <c r="CK111" s="13" t="str">
        <f t="shared" si="71"/>
        <v/>
      </c>
      <c r="CL111" s="4" t="str">
        <f t="shared" si="51"/>
        <v/>
      </c>
      <c r="CM111" s="13"/>
    </row>
    <row r="112">
      <c r="A112" s="2">
        <f t="shared" si="52"/>
        <v>29</v>
      </c>
      <c r="B112" s="4">
        <f t="shared" si="2"/>
        <v>87</v>
      </c>
      <c r="C112" s="4">
        <f t="shared" si="3"/>
        <v>-0.12</v>
      </c>
      <c r="D112" s="4">
        <f>151+7/16</f>
        <v>151.4375</v>
      </c>
      <c r="E112" s="4">
        <f>152.5</f>
        <v>152.5</v>
      </c>
      <c r="F112" s="4">
        <f t="shared" si="4"/>
        <v>1.0625</v>
      </c>
      <c r="G112" s="13">
        <f t="shared" si="62"/>
        <v>0.4859126579</v>
      </c>
      <c r="H112" s="4">
        <f t="shared" si="6"/>
        <v>0.008477258134</v>
      </c>
      <c r="J112" s="2">
        <f t="shared" si="53"/>
        <v>29</v>
      </c>
      <c r="K112" s="29">
        <f t="shared" si="7"/>
        <v>87</v>
      </c>
      <c r="L112" s="29">
        <f t="shared" si="8"/>
        <v>-0.12</v>
      </c>
      <c r="O112" s="4">
        <f t="shared" si="9"/>
        <v>0</v>
      </c>
      <c r="P112" s="13" t="str">
        <f t="shared" si="63"/>
        <v/>
      </c>
      <c r="Q112" s="4" t="str">
        <f t="shared" si="11"/>
        <v/>
      </c>
      <c r="S112" s="2">
        <f t="shared" si="54"/>
        <v>29</v>
      </c>
      <c r="T112" s="4">
        <f t="shared" si="12"/>
        <v>87</v>
      </c>
      <c r="U112" s="4">
        <f t="shared" si="13"/>
        <v>-0.12</v>
      </c>
      <c r="V112" s="4">
        <f>152+1/32</f>
        <v>152.03125</v>
      </c>
      <c r="W112" s="4">
        <f>152-1/16</f>
        <v>151.9375</v>
      </c>
      <c r="X112" s="4">
        <f t="shared" si="14"/>
        <v>-0.09375</v>
      </c>
      <c r="Y112" s="13">
        <f t="shared" si="64"/>
        <v>-0.1443375673</v>
      </c>
      <c r="Z112" s="4">
        <f t="shared" si="16"/>
        <v>-0.00560411663</v>
      </c>
      <c r="AB112" s="2">
        <f t="shared" si="55"/>
        <v>29</v>
      </c>
      <c r="AC112" s="4">
        <f t="shared" si="17"/>
        <v>87</v>
      </c>
      <c r="AD112" s="4">
        <f t="shared" si="18"/>
        <v>-0.12</v>
      </c>
      <c r="AE112" s="4">
        <f>151+1/16</f>
        <v>151.0625</v>
      </c>
      <c r="AF112" s="2">
        <v>152.875</v>
      </c>
      <c r="AG112" s="4">
        <f t="shared" si="19"/>
        <v>1.8125</v>
      </c>
      <c r="AH112" s="13">
        <f t="shared" si="65"/>
        <v>0.6346477588</v>
      </c>
      <c r="AI112" s="4">
        <f t="shared" si="21"/>
        <v>0.007883557197</v>
      </c>
      <c r="AJ112" s="13"/>
      <c r="AK112" s="2">
        <f t="shared" si="56"/>
        <v>29</v>
      </c>
      <c r="AL112" s="4">
        <f t="shared" si="22"/>
        <v>87</v>
      </c>
      <c r="AM112" s="4">
        <f t="shared" si="23"/>
        <v>-0.12</v>
      </c>
      <c r="AN112" s="4">
        <f>150.75</f>
        <v>150.75</v>
      </c>
      <c r="AO112" s="2">
        <v>153.25</v>
      </c>
      <c r="AP112" s="4">
        <f t="shared" si="24"/>
        <v>2.5</v>
      </c>
      <c r="AQ112" s="13">
        <f t="shared" si="66"/>
        <v>0.7532435772</v>
      </c>
      <c r="AR112" s="4">
        <f t="shared" si="26"/>
        <v>0.006306342171</v>
      </c>
      <c r="AS112" s="13"/>
      <c r="AT112" s="2">
        <f t="shared" si="57"/>
        <v>29</v>
      </c>
      <c r="AU112" s="4">
        <f t="shared" si="27"/>
        <v>87</v>
      </c>
      <c r="AV112" s="4">
        <f t="shared" si="28"/>
        <v>-0.18</v>
      </c>
      <c r="AW112" s="4">
        <f>150.5</f>
        <v>150.5</v>
      </c>
      <c r="AX112" s="4">
        <f>153+7/16+1/32</f>
        <v>153.46875</v>
      </c>
      <c r="AY112" s="4">
        <f t="shared" si="29"/>
        <v>2.96875</v>
      </c>
      <c r="AZ112" s="13">
        <f t="shared" si="67"/>
        <v>0.8122328621</v>
      </c>
      <c r="BA112" s="4">
        <f t="shared" si="31"/>
        <v>0.008624273503</v>
      </c>
      <c r="BB112" s="13"/>
      <c r="BC112" s="2">
        <f t="shared" si="58"/>
        <v>29</v>
      </c>
      <c r="BD112" s="4">
        <f t="shared" si="32"/>
        <v>87</v>
      </c>
      <c r="BE112" s="4">
        <f t="shared" si="33"/>
        <v>-0.18</v>
      </c>
      <c r="BF112" s="2">
        <v>150.375</v>
      </c>
      <c r="BG112" s="4">
        <f>153+9/16</f>
        <v>153.5625</v>
      </c>
      <c r="BH112" s="4">
        <f t="shared" si="34"/>
        <v>3.1875</v>
      </c>
      <c r="BI112" s="13">
        <f t="shared" si="68"/>
        <v>0.8416254115</v>
      </c>
      <c r="BJ112" s="4">
        <f t="shared" si="36"/>
        <v>0.007537489446</v>
      </c>
      <c r="BK112" s="13"/>
      <c r="BL112" s="2">
        <f t="shared" si="59"/>
        <v>29</v>
      </c>
      <c r="BM112" s="4">
        <f t="shared" si="37"/>
        <v>87</v>
      </c>
      <c r="BN112" s="4">
        <f t="shared" si="38"/>
        <v>-0.18</v>
      </c>
      <c r="BO112" s="4">
        <f>150.25</f>
        <v>150.25</v>
      </c>
      <c r="BP112" s="4">
        <f>153.75-1/32</f>
        <v>153.71875</v>
      </c>
      <c r="BQ112" s="4">
        <f t="shared" si="39"/>
        <v>3.46875</v>
      </c>
      <c r="BR112" s="13">
        <f t="shared" si="69"/>
        <v>0.8779711461</v>
      </c>
      <c r="BS112" s="4">
        <f t="shared" si="41"/>
        <v>0.006058500578</v>
      </c>
      <c r="BT112" s="25"/>
      <c r="BU112" s="25"/>
      <c r="BV112" s="2">
        <f t="shared" si="60"/>
        <v>29</v>
      </c>
      <c r="BW112" s="4">
        <f t="shared" si="42"/>
        <v>87</v>
      </c>
      <c r="BX112" s="4">
        <f t="shared" si="43"/>
        <v>-0.24</v>
      </c>
      <c r="BY112" s="4">
        <f>150.75-1/32</f>
        <v>150.71875</v>
      </c>
      <c r="BZ112" s="4">
        <f>153+3/16</f>
        <v>153.1875</v>
      </c>
      <c r="CA112" s="4">
        <f t="shared" si="44"/>
        <v>2.46875</v>
      </c>
      <c r="CB112" s="13">
        <f t="shared" si="70"/>
        <v>0.7485210003</v>
      </c>
      <c r="CC112" s="4">
        <f t="shared" si="46"/>
        <v>0.01490239694</v>
      </c>
      <c r="CD112" s="13"/>
      <c r="CE112" s="2">
        <f t="shared" si="61"/>
        <v>29</v>
      </c>
      <c r="CF112" s="4">
        <f t="shared" si="47"/>
        <v>87</v>
      </c>
      <c r="CG112" s="4">
        <f t="shared" si="48"/>
        <v>-0.24</v>
      </c>
      <c r="CH112" s="2">
        <v>150.5</v>
      </c>
      <c r="CI112" s="4">
        <f>153+7/16</f>
        <v>153.4375</v>
      </c>
      <c r="CJ112" s="4">
        <f t="shared" si="49"/>
        <v>2.9375</v>
      </c>
      <c r="CK112" s="13">
        <f t="shared" si="71"/>
        <v>0.8079466429</v>
      </c>
      <c r="CL112" s="4">
        <f t="shared" si="51"/>
        <v>0.01228442964</v>
      </c>
      <c r="CM112" s="13"/>
    </row>
    <row r="113">
      <c r="A113" s="2">
        <f t="shared" si="52"/>
        <v>29.5</v>
      </c>
      <c r="B113" s="4">
        <f t="shared" si="2"/>
        <v>88.5</v>
      </c>
      <c r="C113" s="4">
        <f t="shared" si="3"/>
        <v>-0.15</v>
      </c>
      <c r="F113" s="4">
        <f t="shared" si="4"/>
        <v>0</v>
      </c>
      <c r="G113" s="13" t="str">
        <f t="shared" si="62"/>
        <v/>
      </c>
      <c r="H113" s="4" t="str">
        <f t="shared" si="6"/>
        <v/>
      </c>
      <c r="J113" s="2">
        <f t="shared" si="53"/>
        <v>29.5</v>
      </c>
      <c r="K113" s="29">
        <f t="shared" si="7"/>
        <v>88.5</v>
      </c>
      <c r="L113" s="29">
        <f t="shared" si="8"/>
        <v>-0.15</v>
      </c>
      <c r="O113" s="4">
        <f t="shared" si="9"/>
        <v>0</v>
      </c>
      <c r="P113" s="13" t="str">
        <f t="shared" si="63"/>
        <v/>
      </c>
      <c r="Q113" s="4" t="str">
        <f t="shared" si="11"/>
        <v/>
      </c>
      <c r="S113" s="2">
        <f t="shared" si="54"/>
        <v>29.5</v>
      </c>
      <c r="T113" s="4">
        <f t="shared" si="12"/>
        <v>88.5</v>
      </c>
      <c r="U113" s="4">
        <f t="shared" si="13"/>
        <v>-0.15</v>
      </c>
      <c r="X113" s="4">
        <f t="shared" si="14"/>
        <v>0</v>
      </c>
      <c r="Y113" s="13" t="str">
        <f t="shared" si="64"/>
        <v/>
      </c>
      <c r="Z113" s="4" t="str">
        <f t="shared" si="16"/>
        <v/>
      </c>
      <c r="AB113" s="2">
        <f t="shared" si="55"/>
        <v>29.5</v>
      </c>
      <c r="AC113" s="4">
        <f t="shared" si="17"/>
        <v>88.5</v>
      </c>
      <c r="AD113" s="4">
        <f t="shared" si="18"/>
        <v>-0.15</v>
      </c>
      <c r="AG113" s="4">
        <f t="shared" si="19"/>
        <v>0</v>
      </c>
      <c r="AH113" s="13" t="str">
        <f t="shared" si="65"/>
        <v/>
      </c>
      <c r="AI113" s="4" t="str">
        <f t="shared" si="21"/>
        <v/>
      </c>
      <c r="AJ113" s="13"/>
      <c r="AK113" s="2">
        <f t="shared" si="56"/>
        <v>29.5</v>
      </c>
      <c r="AL113" s="4">
        <f t="shared" si="22"/>
        <v>88.5</v>
      </c>
      <c r="AM113" s="4">
        <f t="shared" si="23"/>
        <v>-0.15</v>
      </c>
      <c r="AP113" s="4">
        <f t="shared" si="24"/>
        <v>0</v>
      </c>
      <c r="AQ113" s="13" t="str">
        <f t="shared" si="66"/>
        <v/>
      </c>
      <c r="AR113" s="4" t="str">
        <f t="shared" si="26"/>
        <v/>
      </c>
      <c r="AS113" s="13"/>
      <c r="AT113" s="2">
        <f t="shared" si="57"/>
        <v>29.5</v>
      </c>
      <c r="AU113" s="4">
        <f t="shared" si="27"/>
        <v>88.5</v>
      </c>
      <c r="AV113" s="4">
        <f t="shared" si="28"/>
        <v>-0.21</v>
      </c>
      <c r="AY113" s="4">
        <f t="shared" si="29"/>
        <v>0</v>
      </c>
      <c r="AZ113" s="13" t="str">
        <f t="shared" si="67"/>
        <v/>
      </c>
      <c r="BA113" s="4" t="str">
        <f t="shared" si="31"/>
        <v/>
      </c>
      <c r="BB113" s="13"/>
      <c r="BC113" s="2">
        <f t="shared" si="58"/>
        <v>29.5</v>
      </c>
      <c r="BD113" s="4">
        <f t="shared" si="32"/>
        <v>88.5</v>
      </c>
      <c r="BE113" s="4">
        <f t="shared" si="33"/>
        <v>-0.21</v>
      </c>
      <c r="BH113" s="4">
        <f t="shared" si="34"/>
        <v>0</v>
      </c>
      <c r="BI113" s="13" t="str">
        <f t="shared" si="68"/>
        <v/>
      </c>
      <c r="BJ113" s="4" t="str">
        <f t="shared" si="36"/>
        <v/>
      </c>
      <c r="BK113" s="13"/>
      <c r="BL113" s="2">
        <f t="shared" si="59"/>
        <v>29.5</v>
      </c>
      <c r="BM113" s="4">
        <f t="shared" si="37"/>
        <v>88.5</v>
      </c>
      <c r="BN113" s="4">
        <f t="shared" si="38"/>
        <v>-0.21</v>
      </c>
      <c r="BQ113" s="4">
        <f t="shared" si="39"/>
        <v>0</v>
      </c>
      <c r="BR113" s="13" t="str">
        <f t="shared" si="69"/>
        <v/>
      </c>
      <c r="BS113" s="4" t="str">
        <f t="shared" si="41"/>
        <v/>
      </c>
      <c r="BT113" s="25"/>
      <c r="BU113" s="25"/>
      <c r="BV113" s="2">
        <f t="shared" si="60"/>
        <v>29.5</v>
      </c>
      <c r="BW113" s="4">
        <f t="shared" si="42"/>
        <v>88.5</v>
      </c>
      <c r="BX113" s="4">
        <f t="shared" si="43"/>
        <v>-0.27</v>
      </c>
      <c r="CA113" s="4">
        <f t="shared" si="44"/>
        <v>0</v>
      </c>
      <c r="CB113" s="13" t="str">
        <f t="shared" si="70"/>
        <v/>
      </c>
      <c r="CC113" s="4" t="str">
        <f t="shared" si="46"/>
        <v/>
      </c>
      <c r="CD113" s="13"/>
      <c r="CE113" s="2">
        <f t="shared" si="61"/>
        <v>29.5</v>
      </c>
      <c r="CF113" s="4">
        <f t="shared" si="47"/>
        <v>88.5</v>
      </c>
      <c r="CG113" s="4">
        <f t="shared" si="48"/>
        <v>-0.27</v>
      </c>
      <c r="CJ113" s="4">
        <f t="shared" si="49"/>
        <v>0</v>
      </c>
      <c r="CK113" s="13" t="str">
        <f t="shared" si="71"/>
        <v/>
      </c>
      <c r="CL113" s="4" t="str">
        <f t="shared" si="51"/>
        <v/>
      </c>
      <c r="CM113" s="13"/>
    </row>
    <row r="114">
      <c r="A114" s="2">
        <f t="shared" si="52"/>
        <v>30</v>
      </c>
      <c r="B114" s="4">
        <f t="shared" si="2"/>
        <v>90</v>
      </c>
      <c r="C114" s="4">
        <f t="shared" si="3"/>
        <v>-0.18</v>
      </c>
      <c r="D114" s="4">
        <f>151.375</f>
        <v>151.375</v>
      </c>
      <c r="E114" s="4">
        <f>152+9/16</f>
        <v>152.5625</v>
      </c>
      <c r="F114" s="4">
        <f t="shared" si="4"/>
        <v>1.1875</v>
      </c>
      <c r="G114" s="13">
        <f t="shared" si="62"/>
        <v>0.5137011669</v>
      </c>
      <c r="H114" s="4">
        <f t="shared" si="6"/>
        <v>0.01412630878</v>
      </c>
      <c r="J114" s="2">
        <f t="shared" si="53"/>
        <v>30</v>
      </c>
      <c r="K114" s="29">
        <f t="shared" si="7"/>
        <v>90</v>
      </c>
      <c r="L114" s="29">
        <f t="shared" si="8"/>
        <v>-0.18</v>
      </c>
      <c r="O114" s="4">
        <f t="shared" si="9"/>
        <v>0</v>
      </c>
      <c r="P114" s="13" t="str">
        <f t="shared" si="63"/>
        <v/>
      </c>
      <c r="Q114" s="4" t="str">
        <f t="shared" si="11"/>
        <v/>
      </c>
      <c r="S114" s="2">
        <f t="shared" si="54"/>
        <v>30</v>
      </c>
      <c r="T114" s="4">
        <f t="shared" si="12"/>
        <v>90</v>
      </c>
      <c r="U114" s="4">
        <f t="shared" si="13"/>
        <v>-0.18</v>
      </c>
      <c r="V114" s="2">
        <v>152.0</v>
      </c>
      <c r="W114" s="4">
        <f>152-1/16</f>
        <v>151.9375</v>
      </c>
      <c r="X114" s="4">
        <f t="shared" si="14"/>
        <v>-0.0625</v>
      </c>
      <c r="Y114" s="13">
        <f t="shared" si="64"/>
        <v>-0.1178511302</v>
      </c>
      <c r="Z114" s="4">
        <f t="shared" si="16"/>
        <v>-0.008205911296</v>
      </c>
      <c r="AB114" s="2">
        <f t="shared" si="55"/>
        <v>30</v>
      </c>
      <c r="AC114" s="4">
        <f t="shared" si="17"/>
        <v>90</v>
      </c>
      <c r="AD114" s="4">
        <f t="shared" si="18"/>
        <v>-0.18</v>
      </c>
      <c r="AE114" s="4">
        <f>151+1/16</f>
        <v>151.0625</v>
      </c>
      <c r="AF114" s="4">
        <f>152.875</f>
        <v>152.875</v>
      </c>
      <c r="AG114" s="4">
        <f t="shared" si="19"/>
        <v>1.8125</v>
      </c>
      <c r="AH114" s="13">
        <f t="shared" si="65"/>
        <v>0.6346477588</v>
      </c>
      <c r="AI114" s="4">
        <f t="shared" si="21"/>
        <v>0.01311193852</v>
      </c>
      <c r="AJ114" s="13"/>
      <c r="AK114" s="2">
        <f t="shared" si="56"/>
        <v>30</v>
      </c>
      <c r="AL114" s="4">
        <f t="shared" si="22"/>
        <v>90</v>
      </c>
      <c r="AM114" s="4">
        <f t="shared" si="23"/>
        <v>-0.18</v>
      </c>
      <c r="AN114" s="4">
        <f>150.75</f>
        <v>150.75</v>
      </c>
      <c r="AO114" s="2">
        <v>153.25</v>
      </c>
      <c r="AP114" s="4">
        <f t="shared" si="24"/>
        <v>2.5</v>
      </c>
      <c r="AQ114" s="13">
        <f t="shared" si="66"/>
        <v>0.7532435772</v>
      </c>
      <c r="AR114" s="4">
        <f t="shared" si="26"/>
        <v>0.01051057029</v>
      </c>
      <c r="AS114" s="13"/>
      <c r="AT114" s="2">
        <f t="shared" si="57"/>
        <v>30</v>
      </c>
      <c r="AU114" s="4">
        <f t="shared" si="27"/>
        <v>90</v>
      </c>
      <c r="AV114" s="4">
        <f t="shared" si="28"/>
        <v>-0.24</v>
      </c>
      <c r="AW114" s="4">
        <f>150.5</f>
        <v>150.5</v>
      </c>
      <c r="AX114" s="4">
        <f>153+7/16+1/32</f>
        <v>153.46875</v>
      </c>
      <c r="AY114" s="4">
        <f t="shared" si="29"/>
        <v>2.96875</v>
      </c>
      <c r="AZ114" s="13">
        <f t="shared" si="67"/>
        <v>0.8122328621</v>
      </c>
      <c r="BA114" s="4">
        <f t="shared" si="31"/>
        <v>0.0120739829</v>
      </c>
      <c r="BB114" s="13"/>
      <c r="BC114" s="2">
        <f t="shared" si="58"/>
        <v>30</v>
      </c>
      <c r="BD114" s="4">
        <f t="shared" si="32"/>
        <v>90</v>
      </c>
      <c r="BE114" s="4">
        <f t="shared" si="33"/>
        <v>-0.24</v>
      </c>
      <c r="BF114" s="4">
        <f>150.375</f>
        <v>150.375</v>
      </c>
      <c r="BG114" s="4">
        <f>153.625-1/32</f>
        <v>153.59375</v>
      </c>
      <c r="BH114" s="4">
        <f t="shared" si="34"/>
        <v>3.21875</v>
      </c>
      <c r="BI114" s="13">
        <f t="shared" si="68"/>
        <v>0.8457409638</v>
      </c>
      <c r="BJ114" s="4">
        <f t="shared" si="36"/>
        <v>0.01042450915</v>
      </c>
      <c r="BK114" s="13"/>
      <c r="BL114" s="2">
        <f t="shared" si="59"/>
        <v>30</v>
      </c>
      <c r="BM114" s="4">
        <f t="shared" si="37"/>
        <v>90</v>
      </c>
      <c r="BN114" s="4">
        <f t="shared" si="38"/>
        <v>-0.24</v>
      </c>
      <c r="BO114" s="4">
        <f>150.25</f>
        <v>150.25</v>
      </c>
      <c r="BP114" s="4">
        <f>153.75-1/32</f>
        <v>153.71875</v>
      </c>
      <c r="BQ114" s="4">
        <f t="shared" si="39"/>
        <v>3.46875</v>
      </c>
      <c r="BR114" s="13">
        <f t="shared" si="69"/>
        <v>0.8779711461</v>
      </c>
      <c r="BS114" s="4">
        <f t="shared" si="41"/>
        <v>0.008481900809</v>
      </c>
      <c r="BT114" s="27"/>
      <c r="BU114" s="27"/>
      <c r="BV114" s="2">
        <f t="shared" si="60"/>
        <v>30</v>
      </c>
      <c r="BW114" s="4">
        <f t="shared" si="42"/>
        <v>90</v>
      </c>
      <c r="BX114" s="4">
        <f t="shared" si="43"/>
        <v>-0.3</v>
      </c>
      <c r="BY114" s="4">
        <f>150.75-1/32</f>
        <v>150.71875</v>
      </c>
      <c r="BZ114" s="4">
        <f>153+3/16</f>
        <v>153.1875</v>
      </c>
      <c r="CA114" s="4">
        <f t="shared" si="44"/>
        <v>2.46875</v>
      </c>
      <c r="CB114" s="13">
        <f t="shared" si="70"/>
        <v>0.7485210003</v>
      </c>
      <c r="CC114" s="4">
        <f t="shared" si="46"/>
        <v>0.01916022463</v>
      </c>
      <c r="CD114" s="13"/>
      <c r="CE114" s="2">
        <f t="shared" si="61"/>
        <v>30</v>
      </c>
      <c r="CF114" s="4">
        <f t="shared" si="47"/>
        <v>90</v>
      </c>
      <c r="CG114" s="4">
        <f t="shared" si="48"/>
        <v>-0.3</v>
      </c>
      <c r="CH114" s="2">
        <v>150.5</v>
      </c>
      <c r="CI114" s="4">
        <f>153+7/16</f>
        <v>153.4375</v>
      </c>
      <c r="CJ114" s="4">
        <f t="shared" si="49"/>
        <v>2.9375</v>
      </c>
      <c r="CK114" s="13">
        <f t="shared" si="71"/>
        <v>0.8079466429</v>
      </c>
      <c r="CL114" s="4">
        <f t="shared" si="51"/>
        <v>0.01579426668</v>
      </c>
      <c r="CM114" s="13"/>
    </row>
    <row r="115">
      <c r="A115" s="2">
        <f t="shared" si="52"/>
        <v>30.5</v>
      </c>
      <c r="B115" s="4">
        <f t="shared" si="2"/>
        <v>91.5</v>
      </c>
      <c r="C115" s="4">
        <f t="shared" si="3"/>
        <v>-0.21</v>
      </c>
      <c r="F115" s="4">
        <f t="shared" si="4"/>
        <v>0</v>
      </c>
      <c r="G115" s="13" t="str">
        <f t="shared" si="62"/>
        <v/>
      </c>
      <c r="H115" s="4" t="str">
        <f t="shared" si="6"/>
        <v/>
      </c>
      <c r="J115" s="2">
        <f t="shared" si="53"/>
        <v>30.5</v>
      </c>
      <c r="K115" s="29">
        <f t="shared" si="7"/>
        <v>91.5</v>
      </c>
      <c r="L115" s="29">
        <f t="shared" si="8"/>
        <v>-0.21</v>
      </c>
      <c r="O115" s="4">
        <f t="shared" si="9"/>
        <v>0</v>
      </c>
      <c r="P115" s="13" t="str">
        <f t="shared" si="63"/>
        <v/>
      </c>
      <c r="Q115" s="4" t="str">
        <f t="shared" si="11"/>
        <v/>
      </c>
      <c r="S115" s="2">
        <f t="shared" si="54"/>
        <v>30.5</v>
      </c>
      <c r="T115" s="4">
        <f t="shared" si="12"/>
        <v>91.5</v>
      </c>
      <c r="U115" s="4">
        <f t="shared" si="13"/>
        <v>-0.21</v>
      </c>
      <c r="X115" s="4">
        <f t="shared" si="14"/>
        <v>0</v>
      </c>
      <c r="Y115" s="13" t="str">
        <f t="shared" si="64"/>
        <v/>
      </c>
      <c r="Z115" s="4" t="str">
        <f t="shared" si="16"/>
        <v/>
      </c>
      <c r="AB115" s="2">
        <f t="shared" si="55"/>
        <v>30.5</v>
      </c>
      <c r="AC115" s="4">
        <f t="shared" si="17"/>
        <v>91.5</v>
      </c>
      <c r="AD115" s="4">
        <f t="shared" si="18"/>
        <v>-0.21</v>
      </c>
      <c r="AG115" s="4">
        <f t="shared" si="19"/>
        <v>0</v>
      </c>
      <c r="AH115" s="13" t="str">
        <f t="shared" si="65"/>
        <v/>
      </c>
      <c r="AI115" s="4" t="str">
        <f t="shared" si="21"/>
        <v/>
      </c>
      <c r="AJ115" s="13"/>
      <c r="AK115" s="2">
        <f t="shared" si="56"/>
        <v>30.5</v>
      </c>
      <c r="AL115" s="4">
        <f t="shared" si="22"/>
        <v>91.5</v>
      </c>
      <c r="AM115" s="4">
        <f t="shared" si="23"/>
        <v>-0.21</v>
      </c>
      <c r="AP115" s="4">
        <f t="shared" si="24"/>
        <v>0</v>
      </c>
      <c r="AQ115" s="13" t="str">
        <f t="shared" si="66"/>
        <v/>
      </c>
      <c r="AR115" s="4" t="str">
        <f t="shared" si="26"/>
        <v/>
      </c>
      <c r="AS115" s="13"/>
      <c r="AT115" s="2">
        <f t="shared" si="57"/>
        <v>30.5</v>
      </c>
      <c r="AU115" s="4">
        <f t="shared" si="27"/>
        <v>91.5</v>
      </c>
      <c r="AV115" s="4">
        <f t="shared" si="28"/>
        <v>-0.27</v>
      </c>
      <c r="AY115" s="4">
        <f t="shared" si="29"/>
        <v>0</v>
      </c>
      <c r="AZ115" s="13" t="str">
        <f t="shared" si="67"/>
        <v/>
      </c>
      <c r="BA115" s="4" t="str">
        <f t="shared" si="31"/>
        <v/>
      </c>
      <c r="BB115" s="13"/>
      <c r="BC115" s="2">
        <f t="shared" si="58"/>
        <v>30.5</v>
      </c>
      <c r="BD115" s="4">
        <f t="shared" si="32"/>
        <v>91.5</v>
      </c>
      <c r="BE115" s="4">
        <f t="shared" si="33"/>
        <v>-0.27</v>
      </c>
      <c r="BH115" s="4">
        <f t="shared" si="34"/>
        <v>0</v>
      </c>
      <c r="BI115" s="13" t="str">
        <f t="shared" si="68"/>
        <v/>
      </c>
      <c r="BJ115" s="4" t="str">
        <f t="shared" si="36"/>
        <v/>
      </c>
      <c r="BK115" s="13"/>
      <c r="BL115" s="2">
        <f t="shared" si="59"/>
        <v>30.5</v>
      </c>
      <c r="BM115" s="4">
        <f t="shared" si="37"/>
        <v>91.5</v>
      </c>
      <c r="BN115" s="4">
        <f t="shared" si="38"/>
        <v>-0.27</v>
      </c>
      <c r="BQ115" s="4">
        <f t="shared" si="39"/>
        <v>0</v>
      </c>
      <c r="BR115" s="13" t="str">
        <f t="shared" si="69"/>
        <v/>
      </c>
      <c r="BS115" s="4" t="str">
        <f t="shared" si="41"/>
        <v/>
      </c>
      <c r="BT115" s="25"/>
      <c r="BU115" s="25"/>
      <c r="BV115" s="2">
        <f t="shared" si="60"/>
        <v>30.5</v>
      </c>
      <c r="BW115" s="4">
        <f t="shared" si="42"/>
        <v>91.5</v>
      </c>
      <c r="BX115" s="4">
        <f t="shared" si="43"/>
        <v>-0.33</v>
      </c>
      <c r="CA115" s="4">
        <f t="shared" si="44"/>
        <v>0</v>
      </c>
      <c r="CB115" s="13" t="str">
        <f t="shared" si="70"/>
        <v/>
      </c>
      <c r="CC115" s="4" t="str">
        <f t="shared" si="46"/>
        <v/>
      </c>
      <c r="CD115" s="13"/>
      <c r="CE115" s="2">
        <f t="shared" si="61"/>
        <v>30.5</v>
      </c>
      <c r="CF115" s="4">
        <f t="shared" si="47"/>
        <v>91.5</v>
      </c>
      <c r="CG115" s="4">
        <f t="shared" si="48"/>
        <v>-0.33</v>
      </c>
      <c r="CJ115" s="4">
        <f t="shared" si="49"/>
        <v>0</v>
      </c>
      <c r="CK115" s="13" t="str">
        <f t="shared" si="71"/>
        <v/>
      </c>
      <c r="CL115" s="4" t="str">
        <f t="shared" si="51"/>
        <v/>
      </c>
      <c r="CM115" s="13"/>
    </row>
    <row r="116">
      <c r="A116" s="2">
        <f t="shared" si="52"/>
        <v>31</v>
      </c>
      <c r="B116" s="4">
        <f t="shared" si="2"/>
        <v>93</v>
      </c>
      <c r="C116" s="4">
        <f t="shared" si="3"/>
        <v>-0.24</v>
      </c>
      <c r="D116" s="4">
        <f>151.375</f>
        <v>151.375</v>
      </c>
      <c r="E116" s="4">
        <f>152+9/16</f>
        <v>152.5625</v>
      </c>
      <c r="F116" s="4">
        <f t="shared" si="4"/>
        <v>1.1875</v>
      </c>
      <c r="G116" s="13">
        <f t="shared" si="62"/>
        <v>0.5137011669</v>
      </c>
      <c r="H116" s="4">
        <f t="shared" si="6"/>
        <v>0.01977717212</v>
      </c>
      <c r="J116" s="2">
        <f t="shared" si="53"/>
        <v>31</v>
      </c>
      <c r="K116" s="29">
        <f t="shared" si="7"/>
        <v>93</v>
      </c>
      <c r="L116" s="29">
        <f t="shared" si="8"/>
        <v>-0.24</v>
      </c>
      <c r="O116" s="4">
        <f t="shared" si="9"/>
        <v>0</v>
      </c>
      <c r="P116" s="13" t="str">
        <f t="shared" si="63"/>
        <v/>
      </c>
      <c r="Q116" s="4" t="str">
        <f t="shared" si="11"/>
        <v/>
      </c>
      <c r="S116" s="2">
        <f t="shared" si="54"/>
        <v>31</v>
      </c>
      <c r="T116" s="4">
        <f t="shared" si="12"/>
        <v>93</v>
      </c>
      <c r="U116" s="4">
        <f t="shared" si="13"/>
        <v>-0.24</v>
      </c>
      <c r="V116" s="2">
        <v>152.0</v>
      </c>
      <c r="W116" s="2">
        <v>152.0</v>
      </c>
      <c r="X116" s="4">
        <f t="shared" si="14"/>
        <v>0</v>
      </c>
      <c r="Y116" s="13">
        <f t="shared" si="64"/>
        <v>0</v>
      </c>
      <c r="Z116" s="4">
        <f t="shared" si="16"/>
        <v>-0.004469833542</v>
      </c>
      <c r="AB116" s="2">
        <f t="shared" si="55"/>
        <v>31</v>
      </c>
      <c r="AC116" s="4">
        <f t="shared" si="17"/>
        <v>93</v>
      </c>
      <c r="AD116" s="4">
        <f t="shared" si="18"/>
        <v>-0.24</v>
      </c>
      <c r="AE116" s="4">
        <f>151+1/16</f>
        <v>151.0625</v>
      </c>
      <c r="AF116" s="4">
        <f>152.875+1/32</f>
        <v>152.90625</v>
      </c>
      <c r="AG116" s="4">
        <f t="shared" si="19"/>
        <v>1.84375</v>
      </c>
      <c r="AH116" s="13">
        <f t="shared" si="65"/>
        <v>0.640095479</v>
      </c>
      <c r="AI116" s="4">
        <f t="shared" si="21"/>
        <v>0.01828900372</v>
      </c>
      <c r="AJ116" s="13"/>
      <c r="AK116" s="2">
        <f t="shared" si="56"/>
        <v>31</v>
      </c>
      <c r="AL116" s="4">
        <f t="shared" si="22"/>
        <v>93</v>
      </c>
      <c r="AM116" s="4">
        <f t="shared" si="23"/>
        <v>-0.24</v>
      </c>
      <c r="AN116" s="4">
        <f>150.75</f>
        <v>150.75</v>
      </c>
      <c r="AO116" s="4">
        <f>153.25+1/32</f>
        <v>153.28125</v>
      </c>
      <c r="AP116" s="4">
        <f t="shared" si="24"/>
        <v>2.53125</v>
      </c>
      <c r="AQ116" s="13">
        <f t="shared" si="66"/>
        <v>0.757936729</v>
      </c>
      <c r="AR116" s="4">
        <f t="shared" si="26"/>
        <v>0.01460626808</v>
      </c>
      <c r="AS116" s="13"/>
      <c r="AT116" s="2">
        <f t="shared" si="57"/>
        <v>31</v>
      </c>
      <c r="AU116" s="4">
        <f t="shared" si="27"/>
        <v>93</v>
      </c>
      <c r="AV116" s="4">
        <f t="shared" si="28"/>
        <v>-0.3</v>
      </c>
      <c r="AW116" s="4">
        <f>150.5-1/32</f>
        <v>150.46875</v>
      </c>
      <c r="AX116" s="4">
        <f>153.5-1/32</f>
        <v>153.46875</v>
      </c>
      <c r="AY116" s="4">
        <f t="shared" si="29"/>
        <v>3</v>
      </c>
      <c r="AZ116" s="13">
        <f t="shared" si="67"/>
        <v>0.8164965809</v>
      </c>
      <c r="BA116" s="4">
        <f t="shared" si="31"/>
        <v>0.01537210085</v>
      </c>
      <c r="BB116" s="13"/>
      <c r="BC116" s="2">
        <f t="shared" si="58"/>
        <v>31</v>
      </c>
      <c r="BD116" s="4">
        <f t="shared" si="32"/>
        <v>93</v>
      </c>
      <c r="BE116" s="4">
        <f t="shared" si="33"/>
        <v>-0.3</v>
      </c>
      <c r="BF116" s="4">
        <f>150.375</f>
        <v>150.375</v>
      </c>
      <c r="BG116" s="4">
        <f>153.625-1/32</f>
        <v>153.59375</v>
      </c>
      <c r="BH116" s="4">
        <f t="shared" si="34"/>
        <v>3.21875</v>
      </c>
      <c r="BI116" s="13">
        <f t="shared" si="68"/>
        <v>0.8457409638</v>
      </c>
      <c r="BJ116" s="4">
        <f t="shared" si="36"/>
        <v>0.01327953485</v>
      </c>
      <c r="BK116" s="13"/>
      <c r="BL116" s="2">
        <f t="shared" si="59"/>
        <v>31</v>
      </c>
      <c r="BM116" s="4">
        <f t="shared" si="37"/>
        <v>93</v>
      </c>
      <c r="BN116" s="4">
        <f t="shared" si="38"/>
        <v>-0.3</v>
      </c>
      <c r="BO116" s="4">
        <f>150.25</f>
        <v>150.25</v>
      </c>
      <c r="BP116" s="4">
        <f>153.75-1/32</f>
        <v>153.71875</v>
      </c>
      <c r="BQ116" s="4">
        <f t="shared" si="39"/>
        <v>3.46875</v>
      </c>
      <c r="BR116" s="13">
        <f t="shared" si="69"/>
        <v>0.8779711461</v>
      </c>
      <c r="BS116" s="4">
        <f t="shared" si="41"/>
        <v>0.01090530104</v>
      </c>
      <c r="BT116" s="25"/>
      <c r="BU116" s="25"/>
      <c r="BV116" s="2">
        <f t="shared" si="60"/>
        <v>31</v>
      </c>
      <c r="BW116" s="4">
        <f t="shared" si="42"/>
        <v>93</v>
      </c>
      <c r="BX116" s="4">
        <f t="shared" si="43"/>
        <v>-0.36</v>
      </c>
      <c r="BY116" s="4">
        <f>150+11/16</f>
        <v>150.6875</v>
      </c>
      <c r="BZ116" s="4">
        <f>153+3/16</f>
        <v>153.1875</v>
      </c>
      <c r="CA116" s="4">
        <f t="shared" si="44"/>
        <v>2.5</v>
      </c>
      <c r="CB116" s="13">
        <f t="shared" si="70"/>
        <v>0.7532435772</v>
      </c>
      <c r="CC116" s="4">
        <f t="shared" si="46"/>
        <v>0.02325725358</v>
      </c>
      <c r="CD116" s="13"/>
      <c r="CE116" s="2">
        <f t="shared" si="61"/>
        <v>31</v>
      </c>
      <c r="CF116" s="4">
        <f t="shared" si="47"/>
        <v>93</v>
      </c>
      <c r="CG116" s="4">
        <f t="shared" si="48"/>
        <v>-0.36</v>
      </c>
      <c r="CH116" s="2">
        <v>150.5</v>
      </c>
      <c r="CI116" s="4">
        <f>153+7/16</f>
        <v>153.4375</v>
      </c>
      <c r="CJ116" s="4">
        <f t="shared" si="49"/>
        <v>2.9375</v>
      </c>
      <c r="CK116" s="13">
        <f t="shared" si="71"/>
        <v>0.8079466429</v>
      </c>
      <c r="CL116" s="4">
        <f t="shared" si="51"/>
        <v>0.01930410372</v>
      </c>
      <c r="CM116" s="13"/>
    </row>
    <row r="117">
      <c r="A117" s="2">
        <f t="shared" si="52"/>
        <v>31.5</v>
      </c>
      <c r="B117" s="4">
        <f t="shared" si="2"/>
        <v>94.5</v>
      </c>
      <c r="C117" s="4">
        <f t="shared" si="3"/>
        <v>-0.27</v>
      </c>
      <c r="F117" s="4">
        <f t="shared" si="4"/>
        <v>0</v>
      </c>
      <c r="G117" s="13" t="str">
        <f t="shared" si="62"/>
        <v/>
      </c>
      <c r="H117" s="4" t="str">
        <f t="shared" si="6"/>
        <v/>
      </c>
      <c r="J117" s="2">
        <f t="shared" si="53"/>
        <v>31.5</v>
      </c>
      <c r="K117" s="29">
        <f t="shared" si="7"/>
        <v>94.5</v>
      </c>
      <c r="L117" s="29">
        <f t="shared" si="8"/>
        <v>-0.27</v>
      </c>
      <c r="O117" s="4">
        <f t="shared" si="9"/>
        <v>0</v>
      </c>
      <c r="P117" s="13" t="str">
        <f t="shared" si="63"/>
        <v/>
      </c>
      <c r="Q117" s="4" t="str">
        <f t="shared" si="11"/>
        <v/>
      </c>
      <c r="S117" s="2">
        <f t="shared" si="54"/>
        <v>31.5</v>
      </c>
      <c r="T117" s="4">
        <f t="shared" si="12"/>
        <v>94.5</v>
      </c>
      <c r="U117" s="4">
        <f t="shared" si="13"/>
        <v>-0.27</v>
      </c>
      <c r="X117" s="4">
        <f t="shared" si="14"/>
        <v>0</v>
      </c>
      <c r="Y117" s="13" t="str">
        <f t="shared" si="64"/>
        <v/>
      </c>
      <c r="Z117" s="4" t="str">
        <f t="shared" si="16"/>
        <v/>
      </c>
      <c r="AB117" s="2">
        <f t="shared" si="55"/>
        <v>31.5</v>
      </c>
      <c r="AC117" s="4">
        <f t="shared" si="17"/>
        <v>94.5</v>
      </c>
      <c r="AD117" s="4">
        <f t="shared" si="18"/>
        <v>-0.27</v>
      </c>
      <c r="AG117" s="4">
        <f t="shared" si="19"/>
        <v>0</v>
      </c>
      <c r="AH117" s="13" t="str">
        <f t="shared" si="65"/>
        <v/>
      </c>
      <c r="AI117" s="4" t="str">
        <f t="shared" si="21"/>
        <v/>
      </c>
      <c r="AJ117" s="13"/>
      <c r="AK117" s="2">
        <f t="shared" si="56"/>
        <v>31.5</v>
      </c>
      <c r="AL117" s="4">
        <f t="shared" si="22"/>
        <v>94.5</v>
      </c>
      <c r="AM117" s="4">
        <f t="shared" si="23"/>
        <v>-0.27</v>
      </c>
      <c r="AP117" s="4">
        <f t="shared" si="24"/>
        <v>0</v>
      </c>
      <c r="AQ117" s="13" t="str">
        <f t="shared" si="66"/>
        <v/>
      </c>
      <c r="AR117" s="4" t="str">
        <f t="shared" si="26"/>
        <v/>
      </c>
      <c r="AS117" s="13"/>
      <c r="AT117" s="2">
        <f t="shared" si="57"/>
        <v>31.5</v>
      </c>
      <c r="AU117" s="4">
        <f t="shared" si="27"/>
        <v>94.5</v>
      </c>
      <c r="AV117" s="4">
        <f t="shared" si="28"/>
        <v>-0.33</v>
      </c>
      <c r="AY117" s="4">
        <f t="shared" si="29"/>
        <v>0</v>
      </c>
      <c r="AZ117" s="13" t="str">
        <f t="shared" si="67"/>
        <v/>
      </c>
      <c r="BA117" s="4" t="str">
        <f t="shared" si="31"/>
        <v/>
      </c>
      <c r="BB117" s="13"/>
      <c r="BC117" s="2">
        <f t="shared" si="58"/>
        <v>31.5</v>
      </c>
      <c r="BD117" s="4">
        <f t="shared" si="32"/>
        <v>94.5</v>
      </c>
      <c r="BE117" s="4">
        <f t="shared" si="33"/>
        <v>-0.33</v>
      </c>
      <c r="BH117" s="4">
        <f t="shared" si="34"/>
        <v>0</v>
      </c>
      <c r="BI117" s="13" t="str">
        <f t="shared" si="68"/>
        <v/>
      </c>
      <c r="BJ117" s="4" t="str">
        <f t="shared" si="36"/>
        <v/>
      </c>
      <c r="BK117" s="13"/>
      <c r="BL117" s="2">
        <f t="shared" si="59"/>
        <v>31.5</v>
      </c>
      <c r="BM117" s="4">
        <f t="shared" si="37"/>
        <v>94.5</v>
      </c>
      <c r="BN117" s="4">
        <f t="shared" si="38"/>
        <v>-0.33</v>
      </c>
      <c r="BQ117" s="4">
        <f t="shared" si="39"/>
        <v>0</v>
      </c>
      <c r="BR117" s="13" t="str">
        <f t="shared" si="69"/>
        <v/>
      </c>
      <c r="BS117" s="4" t="str">
        <f t="shared" si="41"/>
        <v/>
      </c>
      <c r="BT117" s="25"/>
      <c r="BU117" s="25"/>
      <c r="BV117" s="2">
        <f t="shared" si="60"/>
        <v>31.5</v>
      </c>
      <c r="BW117" s="4">
        <f t="shared" si="42"/>
        <v>94.5</v>
      </c>
      <c r="BX117" s="4">
        <f t="shared" si="43"/>
        <v>-0.39</v>
      </c>
      <c r="CA117" s="4">
        <f t="shared" si="44"/>
        <v>0</v>
      </c>
      <c r="CB117" s="13" t="str">
        <f t="shared" si="70"/>
        <v/>
      </c>
      <c r="CC117" s="4" t="str">
        <f t="shared" si="46"/>
        <v/>
      </c>
      <c r="CD117" s="13"/>
      <c r="CE117" s="2">
        <f t="shared" si="61"/>
        <v>31.5</v>
      </c>
      <c r="CF117" s="4">
        <f t="shared" si="47"/>
        <v>94.5</v>
      </c>
      <c r="CG117" s="4">
        <f t="shared" si="48"/>
        <v>-0.39</v>
      </c>
      <c r="CJ117" s="4">
        <f t="shared" si="49"/>
        <v>0</v>
      </c>
      <c r="CK117" s="13" t="str">
        <f t="shared" si="71"/>
        <v/>
      </c>
      <c r="CL117" s="4" t="str">
        <f t="shared" si="51"/>
        <v/>
      </c>
      <c r="CM117" s="13"/>
    </row>
    <row r="118">
      <c r="A118" s="2">
        <f t="shared" si="52"/>
        <v>32</v>
      </c>
      <c r="B118" s="4">
        <f t="shared" si="2"/>
        <v>96</v>
      </c>
      <c r="C118" s="4">
        <f t="shared" si="3"/>
        <v>-0.3</v>
      </c>
      <c r="D118" s="4">
        <f>151+5/16</f>
        <v>151.3125</v>
      </c>
      <c r="E118" s="4">
        <f>152.625+1/32</f>
        <v>152.65625</v>
      </c>
      <c r="F118" s="4">
        <f t="shared" si="4"/>
        <v>1.34375</v>
      </c>
      <c r="G118" s="13">
        <f t="shared" si="62"/>
        <v>0.5464532104</v>
      </c>
      <c r="H118" s="4">
        <f t="shared" si="6"/>
        <v>0.02531638174</v>
      </c>
      <c r="J118" s="2">
        <f t="shared" si="53"/>
        <v>32</v>
      </c>
      <c r="K118" s="29">
        <f t="shared" si="7"/>
        <v>96</v>
      </c>
      <c r="L118" s="29">
        <f t="shared" si="8"/>
        <v>-0.3</v>
      </c>
      <c r="O118" s="4">
        <f t="shared" si="9"/>
        <v>0</v>
      </c>
      <c r="P118" s="13" t="str">
        <f t="shared" si="63"/>
        <v/>
      </c>
      <c r="Q118" s="4" t="str">
        <f t="shared" si="11"/>
        <v/>
      </c>
      <c r="S118" s="2">
        <f t="shared" si="54"/>
        <v>32</v>
      </c>
      <c r="T118" s="4">
        <f t="shared" si="12"/>
        <v>96</v>
      </c>
      <c r="U118" s="4">
        <f t="shared" si="13"/>
        <v>-0.3</v>
      </c>
      <c r="V118" s="4">
        <f>151.875</f>
        <v>151.875</v>
      </c>
      <c r="W118" s="4">
        <f>152+1/16</f>
        <v>152.0625</v>
      </c>
      <c r="X118" s="4">
        <f t="shared" si="14"/>
        <v>0.1875</v>
      </c>
      <c r="Y118" s="13">
        <f t="shared" si="64"/>
        <v>0.2041241452</v>
      </c>
      <c r="Z118" s="4">
        <f t="shared" si="16"/>
        <v>0.009186753981</v>
      </c>
      <c r="AB118" s="2">
        <f t="shared" si="55"/>
        <v>32</v>
      </c>
      <c r="AC118" s="4">
        <f t="shared" si="17"/>
        <v>96</v>
      </c>
      <c r="AD118" s="4">
        <f t="shared" si="18"/>
        <v>-0.3</v>
      </c>
      <c r="AE118" s="2">
        <v>151.0</v>
      </c>
      <c r="AF118" s="4">
        <f>153-1/16</f>
        <v>152.9375</v>
      </c>
      <c r="AG118" s="4">
        <f t="shared" si="19"/>
        <v>1.9375</v>
      </c>
      <c r="AH118" s="13">
        <f t="shared" si="65"/>
        <v>0.6561673228</v>
      </c>
      <c r="AI118" s="4">
        <f t="shared" si="21"/>
        <v>0.02317988548</v>
      </c>
      <c r="AJ118" s="13"/>
      <c r="AK118" s="2">
        <f t="shared" si="56"/>
        <v>32</v>
      </c>
      <c r="AL118" s="4">
        <f t="shared" si="22"/>
        <v>96</v>
      </c>
      <c r="AM118" s="4">
        <f t="shared" si="23"/>
        <v>-0.3</v>
      </c>
      <c r="AN118" s="4">
        <f>150+11/16</f>
        <v>150.6875</v>
      </c>
      <c r="AO118" s="4">
        <f>153.25+1/32</f>
        <v>153.28125</v>
      </c>
      <c r="AP118" s="4">
        <f t="shared" si="24"/>
        <v>2.59375</v>
      </c>
      <c r="AQ118" s="13">
        <f t="shared" si="66"/>
        <v>0.767236914</v>
      </c>
      <c r="AR118" s="4">
        <f t="shared" si="26"/>
        <v>0.01839863761</v>
      </c>
      <c r="AS118" s="13"/>
      <c r="AT118" s="2">
        <f t="shared" si="57"/>
        <v>32</v>
      </c>
      <c r="AU118" s="4">
        <f t="shared" si="27"/>
        <v>96</v>
      </c>
      <c r="AV118" s="4">
        <f t="shared" si="28"/>
        <v>-0.36</v>
      </c>
      <c r="AW118" s="4">
        <f>150.5-1/32</f>
        <v>150.46875</v>
      </c>
      <c r="AX118" s="2">
        <v>153.5</v>
      </c>
      <c r="AY118" s="4">
        <f t="shared" si="29"/>
        <v>3.03125</v>
      </c>
      <c r="AZ118" s="13">
        <f t="shared" si="67"/>
        <v>0.8207381501</v>
      </c>
      <c r="BA118" s="4">
        <f t="shared" si="31"/>
        <v>0.0184564877</v>
      </c>
      <c r="BB118" s="13"/>
      <c r="BC118" s="2">
        <f t="shared" si="58"/>
        <v>32</v>
      </c>
      <c r="BD118" s="4">
        <f t="shared" si="32"/>
        <v>96</v>
      </c>
      <c r="BE118" s="4">
        <f t="shared" si="33"/>
        <v>-0.36</v>
      </c>
      <c r="BF118" s="4">
        <f>150.375-1/32</f>
        <v>150.34375</v>
      </c>
      <c r="BG118" s="4">
        <f>153+9/16</f>
        <v>153.5625</v>
      </c>
      <c r="BH118" s="4">
        <f t="shared" si="34"/>
        <v>3.21875</v>
      </c>
      <c r="BI118" s="13">
        <f t="shared" si="68"/>
        <v>0.8457409638</v>
      </c>
      <c r="BJ118" s="4">
        <f t="shared" si="36"/>
        <v>0.01623054259</v>
      </c>
      <c r="BK118" s="13"/>
      <c r="BL118" s="2">
        <f t="shared" si="59"/>
        <v>32</v>
      </c>
      <c r="BM118" s="4">
        <f t="shared" si="37"/>
        <v>96</v>
      </c>
      <c r="BN118" s="4">
        <f t="shared" si="38"/>
        <v>-0.36</v>
      </c>
      <c r="BO118" s="4">
        <f>150.25</f>
        <v>150.25</v>
      </c>
      <c r="BP118" s="4">
        <f>153.75-1/32</f>
        <v>153.71875</v>
      </c>
      <c r="BQ118" s="4">
        <f t="shared" si="39"/>
        <v>3.46875</v>
      </c>
      <c r="BR118" s="13">
        <f t="shared" si="69"/>
        <v>0.8779711461</v>
      </c>
      <c r="BS118" s="4">
        <f t="shared" si="41"/>
        <v>0.01332870127</v>
      </c>
      <c r="BT118" s="25"/>
      <c r="BU118" s="25"/>
      <c r="BV118" s="2">
        <f t="shared" si="60"/>
        <v>32</v>
      </c>
      <c r="BW118" s="4">
        <f t="shared" si="42"/>
        <v>96</v>
      </c>
      <c r="BX118" s="4">
        <f t="shared" si="43"/>
        <v>-0.42</v>
      </c>
      <c r="BY118" s="4">
        <f>150+11/16</f>
        <v>150.6875</v>
      </c>
      <c r="BZ118" s="4">
        <f>153.25-1/32</f>
        <v>153.21875</v>
      </c>
      <c r="CA118" s="4">
        <f t="shared" si="44"/>
        <v>2.53125</v>
      </c>
      <c r="CB118" s="13">
        <f t="shared" si="70"/>
        <v>0.757936729</v>
      </c>
      <c r="CC118" s="4">
        <f t="shared" si="46"/>
        <v>0.02713755468</v>
      </c>
      <c r="CD118" s="13"/>
      <c r="CE118" s="2">
        <f t="shared" si="61"/>
        <v>32</v>
      </c>
      <c r="CF118" s="4">
        <f t="shared" si="47"/>
        <v>96</v>
      </c>
      <c r="CG118" s="4">
        <f t="shared" si="48"/>
        <v>-0.42</v>
      </c>
      <c r="CH118" s="2">
        <v>150.5</v>
      </c>
      <c r="CI118" s="4">
        <f>153.5-1/32</f>
        <v>153.46875</v>
      </c>
      <c r="CJ118" s="4">
        <f t="shared" si="49"/>
        <v>2.96875</v>
      </c>
      <c r="CK118" s="13">
        <f t="shared" si="71"/>
        <v>0.8122328621</v>
      </c>
      <c r="CL118" s="4">
        <f t="shared" si="51"/>
        <v>0.02260349403</v>
      </c>
      <c r="CM118" s="13"/>
    </row>
    <row r="119">
      <c r="A119" s="2">
        <f t="shared" si="52"/>
        <v>32.5</v>
      </c>
      <c r="B119" s="4">
        <f t="shared" si="2"/>
        <v>97.5</v>
      </c>
      <c r="C119" s="4">
        <f t="shared" si="3"/>
        <v>-0.33</v>
      </c>
      <c r="F119" s="4">
        <f t="shared" si="4"/>
        <v>0</v>
      </c>
      <c r="G119" s="13" t="str">
        <f t="shared" si="62"/>
        <v/>
      </c>
      <c r="H119" s="4" t="str">
        <f t="shared" si="6"/>
        <v/>
      </c>
      <c r="J119" s="2">
        <f t="shared" si="53"/>
        <v>32.5</v>
      </c>
      <c r="K119" s="29">
        <f t="shared" si="7"/>
        <v>97.5</v>
      </c>
      <c r="L119" s="29">
        <f t="shared" si="8"/>
        <v>-0.33</v>
      </c>
      <c r="O119" s="4">
        <f t="shared" si="9"/>
        <v>0</v>
      </c>
      <c r="P119" s="13" t="str">
        <f t="shared" si="63"/>
        <v/>
      </c>
      <c r="Q119" s="4" t="str">
        <f t="shared" si="11"/>
        <v/>
      </c>
      <c r="S119" s="2">
        <f t="shared" si="54"/>
        <v>32.5</v>
      </c>
      <c r="T119" s="4">
        <f t="shared" si="12"/>
        <v>97.5</v>
      </c>
      <c r="U119" s="4">
        <f t="shared" si="13"/>
        <v>-0.33</v>
      </c>
      <c r="X119" s="4">
        <f t="shared" si="14"/>
        <v>0</v>
      </c>
      <c r="Y119" s="13" t="str">
        <f t="shared" si="64"/>
        <v/>
      </c>
      <c r="Z119" s="4" t="str">
        <f t="shared" si="16"/>
        <v/>
      </c>
      <c r="AB119" s="2">
        <f t="shared" si="55"/>
        <v>32.5</v>
      </c>
      <c r="AC119" s="4">
        <f t="shared" si="17"/>
        <v>97.5</v>
      </c>
      <c r="AD119" s="4">
        <f t="shared" si="18"/>
        <v>-0.33</v>
      </c>
      <c r="AG119" s="4">
        <f t="shared" si="19"/>
        <v>0</v>
      </c>
      <c r="AH119" s="13" t="str">
        <f t="shared" si="65"/>
        <v/>
      </c>
      <c r="AI119" s="4" t="str">
        <f t="shared" si="21"/>
        <v/>
      </c>
      <c r="AJ119" s="13"/>
      <c r="AK119" s="2">
        <f t="shared" si="56"/>
        <v>32.5</v>
      </c>
      <c r="AL119" s="4">
        <f t="shared" si="22"/>
        <v>97.5</v>
      </c>
      <c r="AM119" s="4">
        <f t="shared" si="23"/>
        <v>-0.33</v>
      </c>
      <c r="AP119" s="4">
        <f t="shared" si="24"/>
        <v>0</v>
      </c>
      <c r="AQ119" s="13" t="str">
        <f t="shared" si="66"/>
        <v/>
      </c>
      <c r="AR119" s="4" t="str">
        <f t="shared" si="26"/>
        <v/>
      </c>
      <c r="AS119" s="13"/>
      <c r="AT119" s="2">
        <f t="shared" si="57"/>
        <v>32.5</v>
      </c>
      <c r="AU119" s="4">
        <f t="shared" si="27"/>
        <v>97.5</v>
      </c>
      <c r="AV119" s="4">
        <f t="shared" si="28"/>
        <v>-0.39</v>
      </c>
      <c r="AY119" s="4">
        <f t="shared" si="29"/>
        <v>0</v>
      </c>
      <c r="AZ119" s="13" t="str">
        <f t="shared" si="67"/>
        <v/>
      </c>
      <c r="BA119" s="4" t="str">
        <f t="shared" si="31"/>
        <v/>
      </c>
      <c r="BB119" s="13"/>
      <c r="BC119" s="2">
        <f t="shared" si="58"/>
        <v>32.5</v>
      </c>
      <c r="BD119" s="4">
        <f t="shared" si="32"/>
        <v>97.5</v>
      </c>
      <c r="BE119" s="4">
        <f t="shared" si="33"/>
        <v>-0.39</v>
      </c>
      <c r="BH119" s="4">
        <f t="shared" si="34"/>
        <v>0</v>
      </c>
      <c r="BI119" s="13" t="str">
        <f t="shared" si="68"/>
        <v/>
      </c>
      <c r="BJ119" s="4" t="str">
        <f t="shared" si="36"/>
        <v/>
      </c>
      <c r="BK119" s="13"/>
      <c r="BL119" s="2">
        <f t="shared" si="59"/>
        <v>32.5</v>
      </c>
      <c r="BM119" s="4">
        <f t="shared" si="37"/>
        <v>97.5</v>
      </c>
      <c r="BN119" s="4">
        <f t="shared" si="38"/>
        <v>-0.39</v>
      </c>
      <c r="BQ119" s="4">
        <f t="shared" si="39"/>
        <v>0</v>
      </c>
      <c r="BR119" s="13" t="str">
        <f t="shared" si="69"/>
        <v/>
      </c>
      <c r="BS119" s="4" t="str">
        <f t="shared" si="41"/>
        <v/>
      </c>
      <c r="BT119" s="25"/>
      <c r="BU119" s="25"/>
      <c r="BV119" s="2">
        <f t="shared" si="60"/>
        <v>32.5</v>
      </c>
      <c r="BW119" s="4">
        <f t="shared" si="42"/>
        <v>97.5</v>
      </c>
      <c r="BX119" s="4">
        <f t="shared" si="43"/>
        <v>-0.45</v>
      </c>
      <c r="CA119" s="4">
        <f t="shared" si="44"/>
        <v>0</v>
      </c>
      <c r="CB119" s="13" t="str">
        <f t="shared" si="70"/>
        <v/>
      </c>
      <c r="CC119" s="4" t="str">
        <f t="shared" si="46"/>
        <v/>
      </c>
      <c r="CD119" s="13"/>
      <c r="CE119" s="2">
        <f t="shared" si="61"/>
        <v>32.5</v>
      </c>
      <c r="CF119" s="4">
        <f t="shared" si="47"/>
        <v>97.5</v>
      </c>
      <c r="CG119" s="4">
        <f t="shared" si="48"/>
        <v>-0.45</v>
      </c>
      <c r="CJ119" s="4">
        <f t="shared" si="49"/>
        <v>0</v>
      </c>
      <c r="CK119" s="13" t="str">
        <f t="shared" si="71"/>
        <v/>
      </c>
      <c r="CL119" s="4" t="str">
        <f t="shared" si="51"/>
        <v/>
      </c>
      <c r="CM119" s="13"/>
    </row>
    <row r="120">
      <c r="A120" s="2">
        <f t="shared" si="52"/>
        <v>33</v>
      </c>
      <c r="B120" s="4">
        <f t="shared" si="2"/>
        <v>99</v>
      </c>
      <c r="C120" s="4">
        <f t="shared" si="3"/>
        <v>-0.36</v>
      </c>
      <c r="D120" s="4">
        <f>151.25</f>
        <v>151.25</v>
      </c>
      <c r="E120" s="4">
        <f>152+11/16</f>
        <v>152.6875</v>
      </c>
      <c r="F120" s="4">
        <f t="shared" si="4"/>
        <v>1.4375</v>
      </c>
      <c r="G120" s="13">
        <f t="shared" si="62"/>
        <v>0.5651941653</v>
      </c>
      <c r="H120" s="4">
        <f t="shared" si="6"/>
        <v>0.03069132371</v>
      </c>
      <c r="J120" s="2">
        <f t="shared" si="53"/>
        <v>33</v>
      </c>
      <c r="K120" s="29">
        <f t="shared" si="7"/>
        <v>99</v>
      </c>
      <c r="L120" s="29">
        <f t="shared" si="8"/>
        <v>-0.36</v>
      </c>
      <c r="O120" s="4">
        <f t="shared" si="9"/>
        <v>0</v>
      </c>
      <c r="P120" s="13" t="str">
        <f t="shared" si="63"/>
        <v/>
      </c>
      <c r="Q120" s="4" t="str">
        <f t="shared" si="11"/>
        <v/>
      </c>
      <c r="S120" s="2">
        <f t="shared" si="54"/>
        <v>33</v>
      </c>
      <c r="T120" s="4">
        <f t="shared" si="12"/>
        <v>99</v>
      </c>
      <c r="U120" s="4">
        <f t="shared" si="13"/>
        <v>-0.36</v>
      </c>
      <c r="V120" s="4">
        <f>151+13/16</f>
        <v>151.8125</v>
      </c>
      <c r="W120" s="4">
        <f>152.125+1/32</f>
        <v>152.15625</v>
      </c>
      <c r="X120" s="4">
        <f t="shared" si="14"/>
        <v>0.34375</v>
      </c>
      <c r="Y120" s="13">
        <f t="shared" si="64"/>
        <v>0.2763853992</v>
      </c>
      <c r="Z120" s="4">
        <f t="shared" si="16"/>
        <v>0.02275819744</v>
      </c>
      <c r="AB120" s="2">
        <f t="shared" si="55"/>
        <v>33</v>
      </c>
      <c r="AC120" s="4">
        <f t="shared" si="17"/>
        <v>99</v>
      </c>
      <c r="AD120" s="4">
        <f t="shared" si="18"/>
        <v>-0.36</v>
      </c>
      <c r="AE120" s="4">
        <f>151-1/16</f>
        <v>150.9375</v>
      </c>
      <c r="AF120" s="2">
        <v>153.0</v>
      </c>
      <c r="AG120" s="4">
        <f t="shared" si="19"/>
        <v>2.0625</v>
      </c>
      <c r="AH120" s="13">
        <f t="shared" si="65"/>
        <v>0.6770032004</v>
      </c>
      <c r="AI120" s="4">
        <f t="shared" si="21"/>
        <v>0.02759663247</v>
      </c>
      <c r="AJ120" s="13"/>
      <c r="AK120" s="2">
        <f t="shared" si="56"/>
        <v>33</v>
      </c>
      <c r="AL120" s="4">
        <f t="shared" si="22"/>
        <v>99</v>
      </c>
      <c r="AM120" s="4">
        <f t="shared" si="23"/>
        <v>-0.36</v>
      </c>
      <c r="AN120" s="4">
        <f>150+11/16</f>
        <v>150.6875</v>
      </c>
      <c r="AO120" s="4">
        <f>153+5/16</f>
        <v>153.3125</v>
      </c>
      <c r="AP120" s="4">
        <f t="shared" si="24"/>
        <v>2.625</v>
      </c>
      <c r="AQ120" s="13">
        <f t="shared" si="66"/>
        <v>0.771844985</v>
      </c>
      <c r="AR120" s="4">
        <f t="shared" si="26"/>
        <v>0.02204859681</v>
      </c>
      <c r="AS120" s="13"/>
      <c r="AT120" s="2">
        <f t="shared" si="57"/>
        <v>33</v>
      </c>
      <c r="AU120" s="4">
        <f t="shared" si="27"/>
        <v>99</v>
      </c>
      <c r="AV120" s="4">
        <f t="shared" si="28"/>
        <v>-0.42</v>
      </c>
      <c r="AW120" s="4">
        <f>150.5-1/32</f>
        <v>150.46875</v>
      </c>
      <c r="AX120" s="2">
        <v>153.5</v>
      </c>
      <c r="AY120" s="4">
        <f t="shared" si="29"/>
        <v>3.03125</v>
      </c>
      <c r="AZ120" s="13">
        <f t="shared" si="67"/>
        <v>0.8207381501</v>
      </c>
      <c r="BA120" s="4">
        <f t="shared" si="31"/>
        <v>0.02163157893</v>
      </c>
      <c r="BB120" s="13"/>
      <c r="BC120" s="2">
        <f t="shared" si="58"/>
        <v>33</v>
      </c>
      <c r="BD120" s="4">
        <f t="shared" si="32"/>
        <v>99</v>
      </c>
      <c r="BE120" s="4">
        <f t="shared" si="33"/>
        <v>-0.42</v>
      </c>
      <c r="BF120" s="4">
        <f>150.375-1/32</f>
        <v>150.34375</v>
      </c>
      <c r="BG120" s="4">
        <f>153.625-1/32</f>
        <v>153.59375</v>
      </c>
      <c r="BH120" s="4">
        <f t="shared" si="34"/>
        <v>3.25</v>
      </c>
      <c r="BI120" s="13">
        <f t="shared" si="68"/>
        <v>0.8498365856</v>
      </c>
      <c r="BJ120" s="4">
        <f t="shared" si="36"/>
        <v>0.01895601436</v>
      </c>
      <c r="BK120" s="13"/>
      <c r="BL120" s="2">
        <f t="shared" si="59"/>
        <v>33</v>
      </c>
      <c r="BM120" s="4">
        <f t="shared" si="37"/>
        <v>99</v>
      </c>
      <c r="BN120" s="4">
        <f t="shared" si="38"/>
        <v>-0.42</v>
      </c>
      <c r="BO120" s="4">
        <f>150.25</f>
        <v>150.25</v>
      </c>
      <c r="BP120" s="4">
        <f>153.75-1/32</f>
        <v>153.71875</v>
      </c>
      <c r="BQ120" s="4">
        <f t="shared" si="39"/>
        <v>3.46875</v>
      </c>
      <c r="BR120" s="13">
        <f t="shared" si="69"/>
        <v>0.8779711461</v>
      </c>
      <c r="BS120" s="4">
        <f t="shared" si="41"/>
        <v>0.0157521015</v>
      </c>
      <c r="BT120" s="25"/>
      <c r="BU120" s="25"/>
      <c r="BV120" s="2">
        <f t="shared" si="60"/>
        <v>33</v>
      </c>
      <c r="BW120" s="4">
        <f t="shared" si="42"/>
        <v>99</v>
      </c>
      <c r="BX120" s="4">
        <f t="shared" si="43"/>
        <v>-0.48</v>
      </c>
      <c r="BY120" s="4">
        <f>150.625+1/32</f>
        <v>150.65625</v>
      </c>
      <c r="BZ120" s="4">
        <f>153.25</f>
        <v>153.25</v>
      </c>
      <c r="CA120" s="4">
        <f t="shared" si="44"/>
        <v>2.59375</v>
      </c>
      <c r="CB120" s="13">
        <f t="shared" si="70"/>
        <v>0.767236914</v>
      </c>
      <c r="CC120" s="4">
        <f t="shared" si="46"/>
        <v>0.03068280906</v>
      </c>
      <c r="CD120" s="13"/>
      <c r="CE120" s="2">
        <f t="shared" si="61"/>
        <v>33</v>
      </c>
      <c r="CF120" s="4">
        <f t="shared" si="47"/>
        <v>99</v>
      </c>
      <c r="CG120" s="4">
        <f t="shared" si="48"/>
        <v>-0.48</v>
      </c>
      <c r="CH120" s="4">
        <f>150.5-1/32</f>
        <v>150.46875</v>
      </c>
      <c r="CI120" s="4">
        <f>153.5-1/32</f>
        <v>153.46875</v>
      </c>
      <c r="CJ120" s="4">
        <f t="shared" si="49"/>
        <v>3</v>
      </c>
      <c r="CK120" s="13">
        <f t="shared" si="71"/>
        <v>0.8164965809</v>
      </c>
      <c r="CL120" s="4">
        <f t="shared" si="51"/>
        <v>0.02563027417</v>
      </c>
      <c r="CM120" s="13"/>
    </row>
    <row r="121">
      <c r="A121" s="2">
        <f t="shared" si="52"/>
        <v>33.5</v>
      </c>
      <c r="B121" s="4">
        <f t="shared" si="2"/>
        <v>100.5</v>
      </c>
      <c r="C121" s="4">
        <f t="shared" si="3"/>
        <v>-0.39</v>
      </c>
      <c r="F121" s="4">
        <f t="shared" si="4"/>
        <v>0</v>
      </c>
      <c r="G121" s="13" t="str">
        <f t="shared" si="62"/>
        <v/>
      </c>
      <c r="H121" s="4" t="str">
        <f t="shared" si="6"/>
        <v/>
      </c>
      <c r="J121" s="2">
        <f t="shared" si="53"/>
        <v>33.5</v>
      </c>
      <c r="K121" s="29">
        <f t="shared" si="7"/>
        <v>100.5</v>
      </c>
      <c r="L121" s="29">
        <f t="shared" si="8"/>
        <v>-0.39</v>
      </c>
      <c r="O121" s="4">
        <f t="shared" si="9"/>
        <v>0</v>
      </c>
      <c r="P121" s="13" t="str">
        <f t="shared" si="63"/>
        <v/>
      </c>
      <c r="Q121" s="4" t="str">
        <f t="shared" si="11"/>
        <v/>
      </c>
      <c r="S121" s="2">
        <f t="shared" si="54"/>
        <v>33.5</v>
      </c>
      <c r="T121" s="4">
        <f t="shared" si="12"/>
        <v>100.5</v>
      </c>
      <c r="U121" s="4">
        <f t="shared" si="13"/>
        <v>-0.39</v>
      </c>
      <c r="X121" s="4">
        <f t="shared" si="14"/>
        <v>0</v>
      </c>
      <c r="Y121" s="13" t="str">
        <f t="shared" si="64"/>
        <v/>
      </c>
      <c r="Z121" s="4" t="str">
        <f t="shared" si="16"/>
        <v/>
      </c>
      <c r="AB121" s="2">
        <f t="shared" si="55"/>
        <v>33.5</v>
      </c>
      <c r="AC121" s="4">
        <f t="shared" si="17"/>
        <v>100.5</v>
      </c>
      <c r="AD121" s="4">
        <f t="shared" si="18"/>
        <v>-0.39</v>
      </c>
      <c r="AG121" s="4">
        <f t="shared" si="19"/>
        <v>0</v>
      </c>
      <c r="AH121" s="13" t="str">
        <f t="shared" si="65"/>
        <v/>
      </c>
      <c r="AI121" s="4" t="str">
        <f t="shared" si="21"/>
        <v/>
      </c>
      <c r="AJ121" s="13"/>
      <c r="AK121" s="2">
        <f t="shared" si="56"/>
        <v>33.5</v>
      </c>
      <c r="AL121" s="4">
        <f t="shared" si="22"/>
        <v>100.5</v>
      </c>
      <c r="AM121" s="4">
        <f t="shared" si="23"/>
        <v>-0.39</v>
      </c>
      <c r="AP121" s="4">
        <f t="shared" si="24"/>
        <v>0</v>
      </c>
      <c r="AQ121" s="13" t="str">
        <f t="shared" si="66"/>
        <v/>
      </c>
      <c r="AR121" s="4" t="str">
        <f t="shared" si="26"/>
        <v/>
      </c>
      <c r="AS121" s="13"/>
      <c r="AT121" s="2">
        <f t="shared" si="57"/>
        <v>33.5</v>
      </c>
      <c r="AU121" s="4">
        <f t="shared" si="27"/>
        <v>100.5</v>
      </c>
      <c r="AV121" s="4">
        <f t="shared" si="28"/>
        <v>-0.45</v>
      </c>
      <c r="AY121" s="4">
        <f t="shared" si="29"/>
        <v>0</v>
      </c>
      <c r="AZ121" s="13" t="str">
        <f t="shared" si="67"/>
        <v/>
      </c>
      <c r="BA121" s="4" t="str">
        <f t="shared" si="31"/>
        <v/>
      </c>
      <c r="BB121" s="13"/>
      <c r="BC121" s="2">
        <f t="shared" si="58"/>
        <v>33.5</v>
      </c>
      <c r="BD121" s="4">
        <f t="shared" si="32"/>
        <v>100.5</v>
      </c>
      <c r="BE121" s="4">
        <f t="shared" si="33"/>
        <v>-0.45</v>
      </c>
      <c r="BH121" s="4">
        <f t="shared" si="34"/>
        <v>0</v>
      </c>
      <c r="BI121" s="13" t="str">
        <f t="shared" si="68"/>
        <v/>
      </c>
      <c r="BJ121" s="4" t="str">
        <f t="shared" si="36"/>
        <v/>
      </c>
      <c r="BK121" s="13"/>
      <c r="BL121" s="2">
        <f t="shared" si="59"/>
        <v>33.5</v>
      </c>
      <c r="BM121" s="4">
        <f t="shared" si="37"/>
        <v>100.5</v>
      </c>
      <c r="BN121" s="4">
        <f t="shared" si="38"/>
        <v>-0.45</v>
      </c>
      <c r="BQ121" s="4">
        <f t="shared" si="39"/>
        <v>0</v>
      </c>
      <c r="BR121" s="13" t="str">
        <f t="shared" si="69"/>
        <v/>
      </c>
      <c r="BS121" s="4" t="str">
        <f t="shared" si="41"/>
        <v/>
      </c>
      <c r="BT121" s="25"/>
      <c r="BU121" s="25"/>
      <c r="BV121" s="2">
        <f t="shared" si="60"/>
        <v>33.5</v>
      </c>
      <c r="BW121" s="4">
        <f t="shared" si="42"/>
        <v>100.5</v>
      </c>
      <c r="BX121" s="4">
        <f t="shared" si="43"/>
        <v>-0.51</v>
      </c>
      <c r="CA121" s="4">
        <f t="shared" si="44"/>
        <v>0</v>
      </c>
      <c r="CB121" s="13" t="str">
        <f t="shared" si="70"/>
        <v/>
      </c>
      <c r="CC121" s="4" t="str">
        <f t="shared" si="46"/>
        <v/>
      </c>
      <c r="CD121" s="13"/>
      <c r="CE121" s="2">
        <f t="shared" si="61"/>
        <v>33.5</v>
      </c>
      <c r="CF121" s="4">
        <f t="shared" si="47"/>
        <v>100.5</v>
      </c>
      <c r="CG121" s="4">
        <f t="shared" si="48"/>
        <v>-0.51</v>
      </c>
      <c r="CJ121" s="4">
        <f t="shared" si="49"/>
        <v>0</v>
      </c>
      <c r="CK121" s="13" t="str">
        <f t="shared" si="71"/>
        <v/>
      </c>
      <c r="CL121" s="4" t="str">
        <f t="shared" si="51"/>
        <v/>
      </c>
      <c r="CM121" s="13"/>
    </row>
    <row r="122">
      <c r="A122" s="2">
        <f t="shared" si="52"/>
        <v>34</v>
      </c>
      <c r="B122" s="4">
        <f t="shared" si="2"/>
        <v>102</v>
      </c>
      <c r="C122" s="4">
        <f t="shared" si="3"/>
        <v>-0.42</v>
      </c>
      <c r="F122" s="4">
        <f t="shared" si="4"/>
        <v>0</v>
      </c>
      <c r="G122" s="13" t="str">
        <f t="shared" si="62"/>
        <v/>
      </c>
      <c r="H122" s="4" t="str">
        <f t="shared" si="6"/>
        <v/>
      </c>
      <c r="J122" s="2">
        <f t="shared" si="53"/>
        <v>34</v>
      </c>
      <c r="K122" s="29">
        <f t="shared" si="7"/>
        <v>102</v>
      </c>
      <c r="L122" s="29">
        <f t="shared" si="8"/>
        <v>-0.42</v>
      </c>
      <c r="O122" s="4">
        <f t="shared" si="9"/>
        <v>0</v>
      </c>
      <c r="P122" s="13" t="str">
        <f t="shared" si="63"/>
        <v/>
      </c>
      <c r="Q122" s="4" t="str">
        <f t="shared" si="11"/>
        <v/>
      </c>
      <c r="S122" s="2">
        <f t="shared" si="54"/>
        <v>34</v>
      </c>
      <c r="T122" s="4">
        <f t="shared" si="12"/>
        <v>102</v>
      </c>
      <c r="U122" s="4">
        <f t="shared" si="13"/>
        <v>-0.42</v>
      </c>
      <c r="V122" s="4">
        <f>151.75</f>
        <v>151.75</v>
      </c>
      <c r="W122" s="2">
        <v>152.25</v>
      </c>
      <c r="X122" s="4">
        <f t="shared" si="14"/>
        <v>0.5</v>
      </c>
      <c r="Y122" s="13">
        <f t="shared" si="64"/>
        <v>0.3333333333</v>
      </c>
      <c r="Z122" s="4">
        <f t="shared" si="16"/>
        <v>0.03116436232</v>
      </c>
      <c r="AB122" s="2">
        <f t="shared" si="55"/>
        <v>34</v>
      </c>
      <c r="AC122" s="4">
        <f t="shared" si="17"/>
        <v>102</v>
      </c>
      <c r="AD122" s="4">
        <f t="shared" si="18"/>
        <v>-0.42</v>
      </c>
      <c r="AE122" s="4">
        <f>150.875+1/32</f>
        <v>150.90625</v>
      </c>
      <c r="AF122" s="4">
        <f>153+1/32</f>
        <v>153.03125</v>
      </c>
      <c r="AG122" s="4">
        <f t="shared" si="19"/>
        <v>2.125</v>
      </c>
      <c r="AH122" s="13">
        <f t="shared" si="65"/>
        <v>0.6871842709</v>
      </c>
      <c r="AI122" s="4">
        <f t="shared" si="21"/>
        <v>0.03185673206</v>
      </c>
      <c r="AJ122" s="13"/>
      <c r="AK122" s="2">
        <f t="shared" si="56"/>
        <v>34</v>
      </c>
      <c r="AL122" s="4">
        <f t="shared" si="22"/>
        <v>102</v>
      </c>
      <c r="AM122" s="4">
        <f t="shared" si="23"/>
        <v>-0.42</v>
      </c>
      <c r="AN122" s="4">
        <f>150.625</f>
        <v>150.625</v>
      </c>
      <c r="AO122" s="4">
        <f>153+5/16</f>
        <v>153.3125</v>
      </c>
      <c r="AP122" s="4">
        <f t="shared" si="24"/>
        <v>2.6875</v>
      </c>
      <c r="AQ122" s="13">
        <f t="shared" si="66"/>
        <v>0.7809795631</v>
      </c>
      <c r="AR122" s="4">
        <f t="shared" si="26"/>
        <v>0.02549163298</v>
      </c>
      <c r="AS122" s="13"/>
      <c r="AT122" s="2">
        <f t="shared" si="57"/>
        <v>34</v>
      </c>
      <c r="AU122" s="4">
        <f t="shared" si="27"/>
        <v>102</v>
      </c>
      <c r="AV122" s="4">
        <f t="shared" si="28"/>
        <v>-0.48</v>
      </c>
      <c r="AW122" s="4">
        <f>150+7/16</f>
        <v>150.4375</v>
      </c>
      <c r="AX122" s="2">
        <v>153.5</v>
      </c>
      <c r="AY122" s="4">
        <f t="shared" si="29"/>
        <v>3.0625</v>
      </c>
      <c r="AZ122" s="13">
        <f t="shared" si="67"/>
        <v>0.8249579114</v>
      </c>
      <c r="BA122" s="4">
        <f t="shared" si="31"/>
        <v>0.02471299062</v>
      </c>
      <c r="BB122" s="13"/>
      <c r="BC122" s="2">
        <f t="shared" si="58"/>
        <v>34</v>
      </c>
      <c r="BD122" s="4">
        <f t="shared" si="32"/>
        <v>102</v>
      </c>
      <c r="BE122" s="4">
        <f t="shared" si="33"/>
        <v>-0.48</v>
      </c>
      <c r="BF122" s="4">
        <f>150+5/16</f>
        <v>150.3125</v>
      </c>
      <c r="BG122" s="2">
        <v>153.625</v>
      </c>
      <c r="BH122" s="4">
        <f t="shared" si="34"/>
        <v>3.3125</v>
      </c>
      <c r="BI122" s="13">
        <f t="shared" si="68"/>
        <v>0.8579691784</v>
      </c>
      <c r="BJ122" s="4">
        <f t="shared" si="36"/>
        <v>0.02112844931</v>
      </c>
      <c r="BK122" s="13"/>
      <c r="BL122" s="2">
        <f t="shared" si="59"/>
        <v>34</v>
      </c>
      <c r="BM122" s="4">
        <f t="shared" si="37"/>
        <v>102</v>
      </c>
      <c r="BN122" s="4">
        <f t="shared" si="38"/>
        <v>-0.48</v>
      </c>
      <c r="BO122" s="4">
        <f>150.25</f>
        <v>150.25</v>
      </c>
      <c r="BP122" s="4">
        <f>153.75-1/32</f>
        <v>153.71875</v>
      </c>
      <c r="BQ122" s="4">
        <f t="shared" si="39"/>
        <v>3.46875</v>
      </c>
      <c r="BR122" s="13">
        <f t="shared" si="69"/>
        <v>0.8779711461</v>
      </c>
      <c r="BS122" s="4">
        <f t="shared" si="41"/>
        <v>0.01817550173</v>
      </c>
      <c r="BT122" s="25"/>
      <c r="BU122" s="25"/>
      <c r="BV122" s="2">
        <f t="shared" si="60"/>
        <v>34</v>
      </c>
      <c r="BW122" s="4">
        <f t="shared" si="42"/>
        <v>102</v>
      </c>
      <c r="BX122" s="4">
        <f t="shared" si="43"/>
        <v>-0.54</v>
      </c>
      <c r="BY122" s="4">
        <f>150.625</f>
        <v>150.625</v>
      </c>
      <c r="BZ122" s="4">
        <f>153.25+1/32</f>
        <v>153.28125</v>
      </c>
      <c r="CA122" s="4">
        <f t="shared" si="44"/>
        <v>2.65625</v>
      </c>
      <c r="CB122" s="13">
        <f t="shared" si="70"/>
        <v>0.7764257076</v>
      </c>
      <c r="CC122" s="4">
        <f t="shared" si="46"/>
        <v>0.03382712927</v>
      </c>
      <c r="CD122" s="13"/>
      <c r="CE122" s="2">
        <f t="shared" si="61"/>
        <v>34</v>
      </c>
      <c r="CF122" s="4">
        <f t="shared" si="47"/>
        <v>102</v>
      </c>
      <c r="CG122" s="4">
        <f t="shared" si="48"/>
        <v>-0.54</v>
      </c>
      <c r="CH122" s="4">
        <f>150.5-1/32</f>
        <v>150.46875</v>
      </c>
      <c r="CI122" s="4">
        <f>153.5-1/32</f>
        <v>153.46875</v>
      </c>
      <c r="CJ122" s="4">
        <f t="shared" si="49"/>
        <v>3</v>
      </c>
      <c r="CK122" s="13">
        <f t="shared" si="71"/>
        <v>0.8164965809</v>
      </c>
      <c r="CL122" s="4">
        <f t="shared" si="51"/>
        <v>0.02880711895</v>
      </c>
      <c r="CM122" s="13"/>
    </row>
    <row r="123">
      <c r="A123" s="2">
        <f t="shared" si="52"/>
        <v>34.5</v>
      </c>
      <c r="B123" s="4">
        <f t="shared" si="2"/>
        <v>103.5</v>
      </c>
      <c r="C123" s="4">
        <f t="shared" si="3"/>
        <v>-0.45</v>
      </c>
      <c r="F123" s="4">
        <f t="shared" si="4"/>
        <v>0</v>
      </c>
      <c r="G123" s="13" t="str">
        <f t="shared" si="62"/>
        <v/>
      </c>
      <c r="H123" s="4" t="str">
        <f t="shared" si="6"/>
        <v/>
      </c>
      <c r="J123" s="2">
        <f t="shared" si="53"/>
        <v>34.5</v>
      </c>
      <c r="K123" s="29">
        <f t="shared" si="7"/>
        <v>103.5</v>
      </c>
      <c r="L123" s="29">
        <f t="shared" si="8"/>
        <v>-0.45</v>
      </c>
      <c r="O123" s="4">
        <f t="shared" si="9"/>
        <v>0</v>
      </c>
      <c r="P123" s="13" t="str">
        <f t="shared" si="63"/>
        <v/>
      </c>
      <c r="Q123" s="4" t="str">
        <f t="shared" si="11"/>
        <v/>
      </c>
      <c r="S123" s="2">
        <f t="shared" si="54"/>
        <v>34.5</v>
      </c>
      <c r="T123" s="4">
        <f t="shared" si="12"/>
        <v>103.5</v>
      </c>
      <c r="U123" s="4">
        <f t="shared" si="13"/>
        <v>-0.45</v>
      </c>
      <c r="X123" s="4">
        <f t="shared" si="14"/>
        <v>0</v>
      </c>
      <c r="Y123" s="13" t="str">
        <f t="shared" si="64"/>
        <v/>
      </c>
      <c r="Z123" s="4" t="str">
        <f t="shared" si="16"/>
        <v/>
      </c>
      <c r="AB123" s="2">
        <f t="shared" si="55"/>
        <v>34.5</v>
      </c>
      <c r="AC123" s="4">
        <f t="shared" si="17"/>
        <v>103.5</v>
      </c>
      <c r="AD123" s="4">
        <f t="shared" si="18"/>
        <v>-0.45</v>
      </c>
      <c r="AG123" s="4">
        <f t="shared" si="19"/>
        <v>0</v>
      </c>
      <c r="AH123" s="13" t="str">
        <f t="shared" si="65"/>
        <v/>
      </c>
      <c r="AI123" s="4" t="str">
        <f t="shared" si="21"/>
        <v/>
      </c>
      <c r="AJ123" s="13"/>
      <c r="AK123" s="2">
        <f t="shared" si="56"/>
        <v>34.5</v>
      </c>
      <c r="AL123" s="4">
        <f t="shared" si="22"/>
        <v>103.5</v>
      </c>
      <c r="AM123" s="4">
        <f t="shared" si="23"/>
        <v>-0.45</v>
      </c>
      <c r="AP123" s="4">
        <f t="shared" si="24"/>
        <v>0</v>
      </c>
      <c r="AQ123" s="13" t="str">
        <f t="shared" si="66"/>
        <v/>
      </c>
      <c r="AR123" s="4" t="str">
        <f t="shared" si="26"/>
        <v/>
      </c>
      <c r="AS123" s="13"/>
      <c r="AT123" s="2">
        <f t="shared" si="57"/>
        <v>34.5</v>
      </c>
      <c r="AU123" s="4">
        <f t="shared" si="27"/>
        <v>103.5</v>
      </c>
      <c r="AV123" s="4">
        <f t="shared" si="28"/>
        <v>-0.51</v>
      </c>
      <c r="AY123" s="4">
        <f t="shared" si="29"/>
        <v>0</v>
      </c>
      <c r="AZ123" s="13" t="str">
        <f t="shared" si="67"/>
        <v/>
      </c>
      <c r="BA123" s="4" t="str">
        <f t="shared" si="31"/>
        <v/>
      </c>
      <c r="BB123" s="13"/>
      <c r="BC123" s="2">
        <f t="shared" si="58"/>
        <v>34.5</v>
      </c>
      <c r="BD123" s="4">
        <f t="shared" si="32"/>
        <v>103.5</v>
      </c>
      <c r="BE123" s="4">
        <f t="shared" si="33"/>
        <v>-0.51</v>
      </c>
      <c r="BH123" s="4">
        <f t="shared" si="34"/>
        <v>0</v>
      </c>
      <c r="BI123" s="13" t="str">
        <f t="shared" si="68"/>
        <v/>
      </c>
      <c r="BJ123" s="4" t="str">
        <f t="shared" si="36"/>
        <v/>
      </c>
      <c r="BK123" s="13"/>
      <c r="BL123" s="2">
        <f t="shared" si="59"/>
        <v>34.5</v>
      </c>
      <c r="BM123" s="4">
        <f t="shared" si="37"/>
        <v>103.5</v>
      </c>
      <c r="BN123" s="4">
        <f t="shared" si="38"/>
        <v>-0.51</v>
      </c>
      <c r="BQ123" s="4">
        <f t="shared" si="39"/>
        <v>0</v>
      </c>
      <c r="BR123" s="13" t="str">
        <f t="shared" si="69"/>
        <v/>
      </c>
      <c r="BS123" s="4" t="str">
        <f t="shared" si="41"/>
        <v/>
      </c>
      <c r="BT123" s="25"/>
      <c r="BU123" s="25"/>
      <c r="BV123" s="2">
        <f t="shared" si="60"/>
        <v>34.5</v>
      </c>
      <c r="BW123" s="4">
        <f t="shared" si="42"/>
        <v>103.5</v>
      </c>
      <c r="BX123" s="4">
        <f t="shared" si="43"/>
        <v>-0.57</v>
      </c>
      <c r="CA123" s="4">
        <f t="shared" si="44"/>
        <v>0</v>
      </c>
      <c r="CB123" s="13" t="str">
        <f t="shared" si="70"/>
        <v/>
      </c>
      <c r="CC123" s="4" t="str">
        <f t="shared" si="46"/>
        <v/>
      </c>
      <c r="CD123" s="13"/>
      <c r="CE123" s="2">
        <f t="shared" si="61"/>
        <v>34.5</v>
      </c>
      <c r="CF123" s="4">
        <f t="shared" si="47"/>
        <v>103.5</v>
      </c>
      <c r="CG123" s="4">
        <f t="shared" si="48"/>
        <v>-0.57</v>
      </c>
      <c r="CJ123" s="4">
        <f t="shared" si="49"/>
        <v>0</v>
      </c>
      <c r="CK123" s="13" t="str">
        <f t="shared" si="71"/>
        <v/>
      </c>
      <c r="CL123" s="4" t="str">
        <f t="shared" si="51"/>
        <v/>
      </c>
      <c r="CM123" s="13"/>
    </row>
    <row r="124">
      <c r="A124" s="2">
        <f t="shared" si="52"/>
        <v>35</v>
      </c>
      <c r="B124" s="4">
        <f t="shared" si="2"/>
        <v>105</v>
      </c>
      <c r="C124" s="4">
        <f t="shared" si="3"/>
        <v>-0.48</v>
      </c>
      <c r="F124" s="4">
        <f t="shared" si="4"/>
        <v>0</v>
      </c>
      <c r="G124" s="13" t="str">
        <f t="shared" si="62"/>
        <v/>
      </c>
      <c r="H124" s="4" t="str">
        <f t="shared" si="6"/>
        <v/>
      </c>
      <c r="J124" s="2">
        <f t="shared" si="53"/>
        <v>35</v>
      </c>
      <c r="K124" s="29">
        <f t="shared" si="7"/>
        <v>105</v>
      </c>
      <c r="L124" s="29">
        <f t="shared" si="8"/>
        <v>-0.48</v>
      </c>
      <c r="O124" s="4">
        <f t="shared" si="9"/>
        <v>0</v>
      </c>
      <c r="P124" s="13" t="str">
        <f t="shared" si="63"/>
        <v/>
      </c>
      <c r="Q124" s="4" t="str">
        <f t="shared" si="11"/>
        <v/>
      </c>
      <c r="S124" s="2">
        <f t="shared" si="54"/>
        <v>35</v>
      </c>
      <c r="T124" s="4">
        <f t="shared" si="12"/>
        <v>105</v>
      </c>
      <c r="U124" s="4">
        <f t="shared" si="13"/>
        <v>-0.48</v>
      </c>
      <c r="V124" s="4">
        <f>151+9/16</f>
        <v>151.5625</v>
      </c>
      <c r="W124" s="4">
        <f>152.375+1/32</f>
        <v>152.40625</v>
      </c>
      <c r="X124" s="4">
        <f t="shared" si="14"/>
        <v>0.84375</v>
      </c>
      <c r="Y124" s="13">
        <f t="shared" si="64"/>
        <v>0.4330127019</v>
      </c>
      <c r="Z124" s="4">
        <f t="shared" si="16"/>
        <v>0.0398063848</v>
      </c>
      <c r="AB124" s="2">
        <f t="shared" si="55"/>
        <v>35</v>
      </c>
      <c r="AC124" s="4">
        <f t="shared" si="17"/>
        <v>105</v>
      </c>
      <c r="AD124" s="4">
        <f t="shared" si="18"/>
        <v>-0.48</v>
      </c>
      <c r="AE124" s="4">
        <f>150+13/16</f>
        <v>150.8125</v>
      </c>
      <c r="AF124" s="4">
        <f>153.125</f>
        <v>153.125</v>
      </c>
      <c r="AG124" s="4">
        <f t="shared" si="19"/>
        <v>2.3125</v>
      </c>
      <c r="AH124" s="13">
        <f t="shared" si="65"/>
        <v>0.7168604389</v>
      </c>
      <c r="AI124" s="4">
        <f t="shared" si="21"/>
        <v>0.03538257766</v>
      </c>
      <c r="AJ124" s="13"/>
      <c r="AK124" s="2">
        <f t="shared" si="56"/>
        <v>35</v>
      </c>
      <c r="AL124" s="4">
        <f t="shared" si="22"/>
        <v>105</v>
      </c>
      <c r="AM124" s="4">
        <f t="shared" si="23"/>
        <v>-0.48</v>
      </c>
      <c r="AN124" s="4">
        <f>150.625</f>
        <v>150.625</v>
      </c>
      <c r="AO124" s="2">
        <v>153.375</v>
      </c>
      <c r="AP124" s="4">
        <f t="shared" si="24"/>
        <v>2.75</v>
      </c>
      <c r="AQ124" s="13">
        <f t="shared" si="66"/>
        <v>0.7900085285</v>
      </c>
      <c r="AR124" s="4">
        <f t="shared" si="26"/>
        <v>0.02855157869</v>
      </c>
      <c r="AS124" s="13"/>
      <c r="AT124" s="2">
        <f t="shared" si="57"/>
        <v>35</v>
      </c>
      <c r="AU124" s="4">
        <f t="shared" si="27"/>
        <v>105</v>
      </c>
      <c r="AV124" s="4">
        <f t="shared" si="28"/>
        <v>-0.54</v>
      </c>
      <c r="AW124" s="4">
        <f>150.375</f>
        <v>150.375</v>
      </c>
      <c r="AX124" s="4">
        <f>153+9/16</f>
        <v>153.5625</v>
      </c>
      <c r="AY124" s="4">
        <f t="shared" si="29"/>
        <v>3.1875</v>
      </c>
      <c r="AZ124" s="13">
        <f t="shared" si="67"/>
        <v>0.8416254115</v>
      </c>
      <c r="BA124" s="4">
        <f t="shared" si="31"/>
        <v>0.02663269835</v>
      </c>
      <c r="BB124" s="13"/>
      <c r="BC124" s="2">
        <f t="shared" si="58"/>
        <v>35</v>
      </c>
      <c r="BD124" s="4">
        <f t="shared" si="32"/>
        <v>105</v>
      </c>
      <c r="BE124" s="4">
        <f t="shared" si="33"/>
        <v>-0.54</v>
      </c>
      <c r="BF124" s="4">
        <f>150+5/16</f>
        <v>150.3125</v>
      </c>
      <c r="BG124" s="4">
        <f>153.625+1/32</f>
        <v>153.65625</v>
      </c>
      <c r="BH124" s="4">
        <f t="shared" si="34"/>
        <v>3.34375</v>
      </c>
      <c r="BI124" s="13">
        <f t="shared" si="68"/>
        <v>0.8620067027</v>
      </c>
      <c r="BJ124" s="4">
        <f t="shared" si="36"/>
        <v>0.0231332102</v>
      </c>
      <c r="BK124" s="13"/>
      <c r="BL124" s="2">
        <f t="shared" si="59"/>
        <v>35</v>
      </c>
      <c r="BM124" s="4">
        <f t="shared" si="37"/>
        <v>105</v>
      </c>
      <c r="BN124" s="4">
        <f t="shared" si="38"/>
        <v>-0.54</v>
      </c>
      <c r="BO124" s="4">
        <f>150+3/16</f>
        <v>150.1875</v>
      </c>
      <c r="BP124" s="2">
        <v>153.75</v>
      </c>
      <c r="BQ124" s="4">
        <f t="shared" si="39"/>
        <v>3.5625</v>
      </c>
      <c r="BR124" s="13">
        <f t="shared" si="69"/>
        <v>0.889756521</v>
      </c>
      <c r="BS124" s="4">
        <f t="shared" si="41"/>
        <v>0.01967793198</v>
      </c>
      <c r="BT124" s="25"/>
      <c r="BU124" s="25"/>
      <c r="BV124" s="2">
        <f t="shared" si="60"/>
        <v>35</v>
      </c>
      <c r="BW124" s="4">
        <f t="shared" si="42"/>
        <v>105</v>
      </c>
      <c r="BX124" s="4">
        <f t="shared" si="43"/>
        <v>-0.6</v>
      </c>
      <c r="BY124" s="4">
        <f>150+9/16</f>
        <v>150.5625</v>
      </c>
      <c r="BZ124" s="4">
        <f>153+5/16</f>
        <v>153.3125</v>
      </c>
      <c r="CA124" s="4">
        <f t="shared" si="44"/>
        <v>2.75</v>
      </c>
      <c r="CB124" s="13">
        <f t="shared" si="70"/>
        <v>0.7900085285</v>
      </c>
      <c r="CC124" s="4">
        <f t="shared" si="46"/>
        <v>0.03643147906</v>
      </c>
      <c r="CD124" s="13"/>
      <c r="CE124" s="2">
        <f t="shared" si="61"/>
        <v>35</v>
      </c>
      <c r="CF124" s="4">
        <f t="shared" si="47"/>
        <v>105</v>
      </c>
      <c r="CG124" s="4">
        <f t="shared" si="48"/>
        <v>-0.6</v>
      </c>
      <c r="CH124" s="4">
        <f>150+7/16</f>
        <v>150.4375</v>
      </c>
      <c r="CI124" s="4">
        <f>153.5</f>
        <v>153.5</v>
      </c>
      <c r="CJ124" s="4">
        <f t="shared" si="49"/>
        <v>3.0625</v>
      </c>
      <c r="CK124" s="13">
        <f t="shared" si="71"/>
        <v>0.8249579114</v>
      </c>
      <c r="CL124" s="4">
        <f t="shared" si="51"/>
        <v>0.03158234937</v>
      </c>
      <c r="CM124" s="13"/>
    </row>
    <row r="125">
      <c r="A125" s="2">
        <f t="shared" si="52"/>
        <v>35.5</v>
      </c>
      <c r="B125" s="4">
        <f t="shared" si="2"/>
        <v>106.5</v>
      </c>
      <c r="C125" s="4">
        <f t="shared" si="3"/>
        <v>-0.51</v>
      </c>
      <c r="F125" s="4">
        <f t="shared" si="4"/>
        <v>0</v>
      </c>
      <c r="G125" s="13" t="str">
        <f t="shared" si="62"/>
        <v/>
      </c>
      <c r="H125" s="4" t="str">
        <f t="shared" si="6"/>
        <v/>
      </c>
      <c r="J125" s="2">
        <f t="shared" si="53"/>
        <v>35.5</v>
      </c>
      <c r="K125" s="29">
        <f t="shared" si="7"/>
        <v>106.5</v>
      </c>
      <c r="L125" s="29">
        <f t="shared" si="8"/>
        <v>-0.51</v>
      </c>
      <c r="O125" s="4">
        <f t="shared" si="9"/>
        <v>0</v>
      </c>
      <c r="P125" s="13" t="str">
        <f t="shared" si="63"/>
        <v/>
      </c>
      <c r="Q125" s="4" t="str">
        <f t="shared" si="11"/>
        <v/>
      </c>
      <c r="S125" s="2">
        <f t="shared" si="54"/>
        <v>35.5</v>
      </c>
      <c r="T125" s="4">
        <f t="shared" si="12"/>
        <v>106.5</v>
      </c>
      <c r="U125" s="4">
        <f t="shared" si="13"/>
        <v>-0.51</v>
      </c>
      <c r="X125" s="4">
        <f t="shared" si="14"/>
        <v>0</v>
      </c>
      <c r="Y125" s="13" t="str">
        <f t="shared" si="64"/>
        <v/>
      </c>
      <c r="Z125" s="4" t="str">
        <f t="shared" si="16"/>
        <v/>
      </c>
      <c r="AB125" s="2">
        <f t="shared" si="55"/>
        <v>35.5</v>
      </c>
      <c r="AC125" s="4">
        <f t="shared" si="17"/>
        <v>106.5</v>
      </c>
      <c r="AD125" s="4">
        <f t="shared" si="18"/>
        <v>-0.51</v>
      </c>
      <c r="AG125" s="4">
        <f t="shared" si="19"/>
        <v>0</v>
      </c>
      <c r="AH125" s="13" t="str">
        <f t="shared" si="65"/>
        <v/>
      </c>
      <c r="AI125" s="4" t="str">
        <f t="shared" si="21"/>
        <v/>
      </c>
      <c r="AJ125" s="13"/>
      <c r="AK125" s="2">
        <f t="shared" si="56"/>
        <v>35.5</v>
      </c>
      <c r="AL125" s="4">
        <f t="shared" si="22"/>
        <v>106.5</v>
      </c>
      <c r="AM125" s="4">
        <f t="shared" si="23"/>
        <v>-0.51</v>
      </c>
      <c r="AP125" s="4">
        <f t="shared" si="24"/>
        <v>0</v>
      </c>
      <c r="AQ125" s="13" t="str">
        <f t="shared" si="66"/>
        <v/>
      </c>
      <c r="AR125" s="4" t="str">
        <f t="shared" si="26"/>
        <v/>
      </c>
      <c r="AS125" s="13"/>
      <c r="AT125" s="2">
        <f t="shared" si="57"/>
        <v>35.5</v>
      </c>
      <c r="AU125" s="4">
        <f t="shared" si="27"/>
        <v>106.5</v>
      </c>
      <c r="AV125" s="4">
        <f t="shared" si="28"/>
        <v>-0.57</v>
      </c>
      <c r="AY125" s="4">
        <f t="shared" si="29"/>
        <v>0</v>
      </c>
      <c r="AZ125" s="13" t="str">
        <f t="shared" si="67"/>
        <v/>
      </c>
      <c r="BA125" s="4" t="str">
        <f t="shared" si="31"/>
        <v/>
      </c>
      <c r="BB125" s="13"/>
      <c r="BC125" s="2">
        <f t="shared" si="58"/>
        <v>35.5</v>
      </c>
      <c r="BD125" s="4">
        <f t="shared" si="32"/>
        <v>106.5</v>
      </c>
      <c r="BE125" s="4">
        <f t="shared" si="33"/>
        <v>-0.57</v>
      </c>
      <c r="BH125" s="4">
        <f t="shared" si="34"/>
        <v>0</v>
      </c>
      <c r="BI125" s="13" t="str">
        <f t="shared" si="68"/>
        <v/>
      </c>
      <c r="BJ125" s="4" t="str">
        <f t="shared" si="36"/>
        <v/>
      </c>
      <c r="BK125" s="13"/>
      <c r="BL125" s="2">
        <f t="shared" si="59"/>
        <v>35.5</v>
      </c>
      <c r="BM125" s="4">
        <f t="shared" si="37"/>
        <v>106.5</v>
      </c>
      <c r="BN125" s="4">
        <f t="shared" si="38"/>
        <v>-0.57</v>
      </c>
      <c r="BQ125" s="4">
        <f t="shared" si="39"/>
        <v>0</v>
      </c>
      <c r="BR125" s="13" t="str">
        <f t="shared" si="69"/>
        <v/>
      </c>
      <c r="BS125" s="4" t="str">
        <f t="shared" si="41"/>
        <v/>
      </c>
      <c r="BT125" s="25"/>
      <c r="BU125" s="25"/>
      <c r="BV125" s="2">
        <f t="shared" si="60"/>
        <v>35.5</v>
      </c>
      <c r="BW125" s="4">
        <f t="shared" si="42"/>
        <v>106.5</v>
      </c>
      <c r="BX125" s="4">
        <f t="shared" si="43"/>
        <v>-0.63</v>
      </c>
      <c r="CA125" s="4">
        <f t="shared" si="44"/>
        <v>0</v>
      </c>
      <c r="CB125" s="13" t="str">
        <f t="shared" si="70"/>
        <v/>
      </c>
      <c r="CC125" s="4" t="str">
        <f t="shared" si="46"/>
        <v/>
      </c>
      <c r="CD125" s="13"/>
      <c r="CE125" s="2">
        <f t="shared" si="61"/>
        <v>35.5</v>
      </c>
      <c r="CF125" s="4">
        <f t="shared" si="47"/>
        <v>106.5</v>
      </c>
      <c r="CG125" s="4">
        <f t="shared" si="48"/>
        <v>-0.63</v>
      </c>
      <c r="CJ125" s="4">
        <f t="shared" si="49"/>
        <v>0</v>
      </c>
      <c r="CK125" s="13" t="str">
        <f t="shared" si="71"/>
        <v/>
      </c>
      <c r="CL125" s="4" t="str">
        <f t="shared" si="51"/>
        <v/>
      </c>
      <c r="CM125" s="13"/>
    </row>
    <row r="126">
      <c r="A126" s="2">
        <f t="shared" si="52"/>
        <v>36</v>
      </c>
      <c r="B126" s="4">
        <f t="shared" si="2"/>
        <v>108</v>
      </c>
      <c r="C126" s="4">
        <f t="shared" si="3"/>
        <v>-0.54</v>
      </c>
      <c r="F126" s="4">
        <f t="shared" si="4"/>
        <v>0</v>
      </c>
      <c r="G126" s="13" t="str">
        <f t="shared" si="62"/>
        <v/>
      </c>
      <c r="H126" s="4" t="str">
        <f t="shared" si="6"/>
        <v/>
      </c>
      <c r="J126" s="2">
        <f t="shared" si="53"/>
        <v>36</v>
      </c>
      <c r="K126" s="29">
        <f t="shared" si="7"/>
        <v>108</v>
      </c>
      <c r="L126" s="29">
        <f t="shared" si="8"/>
        <v>-0.54</v>
      </c>
      <c r="O126" s="4">
        <f t="shared" si="9"/>
        <v>0</v>
      </c>
      <c r="P126" s="13" t="str">
        <f t="shared" si="63"/>
        <v/>
      </c>
      <c r="Q126" s="4" t="str">
        <f t="shared" si="11"/>
        <v/>
      </c>
      <c r="S126" s="2">
        <f t="shared" si="54"/>
        <v>36</v>
      </c>
      <c r="T126" s="4">
        <f t="shared" si="12"/>
        <v>108</v>
      </c>
      <c r="U126" s="4">
        <f t="shared" si="13"/>
        <v>-0.54</v>
      </c>
      <c r="V126" s="4">
        <f>151.375</f>
        <v>151.375</v>
      </c>
      <c r="W126" s="4">
        <f>152+9/16</f>
        <v>152.5625</v>
      </c>
      <c r="X126" s="4">
        <f t="shared" si="14"/>
        <v>1.1875</v>
      </c>
      <c r="Y126" s="13">
        <f t="shared" si="64"/>
        <v>0.5137011669</v>
      </c>
      <c r="Z126" s="4">
        <f t="shared" si="16"/>
        <v>0.04764125866</v>
      </c>
      <c r="AB126" s="2">
        <f t="shared" si="55"/>
        <v>36</v>
      </c>
      <c r="AC126" s="4">
        <f t="shared" si="17"/>
        <v>108</v>
      </c>
      <c r="AD126" s="4">
        <f t="shared" si="18"/>
        <v>-0.54</v>
      </c>
      <c r="AE126" s="4">
        <f>150.75-1/32</f>
        <v>150.71875</v>
      </c>
      <c r="AF126" s="4">
        <f>153.25-1/32</f>
        <v>153.21875</v>
      </c>
      <c r="AG126" s="4">
        <f t="shared" si="19"/>
        <v>2.5</v>
      </c>
      <c r="AH126" s="13">
        <f t="shared" si="65"/>
        <v>0.7453559925</v>
      </c>
      <c r="AI126" s="4">
        <f t="shared" si="21"/>
        <v>0.03768376453</v>
      </c>
      <c r="AJ126" s="13"/>
      <c r="AK126" s="2">
        <f t="shared" si="56"/>
        <v>36</v>
      </c>
      <c r="AL126" s="4">
        <f t="shared" si="22"/>
        <v>108</v>
      </c>
      <c r="AM126" s="4">
        <f t="shared" si="23"/>
        <v>-0.54</v>
      </c>
      <c r="AN126" s="4">
        <f>150.5+1/32</f>
        <v>150.53125</v>
      </c>
      <c r="AO126" s="4">
        <f>153+7/16</f>
        <v>153.4375</v>
      </c>
      <c r="AP126" s="4">
        <f t="shared" si="24"/>
        <v>2.90625</v>
      </c>
      <c r="AQ126" s="13">
        <f t="shared" si="66"/>
        <v>0.8121419014</v>
      </c>
      <c r="AR126" s="4">
        <f t="shared" si="26"/>
        <v>0.03053930399</v>
      </c>
      <c r="AS126" s="13"/>
      <c r="AT126" s="2">
        <f t="shared" si="57"/>
        <v>36</v>
      </c>
      <c r="AU126" s="4">
        <f t="shared" si="27"/>
        <v>108</v>
      </c>
      <c r="AV126" s="4">
        <f t="shared" si="28"/>
        <v>-0.6</v>
      </c>
      <c r="AW126" s="4">
        <f>150.375</f>
        <v>150.375</v>
      </c>
      <c r="AX126" s="4">
        <f>153+9/16</f>
        <v>153.5625</v>
      </c>
      <c r="AY126" s="4">
        <f t="shared" si="29"/>
        <v>3.1875</v>
      </c>
      <c r="AZ126" s="13">
        <f t="shared" si="67"/>
        <v>0.8416254115</v>
      </c>
      <c r="BA126" s="4">
        <f t="shared" si="31"/>
        <v>0.02864245989</v>
      </c>
      <c r="BB126" s="13"/>
      <c r="BC126" s="2">
        <f t="shared" si="58"/>
        <v>36</v>
      </c>
      <c r="BD126" s="4">
        <f t="shared" si="32"/>
        <v>108</v>
      </c>
      <c r="BE126" s="4">
        <f t="shared" si="33"/>
        <v>-0.6</v>
      </c>
      <c r="BF126" s="4">
        <f>150.25+1/32</f>
        <v>150.28125</v>
      </c>
      <c r="BG126" s="4">
        <f>153.625+1/32</f>
        <v>153.65625</v>
      </c>
      <c r="BH126" s="4">
        <f t="shared" si="34"/>
        <v>3.375</v>
      </c>
      <c r="BI126" s="13">
        <f t="shared" si="68"/>
        <v>0.8660254038</v>
      </c>
      <c r="BJ126" s="4">
        <f t="shared" si="36"/>
        <v>0.02522991605</v>
      </c>
      <c r="BK126" s="13"/>
      <c r="BL126" s="2">
        <f t="shared" si="59"/>
        <v>36</v>
      </c>
      <c r="BM126" s="4">
        <f t="shared" si="37"/>
        <v>108</v>
      </c>
      <c r="BN126" s="4">
        <f t="shared" si="38"/>
        <v>-0.6</v>
      </c>
      <c r="BO126" s="4">
        <f>150+3/16</f>
        <v>150.1875</v>
      </c>
      <c r="BP126" s="2">
        <v>153.75</v>
      </c>
      <c r="BQ126" s="4">
        <f t="shared" si="39"/>
        <v>3.5625</v>
      </c>
      <c r="BR126" s="13">
        <f t="shared" si="69"/>
        <v>0.889756521</v>
      </c>
      <c r="BS126" s="4">
        <f t="shared" si="41"/>
        <v>0.02107803222</v>
      </c>
      <c r="BT126" s="25"/>
      <c r="BU126" s="25"/>
      <c r="BV126" s="2">
        <f t="shared" si="60"/>
        <v>36</v>
      </c>
      <c r="BW126" s="4">
        <f t="shared" si="42"/>
        <v>108</v>
      </c>
      <c r="BX126" s="4">
        <f t="shared" si="43"/>
        <v>-0.66</v>
      </c>
      <c r="BY126" s="4">
        <f>150.5</f>
        <v>150.5</v>
      </c>
      <c r="BZ126" s="4">
        <f>153.375</f>
        <v>153.375</v>
      </c>
      <c r="CA126" s="4">
        <f t="shared" si="44"/>
        <v>2.875</v>
      </c>
      <c r="CB126" s="13">
        <f t="shared" si="70"/>
        <v>0.8077637461</v>
      </c>
      <c r="CC126" s="4">
        <f t="shared" si="46"/>
        <v>0.0380804019</v>
      </c>
      <c r="CD126" s="13"/>
      <c r="CE126" s="2">
        <f t="shared" si="61"/>
        <v>36</v>
      </c>
      <c r="CF126" s="4">
        <f t="shared" si="47"/>
        <v>108</v>
      </c>
      <c r="CG126" s="4">
        <f t="shared" si="48"/>
        <v>-0.66</v>
      </c>
      <c r="CH126" s="4">
        <f>150.375+1/32</f>
        <v>150.40625</v>
      </c>
      <c r="CI126" s="4">
        <f>153.5+1/32</f>
        <v>153.53125</v>
      </c>
      <c r="CJ126" s="4">
        <f t="shared" si="49"/>
        <v>3.125</v>
      </c>
      <c r="CK126" s="13">
        <f t="shared" si="71"/>
        <v>0.8333333333</v>
      </c>
      <c r="CL126" s="4">
        <f t="shared" si="51"/>
        <v>0.03361028128</v>
      </c>
      <c r="CM126" s="13"/>
    </row>
    <row r="127">
      <c r="A127" s="2">
        <f t="shared" si="52"/>
        <v>36.5</v>
      </c>
      <c r="B127" s="4">
        <f t="shared" si="2"/>
        <v>109.5</v>
      </c>
      <c r="C127" s="4">
        <f t="shared" si="3"/>
        <v>-0.57</v>
      </c>
      <c r="F127" s="4">
        <f t="shared" si="4"/>
        <v>0</v>
      </c>
      <c r="G127" s="13" t="str">
        <f t="shared" si="62"/>
        <v/>
      </c>
      <c r="H127" s="4" t="str">
        <f t="shared" si="6"/>
        <v/>
      </c>
      <c r="J127" s="2">
        <f t="shared" si="53"/>
        <v>36.5</v>
      </c>
      <c r="K127" s="29">
        <f t="shared" si="7"/>
        <v>109.5</v>
      </c>
      <c r="L127" s="29">
        <f t="shared" si="8"/>
        <v>-0.57</v>
      </c>
      <c r="O127" s="4">
        <f t="shared" si="9"/>
        <v>0</v>
      </c>
      <c r="P127" s="13" t="str">
        <f t="shared" si="63"/>
        <v/>
      </c>
      <c r="Q127" s="4" t="str">
        <f t="shared" si="11"/>
        <v/>
      </c>
      <c r="S127" s="2">
        <f t="shared" si="54"/>
        <v>36.5</v>
      </c>
      <c r="T127" s="4">
        <f t="shared" si="12"/>
        <v>109.5</v>
      </c>
      <c r="U127" s="4">
        <f t="shared" si="13"/>
        <v>-0.57</v>
      </c>
      <c r="X127" s="4">
        <f t="shared" si="14"/>
        <v>0</v>
      </c>
      <c r="Y127" s="13" t="str">
        <f t="shared" si="64"/>
        <v/>
      </c>
      <c r="Z127" s="4" t="str">
        <f t="shared" si="16"/>
        <v/>
      </c>
      <c r="AB127" s="2">
        <f t="shared" si="55"/>
        <v>36.5</v>
      </c>
      <c r="AC127" s="4">
        <f t="shared" si="17"/>
        <v>109.5</v>
      </c>
      <c r="AD127" s="4">
        <f t="shared" si="18"/>
        <v>-0.57</v>
      </c>
      <c r="AG127" s="4">
        <f t="shared" si="19"/>
        <v>0</v>
      </c>
      <c r="AH127" s="13" t="str">
        <f t="shared" si="65"/>
        <v/>
      </c>
      <c r="AI127" s="4" t="str">
        <f t="shared" si="21"/>
        <v/>
      </c>
      <c r="AJ127" s="13"/>
      <c r="AK127" s="2">
        <f t="shared" si="56"/>
        <v>36.5</v>
      </c>
      <c r="AL127" s="4">
        <f t="shared" si="22"/>
        <v>109.5</v>
      </c>
      <c r="AM127" s="4">
        <f t="shared" si="23"/>
        <v>-0.57</v>
      </c>
      <c r="AP127" s="4">
        <f t="shared" si="24"/>
        <v>0</v>
      </c>
      <c r="AQ127" s="13" t="str">
        <f t="shared" si="66"/>
        <v/>
      </c>
      <c r="AR127" s="4" t="str">
        <f t="shared" si="26"/>
        <v/>
      </c>
      <c r="AS127" s="13"/>
      <c r="AT127" s="2">
        <f t="shared" si="57"/>
        <v>36.5</v>
      </c>
      <c r="AU127" s="4">
        <f t="shared" si="27"/>
        <v>109.5</v>
      </c>
      <c r="AV127" s="4">
        <f t="shared" si="28"/>
        <v>-0.63</v>
      </c>
      <c r="AY127" s="4">
        <f t="shared" si="29"/>
        <v>0</v>
      </c>
      <c r="AZ127" s="13" t="str">
        <f t="shared" si="67"/>
        <v/>
      </c>
      <c r="BA127" s="4" t="str">
        <f t="shared" si="31"/>
        <v/>
      </c>
      <c r="BB127" s="13"/>
      <c r="BC127" s="2">
        <f t="shared" si="58"/>
        <v>36.5</v>
      </c>
      <c r="BD127" s="4">
        <f t="shared" si="32"/>
        <v>109.5</v>
      </c>
      <c r="BE127" s="4">
        <f t="shared" si="33"/>
        <v>-0.63</v>
      </c>
      <c r="BH127" s="4">
        <f t="shared" si="34"/>
        <v>0</v>
      </c>
      <c r="BI127" s="13" t="str">
        <f t="shared" si="68"/>
        <v/>
      </c>
      <c r="BJ127" s="4" t="str">
        <f t="shared" si="36"/>
        <v/>
      </c>
      <c r="BK127" s="13"/>
      <c r="BL127" s="2">
        <f t="shared" si="59"/>
        <v>36.5</v>
      </c>
      <c r="BM127" s="4">
        <f t="shared" si="37"/>
        <v>109.5</v>
      </c>
      <c r="BN127" s="4">
        <f t="shared" si="38"/>
        <v>-0.63</v>
      </c>
      <c r="BQ127" s="4">
        <f t="shared" si="39"/>
        <v>0</v>
      </c>
      <c r="BR127" s="13" t="str">
        <f t="shared" si="69"/>
        <v/>
      </c>
      <c r="BS127" s="4" t="str">
        <f t="shared" si="41"/>
        <v/>
      </c>
      <c r="BT127" s="25"/>
      <c r="BU127" s="25"/>
      <c r="BV127" s="2">
        <f t="shared" si="60"/>
        <v>36.5</v>
      </c>
      <c r="BW127" s="4">
        <f t="shared" si="42"/>
        <v>109.5</v>
      </c>
      <c r="BX127" s="4">
        <f t="shared" si="43"/>
        <v>-0.69</v>
      </c>
      <c r="CA127" s="4">
        <f t="shared" si="44"/>
        <v>0</v>
      </c>
      <c r="CB127" s="13" t="str">
        <f t="shared" si="70"/>
        <v/>
      </c>
      <c r="CC127" s="4" t="str">
        <f t="shared" si="46"/>
        <v/>
      </c>
      <c r="CD127" s="13"/>
      <c r="CE127" s="2">
        <f t="shared" si="61"/>
        <v>36.5</v>
      </c>
      <c r="CF127" s="4">
        <f t="shared" si="47"/>
        <v>109.5</v>
      </c>
      <c r="CG127" s="4">
        <f t="shared" si="48"/>
        <v>-0.69</v>
      </c>
      <c r="CJ127" s="4">
        <f t="shared" si="49"/>
        <v>0</v>
      </c>
      <c r="CK127" s="13" t="str">
        <f t="shared" si="71"/>
        <v/>
      </c>
      <c r="CL127" s="4" t="str">
        <f t="shared" si="51"/>
        <v/>
      </c>
      <c r="CM127" s="13"/>
    </row>
    <row r="128">
      <c r="A128" s="2">
        <f t="shared" si="52"/>
        <v>37</v>
      </c>
      <c r="B128" s="4">
        <f t="shared" si="2"/>
        <v>111</v>
      </c>
      <c r="C128" s="4">
        <f t="shared" si="3"/>
        <v>-0.6</v>
      </c>
      <c r="F128" s="4">
        <f t="shared" si="4"/>
        <v>0</v>
      </c>
      <c r="G128" s="13" t="str">
        <f t="shared" si="62"/>
        <v/>
      </c>
      <c r="H128" s="4" t="str">
        <f t="shared" si="6"/>
        <v/>
      </c>
      <c r="I128" s="2"/>
      <c r="J128" s="2">
        <f t="shared" si="53"/>
        <v>37</v>
      </c>
      <c r="K128" s="29">
        <f t="shared" si="7"/>
        <v>111</v>
      </c>
      <c r="L128" s="29">
        <f t="shared" si="8"/>
        <v>-0.6</v>
      </c>
      <c r="O128" s="4">
        <f t="shared" si="9"/>
        <v>0</v>
      </c>
      <c r="P128" s="13" t="str">
        <f t="shared" si="63"/>
        <v/>
      </c>
      <c r="Q128" s="4" t="str">
        <f t="shared" si="11"/>
        <v/>
      </c>
      <c r="S128" s="2">
        <f t="shared" si="54"/>
        <v>37</v>
      </c>
      <c r="T128" s="4">
        <f t="shared" si="12"/>
        <v>111</v>
      </c>
      <c r="U128" s="4">
        <f t="shared" si="13"/>
        <v>-0.6</v>
      </c>
      <c r="V128" s="4">
        <f>151+3/16</f>
        <v>151.1875</v>
      </c>
      <c r="W128" s="4">
        <f>152.75</f>
        <v>152.75</v>
      </c>
      <c r="X128" s="4">
        <f t="shared" si="14"/>
        <v>1.5625</v>
      </c>
      <c r="Y128" s="13">
        <f t="shared" si="64"/>
        <v>0.589255651</v>
      </c>
      <c r="Z128" s="4">
        <f t="shared" si="16"/>
        <v>0.05280112863</v>
      </c>
      <c r="AB128" s="2">
        <f t="shared" si="55"/>
        <v>37</v>
      </c>
      <c r="AC128" s="4">
        <f t="shared" si="17"/>
        <v>111</v>
      </c>
      <c r="AD128" s="4">
        <f t="shared" si="18"/>
        <v>-0.6</v>
      </c>
      <c r="AE128" s="4">
        <f>150.625</f>
        <v>150.625</v>
      </c>
      <c r="AF128" s="4">
        <f>153.375-1/32</f>
        <v>153.34375</v>
      </c>
      <c r="AG128" s="4">
        <f t="shared" si="19"/>
        <v>2.71875</v>
      </c>
      <c r="AH128" s="13">
        <f t="shared" si="65"/>
        <v>0.7772815878</v>
      </c>
      <c r="AI128" s="4">
        <f t="shared" si="21"/>
        <v>0.03889816765</v>
      </c>
      <c r="AJ128" s="13"/>
      <c r="AK128" s="2">
        <f t="shared" si="56"/>
        <v>37</v>
      </c>
      <c r="AL128" s="4">
        <f t="shared" si="22"/>
        <v>111</v>
      </c>
      <c r="AM128" s="4">
        <f t="shared" si="23"/>
        <v>-0.6</v>
      </c>
      <c r="AN128" s="4">
        <f>150+7/16</f>
        <v>150.4375</v>
      </c>
      <c r="AO128" s="4">
        <f>153.5+1/32</f>
        <v>153.53125</v>
      </c>
      <c r="AP128" s="4">
        <f t="shared" si="24"/>
        <v>3.09375</v>
      </c>
      <c r="AQ128" s="13">
        <f t="shared" si="66"/>
        <v>0.8379305816</v>
      </c>
      <c r="AR128" s="4">
        <f t="shared" si="26"/>
        <v>0.03088842182</v>
      </c>
      <c r="AS128" s="13"/>
      <c r="AT128" s="2">
        <f t="shared" si="57"/>
        <v>37</v>
      </c>
      <c r="AU128" s="4">
        <f t="shared" si="27"/>
        <v>111</v>
      </c>
      <c r="AV128" s="4">
        <f t="shared" si="28"/>
        <v>-0.66</v>
      </c>
      <c r="AW128" s="4">
        <f>150+5/16</f>
        <v>150.3125</v>
      </c>
      <c r="AX128" s="4">
        <f>153.625</f>
        <v>153.625</v>
      </c>
      <c r="AY128" s="4">
        <f t="shared" si="29"/>
        <v>3.3125</v>
      </c>
      <c r="AZ128" s="13">
        <f t="shared" si="67"/>
        <v>0.8579691784</v>
      </c>
      <c r="BA128" s="4">
        <f t="shared" si="31"/>
        <v>0.03023498389</v>
      </c>
      <c r="BB128" s="13"/>
      <c r="BC128" s="2">
        <f t="shared" si="58"/>
        <v>37</v>
      </c>
      <c r="BD128" s="4">
        <f t="shared" si="32"/>
        <v>111</v>
      </c>
      <c r="BE128" s="4">
        <f t="shared" si="33"/>
        <v>-0.66</v>
      </c>
      <c r="BF128" s="4">
        <f>150.25</f>
        <v>150.25</v>
      </c>
      <c r="BG128" s="4">
        <f>153+11/16</f>
        <v>153.6875</v>
      </c>
      <c r="BH128" s="4">
        <f t="shared" si="34"/>
        <v>3.4375</v>
      </c>
      <c r="BI128" s="13">
        <f t="shared" si="68"/>
        <v>0.8740073735</v>
      </c>
      <c r="BJ128" s="4">
        <f t="shared" si="36"/>
        <v>0.02682168194</v>
      </c>
      <c r="BK128" s="13"/>
      <c r="BL128" s="2">
        <f t="shared" si="59"/>
        <v>37</v>
      </c>
      <c r="BM128" s="4">
        <f t="shared" si="37"/>
        <v>111</v>
      </c>
      <c r="BN128" s="4">
        <f t="shared" si="38"/>
        <v>-0.66</v>
      </c>
      <c r="BO128" s="4">
        <f>150+3/16</f>
        <v>150.1875</v>
      </c>
      <c r="BP128" s="4">
        <f>153.75+1/32</f>
        <v>153.78125</v>
      </c>
      <c r="BQ128" s="4">
        <f t="shared" si="39"/>
        <v>3.59375</v>
      </c>
      <c r="BR128" s="13">
        <f t="shared" si="69"/>
        <v>0.8936504412</v>
      </c>
      <c r="BS128" s="4">
        <f t="shared" si="41"/>
        <v>0.02291726568</v>
      </c>
      <c r="BT128" s="25"/>
      <c r="BU128" s="25"/>
      <c r="BV128" s="2">
        <f t="shared" si="60"/>
        <v>37</v>
      </c>
      <c r="BW128" s="4">
        <f t="shared" si="42"/>
        <v>111</v>
      </c>
      <c r="BX128" s="4">
        <f t="shared" si="43"/>
        <v>-0.72</v>
      </c>
      <c r="BY128" s="4">
        <f>150.5</f>
        <v>150.5</v>
      </c>
      <c r="BZ128" s="4">
        <f>153+7/16</f>
        <v>153.4375</v>
      </c>
      <c r="CA128" s="4">
        <f t="shared" si="44"/>
        <v>2.9375</v>
      </c>
      <c r="CB128" s="13">
        <f t="shared" si="70"/>
        <v>0.8164965809</v>
      </c>
      <c r="CC128" s="4">
        <f t="shared" si="46"/>
        <v>0.03965255029</v>
      </c>
      <c r="CD128" s="13"/>
      <c r="CE128" s="2">
        <f t="shared" si="61"/>
        <v>37</v>
      </c>
      <c r="CF128" s="4">
        <f t="shared" si="47"/>
        <v>111</v>
      </c>
      <c r="CG128" s="4">
        <f t="shared" si="48"/>
        <v>-0.72</v>
      </c>
      <c r="CH128" s="4">
        <f>150.375</f>
        <v>150.375</v>
      </c>
      <c r="CI128" s="4">
        <f>153+9/16</f>
        <v>153.5625</v>
      </c>
      <c r="CJ128" s="4">
        <f t="shared" si="49"/>
        <v>3.1875</v>
      </c>
      <c r="CK128" s="13">
        <f t="shared" si="71"/>
        <v>0.8416254115</v>
      </c>
      <c r="CL128" s="4">
        <f t="shared" si="51"/>
        <v>0.03536873426</v>
      </c>
      <c r="CM128" s="13"/>
    </row>
    <row r="129">
      <c r="A129" s="2">
        <f t="shared" si="52"/>
        <v>37.5</v>
      </c>
      <c r="B129" s="4">
        <f t="shared" si="2"/>
        <v>112.5</v>
      </c>
      <c r="C129" s="4">
        <f t="shared" si="3"/>
        <v>-0.63</v>
      </c>
      <c r="F129" s="4">
        <f t="shared" si="4"/>
        <v>0</v>
      </c>
      <c r="G129" s="13" t="str">
        <f t="shared" si="62"/>
        <v/>
      </c>
      <c r="H129" s="4" t="str">
        <f t="shared" si="6"/>
        <v/>
      </c>
      <c r="J129" s="2">
        <f t="shared" si="53"/>
        <v>37.5</v>
      </c>
      <c r="K129" s="29">
        <f t="shared" si="7"/>
        <v>112.5</v>
      </c>
      <c r="L129" s="29">
        <f t="shared" si="8"/>
        <v>-0.63</v>
      </c>
      <c r="O129" s="4">
        <f t="shared" si="9"/>
        <v>0</v>
      </c>
      <c r="P129" s="13" t="str">
        <f t="shared" si="63"/>
        <v/>
      </c>
      <c r="Q129" s="4" t="str">
        <f t="shared" si="11"/>
        <v/>
      </c>
      <c r="S129" s="2">
        <f t="shared" si="54"/>
        <v>37.5</v>
      </c>
      <c r="T129" s="4">
        <f t="shared" si="12"/>
        <v>112.5</v>
      </c>
      <c r="U129" s="4">
        <f t="shared" si="13"/>
        <v>-0.63</v>
      </c>
      <c r="X129" s="4">
        <f t="shared" si="14"/>
        <v>0</v>
      </c>
      <c r="Y129" s="13" t="str">
        <f t="shared" si="64"/>
        <v/>
      </c>
      <c r="Z129" s="4" t="str">
        <f t="shared" si="16"/>
        <v/>
      </c>
      <c r="AB129" s="2">
        <f t="shared" si="55"/>
        <v>37.5</v>
      </c>
      <c r="AC129" s="4">
        <f t="shared" si="17"/>
        <v>112.5</v>
      </c>
      <c r="AD129" s="4">
        <f t="shared" si="18"/>
        <v>-0.63</v>
      </c>
      <c r="AG129" s="4">
        <f t="shared" si="19"/>
        <v>0</v>
      </c>
      <c r="AH129" s="13" t="str">
        <f t="shared" si="65"/>
        <v/>
      </c>
      <c r="AI129" s="4" t="str">
        <f t="shared" si="21"/>
        <v/>
      </c>
      <c r="AJ129" s="13"/>
      <c r="AK129" s="2">
        <f t="shared" si="56"/>
        <v>37.5</v>
      </c>
      <c r="AL129" s="4">
        <f t="shared" si="22"/>
        <v>112.5</v>
      </c>
      <c r="AM129" s="4">
        <f t="shared" si="23"/>
        <v>-0.63</v>
      </c>
      <c r="AP129" s="4">
        <f t="shared" si="24"/>
        <v>0</v>
      </c>
      <c r="AQ129" s="13" t="str">
        <f t="shared" si="66"/>
        <v/>
      </c>
      <c r="AR129" s="4" t="str">
        <f t="shared" si="26"/>
        <v/>
      </c>
      <c r="AS129" s="13"/>
      <c r="AT129" s="2">
        <f t="shared" si="57"/>
        <v>37.5</v>
      </c>
      <c r="AU129" s="4">
        <f t="shared" si="27"/>
        <v>112.5</v>
      </c>
      <c r="AV129" s="4">
        <f t="shared" si="28"/>
        <v>-0.69</v>
      </c>
      <c r="AY129" s="4">
        <f t="shared" si="29"/>
        <v>0</v>
      </c>
      <c r="AZ129" s="13" t="str">
        <f t="shared" si="67"/>
        <v/>
      </c>
      <c r="BA129" s="4" t="str">
        <f t="shared" si="31"/>
        <v/>
      </c>
      <c r="BB129" s="13"/>
      <c r="BC129" s="2">
        <f t="shared" si="58"/>
        <v>37.5</v>
      </c>
      <c r="BD129" s="4">
        <f t="shared" si="32"/>
        <v>112.5</v>
      </c>
      <c r="BE129" s="4">
        <f t="shared" si="33"/>
        <v>-0.69</v>
      </c>
      <c r="BH129" s="4">
        <f t="shared" si="34"/>
        <v>0</v>
      </c>
      <c r="BI129" s="13" t="str">
        <f t="shared" si="68"/>
        <v/>
      </c>
      <c r="BJ129" s="4" t="str">
        <f t="shared" si="36"/>
        <v/>
      </c>
      <c r="BK129" s="13"/>
      <c r="BL129" s="2">
        <f t="shared" si="59"/>
        <v>37.5</v>
      </c>
      <c r="BM129" s="4">
        <f t="shared" si="37"/>
        <v>112.5</v>
      </c>
      <c r="BN129" s="4">
        <f t="shared" si="38"/>
        <v>-0.69</v>
      </c>
      <c r="BQ129" s="4">
        <f t="shared" si="39"/>
        <v>0</v>
      </c>
      <c r="BR129" s="13" t="str">
        <f t="shared" si="69"/>
        <v/>
      </c>
      <c r="BS129" s="4" t="str">
        <f t="shared" si="41"/>
        <v/>
      </c>
      <c r="BT129" s="25"/>
      <c r="BU129" s="25"/>
      <c r="BV129" s="2">
        <f t="shared" si="60"/>
        <v>37.5</v>
      </c>
      <c r="BW129" s="4">
        <f t="shared" si="42"/>
        <v>112.5</v>
      </c>
      <c r="BX129" s="4">
        <f t="shared" si="43"/>
        <v>-0.75</v>
      </c>
      <c r="CA129" s="4">
        <f t="shared" si="44"/>
        <v>0</v>
      </c>
      <c r="CB129" s="13" t="str">
        <f t="shared" si="70"/>
        <v/>
      </c>
      <c r="CC129" s="4" t="str">
        <f t="shared" si="46"/>
        <v/>
      </c>
      <c r="CD129" s="13"/>
      <c r="CE129" s="2">
        <f t="shared" si="61"/>
        <v>37.5</v>
      </c>
      <c r="CF129" s="4">
        <f t="shared" si="47"/>
        <v>112.5</v>
      </c>
      <c r="CG129" s="4">
        <f t="shared" si="48"/>
        <v>-0.75</v>
      </c>
      <c r="CJ129" s="4">
        <f t="shared" si="49"/>
        <v>0</v>
      </c>
      <c r="CK129" s="13" t="str">
        <f t="shared" si="71"/>
        <v/>
      </c>
      <c r="CL129" s="4" t="str">
        <f t="shared" si="51"/>
        <v/>
      </c>
      <c r="CM129" s="13"/>
    </row>
    <row r="130">
      <c r="A130" s="2">
        <f t="shared" si="52"/>
        <v>38</v>
      </c>
      <c r="B130" s="4">
        <f t="shared" si="2"/>
        <v>114</v>
      </c>
      <c r="C130" s="4">
        <f t="shared" si="3"/>
        <v>-0.66</v>
      </c>
      <c r="F130" s="4">
        <f t="shared" si="4"/>
        <v>0</v>
      </c>
      <c r="G130" s="13" t="str">
        <f t="shared" si="62"/>
        <v/>
      </c>
      <c r="H130" s="4" t="str">
        <f t="shared" si="6"/>
        <v/>
      </c>
      <c r="J130" s="2">
        <f t="shared" si="53"/>
        <v>38</v>
      </c>
      <c r="K130" s="29">
        <f t="shared" si="7"/>
        <v>114</v>
      </c>
      <c r="L130" s="29">
        <f t="shared" si="8"/>
        <v>-0.66</v>
      </c>
      <c r="O130" s="4">
        <f t="shared" si="9"/>
        <v>0</v>
      </c>
      <c r="P130" s="13" t="str">
        <f t="shared" si="63"/>
        <v/>
      </c>
      <c r="Q130" s="4" t="str">
        <f t="shared" si="11"/>
        <v/>
      </c>
      <c r="S130" s="2">
        <f t="shared" si="54"/>
        <v>38</v>
      </c>
      <c r="T130" s="4">
        <f t="shared" si="12"/>
        <v>114</v>
      </c>
      <c r="U130" s="4">
        <f t="shared" si="13"/>
        <v>-0.66</v>
      </c>
      <c r="V130" s="4">
        <f>151-1/16</f>
        <v>150.9375</v>
      </c>
      <c r="W130" s="2">
        <v>153.0</v>
      </c>
      <c r="X130" s="4">
        <f t="shared" si="14"/>
        <v>2.0625</v>
      </c>
      <c r="Y130" s="13">
        <f t="shared" si="64"/>
        <v>0.6770032004</v>
      </c>
      <c r="Z130" s="4">
        <f t="shared" si="16"/>
        <v>0.05457741316</v>
      </c>
      <c r="AB130" s="2">
        <f t="shared" si="55"/>
        <v>38</v>
      </c>
      <c r="AC130" s="4">
        <f t="shared" si="17"/>
        <v>114</v>
      </c>
      <c r="AD130" s="4">
        <f t="shared" si="18"/>
        <v>-0.66</v>
      </c>
      <c r="AE130" s="4">
        <f>150.5</f>
        <v>150.5</v>
      </c>
      <c r="AF130" s="4">
        <f>153+7/16</f>
        <v>153.4375</v>
      </c>
      <c r="AG130" s="4">
        <f t="shared" si="19"/>
        <v>2.9375</v>
      </c>
      <c r="AH130" s="13">
        <f t="shared" si="65"/>
        <v>0.8079466429</v>
      </c>
      <c r="AI130" s="4">
        <f t="shared" si="21"/>
        <v>0.03888294004</v>
      </c>
      <c r="AJ130" s="13"/>
      <c r="AK130" s="2">
        <f t="shared" si="56"/>
        <v>38</v>
      </c>
      <c r="AL130" s="4">
        <f t="shared" si="22"/>
        <v>114</v>
      </c>
      <c r="AM130" s="4">
        <f t="shared" si="23"/>
        <v>-0.66</v>
      </c>
      <c r="AN130" s="4">
        <f>150.375</f>
        <v>150.375</v>
      </c>
      <c r="AO130" s="4">
        <f>153+9/16</f>
        <v>153.5625</v>
      </c>
      <c r="AP130" s="4">
        <f t="shared" si="24"/>
        <v>3.1875</v>
      </c>
      <c r="AQ130" s="13">
        <f t="shared" si="66"/>
        <v>0.8505317486</v>
      </c>
      <c r="AR130" s="4">
        <f t="shared" si="26"/>
        <v>0.03117450747</v>
      </c>
      <c r="AS130" s="13"/>
      <c r="AT130" s="2">
        <f t="shared" si="57"/>
        <v>38</v>
      </c>
      <c r="AU130" s="4">
        <f t="shared" si="27"/>
        <v>114</v>
      </c>
      <c r="AV130" s="4">
        <f t="shared" si="28"/>
        <v>-0.72</v>
      </c>
      <c r="AW130" s="4">
        <f>150.25+1/32</f>
        <v>150.28125</v>
      </c>
      <c r="AX130" s="4">
        <f>153+11/16</f>
        <v>153.6875</v>
      </c>
      <c r="AY130" s="4">
        <f t="shared" si="29"/>
        <v>3.40625</v>
      </c>
      <c r="AZ130" s="13">
        <f t="shared" si="67"/>
        <v>0.8700255424</v>
      </c>
      <c r="BA130" s="4">
        <f t="shared" si="31"/>
        <v>0.03050701005</v>
      </c>
      <c r="BB130" s="13"/>
      <c r="BC130" s="2">
        <f t="shared" si="58"/>
        <v>38</v>
      </c>
      <c r="BD130" s="4">
        <f t="shared" si="32"/>
        <v>114</v>
      </c>
      <c r="BE130" s="4">
        <f t="shared" si="33"/>
        <v>-0.72</v>
      </c>
      <c r="BF130" s="2">
        <v>150.25</v>
      </c>
      <c r="BG130" s="4">
        <f>153.75-1/32</f>
        <v>153.71875</v>
      </c>
      <c r="BH130" s="4">
        <f t="shared" si="34"/>
        <v>3.46875</v>
      </c>
      <c r="BI130" s="13">
        <f t="shared" si="68"/>
        <v>0.8779711461</v>
      </c>
      <c r="BJ130" s="4">
        <f t="shared" si="36"/>
        <v>0.02823991931</v>
      </c>
      <c r="BK130" s="13"/>
      <c r="BL130" s="2">
        <f t="shared" si="59"/>
        <v>38</v>
      </c>
      <c r="BM130" s="4">
        <f t="shared" si="37"/>
        <v>114</v>
      </c>
      <c r="BN130" s="4">
        <f t="shared" si="38"/>
        <v>-0.72</v>
      </c>
      <c r="BO130" s="4">
        <f>150.125</f>
        <v>150.125</v>
      </c>
      <c r="BP130" s="4">
        <f>153.75+1/32</f>
        <v>153.78125</v>
      </c>
      <c r="BQ130" s="4">
        <f t="shared" si="39"/>
        <v>3.65625</v>
      </c>
      <c r="BR130" s="13">
        <f t="shared" si="69"/>
        <v>0.9013878189</v>
      </c>
      <c r="BS130" s="4">
        <f t="shared" si="41"/>
        <v>0.02388713508</v>
      </c>
      <c r="BT130" s="25"/>
      <c r="BU130" s="25"/>
      <c r="BV130" s="2">
        <f t="shared" si="60"/>
        <v>38</v>
      </c>
      <c r="BW130" s="4">
        <f t="shared" si="42"/>
        <v>114</v>
      </c>
      <c r="BX130" s="4">
        <f t="shared" si="43"/>
        <v>-0.78</v>
      </c>
      <c r="BY130" s="4">
        <f>150.375</f>
        <v>150.375</v>
      </c>
      <c r="BZ130" s="4">
        <f>153.5+1/32</f>
        <v>153.53125</v>
      </c>
      <c r="CA130" s="4">
        <f t="shared" si="44"/>
        <v>3.15625</v>
      </c>
      <c r="CB130" s="13">
        <f t="shared" si="70"/>
        <v>0.8463522061</v>
      </c>
      <c r="CC130" s="4">
        <f t="shared" si="46"/>
        <v>0.03945378963</v>
      </c>
      <c r="CD130" s="13"/>
      <c r="CE130" s="2">
        <f t="shared" si="61"/>
        <v>38</v>
      </c>
      <c r="CF130" s="4">
        <f t="shared" si="47"/>
        <v>114</v>
      </c>
      <c r="CG130" s="4">
        <f t="shared" si="48"/>
        <v>-0.78</v>
      </c>
      <c r="CH130" s="4">
        <f>150+5/16</f>
        <v>150.3125</v>
      </c>
      <c r="CI130" s="4">
        <f>153.625-1/32</f>
        <v>153.59375</v>
      </c>
      <c r="CJ130" s="4">
        <f t="shared" si="49"/>
        <v>3.28125</v>
      </c>
      <c r="CK130" s="13">
        <f t="shared" si="71"/>
        <v>0.8539125638</v>
      </c>
      <c r="CL130" s="4">
        <f t="shared" si="51"/>
        <v>0.03643093183</v>
      </c>
      <c r="CM130" s="13"/>
    </row>
    <row r="131">
      <c r="A131" s="2">
        <f t="shared" si="52"/>
        <v>38.5</v>
      </c>
      <c r="B131" s="4">
        <f t="shared" si="2"/>
        <v>115.5</v>
      </c>
      <c r="C131" s="4">
        <f t="shared" si="3"/>
        <v>-0.69</v>
      </c>
      <c r="F131" s="4">
        <f t="shared" si="4"/>
        <v>0</v>
      </c>
      <c r="G131" s="13" t="str">
        <f t="shared" si="62"/>
        <v/>
      </c>
      <c r="H131" s="4" t="str">
        <f t="shared" si="6"/>
        <v/>
      </c>
      <c r="J131" s="2">
        <f t="shared" si="53"/>
        <v>38.5</v>
      </c>
      <c r="K131" s="29">
        <f t="shared" si="7"/>
        <v>115.5</v>
      </c>
      <c r="L131" s="29">
        <f t="shared" si="8"/>
        <v>-0.69</v>
      </c>
      <c r="O131" s="4">
        <f t="shared" si="9"/>
        <v>0</v>
      </c>
      <c r="P131" s="13" t="str">
        <f t="shared" si="63"/>
        <v/>
      </c>
      <c r="Q131" s="4" t="str">
        <f t="shared" si="11"/>
        <v/>
      </c>
      <c r="S131" s="2">
        <f t="shared" si="54"/>
        <v>38.5</v>
      </c>
      <c r="T131" s="4">
        <f t="shared" si="12"/>
        <v>115.5</v>
      </c>
      <c r="U131" s="4">
        <f t="shared" si="13"/>
        <v>-0.69</v>
      </c>
      <c r="X131" s="4">
        <f t="shared" si="14"/>
        <v>0</v>
      </c>
      <c r="Y131" s="13" t="str">
        <f t="shared" si="64"/>
        <v/>
      </c>
      <c r="Z131" s="4" t="str">
        <f t="shared" si="16"/>
        <v/>
      </c>
      <c r="AB131" s="2">
        <f t="shared" si="55"/>
        <v>38.5</v>
      </c>
      <c r="AC131" s="4">
        <f t="shared" si="17"/>
        <v>115.5</v>
      </c>
      <c r="AD131" s="4">
        <f t="shared" si="18"/>
        <v>-0.69</v>
      </c>
      <c r="AG131" s="4">
        <f t="shared" si="19"/>
        <v>0</v>
      </c>
      <c r="AH131" s="13" t="str">
        <f t="shared" si="65"/>
        <v/>
      </c>
      <c r="AI131" s="4" t="str">
        <f t="shared" si="21"/>
        <v/>
      </c>
      <c r="AJ131" s="13"/>
      <c r="AK131" s="2">
        <f t="shared" si="56"/>
        <v>38.5</v>
      </c>
      <c r="AL131" s="4">
        <f t="shared" si="22"/>
        <v>115.5</v>
      </c>
      <c r="AM131" s="4">
        <f t="shared" si="23"/>
        <v>-0.69</v>
      </c>
      <c r="AP131" s="4">
        <f t="shared" si="24"/>
        <v>0</v>
      </c>
      <c r="AQ131" s="13" t="str">
        <f t="shared" si="66"/>
        <v/>
      </c>
      <c r="AR131" s="4" t="str">
        <f t="shared" si="26"/>
        <v/>
      </c>
      <c r="AS131" s="13"/>
      <c r="AT131" s="2">
        <f t="shared" si="57"/>
        <v>38.5</v>
      </c>
      <c r="AU131" s="4">
        <f t="shared" si="27"/>
        <v>115.5</v>
      </c>
      <c r="AV131" s="4">
        <f t="shared" si="28"/>
        <v>-0.75</v>
      </c>
      <c r="AY131" s="4">
        <f t="shared" si="29"/>
        <v>0</v>
      </c>
      <c r="AZ131" s="13" t="str">
        <f t="shared" si="67"/>
        <v/>
      </c>
      <c r="BA131" s="4" t="str">
        <f t="shared" si="31"/>
        <v/>
      </c>
      <c r="BB131" s="13"/>
      <c r="BC131" s="2">
        <f t="shared" si="58"/>
        <v>38.5</v>
      </c>
      <c r="BD131" s="4">
        <f t="shared" si="32"/>
        <v>115.5</v>
      </c>
      <c r="BE131" s="4">
        <f t="shared" si="33"/>
        <v>-0.75</v>
      </c>
      <c r="BH131" s="4">
        <f t="shared" si="34"/>
        <v>0</v>
      </c>
      <c r="BI131" s="13" t="str">
        <f t="shared" si="68"/>
        <v/>
      </c>
      <c r="BJ131" s="4" t="str">
        <f t="shared" si="36"/>
        <v/>
      </c>
      <c r="BK131" s="13"/>
      <c r="BL131" s="2">
        <f t="shared" si="59"/>
        <v>38.5</v>
      </c>
      <c r="BM131" s="4">
        <f t="shared" si="37"/>
        <v>115.5</v>
      </c>
      <c r="BN131" s="4">
        <f t="shared" si="38"/>
        <v>-0.75</v>
      </c>
      <c r="BQ131" s="4">
        <f t="shared" si="39"/>
        <v>0</v>
      </c>
      <c r="BR131" s="13" t="str">
        <f t="shared" si="69"/>
        <v/>
      </c>
      <c r="BS131" s="4" t="str">
        <f t="shared" si="41"/>
        <v/>
      </c>
      <c r="BT131" s="25"/>
      <c r="BU131" s="25"/>
      <c r="BV131" s="2">
        <f t="shared" si="60"/>
        <v>38.5</v>
      </c>
      <c r="BW131" s="4">
        <f t="shared" si="42"/>
        <v>115.5</v>
      </c>
      <c r="BX131" s="4">
        <f t="shared" si="43"/>
        <v>-0.81</v>
      </c>
      <c r="CA131" s="4">
        <f t="shared" si="44"/>
        <v>0</v>
      </c>
      <c r="CB131" s="13" t="str">
        <f t="shared" si="70"/>
        <v/>
      </c>
      <c r="CC131" s="4" t="str">
        <f t="shared" si="46"/>
        <v/>
      </c>
      <c r="CD131" s="13"/>
      <c r="CE131" s="2">
        <f t="shared" si="61"/>
        <v>38.5</v>
      </c>
      <c r="CF131" s="4">
        <f t="shared" si="47"/>
        <v>115.5</v>
      </c>
      <c r="CG131" s="4">
        <f t="shared" si="48"/>
        <v>-0.81</v>
      </c>
      <c r="CJ131" s="4">
        <f t="shared" si="49"/>
        <v>0</v>
      </c>
      <c r="CK131" s="13" t="str">
        <f t="shared" si="71"/>
        <v/>
      </c>
      <c r="CL131" s="4" t="str">
        <f t="shared" si="51"/>
        <v/>
      </c>
      <c r="CM131" s="13"/>
    </row>
    <row r="132">
      <c r="A132" s="2">
        <f t="shared" si="52"/>
        <v>39</v>
      </c>
      <c r="B132" s="4">
        <f t="shared" si="2"/>
        <v>117</v>
      </c>
      <c r="C132" s="4">
        <f t="shared" si="3"/>
        <v>-0.72</v>
      </c>
      <c r="F132" s="4">
        <f t="shared" si="4"/>
        <v>0</v>
      </c>
      <c r="G132" s="13" t="str">
        <f t="shared" si="62"/>
        <v/>
      </c>
      <c r="H132" s="4" t="str">
        <f t="shared" si="6"/>
        <v/>
      </c>
      <c r="J132" s="2">
        <f t="shared" si="53"/>
        <v>39</v>
      </c>
      <c r="K132" s="29">
        <f t="shared" si="7"/>
        <v>117</v>
      </c>
      <c r="L132" s="29">
        <f t="shared" si="8"/>
        <v>-0.72</v>
      </c>
      <c r="O132" s="4">
        <f t="shared" si="9"/>
        <v>0</v>
      </c>
      <c r="P132" s="13" t="str">
        <f t="shared" si="63"/>
        <v/>
      </c>
      <c r="Q132" s="4" t="str">
        <f t="shared" si="11"/>
        <v/>
      </c>
      <c r="S132" s="2">
        <f t="shared" si="54"/>
        <v>39</v>
      </c>
      <c r="T132" s="4">
        <f t="shared" si="12"/>
        <v>117</v>
      </c>
      <c r="U132" s="4">
        <f t="shared" si="13"/>
        <v>-0.72</v>
      </c>
      <c r="V132" s="4">
        <f>150+11/16</f>
        <v>150.6875</v>
      </c>
      <c r="W132" s="4">
        <f>153.25</f>
        <v>153.25</v>
      </c>
      <c r="X132" s="4">
        <f t="shared" si="14"/>
        <v>2.5625</v>
      </c>
      <c r="Y132" s="13">
        <f t="shared" si="64"/>
        <v>0.7546154282</v>
      </c>
      <c r="Z132" s="4">
        <f t="shared" si="16"/>
        <v>0.05233489111</v>
      </c>
      <c r="AB132" s="2">
        <f t="shared" si="55"/>
        <v>39</v>
      </c>
      <c r="AC132" s="4">
        <f t="shared" si="17"/>
        <v>117</v>
      </c>
      <c r="AD132" s="4">
        <f t="shared" si="18"/>
        <v>-0.72</v>
      </c>
      <c r="AE132" s="4">
        <f>150.375</f>
        <v>150.375</v>
      </c>
      <c r="AF132" s="4">
        <f>153.625-1/32</f>
        <v>153.59375</v>
      </c>
      <c r="AG132" s="4">
        <f t="shared" si="19"/>
        <v>3.21875</v>
      </c>
      <c r="AH132" s="13">
        <f t="shared" si="65"/>
        <v>0.8457409638</v>
      </c>
      <c r="AI132" s="4">
        <f t="shared" si="21"/>
        <v>0.03701015019</v>
      </c>
      <c r="AJ132" s="13"/>
      <c r="AK132" s="2">
        <f t="shared" si="56"/>
        <v>39</v>
      </c>
      <c r="AL132" s="4">
        <f t="shared" si="22"/>
        <v>117</v>
      </c>
      <c r="AM132" s="4">
        <f t="shared" si="23"/>
        <v>-0.72</v>
      </c>
      <c r="AN132" s="4">
        <f>150+5/16</f>
        <v>150.3125</v>
      </c>
      <c r="AO132" s="4">
        <f>153.625+1/32</f>
        <v>153.65625</v>
      </c>
      <c r="AP132" s="4">
        <f t="shared" si="24"/>
        <v>3.34375</v>
      </c>
      <c r="AQ132" s="13">
        <f t="shared" si="66"/>
        <v>0.8711287208</v>
      </c>
      <c r="AR132" s="4">
        <f t="shared" si="26"/>
        <v>0.03105159839</v>
      </c>
      <c r="AS132" s="13"/>
      <c r="AT132" s="2">
        <f t="shared" si="57"/>
        <v>39</v>
      </c>
      <c r="AU132" s="4">
        <f t="shared" si="27"/>
        <v>117</v>
      </c>
      <c r="AV132" s="4">
        <f t="shared" si="28"/>
        <v>-0.78</v>
      </c>
      <c r="AW132" s="4">
        <f>150.25-1/32</f>
        <v>150.21875</v>
      </c>
      <c r="AX132" s="4">
        <f>153.75-1/32</f>
        <v>153.71875</v>
      </c>
      <c r="AY132" s="4">
        <f t="shared" si="29"/>
        <v>3.5</v>
      </c>
      <c r="AZ132" s="13">
        <f t="shared" si="67"/>
        <v>0.8819171037</v>
      </c>
      <c r="BA132" s="4">
        <f t="shared" si="31"/>
        <v>0.03065824942</v>
      </c>
      <c r="BB132" s="13"/>
      <c r="BC132" s="2">
        <f t="shared" si="58"/>
        <v>39</v>
      </c>
      <c r="BD132" s="4">
        <f t="shared" si="32"/>
        <v>117</v>
      </c>
      <c r="BE132" s="4">
        <f t="shared" si="33"/>
        <v>-0.78</v>
      </c>
      <c r="BF132" s="4">
        <f>150+3/16</f>
        <v>150.1875</v>
      </c>
      <c r="BG132" s="2">
        <v>153.75</v>
      </c>
      <c r="BH132" s="4">
        <f t="shared" si="34"/>
        <v>3.5625</v>
      </c>
      <c r="BI132" s="13">
        <f t="shared" si="68"/>
        <v>0.889756521</v>
      </c>
      <c r="BJ132" s="4">
        <f t="shared" si="36"/>
        <v>0.0289622129</v>
      </c>
      <c r="BK132" s="13"/>
      <c r="BL132" s="2">
        <f t="shared" si="59"/>
        <v>39</v>
      </c>
      <c r="BM132" s="4">
        <f t="shared" si="37"/>
        <v>117</v>
      </c>
      <c r="BN132" s="4">
        <f t="shared" si="38"/>
        <v>-0.78</v>
      </c>
      <c r="BO132" s="4">
        <f>150.125</f>
        <v>150.125</v>
      </c>
      <c r="BP132" s="4">
        <f>153+13/16</f>
        <v>153.8125</v>
      </c>
      <c r="BQ132" s="4">
        <f t="shared" si="39"/>
        <v>3.6875</v>
      </c>
      <c r="BR132" s="13">
        <f t="shared" si="69"/>
        <v>0.9052317076</v>
      </c>
      <c r="BS132" s="4">
        <f t="shared" si="41"/>
        <v>0.02467657472</v>
      </c>
      <c r="BT132" s="25"/>
      <c r="BU132" s="25"/>
      <c r="BV132" s="2">
        <f t="shared" si="60"/>
        <v>39</v>
      </c>
      <c r="BW132" s="4">
        <f t="shared" si="42"/>
        <v>117</v>
      </c>
      <c r="BX132" s="4">
        <f t="shared" si="43"/>
        <v>-0.84</v>
      </c>
      <c r="BY132" s="4">
        <f>150+5/16</f>
        <v>150.3125</v>
      </c>
      <c r="BZ132" s="4">
        <f>153.625-1/32</f>
        <v>153.59375</v>
      </c>
      <c r="CA132" s="4">
        <f t="shared" si="44"/>
        <v>3.28125</v>
      </c>
      <c r="CB132" s="13">
        <f t="shared" si="70"/>
        <v>0.8629489273</v>
      </c>
      <c r="CC132" s="4">
        <f t="shared" si="46"/>
        <v>0.03784547874</v>
      </c>
      <c r="CD132" s="13"/>
      <c r="CE132" s="2">
        <f t="shared" si="61"/>
        <v>39</v>
      </c>
      <c r="CF132" s="4">
        <f t="shared" si="47"/>
        <v>117</v>
      </c>
      <c r="CG132" s="4">
        <f t="shared" si="48"/>
        <v>-0.84</v>
      </c>
      <c r="CH132" s="4">
        <f>150.25+1/32</f>
        <v>150.28125</v>
      </c>
      <c r="CI132" s="4">
        <f>153+11/16</f>
        <v>153.6875</v>
      </c>
      <c r="CJ132" s="4">
        <f t="shared" si="49"/>
        <v>3.40625</v>
      </c>
      <c r="CK132" s="13">
        <f t="shared" si="71"/>
        <v>0.8700255424</v>
      </c>
      <c r="CL132" s="4">
        <f t="shared" si="51"/>
        <v>0.03624579639</v>
      </c>
      <c r="CM132" s="13"/>
    </row>
    <row r="133">
      <c r="A133" s="2">
        <f t="shared" si="52"/>
        <v>39.5</v>
      </c>
      <c r="B133" s="4">
        <f t="shared" si="2"/>
        <v>118.5</v>
      </c>
      <c r="C133" s="4">
        <f t="shared" si="3"/>
        <v>-0.75</v>
      </c>
      <c r="F133" s="4">
        <f t="shared" si="4"/>
        <v>0</v>
      </c>
      <c r="G133" s="13" t="str">
        <f t="shared" si="62"/>
        <v/>
      </c>
      <c r="H133" s="4" t="str">
        <f t="shared" si="6"/>
        <v/>
      </c>
      <c r="J133" s="2">
        <f t="shared" si="53"/>
        <v>39.5</v>
      </c>
      <c r="K133" s="29">
        <f t="shared" si="7"/>
        <v>118.5</v>
      </c>
      <c r="L133" s="29">
        <f t="shared" si="8"/>
        <v>-0.75</v>
      </c>
      <c r="O133" s="4">
        <f t="shared" si="9"/>
        <v>0</v>
      </c>
      <c r="P133" s="13" t="str">
        <f t="shared" si="63"/>
        <v/>
      </c>
      <c r="Q133" s="4" t="str">
        <f t="shared" si="11"/>
        <v/>
      </c>
      <c r="S133" s="2">
        <f t="shared" si="54"/>
        <v>39.5</v>
      </c>
      <c r="T133" s="4">
        <f t="shared" si="12"/>
        <v>118.5</v>
      </c>
      <c r="U133" s="4">
        <f t="shared" si="13"/>
        <v>-0.75</v>
      </c>
      <c r="X133" s="4">
        <f t="shared" si="14"/>
        <v>0</v>
      </c>
      <c r="Y133" s="13" t="str">
        <f t="shared" si="64"/>
        <v/>
      </c>
      <c r="Z133" s="4" t="str">
        <f t="shared" si="16"/>
        <v/>
      </c>
      <c r="AB133" s="2">
        <f t="shared" si="55"/>
        <v>39.5</v>
      </c>
      <c r="AC133" s="4">
        <f t="shared" si="17"/>
        <v>118.5</v>
      </c>
      <c r="AD133" s="4">
        <f t="shared" si="18"/>
        <v>-0.75</v>
      </c>
      <c r="AG133" s="4">
        <f t="shared" si="19"/>
        <v>0</v>
      </c>
      <c r="AH133" s="13" t="str">
        <f t="shared" si="65"/>
        <v/>
      </c>
      <c r="AI133" s="4" t="str">
        <f t="shared" si="21"/>
        <v/>
      </c>
      <c r="AJ133" s="13"/>
      <c r="AK133" s="2">
        <f t="shared" si="56"/>
        <v>39.5</v>
      </c>
      <c r="AL133" s="4">
        <f t="shared" si="22"/>
        <v>118.5</v>
      </c>
      <c r="AM133" s="4">
        <f t="shared" si="23"/>
        <v>-0.75</v>
      </c>
      <c r="AP133" s="4">
        <f t="shared" si="24"/>
        <v>0</v>
      </c>
      <c r="AQ133" s="13" t="str">
        <f t="shared" si="66"/>
        <v/>
      </c>
      <c r="AR133" s="4" t="str">
        <f t="shared" si="26"/>
        <v/>
      </c>
      <c r="AS133" s="13"/>
      <c r="AT133" s="2">
        <f t="shared" si="57"/>
        <v>39.5</v>
      </c>
      <c r="AU133" s="4">
        <f t="shared" si="27"/>
        <v>118.5</v>
      </c>
      <c r="AV133" s="4">
        <f t="shared" si="28"/>
        <v>-0.81</v>
      </c>
      <c r="AY133" s="4">
        <f t="shared" si="29"/>
        <v>0</v>
      </c>
      <c r="AZ133" s="13" t="str">
        <f t="shared" si="67"/>
        <v/>
      </c>
      <c r="BA133" s="4" t="str">
        <f t="shared" si="31"/>
        <v/>
      </c>
      <c r="BB133" s="13"/>
      <c r="BC133" s="2">
        <f t="shared" si="58"/>
        <v>39.5</v>
      </c>
      <c r="BD133" s="4">
        <f t="shared" si="32"/>
        <v>118.5</v>
      </c>
      <c r="BE133" s="4">
        <f t="shared" si="33"/>
        <v>-0.81</v>
      </c>
      <c r="BH133" s="4">
        <f t="shared" si="34"/>
        <v>0</v>
      </c>
      <c r="BI133" s="13" t="str">
        <f t="shared" si="68"/>
        <v/>
      </c>
      <c r="BJ133" s="4" t="str">
        <f t="shared" si="36"/>
        <v/>
      </c>
      <c r="BK133" s="13"/>
      <c r="BL133" s="2">
        <f t="shared" si="59"/>
        <v>39.5</v>
      </c>
      <c r="BM133" s="4">
        <f t="shared" si="37"/>
        <v>118.5</v>
      </c>
      <c r="BN133" s="4">
        <f t="shared" si="38"/>
        <v>-0.81</v>
      </c>
      <c r="BQ133" s="4">
        <f t="shared" si="39"/>
        <v>0</v>
      </c>
      <c r="BR133" s="13" t="str">
        <f t="shared" si="69"/>
        <v/>
      </c>
      <c r="BS133" s="4" t="str">
        <f t="shared" si="41"/>
        <v/>
      </c>
      <c r="BT133" s="25"/>
      <c r="BU133" s="25"/>
      <c r="BV133" s="2">
        <f t="shared" si="60"/>
        <v>39.5</v>
      </c>
      <c r="BW133" s="4">
        <f t="shared" si="42"/>
        <v>118.5</v>
      </c>
      <c r="BX133" s="4">
        <f t="shared" si="43"/>
        <v>-0.87</v>
      </c>
      <c r="CA133" s="4">
        <f t="shared" si="44"/>
        <v>0</v>
      </c>
      <c r="CB133" s="13" t="str">
        <f t="shared" si="70"/>
        <v/>
      </c>
      <c r="CC133" s="4" t="str">
        <f t="shared" si="46"/>
        <v/>
      </c>
      <c r="CD133" s="13"/>
      <c r="CE133" s="2">
        <f t="shared" si="61"/>
        <v>39.5</v>
      </c>
      <c r="CF133" s="4">
        <f t="shared" si="47"/>
        <v>118.5</v>
      </c>
      <c r="CG133" s="4">
        <f t="shared" si="48"/>
        <v>-0.87</v>
      </c>
      <c r="CJ133" s="4">
        <f t="shared" si="49"/>
        <v>0</v>
      </c>
      <c r="CK133" s="13" t="str">
        <f t="shared" si="71"/>
        <v/>
      </c>
      <c r="CL133" s="4" t="str">
        <f t="shared" si="51"/>
        <v/>
      </c>
      <c r="CM133" s="13"/>
    </row>
    <row r="134">
      <c r="A134" s="2">
        <f t="shared" si="52"/>
        <v>40</v>
      </c>
      <c r="B134" s="4">
        <f t="shared" si="2"/>
        <v>120</v>
      </c>
      <c r="C134" s="4">
        <f t="shared" si="3"/>
        <v>-0.78</v>
      </c>
      <c r="F134" s="4">
        <f t="shared" si="4"/>
        <v>0</v>
      </c>
      <c r="G134" s="13" t="str">
        <f t="shared" si="62"/>
        <v/>
      </c>
      <c r="H134" s="4" t="str">
        <f t="shared" si="6"/>
        <v/>
      </c>
      <c r="J134" s="2">
        <f t="shared" si="53"/>
        <v>40</v>
      </c>
      <c r="K134" s="29">
        <f t="shared" si="7"/>
        <v>120</v>
      </c>
      <c r="L134" s="29">
        <f t="shared" si="8"/>
        <v>-0.78</v>
      </c>
      <c r="O134" s="4">
        <f t="shared" si="9"/>
        <v>0</v>
      </c>
      <c r="P134" s="13" t="str">
        <f t="shared" si="63"/>
        <v/>
      </c>
      <c r="Q134" s="4" t="str">
        <f t="shared" si="11"/>
        <v/>
      </c>
      <c r="S134" s="2">
        <f t="shared" si="54"/>
        <v>40</v>
      </c>
      <c r="T134" s="4">
        <f t="shared" si="12"/>
        <v>120</v>
      </c>
      <c r="U134" s="4">
        <f t="shared" si="13"/>
        <v>-0.78</v>
      </c>
      <c r="V134" s="4">
        <f>150+7/16</f>
        <v>150.4375</v>
      </c>
      <c r="W134" s="2">
        <v>153.5</v>
      </c>
      <c r="X134" s="4">
        <f t="shared" si="14"/>
        <v>3.0625</v>
      </c>
      <c r="Y134" s="13">
        <f t="shared" si="64"/>
        <v>0.8249579114</v>
      </c>
      <c r="Z134" s="4">
        <f t="shared" si="16"/>
        <v>0.04636179205</v>
      </c>
      <c r="AB134" s="2">
        <f t="shared" si="55"/>
        <v>40</v>
      </c>
      <c r="AC134" s="4">
        <f t="shared" si="17"/>
        <v>120</v>
      </c>
      <c r="AD134" s="4">
        <f t="shared" si="18"/>
        <v>-0.78</v>
      </c>
      <c r="AE134" s="4">
        <f>150.25</f>
        <v>150.25</v>
      </c>
      <c r="AF134" s="4">
        <f>153.75-1/32</f>
        <v>153.71875</v>
      </c>
      <c r="AG134" s="4">
        <f t="shared" si="19"/>
        <v>3.46875</v>
      </c>
      <c r="AH134" s="13">
        <f t="shared" si="65"/>
        <v>0.8779711461</v>
      </c>
      <c r="AI134" s="4">
        <f t="shared" si="21"/>
        <v>0.03345814796</v>
      </c>
      <c r="AJ134" s="13"/>
      <c r="AK134" s="2">
        <f t="shared" si="56"/>
        <v>40</v>
      </c>
      <c r="AL134" s="4">
        <f t="shared" si="22"/>
        <v>120</v>
      </c>
      <c r="AM134" s="4">
        <f t="shared" si="23"/>
        <v>-0.78</v>
      </c>
      <c r="AN134" s="4">
        <f>150.25</f>
        <v>150.25</v>
      </c>
      <c r="AO134" s="4">
        <f>153.75</f>
        <v>153.75</v>
      </c>
      <c r="AP134" s="4">
        <f t="shared" si="24"/>
        <v>3.5</v>
      </c>
      <c r="AQ134" s="13">
        <f t="shared" si="66"/>
        <v>0.8912498197</v>
      </c>
      <c r="AR134" s="4">
        <f t="shared" si="26"/>
        <v>0.02948637759</v>
      </c>
      <c r="AS134" s="13"/>
      <c r="AT134" s="2">
        <f t="shared" si="57"/>
        <v>40</v>
      </c>
      <c r="AU134" s="4">
        <f t="shared" si="27"/>
        <v>120</v>
      </c>
      <c r="AV134" s="4">
        <f t="shared" si="28"/>
        <v>-0.84</v>
      </c>
      <c r="AW134" s="4">
        <f>150.125+1/32</f>
        <v>150.15625</v>
      </c>
      <c r="AX134" s="4">
        <f>153.75+1/32</f>
        <v>153.78125</v>
      </c>
      <c r="AY134" s="4">
        <f t="shared" si="29"/>
        <v>3.625</v>
      </c>
      <c r="AZ134" s="13">
        <f t="shared" si="67"/>
        <v>0.8975274679</v>
      </c>
      <c r="BA134" s="4">
        <f t="shared" si="31"/>
        <v>0.02987373388</v>
      </c>
      <c r="BB134" s="13"/>
      <c r="BC134" s="2">
        <f t="shared" si="58"/>
        <v>40</v>
      </c>
      <c r="BD134" s="4">
        <f t="shared" si="32"/>
        <v>120</v>
      </c>
      <c r="BE134" s="4">
        <f t="shared" si="33"/>
        <v>-0.84</v>
      </c>
      <c r="BF134" s="4">
        <f>150.125+1/32</f>
        <v>150.15625</v>
      </c>
      <c r="BG134" s="4">
        <f>153.75+1/32</f>
        <v>153.78125</v>
      </c>
      <c r="BH134" s="4">
        <f t="shared" si="34"/>
        <v>3.625</v>
      </c>
      <c r="BI134" s="13">
        <f t="shared" si="68"/>
        <v>0.8975274679</v>
      </c>
      <c r="BJ134" s="4">
        <f t="shared" si="36"/>
        <v>0.02898430103</v>
      </c>
      <c r="BK134" s="13"/>
      <c r="BL134" s="2">
        <f t="shared" si="59"/>
        <v>40</v>
      </c>
      <c r="BM134" s="4">
        <f t="shared" si="37"/>
        <v>120</v>
      </c>
      <c r="BN134" s="4">
        <f t="shared" si="38"/>
        <v>-0.84</v>
      </c>
      <c r="BO134" s="4">
        <f>150.125-1/32</f>
        <v>150.09375</v>
      </c>
      <c r="BP134" s="4">
        <f>153.875</f>
        <v>153.875</v>
      </c>
      <c r="BQ134" s="4">
        <f t="shared" si="39"/>
        <v>3.78125</v>
      </c>
      <c r="BR134" s="13">
        <f t="shared" si="69"/>
        <v>0.9166666667</v>
      </c>
      <c r="BS134" s="4">
        <f t="shared" si="41"/>
        <v>0.02470813587</v>
      </c>
      <c r="BT134" s="25"/>
      <c r="BU134" s="25"/>
      <c r="BV134" s="2">
        <f t="shared" si="60"/>
        <v>40</v>
      </c>
      <c r="BW134" s="4">
        <f t="shared" si="42"/>
        <v>120</v>
      </c>
      <c r="BX134" s="4">
        <f t="shared" si="43"/>
        <v>-0.9</v>
      </c>
      <c r="BY134" s="4">
        <f>150.25</f>
        <v>150.25</v>
      </c>
      <c r="BZ134" s="4">
        <f>153+11/16</f>
        <v>153.6875</v>
      </c>
      <c r="CA134" s="4">
        <f t="shared" si="44"/>
        <v>3.4375</v>
      </c>
      <c r="CB134" s="13">
        <f t="shared" si="70"/>
        <v>0.8832563863</v>
      </c>
      <c r="CC134" s="4">
        <f t="shared" si="46"/>
        <v>0.03621909601</v>
      </c>
      <c r="CD134" s="13"/>
      <c r="CE134" s="2">
        <f t="shared" si="61"/>
        <v>40</v>
      </c>
      <c r="CF134" s="4">
        <f t="shared" si="47"/>
        <v>120</v>
      </c>
      <c r="CG134" s="4">
        <f t="shared" si="48"/>
        <v>-0.9</v>
      </c>
      <c r="CH134" s="4">
        <f>150.25</f>
        <v>150.25</v>
      </c>
      <c r="CI134" s="4">
        <f>153+11/16</f>
        <v>153.6875</v>
      </c>
      <c r="CJ134" s="4">
        <f t="shared" si="49"/>
        <v>3.4375</v>
      </c>
      <c r="CK134" s="13">
        <f t="shared" si="71"/>
        <v>0.8740073735</v>
      </c>
      <c r="CL134" s="4">
        <f t="shared" si="51"/>
        <v>0.03658600003</v>
      </c>
      <c r="CM134" s="13"/>
    </row>
    <row r="135">
      <c r="A135" s="2">
        <f t="shared" si="52"/>
        <v>40.5</v>
      </c>
      <c r="B135" s="4">
        <f t="shared" si="2"/>
        <v>121.5</v>
      </c>
      <c r="C135" s="4">
        <f t="shared" si="3"/>
        <v>-0.81</v>
      </c>
      <c r="F135" s="4">
        <f t="shared" si="4"/>
        <v>0</v>
      </c>
      <c r="G135" s="13" t="str">
        <f t="shared" si="62"/>
        <v/>
      </c>
      <c r="H135" s="4" t="str">
        <f t="shared" si="6"/>
        <v/>
      </c>
      <c r="J135" s="2">
        <f t="shared" si="53"/>
        <v>40.5</v>
      </c>
      <c r="K135" s="29">
        <f t="shared" si="7"/>
        <v>121.5</v>
      </c>
      <c r="L135" s="29">
        <f t="shared" si="8"/>
        <v>-0.81</v>
      </c>
      <c r="O135" s="4">
        <f t="shared" si="9"/>
        <v>0</v>
      </c>
      <c r="P135" s="13" t="str">
        <f t="shared" si="63"/>
        <v/>
      </c>
      <c r="Q135" s="4" t="str">
        <f t="shared" si="11"/>
        <v/>
      </c>
      <c r="S135" s="2">
        <f t="shared" si="54"/>
        <v>40.5</v>
      </c>
      <c r="T135" s="4">
        <f t="shared" si="12"/>
        <v>121.5</v>
      </c>
      <c r="U135" s="4">
        <f t="shared" si="13"/>
        <v>-0.81</v>
      </c>
      <c r="X135" s="4">
        <f t="shared" si="14"/>
        <v>0</v>
      </c>
      <c r="Y135" s="13" t="str">
        <f t="shared" si="64"/>
        <v/>
      </c>
      <c r="Z135" s="4" t="str">
        <f t="shared" si="16"/>
        <v/>
      </c>
      <c r="AB135" s="2">
        <f t="shared" si="55"/>
        <v>40.5</v>
      </c>
      <c r="AC135" s="4">
        <f t="shared" si="17"/>
        <v>121.5</v>
      </c>
      <c r="AD135" s="4">
        <f t="shared" si="18"/>
        <v>-0.81</v>
      </c>
      <c r="AG135" s="4">
        <f t="shared" si="19"/>
        <v>0</v>
      </c>
      <c r="AH135" s="13" t="str">
        <f t="shared" si="65"/>
        <v/>
      </c>
      <c r="AI135" s="4" t="str">
        <f t="shared" si="21"/>
        <v/>
      </c>
      <c r="AJ135" s="13"/>
      <c r="AK135" s="2">
        <f t="shared" si="56"/>
        <v>40.5</v>
      </c>
      <c r="AL135" s="4">
        <f t="shared" si="22"/>
        <v>121.5</v>
      </c>
      <c r="AM135" s="4">
        <f t="shared" si="23"/>
        <v>-0.81</v>
      </c>
      <c r="AP135" s="4">
        <f t="shared" si="24"/>
        <v>0</v>
      </c>
      <c r="AQ135" s="13" t="str">
        <f t="shared" si="66"/>
        <v/>
      </c>
      <c r="AR135" s="4" t="str">
        <f t="shared" si="26"/>
        <v/>
      </c>
      <c r="AS135" s="13"/>
      <c r="AT135" s="2">
        <f t="shared" si="57"/>
        <v>40.5</v>
      </c>
      <c r="AU135" s="4">
        <f t="shared" si="27"/>
        <v>121.5</v>
      </c>
      <c r="AV135" s="4">
        <f t="shared" si="28"/>
        <v>-0.87</v>
      </c>
      <c r="AY135" s="4">
        <f t="shared" si="29"/>
        <v>0</v>
      </c>
      <c r="AZ135" s="13" t="str">
        <f t="shared" si="67"/>
        <v/>
      </c>
      <c r="BA135" s="4" t="str">
        <f t="shared" si="31"/>
        <v/>
      </c>
      <c r="BB135" s="13"/>
      <c r="BC135" s="2">
        <f t="shared" si="58"/>
        <v>40.5</v>
      </c>
      <c r="BD135" s="4">
        <f t="shared" si="32"/>
        <v>121.5</v>
      </c>
      <c r="BE135" s="4">
        <f t="shared" si="33"/>
        <v>-0.87</v>
      </c>
      <c r="BH135" s="4">
        <f t="shared" si="34"/>
        <v>0</v>
      </c>
      <c r="BI135" s="13" t="str">
        <f t="shared" si="68"/>
        <v/>
      </c>
      <c r="BJ135" s="4" t="str">
        <f t="shared" si="36"/>
        <v/>
      </c>
      <c r="BK135" s="13"/>
      <c r="BL135" s="2">
        <f t="shared" si="59"/>
        <v>40.5</v>
      </c>
      <c r="BM135" s="4">
        <f t="shared" si="37"/>
        <v>121.5</v>
      </c>
      <c r="BN135" s="4">
        <f t="shared" si="38"/>
        <v>-0.87</v>
      </c>
      <c r="BQ135" s="4">
        <f t="shared" si="39"/>
        <v>0</v>
      </c>
      <c r="BR135" s="13" t="str">
        <f t="shared" si="69"/>
        <v/>
      </c>
      <c r="BS135" s="4" t="str">
        <f t="shared" si="41"/>
        <v/>
      </c>
      <c r="BT135" s="25"/>
      <c r="BU135" s="25"/>
      <c r="BV135" s="2">
        <f t="shared" si="60"/>
        <v>40.5</v>
      </c>
      <c r="BW135" s="4">
        <f t="shared" si="42"/>
        <v>121.5</v>
      </c>
      <c r="BX135" s="4">
        <f t="shared" si="43"/>
        <v>-0.93</v>
      </c>
      <c r="CA135" s="4">
        <f t="shared" si="44"/>
        <v>0</v>
      </c>
      <c r="CB135" s="13" t="str">
        <f t="shared" si="70"/>
        <v/>
      </c>
      <c r="CC135" s="4" t="str">
        <f t="shared" si="46"/>
        <v/>
      </c>
      <c r="CD135" s="13"/>
      <c r="CE135" s="2">
        <f t="shared" si="61"/>
        <v>40.5</v>
      </c>
      <c r="CF135" s="4">
        <f t="shared" si="47"/>
        <v>121.5</v>
      </c>
      <c r="CG135" s="4">
        <f t="shared" si="48"/>
        <v>-0.93</v>
      </c>
      <c r="CJ135" s="4">
        <f t="shared" si="49"/>
        <v>0</v>
      </c>
      <c r="CK135" s="13" t="str">
        <f t="shared" si="71"/>
        <v/>
      </c>
      <c r="CL135" s="4" t="str">
        <f t="shared" si="51"/>
        <v/>
      </c>
      <c r="CM135" s="13"/>
    </row>
    <row r="136">
      <c r="A136" s="2">
        <f t="shared" si="52"/>
        <v>41</v>
      </c>
      <c r="B136" s="4">
        <f t="shared" si="2"/>
        <v>123</v>
      </c>
      <c r="C136" s="4">
        <f t="shared" si="3"/>
        <v>-0.84</v>
      </c>
      <c r="F136" s="4">
        <f t="shared" si="4"/>
        <v>0</v>
      </c>
      <c r="G136" s="13" t="str">
        <f t="shared" si="62"/>
        <v/>
      </c>
      <c r="H136" s="4" t="str">
        <f t="shared" si="6"/>
        <v/>
      </c>
      <c r="J136" s="2">
        <f t="shared" si="53"/>
        <v>41</v>
      </c>
      <c r="K136" s="29">
        <f t="shared" si="7"/>
        <v>123</v>
      </c>
      <c r="L136" s="29">
        <f t="shared" si="8"/>
        <v>-0.84</v>
      </c>
      <c r="O136" s="4">
        <f t="shared" si="9"/>
        <v>0</v>
      </c>
      <c r="P136" s="13" t="str">
        <f t="shared" si="63"/>
        <v/>
      </c>
      <c r="Q136" s="4" t="str">
        <f t="shared" si="11"/>
        <v/>
      </c>
      <c r="S136" s="2">
        <f t="shared" si="54"/>
        <v>41</v>
      </c>
      <c r="T136" s="4">
        <f t="shared" si="12"/>
        <v>123</v>
      </c>
      <c r="U136" s="4">
        <f t="shared" si="13"/>
        <v>-0.84</v>
      </c>
      <c r="V136" s="4">
        <f>150+3/16</f>
        <v>150.1875</v>
      </c>
      <c r="W136" s="2">
        <v>153.75</v>
      </c>
      <c r="X136" s="4">
        <f t="shared" si="14"/>
        <v>3.5625</v>
      </c>
      <c r="Y136" s="13">
        <f t="shared" si="64"/>
        <v>0.889756521</v>
      </c>
      <c r="Z136" s="4">
        <f t="shared" si="16"/>
        <v>0.03676215983</v>
      </c>
      <c r="AB136" s="2">
        <f t="shared" si="55"/>
        <v>41</v>
      </c>
      <c r="AC136" s="4">
        <f t="shared" si="17"/>
        <v>123</v>
      </c>
      <c r="AD136" s="4">
        <f t="shared" si="18"/>
        <v>-0.84</v>
      </c>
      <c r="AE136" s="4">
        <f>150.125+1/32</f>
        <v>150.15625</v>
      </c>
      <c r="AF136" s="4">
        <f>153+13/16</f>
        <v>153.8125</v>
      </c>
      <c r="AG136" s="4">
        <f t="shared" si="19"/>
        <v>3.65625</v>
      </c>
      <c r="AH136" s="13">
        <f t="shared" si="65"/>
        <v>0.9013878189</v>
      </c>
      <c r="AI136" s="4">
        <f t="shared" si="21"/>
        <v>0.02982626717</v>
      </c>
      <c r="AJ136" s="13"/>
      <c r="AK136" s="2">
        <f t="shared" si="56"/>
        <v>41</v>
      </c>
      <c r="AL136" s="4">
        <f t="shared" si="22"/>
        <v>123</v>
      </c>
      <c r="AM136" s="4">
        <f t="shared" si="23"/>
        <v>-0.84</v>
      </c>
      <c r="AN136" s="4">
        <f>150.125</f>
        <v>150.125</v>
      </c>
      <c r="AO136" s="4">
        <f>153+13/16</f>
        <v>153.8125</v>
      </c>
      <c r="AP136" s="4">
        <f t="shared" si="24"/>
        <v>3.6875</v>
      </c>
      <c r="AQ136" s="13">
        <f t="shared" si="66"/>
        <v>0.9148111459</v>
      </c>
      <c r="AR136" s="4">
        <f t="shared" si="26"/>
        <v>0.0265897548</v>
      </c>
      <c r="AS136" s="13"/>
      <c r="AT136" s="2">
        <f t="shared" si="57"/>
        <v>41</v>
      </c>
      <c r="AU136" s="4">
        <f t="shared" si="27"/>
        <v>123</v>
      </c>
      <c r="AV136" s="4">
        <f t="shared" si="28"/>
        <v>-0.9</v>
      </c>
      <c r="AW136" s="4">
        <f>150.125</f>
        <v>150.125</v>
      </c>
      <c r="AX136" s="4">
        <f>153.875-1/32</f>
        <v>153.84375</v>
      </c>
      <c r="AY136" s="4">
        <f t="shared" si="29"/>
        <v>3.71875</v>
      </c>
      <c r="AZ136" s="13">
        <f t="shared" si="67"/>
        <v>0.9090593429</v>
      </c>
      <c r="BA136" s="4">
        <f t="shared" si="31"/>
        <v>0.02858720163</v>
      </c>
      <c r="BB136" s="13"/>
      <c r="BC136" s="2">
        <f t="shared" si="58"/>
        <v>41</v>
      </c>
      <c r="BD136" s="4">
        <f t="shared" si="32"/>
        <v>123</v>
      </c>
      <c r="BE136" s="4">
        <f t="shared" si="33"/>
        <v>-0.9</v>
      </c>
      <c r="BF136" s="4">
        <f>150.125-1/32</f>
        <v>150.09375</v>
      </c>
      <c r="BG136" s="4">
        <f>153.875-1/32</f>
        <v>153.84375</v>
      </c>
      <c r="BH136" s="4">
        <f t="shared" si="34"/>
        <v>3.75</v>
      </c>
      <c r="BI136" s="13">
        <f t="shared" si="68"/>
        <v>0.9128709292</v>
      </c>
      <c r="BJ136" s="4">
        <f t="shared" si="36"/>
        <v>0.02805572476</v>
      </c>
      <c r="BK136" s="13"/>
      <c r="BL136" s="2">
        <f t="shared" si="59"/>
        <v>41</v>
      </c>
      <c r="BM136" s="4">
        <f t="shared" si="37"/>
        <v>123</v>
      </c>
      <c r="BN136" s="4">
        <f t="shared" si="38"/>
        <v>-0.9</v>
      </c>
      <c r="BO136" s="4">
        <f>150+1/16</f>
        <v>150.0625</v>
      </c>
      <c r="BP136" s="4">
        <f>153.875</f>
        <v>153.875</v>
      </c>
      <c r="BQ136" s="4">
        <f t="shared" si="39"/>
        <v>3.8125</v>
      </c>
      <c r="BR136" s="13">
        <f t="shared" si="69"/>
        <v>0.9204467514</v>
      </c>
      <c r="BS136" s="4">
        <f t="shared" si="41"/>
        <v>0.02451738044</v>
      </c>
      <c r="BT136" s="25"/>
      <c r="BU136" s="25"/>
      <c r="BV136" s="2">
        <f t="shared" si="60"/>
        <v>41</v>
      </c>
      <c r="BW136" s="4">
        <f t="shared" si="42"/>
        <v>123</v>
      </c>
      <c r="BX136" s="4">
        <f t="shared" si="43"/>
        <v>-0.96</v>
      </c>
      <c r="BY136" s="4">
        <f>150+3/16</f>
        <v>150.1875</v>
      </c>
      <c r="BZ136" s="4">
        <f>153.75</f>
        <v>153.75</v>
      </c>
      <c r="CA136" s="4">
        <f t="shared" si="44"/>
        <v>3.5625</v>
      </c>
      <c r="CB136" s="13">
        <f t="shared" si="70"/>
        <v>0.8991721961</v>
      </c>
      <c r="CC136" s="4">
        <f t="shared" si="46"/>
        <v>0.03389869899</v>
      </c>
      <c r="CD136" s="13"/>
      <c r="CE136" s="2">
        <f t="shared" si="61"/>
        <v>41</v>
      </c>
      <c r="CF136" s="4">
        <f t="shared" si="47"/>
        <v>123</v>
      </c>
      <c r="CG136" s="4">
        <f t="shared" si="48"/>
        <v>-0.96</v>
      </c>
      <c r="CH136" s="4">
        <f>150+3/16</f>
        <v>150.1875</v>
      </c>
      <c r="CI136" s="4">
        <f>153.75</f>
        <v>153.75</v>
      </c>
      <c r="CJ136" s="4">
        <f t="shared" si="49"/>
        <v>3.5625</v>
      </c>
      <c r="CK136" s="13">
        <f t="shared" si="71"/>
        <v>0.889756521</v>
      </c>
      <c r="CL136" s="4">
        <f t="shared" si="51"/>
        <v>0.03643108267</v>
      </c>
      <c r="CM136" s="13"/>
    </row>
    <row r="137">
      <c r="A137" s="2">
        <f t="shared" si="52"/>
        <v>41.5</v>
      </c>
      <c r="B137" s="4">
        <f t="shared" si="2"/>
        <v>124.5</v>
      </c>
      <c r="C137" s="4">
        <f t="shared" si="3"/>
        <v>-0.87</v>
      </c>
      <c r="F137" s="4">
        <f t="shared" si="4"/>
        <v>0</v>
      </c>
      <c r="G137" s="13" t="str">
        <f t="shared" si="62"/>
        <v/>
      </c>
      <c r="H137" s="4" t="str">
        <f t="shared" si="6"/>
        <v/>
      </c>
      <c r="J137" s="2">
        <f t="shared" si="53"/>
        <v>41.5</v>
      </c>
      <c r="K137" s="29">
        <f t="shared" si="7"/>
        <v>124.5</v>
      </c>
      <c r="L137" s="29">
        <f t="shared" si="8"/>
        <v>-0.87</v>
      </c>
      <c r="O137" s="4">
        <f t="shared" si="9"/>
        <v>0</v>
      </c>
      <c r="P137" s="13" t="str">
        <f t="shared" si="63"/>
        <v/>
      </c>
      <c r="Q137" s="4" t="str">
        <f t="shared" si="11"/>
        <v/>
      </c>
      <c r="S137" s="2">
        <f t="shared" si="54"/>
        <v>41.5</v>
      </c>
      <c r="T137" s="4">
        <f t="shared" si="12"/>
        <v>124.5</v>
      </c>
      <c r="U137" s="4">
        <f t="shared" si="13"/>
        <v>-0.87</v>
      </c>
      <c r="X137" s="4">
        <f t="shared" si="14"/>
        <v>0</v>
      </c>
      <c r="Y137" s="13" t="str">
        <f t="shared" si="64"/>
        <v/>
      </c>
      <c r="Z137" s="4" t="str">
        <f t="shared" si="16"/>
        <v/>
      </c>
      <c r="AB137" s="2">
        <f t="shared" si="55"/>
        <v>41.5</v>
      </c>
      <c r="AC137" s="4">
        <f t="shared" si="17"/>
        <v>124.5</v>
      </c>
      <c r="AD137" s="4">
        <f t="shared" si="18"/>
        <v>-0.87</v>
      </c>
      <c r="AG137" s="4">
        <f t="shared" si="19"/>
        <v>0</v>
      </c>
      <c r="AH137" s="13" t="str">
        <f t="shared" si="65"/>
        <v/>
      </c>
      <c r="AI137" s="4" t="str">
        <f t="shared" si="21"/>
        <v/>
      </c>
      <c r="AJ137" s="13"/>
      <c r="AK137" s="2">
        <f t="shared" si="56"/>
        <v>41.5</v>
      </c>
      <c r="AL137" s="4">
        <f t="shared" si="22"/>
        <v>124.5</v>
      </c>
      <c r="AM137" s="4">
        <f t="shared" si="23"/>
        <v>-0.87</v>
      </c>
      <c r="AP137" s="4">
        <f t="shared" si="24"/>
        <v>0</v>
      </c>
      <c r="AQ137" s="13" t="str">
        <f t="shared" si="66"/>
        <v/>
      </c>
      <c r="AR137" s="4" t="str">
        <f t="shared" si="26"/>
        <v/>
      </c>
      <c r="AS137" s="13"/>
      <c r="AT137" s="2">
        <f t="shared" si="57"/>
        <v>41.5</v>
      </c>
      <c r="AU137" s="4">
        <f t="shared" si="27"/>
        <v>124.5</v>
      </c>
      <c r="AV137" s="4">
        <f t="shared" si="28"/>
        <v>-0.93</v>
      </c>
      <c r="AY137" s="4">
        <f t="shared" si="29"/>
        <v>0</v>
      </c>
      <c r="AZ137" s="13" t="str">
        <f t="shared" si="67"/>
        <v/>
      </c>
      <c r="BA137" s="4" t="str">
        <f t="shared" si="31"/>
        <v/>
      </c>
      <c r="BB137" s="13"/>
      <c r="BC137" s="2">
        <f t="shared" si="58"/>
        <v>41.5</v>
      </c>
      <c r="BD137" s="4">
        <f t="shared" si="32"/>
        <v>124.5</v>
      </c>
      <c r="BE137" s="4">
        <f t="shared" si="33"/>
        <v>-0.93</v>
      </c>
      <c r="BH137" s="4">
        <f t="shared" si="34"/>
        <v>0</v>
      </c>
      <c r="BI137" s="13" t="str">
        <f t="shared" si="68"/>
        <v/>
      </c>
      <c r="BJ137" s="4" t="str">
        <f t="shared" si="36"/>
        <v/>
      </c>
      <c r="BK137" s="13"/>
      <c r="BL137" s="2">
        <f t="shared" si="59"/>
        <v>41.5</v>
      </c>
      <c r="BM137" s="4">
        <f t="shared" si="37"/>
        <v>124.5</v>
      </c>
      <c r="BN137" s="4">
        <f t="shared" si="38"/>
        <v>-0.93</v>
      </c>
      <c r="BQ137" s="4">
        <f t="shared" si="39"/>
        <v>0</v>
      </c>
      <c r="BR137" s="13" t="str">
        <f t="shared" si="69"/>
        <v/>
      </c>
      <c r="BS137" s="4" t="str">
        <f t="shared" si="41"/>
        <v/>
      </c>
      <c r="BT137" s="25"/>
      <c r="BU137" s="25"/>
      <c r="BV137" s="2">
        <f t="shared" si="60"/>
        <v>41.5</v>
      </c>
      <c r="BW137" s="4">
        <f t="shared" si="42"/>
        <v>124.5</v>
      </c>
      <c r="BX137" s="4">
        <f t="shared" si="43"/>
        <v>-0.99</v>
      </c>
      <c r="CA137" s="4">
        <f t="shared" si="44"/>
        <v>0</v>
      </c>
      <c r="CB137" s="13" t="str">
        <f t="shared" si="70"/>
        <v/>
      </c>
      <c r="CC137" s="4" t="str">
        <f t="shared" si="46"/>
        <v/>
      </c>
      <c r="CD137" s="13"/>
      <c r="CE137" s="2">
        <f t="shared" si="61"/>
        <v>41.5</v>
      </c>
      <c r="CF137" s="4">
        <f t="shared" si="47"/>
        <v>124.5</v>
      </c>
      <c r="CG137" s="4">
        <f t="shared" si="48"/>
        <v>-0.99</v>
      </c>
      <c r="CJ137" s="4">
        <f t="shared" si="49"/>
        <v>0</v>
      </c>
      <c r="CK137" s="13" t="str">
        <f t="shared" si="71"/>
        <v/>
      </c>
      <c r="CL137" s="4" t="str">
        <f t="shared" si="51"/>
        <v/>
      </c>
      <c r="CM137" s="13"/>
    </row>
    <row r="138">
      <c r="A138" s="2">
        <f t="shared" si="52"/>
        <v>42</v>
      </c>
      <c r="B138" s="4">
        <f t="shared" si="2"/>
        <v>126</v>
      </c>
      <c r="C138" s="4">
        <f t="shared" si="3"/>
        <v>-0.9</v>
      </c>
      <c r="F138" s="4">
        <f t="shared" si="4"/>
        <v>0</v>
      </c>
      <c r="G138" s="13" t="str">
        <f t="shared" si="62"/>
        <v/>
      </c>
      <c r="H138" s="4" t="str">
        <f t="shared" si="6"/>
        <v/>
      </c>
      <c r="J138" s="2">
        <f t="shared" si="53"/>
        <v>42</v>
      </c>
      <c r="K138" s="29">
        <f t="shared" si="7"/>
        <v>126</v>
      </c>
      <c r="L138" s="29">
        <f t="shared" si="8"/>
        <v>-0.9</v>
      </c>
      <c r="O138" s="4">
        <f t="shared" si="9"/>
        <v>0</v>
      </c>
      <c r="P138" s="13" t="str">
        <f t="shared" si="63"/>
        <v/>
      </c>
      <c r="Q138" s="4" t="str">
        <f t="shared" si="11"/>
        <v/>
      </c>
      <c r="S138" s="2">
        <f t="shared" si="54"/>
        <v>42</v>
      </c>
      <c r="T138" s="4">
        <f t="shared" si="12"/>
        <v>126</v>
      </c>
      <c r="U138" s="4">
        <f t="shared" si="13"/>
        <v>-0.9</v>
      </c>
      <c r="V138" s="4">
        <f>150+1/32</f>
        <v>150.03125</v>
      </c>
      <c r="W138" s="4">
        <f>154-1/16</f>
        <v>153.9375</v>
      </c>
      <c r="X138" s="4">
        <f t="shared" si="14"/>
        <v>3.90625</v>
      </c>
      <c r="Y138" s="13">
        <f t="shared" si="64"/>
        <v>0.9316949906</v>
      </c>
      <c r="Z138" s="4">
        <f t="shared" si="16"/>
        <v>0.02632735745</v>
      </c>
      <c r="AB138" s="2">
        <f t="shared" si="55"/>
        <v>42</v>
      </c>
      <c r="AC138" s="4">
        <f t="shared" si="17"/>
        <v>126</v>
      </c>
      <c r="AD138" s="4">
        <f t="shared" si="18"/>
        <v>-0.9</v>
      </c>
      <c r="AE138" s="4">
        <f>150+1/32</f>
        <v>150.03125</v>
      </c>
      <c r="AF138" s="4">
        <f>154-1/16</f>
        <v>153.9375</v>
      </c>
      <c r="AG138" s="4">
        <f t="shared" si="19"/>
        <v>3.90625</v>
      </c>
      <c r="AH138" s="13">
        <f t="shared" si="65"/>
        <v>0.9316949906</v>
      </c>
      <c r="AI138" s="4">
        <f t="shared" si="21"/>
        <v>0.02487034148</v>
      </c>
      <c r="AJ138" s="13"/>
      <c r="AK138" s="2">
        <f t="shared" si="56"/>
        <v>42</v>
      </c>
      <c r="AL138" s="4">
        <f t="shared" si="22"/>
        <v>126</v>
      </c>
      <c r="AM138" s="4">
        <f t="shared" si="23"/>
        <v>-0.9</v>
      </c>
      <c r="AN138" s="4">
        <f>150+1/16</f>
        <v>150.0625</v>
      </c>
      <c r="AO138" s="4">
        <f>153.875+1/32</f>
        <v>153.90625</v>
      </c>
      <c r="AP138" s="4">
        <f t="shared" si="24"/>
        <v>3.84375</v>
      </c>
      <c r="AQ138" s="13">
        <f t="shared" si="66"/>
        <v>0.9339916625</v>
      </c>
      <c r="AR138" s="4">
        <f t="shared" si="26"/>
        <v>0.02279830271</v>
      </c>
      <c r="AS138" s="13"/>
      <c r="AT138" s="2">
        <f t="shared" si="57"/>
        <v>42</v>
      </c>
      <c r="AU138" s="4">
        <f t="shared" si="27"/>
        <v>126</v>
      </c>
      <c r="AV138" s="4">
        <f t="shared" si="28"/>
        <v>-0.96</v>
      </c>
      <c r="AW138" s="4">
        <f>150+1/16</f>
        <v>150.0625</v>
      </c>
      <c r="AX138" s="4">
        <f>153.875+1/32</f>
        <v>153.90625</v>
      </c>
      <c r="AY138" s="4">
        <f t="shared" si="29"/>
        <v>3.84375</v>
      </c>
      <c r="AZ138" s="13">
        <f t="shared" si="67"/>
        <v>0.9242113755</v>
      </c>
      <c r="BA138" s="4">
        <f t="shared" si="31"/>
        <v>0.02669970402</v>
      </c>
      <c r="BB138" s="13"/>
      <c r="BC138" s="2">
        <f t="shared" si="58"/>
        <v>42</v>
      </c>
      <c r="BD138" s="4">
        <f t="shared" si="32"/>
        <v>126</v>
      </c>
      <c r="BE138" s="4">
        <f t="shared" si="33"/>
        <v>-0.96</v>
      </c>
      <c r="BF138" s="4">
        <f>150+1/16</f>
        <v>150.0625</v>
      </c>
      <c r="BG138" s="4">
        <f>153.875</f>
        <v>153.875</v>
      </c>
      <c r="BH138" s="4">
        <f t="shared" si="34"/>
        <v>3.8125</v>
      </c>
      <c r="BI138" s="13">
        <f t="shared" si="68"/>
        <v>0.9204467514</v>
      </c>
      <c r="BJ138" s="4">
        <f t="shared" si="36"/>
        <v>0.02674363388</v>
      </c>
      <c r="BK138" s="13"/>
      <c r="BL138" s="2">
        <f t="shared" si="59"/>
        <v>42</v>
      </c>
      <c r="BM138" s="4">
        <f t="shared" si="37"/>
        <v>126</v>
      </c>
      <c r="BN138" s="4">
        <f t="shared" si="38"/>
        <v>-0.96</v>
      </c>
      <c r="BO138" s="2">
        <v>150.0</v>
      </c>
      <c r="BP138" s="4">
        <f>154-1/16</f>
        <v>153.9375</v>
      </c>
      <c r="BQ138" s="4">
        <f t="shared" si="39"/>
        <v>3.9375</v>
      </c>
      <c r="BR138" s="13">
        <f t="shared" si="69"/>
        <v>0.9354143467</v>
      </c>
      <c r="BS138" s="4">
        <f t="shared" si="41"/>
        <v>0.02335457135</v>
      </c>
      <c r="BT138" s="25"/>
      <c r="BU138" s="25"/>
      <c r="BV138" s="2">
        <f t="shared" si="60"/>
        <v>42</v>
      </c>
      <c r="BW138" s="4">
        <f t="shared" si="42"/>
        <v>126</v>
      </c>
      <c r="BX138" s="4">
        <f t="shared" si="43"/>
        <v>-1.02</v>
      </c>
      <c r="BY138" s="4">
        <f>150.125-1/32</f>
        <v>150.09375</v>
      </c>
      <c r="BZ138" s="4">
        <f>153+13/16</f>
        <v>153.8125</v>
      </c>
      <c r="CA138" s="4">
        <f t="shared" si="44"/>
        <v>3.71875</v>
      </c>
      <c r="CB138" s="13">
        <f t="shared" si="70"/>
        <v>0.9186792864</v>
      </c>
      <c r="CC138" s="4">
        <f t="shared" si="46"/>
        <v>0.03076943146</v>
      </c>
      <c r="CD138" s="13"/>
      <c r="CE138" s="2">
        <f t="shared" si="61"/>
        <v>42</v>
      </c>
      <c r="CF138" s="4">
        <f t="shared" si="47"/>
        <v>126</v>
      </c>
      <c r="CG138" s="4">
        <f t="shared" si="48"/>
        <v>-1.02</v>
      </c>
      <c r="CH138" s="4">
        <f>150.125</f>
        <v>150.125</v>
      </c>
      <c r="CI138" s="4">
        <f>153+13/16</f>
        <v>153.8125</v>
      </c>
      <c r="CJ138" s="4">
        <f t="shared" si="49"/>
        <v>3.6875</v>
      </c>
      <c r="CK138" s="13">
        <f t="shared" si="71"/>
        <v>0.9052317076</v>
      </c>
      <c r="CL138" s="4">
        <f t="shared" si="51"/>
        <v>0.03424385037</v>
      </c>
      <c r="CM138" s="13"/>
    </row>
    <row r="139">
      <c r="A139" s="2">
        <f t="shared" si="52"/>
        <v>42.5</v>
      </c>
      <c r="B139" s="4">
        <f t="shared" si="2"/>
        <v>127.5</v>
      </c>
      <c r="C139" s="4">
        <f t="shared" si="3"/>
        <v>-0.93</v>
      </c>
      <c r="F139" s="4">
        <f t="shared" si="4"/>
        <v>0</v>
      </c>
      <c r="G139" s="13" t="str">
        <f t="shared" si="62"/>
        <v/>
      </c>
      <c r="H139" s="4" t="str">
        <f t="shared" si="6"/>
        <v/>
      </c>
      <c r="J139" s="2">
        <f t="shared" si="53"/>
        <v>42.5</v>
      </c>
      <c r="K139" s="29">
        <f t="shared" si="7"/>
        <v>127.5</v>
      </c>
      <c r="L139" s="29">
        <f t="shared" si="8"/>
        <v>-0.93</v>
      </c>
      <c r="O139" s="4">
        <f t="shared" si="9"/>
        <v>0</v>
      </c>
      <c r="P139" s="13" t="str">
        <f t="shared" si="63"/>
        <v/>
      </c>
      <c r="Q139" s="4" t="str">
        <f t="shared" si="11"/>
        <v/>
      </c>
      <c r="S139" s="2">
        <f t="shared" si="54"/>
        <v>42.5</v>
      </c>
      <c r="T139" s="4">
        <f t="shared" si="12"/>
        <v>127.5</v>
      </c>
      <c r="U139" s="4">
        <f t="shared" si="13"/>
        <v>-0.93</v>
      </c>
      <c r="X139" s="4">
        <f t="shared" si="14"/>
        <v>0</v>
      </c>
      <c r="Y139" s="13" t="str">
        <f t="shared" si="64"/>
        <v/>
      </c>
      <c r="Z139" s="4" t="str">
        <f t="shared" si="16"/>
        <v/>
      </c>
      <c r="AB139" s="2">
        <f t="shared" si="55"/>
        <v>42.5</v>
      </c>
      <c r="AC139" s="4">
        <f t="shared" si="17"/>
        <v>127.5</v>
      </c>
      <c r="AD139" s="4">
        <f t="shared" si="18"/>
        <v>-0.93</v>
      </c>
      <c r="AG139" s="4">
        <f t="shared" si="19"/>
        <v>0</v>
      </c>
      <c r="AH139" s="13" t="str">
        <f t="shared" si="65"/>
        <v/>
      </c>
      <c r="AI139" s="4" t="str">
        <f t="shared" si="21"/>
        <v/>
      </c>
      <c r="AJ139" s="13"/>
      <c r="AK139" s="2">
        <f t="shared" si="56"/>
        <v>42.5</v>
      </c>
      <c r="AL139" s="4">
        <f t="shared" si="22"/>
        <v>127.5</v>
      </c>
      <c r="AM139" s="4">
        <f t="shared" si="23"/>
        <v>-0.93</v>
      </c>
      <c r="AP139" s="4">
        <f t="shared" si="24"/>
        <v>0</v>
      </c>
      <c r="AQ139" s="13" t="str">
        <f t="shared" si="66"/>
        <v/>
      </c>
      <c r="AR139" s="4" t="str">
        <f t="shared" si="26"/>
        <v/>
      </c>
      <c r="AS139" s="13"/>
      <c r="AT139" s="2">
        <f t="shared" si="57"/>
        <v>42.5</v>
      </c>
      <c r="AU139" s="4">
        <f t="shared" si="27"/>
        <v>127.5</v>
      </c>
      <c r="AV139" s="4">
        <f t="shared" si="28"/>
        <v>-0.99</v>
      </c>
      <c r="AY139" s="4">
        <f t="shared" si="29"/>
        <v>0</v>
      </c>
      <c r="AZ139" s="13" t="str">
        <f t="shared" si="67"/>
        <v/>
      </c>
      <c r="BA139" s="4" t="str">
        <f t="shared" si="31"/>
        <v/>
      </c>
      <c r="BB139" s="13"/>
      <c r="BC139" s="2">
        <f t="shared" si="58"/>
        <v>42.5</v>
      </c>
      <c r="BD139" s="4">
        <f t="shared" si="32"/>
        <v>127.5</v>
      </c>
      <c r="BE139" s="4">
        <f t="shared" si="33"/>
        <v>-0.99</v>
      </c>
      <c r="BH139" s="4">
        <f t="shared" si="34"/>
        <v>0</v>
      </c>
      <c r="BI139" s="13" t="str">
        <f t="shared" si="68"/>
        <v/>
      </c>
      <c r="BJ139" s="4" t="str">
        <f t="shared" si="36"/>
        <v/>
      </c>
      <c r="BK139" s="13"/>
      <c r="BL139" s="2">
        <f t="shared" si="59"/>
        <v>42.5</v>
      </c>
      <c r="BM139" s="4">
        <f t="shared" si="37"/>
        <v>127.5</v>
      </c>
      <c r="BN139" s="4">
        <f t="shared" si="38"/>
        <v>-0.99</v>
      </c>
      <c r="BQ139" s="4">
        <f t="shared" si="39"/>
        <v>0</v>
      </c>
      <c r="BR139" s="13" t="str">
        <f t="shared" si="69"/>
        <v/>
      </c>
      <c r="BS139" s="4" t="str">
        <f t="shared" si="41"/>
        <v/>
      </c>
      <c r="BT139" s="25"/>
      <c r="BU139" s="25"/>
      <c r="BV139" s="2">
        <f t="shared" si="60"/>
        <v>42.5</v>
      </c>
      <c r="BW139" s="4">
        <f t="shared" si="42"/>
        <v>127.5</v>
      </c>
      <c r="BX139" s="4">
        <f t="shared" si="43"/>
        <v>-1.05</v>
      </c>
      <c r="CA139" s="4">
        <f t="shared" si="44"/>
        <v>0</v>
      </c>
      <c r="CB139" s="13" t="str">
        <f t="shared" si="70"/>
        <v/>
      </c>
      <c r="CC139" s="4" t="str">
        <f t="shared" si="46"/>
        <v/>
      </c>
      <c r="CD139" s="13"/>
      <c r="CE139" s="2">
        <f t="shared" si="61"/>
        <v>42.5</v>
      </c>
      <c r="CF139" s="4">
        <f t="shared" si="47"/>
        <v>127.5</v>
      </c>
      <c r="CG139" s="4">
        <f t="shared" si="48"/>
        <v>-1.05</v>
      </c>
      <c r="CJ139" s="4">
        <f t="shared" si="49"/>
        <v>0</v>
      </c>
      <c r="CK139" s="13" t="str">
        <f t="shared" si="71"/>
        <v/>
      </c>
      <c r="CL139" s="4" t="str">
        <f t="shared" si="51"/>
        <v/>
      </c>
      <c r="CM139" s="13"/>
    </row>
    <row r="140">
      <c r="A140" s="2">
        <f t="shared" si="52"/>
        <v>43</v>
      </c>
      <c r="B140" s="4">
        <f t="shared" si="2"/>
        <v>129</v>
      </c>
      <c r="C140" s="4">
        <f t="shared" si="3"/>
        <v>-0.96</v>
      </c>
      <c r="F140" s="4">
        <f t="shared" si="4"/>
        <v>0</v>
      </c>
      <c r="G140" s="13" t="str">
        <f t="shared" si="62"/>
        <v/>
      </c>
      <c r="H140" s="4" t="str">
        <f t="shared" si="6"/>
        <v/>
      </c>
      <c r="J140" s="2">
        <f t="shared" si="53"/>
        <v>43</v>
      </c>
      <c r="K140" s="29">
        <f t="shared" si="7"/>
        <v>129</v>
      </c>
      <c r="L140" s="29">
        <f t="shared" si="8"/>
        <v>-0.96</v>
      </c>
      <c r="O140" s="4">
        <f t="shared" si="9"/>
        <v>0</v>
      </c>
      <c r="P140" s="13" t="str">
        <f t="shared" si="63"/>
        <v/>
      </c>
      <c r="Q140" s="4" t="str">
        <f t="shared" si="11"/>
        <v/>
      </c>
      <c r="S140" s="2">
        <f t="shared" si="54"/>
        <v>43</v>
      </c>
      <c r="T140" s="4">
        <f t="shared" si="12"/>
        <v>129</v>
      </c>
      <c r="U140" s="4">
        <f t="shared" si="13"/>
        <v>-0.96</v>
      </c>
      <c r="V140" s="4">
        <f>150-1/16</f>
        <v>149.9375</v>
      </c>
      <c r="W140" s="4">
        <f>154+1/16</f>
        <v>154.0625</v>
      </c>
      <c r="X140" s="4">
        <f t="shared" si="14"/>
        <v>4.125</v>
      </c>
      <c r="Y140" s="13">
        <f t="shared" si="64"/>
        <v>0.9574271078</v>
      </c>
      <c r="Z140" s="4">
        <f t="shared" si="16"/>
        <v>0.01817201146</v>
      </c>
      <c r="AB140" s="2">
        <f t="shared" si="55"/>
        <v>43</v>
      </c>
      <c r="AC140" s="4">
        <f t="shared" si="17"/>
        <v>129</v>
      </c>
      <c r="AD140" s="4">
        <f t="shared" si="18"/>
        <v>-0.96</v>
      </c>
      <c r="AE140" s="4">
        <f>150-1/16</f>
        <v>149.9375</v>
      </c>
      <c r="AF140" s="2">
        <v>154.0</v>
      </c>
      <c r="AG140" s="4">
        <f t="shared" si="19"/>
        <v>4.0625</v>
      </c>
      <c r="AH140" s="13">
        <f t="shared" si="65"/>
        <v>0.9501461876</v>
      </c>
      <c r="AI140" s="4">
        <f t="shared" si="21"/>
        <v>0.01936776131</v>
      </c>
      <c r="AJ140" s="13"/>
      <c r="AK140" s="2">
        <f t="shared" si="56"/>
        <v>43</v>
      </c>
      <c r="AL140" s="4">
        <f t="shared" si="22"/>
        <v>129</v>
      </c>
      <c r="AM140" s="4">
        <f t="shared" si="23"/>
        <v>-0.96</v>
      </c>
      <c r="AN140" s="2">
        <v>150.0</v>
      </c>
      <c r="AO140" s="4">
        <f>154-1/32</f>
        <v>153.96875</v>
      </c>
      <c r="AP140" s="4">
        <f t="shared" si="24"/>
        <v>3.96875</v>
      </c>
      <c r="AQ140" s="13">
        <f t="shared" si="66"/>
        <v>0.9490570161</v>
      </c>
      <c r="AR140" s="4">
        <f t="shared" si="26"/>
        <v>0.01920769704</v>
      </c>
      <c r="AS140" s="13"/>
      <c r="AT140" s="2">
        <f t="shared" si="57"/>
        <v>43</v>
      </c>
      <c r="AU140" s="4">
        <f t="shared" si="27"/>
        <v>129</v>
      </c>
      <c r="AV140" s="4">
        <f t="shared" si="28"/>
        <v>-1.02</v>
      </c>
      <c r="AW140" s="4">
        <f>150</f>
        <v>150</v>
      </c>
      <c r="AX140" s="4">
        <f>154-1/16</f>
        <v>153.9375</v>
      </c>
      <c r="AY140" s="4">
        <f t="shared" si="29"/>
        <v>3.9375</v>
      </c>
      <c r="AZ140" s="13">
        <f t="shared" si="67"/>
        <v>0.9354143467</v>
      </c>
      <c r="BA140" s="4">
        <f t="shared" si="31"/>
        <v>0.02429058469</v>
      </c>
      <c r="BB140" s="13"/>
      <c r="BC140" s="2">
        <f t="shared" si="58"/>
        <v>43</v>
      </c>
      <c r="BD140" s="4">
        <f t="shared" si="32"/>
        <v>129</v>
      </c>
      <c r="BE140" s="4">
        <f t="shared" si="33"/>
        <v>-1.02</v>
      </c>
      <c r="BF140" s="2">
        <v>150.0</v>
      </c>
      <c r="BG140" s="4">
        <f>154-1/16</f>
        <v>153.9375</v>
      </c>
      <c r="BH140" s="4">
        <f t="shared" si="34"/>
        <v>3.9375</v>
      </c>
      <c r="BI140" s="13">
        <f t="shared" si="68"/>
        <v>0.9354143467</v>
      </c>
      <c r="BJ140" s="4">
        <f t="shared" si="36"/>
        <v>0.02486599142</v>
      </c>
      <c r="BK140" s="13"/>
      <c r="BL140" s="2">
        <f t="shared" si="59"/>
        <v>43</v>
      </c>
      <c r="BM140" s="4">
        <f t="shared" si="37"/>
        <v>129</v>
      </c>
      <c r="BN140" s="4">
        <f t="shared" si="38"/>
        <v>-1.02</v>
      </c>
      <c r="BO140" s="4">
        <f>150-1/32</f>
        <v>149.96875</v>
      </c>
      <c r="BP140" s="4">
        <f>154-1/32</f>
        <v>153.96875</v>
      </c>
      <c r="BQ140" s="4">
        <f t="shared" si="39"/>
        <v>4</v>
      </c>
      <c r="BR140" s="13">
        <f t="shared" si="69"/>
        <v>0.9428090416</v>
      </c>
      <c r="BS140" s="4">
        <f t="shared" si="41"/>
        <v>0.02129930614</v>
      </c>
      <c r="BT140" s="25"/>
      <c r="BU140" s="25"/>
      <c r="BV140" s="2">
        <f t="shared" si="60"/>
        <v>43</v>
      </c>
      <c r="BW140" s="4">
        <f t="shared" si="42"/>
        <v>129</v>
      </c>
      <c r="BX140" s="4">
        <f t="shared" si="43"/>
        <v>-1.08</v>
      </c>
      <c r="BY140" s="4">
        <f>150+1/32</f>
        <v>150.03125</v>
      </c>
      <c r="BZ140" s="4">
        <f>153.875</f>
        <v>153.875</v>
      </c>
      <c r="CA140" s="4">
        <f t="shared" si="44"/>
        <v>3.84375</v>
      </c>
      <c r="CB140" s="13">
        <f t="shared" si="70"/>
        <v>0.9339916625</v>
      </c>
      <c r="CC140" s="4">
        <f t="shared" si="46"/>
        <v>0.02691436559</v>
      </c>
      <c r="CD140" s="13"/>
      <c r="CE140" s="2">
        <f t="shared" si="61"/>
        <v>43</v>
      </c>
      <c r="CF140" s="4">
        <f t="shared" si="47"/>
        <v>129</v>
      </c>
      <c r="CG140" s="4">
        <f t="shared" si="48"/>
        <v>-1.08</v>
      </c>
      <c r="CH140" s="4">
        <f>150+1/16</f>
        <v>150.0625</v>
      </c>
      <c r="CI140" s="4">
        <f>153.875+1/32</f>
        <v>153.90625</v>
      </c>
      <c r="CJ140" s="4">
        <f t="shared" si="49"/>
        <v>3.84375</v>
      </c>
      <c r="CK140" s="13">
        <f t="shared" si="71"/>
        <v>0.9242113755</v>
      </c>
      <c r="CL140" s="4">
        <f t="shared" si="51"/>
        <v>0.0307532944</v>
      </c>
      <c r="CM140" s="13"/>
    </row>
    <row r="141">
      <c r="A141" s="2">
        <f t="shared" si="52"/>
        <v>43.5</v>
      </c>
      <c r="B141" s="4">
        <f t="shared" si="2"/>
        <v>130.5</v>
      </c>
      <c r="C141" s="4">
        <f t="shared" si="3"/>
        <v>-0.99</v>
      </c>
      <c r="F141" s="4">
        <f t="shared" si="4"/>
        <v>0</v>
      </c>
      <c r="G141" s="13" t="str">
        <f t="shared" si="62"/>
        <v/>
      </c>
      <c r="H141" s="4" t="str">
        <f t="shared" si="6"/>
        <v/>
      </c>
      <c r="J141" s="2">
        <f t="shared" si="53"/>
        <v>43.5</v>
      </c>
      <c r="K141" s="29">
        <f t="shared" si="7"/>
        <v>130.5</v>
      </c>
      <c r="L141" s="29">
        <f t="shared" si="8"/>
        <v>-0.99</v>
      </c>
      <c r="O141" s="4">
        <f t="shared" si="9"/>
        <v>0</v>
      </c>
      <c r="P141" s="13" t="str">
        <f t="shared" si="63"/>
        <v/>
      </c>
      <c r="Q141" s="4" t="str">
        <f t="shared" si="11"/>
        <v/>
      </c>
      <c r="S141" s="2">
        <f t="shared" si="54"/>
        <v>43.5</v>
      </c>
      <c r="T141" s="4">
        <f t="shared" si="12"/>
        <v>130.5</v>
      </c>
      <c r="U141" s="4">
        <f t="shared" si="13"/>
        <v>-0.99</v>
      </c>
      <c r="X141" s="4">
        <f t="shared" si="14"/>
        <v>0</v>
      </c>
      <c r="Y141" s="13" t="str">
        <f t="shared" si="64"/>
        <v/>
      </c>
      <c r="Z141" s="4" t="str">
        <f t="shared" si="16"/>
        <v/>
      </c>
      <c r="AB141" s="2">
        <f t="shared" si="55"/>
        <v>43.5</v>
      </c>
      <c r="AC141" s="4">
        <f t="shared" si="17"/>
        <v>130.5</v>
      </c>
      <c r="AD141" s="4">
        <f t="shared" si="18"/>
        <v>-0.99</v>
      </c>
      <c r="AG141" s="4">
        <f t="shared" si="19"/>
        <v>0</v>
      </c>
      <c r="AH141" s="13" t="str">
        <f t="shared" si="65"/>
        <v/>
      </c>
      <c r="AI141" s="4" t="str">
        <f t="shared" si="21"/>
        <v/>
      </c>
      <c r="AJ141" s="13"/>
      <c r="AK141" s="2">
        <f t="shared" si="56"/>
        <v>43.5</v>
      </c>
      <c r="AL141" s="4">
        <f t="shared" si="22"/>
        <v>130.5</v>
      </c>
      <c r="AM141" s="4">
        <f t="shared" si="23"/>
        <v>-0.99</v>
      </c>
      <c r="AP141" s="4">
        <f t="shared" si="24"/>
        <v>0</v>
      </c>
      <c r="AQ141" s="13" t="str">
        <f t="shared" si="66"/>
        <v/>
      </c>
      <c r="AR141" s="4" t="str">
        <f t="shared" si="26"/>
        <v/>
      </c>
      <c r="AS141" s="13"/>
      <c r="AT141" s="2">
        <f t="shared" si="57"/>
        <v>43.5</v>
      </c>
      <c r="AU141" s="4">
        <f t="shared" si="27"/>
        <v>130.5</v>
      </c>
      <c r="AV141" s="4">
        <f t="shared" si="28"/>
        <v>-1.05</v>
      </c>
      <c r="AY141" s="4">
        <f t="shared" si="29"/>
        <v>0</v>
      </c>
      <c r="AZ141" s="13" t="str">
        <f t="shared" si="67"/>
        <v/>
      </c>
      <c r="BA141" s="4" t="str">
        <f t="shared" si="31"/>
        <v/>
      </c>
      <c r="BB141" s="13"/>
      <c r="BC141" s="2">
        <f t="shared" si="58"/>
        <v>43.5</v>
      </c>
      <c r="BD141" s="4">
        <f t="shared" si="32"/>
        <v>130.5</v>
      </c>
      <c r="BE141" s="4">
        <f t="shared" si="33"/>
        <v>-1.05</v>
      </c>
      <c r="BH141" s="4">
        <f t="shared" si="34"/>
        <v>0</v>
      </c>
      <c r="BI141" s="13" t="str">
        <f t="shared" si="68"/>
        <v/>
      </c>
      <c r="BJ141" s="4" t="str">
        <f t="shared" si="36"/>
        <v/>
      </c>
      <c r="BK141" s="13"/>
      <c r="BL141" s="2">
        <f t="shared" si="59"/>
        <v>43.5</v>
      </c>
      <c r="BM141" s="4">
        <f t="shared" si="37"/>
        <v>130.5</v>
      </c>
      <c r="BN141" s="4">
        <f t="shared" si="38"/>
        <v>-1.05</v>
      </c>
      <c r="BQ141" s="4">
        <f t="shared" si="39"/>
        <v>0</v>
      </c>
      <c r="BR141" s="13" t="str">
        <f t="shared" si="69"/>
        <v/>
      </c>
      <c r="BS141" s="4" t="str">
        <f t="shared" si="41"/>
        <v/>
      </c>
      <c r="BT141" s="25"/>
      <c r="BU141" s="25"/>
      <c r="BV141" s="2">
        <f t="shared" si="60"/>
        <v>43.5</v>
      </c>
      <c r="BW141" s="4">
        <f t="shared" si="42"/>
        <v>130.5</v>
      </c>
      <c r="BX141" s="4">
        <f t="shared" si="43"/>
        <v>-1.11</v>
      </c>
      <c r="CA141" s="4">
        <f t="shared" si="44"/>
        <v>0</v>
      </c>
      <c r="CB141" s="13" t="str">
        <f t="shared" si="70"/>
        <v/>
      </c>
      <c r="CC141" s="4" t="str">
        <f t="shared" si="46"/>
        <v/>
      </c>
      <c r="CD141" s="13"/>
      <c r="CE141" s="2">
        <f t="shared" si="61"/>
        <v>43.5</v>
      </c>
      <c r="CF141" s="4">
        <f t="shared" si="47"/>
        <v>130.5</v>
      </c>
      <c r="CG141" s="4">
        <f t="shared" si="48"/>
        <v>-1.11</v>
      </c>
      <c r="CJ141" s="4">
        <f t="shared" si="49"/>
        <v>0</v>
      </c>
      <c r="CK141" s="13" t="str">
        <f t="shared" si="71"/>
        <v/>
      </c>
      <c r="CL141" s="4" t="str">
        <f t="shared" si="51"/>
        <v/>
      </c>
      <c r="CM141" s="13"/>
    </row>
    <row r="142">
      <c r="A142" s="2">
        <f t="shared" si="52"/>
        <v>44</v>
      </c>
      <c r="B142" s="4">
        <f t="shared" si="2"/>
        <v>132</v>
      </c>
      <c r="C142" s="4">
        <f t="shared" si="3"/>
        <v>-1.02</v>
      </c>
      <c r="F142" s="4">
        <f t="shared" si="4"/>
        <v>0</v>
      </c>
      <c r="G142" s="13" t="str">
        <f t="shared" si="62"/>
        <v/>
      </c>
      <c r="H142" s="4" t="str">
        <f t="shared" si="6"/>
        <v/>
      </c>
      <c r="J142" s="2">
        <f t="shared" si="53"/>
        <v>44</v>
      </c>
      <c r="K142" s="29">
        <f t="shared" si="7"/>
        <v>132</v>
      </c>
      <c r="L142" s="29">
        <f t="shared" si="8"/>
        <v>-1.02</v>
      </c>
      <c r="O142" s="4">
        <f t="shared" si="9"/>
        <v>0</v>
      </c>
      <c r="P142" s="13" t="str">
        <f t="shared" si="63"/>
        <v/>
      </c>
      <c r="Q142" s="4" t="str">
        <f t="shared" si="11"/>
        <v/>
      </c>
      <c r="S142" s="2">
        <f t="shared" si="54"/>
        <v>44</v>
      </c>
      <c r="T142" s="4">
        <f t="shared" si="12"/>
        <v>132</v>
      </c>
      <c r="U142" s="4">
        <f t="shared" si="13"/>
        <v>-1.02</v>
      </c>
      <c r="V142" s="4">
        <f>149.875-1/32</f>
        <v>149.84375</v>
      </c>
      <c r="W142" s="4">
        <f>154.125</f>
        <v>154.125</v>
      </c>
      <c r="X142" s="4">
        <f t="shared" si="14"/>
        <v>4.28125</v>
      </c>
      <c r="Y142" s="13">
        <f t="shared" si="64"/>
        <v>0.9753916592</v>
      </c>
      <c r="Z142" s="4">
        <f t="shared" si="16"/>
        <v>0.01199073958</v>
      </c>
      <c r="AB142" s="2">
        <f t="shared" si="55"/>
        <v>44</v>
      </c>
      <c r="AC142" s="4">
        <f t="shared" si="17"/>
        <v>132</v>
      </c>
      <c r="AD142" s="4">
        <f t="shared" si="18"/>
        <v>-1.02</v>
      </c>
      <c r="AE142" s="4">
        <f>149.875</f>
        <v>149.875</v>
      </c>
      <c r="AF142" s="4">
        <f>154+1/8-1/32</f>
        <v>154.09375</v>
      </c>
      <c r="AG142" s="4">
        <f t="shared" si="19"/>
        <v>4.21875</v>
      </c>
      <c r="AH142" s="13">
        <f t="shared" si="65"/>
        <v>0.9682458366</v>
      </c>
      <c r="AI142" s="4">
        <f t="shared" si="21"/>
        <v>0.01448294823</v>
      </c>
      <c r="AJ142" s="13"/>
      <c r="AK142" s="2">
        <f t="shared" si="56"/>
        <v>44</v>
      </c>
      <c r="AL142" s="4">
        <f t="shared" si="22"/>
        <v>132</v>
      </c>
      <c r="AM142" s="4">
        <f t="shared" si="23"/>
        <v>-1.02</v>
      </c>
      <c r="AN142" s="4">
        <f>150-1/32</f>
        <v>149.96875</v>
      </c>
      <c r="AO142" s="2">
        <v>154.0</v>
      </c>
      <c r="AP142" s="4">
        <f t="shared" si="24"/>
        <v>4.03125</v>
      </c>
      <c r="AQ142" s="13">
        <f t="shared" si="66"/>
        <v>0.9565007146</v>
      </c>
      <c r="AR142" s="4">
        <f t="shared" si="26"/>
        <v>0.01674841929</v>
      </c>
      <c r="AS142" s="13"/>
      <c r="AT142" s="2">
        <f t="shared" si="57"/>
        <v>44</v>
      </c>
      <c r="AU142" s="4">
        <f t="shared" si="27"/>
        <v>132</v>
      </c>
      <c r="AV142" s="4">
        <f t="shared" si="28"/>
        <v>-1.08</v>
      </c>
      <c r="AW142" s="4">
        <f>150-1/16</f>
        <v>149.9375</v>
      </c>
      <c r="AX142" s="2">
        <v>154.0</v>
      </c>
      <c r="AY142" s="4">
        <f t="shared" si="29"/>
        <v>4.0625</v>
      </c>
      <c r="AZ142" s="13">
        <f t="shared" si="67"/>
        <v>0.9501461876</v>
      </c>
      <c r="BA142" s="4">
        <f t="shared" si="31"/>
        <v>0.02125862647</v>
      </c>
      <c r="BB142" s="13"/>
      <c r="BC142" s="2">
        <f t="shared" si="58"/>
        <v>44</v>
      </c>
      <c r="BD142" s="4">
        <f t="shared" si="32"/>
        <v>132</v>
      </c>
      <c r="BE142" s="4">
        <f t="shared" si="33"/>
        <v>-1.08</v>
      </c>
      <c r="BF142" s="4">
        <f>150-1/32</f>
        <v>149.96875</v>
      </c>
      <c r="BG142" s="2">
        <v>154.0</v>
      </c>
      <c r="BH142" s="4">
        <f t="shared" si="34"/>
        <v>4.03125</v>
      </c>
      <c r="BI142" s="13">
        <f t="shared" si="68"/>
        <v>0.9464847243</v>
      </c>
      <c r="BJ142" s="4">
        <f t="shared" si="36"/>
        <v>0.02192696003</v>
      </c>
      <c r="BK142" s="13"/>
      <c r="BL142" s="2">
        <f t="shared" si="59"/>
        <v>44</v>
      </c>
      <c r="BM142" s="4">
        <f t="shared" si="37"/>
        <v>132</v>
      </c>
      <c r="BN142" s="4">
        <f t="shared" si="38"/>
        <v>-1.08</v>
      </c>
      <c r="BO142" s="4">
        <f>150-1/16</f>
        <v>149.9375</v>
      </c>
      <c r="BP142" s="2">
        <v>154.0</v>
      </c>
      <c r="BQ142" s="4">
        <f t="shared" si="39"/>
        <v>4.0625</v>
      </c>
      <c r="BR142" s="13">
        <f t="shared" si="69"/>
        <v>0.9501461876</v>
      </c>
      <c r="BS142" s="4">
        <f t="shared" si="41"/>
        <v>0.02001001721</v>
      </c>
      <c r="BT142" s="25"/>
      <c r="BU142" s="25"/>
      <c r="BV142" s="2">
        <f t="shared" si="60"/>
        <v>44</v>
      </c>
      <c r="BW142" s="4">
        <f t="shared" si="42"/>
        <v>132</v>
      </c>
      <c r="BX142" s="4">
        <f t="shared" si="43"/>
        <v>-1.14</v>
      </c>
      <c r="BY142" s="4">
        <f>150-1/16</f>
        <v>149.9375</v>
      </c>
      <c r="BZ142" s="2">
        <v>154.0</v>
      </c>
      <c r="CA142" s="4">
        <f t="shared" si="44"/>
        <v>4.0625</v>
      </c>
      <c r="CB142" s="13">
        <f t="shared" si="70"/>
        <v>0.9602009246</v>
      </c>
      <c r="CC142" s="4">
        <f t="shared" si="46"/>
        <v>0.02076251444</v>
      </c>
      <c r="CD142" s="13"/>
      <c r="CE142" s="2">
        <f t="shared" si="61"/>
        <v>44</v>
      </c>
      <c r="CF142" s="4">
        <f t="shared" si="47"/>
        <v>132</v>
      </c>
      <c r="CG142" s="4">
        <f t="shared" si="48"/>
        <v>-1.14</v>
      </c>
      <c r="CH142" s="4">
        <f>150</f>
        <v>150</v>
      </c>
      <c r="CI142" s="4">
        <f>153+15/16</f>
        <v>153.9375</v>
      </c>
      <c r="CJ142" s="4">
        <f t="shared" si="49"/>
        <v>3.9375</v>
      </c>
      <c r="CK142" s="13">
        <f t="shared" si="71"/>
        <v>0.9354143467</v>
      </c>
      <c r="CL142" s="4">
        <f t="shared" si="51"/>
        <v>0.02724149901</v>
      </c>
      <c r="CM142" s="13"/>
    </row>
    <row r="143">
      <c r="A143" s="2">
        <f t="shared" si="52"/>
        <v>44.5</v>
      </c>
      <c r="B143" s="4">
        <f t="shared" si="2"/>
        <v>133.5</v>
      </c>
      <c r="C143" s="4">
        <f t="shared" si="3"/>
        <v>-1.05</v>
      </c>
      <c r="F143" s="4">
        <f t="shared" si="4"/>
        <v>0</v>
      </c>
      <c r="G143" s="13" t="str">
        <f t="shared" si="62"/>
        <v/>
      </c>
      <c r="H143" s="4" t="str">
        <f t="shared" si="6"/>
        <v/>
      </c>
      <c r="J143" s="2">
        <f t="shared" si="53"/>
        <v>44.5</v>
      </c>
      <c r="K143" s="29">
        <f t="shared" si="7"/>
        <v>133.5</v>
      </c>
      <c r="L143" s="29">
        <f t="shared" si="8"/>
        <v>-1.05</v>
      </c>
      <c r="O143" s="4">
        <f t="shared" si="9"/>
        <v>0</v>
      </c>
      <c r="P143" s="13" t="str">
        <f t="shared" si="63"/>
        <v/>
      </c>
      <c r="Q143" s="4" t="str">
        <f t="shared" si="11"/>
        <v/>
      </c>
      <c r="S143" s="2">
        <f t="shared" si="54"/>
        <v>44.5</v>
      </c>
      <c r="T143" s="4">
        <f t="shared" si="12"/>
        <v>133.5</v>
      </c>
      <c r="U143" s="4">
        <f t="shared" si="13"/>
        <v>-1.05</v>
      </c>
      <c r="X143" s="4">
        <f t="shared" si="14"/>
        <v>0</v>
      </c>
      <c r="Y143" s="13" t="str">
        <f t="shared" si="64"/>
        <v/>
      </c>
      <c r="Z143" s="4" t="str">
        <f t="shared" si="16"/>
        <v/>
      </c>
      <c r="AB143" s="2">
        <f t="shared" si="55"/>
        <v>44.5</v>
      </c>
      <c r="AC143" s="4">
        <f t="shared" si="17"/>
        <v>133.5</v>
      </c>
      <c r="AD143" s="4">
        <f t="shared" si="18"/>
        <v>-1.05</v>
      </c>
      <c r="AG143" s="4">
        <f t="shared" si="19"/>
        <v>0</v>
      </c>
      <c r="AH143" s="13" t="str">
        <f t="shared" si="65"/>
        <v/>
      </c>
      <c r="AI143" s="4" t="str">
        <f t="shared" si="21"/>
        <v/>
      </c>
      <c r="AJ143" s="13"/>
      <c r="AK143" s="2">
        <f t="shared" si="56"/>
        <v>44.5</v>
      </c>
      <c r="AL143" s="4">
        <f t="shared" si="22"/>
        <v>133.5</v>
      </c>
      <c r="AM143" s="4">
        <f t="shared" si="23"/>
        <v>-1.05</v>
      </c>
      <c r="AP143" s="4">
        <f t="shared" si="24"/>
        <v>0</v>
      </c>
      <c r="AQ143" s="13" t="str">
        <f t="shared" si="66"/>
        <v/>
      </c>
      <c r="AR143" s="4" t="str">
        <f t="shared" si="26"/>
        <v/>
      </c>
      <c r="AS143" s="13"/>
      <c r="AT143" s="2">
        <f t="shared" si="57"/>
        <v>44.5</v>
      </c>
      <c r="AU143" s="4">
        <f t="shared" si="27"/>
        <v>133.5</v>
      </c>
      <c r="AV143" s="4">
        <f t="shared" si="28"/>
        <v>-1.11</v>
      </c>
      <c r="AY143" s="4">
        <f t="shared" si="29"/>
        <v>0</v>
      </c>
      <c r="AZ143" s="13" t="str">
        <f t="shared" si="67"/>
        <v/>
      </c>
      <c r="BA143" s="4" t="str">
        <f t="shared" si="31"/>
        <v/>
      </c>
      <c r="BB143" s="13"/>
      <c r="BC143" s="2">
        <f t="shared" si="58"/>
        <v>44.5</v>
      </c>
      <c r="BD143" s="4">
        <f t="shared" si="32"/>
        <v>133.5</v>
      </c>
      <c r="BE143" s="4">
        <f t="shared" si="33"/>
        <v>-1.11</v>
      </c>
      <c r="BH143" s="4">
        <f t="shared" si="34"/>
        <v>0</v>
      </c>
      <c r="BI143" s="13" t="str">
        <f t="shared" si="68"/>
        <v/>
      </c>
      <c r="BJ143" s="4" t="str">
        <f t="shared" si="36"/>
        <v/>
      </c>
      <c r="BK143" s="13"/>
      <c r="BL143" s="2">
        <f t="shared" si="59"/>
        <v>44.5</v>
      </c>
      <c r="BM143" s="4">
        <f t="shared" si="37"/>
        <v>133.5</v>
      </c>
      <c r="BN143" s="4">
        <f t="shared" si="38"/>
        <v>-1.11</v>
      </c>
      <c r="BQ143" s="4">
        <f t="shared" si="39"/>
        <v>0</v>
      </c>
      <c r="BR143" s="13" t="str">
        <f t="shared" si="69"/>
        <v/>
      </c>
      <c r="BS143" s="4" t="str">
        <f t="shared" si="41"/>
        <v/>
      </c>
      <c r="BT143" s="25"/>
      <c r="BU143" s="25"/>
      <c r="BV143" s="2">
        <f t="shared" si="60"/>
        <v>44.5</v>
      </c>
      <c r="BW143" s="4">
        <f t="shared" si="42"/>
        <v>133.5</v>
      </c>
      <c r="BX143" s="4">
        <f t="shared" si="43"/>
        <v>-1.17</v>
      </c>
      <c r="CA143" s="4">
        <f t="shared" si="44"/>
        <v>0</v>
      </c>
      <c r="CB143" s="13" t="str">
        <f t="shared" si="70"/>
        <v/>
      </c>
      <c r="CC143" s="4" t="str">
        <f t="shared" si="46"/>
        <v/>
      </c>
      <c r="CD143" s="13"/>
      <c r="CE143" s="2">
        <f t="shared" si="61"/>
        <v>44.5</v>
      </c>
      <c r="CF143" s="4">
        <f t="shared" si="47"/>
        <v>133.5</v>
      </c>
      <c r="CG143" s="4">
        <f t="shared" si="48"/>
        <v>-1.17</v>
      </c>
      <c r="CJ143" s="4">
        <f t="shared" si="49"/>
        <v>0</v>
      </c>
      <c r="CK143" s="13" t="str">
        <f t="shared" si="71"/>
        <v/>
      </c>
      <c r="CL143" s="4" t="str">
        <f t="shared" si="51"/>
        <v/>
      </c>
      <c r="CM143" s="13"/>
    </row>
    <row r="144">
      <c r="A144" s="2">
        <f t="shared" si="52"/>
        <v>45</v>
      </c>
      <c r="B144" s="4">
        <f t="shared" si="2"/>
        <v>135</v>
      </c>
      <c r="C144" s="4">
        <f t="shared" si="3"/>
        <v>-1.08</v>
      </c>
      <c r="F144" s="4">
        <f t="shared" si="4"/>
        <v>0</v>
      </c>
      <c r="G144" s="13" t="str">
        <f t="shared" si="62"/>
        <v/>
      </c>
      <c r="H144" s="4" t="str">
        <f t="shared" si="6"/>
        <v/>
      </c>
      <c r="J144" s="2">
        <f t="shared" si="53"/>
        <v>45</v>
      </c>
      <c r="K144" s="29">
        <f t="shared" si="7"/>
        <v>135</v>
      </c>
      <c r="L144" s="29">
        <f t="shared" si="8"/>
        <v>-1.08</v>
      </c>
      <c r="O144" s="4">
        <f t="shared" si="9"/>
        <v>0</v>
      </c>
      <c r="P144" s="13" t="str">
        <f t="shared" si="63"/>
        <v/>
      </c>
      <c r="Q144" s="4" t="str">
        <f t="shared" si="11"/>
        <v/>
      </c>
      <c r="S144" s="2">
        <f t="shared" si="54"/>
        <v>45</v>
      </c>
      <c r="T144" s="4">
        <f t="shared" si="12"/>
        <v>135</v>
      </c>
      <c r="U144" s="4">
        <f t="shared" si="13"/>
        <v>-1.08</v>
      </c>
      <c r="V144" s="4">
        <f>149+13/16</f>
        <v>149.8125</v>
      </c>
      <c r="W144" s="4">
        <f>154.125+1/32</f>
        <v>154.15625</v>
      </c>
      <c r="X144" s="4">
        <f t="shared" si="14"/>
        <v>4.34375</v>
      </c>
      <c r="Y144" s="13">
        <f t="shared" si="64"/>
        <v>0.9824855102</v>
      </c>
      <c r="Z144" s="4">
        <f t="shared" si="16"/>
        <v>0</v>
      </c>
      <c r="AB144" s="2">
        <f t="shared" si="55"/>
        <v>45</v>
      </c>
      <c r="AC144" s="4">
        <f t="shared" si="17"/>
        <v>135</v>
      </c>
      <c r="AD144" s="4">
        <f t="shared" si="18"/>
        <v>-1.08</v>
      </c>
      <c r="AE144" s="4">
        <f>149+13/16</f>
        <v>149.8125</v>
      </c>
      <c r="AF144" s="4">
        <f>154.125</f>
        <v>154.125</v>
      </c>
      <c r="AG144" s="4">
        <f t="shared" si="19"/>
        <v>4.3125</v>
      </c>
      <c r="AH144" s="13">
        <f t="shared" si="65"/>
        <v>0.9789450104</v>
      </c>
      <c r="AI144" s="4">
        <f t="shared" si="21"/>
        <v>0.01010738908</v>
      </c>
      <c r="AJ144" s="13"/>
      <c r="AK144" s="2">
        <f t="shared" si="56"/>
        <v>45</v>
      </c>
      <c r="AL144" s="4">
        <f t="shared" si="22"/>
        <v>135</v>
      </c>
      <c r="AM144" s="4">
        <f t="shared" si="23"/>
        <v>-1.08</v>
      </c>
      <c r="AN144" s="4">
        <f>149.875+1/32</f>
        <v>149.90625</v>
      </c>
      <c r="AO144" s="4">
        <f>154.125-1/32</f>
        <v>154.09375</v>
      </c>
      <c r="AP144" s="4">
        <f t="shared" si="24"/>
        <v>4.1875</v>
      </c>
      <c r="AQ144" s="13">
        <f t="shared" si="66"/>
        <v>0.9748613286</v>
      </c>
      <c r="AR144" s="4">
        <f t="shared" si="26"/>
        <v>0.01298856843</v>
      </c>
      <c r="AS144" s="13"/>
      <c r="AT144" s="2">
        <f t="shared" si="57"/>
        <v>45</v>
      </c>
      <c r="AU144" s="4">
        <f t="shared" si="27"/>
        <v>135</v>
      </c>
      <c r="AV144" s="4">
        <f t="shared" si="28"/>
        <v>-1.14</v>
      </c>
      <c r="AW144" s="4">
        <f>149.875</f>
        <v>149.875</v>
      </c>
      <c r="AX144" s="4">
        <f>154+1/32</f>
        <v>154.03125</v>
      </c>
      <c r="AY144" s="4">
        <f t="shared" si="29"/>
        <v>4.15625</v>
      </c>
      <c r="AZ144" s="13">
        <f t="shared" si="67"/>
        <v>0.9610468829</v>
      </c>
      <c r="BA144" s="4">
        <f t="shared" si="31"/>
        <v>0.01768741717</v>
      </c>
      <c r="BB144" s="13"/>
      <c r="BC144" s="2">
        <f t="shared" si="58"/>
        <v>45</v>
      </c>
      <c r="BD144" s="4">
        <f t="shared" si="32"/>
        <v>135</v>
      </c>
      <c r="BE144" s="4">
        <f t="shared" si="33"/>
        <v>-1.14</v>
      </c>
      <c r="BF144" s="4">
        <f>150-1/16</f>
        <v>149.9375</v>
      </c>
      <c r="BG144" s="2">
        <v>154.0</v>
      </c>
      <c r="BH144" s="4">
        <f t="shared" si="34"/>
        <v>4.0625</v>
      </c>
      <c r="BI144" s="13">
        <f t="shared" si="68"/>
        <v>0.9501461876</v>
      </c>
      <c r="BJ144" s="4">
        <f t="shared" si="36"/>
        <v>0.02049012503</v>
      </c>
      <c r="BK144" s="13"/>
      <c r="BL144" s="2">
        <f t="shared" si="59"/>
        <v>45</v>
      </c>
      <c r="BM144" s="4">
        <f t="shared" si="37"/>
        <v>135</v>
      </c>
      <c r="BN144" s="4">
        <f t="shared" si="38"/>
        <v>-1.14</v>
      </c>
      <c r="BO144" s="4">
        <f>149.875</f>
        <v>149.875</v>
      </c>
      <c r="BP144" s="4">
        <f>154+1/32</f>
        <v>154.03125</v>
      </c>
      <c r="BQ144" s="4">
        <f t="shared" si="39"/>
        <v>4.15625</v>
      </c>
      <c r="BR144" s="13">
        <f t="shared" si="69"/>
        <v>0.9610468829</v>
      </c>
      <c r="BS144" s="4">
        <f t="shared" si="41"/>
        <v>0.01768741717</v>
      </c>
      <c r="BT144" s="25"/>
      <c r="BU144" s="25"/>
      <c r="BV144" s="2">
        <f t="shared" si="60"/>
        <v>45</v>
      </c>
      <c r="BW144" s="4">
        <f t="shared" si="42"/>
        <v>135</v>
      </c>
      <c r="BX144" s="4">
        <f t="shared" si="43"/>
        <v>-1.2</v>
      </c>
      <c r="BY144" s="4">
        <f>149.875+1/32</f>
        <v>149.90625</v>
      </c>
      <c r="BZ144" s="2">
        <v>154.0</v>
      </c>
      <c r="CA144" s="4">
        <f t="shared" si="44"/>
        <v>4.09375</v>
      </c>
      <c r="CB144" s="13">
        <f t="shared" si="70"/>
        <v>0.9638869302</v>
      </c>
      <c r="CC144" s="4">
        <f t="shared" si="46"/>
        <v>0.01608544261</v>
      </c>
      <c r="CD144" s="13"/>
      <c r="CE144" s="2">
        <f t="shared" si="61"/>
        <v>45</v>
      </c>
      <c r="CF144" s="4">
        <f t="shared" si="47"/>
        <v>135</v>
      </c>
      <c r="CG144" s="4">
        <f t="shared" si="48"/>
        <v>-1.2</v>
      </c>
      <c r="CH144" s="4">
        <f>150-1/16</f>
        <v>149.9375</v>
      </c>
      <c r="CI144" s="2">
        <v>154.0</v>
      </c>
      <c r="CJ144" s="4">
        <f t="shared" si="49"/>
        <v>4.0625</v>
      </c>
      <c r="CK144" s="13">
        <f t="shared" si="71"/>
        <v>0.9501461876</v>
      </c>
      <c r="CL144" s="4">
        <f t="shared" si="51"/>
        <v>0.02369661499</v>
      </c>
      <c r="CM144" s="13"/>
    </row>
    <row r="145">
      <c r="A145" s="2">
        <f t="shared" si="52"/>
        <v>45.5</v>
      </c>
      <c r="B145" s="4">
        <f t="shared" si="2"/>
        <v>136.5</v>
      </c>
      <c r="C145" s="4">
        <f t="shared" si="3"/>
        <v>-1.11</v>
      </c>
      <c r="F145" s="4">
        <f t="shared" si="4"/>
        <v>0</v>
      </c>
      <c r="G145" s="13" t="str">
        <f t="shared" si="62"/>
        <v/>
      </c>
      <c r="H145" s="4" t="str">
        <f t="shared" si="6"/>
        <v/>
      </c>
      <c r="J145" s="2">
        <f t="shared" si="53"/>
        <v>45.5</v>
      </c>
      <c r="K145" s="29">
        <f t="shared" si="7"/>
        <v>136.5</v>
      </c>
      <c r="L145" s="29">
        <f t="shared" si="8"/>
        <v>-1.11</v>
      </c>
      <c r="O145" s="4">
        <f t="shared" si="9"/>
        <v>0</v>
      </c>
      <c r="P145" s="13" t="str">
        <f t="shared" si="63"/>
        <v/>
      </c>
      <c r="Q145" s="4" t="str">
        <f t="shared" si="11"/>
        <v/>
      </c>
      <c r="S145" s="2">
        <f t="shared" si="54"/>
        <v>45.5</v>
      </c>
      <c r="T145" s="4">
        <f t="shared" si="12"/>
        <v>136.5</v>
      </c>
      <c r="U145" s="4">
        <f t="shared" si="13"/>
        <v>-1.11</v>
      </c>
      <c r="X145" s="4">
        <f t="shared" si="14"/>
        <v>0</v>
      </c>
      <c r="Y145" s="13" t="str">
        <f t="shared" si="64"/>
        <v/>
      </c>
      <c r="Z145" s="4" t="str">
        <f t="shared" si="16"/>
        <v/>
      </c>
      <c r="AB145" s="2">
        <f t="shared" si="55"/>
        <v>45.5</v>
      </c>
      <c r="AC145" s="4">
        <f t="shared" si="17"/>
        <v>136.5</v>
      </c>
      <c r="AD145" s="4">
        <f t="shared" si="18"/>
        <v>-1.11</v>
      </c>
      <c r="AG145" s="4">
        <f t="shared" si="19"/>
        <v>0</v>
      </c>
      <c r="AH145" s="13" t="str">
        <f t="shared" si="65"/>
        <v/>
      </c>
      <c r="AI145" s="4" t="str">
        <f t="shared" si="21"/>
        <v/>
      </c>
      <c r="AK145" s="2">
        <f t="shared" si="56"/>
        <v>45.5</v>
      </c>
      <c r="AL145" s="4">
        <f t="shared" si="22"/>
        <v>136.5</v>
      </c>
      <c r="AM145" s="4">
        <f t="shared" si="23"/>
        <v>-1.11</v>
      </c>
      <c r="AP145" s="4">
        <f t="shared" si="24"/>
        <v>0</v>
      </c>
      <c r="AQ145" s="13" t="str">
        <f t="shared" si="66"/>
        <v/>
      </c>
      <c r="AR145" s="4" t="str">
        <f t="shared" si="26"/>
        <v/>
      </c>
      <c r="AT145" s="2">
        <f t="shared" si="57"/>
        <v>45.5</v>
      </c>
      <c r="AU145" s="4">
        <f t="shared" si="27"/>
        <v>136.5</v>
      </c>
      <c r="AV145" s="4">
        <f t="shared" si="28"/>
        <v>-1.17</v>
      </c>
      <c r="AY145" s="4">
        <f t="shared" si="29"/>
        <v>0</v>
      </c>
      <c r="AZ145" s="13" t="str">
        <f t="shared" si="67"/>
        <v/>
      </c>
      <c r="BA145" s="4" t="str">
        <f t="shared" si="31"/>
        <v/>
      </c>
      <c r="BC145" s="2">
        <f t="shared" si="58"/>
        <v>45.5</v>
      </c>
      <c r="BD145" s="4">
        <f t="shared" si="32"/>
        <v>136.5</v>
      </c>
      <c r="BE145" s="4">
        <f t="shared" si="33"/>
        <v>-1.17</v>
      </c>
      <c r="BH145" s="4">
        <f t="shared" si="34"/>
        <v>0</v>
      </c>
      <c r="BI145" s="13" t="str">
        <f t="shared" si="68"/>
        <v/>
      </c>
      <c r="BJ145" s="4" t="str">
        <f t="shared" si="36"/>
        <v/>
      </c>
      <c r="BL145" s="2">
        <f t="shared" si="59"/>
        <v>45.5</v>
      </c>
      <c r="BM145" s="4">
        <f t="shared" si="37"/>
        <v>136.5</v>
      </c>
      <c r="BN145" s="4">
        <f t="shared" si="38"/>
        <v>-1.17</v>
      </c>
      <c r="BQ145" s="4">
        <f t="shared" si="39"/>
        <v>0</v>
      </c>
      <c r="BR145" s="13" t="str">
        <f t="shared" si="69"/>
        <v/>
      </c>
      <c r="BS145" s="4" t="str">
        <f t="shared" si="41"/>
        <v/>
      </c>
      <c r="BV145" s="2">
        <f t="shared" si="60"/>
        <v>45.5</v>
      </c>
      <c r="BW145" s="4">
        <f t="shared" si="42"/>
        <v>136.5</v>
      </c>
      <c r="BX145" s="4">
        <f t="shared" si="43"/>
        <v>-1.23</v>
      </c>
      <c r="CA145" s="4">
        <f t="shared" si="44"/>
        <v>0</v>
      </c>
      <c r="CB145" s="13" t="str">
        <f t="shared" si="70"/>
        <v/>
      </c>
      <c r="CC145" s="4" t="str">
        <f t="shared" si="46"/>
        <v/>
      </c>
      <c r="CE145" s="2">
        <f t="shared" si="61"/>
        <v>45.5</v>
      </c>
      <c r="CF145" s="4">
        <f t="shared" si="47"/>
        <v>136.5</v>
      </c>
      <c r="CG145" s="4">
        <f t="shared" si="48"/>
        <v>-1.23</v>
      </c>
      <c r="CJ145" s="4">
        <f t="shared" si="49"/>
        <v>0</v>
      </c>
      <c r="CK145" s="13" t="str">
        <f t="shared" si="71"/>
        <v/>
      </c>
      <c r="CL145" s="4" t="str">
        <f t="shared" si="51"/>
        <v/>
      </c>
    </row>
    <row r="146">
      <c r="A146" s="2">
        <f t="shared" si="52"/>
        <v>46</v>
      </c>
      <c r="B146" s="4">
        <f t="shared" si="2"/>
        <v>138</v>
      </c>
      <c r="C146" s="4">
        <f t="shared" si="3"/>
        <v>-1.14</v>
      </c>
      <c r="F146" s="4">
        <f t="shared" si="4"/>
        <v>0</v>
      </c>
      <c r="G146" s="13" t="str">
        <f t="shared" si="62"/>
        <v/>
      </c>
      <c r="H146" s="4" t="str">
        <f t="shared" si="6"/>
        <v/>
      </c>
      <c r="J146" s="2">
        <f t="shared" si="53"/>
        <v>46</v>
      </c>
      <c r="K146" s="29">
        <f t="shared" si="7"/>
        <v>138</v>
      </c>
      <c r="L146" s="29">
        <f t="shared" si="8"/>
        <v>-1.14</v>
      </c>
      <c r="O146" s="4">
        <f t="shared" si="9"/>
        <v>0</v>
      </c>
      <c r="P146" s="13" t="str">
        <f t="shared" si="63"/>
        <v/>
      </c>
      <c r="Q146" s="4" t="str">
        <f t="shared" si="11"/>
        <v/>
      </c>
      <c r="S146" s="2">
        <f t="shared" si="54"/>
        <v>46</v>
      </c>
      <c r="T146" s="4">
        <f t="shared" si="12"/>
        <v>138</v>
      </c>
      <c r="U146" s="4">
        <f t="shared" si="13"/>
        <v>-1.14</v>
      </c>
      <c r="V146" s="4">
        <f>149.75+1/32</f>
        <v>149.78125</v>
      </c>
      <c r="W146" s="4">
        <f>154+3/16</f>
        <v>154.1875</v>
      </c>
      <c r="X146" s="4">
        <f t="shared" si="14"/>
        <v>4.40625</v>
      </c>
      <c r="Y146" s="13">
        <f t="shared" si="64"/>
        <v>0.9895285073</v>
      </c>
      <c r="Z146" s="4">
        <f t="shared" si="16"/>
        <v>0</v>
      </c>
      <c r="AB146" s="2">
        <f t="shared" si="55"/>
        <v>46</v>
      </c>
      <c r="AC146" s="4">
        <f t="shared" si="17"/>
        <v>138</v>
      </c>
      <c r="AD146" s="4">
        <f t="shared" si="18"/>
        <v>-1.14</v>
      </c>
      <c r="AE146" s="4">
        <f>149+13/16</f>
        <v>149.8125</v>
      </c>
      <c r="AF146" s="4">
        <f>154+3/16</f>
        <v>154.1875</v>
      </c>
      <c r="AG146" s="4">
        <f t="shared" si="19"/>
        <v>4.375</v>
      </c>
      <c r="AH146" s="13">
        <f t="shared" si="65"/>
        <v>0.9860132972</v>
      </c>
      <c r="AI146" s="4">
        <f t="shared" si="21"/>
        <v>0</v>
      </c>
      <c r="AK146" s="2">
        <f t="shared" si="56"/>
        <v>46</v>
      </c>
      <c r="AL146" s="4">
        <f t="shared" si="22"/>
        <v>138</v>
      </c>
      <c r="AM146" s="4">
        <f t="shared" si="23"/>
        <v>-1.14</v>
      </c>
      <c r="AN146" s="2">
        <v>149.875</v>
      </c>
      <c r="AO146" s="2">
        <v>154.125</v>
      </c>
      <c r="AP146" s="4">
        <f t="shared" si="24"/>
        <v>4.25</v>
      </c>
      <c r="AQ146" s="13">
        <f t="shared" si="66"/>
        <v>0.982109468</v>
      </c>
      <c r="AR146" s="4">
        <f t="shared" si="26"/>
        <v>0</v>
      </c>
      <c r="AT146" s="2">
        <f t="shared" si="57"/>
        <v>46</v>
      </c>
      <c r="AU146" s="4">
        <f t="shared" si="27"/>
        <v>138</v>
      </c>
      <c r="AV146" s="4">
        <f t="shared" si="28"/>
        <v>-1.2</v>
      </c>
      <c r="AW146" s="4">
        <f>149.875-1/32</f>
        <v>149.84375</v>
      </c>
      <c r="AX146" s="4">
        <f>154.125-1/32</f>
        <v>154.09375</v>
      </c>
      <c r="AY146" s="4">
        <f t="shared" si="29"/>
        <v>4.25</v>
      </c>
      <c r="AZ146" s="13">
        <f t="shared" si="67"/>
        <v>0.9718253158</v>
      </c>
      <c r="BA146" s="4">
        <f t="shared" si="31"/>
        <v>0.01423779067</v>
      </c>
      <c r="BC146" s="2">
        <f t="shared" si="58"/>
        <v>46</v>
      </c>
      <c r="BD146" s="4">
        <f t="shared" si="32"/>
        <v>138</v>
      </c>
      <c r="BE146" s="4">
        <f t="shared" si="33"/>
        <v>-1.2</v>
      </c>
      <c r="BF146" s="4">
        <f>149.875+1/32</f>
        <v>149.90625</v>
      </c>
      <c r="BG146" s="4">
        <f>154+1/16</f>
        <v>154.0625</v>
      </c>
      <c r="BH146" s="4">
        <f t="shared" si="34"/>
        <v>4.15625</v>
      </c>
      <c r="BI146" s="13">
        <f t="shared" si="68"/>
        <v>0.9610468829</v>
      </c>
      <c r="BJ146" s="4">
        <f t="shared" si="36"/>
        <v>0.01864652986</v>
      </c>
      <c r="BL146" s="2">
        <f t="shared" si="59"/>
        <v>46</v>
      </c>
      <c r="BM146" s="4">
        <f t="shared" si="37"/>
        <v>138</v>
      </c>
      <c r="BN146" s="4">
        <f t="shared" si="38"/>
        <v>-1.2</v>
      </c>
      <c r="BO146" s="4">
        <f>149.875-1/32</f>
        <v>149.84375</v>
      </c>
      <c r="BP146" s="4">
        <f>154+1/16</f>
        <v>154.0625</v>
      </c>
      <c r="BQ146" s="4">
        <f t="shared" si="39"/>
        <v>4.21875</v>
      </c>
      <c r="BR146" s="13">
        <f t="shared" si="69"/>
        <v>0.9682458366</v>
      </c>
      <c r="BS146" s="4">
        <f t="shared" si="41"/>
        <v>0.01499892786</v>
      </c>
      <c r="BV146" s="2">
        <f t="shared" si="60"/>
        <v>46</v>
      </c>
      <c r="BW146" s="4">
        <f t="shared" si="42"/>
        <v>138</v>
      </c>
      <c r="BX146" s="4">
        <f t="shared" si="43"/>
        <v>-1.26</v>
      </c>
      <c r="BY146" s="4">
        <f>149.875</f>
        <v>149.875</v>
      </c>
      <c r="BZ146" s="4">
        <f>154+1/16</f>
        <v>154.0625</v>
      </c>
      <c r="CA146" s="4">
        <f t="shared" si="44"/>
        <v>4.1875</v>
      </c>
      <c r="CB146" s="13">
        <f t="shared" si="70"/>
        <v>0.9748613286</v>
      </c>
      <c r="CC146" s="4">
        <f t="shared" si="46"/>
        <v>0.01369404492</v>
      </c>
      <c r="CE146" s="2">
        <f t="shared" si="61"/>
        <v>46</v>
      </c>
      <c r="CF146" s="4">
        <f t="shared" si="47"/>
        <v>138</v>
      </c>
      <c r="CG146" s="4">
        <f t="shared" si="48"/>
        <v>-1.26</v>
      </c>
      <c r="CH146" s="4">
        <f>149.875+1/32</f>
        <v>149.90625</v>
      </c>
      <c r="CI146" s="4">
        <f>154+1/16</f>
        <v>154.0625</v>
      </c>
      <c r="CJ146" s="4">
        <f t="shared" si="49"/>
        <v>4.15625</v>
      </c>
      <c r="CK146" s="13">
        <f t="shared" si="71"/>
        <v>0.9610468829</v>
      </c>
      <c r="CL146" s="4">
        <f t="shared" si="51"/>
        <v>0.01960564256</v>
      </c>
    </row>
    <row r="147">
      <c r="A147" s="2">
        <f t="shared" si="52"/>
        <v>46.5</v>
      </c>
      <c r="B147" s="4">
        <f t="shared" si="2"/>
        <v>139.5</v>
      </c>
      <c r="C147" s="4">
        <f t="shared" si="3"/>
        <v>-1.17</v>
      </c>
      <c r="F147" s="4">
        <f t="shared" si="4"/>
        <v>0</v>
      </c>
      <c r="G147" s="13" t="str">
        <f t="shared" si="62"/>
        <v/>
      </c>
      <c r="H147" s="4" t="str">
        <f t="shared" si="6"/>
        <v/>
      </c>
      <c r="J147" s="2">
        <f t="shared" si="53"/>
        <v>46.5</v>
      </c>
      <c r="K147" s="29">
        <f t="shared" si="7"/>
        <v>139.5</v>
      </c>
      <c r="L147" s="29">
        <f t="shared" si="8"/>
        <v>-1.17</v>
      </c>
      <c r="O147" s="4">
        <f t="shared" si="9"/>
        <v>0</v>
      </c>
      <c r="P147" s="13" t="str">
        <f t="shared" si="63"/>
        <v/>
      </c>
      <c r="Q147" s="4" t="str">
        <f t="shared" si="11"/>
        <v/>
      </c>
      <c r="S147" s="2">
        <f t="shared" si="54"/>
        <v>46.5</v>
      </c>
      <c r="T147" s="4">
        <f t="shared" si="12"/>
        <v>139.5</v>
      </c>
      <c r="U147" s="4">
        <f t="shared" si="13"/>
        <v>-1.17</v>
      </c>
      <c r="X147" s="4">
        <f t="shared" si="14"/>
        <v>0</v>
      </c>
      <c r="Y147" s="13" t="str">
        <f t="shared" si="64"/>
        <v/>
      </c>
      <c r="Z147" s="4" t="str">
        <f t="shared" si="16"/>
        <v/>
      </c>
      <c r="AB147" s="2">
        <f t="shared" si="55"/>
        <v>46.5</v>
      </c>
      <c r="AC147" s="4">
        <f t="shared" si="17"/>
        <v>139.5</v>
      </c>
      <c r="AD147" s="4">
        <f t="shared" si="18"/>
        <v>-1.17</v>
      </c>
      <c r="AG147" s="4">
        <f t="shared" si="19"/>
        <v>0</v>
      </c>
      <c r="AH147" s="13" t="str">
        <f t="shared" si="65"/>
        <v/>
      </c>
      <c r="AI147" s="4" t="str">
        <f t="shared" si="21"/>
        <v/>
      </c>
      <c r="AK147" s="2">
        <f t="shared" si="56"/>
        <v>46.5</v>
      </c>
      <c r="AL147" s="4">
        <f t="shared" si="22"/>
        <v>139.5</v>
      </c>
      <c r="AM147" s="4">
        <f t="shared" si="23"/>
        <v>-1.17</v>
      </c>
      <c r="AP147" s="4">
        <f t="shared" si="24"/>
        <v>0</v>
      </c>
      <c r="AQ147" s="13" t="str">
        <f t="shared" si="66"/>
        <v/>
      </c>
      <c r="AR147" s="4" t="str">
        <f t="shared" si="26"/>
        <v/>
      </c>
      <c r="AT147" s="2">
        <f t="shared" si="57"/>
        <v>46.5</v>
      </c>
      <c r="AU147" s="4">
        <f t="shared" si="27"/>
        <v>139.5</v>
      </c>
      <c r="AV147" s="4">
        <f t="shared" si="28"/>
        <v>-1.23</v>
      </c>
      <c r="AY147" s="4">
        <f t="shared" si="29"/>
        <v>0</v>
      </c>
      <c r="AZ147" s="13" t="str">
        <f t="shared" si="67"/>
        <v/>
      </c>
      <c r="BA147" s="4" t="str">
        <f t="shared" si="31"/>
        <v/>
      </c>
      <c r="BC147" s="2">
        <f t="shared" si="58"/>
        <v>46.5</v>
      </c>
      <c r="BD147" s="4">
        <f t="shared" si="32"/>
        <v>139.5</v>
      </c>
      <c r="BE147" s="4">
        <f t="shared" si="33"/>
        <v>-1.23</v>
      </c>
      <c r="BH147" s="4">
        <f t="shared" si="34"/>
        <v>0</v>
      </c>
      <c r="BI147" s="13" t="str">
        <f t="shared" si="68"/>
        <v/>
      </c>
      <c r="BJ147" s="4" t="str">
        <f t="shared" si="36"/>
        <v/>
      </c>
      <c r="BL147" s="2">
        <f t="shared" si="59"/>
        <v>46.5</v>
      </c>
      <c r="BM147" s="4">
        <f t="shared" si="37"/>
        <v>139.5</v>
      </c>
      <c r="BN147" s="4">
        <f t="shared" si="38"/>
        <v>-1.23</v>
      </c>
      <c r="BQ147" s="4">
        <f t="shared" si="39"/>
        <v>0</v>
      </c>
      <c r="BR147" s="13" t="str">
        <f t="shared" si="69"/>
        <v/>
      </c>
      <c r="BS147" s="4" t="str">
        <f t="shared" si="41"/>
        <v/>
      </c>
      <c r="BV147" s="2">
        <f t="shared" si="60"/>
        <v>46.5</v>
      </c>
      <c r="BW147" s="4">
        <f t="shared" si="42"/>
        <v>139.5</v>
      </c>
      <c r="BX147" s="4">
        <f t="shared" si="43"/>
        <v>-1.29</v>
      </c>
      <c r="CA147" s="4">
        <f t="shared" si="44"/>
        <v>0</v>
      </c>
      <c r="CB147" s="13" t="str">
        <f t="shared" si="70"/>
        <v/>
      </c>
      <c r="CC147" s="4" t="str">
        <f t="shared" si="46"/>
        <v/>
      </c>
      <c r="CE147" s="2">
        <f t="shared" si="61"/>
        <v>46.5</v>
      </c>
      <c r="CF147" s="4">
        <f t="shared" si="47"/>
        <v>139.5</v>
      </c>
      <c r="CG147" s="4">
        <f t="shared" si="48"/>
        <v>-1.29</v>
      </c>
      <c r="CJ147" s="4">
        <f t="shared" si="49"/>
        <v>0</v>
      </c>
      <c r="CK147" s="13" t="str">
        <f t="shared" si="71"/>
        <v/>
      </c>
      <c r="CL147" s="4" t="str">
        <f t="shared" si="51"/>
        <v/>
      </c>
    </row>
    <row r="148">
      <c r="A148" s="2">
        <f t="shared" si="52"/>
        <v>47</v>
      </c>
      <c r="B148" s="4">
        <f t="shared" si="2"/>
        <v>141</v>
      </c>
      <c r="C148" s="4">
        <f t="shared" si="3"/>
        <v>-1.2</v>
      </c>
      <c r="F148" s="4">
        <f t="shared" si="4"/>
        <v>0</v>
      </c>
      <c r="G148" s="13" t="str">
        <f t="shared" si="62"/>
        <v/>
      </c>
      <c r="H148" s="4" t="str">
        <f t="shared" si="6"/>
        <v/>
      </c>
      <c r="J148" s="2">
        <f t="shared" si="53"/>
        <v>47</v>
      </c>
      <c r="K148" s="29">
        <f t="shared" si="7"/>
        <v>141</v>
      </c>
      <c r="L148" s="29">
        <f t="shared" si="8"/>
        <v>-1.2</v>
      </c>
      <c r="O148" s="4">
        <f t="shared" si="9"/>
        <v>0</v>
      </c>
      <c r="P148" s="13" t="str">
        <f t="shared" si="63"/>
        <v/>
      </c>
      <c r="Q148" s="4" t="str">
        <f t="shared" si="11"/>
        <v/>
      </c>
      <c r="S148" s="2">
        <f t="shared" si="54"/>
        <v>47</v>
      </c>
      <c r="T148" s="4">
        <f t="shared" si="12"/>
        <v>141</v>
      </c>
      <c r="U148" s="4">
        <f t="shared" si="13"/>
        <v>-1.2</v>
      </c>
      <c r="V148" s="4">
        <f>149.75+1/32</f>
        <v>149.78125</v>
      </c>
      <c r="W148" s="4">
        <f>154.25-1/32</f>
        <v>154.21875</v>
      </c>
      <c r="X148" s="4">
        <f t="shared" si="14"/>
        <v>4.4375</v>
      </c>
      <c r="Y148" s="13">
        <f t="shared" si="64"/>
        <v>0.993031274</v>
      </c>
      <c r="Z148" s="4">
        <f t="shared" si="16"/>
        <v>0</v>
      </c>
      <c r="AB148" s="2">
        <f t="shared" si="55"/>
        <v>47</v>
      </c>
      <c r="AC148" s="4">
        <f t="shared" si="17"/>
        <v>141</v>
      </c>
      <c r="AD148" s="4">
        <f t="shared" si="18"/>
        <v>-1.2</v>
      </c>
      <c r="AE148" s="4">
        <f>149.75+1/32</f>
        <v>149.78125</v>
      </c>
      <c r="AF148" s="4">
        <f>154+3/16</f>
        <v>154.1875</v>
      </c>
      <c r="AG148" s="4">
        <f t="shared" si="19"/>
        <v>4.40625</v>
      </c>
      <c r="AH148" s="13">
        <f t="shared" si="65"/>
        <v>0.9895285073</v>
      </c>
      <c r="AI148" s="4">
        <f t="shared" si="21"/>
        <v>0</v>
      </c>
      <c r="AK148" s="2">
        <f t="shared" si="56"/>
        <v>47</v>
      </c>
      <c r="AL148" s="4">
        <f t="shared" si="22"/>
        <v>141</v>
      </c>
      <c r="AM148" s="4">
        <f t="shared" si="23"/>
        <v>-1.2</v>
      </c>
      <c r="AN148" s="4">
        <f>149+13/16</f>
        <v>149.8125</v>
      </c>
      <c r="AO148" s="4">
        <f>154.125+1/32</f>
        <v>154.15625</v>
      </c>
      <c r="AP148" s="4">
        <f t="shared" si="24"/>
        <v>4.34375</v>
      </c>
      <c r="AQ148" s="13">
        <f t="shared" si="66"/>
        <v>0.9928824718</v>
      </c>
      <c r="AR148" s="4">
        <f t="shared" si="26"/>
        <v>0</v>
      </c>
      <c r="AT148" s="2">
        <f t="shared" si="57"/>
        <v>47</v>
      </c>
      <c r="AU148" s="4">
        <f t="shared" si="27"/>
        <v>141</v>
      </c>
      <c r="AV148" s="4">
        <f t="shared" si="28"/>
        <v>-1.26</v>
      </c>
      <c r="AW148" s="4">
        <f>149+13/16</f>
        <v>149.8125</v>
      </c>
      <c r="AX148" s="4">
        <f>154.125</f>
        <v>154.125</v>
      </c>
      <c r="AY148" s="4">
        <f t="shared" si="29"/>
        <v>4.3125</v>
      </c>
      <c r="AZ148" s="13">
        <f t="shared" si="67"/>
        <v>0.9789450104</v>
      </c>
      <c r="BA148" s="4">
        <f t="shared" si="31"/>
        <v>0.01108877127</v>
      </c>
      <c r="BC148" s="2">
        <f t="shared" si="58"/>
        <v>47</v>
      </c>
      <c r="BD148" s="4">
        <f t="shared" si="32"/>
        <v>141</v>
      </c>
      <c r="BE148" s="4">
        <f t="shared" si="33"/>
        <v>-1.26</v>
      </c>
      <c r="BF148" s="4">
        <f>149.875-1/32</f>
        <v>149.84375</v>
      </c>
      <c r="BG148" s="4">
        <f>154.125-1/32</f>
        <v>154.09375</v>
      </c>
      <c r="BH148" s="4">
        <f t="shared" si="34"/>
        <v>4.25</v>
      </c>
      <c r="BI148" s="13">
        <f t="shared" si="68"/>
        <v>0.9718253158</v>
      </c>
      <c r="BJ148" s="4">
        <f t="shared" si="36"/>
        <v>0.01497084963</v>
      </c>
      <c r="BL148" s="2">
        <f t="shared" si="59"/>
        <v>47</v>
      </c>
      <c r="BM148" s="4">
        <f t="shared" si="37"/>
        <v>141</v>
      </c>
      <c r="BN148" s="4">
        <f t="shared" si="38"/>
        <v>-1.26</v>
      </c>
      <c r="BO148" s="4">
        <f>149+13/16</f>
        <v>149.8125</v>
      </c>
      <c r="BP148" s="2">
        <v>154.125</v>
      </c>
      <c r="BQ148" s="4">
        <f t="shared" si="39"/>
        <v>4.3125</v>
      </c>
      <c r="BR148" s="13">
        <f t="shared" si="69"/>
        <v>0.9789450104</v>
      </c>
      <c r="BS148" s="4">
        <f t="shared" si="41"/>
        <v>0.01184990847</v>
      </c>
      <c r="BV148" s="2">
        <f t="shared" si="60"/>
        <v>47</v>
      </c>
      <c r="BW148" s="4">
        <f t="shared" si="42"/>
        <v>141</v>
      </c>
      <c r="BX148" s="4">
        <f t="shared" si="43"/>
        <v>-1.32</v>
      </c>
      <c r="BY148" s="4">
        <f>149+13/16</f>
        <v>149.8125</v>
      </c>
      <c r="BZ148" s="4">
        <f>154+1/16</f>
        <v>154.0625</v>
      </c>
      <c r="CA148" s="4">
        <f t="shared" si="44"/>
        <v>4.25</v>
      </c>
      <c r="CB148" s="13">
        <f t="shared" si="70"/>
        <v>0.982109468</v>
      </c>
      <c r="CC148" s="4">
        <f t="shared" si="46"/>
        <v>0</v>
      </c>
      <c r="CE148" s="2">
        <f t="shared" si="61"/>
        <v>47</v>
      </c>
      <c r="CF148" s="4">
        <f t="shared" si="47"/>
        <v>141</v>
      </c>
      <c r="CG148" s="4">
        <f t="shared" si="48"/>
        <v>-1.32</v>
      </c>
      <c r="CH148" s="4">
        <f>149.875-1/32</f>
        <v>149.84375</v>
      </c>
      <c r="CI148" s="4">
        <f>154.125-1/32</f>
        <v>154.09375</v>
      </c>
      <c r="CJ148" s="4">
        <f t="shared" si="49"/>
        <v>4.25</v>
      </c>
      <c r="CK148" s="13">
        <f t="shared" si="71"/>
        <v>0.9718253158</v>
      </c>
      <c r="CL148" s="4">
        <f t="shared" si="51"/>
        <v>0.0157039086</v>
      </c>
    </row>
    <row r="149">
      <c r="A149" s="2">
        <f t="shared" si="52"/>
        <v>47.5</v>
      </c>
      <c r="B149" s="4">
        <f t="shared" si="2"/>
        <v>142.5</v>
      </c>
      <c r="C149" s="4">
        <f t="shared" si="3"/>
        <v>-1.23</v>
      </c>
      <c r="F149" s="4">
        <f t="shared" si="4"/>
        <v>0</v>
      </c>
      <c r="G149" s="13" t="str">
        <f t="shared" si="62"/>
        <v/>
      </c>
      <c r="H149" s="4" t="str">
        <f t="shared" si="6"/>
        <v/>
      </c>
      <c r="J149" s="2">
        <f t="shared" si="53"/>
        <v>47.5</v>
      </c>
      <c r="K149" s="29">
        <f t="shared" si="7"/>
        <v>142.5</v>
      </c>
      <c r="L149" s="29">
        <f t="shared" si="8"/>
        <v>-1.23</v>
      </c>
      <c r="O149" s="4">
        <f t="shared" si="9"/>
        <v>0</v>
      </c>
      <c r="P149" s="13" t="str">
        <f t="shared" si="63"/>
        <v/>
      </c>
      <c r="Q149" s="4" t="str">
        <f t="shared" si="11"/>
        <v/>
      </c>
      <c r="S149" s="2">
        <f t="shared" si="54"/>
        <v>47.5</v>
      </c>
      <c r="T149" s="4">
        <f t="shared" si="12"/>
        <v>142.5</v>
      </c>
      <c r="U149" s="4">
        <f t="shared" si="13"/>
        <v>-1.23</v>
      </c>
      <c r="X149" s="4">
        <f t="shared" si="14"/>
        <v>0</v>
      </c>
      <c r="Y149" s="13" t="str">
        <f t="shared" si="64"/>
        <v/>
      </c>
      <c r="Z149" s="4" t="str">
        <f t="shared" si="16"/>
        <v/>
      </c>
      <c r="AB149" s="2">
        <f t="shared" si="55"/>
        <v>47.5</v>
      </c>
      <c r="AC149" s="4">
        <f t="shared" si="17"/>
        <v>142.5</v>
      </c>
      <c r="AD149" s="4">
        <f t="shared" si="18"/>
        <v>-1.23</v>
      </c>
      <c r="AG149" s="4">
        <f t="shared" si="19"/>
        <v>0</v>
      </c>
      <c r="AH149" s="13" t="str">
        <f t="shared" si="65"/>
        <v/>
      </c>
      <c r="AI149" s="4" t="str">
        <f t="shared" si="21"/>
        <v/>
      </c>
      <c r="AK149" s="2">
        <f t="shared" si="56"/>
        <v>47.5</v>
      </c>
      <c r="AL149" s="4">
        <f t="shared" si="22"/>
        <v>142.5</v>
      </c>
      <c r="AM149" s="4">
        <f t="shared" si="23"/>
        <v>-1.23</v>
      </c>
      <c r="AP149" s="4">
        <f t="shared" si="24"/>
        <v>0</v>
      </c>
      <c r="AQ149" s="13" t="str">
        <f t="shared" si="66"/>
        <v/>
      </c>
      <c r="AR149" s="4" t="str">
        <f t="shared" si="26"/>
        <v/>
      </c>
      <c r="AT149" s="2">
        <f t="shared" si="57"/>
        <v>47.5</v>
      </c>
      <c r="AU149" s="4">
        <f t="shared" si="27"/>
        <v>142.5</v>
      </c>
      <c r="AV149" s="4">
        <f t="shared" si="28"/>
        <v>-1.29</v>
      </c>
      <c r="AY149" s="4">
        <f t="shared" si="29"/>
        <v>0</v>
      </c>
      <c r="AZ149" s="13" t="str">
        <f t="shared" si="67"/>
        <v/>
      </c>
      <c r="BA149" s="4" t="str">
        <f t="shared" si="31"/>
        <v/>
      </c>
      <c r="BC149" s="2">
        <f t="shared" si="58"/>
        <v>47.5</v>
      </c>
      <c r="BD149" s="4">
        <f t="shared" si="32"/>
        <v>142.5</v>
      </c>
      <c r="BE149" s="4">
        <f t="shared" si="33"/>
        <v>-1.29</v>
      </c>
      <c r="BH149" s="4">
        <f t="shared" si="34"/>
        <v>0</v>
      </c>
      <c r="BI149" s="13" t="str">
        <f t="shared" si="68"/>
        <v/>
      </c>
      <c r="BJ149" s="4" t="str">
        <f t="shared" si="36"/>
        <v/>
      </c>
      <c r="BL149" s="2">
        <f t="shared" si="59"/>
        <v>47.5</v>
      </c>
      <c r="BM149" s="4">
        <f t="shared" si="37"/>
        <v>142.5</v>
      </c>
      <c r="BN149" s="4">
        <f t="shared" si="38"/>
        <v>-1.29</v>
      </c>
      <c r="BQ149" s="4">
        <f t="shared" si="39"/>
        <v>0</v>
      </c>
      <c r="BR149" s="13" t="str">
        <f t="shared" si="69"/>
        <v/>
      </c>
      <c r="BS149" s="4" t="str">
        <f t="shared" si="41"/>
        <v/>
      </c>
      <c r="BV149" s="2">
        <f t="shared" si="60"/>
        <v>47.5</v>
      </c>
      <c r="BW149" s="4">
        <f t="shared" si="42"/>
        <v>142.5</v>
      </c>
      <c r="BX149" s="4">
        <f t="shared" si="43"/>
        <v>-1.35</v>
      </c>
      <c r="CA149" s="4">
        <f t="shared" si="44"/>
        <v>0</v>
      </c>
      <c r="CB149" s="13" t="str">
        <f t="shared" si="70"/>
        <v/>
      </c>
      <c r="CC149" s="4" t="str">
        <f t="shared" si="46"/>
        <v/>
      </c>
      <c r="CE149" s="2">
        <f t="shared" si="61"/>
        <v>47.5</v>
      </c>
      <c r="CF149" s="4">
        <f t="shared" si="47"/>
        <v>142.5</v>
      </c>
      <c r="CG149" s="4">
        <f t="shared" si="48"/>
        <v>-1.35</v>
      </c>
      <c r="CJ149" s="4">
        <f t="shared" si="49"/>
        <v>0</v>
      </c>
      <c r="CK149" s="13" t="str">
        <f t="shared" si="71"/>
        <v/>
      </c>
      <c r="CL149" s="4" t="str">
        <f t="shared" si="51"/>
        <v/>
      </c>
    </row>
    <row r="150">
      <c r="A150" s="2">
        <f t="shared" si="52"/>
        <v>48</v>
      </c>
      <c r="B150" s="4">
        <f t="shared" si="2"/>
        <v>144</v>
      </c>
      <c r="C150" s="4">
        <f t="shared" si="3"/>
        <v>-1.26</v>
      </c>
      <c r="F150" s="4">
        <f t="shared" si="4"/>
        <v>0</v>
      </c>
      <c r="G150" s="13" t="str">
        <f t="shared" si="62"/>
        <v/>
      </c>
      <c r="H150" s="4" t="str">
        <f t="shared" si="6"/>
        <v/>
      </c>
      <c r="J150" s="2">
        <f t="shared" si="53"/>
        <v>48</v>
      </c>
      <c r="K150" s="29">
        <f t="shared" si="7"/>
        <v>144</v>
      </c>
      <c r="L150" s="29">
        <f t="shared" si="8"/>
        <v>-1.26</v>
      </c>
      <c r="O150" s="4">
        <f t="shared" si="9"/>
        <v>0</v>
      </c>
      <c r="P150" s="13" t="str">
        <f t="shared" si="63"/>
        <v/>
      </c>
      <c r="Q150" s="4" t="str">
        <f t="shared" si="11"/>
        <v/>
      </c>
      <c r="S150" s="2">
        <f t="shared" si="54"/>
        <v>48</v>
      </c>
      <c r="T150" s="4">
        <f t="shared" si="12"/>
        <v>144</v>
      </c>
      <c r="U150" s="4">
        <f t="shared" si="13"/>
        <v>-1.26</v>
      </c>
      <c r="V150" s="4">
        <f>149.75+1/32</f>
        <v>149.78125</v>
      </c>
      <c r="W150" s="4">
        <f>154.25-1/32</f>
        <v>154.21875</v>
      </c>
      <c r="X150" s="4">
        <f t="shared" si="14"/>
        <v>4.4375</v>
      </c>
      <c r="Y150" s="13">
        <f t="shared" si="64"/>
        <v>0.993031274</v>
      </c>
      <c r="Z150" s="4">
        <f t="shared" si="16"/>
        <v>0</v>
      </c>
      <c r="AB150" s="2">
        <f t="shared" si="55"/>
        <v>48</v>
      </c>
      <c r="AC150" s="4">
        <f t="shared" si="17"/>
        <v>144</v>
      </c>
      <c r="AD150" s="4">
        <f t="shared" si="18"/>
        <v>-1.26</v>
      </c>
      <c r="AE150" s="2">
        <v>149.75</v>
      </c>
      <c r="AF150" s="2">
        <f>154.25-1/32</f>
        <v>154.21875</v>
      </c>
      <c r="AG150" s="4">
        <f t="shared" si="19"/>
        <v>4.46875</v>
      </c>
      <c r="AH150" s="13">
        <f t="shared" si="65"/>
        <v>0.9965217286</v>
      </c>
      <c r="AI150" s="4">
        <f t="shared" si="21"/>
        <v>0</v>
      </c>
      <c r="AK150" s="2">
        <f t="shared" si="56"/>
        <v>48</v>
      </c>
      <c r="AL150" s="4">
        <f t="shared" si="22"/>
        <v>144</v>
      </c>
      <c r="AM150" s="4">
        <f t="shared" si="23"/>
        <v>-1.26</v>
      </c>
      <c r="AN150" s="4">
        <f>149+13/16</f>
        <v>149.8125</v>
      </c>
      <c r="AO150" s="4">
        <f>154+3/16</f>
        <v>154.1875</v>
      </c>
      <c r="AP150" s="4">
        <f t="shared" si="24"/>
        <v>4.375</v>
      </c>
      <c r="AQ150" s="13">
        <f t="shared" si="66"/>
        <v>0.9964475909</v>
      </c>
      <c r="AR150" s="4">
        <f t="shared" si="26"/>
        <v>0</v>
      </c>
      <c r="AT150" s="2">
        <f t="shared" si="57"/>
        <v>48</v>
      </c>
      <c r="AU150" s="4">
        <f t="shared" si="27"/>
        <v>144</v>
      </c>
      <c r="AV150" s="4">
        <f t="shared" si="28"/>
        <v>-1.32</v>
      </c>
      <c r="AW150" s="4">
        <f>149.75+1/32</f>
        <v>149.78125</v>
      </c>
      <c r="AX150" s="4">
        <f>154.125+1/32</f>
        <v>154.15625</v>
      </c>
      <c r="AY150" s="4">
        <f t="shared" si="29"/>
        <v>4.375</v>
      </c>
      <c r="AZ150" s="13">
        <f t="shared" si="67"/>
        <v>0.9860132972</v>
      </c>
      <c r="BA150" s="4">
        <f t="shared" si="31"/>
        <v>0</v>
      </c>
      <c r="BC150" s="2">
        <f t="shared" si="58"/>
        <v>48</v>
      </c>
      <c r="BD150" s="4">
        <f t="shared" si="32"/>
        <v>144</v>
      </c>
      <c r="BE150" s="4">
        <f t="shared" si="33"/>
        <v>-1.32</v>
      </c>
      <c r="BF150" s="4">
        <f>149+13/16</f>
        <v>149.8125</v>
      </c>
      <c r="BG150" s="2">
        <f>154.125-1/32</f>
        <v>154.09375</v>
      </c>
      <c r="BH150" s="4">
        <f t="shared" si="34"/>
        <v>4.28125</v>
      </c>
      <c r="BI150" s="13">
        <f t="shared" si="68"/>
        <v>0.9753916592</v>
      </c>
      <c r="BJ150" s="4">
        <f t="shared" si="36"/>
        <v>0.01247530617</v>
      </c>
      <c r="BL150" s="2">
        <f t="shared" si="59"/>
        <v>48</v>
      </c>
      <c r="BM150" s="4">
        <f t="shared" si="37"/>
        <v>144</v>
      </c>
      <c r="BN150" s="4">
        <f t="shared" si="38"/>
        <v>-1.32</v>
      </c>
      <c r="BO150" s="4">
        <f>149+13/16</f>
        <v>149.8125</v>
      </c>
      <c r="BP150" s="4">
        <f>154.125+1/32</f>
        <v>154.15625</v>
      </c>
      <c r="BQ150" s="4">
        <f t="shared" si="39"/>
        <v>4.34375</v>
      </c>
      <c r="BR150" s="13">
        <f t="shared" si="69"/>
        <v>0.9824855102</v>
      </c>
      <c r="BS150" s="4">
        <f t="shared" si="41"/>
        <v>0</v>
      </c>
      <c r="BV150" s="2">
        <f t="shared" si="60"/>
        <v>48</v>
      </c>
      <c r="BW150" s="4">
        <f t="shared" si="42"/>
        <v>144</v>
      </c>
      <c r="BX150" s="4">
        <f t="shared" si="43"/>
        <v>-1.38</v>
      </c>
      <c r="BY150" s="4">
        <f>149+13/16</f>
        <v>149.8125</v>
      </c>
      <c r="BZ150" s="4">
        <f>154.125-1/32</f>
        <v>154.09375</v>
      </c>
      <c r="CA150" s="4">
        <f t="shared" si="44"/>
        <v>4.28125</v>
      </c>
      <c r="CB150" s="13">
        <f t="shared" si="70"/>
        <v>0.9857135515</v>
      </c>
      <c r="CC150" s="4">
        <f t="shared" si="46"/>
        <v>0</v>
      </c>
      <c r="CE150" s="2">
        <f t="shared" si="61"/>
        <v>48</v>
      </c>
      <c r="CF150" s="4">
        <f t="shared" si="47"/>
        <v>144</v>
      </c>
      <c r="CG150" s="4">
        <f t="shared" si="48"/>
        <v>-1.38</v>
      </c>
      <c r="CH150" s="4">
        <f>149+13/16</f>
        <v>149.8125</v>
      </c>
      <c r="CI150" s="4">
        <f>154.125</f>
        <v>154.125</v>
      </c>
      <c r="CJ150" s="4">
        <f t="shared" si="49"/>
        <v>4.3125</v>
      </c>
      <c r="CK150" s="13">
        <f t="shared" si="71"/>
        <v>0.9789450104</v>
      </c>
      <c r="CL150" s="4">
        <f t="shared" si="51"/>
        <v>0.01217433714</v>
      </c>
    </row>
    <row r="151">
      <c r="A151" s="2">
        <f t="shared" si="52"/>
        <v>48.5</v>
      </c>
      <c r="B151" s="4">
        <f t="shared" si="2"/>
        <v>145.5</v>
      </c>
      <c r="C151" s="4">
        <f t="shared" si="3"/>
        <v>-1.29</v>
      </c>
      <c r="F151" s="4">
        <f t="shared" si="4"/>
        <v>0</v>
      </c>
      <c r="G151" s="13" t="str">
        <f t="shared" si="62"/>
        <v/>
      </c>
      <c r="H151" s="4" t="str">
        <f t="shared" si="6"/>
        <v/>
      </c>
      <c r="J151" s="2">
        <f t="shared" si="53"/>
        <v>48.5</v>
      </c>
      <c r="K151" s="29">
        <f t="shared" si="7"/>
        <v>145.5</v>
      </c>
      <c r="L151" s="29">
        <f t="shared" si="8"/>
        <v>-1.29</v>
      </c>
      <c r="O151" s="4">
        <f t="shared" si="9"/>
        <v>0</v>
      </c>
      <c r="P151" s="13" t="str">
        <f t="shared" si="63"/>
        <v/>
      </c>
      <c r="Q151" s="4" t="str">
        <f t="shared" si="11"/>
        <v/>
      </c>
      <c r="S151" s="2">
        <f t="shared" si="54"/>
        <v>48.5</v>
      </c>
      <c r="T151" s="4">
        <f t="shared" si="12"/>
        <v>145.5</v>
      </c>
      <c r="U151" s="4">
        <f t="shared" si="13"/>
        <v>-1.29</v>
      </c>
      <c r="X151" s="4">
        <f t="shared" si="14"/>
        <v>0</v>
      </c>
      <c r="Y151" s="13" t="str">
        <f t="shared" si="64"/>
        <v/>
      </c>
      <c r="Z151" s="4" t="str">
        <f t="shared" si="16"/>
        <v/>
      </c>
      <c r="AB151" s="2">
        <f t="shared" si="55"/>
        <v>48.5</v>
      </c>
      <c r="AC151" s="4">
        <f t="shared" si="17"/>
        <v>145.5</v>
      </c>
      <c r="AD151" s="4">
        <f t="shared" si="18"/>
        <v>-1.29</v>
      </c>
      <c r="AG151" s="4">
        <f t="shared" si="19"/>
        <v>0</v>
      </c>
      <c r="AH151" s="13" t="str">
        <f t="shared" si="65"/>
        <v/>
      </c>
      <c r="AI151" s="4" t="str">
        <f t="shared" si="21"/>
        <v/>
      </c>
      <c r="AK151" s="2">
        <f t="shared" si="56"/>
        <v>48.5</v>
      </c>
      <c r="AL151" s="4">
        <f t="shared" si="22"/>
        <v>145.5</v>
      </c>
      <c r="AM151" s="4">
        <f t="shared" si="23"/>
        <v>-1.29</v>
      </c>
      <c r="AP151" s="4">
        <f t="shared" si="24"/>
        <v>0</v>
      </c>
      <c r="AQ151" s="13" t="str">
        <f t="shared" si="66"/>
        <v/>
      </c>
      <c r="AR151" s="4" t="str">
        <f t="shared" si="26"/>
        <v/>
      </c>
      <c r="AT151" s="2">
        <f t="shared" si="57"/>
        <v>48.5</v>
      </c>
      <c r="AU151" s="4">
        <f t="shared" si="27"/>
        <v>145.5</v>
      </c>
      <c r="AV151" s="4">
        <f t="shared" si="28"/>
        <v>-1.35</v>
      </c>
      <c r="AY151" s="4">
        <f t="shared" si="29"/>
        <v>0</v>
      </c>
      <c r="AZ151" s="13" t="str">
        <f t="shared" si="67"/>
        <v/>
      </c>
      <c r="BA151" s="4" t="str">
        <f t="shared" si="31"/>
        <v/>
      </c>
      <c r="BC151" s="2">
        <f t="shared" si="58"/>
        <v>48.5</v>
      </c>
      <c r="BD151" s="4">
        <f t="shared" si="32"/>
        <v>145.5</v>
      </c>
      <c r="BE151" s="4">
        <f t="shared" si="33"/>
        <v>-1.35</v>
      </c>
      <c r="BH151" s="4">
        <f t="shared" si="34"/>
        <v>0</v>
      </c>
      <c r="BI151" s="13" t="str">
        <f t="shared" si="68"/>
        <v/>
      </c>
      <c r="BJ151" s="4" t="str">
        <f t="shared" si="36"/>
        <v/>
      </c>
      <c r="BL151" s="2">
        <f t="shared" si="59"/>
        <v>48.5</v>
      </c>
      <c r="BM151" s="4">
        <f t="shared" si="37"/>
        <v>145.5</v>
      </c>
      <c r="BN151" s="4">
        <f t="shared" si="38"/>
        <v>-1.35</v>
      </c>
      <c r="BQ151" s="4">
        <f t="shared" si="39"/>
        <v>0</v>
      </c>
      <c r="BR151" s="13" t="str">
        <f t="shared" si="69"/>
        <v/>
      </c>
      <c r="BS151" s="4" t="str">
        <f t="shared" si="41"/>
        <v/>
      </c>
      <c r="BV151" s="2">
        <f t="shared" si="60"/>
        <v>48.5</v>
      </c>
      <c r="BW151" s="4">
        <f t="shared" si="42"/>
        <v>145.5</v>
      </c>
      <c r="BX151" s="4">
        <f t="shared" si="43"/>
        <v>-1.41</v>
      </c>
      <c r="CA151" s="4">
        <f t="shared" si="44"/>
        <v>0</v>
      </c>
      <c r="CB151" s="13" t="str">
        <f t="shared" si="70"/>
        <v/>
      </c>
      <c r="CC151" s="4" t="str">
        <f t="shared" si="46"/>
        <v/>
      </c>
      <c r="CE151" s="2">
        <f t="shared" si="61"/>
        <v>48.5</v>
      </c>
      <c r="CF151" s="4">
        <f t="shared" si="47"/>
        <v>145.5</v>
      </c>
      <c r="CG151" s="4">
        <f t="shared" si="48"/>
        <v>-1.41</v>
      </c>
      <c r="CJ151" s="4">
        <f t="shared" si="49"/>
        <v>0</v>
      </c>
      <c r="CK151" s="13" t="str">
        <f t="shared" si="71"/>
        <v/>
      </c>
      <c r="CL151" s="4" t="str">
        <f t="shared" si="51"/>
        <v/>
      </c>
    </row>
    <row r="152">
      <c r="A152" s="2">
        <f t="shared" si="52"/>
        <v>49</v>
      </c>
      <c r="B152" s="4">
        <f t="shared" si="2"/>
        <v>147</v>
      </c>
      <c r="C152" s="4">
        <f t="shared" si="3"/>
        <v>-1.32</v>
      </c>
      <c r="F152" s="4">
        <f t="shared" si="4"/>
        <v>0</v>
      </c>
      <c r="G152" s="13" t="str">
        <f t="shared" si="62"/>
        <v/>
      </c>
      <c r="H152" s="4" t="str">
        <f t="shared" si="6"/>
        <v/>
      </c>
      <c r="J152" s="2">
        <f t="shared" si="53"/>
        <v>49</v>
      </c>
      <c r="K152" s="29">
        <f t="shared" si="7"/>
        <v>147</v>
      </c>
      <c r="L152" s="29">
        <f t="shared" si="8"/>
        <v>-1.32</v>
      </c>
      <c r="O152" s="4">
        <f t="shared" si="9"/>
        <v>0</v>
      </c>
      <c r="P152" s="13" t="str">
        <f t="shared" si="63"/>
        <v/>
      </c>
      <c r="Q152" s="4" t="str">
        <f t="shared" si="11"/>
        <v/>
      </c>
      <c r="S152" s="2">
        <f t="shared" si="54"/>
        <v>49</v>
      </c>
      <c r="T152" s="4">
        <f t="shared" si="12"/>
        <v>147</v>
      </c>
      <c r="U152" s="4">
        <f t="shared" si="13"/>
        <v>-1.32</v>
      </c>
      <c r="V152" s="4">
        <f>149.75</f>
        <v>149.75</v>
      </c>
      <c r="W152" s="4">
        <f>154.25-1/32</f>
        <v>154.21875</v>
      </c>
      <c r="X152" s="4">
        <f t="shared" si="14"/>
        <v>4.46875</v>
      </c>
      <c r="Y152" s="13">
        <f t="shared" si="64"/>
        <v>0.9965217286</v>
      </c>
      <c r="Z152" s="4">
        <f t="shared" si="16"/>
        <v>0</v>
      </c>
      <c r="AB152" s="2">
        <f t="shared" si="55"/>
        <v>49</v>
      </c>
      <c r="AC152" s="4">
        <f t="shared" si="17"/>
        <v>147</v>
      </c>
      <c r="AD152" s="4">
        <f t="shared" si="18"/>
        <v>-1.32</v>
      </c>
      <c r="AE152" s="2">
        <v>149.75</v>
      </c>
      <c r="AF152" s="2">
        <f>154.25-1/32</f>
        <v>154.21875</v>
      </c>
      <c r="AG152" s="4">
        <f t="shared" si="19"/>
        <v>4.46875</v>
      </c>
      <c r="AH152" s="13">
        <f t="shared" si="65"/>
        <v>0.9965217286</v>
      </c>
      <c r="AI152" s="4">
        <f t="shared" si="21"/>
        <v>0</v>
      </c>
      <c r="AK152" s="2">
        <f t="shared" si="56"/>
        <v>49</v>
      </c>
      <c r="AL152" s="4">
        <f t="shared" si="22"/>
        <v>147</v>
      </c>
      <c r="AM152" s="4">
        <f t="shared" si="23"/>
        <v>-1.32</v>
      </c>
      <c r="AN152" s="4">
        <f>149+13/16</f>
        <v>149.8125</v>
      </c>
      <c r="AO152" s="4">
        <f>154+3/16</f>
        <v>154.1875</v>
      </c>
      <c r="AP152" s="4">
        <f t="shared" si="24"/>
        <v>4.375</v>
      </c>
      <c r="AQ152" s="13">
        <f t="shared" si="66"/>
        <v>0.9964475909</v>
      </c>
      <c r="AR152" s="4">
        <f t="shared" si="26"/>
        <v>0</v>
      </c>
      <c r="AT152" s="2">
        <f t="shared" si="57"/>
        <v>49</v>
      </c>
      <c r="AU152" s="4">
        <f t="shared" si="27"/>
        <v>147</v>
      </c>
      <c r="AV152" s="4">
        <f t="shared" si="28"/>
        <v>-1.38</v>
      </c>
      <c r="AW152" s="4">
        <f>149.75+1/32</f>
        <v>149.78125</v>
      </c>
      <c r="AX152" s="4">
        <f>154+3/16</f>
        <v>154.1875</v>
      </c>
      <c r="AY152" s="4">
        <f t="shared" si="29"/>
        <v>4.40625</v>
      </c>
      <c r="AZ152" s="13">
        <f t="shared" si="67"/>
        <v>0.9895285073</v>
      </c>
      <c r="BA152" s="4">
        <f t="shared" si="31"/>
        <v>0</v>
      </c>
      <c r="BC152" s="2">
        <f t="shared" si="58"/>
        <v>49</v>
      </c>
      <c r="BD152" s="4">
        <f t="shared" si="32"/>
        <v>147</v>
      </c>
      <c r="BE152" s="4">
        <f t="shared" si="33"/>
        <v>-1.38</v>
      </c>
      <c r="BF152" s="4">
        <f>149+13/16</f>
        <v>149.8125</v>
      </c>
      <c r="BG152" s="4">
        <f>154.125</f>
        <v>154.125</v>
      </c>
      <c r="BH152" s="4">
        <f t="shared" si="34"/>
        <v>4.3125</v>
      </c>
      <c r="BI152" s="13">
        <f t="shared" si="68"/>
        <v>0.9789450104</v>
      </c>
      <c r="BJ152" s="4">
        <f t="shared" si="36"/>
        <v>0.01133381785</v>
      </c>
      <c r="BL152" s="2">
        <f t="shared" si="59"/>
        <v>49</v>
      </c>
      <c r="BM152" s="4">
        <f t="shared" si="37"/>
        <v>147</v>
      </c>
      <c r="BN152" s="4">
        <f t="shared" si="38"/>
        <v>-1.38</v>
      </c>
      <c r="BO152" s="4">
        <f>149.75+1/32</f>
        <v>149.78125</v>
      </c>
      <c r="BP152" s="4">
        <f>154+3/16</f>
        <v>154.1875</v>
      </c>
      <c r="BQ152" s="4">
        <f t="shared" si="39"/>
        <v>4.40625</v>
      </c>
      <c r="BR152" s="13">
        <f t="shared" si="69"/>
        <v>0.9895285073</v>
      </c>
      <c r="BS152" s="4">
        <f t="shared" si="41"/>
        <v>0</v>
      </c>
      <c r="BV152" s="2">
        <f t="shared" si="60"/>
        <v>49</v>
      </c>
      <c r="BW152" s="4">
        <f t="shared" si="42"/>
        <v>147</v>
      </c>
      <c r="BX152" s="4">
        <f t="shared" si="43"/>
        <v>-1.44</v>
      </c>
      <c r="BY152" s="4">
        <f>149.75+1/32</f>
        <v>149.78125</v>
      </c>
      <c r="BZ152" s="4">
        <f>154.125</f>
        <v>154.125</v>
      </c>
      <c r="CA152" s="4">
        <f t="shared" si="44"/>
        <v>4.34375</v>
      </c>
      <c r="CB152" s="13">
        <f t="shared" si="70"/>
        <v>0.9928824718</v>
      </c>
      <c r="CC152" s="4">
        <f t="shared" si="46"/>
        <v>0</v>
      </c>
      <c r="CE152" s="2">
        <f t="shared" si="61"/>
        <v>49</v>
      </c>
      <c r="CF152" s="4">
        <f t="shared" si="47"/>
        <v>147</v>
      </c>
      <c r="CG152" s="4">
        <f t="shared" si="48"/>
        <v>-1.44</v>
      </c>
      <c r="CH152" s="4">
        <f>149+13/16</f>
        <v>149.8125</v>
      </c>
      <c r="CI152" s="4">
        <f>154.125</f>
        <v>154.125</v>
      </c>
      <c r="CJ152" s="4">
        <f t="shared" si="49"/>
        <v>4.3125</v>
      </c>
      <c r="CK152" s="13">
        <f t="shared" si="71"/>
        <v>0.9789450104</v>
      </c>
      <c r="CL152" s="4">
        <f t="shared" si="51"/>
        <v>0.01095629104</v>
      </c>
    </row>
    <row r="153">
      <c r="A153" s="2">
        <f t="shared" si="52"/>
        <v>49.5</v>
      </c>
      <c r="B153" s="4">
        <f t="shared" si="2"/>
        <v>148.5</v>
      </c>
      <c r="C153" s="4">
        <f t="shared" si="3"/>
        <v>-1.35</v>
      </c>
      <c r="F153" s="4">
        <f t="shared" si="4"/>
        <v>0</v>
      </c>
      <c r="G153" s="13" t="str">
        <f t="shared" si="62"/>
        <v/>
      </c>
      <c r="H153" s="4" t="str">
        <f t="shared" si="6"/>
        <v/>
      </c>
      <c r="J153" s="2">
        <f t="shared" si="53"/>
        <v>49.5</v>
      </c>
      <c r="K153" s="29">
        <f t="shared" si="7"/>
        <v>148.5</v>
      </c>
      <c r="L153" s="29">
        <f t="shared" si="8"/>
        <v>-1.35</v>
      </c>
      <c r="O153" s="4">
        <f t="shared" si="9"/>
        <v>0</v>
      </c>
      <c r="P153" s="13" t="str">
        <f t="shared" si="63"/>
        <v/>
      </c>
      <c r="Q153" s="4" t="str">
        <f t="shared" si="11"/>
        <v/>
      </c>
      <c r="S153" s="2">
        <f t="shared" si="54"/>
        <v>49.5</v>
      </c>
      <c r="T153" s="4">
        <f t="shared" si="12"/>
        <v>148.5</v>
      </c>
      <c r="U153" s="4">
        <f t="shared" si="13"/>
        <v>-1.35</v>
      </c>
      <c r="X153" s="4">
        <f t="shared" si="14"/>
        <v>0</v>
      </c>
      <c r="Y153" s="13" t="str">
        <f t="shared" si="64"/>
        <v/>
      </c>
      <c r="Z153" s="4" t="str">
        <f t="shared" si="16"/>
        <v/>
      </c>
      <c r="AB153" s="2">
        <f t="shared" si="55"/>
        <v>49.5</v>
      </c>
      <c r="AC153" s="4">
        <f t="shared" si="17"/>
        <v>148.5</v>
      </c>
      <c r="AD153" s="4">
        <f t="shared" si="18"/>
        <v>-1.35</v>
      </c>
      <c r="AG153" s="4">
        <f t="shared" si="19"/>
        <v>0</v>
      </c>
      <c r="AH153" s="13" t="str">
        <f t="shared" si="65"/>
        <v/>
      </c>
      <c r="AI153" s="4" t="str">
        <f t="shared" si="21"/>
        <v/>
      </c>
      <c r="AK153" s="2">
        <f t="shared" si="56"/>
        <v>49.5</v>
      </c>
      <c r="AL153" s="4">
        <f t="shared" si="22"/>
        <v>148.5</v>
      </c>
      <c r="AM153" s="4">
        <f t="shared" si="23"/>
        <v>-1.35</v>
      </c>
      <c r="AP153" s="4">
        <f t="shared" si="24"/>
        <v>0</v>
      </c>
      <c r="AQ153" s="13" t="str">
        <f t="shared" si="66"/>
        <v/>
      </c>
      <c r="AR153" s="4" t="str">
        <f t="shared" si="26"/>
        <v/>
      </c>
      <c r="AT153" s="2">
        <f t="shared" si="57"/>
        <v>49.5</v>
      </c>
      <c r="AU153" s="4">
        <f t="shared" si="27"/>
        <v>148.5</v>
      </c>
      <c r="AV153" s="4">
        <f t="shared" si="28"/>
        <v>-1.41</v>
      </c>
      <c r="AY153" s="4">
        <f t="shared" si="29"/>
        <v>0</v>
      </c>
      <c r="AZ153" s="13" t="str">
        <f t="shared" si="67"/>
        <v/>
      </c>
      <c r="BA153" s="4" t="str">
        <f t="shared" si="31"/>
        <v/>
      </c>
      <c r="BC153" s="2">
        <f t="shared" si="58"/>
        <v>49.5</v>
      </c>
      <c r="BD153" s="4">
        <f t="shared" si="32"/>
        <v>148.5</v>
      </c>
      <c r="BE153" s="4">
        <f t="shared" si="33"/>
        <v>-1.41</v>
      </c>
      <c r="BH153" s="4">
        <f t="shared" si="34"/>
        <v>0</v>
      </c>
      <c r="BI153" s="13" t="str">
        <f t="shared" si="68"/>
        <v/>
      </c>
      <c r="BJ153" s="4" t="str">
        <f t="shared" si="36"/>
        <v/>
      </c>
      <c r="BL153" s="2">
        <f t="shared" si="59"/>
        <v>49.5</v>
      </c>
      <c r="BM153" s="4">
        <f t="shared" si="37"/>
        <v>148.5</v>
      </c>
      <c r="BN153" s="4">
        <f t="shared" si="38"/>
        <v>-1.41</v>
      </c>
      <c r="BQ153" s="4">
        <f t="shared" si="39"/>
        <v>0</v>
      </c>
      <c r="BR153" s="13" t="str">
        <f t="shared" si="69"/>
        <v/>
      </c>
      <c r="BS153" s="4" t="str">
        <f t="shared" si="41"/>
        <v/>
      </c>
      <c r="BV153" s="2">
        <f t="shared" si="60"/>
        <v>49.5</v>
      </c>
      <c r="BW153" s="4">
        <f t="shared" si="42"/>
        <v>148.5</v>
      </c>
      <c r="BX153" s="4">
        <f t="shared" si="43"/>
        <v>-1.47</v>
      </c>
      <c r="CA153" s="4">
        <f t="shared" si="44"/>
        <v>0</v>
      </c>
      <c r="CB153" s="13" t="str">
        <f t="shared" si="70"/>
        <v/>
      </c>
      <c r="CC153" s="4" t="str">
        <f t="shared" si="46"/>
        <v/>
      </c>
      <c r="CE153" s="2">
        <f t="shared" si="61"/>
        <v>49.5</v>
      </c>
      <c r="CF153" s="4">
        <f t="shared" si="47"/>
        <v>148.5</v>
      </c>
      <c r="CG153" s="4">
        <f t="shared" si="48"/>
        <v>-1.47</v>
      </c>
      <c r="CJ153" s="4">
        <f t="shared" si="49"/>
        <v>0</v>
      </c>
      <c r="CK153" s="13" t="str">
        <f t="shared" si="71"/>
        <v/>
      </c>
      <c r="CL153" s="4" t="str">
        <f t="shared" si="51"/>
        <v/>
      </c>
    </row>
    <row r="154">
      <c r="A154" s="2">
        <f t="shared" si="52"/>
        <v>50</v>
      </c>
      <c r="B154" s="4">
        <f t="shared" si="2"/>
        <v>150</v>
      </c>
      <c r="C154" s="4">
        <f t="shared" si="3"/>
        <v>-1.38</v>
      </c>
      <c r="F154" s="4">
        <f t="shared" si="4"/>
        <v>0</v>
      </c>
      <c r="G154" s="13" t="str">
        <f t="shared" si="62"/>
        <v/>
      </c>
      <c r="H154" s="4" t="str">
        <f t="shared" si="6"/>
        <v/>
      </c>
      <c r="J154" s="2">
        <f t="shared" si="53"/>
        <v>50</v>
      </c>
      <c r="K154" s="29">
        <f t="shared" si="7"/>
        <v>150</v>
      </c>
      <c r="L154" s="29">
        <f t="shared" si="8"/>
        <v>-1.38</v>
      </c>
      <c r="O154" s="4">
        <f t="shared" si="9"/>
        <v>0</v>
      </c>
      <c r="P154" s="13" t="str">
        <f t="shared" si="63"/>
        <v/>
      </c>
      <c r="Q154" s="4" t="str">
        <f t="shared" si="11"/>
        <v/>
      </c>
      <c r="S154" s="2">
        <f t="shared" si="54"/>
        <v>50</v>
      </c>
      <c r="T154" s="4">
        <f t="shared" si="12"/>
        <v>150</v>
      </c>
      <c r="U154" s="4">
        <f t="shared" si="13"/>
        <v>-1.38</v>
      </c>
      <c r="V154" s="4">
        <f>149.75</f>
        <v>149.75</v>
      </c>
      <c r="W154" s="4">
        <f>154.25-1/32</f>
        <v>154.21875</v>
      </c>
      <c r="X154" s="4">
        <f t="shared" si="14"/>
        <v>4.46875</v>
      </c>
      <c r="Y154" s="13">
        <f t="shared" si="64"/>
        <v>0.9965217286</v>
      </c>
      <c r="Z154" s="4">
        <f t="shared" si="16"/>
        <v>0</v>
      </c>
      <c r="AB154" s="2">
        <f t="shared" si="55"/>
        <v>50</v>
      </c>
      <c r="AC154" s="4">
        <f t="shared" si="17"/>
        <v>150</v>
      </c>
      <c r="AD154" s="4">
        <f t="shared" si="18"/>
        <v>-1.38</v>
      </c>
      <c r="AE154" s="2">
        <v>149.75</v>
      </c>
      <c r="AF154" s="2">
        <f>154.25-1/32</f>
        <v>154.21875</v>
      </c>
      <c r="AG154" s="4">
        <f t="shared" si="19"/>
        <v>4.46875</v>
      </c>
      <c r="AH154" s="13">
        <f t="shared" si="65"/>
        <v>0.9965217286</v>
      </c>
      <c r="AI154" s="4">
        <f t="shared" si="21"/>
        <v>0</v>
      </c>
      <c r="AK154" s="2">
        <f t="shared" si="56"/>
        <v>50</v>
      </c>
      <c r="AL154" s="4">
        <f t="shared" si="22"/>
        <v>150</v>
      </c>
      <c r="AM154" s="4">
        <f t="shared" si="23"/>
        <v>-1.38</v>
      </c>
      <c r="AN154" s="4">
        <f>149+13/16</f>
        <v>149.8125</v>
      </c>
      <c r="AO154" s="4">
        <f>154+3/16</f>
        <v>154.1875</v>
      </c>
      <c r="AP154" s="4">
        <f t="shared" si="24"/>
        <v>4.375</v>
      </c>
      <c r="AQ154" s="13">
        <f t="shared" si="66"/>
        <v>0.9964475909</v>
      </c>
      <c r="AR154" s="4">
        <f t="shared" si="26"/>
        <v>0</v>
      </c>
      <c r="AT154" s="2">
        <f t="shared" si="57"/>
        <v>50</v>
      </c>
      <c r="AU154" s="4">
        <f t="shared" si="27"/>
        <v>150</v>
      </c>
      <c r="AV154" s="4">
        <f t="shared" si="28"/>
        <v>-1.44</v>
      </c>
      <c r="AW154" s="2">
        <v>149.75</v>
      </c>
      <c r="AX154" s="2">
        <f>154.25-1/32</f>
        <v>154.21875</v>
      </c>
      <c r="AY154" s="4">
        <f t="shared" si="29"/>
        <v>4.46875</v>
      </c>
      <c r="AZ154" s="13">
        <f t="shared" si="67"/>
        <v>0.9965217286</v>
      </c>
      <c r="BA154" s="4">
        <f t="shared" si="31"/>
        <v>0</v>
      </c>
      <c r="BC154" s="2">
        <f t="shared" si="58"/>
        <v>50</v>
      </c>
      <c r="BD154" s="4">
        <f t="shared" si="32"/>
        <v>150</v>
      </c>
      <c r="BE154" s="4">
        <f t="shared" si="33"/>
        <v>-1.44</v>
      </c>
      <c r="BF154" s="4">
        <f>149.75+1/32</f>
        <v>149.78125</v>
      </c>
      <c r="BG154" s="4">
        <f>154.125+1/32</f>
        <v>154.15625</v>
      </c>
      <c r="BH154" s="4">
        <f t="shared" si="34"/>
        <v>4.375</v>
      </c>
      <c r="BI154" s="13">
        <f t="shared" si="68"/>
        <v>0.9860132972</v>
      </c>
      <c r="BJ154" s="4">
        <f t="shared" si="36"/>
        <v>0</v>
      </c>
      <c r="BL154" s="2">
        <f t="shared" si="59"/>
        <v>50</v>
      </c>
      <c r="BM154" s="4">
        <f t="shared" si="37"/>
        <v>150</v>
      </c>
      <c r="BN154" s="4">
        <f t="shared" si="38"/>
        <v>-1.44</v>
      </c>
      <c r="BO154" s="2">
        <v>149.75</v>
      </c>
      <c r="BP154" s="4">
        <f>154.25-1/32</f>
        <v>154.21875</v>
      </c>
      <c r="BQ154" s="4">
        <f t="shared" si="39"/>
        <v>4.46875</v>
      </c>
      <c r="BR154" s="13">
        <f t="shared" si="69"/>
        <v>0.9965217286</v>
      </c>
      <c r="BS154" s="4">
        <f t="shared" si="41"/>
        <v>0</v>
      </c>
      <c r="BV154" s="2">
        <f t="shared" si="60"/>
        <v>50</v>
      </c>
      <c r="BW154" s="4">
        <f t="shared" si="42"/>
        <v>150</v>
      </c>
      <c r="BX154" s="4">
        <f t="shared" si="43"/>
        <v>-1.5</v>
      </c>
      <c r="BY154" s="2">
        <v>149.75</v>
      </c>
      <c r="BZ154" s="2">
        <v>154.125</v>
      </c>
      <c r="CA154" s="4">
        <f t="shared" si="44"/>
        <v>4.375</v>
      </c>
      <c r="CB154" s="13">
        <f t="shared" si="70"/>
        <v>0.9964475909</v>
      </c>
      <c r="CC154" s="4">
        <f t="shared" si="46"/>
        <v>0</v>
      </c>
      <c r="CE154" s="2">
        <f t="shared" si="61"/>
        <v>50</v>
      </c>
      <c r="CF154" s="4">
        <f t="shared" si="47"/>
        <v>150</v>
      </c>
      <c r="CG154" s="4">
        <f t="shared" si="48"/>
        <v>-1.5</v>
      </c>
      <c r="CH154" s="4">
        <f>149.75+1/32</f>
        <v>149.78125</v>
      </c>
      <c r="CI154" s="4">
        <f>154.1875</f>
        <v>154.1875</v>
      </c>
      <c r="CJ154" s="4">
        <f t="shared" si="49"/>
        <v>4.40625</v>
      </c>
      <c r="CK154" s="13">
        <f t="shared" si="71"/>
        <v>0.9895285073</v>
      </c>
      <c r="CL154" s="4">
        <f t="shared" si="51"/>
        <v>0</v>
      </c>
    </row>
    <row r="155">
      <c r="A155" s="2">
        <f t="shared" si="52"/>
        <v>50.5</v>
      </c>
      <c r="B155" s="4">
        <f t="shared" si="2"/>
        <v>151.5</v>
      </c>
      <c r="C155" s="4">
        <f t="shared" si="3"/>
        <v>-1.41</v>
      </c>
      <c r="F155" s="4">
        <f t="shared" si="4"/>
        <v>0</v>
      </c>
      <c r="G155" s="13" t="str">
        <f t="shared" si="62"/>
        <v/>
      </c>
      <c r="H155" s="4" t="str">
        <f t="shared" si="6"/>
        <v/>
      </c>
      <c r="J155" s="2">
        <f t="shared" si="53"/>
        <v>50.5</v>
      </c>
      <c r="K155" s="29">
        <f t="shared" si="7"/>
        <v>151.5</v>
      </c>
      <c r="L155" s="29">
        <f t="shared" si="8"/>
        <v>-1.41</v>
      </c>
      <c r="O155" s="4">
        <f t="shared" si="9"/>
        <v>0</v>
      </c>
      <c r="P155" s="13" t="str">
        <f t="shared" si="63"/>
        <v/>
      </c>
      <c r="Q155" s="4" t="str">
        <f t="shared" si="11"/>
        <v/>
      </c>
      <c r="S155" s="2">
        <f t="shared" si="54"/>
        <v>50.5</v>
      </c>
      <c r="T155" s="4">
        <f t="shared" si="12"/>
        <v>151.5</v>
      </c>
      <c r="U155" s="4">
        <f t="shared" si="13"/>
        <v>-1.41</v>
      </c>
      <c r="X155" s="4">
        <f t="shared" si="14"/>
        <v>0</v>
      </c>
      <c r="Y155" s="13" t="str">
        <f t="shared" si="64"/>
        <v/>
      </c>
      <c r="Z155" s="4" t="str">
        <f t="shared" si="16"/>
        <v/>
      </c>
      <c r="AB155" s="2">
        <f t="shared" si="55"/>
        <v>50.5</v>
      </c>
      <c r="AC155" s="4">
        <f t="shared" si="17"/>
        <v>151.5</v>
      </c>
      <c r="AD155" s="4">
        <f t="shared" si="18"/>
        <v>-1.41</v>
      </c>
      <c r="AG155" s="4">
        <f t="shared" si="19"/>
        <v>0</v>
      </c>
      <c r="AH155" s="13" t="str">
        <f t="shared" si="65"/>
        <v/>
      </c>
      <c r="AI155" s="4" t="str">
        <f t="shared" si="21"/>
        <v/>
      </c>
      <c r="AK155" s="2">
        <f t="shared" si="56"/>
        <v>50.5</v>
      </c>
      <c r="AL155" s="4">
        <f t="shared" si="22"/>
        <v>151.5</v>
      </c>
      <c r="AM155" s="4">
        <f t="shared" si="23"/>
        <v>-1.41</v>
      </c>
      <c r="AP155" s="4">
        <f t="shared" si="24"/>
        <v>0</v>
      </c>
      <c r="AQ155" s="13" t="str">
        <f t="shared" si="66"/>
        <v/>
      </c>
      <c r="AR155" s="4" t="str">
        <f t="shared" si="26"/>
        <v/>
      </c>
      <c r="AT155" s="2">
        <f t="shared" si="57"/>
        <v>50.5</v>
      </c>
      <c r="AU155" s="4">
        <f t="shared" si="27"/>
        <v>151.5</v>
      </c>
      <c r="AV155" s="4">
        <f t="shared" si="28"/>
        <v>-1.47</v>
      </c>
      <c r="AY155" s="4">
        <f t="shared" si="29"/>
        <v>0</v>
      </c>
      <c r="AZ155" s="13" t="str">
        <f t="shared" si="67"/>
        <v/>
      </c>
      <c r="BA155" s="4" t="str">
        <f t="shared" si="31"/>
        <v/>
      </c>
      <c r="BC155" s="2">
        <f t="shared" si="58"/>
        <v>50.5</v>
      </c>
      <c r="BD155" s="4">
        <f t="shared" si="32"/>
        <v>151.5</v>
      </c>
      <c r="BE155" s="4">
        <f t="shared" si="33"/>
        <v>-1.47</v>
      </c>
      <c r="BH155" s="4">
        <f t="shared" si="34"/>
        <v>0</v>
      </c>
      <c r="BI155" s="13" t="str">
        <f t="shared" si="68"/>
        <v/>
      </c>
      <c r="BJ155" s="4" t="str">
        <f t="shared" si="36"/>
        <v/>
      </c>
      <c r="BL155" s="2">
        <f t="shared" si="59"/>
        <v>50.5</v>
      </c>
      <c r="BM155" s="4">
        <f t="shared" si="37"/>
        <v>151.5</v>
      </c>
      <c r="BN155" s="4">
        <f t="shared" si="38"/>
        <v>-1.47</v>
      </c>
      <c r="BQ155" s="4">
        <f t="shared" si="39"/>
        <v>0</v>
      </c>
      <c r="BR155" s="13" t="str">
        <f t="shared" si="69"/>
        <v/>
      </c>
      <c r="BS155" s="4" t="str">
        <f t="shared" si="41"/>
        <v/>
      </c>
      <c r="BV155" s="2">
        <f t="shared" si="60"/>
        <v>50.5</v>
      </c>
      <c r="BW155" s="4">
        <f t="shared" si="42"/>
        <v>151.5</v>
      </c>
      <c r="BX155" s="4">
        <f t="shared" si="43"/>
        <v>-1.53</v>
      </c>
      <c r="CA155" s="4">
        <f t="shared" si="44"/>
        <v>0</v>
      </c>
      <c r="CB155" s="13" t="str">
        <f t="shared" si="70"/>
        <v/>
      </c>
      <c r="CC155" s="4" t="str">
        <f t="shared" si="46"/>
        <v/>
      </c>
      <c r="CE155" s="2">
        <f t="shared" si="61"/>
        <v>50.5</v>
      </c>
      <c r="CF155" s="4">
        <f t="shared" si="47"/>
        <v>151.5</v>
      </c>
      <c r="CG155" s="4">
        <f t="shared" si="48"/>
        <v>-1.53</v>
      </c>
      <c r="CJ155" s="4">
        <f t="shared" si="49"/>
        <v>0</v>
      </c>
      <c r="CK155" s="13" t="str">
        <f t="shared" si="71"/>
        <v/>
      </c>
      <c r="CL155" s="4" t="str">
        <f t="shared" si="51"/>
        <v/>
      </c>
    </row>
    <row r="156">
      <c r="A156" s="2">
        <f t="shared" si="52"/>
        <v>51</v>
      </c>
      <c r="B156" s="4">
        <f t="shared" si="2"/>
        <v>153</v>
      </c>
      <c r="C156" s="4">
        <f t="shared" si="3"/>
        <v>-1.44</v>
      </c>
      <c r="F156" s="4">
        <f t="shared" si="4"/>
        <v>0</v>
      </c>
      <c r="G156" s="13" t="str">
        <f t="shared" si="62"/>
        <v/>
      </c>
      <c r="H156" s="4" t="str">
        <f t="shared" si="6"/>
        <v/>
      </c>
      <c r="J156" s="2">
        <f t="shared" si="53"/>
        <v>51</v>
      </c>
      <c r="K156" s="29">
        <f t="shared" si="7"/>
        <v>153</v>
      </c>
      <c r="L156" s="29">
        <f t="shared" si="8"/>
        <v>-1.44</v>
      </c>
      <c r="O156" s="4">
        <f t="shared" si="9"/>
        <v>0</v>
      </c>
      <c r="P156" s="13" t="str">
        <f t="shared" si="63"/>
        <v/>
      </c>
      <c r="Q156" s="4" t="str">
        <f t="shared" si="11"/>
        <v/>
      </c>
      <c r="S156" s="2">
        <f t="shared" si="54"/>
        <v>51</v>
      </c>
      <c r="T156" s="4">
        <f t="shared" si="12"/>
        <v>153</v>
      </c>
      <c r="U156" s="4">
        <f t="shared" si="13"/>
        <v>-1.44</v>
      </c>
      <c r="V156" s="4">
        <f>149.75</f>
        <v>149.75</v>
      </c>
      <c r="W156" s="4">
        <f>154.25-1/32</f>
        <v>154.21875</v>
      </c>
      <c r="X156" s="4">
        <f t="shared" si="14"/>
        <v>4.46875</v>
      </c>
      <c r="Y156" s="13">
        <f t="shared" si="64"/>
        <v>0.9965217286</v>
      </c>
      <c r="Z156" s="4">
        <f t="shared" si="16"/>
        <v>0</v>
      </c>
      <c r="AB156" s="2">
        <f t="shared" si="55"/>
        <v>51</v>
      </c>
      <c r="AC156" s="4">
        <f t="shared" si="17"/>
        <v>153</v>
      </c>
      <c r="AD156" s="4">
        <f t="shared" si="18"/>
        <v>-1.44</v>
      </c>
      <c r="AE156" s="2">
        <v>149.75</v>
      </c>
      <c r="AF156" s="2">
        <v>154.25</v>
      </c>
      <c r="AG156" s="4">
        <f t="shared" si="19"/>
        <v>4.5</v>
      </c>
      <c r="AH156" s="13">
        <f t="shared" si="65"/>
        <v>1</v>
      </c>
      <c r="AI156" s="4">
        <f t="shared" si="21"/>
        <v>0</v>
      </c>
      <c r="AK156" s="2">
        <f t="shared" si="56"/>
        <v>51</v>
      </c>
      <c r="AL156" s="4">
        <f t="shared" si="22"/>
        <v>153</v>
      </c>
      <c r="AM156" s="4">
        <f t="shared" si="23"/>
        <v>-1.44</v>
      </c>
      <c r="AN156" s="4">
        <f>149+13/16</f>
        <v>149.8125</v>
      </c>
      <c r="AO156" s="4">
        <f>154+3/16</f>
        <v>154.1875</v>
      </c>
      <c r="AP156" s="4">
        <f t="shared" si="24"/>
        <v>4.375</v>
      </c>
      <c r="AQ156" s="13">
        <f t="shared" si="66"/>
        <v>0.9964475909</v>
      </c>
      <c r="AR156" s="4">
        <f t="shared" si="26"/>
        <v>0</v>
      </c>
      <c r="AT156" s="2">
        <f t="shared" si="57"/>
        <v>51</v>
      </c>
      <c r="AU156" s="4">
        <f t="shared" si="27"/>
        <v>153</v>
      </c>
      <c r="AV156" s="4">
        <f t="shared" si="28"/>
        <v>-1.5</v>
      </c>
      <c r="AW156" s="2">
        <v>149.75</v>
      </c>
      <c r="AX156" s="2">
        <f>154.25-1/32</f>
        <v>154.21875</v>
      </c>
      <c r="AY156" s="4">
        <f t="shared" si="29"/>
        <v>4.46875</v>
      </c>
      <c r="AZ156" s="13">
        <f t="shared" si="67"/>
        <v>0.9965217286</v>
      </c>
      <c r="BA156" s="4">
        <f t="shared" si="31"/>
        <v>0</v>
      </c>
      <c r="BC156" s="2">
        <f t="shared" si="58"/>
        <v>51</v>
      </c>
      <c r="BD156" s="4">
        <f t="shared" si="32"/>
        <v>153</v>
      </c>
      <c r="BE156" s="4">
        <f t="shared" si="33"/>
        <v>-1.5</v>
      </c>
      <c r="BF156" s="4">
        <f>149.75+1/32</f>
        <v>149.78125</v>
      </c>
      <c r="BG156" s="4">
        <f>154+3/16</f>
        <v>154.1875</v>
      </c>
      <c r="BH156" s="4">
        <f t="shared" si="34"/>
        <v>4.40625</v>
      </c>
      <c r="BI156" s="13">
        <f t="shared" si="68"/>
        <v>0.9895285073</v>
      </c>
      <c r="BJ156" s="4">
        <f t="shared" si="36"/>
        <v>0</v>
      </c>
      <c r="BL156" s="2">
        <f t="shared" si="59"/>
        <v>51</v>
      </c>
      <c r="BM156" s="4">
        <f t="shared" si="37"/>
        <v>153</v>
      </c>
      <c r="BN156" s="4">
        <f t="shared" si="38"/>
        <v>-1.5</v>
      </c>
      <c r="BO156" s="2">
        <v>149.75</v>
      </c>
      <c r="BP156" s="2">
        <f>154.25-1/32</f>
        <v>154.21875</v>
      </c>
      <c r="BQ156" s="4">
        <f t="shared" si="39"/>
        <v>4.46875</v>
      </c>
      <c r="BR156" s="13">
        <f t="shared" si="69"/>
        <v>0.9965217286</v>
      </c>
      <c r="BS156" s="4">
        <f t="shared" si="41"/>
        <v>0</v>
      </c>
      <c r="BV156" s="2">
        <f t="shared" si="60"/>
        <v>51</v>
      </c>
      <c r="BW156" s="4">
        <f t="shared" si="42"/>
        <v>153</v>
      </c>
      <c r="BX156" s="4">
        <f t="shared" si="43"/>
        <v>-1.56</v>
      </c>
      <c r="BY156" s="2">
        <v>149.75</v>
      </c>
      <c r="BZ156" s="4">
        <f>154.125+1/32</f>
        <v>154.15625</v>
      </c>
      <c r="CA156" s="4">
        <f t="shared" si="44"/>
        <v>4.40625</v>
      </c>
      <c r="CB156" s="13">
        <f t="shared" si="70"/>
        <v>1</v>
      </c>
      <c r="CC156" s="4">
        <f t="shared" si="46"/>
        <v>0</v>
      </c>
      <c r="CE156" s="2">
        <f t="shared" si="61"/>
        <v>51</v>
      </c>
      <c r="CF156" s="4">
        <f t="shared" si="47"/>
        <v>153</v>
      </c>
      <c r="CG156" s="4">
        <f t="shared" si="48"/>
        <v>-1.56</v>
      </c>
      <c r="CH156" s="4">
        <f>149.75</f>
        <v>149.75</v>
      </c>
      <c r="CI156" s="4">
        <f>154.1875</f>
        <v>154.1875</v>
      </c>
      <c r="CJ156" s="4">
        <f t="shared" si="49"/>
        <v>4.4375</v>
      </c>
      <c r="CK156" s="13">
        <f t="shared" si="71"/>
        <v>0.993031274</v>
      </c>
      <c r="CL156" s="4">
        <f t="shared" si="51"/>
        <v>0</v>
      </c>
    </row>
    <row r="157">
      <c r="A157" s="2">
        <f t="shared" si="52"/>
        <v>51.5</v>
      </c>
      <c r="B157" s="4">
        <f t="shared" si="2"/>
        <v>154.5</v>
      </c>
      <c r="C157" s="4">
        <f t="shared" si="3"/>
        <v>-1.47</v>
      </c>
      <c r="F157" s="4">
        <f t="shared" si="4"/>
        <v>0</v>
      </c>
      <c r="G157" s="13" t="str">
        <f t="shared" si="62"/>
        <v/>
      </c>
      <c r="H157" s="4" t="str">
        <f t="shared" si="6"/>
        <v/>
      </c>
      <c r="J157" s="2">
        <f t="shared" si="53"/>
        <v>51.5</v>
      </c>
      <c r="K157" s="29">
        <f t="shared" si="7"/>
        <v>154.5</v>
      </c>
      <c r="L157" s="29">
        <f t="shared" si="8"/>
        <v>-1.47</v>
      </c>
      <c r="O157" s="4">
        <f t="shared" si="9"/>
        <v>0</v>
      </c>
      <c r="P157" s="13" t="str">
        <f t="shared" si="63"/>
        <v/>
      </c>
      <c r="Q157" s="4" t="str">
        <f t="shared" si="11"/>
        <v/>
      </c>
      <c r="S157" s="2">
        <f t="shared" si="54"/>
        <v>51.5</v>
      </c>
      <c r="T157" s="4">
        <f t="shared" si="12"/>
        <v>154.5</v>
      </c>
      <c r="U157" s="4">
        <f t="shared" si="13"/>
        <v>-1.47</v>
      </c>
      <c r="X157" s="4">
        <f t="shared" si="14"/>
        <v>0</v>
      </c>
      <c r="Y157" s="13" t="str">
        <f t="shared" si="64"/>
        <v/>
      </c>
      <c r="Z157" s="4" t="str">
        <f t="shared" si="16"/>
        <v/>
      </c>
      <c r="AB157" s="2">
        <f t="shared" si="55"/>
        <v>51.5</v>
      </c>
      <c r="AC157" s="4">
        <f t="shared" si="17"/>
        <v>154.5</v>
      </c>
      <c r="AD157" s="4">
        <f t="shared" si="18"/>
        <v>-1.47</v>
      </c>
      <c r="AG157" s="4">
        <f t="shared" si="19"/>
        <v>0</v>
      </c>
      <c r="AH157" s="13" t="str">
        <f t="shared" si="65"/>
        <v/>
      </c>
      <c r="AI157" s="4" t="str">
        <f t="shared" si="21"/>
        <v/>
      </c>
      <c r="AK157" s="2">
        <f t="shared" si="56"/>
        <v>51.5</v>
      </c>
      <c r="AL157" s="4">
        <f t="shared" si="22"/>
        <v>154.5</v>
      </c>
      <c r="AM157" s="4">
        <f t="shared" si="23"/>
        <v>-1.47</v>
      </c>
      <c r="AP157" s="4">
        <f t="shared" si="24"/>
        <v>0</v>
      </c>
      <c r="AQ157" s="13" t="str">
        <f t="shared" si="66"/>
        <v/>
      </c>
      <c r="AR157" s="4" t="str">
        <f t="shared" si="26"/>
        <v/>
      </c>
      <c r="AT157" s="2">
        <f t="shared" si="57"/>
        <v>51.5</v>
      </c>
      <c r="AU157" s="4">
        <f t="shared" si="27"/>
        <v>154.5</v>
      </c>
      <c r="AV157" s="4">
        <f t="shared" si="28"/>
        <v>-1.53</v>
      </c>
      <c r="AY157" s="4">
        <f t="shared" si="29"/>
        <v>0</v>
      </c>
      <c r="AZ157" s="13" t="str">
        <f t="shared" si="67"/>
        <v/>
      </c>
      <c r="BA157" s="4" t="str">
        <f t="shared" si="31"/>
        <v/>
      </c>
      <c r="BC157" s="2">
        <f t="shared" si="58"/>
        <v>51.5</v>
      </c>
      <c r="BD157" s="4">
        <f t="shared" si="32"/>
        <v>154.5</v>
      </c>
      <c r="BE157" s="4">
        <f t="shared" si="33"/>
        <v>-1.53</v>
      </c>
      <c r="BH157" s="4">
        <f t="shared" si="34"/>
        <v>0</v>
      </c>
      <c r="BI157" s="13" t="str">
        <f t="shared" si="68"/>
        <v/>
      </c>
      <c r="BJ157" s="4" t="str">
        <f t="shared" si="36"/>
        <v/>
      </c>
      <c r="BL157" s="2">
        <f t="shared" si="59"/>
        <v>51.5</v>
      </c>
      <c r="BM157" s="4">
        <f t="shared" si="37"/>
        <v>154.5</v>
      </c>
      <c r="BN157" s="4">
        <f t="shared" si="38"/>
        <v>-1.53</v>
      </c>
      <c r="BQ157" s="4">
        <f t="shared" si="39"/>
        <v>0</v>
      </c>
      <c r="BR157" s="13" t="str">
        <f t="shared" si="69"/>
        <v/>
      </c>
      <c r="BS157" s="4" t="str">
        <f t="shared" si="41"/>
        <v/>
      </c>
      <c r="BV157" s="2">
        <f t="shared" si="60"/>
        <v>51.5</v>
      </c>
      <c r="BW157" s="4">
        <f t="shared" si="42"/>
        <v>154.5</v>
      </c>
      <c r="BX157" s="4">
        <f t="shared" si="43"/>
        <v>-1.59</v>
      </c>
      <c r="CA157" s="4">
        <f t="shared" si="44"/>
        <v>0</v>
      </c>
      <c r="CB157" s="13" t="str">
        <f t="shared" si="70"/>
        <v/>
      </c>
      <c r="CC157" s="4" t="str">
        <f t="shared" si="46"/>
        <v/>
      </c>
      <c r="CE157" s="2">
        <f t="shared" si="61"/>
        <v>51.5</v>
      </c>
      <c r="CF157" s="4">
        <f t="shared" si="47"/>
        <v>154.5</v>
      </c>
      <c r="CG157" s="4">
        <f t="shared" si="48"/>
        <v>-1.59</v>
      </c>
      <c r="CJ157" s="4">
        <f t="shared" si="49"/>
        <v>0</v>
      </c>
      <c r="CK157" s="13" t="str">
        <f t="shared" si="71"/>
        <v/>
      </c>
      <c r="CL157" s="4" t="str">
        <f t="shared" si="51"/>
        <v/>
      </c>
    </row>
    <row r="158">
      <c r="A158" s="2">
        <f t="shared" si="52"/>
        <v>52</v>
      </c>
      <c r="B158" s="4">
        <f t="shared" si="2"/>
        <v>156</v>
      </c>
      <c r="C158" s="4">
        <f t="shared" si="3"/>
        <v>-1.5</v>
      </c>
      <c r="F158" s="4">
        <f t="shared" si="4"/>
        <v>0</v>
      </c>
      <c r="G158" s="13" t="str">
        <f t="shared" si="62"/>
        <v/>
      </c>
      <c r="H158" s="4" t="str">
        <f t="shared" si="6"/>
        <v/>
      </c>
      <c r="J158" s="2">
        <f t="shared" si="53"/>
        <v>52</v>
      </c>
      <c r="K158" s="29">
        <f t="shared" si="7"/>
        <v>156</v>
      </c>
      <c r="L158" s="29">
        <f t="shared" si="8"/>
        <v>-1.5</v>
      </c>
      <c r="O158" s="4">
        <f t="shared" si="9"/>
        <v>0</v>
      </c>
      <c r="P158" s="13" t="str">
        <f t="shared" si="63"/>
        <v/>
      </c>
      <c r="Q158" s="4" t="str">
        <f t="shared" si="11"/>
        <v/>
      </c>
      <c r="S158" s="2">
        <f t="shared" si="54"/>
        <v>52</v>
      </c>
      <c r="T158" s="4">
        <f t="shared" si="12"/>
        <v>156</v>
      </c>
      <c r="U158" s="4">
        <f t="shared" si="13"/>
        <v>-1.5</v>
      </c>
      <c r="V158" s="4">
        <f>149.75</f>
        <v>149.75</v>
      </c>
      <c r="W158" s="4">
        <f>154.25-1/32</f>
        <v>154.21875</v>
      </c>
      <c r="X158" s="4">
        <f t="shared" si="14"/>
        <v>4.46875</v>
      </c>
      <c r="Y158" s="13">
        <f t="shared" si="64"/>
        <v>0.9965217286</v>
      </c>
      <c r="Z158" s="4">
        <f t="shared" si="16"/>
        <v>0</v>
      </c>
      <c r="AB158" s="2">
        <f t="shared" si="55"/>
        <v>52</v>
      </c>
      <c r="AC158" s="4">
        <f t="shared" si="17"/>
        <v>156</v>
      </c>
      <c r="AD158" s="4">
        <f t="shared" si="18"/>
        <v>-1.5</v>
      </c>
      <c r="AE158" s="2">
        <v>149.75</v>
      </c>
      <c r="AF158" s="2">
        <v>154.25</v>
      </c>
      <c r="AG158" s="4">
        <f t="shared" si="19"/>
        <v>4.5</v>
      </c>
      <c r="AH158" s="13">
        <f t="shared" si="65"/>
        <v>1</v>
      </c>
      <c r="AI158" s="4">
        <f t="shared" si="21"/>
        <v>0</v>
      </c>
      <c r="AK158" s="2">
        <f t="shared" si="56"/>
        <v>52</v>
      </c>
      <c r="AL158" s="4">
        <f t="shared" si="22"/>
        <v>156</v>
      </c>
      <c r="AM158" s="4">
        <f t="shared" si="23"/>
        <v>-1.5</v>
      </c>
      <c r="AN158" s="4">
        <f>149+13/16</f>
        <v>149.8125</v>
      </c>
      <c r="AO158" s="4">
        <f>154+3/16</f>
        <v>154.1875</v>
      </c>
      <c r="AP158" s="4">
        <f t="shared" si="24"/>
        <v>4.375</v>
      </c>
      <c r="AQ158" s="13">
        <f t="shared" si="66"/>
        <v>0.9964475909</v>
      </c>
      <c r="AR158" s="4">
        <f t="shared" si="26"/>
        <v>0</v>
      </c>
      <c r="AT158" s="2">
        <f t="shared" si="57"/>
        <v>52</v>
      </c>
      <c r="AU158" s="4">
        <f t="shared" si="27"/>
        <v>156</v>
      </c>
      <c r="AV158" s="4">
        <f t="shared" si="28"/>
        <v>-1.56</v>
      </c>
      <c r="AW158" s="2">
        <v>149.75</v>
      </c>
      <c r="AX158" s="2">
        <v>154.25</v>
      </c>
      <c r="AY158" s="4">
        <f t="shared" si="29"/>
        <v>4.5</v>
      </c>
      <c r="AZ158" s="13">
        <f t="shared" si="67"/>
        <v>1</v>
      </c>
      <c r="BA158" s="4">
        <f t="shared" si="31"/>
        <v>0</v>
      </c>
      <c r="BC158" s="2">
        <f t="shared" si="58"/>
        <v>52</v>
      </c>
      <c r="BD158" s="4">
        <f t="shared" si="32"/>
        <v>156</v>
      </c>
      <c r="BE158" s="4">
        <f t="shared" si="33"/>
        <v>-1.56</v>
      </c>
      <c r="BF158" s="4">
        <f>149.75</f>
        <v>149.75</v>
      </c>
      <c r="BG158" s="2">
        <v>154.1875</v>
      </c>
      <c r="BH158" s="4">
        <f t="shared" si="34"/>
        <v>4.4375</v>
      </c>
      <c r="BI158" s="13">
        <f t="shared" si="68"/>
        <v>0.993031274</v>
      </c>
      <c r="BJ158" s="4">
        <f t="shared" si="36"/>
        <v>0</v>
      </c>
      <c r="BL158" s="2">
        <f t="shared" si="59"/>
        <v>52</v>
      </c>
      <c r="BM158" s="4">
        <f t="shared" si="37"/>
        <v>156</v>
      </c>
      <c r="BN158" s="4">
        <f t="shared" si="38"/>
        <v>-1.56</v>
      </c>
      <c r="BO158" s="2">
        <v>149.75</v>
      </c>
      <c r="BP158" s="2">
        <v>154.25</v>
      </c>
      <c r="BQ158" s="4">
        <f t="shared" si="39"/>
        <v>4.5</v>
      </c>
      <c r="BR158" s="13">
        <f t="shared" si="69"/>
        <v>1</v>
      </c>
      <c r="BS158" s="4">
        <f t="shared" si="41"/>
        <v>0</v>
      </c>
      <c r="BV158" s="2">
        <f t="shared" si="60"/>
        <v>52</v>
      </c>
      <c r="BW158" s="4">
        <f t="shared" si="42"/>
        <v>156</v>
      </c>
      <c r="BX158" s="4">
        <f t="shared" si="43"/>
        <v>-1.62</v>
      </c>
      <c r="BY158" s="2">
        <v>149.75</v>
      </c>
      <c r="BZ158" s="4">
        <f>154.125+1/32</f>
        <v>154.15625</v>
      </c>
      <c r="CA158" s="4">
        <f t="shared" si="44"/>
        <v>4.40625</v>
      </c>
      <c r="CB158" s="13">
        <f t="shared" si="70"/>
        <v>1</v>
      </c>
      <c r="CC158" s="4">
        <f t="shared" si="46"/>
        <v>0</v>
      </c>
      <c r="CE158" s="2">
        <f t="shared" si="61"/>
        <v>52</v>
      </c>
      <c r="CF158" s="4">
        <f t="shared" si="47"/>
        <v>156</v>
      </c>
      <c r="CG158" s="4">
        <f t="shared" si="48"/>
        <v>-1.62</v>
      </c>
      <c r="CH158" s="4">
        <f>149.75</f>
        <v>149.75</v>
      </c>
      <c r="CI158" s="4">
        <f>154+3/16</f>
        <v>154.1875</v>
      </c>
      <c r="CJ158" s="4">
        <f t="shared" si="49"/>
        <v>4.4375</v>
      </c>
      <c r="CK158" s="13">
        <f t="shared" si="71"/>
        <v>0.993031274</v>
      </c>
      <c r="CL158" s="4">
        <f t="shared" si="51"/>
        <v>0</v>
      </c>
    </row>
    <row r="159">
      <c r="A159" s="2">
        <f t="shared" si="52"/>
        <v>52.5</v>
      </c>
      <c r="B159" s="4">
        <f t="shared" si="2"/>
        <v>157.5</v>
      </c>
      <c r="C159" s="4">
        <f t="shared" si="3"/>
        <v>-1.53</v>
      </c>
      <c r="F159" s="4">
        <f t="shared" si="4"/>
        <v>0</v>
      </c>
      <c r="G159" s="13" t="str">
        <f t="shared" si="62"/>
        <v/>
      </c>
      <c r="H159" s="4" t="str">
        <f t="shared" si="6"/>
        <v/>
      </c>
      <c r="J159" s="2">
        <f t="shared" si="53"/>
        <v>52.5</v>
      </c>
      <c r="K159" s="29">
        <f t="shared" si="7"/>
        <v>157.5</v>
      </c>
      <c r="L159" s="29">
        <f t="shared" si="8"/>
        <v>-1.53</v>
      </c>
      <c r="O159" s="4">
        <f t="shared" si="9"/>
        <v>0</v>
      </c>
      <c r="P159" s="13" t="str">
        <f t="shared" si="63"/>
        <v/>
      </c>
      <c r="Q159" s="4" t="str">
        <f t="shared" si="11"/>
        <v/>
      </c>
      <c r="S159" s="2">
        <f t="shared" si="54"/>
        <v>52.5</v>
      </c>
      <c r="T159" s="4">
        <f t="shared" si="12"/>
        <v>157.5</v>
      </c>
      <c r="U159" s="4">
        <f t="shared" si="13"/>
        <v>-1.53</v>
      </c>
      <c r="X159" s="4">
        <f t="shared" si="14"/>
        <v>0</v>
      </c>
      <c r="Y159" s="13" t="str">
        <f t="shared" si="64"/>
        <v/>
      </c>
      <c r="Z159" s="4" t="str">
        <f t="shared" si="16"/>
        <v/>
      </c>
      <c r="AB159" s="2">
        <f t="shared" si="55"/>
        <v>52.5</v>
      </c>
      <c r="AC159" s="4">
        <f t="shared" si="17"/>
        <v>157.5</v>
      </c>
      <c r="AD159" s="4">
        <f t="shared" si="18"/>
        <v>-1.53</v>
      </c>
      <c r="AG159" s="4">
        <f t="shared" si="19"/>
        <v>0</v>
      </c>
      <c r="AH159" s="13" t="str">
        <f t="shared" si="65"/>
        <v/>
      </c>
      <c r="AI159" s="4" t="str">
        <f t="shared" si="21"/>
        <v/>
      </c>
      <c r="AK159" s="2">
        <f t="shared" si="56"/>
        <v>52.5</v>
      </c>
      <c r="AL159" s="4">
        <f t="shared" si="22"/>
        <v>157.5</v>
      </c>
      <c r="AM159" s="4">
        <f t="shared" si="23"/>
        <v>-1.53</v>
      </c>
      <c r="AP159" s="4">
        <f t="shared" si="24"/>
        <v>0</v>
      </c>
      <c r="AQ159" s="13" t="str">
        <f t="shared" si="66"/>
        <v/>
      </c>
      <c r="AR159" s="4" t="str">
        <f t="shared" si="26"/>
        <v/>
      </c>
      <c r="AT159" s="2">
        <f t="shared" si="57"/>
        <v>52.5</v>
      </c>
      <c r="AU159" s="4">
        <f t="shared" si="27"/>
        <v>157.5</v>
      </c>
      <c r="AV159" s="4">
        <f t="shared" si="28"/>
        <v>-1.59</v>
      </c>
      <c r="AY159" s="4">
        <f t="shared" si="29"/>
        <v>0</v>
      </c>
      <c r="AZ159" s="13" t="str">
        <f t="shared" si="67"/>
        <v/>
      </c>
      <c r="BA159" s="4" t="str">
        <f t="shared" si="31"/>
        <v/>
      </c>
      <c r="BC159" s="2">
        <f t="shared" si="58"/>
        <v>52.5</v>
      </c>
      <c r="BD159" s="4">
        <f t="shared" si="32"/>
        <v>157.5</v>
      </c>
      <c r="BE159" s="4">
        <f t="shared" si="33"/>
        <v>-1.59</v>
      </c>
      <c r="BH159" s="4">
        <f t="shared" si="34"/>
        <v>0</v>
      </c>
      <c r="BI159" s="13" t="str">
        <f t="shared" si="68"/>
        <v/>
      </c>
      <c r="BJ159" s="4" t="str">
        <f t="shared" si="36"/>
        <v/>
      </c>
      <c r="BL159" s="2">
        <f t="shared" si="59"/>
        <v>52.5</v>
      </c>
      <c r="BM159" s="4">
        <f t="shared" si="37"/>
        <v>157.5</v>
      </c>
      <c r="BN159" s="4">
        <f t="shared" si="38"/>
        <v>-1.59</v>
      </c>
      <c r="BQ159" s="4">
        <f t="shared" si="39"/>
        <v>0</v>
      </c>
      <c r="BR159" s="13" t="str">
        <f t="shared" si="69"/>
        <v/>
      </c>
      <c r="BS159" s="4" t="str">
        <f t="shared" si="41"/>
        <v/>
      </c>
      <c r="BV159" s="2">
        <f t="shared" si="60"/>
        <v>52.5</v>
      </c>
      <c r="BW159" s="4">
        <f t="shared" si="42"/>
        <v>157.5</v>
      </c>
      <c r="BX159" s="4">
        <f t="shared" si="43"/>
        <v>-1.65</v>
      </c>
      <c r="CA159" s="4">
        <f t="shared" si="44"/>
        <v>0</v>
      </c>
      <c r="CB159" s="13" t="str">
        <f t="shared" si="70"/>
        <v/>
      </c>
      <c r="CC159" s="4" t="str">
        <f t="shared" si="46"/>
        <v/>
      </c>
      <c r="CE159" s="2">
        <f t="shared" si="61"/>
        <v>52.5</v>
      </c>
      <c r="CF159" s="4">
        <f t="shared" si="47"/>
        <v>157.5</v>
      </c>
      <c r="CG159" s="4">
        <f t="shared" si="48"/>
        <v>-1.65</v>
      </c>
      <c r="CJ159" s="4">
        <f t="shared" si="49"/>
        <v>0</v>
      </c>
      <c r="CK159" s="13" t="str">
        <f t="shared" si="71"/>
        <v/>
      </c>
      <c r="CL159" s="4" t="str">
        <f t="shared" si="51"/>
        <v/>
      </c>
    </row>
    <row r="160">
      <c r="A160" s="2">
        <f t="shared" si="52"/>
        <v>53</v>
      </c>
      <c r="B160" s="4">
        <f t="shared" si="2"/>
        <v>159</v>
      </c>
      <c r="C160" s="4">
        <f t="shared" si="3"/>
        <v>-1.56</v>
      </c>
      <c r="F160" s="4">
        <f t="shared" si="4"/>
        <v>0</v>
      </c>
      <c r="G160" s="13" t="str">
        <f t="shared" si="62"/>
        <v/>
      </c>
      <c r="H160" s="4" t="str">
        <f t="shared" si="6"/>
        <v/>
      </c>
      <c r="J160" s="2">
        <f t="shared" si="53"/>
        <v>53</v>
      </c>
      <c r="K160" s="29">
        <f t="shared" si="7"/>
        <v>159</v>
      </c>
      <c r="L160" s="29">
        <f t="shared" si="8"/>
        <v>-1.56</v>
      </c>
      <c r="O160" s="4">
        <f t="shared" si="9"/>
        <v>0</v>
      </c>
      <c r="P160" s="13" t="str">
        <f t="shared" si="63"/>
        <v/>
      </c>
      <c r="Q160" s="4" t="str">
        <f t="shared" si="11"/>
        <v/>
      </c>
      <c r="S160" s="2">
        <f t="shared" si="54"/>
        <v>53</v>
      </c>
      <c r="T160" s="4">
        <f t="shared" si="12"/>
        <v>159</v>
      </c>
      <c r="U160" s="4">
        <f t="shared" si="13"/>
        <v>-1.56</v>
      </c>
      <c r="V160" s="4">
        <f>149.75</f>
        <v>149.75</v>
      </c>
      <c r="W160" s="4">
        <f>154.25-1/32</f>
        <v>154.21875</v>
      </c>
      <c r="X160" s="4">
        <f t="shared" si="14"/>
        <v>4.46875</v>
      </c>
      <c r="Y160" s="13">
        <f t="shared" si="64"/>
        <v>0.9965217286</v>
      </c>
      <c r="Z160" s="4">
        <f t="shared" si="16"/>
        <v>0</v>
      </c>
      <c r="AB160" s="2">
        <f t="shared" si="55"/>
        <v>53</v>
      </c>
      <c r="AC160" s="4">
        <f t="shared" si="17"/>
        <v>159</v>
      </c>
      <c r="AD160" s="4">
        <f t="shared" si="18"/>
        <v>-1.56</v>
      </c>
      <c r="AE160" s="2">
        <v>149.75</v>
      </c>
      <c r="AF160" s="2">
        <v>154.25</v>
      </c>
      <c r="AG160" s="4">
        <f t="shared" si="19"/>
        <v>4.5</v>
      </c>
      <c r="AH160" s="13">
        <f t="shared" si="65"/>
        <v>1</v>
      </c>
      <c r="AI160" s="4">
        <f t="shared" si="21"/>
        <v>0</v>
      </c>
      <c r="AK160" s="2">
        <f t="shared" si="56"/>
        <v>53</v>
      </c>
      <c r="AL160" s="4">
        <f t="shared" si="22"/>
        <v>159</v>
      </c>
      <c r="AM160" s="4">
        <f t="shared" si="23"/>
        <v>-1.56</v>
      </c>
      <c r="AN160" s="4">
        <f>149.75+1/32</f>
        <v>149.78125</v>
      </c>
      <c r="AO160" s="4">
        <f>154+3/16</f>
        <v>154.1875</v>
      </c>
      <c r="AP160" s="4">
        <f t="shared" si="24"/>
        <v>4.40625</v>
      </c>
      <c r="AQ160" s="13">
        <f t="shared" si="66"/>
        <v>1</v>
      </c>
      <c r="AR160" s="4">
        <f t="shared" si="26"/>
        <v>0</v>
      </c>
      <c r="AT160" s="2">
        <f t="shared" si="57"/>
        <v>53</v>
      </c>
      <c r="AU160" s="4">
        <f t="shared" si="27"/>
        <v>159</v>
      </c>
      <c r="AV160" s="4">
        <f t="shared" si="28"/>
        <v>-1.62</v>
      </c>
      <c r="AW160" s="2">
        <v>149.75</v>
      </c>
      <c r="AX160" s="2">
        <v>154.25</v>
      </c>
      <c r="AY160" s="4">
        <f t="shared" si="29"/>
        <v>4.5</v>
      </c>
      <c r="AZ160" s="13">
        <f t="shared" si="67"/>
        <v>1</v>
      </c>
      <c r="BA160" s="4">
        <f t="shared" si="31"/>
        <v>0</v>
      </c>
      <c r="BC160" s="2">
        <f t="shared" si="58"/>
        <v>53</v>
      </c>
      <c r="BD160" s="4">
        <f t="shared" si="32"/>
        <v>159</v>
      </c>
      <c r="BE160" s="4">
        <f t="shared" si="33"/>
        <v>-1.62</v>
      </c>
      <c r="BF160" s="4">
        <f>149.75</f>
        <v>149.75</v>
      </c>
      <c r="BG160" s="4">
        <f>154+3/16</f>
        <v>154.1875</v>
      </c>
      <c r="BH160" s="4">
        <f t="shared" si="34"/>
        <v>4.4375</v>
      </c>
      <c r="BI160" s="13">
        <f t="shared" si="68"/>
        <v>0.993031274</v>
      </c>
      <c r="BJ160" s="4">
        <f t="shared" si="36"/>
        <v>0</v>
      </c>
      <c r="BL160" s="2">
        <f t="shared" si="59"/>
        <v>53</v>
      </c>
      <c r="BM160" s="4">
        <f t="shared" si="37"/>
        <v>159</v>
      </c>
      <c r="BN160" s="4">
        <f t="shared" si="38"/>
        <v>-1.62</v>
      </c>
      <c r="BO160" s="2">
        <v>149.75</v>
      </c>
      <c r="BP160" s="2">
        <v>154.25</v>
      </c>
      <c r="BQ160" s="4">
        <f t="shared" si="39"/>
        <v>4.5</v>
      </c>
      <c r="BR160" s="13">
        <f t="shared" si="69"/>
        <v>1</v>
      </c>
      <c r="BS160" s="4">
        <f t="shared" si="41"/>
        <v>0</v>
      </c>
      <c r="BV160" s="2">
        <f t="shared" si="60"/>
        <v>53</v>
      </c>
      <c r="BW160" s="4">
        <f t="shared" si="42"/>
        <v>159</v>
      </c>
      <c r="BX160" s="4">
        <f t="shared" si="43"/>
        <v>-1.68</v>
      </c>
      <c r="BY160" s="2">
        <v>149.75</v>
      </c>
      <c r="BZ160" s="4">
        <f>154.125+1/32</f>
        <v>154.15625</v>
      </c>
      <c r="CA160" s="4">
        <f t="shared" si="44"/>
        <v>4.40625</v>
      </c>
      <c r="CB160" s="13">
        <f t="shared" si="70"/>
        <v>1</v>
      </c>
      <c r="CC160" s="4">
        <f t="shared" si="46"/>
        <v>0</v>
      </c>
      <c r="CE160" s="2">
        <f t="shared" si="61"/>
        <v>53</v>
      </c>
      <c r="CF160" s="4">
        <f t="shared" si="47"/>
        <v>159</v>
      </c>
      <c r="CG160" s="4">
        <f t="shared" si="48"/>
        <v>-1.68</v>
      </c>
      <c r="CH160" s="2">
        <v>149.75</v>
      </c>
      <c r="CI160" s="4">
        <f>154.25-1/32</f>
        <v>154.21875</v>
      </c>
      <c r="CJ160" s="4">
        <f t="shared" si="49"/>
        <v>4.46875</v>
      </c>
      <c r="CK160" s="13">
        <f t="shared" si="71"/>
        <v>0.9965217286</v>
      </c>
      <c r="CL160" s="4">
        <f t="shared" si="51"/>
        <v>0</v>
      </c>
    </row>
    <row r="161">
      <c r="A161" s="2">
        <f t="shared" si="52"/>
        <v>53.5</v>
      </c>
      <c r="B161" s="4">
        <f t="shared" si="2"/>
        <v>160.5</v>
      </c>
      <c r="C161" s="4">
        <f t="shared" si="3"/>
        <v>-1.59</v>
      </c>
      <c r="F161" s="4">
        <f t="shared" si="4"/>
        <v>0</v>
      </c>
      <c r="G161" s="13" t="str">
        <f t="shared" si="62"/>
        <v/>
      </c>
      <c r="H161" s="4" t="str">
        <f t="shared" si="6"/>
        <v/>
      </c>
      <c r="J161" s="2">
        <f t="shared" si="53"/>
        <v>53.5</v>
      </c>
      <c r="K161" s="29">
        <f t="shared" si="7"/>
        <v>160.5</v>
      </c>
      <c r="L161" s="29">
        <f t="shared" si="8"/>
        <v>-1.59</v>
      </c>
      <c r="O161" s="4">
        <f t="shared" si="9"/>
        <v>0</v>
      </c>
      <c r="P161" s="13" t="str">
        <f t="shared" si="63"/>
        <v/>
      </c>
      <c r="Q161" s="4" t="str">
        <f t="shared" si="11"/>
        <v/>
      </c>
      <c r="S161" s="2">
        <f t="shared" si="54"/>
        <v>53.5</v>
      </c>
      <c r="T161" s="4">
        <f t="shared" si="12"/>
        <v>160.5</v>
      </c>
      <c r="U161" s="4">
        <f t="shared" si="13"/>
        <v>-1.59</v>
      </c>
      <c r="X161" s="4">
        <f t="shared" si="14"/>
        <v>0</v>
      </c>
      <c r="Y161" s="13" t="str">
        <f t="shared" si="64"/>
        <v/>
      </c>
      <c r="Z161" s="4" t="str">
        <f t="shared" si="16"/>
        <v/>
      </c>
      <c r="AB161" s="2">
        <f t="shared" si="55"/>
        <v>53.5</v>
      </c>
      <c r="AC161" s="4">
        <f t="shared" si="17"/>
        <v>160.5</v>
      </c>
      <c r="AD161" s="4">
        <f t="shared" si="18"/>
        <v>-1.59</v>
      </c>
      <c r="AG161" s="4">
        <f t="shared" si="19"/>
        <v>0</v>
      </c>
      <c r="AH161" s="13" t="str">
        <f t="shared" si="65"/>
        <v/>
      </c>
      <c r="AI161" s="4" t="str">
        <f t="shared" si="21"/>
        <v/>
      </c>
      <c r="AK161" s="2">
        <f t="shared" si="56"/>
        <v>53.5</v>
      </c>
      <c r="AL161" s="4">
        <f t="shared" si="22"/>
        <v>160.5</v>
      </c>
      <c r="AM161" s="4">
        <f t="shared" si="23"/>
        <v>-1.59</v>
      </c>
      <c r="AP161" s="4">
        <f t="shared" si="24"/>
        <v>0</v>
      </c>
      <c r="AQ161" s="13" t="str">
        <f t="shared" si="66"/>
        <v/>
      </c>
      <c r="AR161" s="4" t="str">
        <f t="shared" si="26"/>
        <v/>
      </c>
      <c r="AT161" s="2">
        <f t="shared" si="57"/>
        <v>53.5</v>
      </c>
      <c r="AU161" s="4">
        <f t="shared" si="27"/>
        <v>160.5</v>
      </c>
      <c r="AV161" s="4">
        <f t="shared" si="28"/>
        <v>-1.65</v>
      </c>
      <c r="AY161" s="4">
        <f t="shared" si="29"/>
        <v>0</v>
      </c>
      <c r="AZ161" s="13" t="str">
        <f t="shared" si="67"/>
        <v/>
      </c>
      <c r="BA161" s="4" t="str">
        <f t="shared" si="31"/>
        <v/>
      </c>
      <c r="BC161" s="2">
        <f t="shared" si="58"/>
        <v>53.5</v>
      </c>
      <c r="BD161" s="4">
        <f t="shared" si="32"/>
        <v>160.5</v>
      </c>
      <c r="BE161" s="4">
        <f t="shared" si="33"/>
        <v>-1.65</v>
      </c>
      <c r="BH161" s="4">
        <f t="shared" si="34"/>
        <v>0</v>
      </c>
      <c r="BI161" s="13" t="str">
        <f t="shared" si="68"/>
        <v/>
      </c>
      <c r="BJ161" s="4" t="str">
        <f t="shared" si="36"/>
        <v/>
      </c>
      <c r="BL161" s="2">
        <f t="shared" si="59"/>
        <v>53.5</v>
      </c>
      <c r="BM161" s="4">
        <f t="shared" si="37"/>
        <v>160.5</v>
      </c>
      <c r="BN161" s="4">
        <f t="shared" si="38"/>
        <v>-1.65</v>
      </c>
      <c r="BQ161" s="4">
        <f t="shared" si="39"/>
        <v>0</v>
      </c>
      <c r="BR161" s="13" t="str">
        <f t="shared" si="69"/>
        <v/>
      </c>
      <c r="BS161" s="4" t="str">
        <f t="shared" si="41"/>
        <v/>
      </c>
      <c r="BV161" s="2">
        <f t="shared" si="60"/>
        <v>53.5</v>
      </c>
      <c r="BW161" s="4">
        <f t="shared" si="42"/>
        <v>160.5</v>
      </c>
      <c r="BX161" s="4">
        <f t="shared" si="43"/>
        <v>-1.71</v>
      </c>
      <c r="CA161" s="4">
        <f t="shared" si="44"/>
        <v>0</v>
      </c>
      <c r="CB161" s="13" t="str">
        <f t="shared" si="70"/>
        <v/>
      </c>
      <c r="CC161" s="4" t="str">
        <f t="shared" si="46"/>
        <v/>
      </c>
      <c r="CE161" s="2">
        <f t="shared" si="61"/>
        <v>53.5</v>
      </c>
      <c r="CF161" s="4">
        <f t="shared" si="47"/>
        <v>160.5</v>
      </c>
      <c r="CG161" s="4">
        <f t="shared" si="48"/>
        <v>-1.71</v>
      </c>
      <c r="CJ161" s="4">
        <f t="shared" si="49"/>
        <v>0</v>
      </c>
      <c r="CK161" s="13" t="str">
        <f t="shared" si="71"/>
        <v/>
      </c>
      <c r="CL161" s="4" t="str">
        <f t="shared" si="51"/>
        <v/>
      </c>
    </row>
    <row r="162">
      <c r="A162" s="2">
        <f t="shared" si="52"/>
        <v>54</v>
      </c>
      <c r="B162" s="4">
        <f t="shared" si="2"/>
        <v>162</v>
      </c>
      <c r="C162" s="4">
        <f t="shared" si="3"/>
        <v>-1.62</v>
      </c>
      <c r="F162" s="4">
        <f t="shared" si="4"/>
        <v>0</v>
      </c>
      <c r="G162" s="13" t="str">
        <f t="shared" si="62"/>
        <v/>
      </c>
      <c r="H162" s="4" t="str">
        <f t="shared" si="6"/>
        <v/>
      </c>
      <c r="J162" s="2">
        <f t="shared" si="53"/>
        <v>54</v>
      </c>
      <c r="K162" s="29">
        <f t="shared" si="7"/>
        <v>162</v>
      </c>
      <c r="L162" s="29">
        <f t="shared" si="8"/>
        <v>-1.62</v>
      </c>
      <c r="O162" s="4">
        <f t="shared" si="9"/>
        <v>0</v>
      </c>
      <c r="P162" s="13" t="str">
        <f t="shared" si="63"/>
        <v/>
      </c>
      <c r="Q162" s="4" t="str">
        <f t="shared" si="11"/>
        <v/>
      </c>
      <c r="S162" s="2">
        <f t="shared" si="54"/>
        <v>54</v>
      </c>
      <c r="T162" s="4">
        <f t="shared" si="12"/>
        <v>162</v>
      </c>
      <c r="U162" s="4">
        <f t="shared" si="13"/>
        <v>-1.62</v>
      </c>
      <c r="V162" s="2">
        <v>149.75</v>
      </c>
      <c r="W162" s="2">
        <v>154.25</v>
      </c>
      <c r="X162" s="4">
        <f t="shared" si="14"/>
        <v>4.5</v>
      </c>
      <c r="Y162" s="13">
        <f t="shared" si="64"/>
        <v>1</v>
      </c>
      <c r="Z162" s="4">
        <f t="shared" si="16"/>
        <v>0</v>
      </c>
      <c r="AB162" s="2">
        <f t="shared" si="55"/>
        <v>54</v>
      </c>
      <c r="AC162" s="4">
        <f t="shared" si="17"/>
        <v>162</v>
      </c>
      <c r="AD162" s="4">
        <f t="shared" si="18"/>
        <v>-1.62</v>
      </c>
      <c r="AE162" s="2">
        <v>149.75</v>
      </c>
      <c r="AF162" s="2">
        <v>154.25</v>
      </c>
      <c r="AG162" s="4">
        <f t="shared" si="19"/>
        <v>4.5</v>
      </c>
      <c r="AH162" s="13">
        <f t="shared" si="65"/>
        <v>1</v>
      </c>
      <c r="AI162" s="4">
        <f t="shared" si="21"/>
        <v>0</v>
      </c>
      <c r="AK162" s="2">
        <f t="shared" si="56"/>
        <v>54</v>
      </c>
      <c r="AL162" s="4">
        <f t="shared" si="22"/>
        <v>162</v>
      </c>
      <c r="AM162" s="4">
        <f t="shared" si="23"/>
        <v>-1.62</v>
      </c>
      <c r="AN162" s="4">
        <f>149.75+1/32</f>
        <v>149.78125</v>
      </c>
      <c r="AO162" s="4">
        <f>154+3/16</f>
        <v>154.1875</v>
      </c>
      <c r="AP162" s="4">
        <f t="shared" si="24"/>
        <v>4.40625</v>
      </c>
      <c r="AQ162" s="13">
        <f t="shared" si="66"/>
        <v>1</v>
      </c>
      <c r="AR162" s="4">
        <f t="shared" si="26"/>
        <v>0</v>
      </c>
      <c r="AT162" s="2">
        <f t="shared" si="57"/>
        <v>54</v>
      </c>
      <c r="AU162" s="4">
        <f t="shared" si="27"/>
        <v>162</v>
      </c>
      <c r="AV162" s="4">
        <f t="shared" si="28"/>
        <v>-1.68</v>
      </c>
      <c r="AW162" s="2">
        <v>149.75</v>
      </c>
      <c r="AX162" s="2">
        <v>154.25</v>
      </c>
      <c r="AY162" s="4">
        <f t="shared" si="29"/>
        <v>4.5</v>
      </c>
      <c r="AZ162" s="13">
        <f t="shared" si="67"/>
        <v>1</v>
      </c>
      <c r="BA162" s="4">
        <f t="shared" si="31"/>
        <v>0</v>
      </c>
      <c r="BC162" s="2">
        <f t="shared" si="58"/>
        <v>54</v>
      </c>
      <c r="BD162" s="4">
        <f t="shared" si="32"/>
        <v>162</v>
      </c>
      <c r="BE162" s="4">
        <f t="shared" si="33"/>
        <v>-1.68</v>
      </c>
      <c r="BF162" s="2">
        <v>149.75</v>
      </c>
      <c r="BG162" s="4">
        <f>154.25-1/32</f>
        <v>154.21875</v>
      </c>
      <c r="BH162" s="4">
        <f t="shared" si="34"/>
        <v>4.46875</v>
      </c>
      <c r="BI162" s="13">
        <f t="shared" si="68"/>
        <v>0.9965217286</v>
      </c>
      <c r="BJ162" s="4">
        <f t="shared" si="36"/>
        <v>0</v>
      </c>
      <c r="BL162" s="2">
        <f t="shared" si="59"/>
        <v>54</v>
      </c>
      <c r="BM162" s="4">
        <f t="shared" si="37"/>
        <v>162</v>
      </c>
      <c r="BN162" s="4">
        <f t="shared" si="38"/>
        <v>-1.68</v>
      </c>
      <c r="BO162" s="2">
        <v>149.75</v>
      </c>
      <c r="BP162" s="2">
        <v>154.25</v>
      </c>
      <c r="BQ162" s="4">
        <f t="shared" si="39"/>
        <v>4.5</v>
      </c>
      <c r="BR162" s="13">
        <f t="shared" si="69"/>
        <v>1</v>
      </c>
      <c r="BS162" s="4">
        <f t="shared" si="41"/>
        <v>0</v>
      </c>
      <c r="BV162" s="2">
        <f t="shared" si="60"/>
        <v>54</v>
      </c>
      <c r="BW162" s="4">
        <f t="shared" si="42"/>
        <v>162</v>
      </c>
      <c r="BX162" s="4">
        <f t="shared" si="43"/>
        <v>-1.74</v>
      </c>
      <c r="BY162" s="2">
        <v>149.75</v>
      </c>
      <c r="BZ162" s="4">
        <f>154.125+1/32</f>
        <v>154.15625</v>
      </c>
      <c r="CA162" s="4">
        <f t="shared" si="44"/>
        <v>4.40625</v>
      </c>
      <c r="CB162" s="13">
        <f t="shared" si="70"/>
        <v>1</v>
      </c>
      <c r="CC162" s="4">
        <f t="shared" si="46"/>
        <v>0</v>
      </c>
      <c r="CE162" s="2">
        <f t="shared" si="61"/>
        <v>54</v>
      </c>
      <c r="CF162" s="4">
        <f t="shared" si="47"/>
        <v>162</v>
      </c>
      <c r="CG162" s="4">
        <f t="shared" si="48"/>
        <v>-1.74</v>
      </c>
      <c r="CH162" s="2">
        <v>149.75</v>
      </c>
      <c r="CI162" s="4">
        <f>154.25-1/32</f>
        <v>154.21875</v>
      </c>
      <c r="CJ162" s="4">
        <f t="shared" si="49"/>
        <v>4.46875</v>
      </c>
      <c r="CK162" s="13">
        <f t="shared" si="71"/>
        <v>0.9965217286</v>
      </c>
      <c r="CL162" s="4">
        <f t="shared" si="51"/>
        <v>0</v>
      </c>
    </row>
    <row r="163">
      <c r="A163" s="2">
        <f t="shared" si="52"/>
        <v>54.5</v>
      </c>
      <c r="B163" s="4">
        <f t="shared" si="2"/>
        <v>163.5</v>
      </c>
      <c r="C163" s="4">
        <f t="shared" si="3"/>
        <v>-1.65</v>
      </c>
      <c r="F163" s="4">
        <f t="shared" si="4"/>
        <v>0</v>
      </c>
      <c r="G163" s="13" t="str">
        <f t="shared" si="62"/>
        <v/>
      </c>
      <c r="H163" s="4" t="str">
        <f t="shared" si="6"/>
        <v/>
      </c>
      <c r="J163" s="2">
        <f t="shared" si="53"/>
        <v>54.5</v>
      </c>
      <c r="K163" s="29">
        <f t="shared" si="7"/>
        <v>163.5</v>
      </c>
      <c r="L163" s="29">
        <f t="shared" si="8"/>
        <v>-1.65</v>
      </c>
      <c r="O163" s="4">
        <f t="shared" si="9"/>
        <v>0</v>
      </c>
      <c r="P163" s="13" t="str">
        <f t="shared" si="63"/>
        <v/>
      </c>
      <c r="Q163" s="4" t="str">
        <f t="shared" si="11"/>
        <v/>
      </c>
      <c r="S163" s="2">
        <f t="shared" si="54"/>
        <v>54.5</v>
      </c>
      <c r="T163" s="4">
        <f t="shared" si="12"/>
        <v>163.5</v>
      </c>
      <c r="U163" s="4">
        <f t="shared" si="13"/>
        <v>-1.65</v>
      </c>
      <c r="X163" s="4">
        <f t="shared" si="14"/>
        <v>0</v>
      </c>
      <c r="Y163" s="13" t="str">
        <f t="shared" si="64"/>
        <v/>
      </c>
      <c r="Z163" s="4" t="str">
        <f t="shared" si="16"/>
        <v/>
      </c>
      <c r="AB163" s="2">
        <f t="shared" si="55"/>
        <v>54.5</v>
      </c>
      <c r="AC163" s="4">
        <f t="shared" si="17"/>
        <v>163.5</v>
      </c>
      <c r="AD163" s="4">
        <f t="shared" si="18"/>
        <v>-1.65</v>
      </c>
      <c r="AG163" s="4">
        <f t="shared" si="19"/>
        <v>0</v>
      </c>
      <c r="AH163" s="13" t="str">
        <f t="shared" si="65"/>
        <v/>
      </c>
      <c r="AI163" s="4" t="str">
        <f t="shared" si="21"/>
        <v/>
      </c>
      <c r="AK163" s="2">
        <f t="shared" si="56"/>
        <v>54.5</v>
      </c>
      <c r="AL163" s="4">
        <f t="shared" si="22"/>
        <v>163.5</v>
      </c>
      <c r="AM163" s="4">
        <f t="shared" si="23"/>
        <v>-1.65</v>
      </c>
      <c r="AP163" s="4">
        <f t="shared" si="24"/>
        <v>0</v>
      </c>
      <c r="AQ163" s="13" t="str">
        <f t="shared" si="66"/>
        <v/>
      </c>
      <c r="AR163" s="4" t="str">
        <f t="shared" si="26"/>
        <v/>
      </c>
      <c r="AT163" s="2">
        <f t="shared" si="57"/>
        <v>54.5</v>
      </c>
      <c r="AU163" s="4">
        <f t="shared" si="27"/>
        <v>163.5</v>
      </c>
      <c r="AV163" s="4">
        <f t="shared" si="28"/>
        <v>-1.71</v>
      </c>
      <c r="AY163" s="4">
        <f t="shared" si="29"/>
        <v>0</v>
      </c>
      <c r="AZ163" s="13" t="str">
        <f t="shared" si="67"/>
        <v/>
      </c>
      <c r="BA163" s="4" t="str">
        <f t="shared" si="31"/>
        <v/>
      </c>
      <c r="BC163" s="2">
        <f t="shared" si="58"/>
        <v>54.5</v>
      </c>
      <c r="BD163" s="4">
        <f t="shared" si="32"/>
        <v>163.5</v>
      </c>
      <c r="BE163" s="4">
        <f t="shared" si="33"/>
        <v>-1.71</v>
      </c>
      <c r="BH163" s="4">
        <f t="shared" si="34"/>
        <v>0</v>
      </c>
      <c r="BI163" s="13" t="str">
        <f t="shared" si="68"/>
        <v/>
      </c>
      <c r="BJ163" s="4" t="str">
        <f t="shared" si="36"/>
        <v/>
      </c>
      <c r="BL163" s="2">
        <f t="shared" si="59"/>
        <v>54.5</v>
      </c>
      <c r="BM163" s="4">
        <f t="shared" si="37"/>
        <v>163.5</v>
      </c>
      <c r="BN163" s="4">
        <f t="shared" si="38"/>
        <v>-1.71</v>
      </c>
      <c r="BQ163" s="4">
        <f t="shared" si="39"/>
        <v>0</v>
      </c>
      <c r="BR163" s="13" t="str">
        <f t="shared" si="69"/>
        <v/>
      </c>
      <c r="BS163" s="4" t="str">
        <f t="shared" si="41"/>
        <v/>
      </c>
      <c r="BV163" s="2">
        <f t="shared" si="60"/>
        <v>54.5</v>
      </c>
      <c r="BW163" s="4">
        <f t="shared" si="42"/>
        <v>163.5</v>
      </c>
      <c r="BX163" s="4">
        <f t="shared" si="43"/>
        <v>-1.77</v>
      </c>
      <c r="CA163" s="4">
        <f t="shared" si="44"/>
        <v>0</v>
      </c>
      <c r="CB163" s="13" t="str">
        <f t="shared" si="70"/>
        <v/>
      </c>
      <c r="CC163" s="4" t="str">
        <f t="shared" si="46"/>
        <v/>
      </c>
      <c r="CE163" s="2">
        <f t="shared" si="61"/>
        <v>54.5</v>
      </c>
      <c r="CF163" s="4">
        <f t="shared" si="47"/>
        <v>163.5</v>
      </c>
      <c r="CG163" s="4">
        <f t="shared" si="48"/>
        <v>-1.77</v>
      </c>
      <c r="CJ163" s="4">
        <f t="shared" si="49"/>
        <v>0</v>
      </c>
      <c r="CK163" s="13" t="str">
        <f t="shared" si="71"/>
        <v/>
      </c>
      <c r="CL163" s="4" t="str">
        <f t="shared" si="51"/>
        <v/>
      </c>
    </row>
    <row r="164">
      <c r="A164" s="2">
        <f t="shared" si="52"/>
        <v>55</v>
      </c>
      <c r="B164" s="4">
        <f t="shared" si="2"/>
        <v>165</v>
      </c>
      <c r="C164" s="4">
        <f t="shared" si="3"/>
        <v>-1.68</v>
      </c>
      <c r="F164" s="4">
        <f t="shared" si="4"/>
        <v>0</v>
      </c>
      <c r="G164" s="13" t="str">
        <f t="shared" si="62"/>
        <v/>
      </c>
      <c r="H164" s="4" t="str">
        <f t="shared" si="6"/>
        <v/>
      </c>
      <c r="J164" s="2">
        <f t="shared" si="53"/>
        <v>55</v>
      </c>
      <c r="K164" s="29">
        <f t="shared" si="7"/>
        <v>165</v>
      </c>
      <c r="L164" s="29">
        <f t="shared" si="8"/>
        <v>-1.68</v>
      </c>
      <c r="O164" s="4">
        <f t="shared" si="9"/>
        <v>0</v>
      </c>
      <c r="P164" s="13" t="str">
        <f t="shared" si="63"/>
        <v/>
      </c>
      <c r="Q164" s="4" t="str">
        <f t="shared" si="11"/>
        <v/>
      </c>
      <c r="S164" s="2">
        <f t="shared" si="54"/>
        <v>55</v>
      </c>
      <c r="T164" s="4">
        <f t="shared" si="12"/>
        <v>165</v>
      </c>
      <c r="U164" s="4">
        <f t="shared" si="13"/>
        <v>-1.68</v>
      </c>
      <c r="V164" s="2">
        <v>149.75</v>
      </c>
      <c r="W164" s="2">
        <v>154.25</v>
      </c>
      <c r="X164" s="4">
        <f t="shared" si="14"/>
        <v>4.5</v>
      </c>
      <c r="Y164" s="13">
        <f t="shared" si="64"/>
        <v>1</v>
      </c>
      <c r="Z164" s="4">
        <f t="shared" si="16"/>
        <v>0</v>
      </c>
      <c r="AB164" s="2">
        <f t="shared" si="55"/>
        <v>55</v>
      </c>
      <c r="AC164" s="4">
        <f t="shared" si="17"/>
        <v>165</v>
      </c>
      <c r="AD164" s="4">
        <f t="shared" si="18"/>
        <v>-1.68</v>
      </c>
      <c r="AE164" s="2">
        <v>149.75</v>
      </c>
      <c r="AF164" s="2">
        <v>154.25</v>
      </c>
      <c r="AG164" s="4">
        <f t="shared" si="19"/>
        <v>4.5</v>
      </c>
      <c r="AH164" s="13">
        <f t="shared" si="65"/>
        <v>1</v>
      </c>
      <c r="AI164" s="4">
        <f t="shared" si="21"/>
        <v>0</v>
      </c>
      <c r="AK164" s="2">
        <f t="shared" si="56"/>
        <v>55</v>
      </c>
      <c r="AL164" s="4">
        <f t="shared" si="22"/>
        <v>165</v>
      </c>
      <c r="AM164" s="4">
        <f t="shared" si="23"/>
        <v>-1.68</v>
      </c>
      <c r="AN164" s="4">
        <f>149.75+1/32</f>
        <v>149.78125</v>
      </c>
      <c r="AO164" s="4">
        <f>154+3/16</f>
        <v>154.1875</v>
      </c>
      <c r="AP164" s="4">
        <f t="shared" si="24"/>
        <v>4.40625</v>
      </c>
      <c r="AQ164" s="13">
        <f t="shared" si="66"/>
        <v>1</v>
      </c>
      <c r="AR164" s="4">
        <f t="shared" si="26"/>
        <v>0</v>
      </c>
      <c r="AT164" s="2">
        <f t="shared" si="57"/>
        <v>55</v>
      </c>
      <c r="AU164" s="4">
        <f t="shared" si="27"/>
        <v>165</v>
      </c>
      <c r="AV164" s="4">
        <f t="shared" si="28"/>
        <v>-1.74</v>
      </c>
      <c r="AW164" s="2">
        <v>149.75</v>
      </c>
      <c r="AX164" s="2">
        <v>154.25</v>
      </c>
      <c r="AY164" s="4">
        <f t="shared" si="29"/>
        <v>4.5</v>
      </c>
      <c r="AZ164" s="13">
        <f t="shared" si="67"/>
        <v>1</v>
      </c>
      <c r="BA164" s="4">
        <f t="shared" si="31"/>
        <v>0</v>
      </c>
      <c r="BC164" s="2">
        <f t="shared" si="58"/>
        <v>55</v>
      </c>
      <c r="BD164" s="4">
        <f t="shared" si="32"/>
        <v>165</v>
      </c>
      <c r="BE164" s="4">
        <f t="shared" si="33"/>
        <v>-1.74</v>
      </c>
      <c r="BF164" s="2">
        <v>149.75</v>
      </c>
      <c r="BG164" s="2">
        <v>154.25</v>
      </c>
      <c r="BH164" s="4">
        <f t="shared" si="34"/>
        <v>4.5</v>
      </c>
      <c r="BI164" s="13">
        <f t="shared" si="68"/>
        <v>1</v>
      </c>
      <c r="BJ164" s="4">
        <f t="shared" si="36"/>
        <v>0</v>
      </c>
      <c r="BL164" s="2">
        <f t="shared" si="59"/>
        <v>55</v>
      </c>
      <c r="BM164" s="4">
        <f t="shared" si="37"/>
        <v>165</v>
      </c>
      <c r="BN164" s="4">
        <f t="shared" si="38"/>
        <v>-1.74</v>
      </c>
      <c r="BO164" s="2">
        <v>149.75</v>
      </c>
      <c r="BP164" s="2">
        <v>154.25</v>
      </c>
      <c r="BQ164" s="4">
        <f t="shared" si="39"/>
        <v>4.5</v>
      </c>
      <c r="BR164" s="13">
        <f t="shared" si="69"/>
        <v>1</v>
      </c>
      <c r="BS164" s="4">
        <f t="shared" si="41"/>
        <v>0</v>
      </c>
      <c r="BV164" s="2">
        <f t="shared" si="60"/>
        <v>55</v>
      </c>
      <c r="BW164" s="4">
        <f t="shared" si="42"/>
        <v>165</v>
      </c>
      <c r="BX164" s="4">
        <f t="shared" si="43"/>
        <v>-1.8</v>
      </c>
      <c r="BY164" s="2">
        <v>149.75</v>
      </c>
      <c r="BZ164" s="4">
        <f>154.125+1/32</f>
        <v>154.15625</v>
      </c>
      <c r="CA164" s="4">
        <f t="shared" si="44"/>
        <v>4.40625</v>
      </c>
      <c r="CB164" s="13">
        <f t="shared" si="70"/>
        <v>1</v>
      </c>
      <c r="CC164" s="4">
        <f t="shared" si="46"/>
        <v>0</v>
      </c>
      <c r="CE164" s="2">
        <f t="shared" si="61"/>
        <v>55</v>
      </c>
      <c r="CF164" s="4">
        <f t="shared" si="47"/>
        <v>165</v>
      </c>
      <c r="CG164" s="4">
        <f t="shared" si="48"/>
        <v>-1.8</v>
      </c>
      <c r="CH164" s="2">
        <v>149.75</v>
      </c>
      <c r="CI164" s="2">
        <v>154.25</v>
      </c>
      <c r="CJ164" s="4">
        <f t="shared" si="49"/>
        <v>4.5</v>
      </c>
      <c r="CK164" s="13">
        <f t="shared" si="71"/>
        <v>1</v>
      </c>
      <c r="CL164" s="4">
        <f t="shared" si="51"/>
        <v>0</v>
      </c>
    </row>
    <row r="165">
      <c r="A165" s="2">
        <f t="shared" si="52"/>
        <v>55.5</v>
      </c>
      <c r="B165" s="4">
        <f t="shared" si="2"/>
        <v>166.5</v>
      </c>
      <c r="C165" s="4">
        <f t="shared" si="3"/>
        <v>-1.71</v>
      </c>
      <c r="F165" s="4">
        <f t="shared" si="4"/>
        <v>0</v>
      </c>
      <c r="G165" s="13" t="str">
        <f t="shared" si="62"/>
        <v/>
      </c>
      <c r="H165" s="4" t="str">
        <f t="shared" si="6"/>
        <v/>
      </c>
      <c r="J165" s="2">
        <f t="shared" si="53"/>
        <v>55.5</v>
      </c>
      <c r="K165" s="29">
        <f t="shared" si="7"/>
        <v>166.5</v>
      </c>
      <c r="L165" s="29">
        <f t="shared" si="8"/>
        <v>-1.71</v>
      </c>
      <c r="O165" s="4">
        <f t="shared" si="9"/>
        <v>0</v>
      </c>
      <c r="P165" s="13" t="str">
        <f t="shared" si="63"/>
        <v/>
      </c>
      <c r="Q165" s="4" t="str">
        <f t="shared" si="11"/>
        <v/>
      </c>
      <c r="S165" s="2">
        <f t="shared" si="54"/>
        <v>55.5</v>
      </c>
      <c r="T165" s="4">
        <f t="shared" si="12"/>
        <v>166.5</v>
      </c>
      <c r="U165" s="4">
        <f t="shared" si="13"/>
        <v>-1.71</v>
      </c>
      <c r="X165" s="4">
        <f t="shared" si="14"/>
        <v>0</v>
      </c>
      <c r="Y165" s="13" t="str">
        <f t="shared" si="64"/>
        <v/>
      </c>
      <c r="Z165" s="4" t="str">
        <f t="shared" si="16"/>
        <v/>
      </c>
      <c r="AB165" s="2">
        <f t="shared" si="55"/>
        <v>55.5</v>
      </c>
      <c r="AC165" s="4">
        <f t="shared" si="17"/>
        <v>166.5</v>
      </c>
      <c r="AD165" s="4">
        <f t="shared" si="18"/>
        <v>-1.71</v>
      </c>
      <c r="AG165" s="4">
        <f t="shared" si="19"/>
        <v>0</v>
      </c>
      <c r="AH165" s="13" t="str">
        <f t="shared" si="65"/>
        <v/>
      </c>
      <c r="AI165" s="4" t="str">
        <f t="shared" si="21"/>
        <v/>
      </c>
      <c r="AK165" s="2">
        <f t="shared" si="56"/>
        <v>55.5</v>
      </c>
      <c r="AL165" s="4">
        <f t="shared" si="22"/>
        <v>166.5</v>
      </c>
      <c r="AM165" s="4">
        <f t="shared" si="23"/>
        <v>-1.71</v>
      </c>
      <c r="AP165" s="4">
        <f t="shared" si="24"/>
        <v>0</v>
      </c>
      <c r="AQ165" s="13" t="str">
        <f t="shared" si="66"/>
        <v/>
      </c>
      <c r="AR165" s="4" t="str">
        <f t="shared" si="26"/>
        <v/>
      </c>
      <c r="AT165" s="2">
        <f t="shared" si="57"/>
        <v>55.5</v>
      </c>
      <c r="AU165" s="4">
        <f t="shared" si="27"/>
        <v>166.5</v>
      </c>
      <c r="AV165" s="4">
        <f t="shared" si="28"/>
        <v>-1.77</v>
      </c>
      <c r="AY165" s="4">
        <f t="shared" si="29"/>
        <v>0</v>
      </c>
      <c r="AZ165" s="13" t="str">
        <f t="shared" si="67"/>
        <v/>
      </c>
      <c r="BA165" s="4" t="str">
        <f t="shared" si="31"/>
        <v/>
      </c>
      <c r="BC165" s="2">
        <f t="shared" si="58"/>
        <v>55.5</v>
      </c>
      <c r="BD165" s="4">
        <f t="shared" si="32"/>
        <v>166.5</v>
      </c>
      <c r="BE165" s="4">
        <f t="shared" si="33"/>
        <v>-1.77</v>
      </c>
      <c r="BH165" s="4">
        <f t="shared" si="34"/>
        <v>0</v>
      </c>
      <c r="BI165" s="13" t="str">
        <f t="shared" si="68"/>
        <v/>
      </c>
      <c r="BJ165" s="4" t="str">
        <f t="shared" si="36"/>
        <v/>
      </c>
      <c r="BL165" s="2">
        <f t="shared" si="59"/>
        <v>55.5</v>
      </c>
      <c r="BM165" s="4">
        <f t="shared" si="37"/>
        <v>166.5</v>
      </c>
      <c r="BN165" s="4">
        <f t="shared" si="38"/>
        <v>-1.77</v>
      </c>
      <c r="BQ165" s="4">
        <f t="shared" si="39"/>
        <v>0</v>
      </c>
      <c r="BR165" s="13" t="str">
        <f t="shared" si="69"/>
        <v/>
      </c>
      <c r="BS165" s="4" t="str">
        <f t="shared" si="41"/>
        <v/>
      </c>
      <c r="BV165" s="2">
        <f t="shared" si="60"/>
        <v>55.5</v>
      </c>
      <c r="BW165" s="4">
        <f t="shared" si="42"/>
        <v>166.5</v>
      </c>
      <c r="BX165" s="4">
        <f t="shared" si="43"/>
        <v>-1.83</v>
      </c>
      <c r="CA165" s="4">
        <f t="shared" si="44"/>
        <v>0</v>
      </c>
      <c r="CB165" s="13" t="str">
        <f t="shared" si="70"/>
        <v/>
      </c>
      <c r="CC165" s="4" t="str">
        <f t="shared" si="46"/>
        <v/>
      </c>
      <c r="CE165" s="2">
        <f t="shared" si="61"/>
        <v>55.5</v>
      </c>
      <c r="CF165" s="4">
        <f t="shared" si="47"/>
        <v>166.5</v>
      </c>
      <c r="CG165" s="4">
        <f t="shared" si="48"/>
        <v>-1.83</v>
      </c>
      <c r="CJ165" s="4">
        <f t="shared" si="49"/>
        <v>0</v>
      </c>
      <c r="CK165" s="13" t="str">
        <f t="shared" si="71"/>
        <v/>
      </c>
      <c r="CL165" s="4" t="str">
        <f t="shared" si="51"/>
        <v/>
      </c>
    </row>
    <row r="166">
      <c r="A166" s="2">
        <f t="shared" si="52"/>
        <v>56</v>
      </c>
      <c r="B166" s="4">
        <f t="shared" si="2"/>
        <v>168</v>
      </c>
      <c r="C166" s="4">
        <f t="shared" si="3"/>
        <v>-1.74</v>
      </c>
      <c r="F166" s="4">
        <f t="shared" si="4"/>
        <v>0</v>
      </c>
      <c r="G166" s="13" t="str">
        <f t="shared" si="62"/>
        <v/>
      </c>
      <c r="H166" s="4" t="str">
        <f t="shared" si="6"/>
        <v/>
      </c>
      <c r="J166" s="2">
        <f t="shared" si="53"/>
        <v>56</v>
      </c>
      <c r="K166" s="29">
        <f t="shared" si="7"/>
        <v>168</v>
      </c>
      <c r="L166" s="29">
        <f t="shared" si="8"/>
        <v>-1.74</v>
      </c>
      <c r="O166" s="4">
        <f t="shared" si="9"/>
        <v>0</v>
      </c>
      <c r="P166" s="13" t="str">
        <f t="shared" si="63"/>
        <v/>
      </c>
      <c r="Q166" s="4" t="str">
        <f t="shared" si="11"/>
        <v/>
      </c>
      <c r="S166" s="2">
        <f t="shared" si="54"/>
        <v>56</v>
      </c>
      <c r="T166" s="4">
        <f t="shared" si="12"/>
        <v>168</v>
      </c>
      <c r="U166" s="4">
        <f t="shared" si="13"/>
        <v>-1.74</v>
      </c>
      <c r="V166" s="2">
        <v>149.75</v>
      </c>
      <c r="W166" s="2">
        <v>154.25</v>
      </c>
      <c r="X166" s="4">
        <f t="shared" si="14"/>
        <v>4.5</v>
      </c>
      <c r="Y166" s="13">
        <f t="shared" si="64"/>
        <v>1</v>
      </c>
      <c r="Z166" s="4">
        <f t="shared" si="16"/>
        <v>0</v>
      </c>
      <c r="AB166" s="2">
        <f t="shared" si="55"/>
        <v>56</v>
      </c>
      <c r="AC166" s="4">
        <f t="shared" si="17"/>
        <v>168</v>
      </c>
      <c r="AD166" s="4">
        <f t="shared" si="18"/>
        <v>-1.74</v>
      </c>
      <c r="AE166" s="2">
        <v>149.75</v>
      </c>
      <c r="AF166" s="2">
        <v>154.25</v>
      </c>
      <c r="AG166" s="4">
        <f t="shared" si="19"/>
        <v>4.5</v>
      </c>
      <c r="AH166" s="13">
        <f t="shared" si="65"/>
        <v>1</v>
      </c>
      <c r="AI166" s="4">
        <f t="shared" si="21"/>
        <v>0</v>
      </c>
      <c r="AK166" s="2">
        <f t="shared" si="56"/>
        <v>56</v>
      </c>
      <c r="AL166" s="4">
        <f t="shared" si="22"/>
        <v>168</v>
      </c>
      <c r="AM166" s="4">
        <f t="shared" si="23"/>
        <v>-1.74</v>
      </c>
      <c r="AN166" s="4">
        <f>149.75+1/32</f>
        <v>149.78125</v>
      </c>
      <c r="AO166" s="4">
        <f>154+3/16</f>
        <v>154.1875</v>
      </c>
      <c r="AP166" s="4">
        <f t="shared" si="24"/>
        <v>4.40625</v>
      </c>
      <c r="AQ166" s="13">
        <f t="shared" si="66"/>
        <v>1</v>
      </c>
      <c r="AR166" s="4">
        <f t="shared" si="26"/>
        <v>0</v>
      </c>
      <c r="AT166" s="2">
        <f t="shared" si="57"/>
        <v>56</v>
      </c>
      <c r="AU166" s="4">
        <f t="shared" si="27"/>
        <v>168</v>
      </c>
      <c r="AV166" s="4">
        <f t="shared" si="28"/>
        <v>-1.8</v>
      </c>
      <c r="AW166" s="2">
        <v>149.75</v>
      </c>
      <c r="AX166" s="2">
        <v>154.25</v>
      </c>
      <c r="AY166" s="4">
        <f t="shared" si="29"/>
        <v>4.5</v>
      </c>
      <c r="AZ166" s="13">
        <f t="shared" si="67"/>
        <v>1</v>
      </c>
      <c r="BA166" s="4">
        <f t="shared" si="31"/>
        <v>0</v>
      </c>
      <c r="BC166" s="2">
        <f t="shared" si="58"/>
        <v>56</v>
      </c>
      <c r="BD166" s="4">
        <f t="shared" si="32"/>
        <v>168</v>
      </c>
      <c r="BE166" s="4">
        <f t="shared" si="33"/>
        <v>-1.8</v>
      </c>
      <c r="BF166" s="2">
        <v>149.75</v>
      </c>
      <c r="BG166" s="2">
        <v>154.25</v>
      </c>
      <c r="BH166" s="4">
        <f t="shared" si="34"/>
        <v>4.5</v>
      </c>
      <c r="BI166" s="13">
        <f t="shared" si="68"/>
        <v>1</v>
      </c>
      <c r="BJ166" s="4">
        <f t="shared" si="36"/>
        <v>0</v>
      </c>
      <c r="BL166" s="2">
        <f t="shared" si="59"/>
        <v>56</v>
      </c>
      <c r="BM166" s="4">
        <f t="shared" si="37"/>
        <v>168</v>
      </c>
      <c r="BN166" s="4">
        <f t="shared" si="38"/>
        <v>-1.8</v>
      </c>
      <c r="BO166" s="2">
        <v>149.75</v>
      </c>
      <c r="BP166" s="2">
        <v>154.25</v>
      </c>
      <c r="BQ166" s="4">
        <f t="shared" si="39"/>
        <v>4.5</v>
      </c>
      <c r="BR166" s="13">
        <f t="shared" si="69"/>
        <v>1</v>
      </c>
      <c r="BS166" s="4">
        <f t="shared" si="41"/>
        <v>0</v>
      </c>
      <c r="BV166" s="2">
        <f t="shared" si="60"/>
        <v>56</v>
      </c>
      <c r="BW166" s="4">
        <f t="shared" si="42"/>
        <v>168</v>
      </c>
      <c r="BX166" s="4">
        <f t="shared" si="43"/>
        <v>-1.86</v>
      </c>
      <c r="BY166" s="2">
        <v>149.75</v>
      </c>
      <c r="BZ166" s="4">
        <f>154.125+1/32</f>
        <v>154.15625</v>
      </c>
      <c r="CA166" s="4">
        <f t="shared" si="44"/>
        <v>4.40625</v>
      </c>
      <c r="CB166" s="13">
        <f t="shared" si="70"/>
        <v>1</v>
      </c>
      <c r="CC166" s="4">
        <f t="shared" si="46"/>
        <v>0</v>
      </c>
      <c r="CE166" s="2">
        <f t="shared" si="61"/>
        <v>56</v>
      </c>
      <c r="CF166" s="4">
        <f t="shared" si="47"/>
        <v>168</v>
      </c>
      <c r="CG166" s="4">
        <f t="shared" si="48"/>
        <v>-1.86</v>
      </c>
      <c r="CH166" s="2">
        <v>149.75</v>
      </c>
      <c r="CI166" s="2">
        <v>154.25</v>
      </c>
      <c r="CJ166" s="4">
        <f t="shared" si="49"/>
        <v>4.5</v>
      </c>
      <c r="CK166" s="13">
        <f t="shared" si="71"/>
        <v>1</v>
      </c>
      <c r="CL166" s="4">
        <f t="shared" si="51"/>
        <v>0</v>
      </c>
    </row>
    <row r="167">
      <c r="A167" s="2">
        <f t="shared" si="52"/>
        <v>56.5</v>
      </c>
      <c r="B167" s="4">
        <f t="shared" si="2"/>
        <v>169.5</v>
      </c>
      <c r="C167" s="4">
        <f t="shared" si="3"/>
        <v>-1.77</v>
      </c>
      <c r="F167" s="4">
        <f t="shared" si="4"/>
        <v>0</v>
      </c>
      <c r="G167" s="13" t="str">
        <f t="shared" si="62"/>
        <v/>
      </c>
      <c r="H167" s="4" t="str">
        <f t="shared" si="6"/>
        <v/>
      </c>
      <c r="J167" s="2">
        <f t="shared" si="53"/>
        <v>56.5</v>
      </c>
      <c r="K167" s="29">
        <f t="shared" si="7"/>
        <v>169.5</v>
      </c>
      <c r="L167" s="29">
        <f t="shared" si="8"/>
        <v>-1.77</v>
      </c>
      <c r="O167" s="4">
        <f t="shared" si="9"/>
        <v>0</v>
      </c>
      <c r="P167" s="13" t="str">
        <f t="shared" si="63"/>
        <v/>
      </c>
      <c r="Q167" s="4" t="str">
        <f t="shared" si="11"/>
        <v/>
      </c>
      <c r="S167" s="2">
        <f t="shared" si="54"/>
        <v>56.5</v>
      </c>
      <c r="T167" s="4">
        <f t="shared" si="12"/>
        <v>169.5</v>
      </c>
      <c r="U167" s="4">
        <f t="shared" si="13"/>
        <v>-1.77</v>
      </c>
      <c r="X167" s="4">
        <f t="shared" si="14"/>
        <v>0</v>
      </c>
      <c r="Y167" s="13" t="str">
        <f t="shared" si="64"/>
        <v/>
      </c>
      <c r="Z167" s="4" t="str">
        <f t="shared" si="16"/>
        <v/>
      </c>
      <c r="AB167" s="2">
        <f t="shared" si="55"/>
        <v>56.5</v>
      </c>
      <c r="AC167" s="4">
        <f t="shared" si="17"/>
        <v>169.5</v>
      </c>
      <c r="AD167" s="4">
        <f t="shared" si="18"/>
        <v>-1.77</v>
      </c>
      <c r="AG167" s="4">
        <f t="shared" si="19"/>
        <v>0</v>
      </c>
      <c r="AH167" s="13" t="str">
        <f t="shared" si="65"/>
        <v/>
      </c>
      <c r="AI167" s="4" t="str">
        <f t="shared" si="21"/>
        <v/>
      </c>
      <c r="AK167" s="2">
        <f t="shared" si="56"/>
        <v>56.5</v>
      </c>
      <c r="AL167" s="4">
        <f t="shared" si="22"/>
        <v>169.5</v>
      </c>
      <c r="AM167" s="4">
        <f t="shared" si="23"/>
        <v>-1.77</v>
      </c>
      <c r="AP167" s="4">
        <f t="shared" si="24"/>
        <v>0</v>
      </c>
      <c r="AQ167" s="13" t="str">
        <f t="shared" si="66"/>
        <v/>
      </c>
      <c r="AR167" s="4" t="str">
        <f t="shared" si="26"/>
        <v/>
      </c>
      <c r="AT167" s="2">
        <f t="shared" si="57"/>
        <v>56.5</v>
      </c>
      <c r="AU167" s="4">
        <f t="shared" si="27"/>
        <v>169.5</v>
      </c>
      <c r="AV167" s="4">
        <f t="shared" si="28"/>
        <v>-1.83</v>
      </c>
      <c r="AY167" s="4">
        <f t="shared" si="29"/>
        <v>0</v>
      </c>
      <c r="AZ167" s="13" t="str">
        <f t="shared" si="67"/>
        <v/>
      </c>
      <c r="BA167" s="4" t="str">
        <f t="shared" si="31"/>
        <v/>
      </c>
      <c r="BC167" s="2">
        <f t="shared" si="58"/>
        <v>56.5</v>
      </c>
      <c r="BD167" s="4">
        <f t="shared" si="32"/>
        <v>169.5</v>
      </c>
      <c r="BE167" s="4">
        <f t="shared" si="33"/>
        <v>-1.83</v>
      </c>
      <c r="BH167" s="4">
        <f t="shared" si="34"/>
        <v>0</v>
      </c>
      <c r="BI167" s="13" t="str">
        <f t="shared" si="68"/>
        <v/>
      </c>
      <c r="BJ167" s="4" t="str">
        <f t="shared" si="36"/>
        <v/>
      </c>
      <c r="BL167" s="2">
        <f t="shared" si="59"/>
        <v>56.5</v>
      </c>
      <c r="BM167" s="4">
        <f t="shared" si="37"/>
        <v>169.5</v>
      </c>
      <c r="BN167" s="4">
        <f t="shared" si="38"/>
        <v>-1.83</v>
      </c>
      <c r="BQ167" s="4">
        <f t="shared" si="39"/>
        <v>0</v>
      </c>
      <c r="BR167" s="13" t="str">
        <f t="shared" si="69"/>
        <v/>
      </c>
      <c r="BS167" s="4" t="str">
        <f t="shared" si="41"/>
        <v/>
      </c>
      <c r="BV167" s="2">
        <f t="shared" si="60"/>
        <v>56.5</v>
      </c>
      <c r="BW167" s="4">
        <f t="shared" si="42"/>
        <v>169.5</v>
      </c>
      <c r="BX167" s="4">
        <f t="shared" si="43"/>
        <v>-1.89</v>
      </c>
      <c r="CA167" s="4">
        <f t="shared" si="44"/>
        <v>0</v>
      </c>
      <c r="CB167" s="13" t="str">
        <f t="shared" si="70"/>
        <v/>
      </c>
      <c r="CC167" s="4" t="str">
        <f t="shared" si="46"/>
        <v/>
      </c>
      <c r="CE167" s="2">
        <f t="shared" si="61"/>
        <v>56.5</v>
      </c>
      <c r="CF167" s="4">
        <f t="shared" si="47"/>
        <v>169.5</v>
      </c>
      <c r="CG167" s="4">
        <f t="shared" si="48"/>
        <v>-1.89</v>
      </c>
      <c r="CJ167" s="4">
        <f t="shared" si="49"/>
        <v>0</v>
      </c>
      <c r="CK167" s="13" t="str">
        <f t="shared" si="71"/>
        <v/>
      </c>
      <c r="CL167" s="4" t="str">
        <f t="shared" si="51"/>
        <v/>
      </c>
    </row>
    <row r="168">
      <c r="A168" s="2">
        <f t="shared" si="52"/>
        <v>57</v>
      </c>
      <c r="B168" s="4">
        <f t="shared" si="2"/>
        <v>171</v>
      </c>
      <c r="C168" s="4">
        <f t="shared" si="3"/>
        <v>-1.8</v>
      </c>
      <c r="F168" s="4">
        <f t="shared" si="4"/>
        <v>0</v>
      </c>
      <c r="G168" s="13" t="str">
        <f t="shared" si="62"/>
        <v/>
      </c>
      <c r="H168" s="4" t="str">
        <f t="shared" si="6"/>
        <v/>
      </c>
      <c r="J168" s="2">
        <f t="shared" si="53"/>
        <v>57</v>
      </c>
      <c r="K168" s="29">
        <f t="shared" si="7"/>
        <v>171</v>
      </c>
      <c r="L168" s="29">
        <f t="shared" si="8"/>
        <v>-1.8</v>
      </c>
      <c r="O168" s="4">
        <f t="shared" si="9"/>
        <v>0</v>
      </c>
      <c r="P168" s="13" t="str">
        <f t="shared" si="63"/>
        <v/>
      </c>
      <c r="Q168" s="4" t="str">
        <f t="shared" si="11"/>
        <v/>
      </c>
      <c r="S168" s="2">
        <f t="shared" si="54"/>
        <v>57</v>
      </c>
      <c r="T168" s="4">
        <f t="shared" si="12"/>
        <v>171</v>
      </c>
      <c r="U168" s="4">
        <f t="shared" si="13"/>
        <v>-1.8</v>
      </c>
      <c r="V168" s="2">
        <v>149.75</v>
      </c>
      <c r="W168" s="2">
        <v>154.25</v>
      </c>
      <c r="X168" s="4">
        <f t="shared" si="14"/>
        <v>4.5</v>
      </c>
      <c r="Y168" s="13">
        <f t="shared" si="64"/>
        <v>1</v>
      </c>
      <c r="Z168" s="4">
        <f t="shared" si="16"/>
        <v>0</v>
      </c>
      <c r="AB168" s="2">
        <f t="shared" si="55"/>
        <v>57</v>
      </c>
      <c r="AC168" s="4">
        <f t="shared" si="17"/>
        <v>171</v>
      </c>
      <c r="AD168" s="4">
        <f t="shared" si="18"/>
        <v>-1.8</v>
      </c>
      <c r="AE168" s="2">
        <v>149.75</v>
      </c>
      <c r="AF168" s="2">
        <v>154.25</v>
      </c>
      <c r="AG168" s="4">
        <f t="shared" si="19"/>
        <v>4.5</v>
      </c>
      <c r="AH168" s="13">
        <f t="shared" si="65"/>
        <v>1</v>
      </c>
      <c r="AI168" s="4">
        <f t="shared" si="21"/>
        <v>0</v>
      </c>
      <c r="AK168" s="2">
        <f t="shared" si="56"/>
        <v>57</v>
      </c>
      <c r="AL168" s="4">
        <f t="shared" si="22"/>
        <v>171</v>
      </c>
      <c r="AM168" s="4">
        <f t="shared" si="23"/>
        <v>-1.8</v>
      </c>
      <c r="AN168" s="4">
        <f>149.75+1/32</f>
        <v>149.78125</v>
      </c>
      <c r="AO168" s="4">
        <f>154+3/16</f>
        <v>154.1875</v>
      </c>
      <c r="AP168" s="4">
        <f t="shared" si="24"/>
        <v>4.40625</v>
      </c>
      <c r="AQ168" s="13">
        <f t="shared" si="66"/>
        <v>1</v>
      </c>
      <c r="AR168" s="4">
        <f t="shared" si="26"/>
        <v>0</v>
      </c>
      <c r="AT168" s="2">
        <f t="shared" si="57"/>
        <v>57</v>
      </c>
      <c r="AU168" s="4">
        <f t="shared" si="27"/>
        <v>171</v>
      </c>
      <c r="AV168" s="4">
        <f t="shared" si="28"/>
        <v>-1.86</v>
      </c>
      <c r="AW168" s="2">
        <v>149.75</v>
      </c>
      <c r="AX168" s="2">
        <v>154.25</v>
      </c>
      <c r="AY168" s="4">
        <f t="shared" si="29"/>
        <v>4.5</v>
      </c>
      <c r="AZ168" s="13">
        <f t="shared" si="67"/>
        <v>1</v>
      </c>
      <c r="BA168" s="4">
        <f t="shared" si="31"/>
        <v>0</v>
      </c>
      <c r="BC168" s="2">
        <f t="shared" si="58"/>
        <v>57</v>
      </c>
      <c r="BD168" s="4">
        <f t="shared" si="32"/>
        <v>171</v>
      </c>
      <c r="BE168" s="4">
        <f t="shared" si="33"/>
        <v>-1.86</v>
      </c>
      <c r="BF168" s="2">
        <v>149.75</v>
      </c>
      <c r="BG168" s="2">
        <v>154.25</v>
      </c>
      <c r="BH168" s="4">
        <f t="shared" si="34"/>
        <v>4.5</v>
      </c>
      <c r="BI168" s="13">
        <f t="shared" si="68"/>
        <v>1</v>
      </c>
      <c r="BJ168" s="4">
        <f t="shared" si="36"/>
        <v>0</v>
      </c>
      <c r="BL168" s="2">
        <f t="shared" si="59"/>
        <v>57</v>
      </c>
      <c r="BM168" s="4">
        <f t="shared" si="37"/>
        <v>171</v>
      </c>
      <c r="BN168" s="4">
        <f t="shared" si="38"/>
        <v>-1.86</v>
      </c>
      <c r="BO168" s="2">
        <v>149.75</v>
      </c>
      <c r="BP168" s="2">
        <v>154.25</v>
      </c>
      <c r="BQ168" s="4">
        <f t="shared" si="39"/>
        <v>4.5</v>
      </c>
      <c r="BR168" s="13">
        <f t="shared" si="69"/>
        <v>1</v>
      </c>
      <c r="BS168" s="4">
        <f t="shared" si="41"/>
        <v>0</v>
      </c>
      <c r="BV168" s="2">
        <f t="shared" si="60"/>
        <v>57</v>
      </c>
      <c r="BW168" s="4">
        <f t="shared" si="42"/>
        <v>171</v>
      </c>
      <c r="BX168" s="4">
        <f t="shared" si="43"/>
        <v>-1.92</v>
      </c>
      <c r="BY168" s="2">
        <v>149.75</v>
      </c>
      <c r="BZ168" s="4">
        <f>154.125+1/32</f>
        <v>154.15625</v>
      </c>
      <c r="CA168" s="4">
        <f t="shared" si="44"/>
        <v>4.40625</v>
      </c>
      <c r="CB168" s="13">
        <f t="shared" si="70"/>
        <v>1</v>
      </c>
      <c r="CC168" s="4">
        <f t="shared" si="46"/>
        <v>0</v>
      </c>
      <c r="CE168" s="2">
        <f t="shared" si="61"/>
        <v>57</v>
      </c>
      <c r="CF168" s="4">
        <f t="shared" si="47"/>
        <v>171</v>
      </c>
      <c r="CG168" s="4">
        <f t="shared" si="48"/>
        <v>-1.92</v>
      </c>
      <c r="CH168" s="2">
        <v>149.75</v>
      </c>
      <c r="CI168" s="2">
        <v>154.25</v>
      </c>
      <c r="CJ168" s="4">
        <f t="shared" si="49"/>
        <v>4.5</v>
      </c>
      <c r="CK168" s="13">
        <f t="shared" si="71"/>
        <v>1</v>
      </c>
      <c r="CL168" s="4">
        <f t="shared" si="51"/>
        <v>0</v>
      </c>
    </row>
    <row r="169">
      <c r="A169" s="2">
        <f t="shared" si="52"/>
        <v>57.5</v>
      </c>
      <c r="B169" s="4">
        <f t="shared" si="2"/>
        <v>172.5</v>
      </c>
      <c r="C169" s="4">
        <f t="shared" si="3"/>
        <v>-1.83</v>
      </c>
      <c r="F169" s="4">
        <f t="shared" si="4"/>
        <v>0</v>
      </c>
      <c r="G169" s="13" t="str">
        <f t="shared" si="62"/>
        <v/>
      </c>
      <c r="H169" s="4" t="str">
        <f t="shared" si="6"/>
        <v/>
      </c>
      <c r="J169" s="2">
        <f t="shared" si="53"/>
        <v>57.5</v>
      </c>
      <c r="K169" s="29">
        <f t="shared" si="7"/>
        <v>172.5</v>
      </c>
      <c r="L169" s="29">
        <f t="shared" si="8"/>
        <v>-1.83</v>
      </c>
      <c r="O169" s="4">
        <f t="shared" si="9"/>
        <v>0</v>
      </c>
      <c r="P169" s="13" t="str">
        <f t="shared" si="63"/>
        <v/>
      </c>
      <c r="Q169" s="4" t="str">
        <f t="shared" si="11"/>
        <v/>
      </c>
      <c r="S169" s="2">
        <f t="shared" si="54"/>
        <v>57.5</v>
      </c>
      <c r="T169" s="4">
        <f t="shared" si="12"/>
        <v>172.5</v>
      </c>
      <c r="U169" s="4">
        <f t="shared" si="13"/>
        <v>-1.83</v>
      </c>
      <c r="X169" s="4">
        <f t="shared" si="14"/>
        <v>0</v>
      </c>
      <c r="Y169" s="13" t="str">
        <f t="shared" si="64"/>
        <v/>
      </c>
      <c r="Z169" s="4" t="str">
        <f t="shared" si="16"/>
        <v/>
      </c>
      <c r="AB169" s="2">
        <f t="shared" si="55"/>
        <v>57.5</v>
      </c>
      <c r="AC169" s="4">
        <f t="shared" si="17"/>
        <v>172.5</v>
      </c>
      <c r="AD169" s="4">
        <f t="shared" si="18"/>
        <v>-1.83</v>
      </c>
      <c r="AG169" s="4">
        <f t="shared" si="19"/>
        <v>0</v>
      </c>
      <c r="AH169" s="13" t="str">
        <f t="shared" si="65"/>
        <v/>
      </c>
      <c r="AI169" s="4" t="str">
        <f t="shared" si="21"/>
        <v/>
      </c>
      <c r="AK169" s="2">
        <f t="shared" si="56"/>
        <v>57.5</v>
      </c>
      <c r="AL169" s="4">
        <f t="shared" si="22"/>
        <v>172.5</v>
      </c>
      <c r="AM169" s="4">
        <f t="shared" si="23"/>
        <v>-1.83</v>
      </c>
      <c r="AP169" s="4">
        <f t="shared" si="24"/>
        <v>0</v>
      </c>
      <c r="AQ169" s="13" t="str">
        <f t="shared" si="66"/>
        <v/>
      </c>
      <c r="AR169" s="4" t="str">
        <f t="shared" si="26"/>
        <v/>
      </c>
      <c r="AT169" s="2">
        <f t="shared" si="57"/>
        <v>57.5</v>
      </c>
      <c r="AU169" s="4">
        <f t="shared" si="27"/>
        <v>172.5</v>
      </c>
      <c r="AV169" s="4">
        <f t="shared" si="28"/>
        <v>-1.89</v>
      </c>
      <c r="AY169" s="4">
        <f t="shared" si="29"/>
        <v>0</v>
      </c>
      <c r="AZ169" s="13" t="str">
        <f t="shared" si="67"/>
        <v/>
      </c>
      <c r="BA169" s="4" t="str">
        <f t="shared" si="31"/>
        <v/>
      </c>
      <c r="BC169" s="2">
        <f t="shared" si="58"/>
        <v>57.5</v>
      </c>
      <c r="BD169" s="4">
        <f t="shared" si="32"/>
        <v>172.5</v>
      </c>
      <c r="BE169" s="4">
        <f t="shared" si="33"/>
        <v>-1.89</v>
      </c>
      <c r="BH169" s="4">
        <f t="shared" si="34"/>
        <v>0</v>
      </c>
      <c r="BI169" s="13" t="str">
        <f t="shared" si="68"/>
        <v/>
      </c>
      <c r="BJ169" s="4" t="str">
        <f t="shared" si="36"/>
        <v/>
      </c>
      <c r="BL169" s="2">
        <f t="shared" si="59"/>
        <v>57.5</v>
      </c>
      <c r="BM169" s="4">
        <f t="shared" si="37"/>
        <v>172.5</v>
      </c>
      <c r="BN169" s="4">
        <f t="shared" si="38"/>
        <v>-1.89</v>
      </c>
      <c r="BQ169" s="4">
        <f t="shared" si="39"/>
        <v>0</v>
      </c>
      <c r="BR169" s="13" t="str">
        <f t="shared" si="69"/>
        <v/>
      </c>
      <c r="BS169" s="4" t="str">
        <f t="shared" si="41"/>
        <v/>
      </c>
      <c r="BV169" s="2">
        <f t="shared" si="60"/>
        <v>57.5</v>
      </c>
      <c r="BW169" s="4">
        <f t="shared" si="42"/>
        <v>172.5</v>
      </c>
      <c r="BX169" s="4">
        <f t="shared" si="43"/>
        <v>-1.95</v>
      </c>
      <c r="CA169" s="4">
        <f t="shared" si="44"/>
        <v>0</v>
      </c>
      <c r="CB169" s="13" t="str">
        <f t="shared" si="70"/>
        <v/>
      </c>
      <c r="CC169" s="4" t="str">
        <f t="shared" si="46"/>
        <v/>
      </c>
      <c r="CE169" s="2">
        <f t="shared" si="61"/>
        <v>57.5</v>
      </c>
      <c r="CF169" s="4">
        <f t="shared" si="47"/>
        <v>172.5</v>
      </c>
      <c r="CG169" s="4">
        <f t="shared" si="48"/>
        <v>-1.95</v>
      </c>
      <c r="CJ169" s="4">
        <f t="shared" si="49"/>
        <v>0</v>
      </c>
      <c r="CK169" s="13" t="str">
        <f t="shared" si="71"/>
        <v/>
      </c>
      <c r="CL169" s="4" t="str">
        <f t="shared" si="51"/>
        <v/>
      </c>
    </row>
    <row r="170">
      <c r="A170" s="2">
        <f t="shared" si="52"/>
        <v>58</v>
      </c>
      <c r="B170" s="4">
        <f t="shared" si="2"/>
        <v>174</v>
      </c>
      <c r="C170" s="4">
        <f t="shared" si="3"/>
        <v>-1.86</v>
      </c>
      <c r="F170" s="4">
        <f t="shared" si="4"/>
        <v>0</v>
      </c>
      <c r="G170" s="13" t="str">
        <f t="shared" si="62"/>
        <v/>
      </c>
      <c r="H170" s="4" t="str">
        <f t="shared" si="6"/>
        <v/>
      </c>
      <c r="J170" s="2">
        <f t="shared" si="53"/>
        <v>58</v>
      </c>
      <c r="K170" s="29">
        <f t="shared" si="7"/>
        <v>174</v>
      </c>
      <c r="L170" s="29">
        <f t="shared" si="8"/>
        <v>-1.86</v>
      </c>
      <c r="O170" s="4">
        <f t="shared" si="9"/>
        <v>0</v>
      </c>
      <c r="P170" s="13" t="str">
        <f t="shared" si="63"/>
        <v/>
      </c>
      <c r="Q170" s="4" t="str">
        <f t="shared" si="11"/>
        <v/>
      </c>
      <c r="S170" s="2">
        <f t="shared" si="54"/>
        <v>58</v>
      </c>
      <c r="T170" s="4">
        <f t="shared" si="12"/>
        <v>174</v>
      </c>
      <c r="U170" s="4">
        <f t="shared" si="13"/>
        <v>-1.86</v>
      </c>
      <c r="V170" s="2">
        <v>149.75</v>
      </c>
      <c r="W170" s="2">
        <v>154.25</v>
      </c>
      <c r="X170" s="4">
        <f t="shared" si="14"/>
        <v>4.5</v>
      </c>
      <c r="Y170" s="13">
        <f t="shared" si="64"/>
        <v>1</v>
      </c>
      <c r="Z170" s="4">
        <f t="shared" si="16"/>
        <v>0</v>
      </c>
      <c r="AB170" s="2">
        <f t="shared" si="55"/>
        <v>58</v>
      </c>
      <c r="AC170" s="4">
        <f t="shared" si="17"/>
        <v>174</v>
      </c>
      <c r="AD170" s="4">
        <f t="shared" si="18"/>
        <v>-1.86</v>
      </c>
      <c r="AE170" s="4">
        <f>149.75</f>
        <v>149.75</v>
      </c>
      <c r="AF170" s="2">
        <v>154.25</v>
      </c>
      <c r="AG170" s="4">
        <f t="shared" si="19"/>
        <v>4.5</v>
      </c>
      <c r="AH170" s="13">
        <f t="shared" si="65"/>
        <v>1</v>
      </c>
      <c r="AI170" s="4">
        <f t="shared" si="21"/>
        <v>0</v>
      </c>
      <c r="AK170" s="2">
        <f t="shared" si="56"/>
        <v>58</v>
      </c>
      <c r="AL170" s="4">
        <f t="shared" si="22"/>
        <v>174</v>
      </c>
      <c r="AM170" s="4">
        <f t="shared" si="23"/>
        <v>-1.86</v>
      </c>
      <c r="AN170" s="4">
        <f>149.75+1/32</f>
        <v>149.78125</v>
      </c>
      <c r="AO170" s="4">
        <f>154+3/16</f>
        <v>154.1875</v>
      </c>
      <c r="AP170" s="4">
        <f t="shared" si="24"/>
        <v>4.40625</v>
      </c>
      <c r="AQ170" s="13">
        <f t="shared" si="66"/>
        <v>1</v>
      </c>
      <c r="AR170" s="4">
        <f t="shared" si="26"/>
        <v>0</v>
      </c>
      <c r="AT170" s="2">
        <f t="shared" si="57"/>
        <v>58</v>
      </c>
      <c r="AU170" s="4">
        <f t="shared" si="27"/>
        <v>174</v>
      </c>
      <c r="AV170" s="4">
        <f t="shared" si="28"/>
        <v>-1.92</v>
      </c>
      <c r="AW170" s="2">
        <v>149.75</v>
      </c>
      <c r="AX170" s="2">
        <v>154.25</v>
      </c>
      <c r="AY170" s="4">
        <f t="shared" si="29"/>
        <v>4.5</v>
      </c>
      <c r="AZ170" s="13">
        <f t="shared" si="67"/>
        <v>1</v>
      </c>
      <c r="BA170" s="4">
        <f t="shared" si="31"/>
        <v>0</v>
      </c>
      <c r="BC170" s="2">
        <f t="shared" si="58"/>
        <v>58</v>
      </c>
      <c r="BD170" s="4">
        <f t="shared" si="32"/>
        <v>174</v>
      </c>
      <c r="BE170" s="4">
        <f t="shared" si="33"/>
        <v>-1.92</v>
      </c>
      <c r="BF170" s="2">
        <v>149.75</v>
      </c>
      <c r="BG170" s="2">
        <v>154.25</v>
      </c>
      <c r="BH170" s="4">
        <f t="shared" si="34"/>
        <v>4.5</v>
      </c>
      <c r="BI170" s="13">
        <f t="shared" si="68"/>
        <v>1</v>
      </c>
      <c r="BJ170" s="4">
        <f t="shared" si="36"/>
        <v>0</v>
      </c>
      <c r="BL170" s="2">
        <f t="shared" si="59"/>
        <v>58</v>
      </c>
      <c r="BM170" s="4">
        <f t="shared" si="37"/>
        <v>174</v>
      </c>
      <c r="BN170" s="4">
        <f t="shared" si="38"/>
        <v>-1.92</v>
      </c>
      <c r="BO170" s="2">
        <v>149.75</v>
      </c>
      <c r="BP170" s="2">
        <v>154.25</v>
      </c>
      <c r="BQ170" s="4">
        <f t="shared" si="39"/>
        <v>4.5</v>
      </c>
      <c r="BR170" s="13">
        <f t="shared" si="69"/>
        <v>1</v>
      </c>
      <c r="BS170" s="4">
        <f t="shared" si="41"/>
        <v>0</v>
      </c>
      <c r="BV170" s="2">
        <f t="shared" si="60"/>
        <v>58</v>
      </c>
      <c r="BW170" s="4">
        <f t="shared" si="42"/>
        <v>174</v>
      </c>
      <c r="BX170" s="4">
        <f t="shared" si="43"/>
        <v>-1.98</v>
      </c>
      <c r="BY170" s="2">
        <v>149.75</v>
      </c>
      <c r="BZ170" s="4">
        <f>154.125+1/32</f>
        <v>154.15625</v>
      </c>
      <c r="CA170" s="4">
        <f t="shared" si="44"/>
        <v>4.40625</v>
      </c>
      <c r="CB170" s="13">
        <f t="shared" si="70"/>
        <v>1</v>
      </c>
      <c r="CC170" s="4">
        <f t="shared" si="46"/>
        <v>0</v>
      </c>
      <c r="CE170" s="2">
        <f t="shared" si="61"/>
        <v>58</v>
      </c>
      <c r="CF170" s="4">
        <f t="shared" si="47"/>
        <v>174</v>
      </c>
      <c r="CG170" s="4">
        <f t="shared" si="48"/>
        <v>-1.98</v>
      </c>
      <c r="CH170" s="2">
        <v>149.75</v>
      </c>
      <c r="CI170" s="2">
        <v>154.25</v>
      </c>
      <c r="CJ170" s="4">
        <f t="shared" si="49"/>
        <v>4.5</v>
      </c>
      <c r="CK170" s="13">
        <f t="shared" si="71"/>
        <v>1</v>
      </c>
      <c r="CL170" s="4">
        <f t="shared" si="51"/>
        <v>0</v>
      </c>
    </row>
    <row r="171">
      <c r="A171" s="2">
        <f t="shared" si="52"/>
        <v>58.5</v>
      </c>
      <c r="B171" s="4">
        <f t="shared" si="2"/>
        <v>175.5</v>
      </c>
      <c r="C171" s="4">
        <f t="shared" si="3"/>
        <v>-1.89</v>
      </c>
      <c r="F171" s="4">
        <f t="shared" si="4"/>
        <v>0</v>
      </c>
      <c r="G171" s="13" t="str">
        <f t="shared" si="62"/>
        <v/>
      </c>
      <c r="H171" s="4" t="str">
        <f t="shared" si="6"/>
        <v/>
      </c>
      <c r="J171" s="2">
        <f t="shared" si="53"/>
        <v>58.5</v>
      </c>
      <c r="K171" s="29">
        <f t="shared" si="7"/>
        <v>175.5</v>
      </c>
      <c r="L171" s="29">
        <f t="shared" si="8"/>
        <v>-1.89</v>
      </c>
      <c r="O171" s="4">
        <f t="shared" si="9"/>
        <v>0</v>
      </c>
      <c r="P171" s="13" t="str">
        <f t="shared" si="63"/>
        <v/>
      </c>
      <c r="Q171" s="4" t="str">
        <f t="shared" si="11"/>
        <v/>
      </c>
      <c r="S171" s="2">
        <f t="shared" si="54"/>
        <v>58.5</v>
      </c>
      <c r="T171" s="4">
        <f t="shared" si="12"/>
        <v>175.5</v>
      </c>
      <c r="U171" s="4">
        <f t="shared" si="13"/>
        <v>-1.89</v>
      </c>
      <c r="X171" s="4">
        <f t="shared" si="14"/>
        <v>0</v>
      </c>
      <c r="Y171" s="13" t="str">
        <f t="shared" si="64"/>
        <v/>
      </c>
      <c r="Z171" s="4" t="str">
        <f t="shared" si="16"/>
        <v/>
      </c>
      <c r="AB171" s="2">
        <f t="shared" si="55"/>
        <v>58.5</v>
      </c>
      <c r="AC171" s="4">
        <f t="shared" si="17"/>
        <v>175.5</v>
      </c>
      <c r="AD171" s="4">
        <f t="shared" si="18"/>
        <v>-1.89</v>
      </c>
      <c r="AG171" s="4">
        <f t="shared" si="19"/>
        <v>0</v>
      </c>
      <c r="AH171" s="13" t="str">
        <f t="shared" si="65"/>
        <v/>
      </c>
      <c r="AI171" s="4" t="str">
        <f t="shared" si="21"/>
        <v/>
      </c>
      <c r="AK171" s="2">
        <f t="shared" si="56"/>
        <v>58.5</v>
      </c>
      <c r="AL171" s="4">
        <f t="shared" si="22"/>
        <v>175.5</v>
      </c>
      <c r="AM171" s="4">
        <f t="shared" si="23"/>
        <v>-1.89</v>
      </c>
      <c r="AP171" s="4">
        <f t="shared" si="24"/>
        <v>0</v>
      </c>
      <c r="AQ171" s="13" t="str">
        <f t="shared" si="66"/>
        <v/>
      </c>
      <c r="AR171" s="4" t="str">
        <f t="shared" si="26"/>
        <v/>
      </c>
      <c r="AT171" s="2">
        <f t="shared" si="57"/>
        <v>58.5</v>
      </c>
      <c r="AU171" s="4">
        <f t="shared" si="27"/>
        <v>175.5</v>
      </c>
      <c r="AV171" s="4">
        <f t="shared" si="28"/>
        <v>-1.95</v>
      </c>
      <c r="AY171" s="4">
        <f t="shared" si="29"/>
        <v>0</v>
      </c>
      <c r="AZ171" s="13" t="str">
        <f t="shared" si="67"/>
        <v/>
      </c>
      <c r="BA171" s="4" t="str">
        <f t="shared" si="31"/>
        <v/>
      </c>
      <c r="BC171" s="2">
        <f t="shared" si="58"/>
        <v>58.5</v>
      </c>
      <c r="BD171" s="4">
        <f t="shared" si="32"/>
        <v>175.5</v>
      </c>
      <c r="BE171" s="4">
        <f t="shared" si="33"/>
        <v>-1.95</v>
      </c>
      <c r="BH171" s="4">
        <f t="shared" si="34"/>
        <v>0</v>
      </c>
      <c r="BI171" s="13" t="str">
        <f t="shared" si="68"/>
        <v/>
      </c>
      <c r="BJ171" s="4" t="str">
        <f t="shared" si="36"/>
        <v/>
      </c>
      <c r="BL171" s="2">
        <f t="shared" si="59"/>
        <v>58.5</v>
      </c>
      <c r="BM171" s="4">
        <f t="shared" si="37"/>
        <v>175.5</v>
      </c>
      <c r="BN171" s="4">
        <f t="shared" si="38"/>
        <v>-1.95</v>
      </c>
      <c r="BQ171" s="4">
        <f t="shared" si="39"/>
        <v>0</v>
      </c>
      <c r="BR171" s="13" t="str">
        <f t="shared" si="69"/>
        <v/>
      </c>
      <c r="BS171" s="4" t="str">
        <f t="shared" si="41"/>
        <v/>
      </c>
      <c r="BV171" s="2">
        <f t="shared" si="60"/>
        <v>58.5</v>
      </c>
      <c r="BW171" s="4">
        <f t="shared" si="42"/>
        <v>175.5</v>
      </c>
      <c r="BX171" s="4">
        <f t="shared" si="43"/>
        <v>-2.01</v>
      </c>
      <c r="CA171" s="4">
        <f t="shared" si="44"/>
        <v>0</v>
      </c>
      <c r="CB171" s="13" t="str">
        <f t="shared" si="70"/>
        <v/>
      </c>
      <c r="CC171" s="4" t="str">
        <f t="shared" si="46"/>
        <v/>
      </c>
      <c r="CE171" s="2">
        <f t="shared" si="61"/>
        <v>58.5</v>
      </c>
      <c r="CF171" s="4">
        <f t="shared" si="47"/>
        <v>175.5</v>
      </c>
      <c r="CG171" s="4">
        <f t="shared" si="48"/>
        <v>-2.01</v>
      </c>
      <c r="CJ171" s="4">
        <f t="shared" si="49"/>
        <v>0</v>
      </c>
      <c r="CK171" s="13" t="str">
        <f t="shared" si="71"/>
        <v/>
      </c>
      <c r="CL171" s="4" t="str">
        <f t="shared" si="51"/>
        <v/>
      </c>
    </row>
    <row r="172">
      <c r="A172" s="2">
        <f t="shared" si="52"/>
        <v>59</v>
      </c>
      <c r="B172" s="4">
        <f t="shared" si="2"/>
        <v>177</v>
      </c>
      <c r="C172" s="4">
        <f t="shared" si="3"/>
        <v>-1.92</v>
      </c>
      <c r="F172" s="4">
        <f t="shared" si="4"/>
        <v>0</v>
      </c>
      <c r="G172" s="13" t="str">
        <f t="shared" si="62"/>
        <v/>
      </c>
      <c r="H172" s="4" t="str">
        <f t="shared" si="6"/>
        <v/>
      </c>
      <c r="J172" s="2">
        <f t="shared" si="53"/>
        <v>59</v>
      </c>
      <c r="K172" s="29">
        <f t="shared" si="7"/>
        <v>177</v>
      </c>
      <c r="L172" s="29">
        <f t="shared" si="8"/>
        <v>-1.92</v>
      </c>
      <c r="O172" s="4">
        <f t="shared" si="9"/>
        <v>0</v>
      </c>
      <c r="P172" s="13" t="str">
        <f t="shared" si="63"/>
        <v/>
      </c>
      <c r="Q172" s="4" t="str">
        <f t="shared" si="11"/>
        <v/>
      </c>
      <c r="S172" s="2">
        <f t="shared" si="54"/>
        <v>59</v>
      </c>
      <c r="T172" s="4">
        <f t="shared" si="12"/>
        <v>177</v>
      </c>
      <c r="U172" s="4">
        <f t="shared" si="13"/>
        <v>-1.92</v>
      </c>
      <c r="V172" s="2">
        <v>149.75</v>
      </c>
      <c r="W172" s="2">
        <v>154.25</v>
      </c>
      <c r="X172" s="4">
        <f t="shared" si="14"/>
        <v>4.5</v>
      </c>
      <c r="Y172" s="13">
        <f t="shared" si="64"/>
        <v>1</v>
      </c>
      <c r="Z172" s="4">
        <f t="shared" si="16"/>
        <v>0</v>
      </c>
      <c r="AB172" s="2">
        <f t="shared" si="55"/>
        <v>59</v>
      </c>
      <c r="AC172" s="4">
        <f t="shared" si="17"/>
        <v>177</v>
      </c>
      <c r="AD172" s="4">
        <f t="shared" si="18"/>
        <v>-1.92</v>
      </c>
      <c r="AE172" s="4">
        <f>149.75</f>
        <v>149.75</v>
      </c>
      <c r="AF172" s="2">
        <v>154.25</v>
      </c>
      <c r="AG172" s="4">
        <f t="shared" si="19"/>
        <v>4.5</v>
      </c>
      <c r="AH172" s="13">
        <f t="shared" si="65"/>
        <v>1</v>
      </c>
      <c r="AI172" s="4">
        <f t="shared" si="21"/>
        <v>0</v>
      </c>
      <c r="AK172" s="2">
        <f t="shared" si="56"/>
        <v>59</v>
      </c>
      <c r="AL172" s="4">
        <f t="shared" si="22"/>
        <v>177</v>
      </c>
      <c r="AM172" s="4">
        <f t="shared" si="23"/>
        <v>-1.92</v>
      </c>
      <c r="AN172" s="4">
        <f>149.75+1/32</f>
        <v>149.78125</v>
      </c>
      <c r="AO172" s="4">
        <f>154+3/16</f>
        <v>154.1875</v>
      </c>
      <c r="AP172" s="4">
        <f t="shared" si="24"/>
        <v>4.40625</v>
      </c>
      <c r="AQ172" s="13">
        <f t="shared" si="66"/>
        <v>1</v>
      </c>
      <c r="AR172" s="4">
        <f t="shared" si="26"/>
        <v>0</v>
      </c>
      <c r="AT172" s="2">
        <f t="shared" si="57"/>
        <v>59</v>
      </c>
      <c r="AU172" s="4">
        <f t="shared" si="27"/>
        <v>177</v>
      </c>
      <c r="AV172" s="4">
        <f t="shared" si="28"/>
        <v>-1.98</v>
      </c>
      <c r="AW172" s="2">
        <v>149.75</v>
      </c>
      <c r="AX172" s="2">
        <v>154.25</v>
      </c>
      <c r="AY172" s="4">
        <f t="shared" si="29"/>
        <v>4.5</v>
      </c>
      <c r="AZ172" s="13">
        <f t="shared" si="67"/>
        <v>1</v>
      </c>
      <c r="BA172" s="4">
        <f t="shared" si="31"/>
        <v>0</v>
      </c>
      <c r="BC172" s="2">
        <f t="shared" si="58"/>
        <v>59</v>
      </c>
      <c r="BD172" s="4">
        <f t="shared" si="32"/>
        <v>177</v>
      </c>
      <c r="BE172" s="4">
        <f t="shared" si="33"/>
        <v>-1.98</v>
      </c>
      <c r="BF172" s="2">
        <v>149.75</v>
      </c>
      <c r="BG172" s="2">
        <v>154.25</v>
      </c>
      <c r="BH172" s="4">
        <f t="shared" si="34"/>
        <v>4.5</v>
      </c>
      <c r="BI172" s="13">
        <f t="shared" si="68"/>
        <v>1</v>
      </c>
      <c r="BJ172" s="4">
        <f t="shared" si="36"/>
        <v>0</v>
      </c>
      <c r="BL172" s="2">
        <f t="shared" si="59"/>
        <v>59</v>
      </c>
      <c r="BM172" s="4">
        <f t="shared" si="37"/>
        <v>177</v>
      </c>
      <c r="BN172" s="4">
        <f t="shared" si="38"/>
        <v>-1.98</v>
      </c>
      <c r="BO172" s="2">
        <v>149.75</v>
      </c>
      <c r="BP172" s="2">
        <v>154.25</v>
      </c>
      <c r="BQ172" s="4">
        <f t="shared" si="39"/>
        <v>4.5</v>
      </c>
      <c r="BR172" s="13">
        <f t="shared" si="69"/>
        <v>1</v>
      </c>
      <c r="BS172" s="4">
        <f t="shared" si="41"/>
        <v>0</v>
      </c>
      <c r="BV172" s="2">
        <f t="shared" si="60"/>
        <v>59</v>
      </c>
      <c r="BW172" s="4">
        <f t="shared" si="42"/>
        <v>177</v>
      </c>
      <c r="BX172" s="4">
        <f t="shared" si="43"/>
        <v>-2.04</v>
      </c>
      <c r="BY172" s="2">
        <v>149.75</v>
      </c>
      <c r="BZ172" s="4">
        <f>154.125+1/32</f>
        <v>154.15625</v>
      </c>
      <c r="CA172" s="4">
        <f t="shared" si="44"/>
        <v>4.40625</v>
      </c>
      <c r="CB172" s="13">
        <f t="shared" si="70"/>
        <v>1</v>
      </c>
      <c r="CC172" s="4">
        <f t="shared" si="46"/>
        <v>0</v>
      </c>
      <c r="CE172" s="2">
        <f t="shared" si="61"/>
        <v>59</v>
      </c>
      <c r="CF172" s="4">
        <f t="shared" si="47"/>
        <v>177</v>
      </c>
      <c r="CG172" s="4">
        <f t="shared" si="48"/>
        <v>-2.04</v>
      </c>
      <c r="CH172" s="2">
        <v>149.75</v>
      </c>
      <c r="CI172" s="2">
        <v>154.25</v>
      </c>
      <c r="CJ172" s="4">
        <f t="shared" si="49"/>
        <v>4.5</v>
      </c>
      <c r="CK172" s="13">
        <f t="shared" si="71"/>
        <v>1</v>
      </c>
      <c r="CL172" s="4">
        <f t="shared" si="51"/>
        <v>0</v>
      </c>
    </row>
    <row r="173">
      <c r="A173" s="2">
        <f t="shared" si="52"/>
        <v>59.5</v>
      </c>
      <c r="B173" s="4">
        <f t="shared" si="2"/>
        <v>178.5</v>
      </c>
      <c r="C173" s="4">
        <f t="shared" si="3"/>
        <v>-1.95</v>
      </c>
      <c r="F173" s="4">
        <f t="shared" si="4"/>
        <v>0</v>
      </c>
      <c r="G173" s="13" t="str">
        <f t="shared" si="62"/>
        <v/>
      </c>
      <c r="H173" s="4" t="str">
        <f t="shared" si="6"/>
        <v/>
      </c>
      <c r="J173" s="2">
        <f t="shared" si="53"/>
        <v>59.5</v>
      </c>
      <c r="K173" s="29">
        <f t="shared" si="7"/>
        <v>178.5</v>
      </c>
      <c r="L173" s="29">
        <f t="shared" si="8"/>
        <v>-1.95</v>
      </c>
      <c r="O173" s="4">
        <f t="shared" si="9"/>
        <v>0</v>
      </c>
      <c r="P173" s="13" t="str">
        <f t="shared" si="63"/>
        <v/>
      </c>
      <c r="Q173" s="4" t="str">
        <f t="shared" si="11"/>
        <v/>
      </c>
      <c r="S173" s="2">
        <f t="shared" si="54"/>
        <v>59.5</v>
      </c>
      <c r="T173" s="4">
        <f t="shared" si="12"/>
        <v>178.5</v>
      </c>
      <c r="U173" s="4">
        <f t="shared" si="13"/>
        <v>-1.95</v>
      </c>
      <c r="X173" s="4">
        <f t="shared" si="14"/>
        <v>0</v>
      </c>
      <c r="Y173" s="13" t="str">
        <f t="shared" si="64"/>
        <v/>
      </c>
      <c r="Z173" s="4" t="str">
        <f t="shared" si="16"/>
        <v/>
      </c>
      <c r="AB173" s="2">
        <f t="shared" si="55"/>
        <v>59.5</v>
      </c>
      <c r="AC173" s="4">
        <f t="shared" si="17"/>
        <v>178.5</v>
      </c>
      <c r="AD173" s="4">
        <f t="shared" si="18"/>
        <v>-1.95</v>
      </c>
      <c r="AG173" s="4">
        <f t="shared" si="19"/>
        <v>0</v>
      </c>
      <c r="AH173" s="13" t="str">
        <f t="shared" si="65"/>
        <v/>
      </c>
      <c r="AI173" s="4" t="str">
        <f t="shared" si="21"/>
        <v/>
      </c>
      <c r="AK173" s="2">
        <f t="shared" si="56"/>
        <v>59.5</v>
      </c>
      <c r="AL173" s="4">
        <f t="shared" si="22"/>
        <v>178.5</v>
      </c>
      <c r="AM173" s="4">
        <f t="shared" si="23"/>
        <v>-1.95</v>
      </c>
      <c r="AP173" s="4">
        <f t="shared" si="24"/>
        <v>0</v>
      </c>
      <c r="AQ173" s="13" t="str">
        <f t="shared" si="66"/>
        <v/>
      </c>
      <c r="AR173" s="4" t="str">
        <f t="shared" si="26"/>
        <v/>
      </c>
      <c r="AT173" s="2">
        <f t="shared" si="57"/>
        <v>59.5</v>
      </c>
      <c r="AU173" s="4">
        <f t="shared" si="27"/>
        <v>178.5</v>
      </c>
      <c r="AV173" s="4">
        <f t="shared" si="28"/>
        <v>-2.01</v>
      </c>
      <c r="AY173" s="4">
        <f t="shared" si="29"/>
        <v>0</v>
      </c>
      <c r="AZ173" s="13" t="str">
        <f t="shared" si="67"/>
        <v/>
      </c>
      <c r="BA173" s="4" t="str">
        <f t="shared" si="31"/>
        <v/>
      </c>
      <c r="BC173" s="2">
        <f t="shared" si="58"/>
        <v>59.5</v>
      </c>
      <c r="BD173" s="4">
        <f t="shared" si="32"/>
        <v>178.5</v>
      </c>
      <c r="BE173" s="4">
        <f t="shared" si="33"/>
        <v>-2.01</v>
      </c>
      <c r="BH173" s="4">
        <f t="shared" si="34"/>
        <v>0</v>
      </c>
      <c r="BI173" s="13" t="str">
        <f t="shared" si="68"/>
        <v/>
      </c>
      <c r="BJ173" s="4" t="str">
        <f t="shared" si="36"/>
        <v/>
      </c>
      <c r="BL173" s="2">
        <f t="shared" si="59"/>
        <v>59.5</v>
      </c>
      <c r="BM173" s="4">
        <f t="shared" si="37"/>
        <v>178.5</v>
      </c>
      <c r="BN173" s="4">
        <f t="shared" si="38"/>
        <v>-2.01</v>
      </c>
      <c r="BQ173" s="4">
        <f t="shared" si="39"/>
        <v>0</v>
      </c>
      <c r="BR173" s="13" t="str">
        <f t="shared" si="69"/>
        <v/>
      </c>
      <c r="BS173" s="4" t="str">
        <f t="shared" si="41"/>
        <v/>
      </c>
      <c r="BV173" s="2">
        <f t="shared" si="60"/>
        <v>59.5</v>
      </c>
      <c r="BW173" s="4">
        <f t="shared" si="42"/>
        <v>178.5</v>
      </c>
      <c r="BX173" s="4">
        <f t="shared" si="43"/>
        <v>-2.07</v>
      </c>
      <c r="CA173" s="4">
        <f t="shared" si="44"/>
        <v>0</v>
      </c>
      <c r="CB173" s="13" t="str">
        <f t="shared" si="70"/>
        <v/>
      </c>
      <c r="CC173" s="4" t="str">
        <f t="shared" si="46"/>
        <v/>
      </c>
      <c r="CE173" s="2">
        <f t="shared" si="61"/>
        <v>59.5</v>
      </c>
      <c r="CF173" s="4">
        <f t="shared" si="47"/>
        <v>178.5</v>
      </c>
      <c r="CG173" s="4">
        <f t="shared" si="48"/>
        <v>-2.07</v>
      </c>
      <c r="CJ173" s="4">
        <f t="shared" si="49"/>
        <v>0</v>
      </c>
      <c r="CK173" s="13" t="str">
        <f t="shared" si="71"/>
        <v/>
      </c>
      <c r="CL173" s="4" t="str">
        <f t="shared" si="51"/>
        <v/>
      </c>
    </row>
    <row r="174">
      <c r="A174" s="2">
        <f t="shared" si="52"/>
        <v>60</v>
      </c>
      <c r="B174" s="4">
        <f t="shared" si="2"/>
        <v>180</v>
      </c>
      <c r="C174" s="4">
        <f t="shared" si="3"/>
        <v>-1.98</v>
      </c>
      <c r="F174" s="4">
        <f t="shared" si="4"/>
        <v>0</v>
      </c>
      <c r="G174" s="13" t="str">
        <f t="shared" si="62"/>
        <v/>
      </c>
      <c r="H174" s="4" t="str">
        <f t="shared" si="6"/>
        <v/>
      </c>
      <c r="J174" s="2">
        <f t="shared" si="53"/>
        <v>60</v>
      </c>
      <c r="K174" s="29">
        <f t="shared" si="7"/>
        <v>180</v>
      </c>
      <c r="L174" s="29">
        <f t="shared" si="8"/>
        <v>-1.98</v>
      </c>
      <c r="O174" s="4">
        <f t="shared" si="9"/>
        <v>0</v>
      </c>
      <c r="P174" s="13" t="str">
        <f t="shared" si="63"/>
        <v/>
      </c>
      <c r="Q174" s="4" t="str">
        <f t="shared" si="11"/>
        <v/>
      </c>
      <c r="S174" s="2">
        <f t="shared" si="54"/>
        <v>60</v>
      </c>
      <c r="T174" s="4">
        <f t="shared" si="12"/>
        <v>180</v>
      </c>
      <c r="U174" s="4">
        <f t="shared" si="13"/>
        <v>-1.98</v>
      </c>
      <c r="V174" s="2">
        <v>149.75</v>
      </c>
      <c r="W174" s="2">
        <v>154.25</v>
      </c>
      <c r="X174" s="4">
        <f t="shared" si="14"/>
        <v>4.5</v>
      </c>
      <c r="Y174" s="13">
        <f t="shared" si="64"/>
        <v>1</v>
      </c>
      <c r="Z174" s="4">
        <f t="shared" si="16"/>
        <v>0</v>
      </c>
      <c r="AB174" s="2">
        <f t="shared" si="55"/>
        <v>60</v>
      </c>
      <c r="AC174" s="4">
        <f t="shared" si="17"/>
        <v>180</v>
      </c>
      <c r="AD174" s="4">
        <f t="shared" si="18"/>
        <v>-1.98</v>
      </c>
      <c r="AE174" s="2">
        <v>149.75</v>
      </c>
      <c r="AF174" s="2">
        <v>154.25</v>
      </c>
      <c r="AG174" s="4">
        <f t="shared" si="19"/>
        <v>4.5</v>
      </c>
      <c r="AH174" s="13">
        <f t="shared" si="65"/>
        <v>1</v>
      </c>
      <c r="AI174" s="4">
        <f t="shared" si="21"/>
        <v>0</v>
      </c>
      <c r="AK174" s="2">
        <f t="shared" si="56"/>
        <v>60</v>
      </c>
      <c r="AL174" s="4">
        <f t="shared" si="22"/>
        <v>180</v>
      </c>
      <c r="AM174" s="4">
        <f t="shared" si="23"/>
        <v>-1.98</v>
      </c>
      <c r="AN174" s="4">
        <f>149.75+1/32</f>
        <v>149.78125</v>
      </c>
      <c r="AO174" s="4">
        <f>154+3/16</f>
        <v>154.1875</v>
      </c>
      <c r="AP174" s="4">
        <f t="shared" si="24"/>
        <v>4.40625</v>
      </c>
      <c r="AQ174" s="13">
        <f t="shared" si="66"/>
        <v>1</v>
      </c>
      <c r="AR174" s="4">
        <f t="shared" si="26"/>
        <v>0</v>
      </c>
      <c r="AT174" s="2">
        <f t="shared" si="57"/>
        <v>60</v>
      </c>
      <c r="AU174" s="4">
        <f t="shared" si="27"/>
        <v>180</v>
      </c>
      <c r="AV174" s="4">
        <f t="shared" si="28"/>
        <v>-2.04</v>
      </c>
      <c r="AW174" s="2">
        <v>149.75</v>
      </c>
      <c r="AX174" s="2">
        <v>154.25</v>
      </c>
      <c r="AY174" s="4">
        <f t="shared" si="29"/>
        <v>4.5</v>
      </c>
      <c r="AZ174" s="13">
        <f t="shared" si="67"/>
        <v>1</v>
      </c>
      <c r="BA174" s="4">
        <f t="shared" si="31"/>
        <v>0</v>
      </c>
      <c r="BC174" s="2">
        <f t="shared" si="58"/>
        <v>60</v>
      </c>
      <c r="BD174" s="4">
        <f t="shared" si="32"/>
        <v>180</v>
      </c>
      <c r="BE174" s="4">
        <f t="shared" si="33"/>
        <v>-2.04</v>
      </c>
      <c r="BF174" s="2">
        <v>149.75</v>
      </c>
      <c r="BG174" s="2">
        <v>154.25</v>
      </c>
      <c r="BH174" s="4">
        <f t="shared" si="34"/>
        <v>4.5</v>
      </c>
      <c r="BI174" s="13">
        <f t="shared" si="68"/>
        <v>1</v>
      </c>
      <c r="BJ174" s="4">
        <f t="shared" si="36"/>
        <v>0</v>
      </c>
      <c r="BL174" s="2">
        <f t="shared" si="59"/>
        <v>60</v>
      </c>
      <c r="BM174" s="4">
        <f t="shared" si="37"/>
        <v>180</v>
      </c>
      <c r="BN174" s="4">
        <f t="shared" si="38"/>
        <v>-2.04</v>
      </c>
      <c r="BO174" s="2">
        <v>149.75</v>
      </c>
      <c r="BP174" s="2">
        <v>154.25</v>
      </c>
      <c r="BQ174" s="4">
        <f t="shared" si="39"/>
        <v>4.5</v>
      </c>
      <c r="BR174" s="13">
        <f t="shared" si="69"/>
        <v>1</v>
      </c>
      <c r="BS174" s="4">
        <f t="shared" si="41"/>
        <v>0</v>
      </c>
      <c r="BV174" s="2">
        <f t="shared" si="60"/>
        <v>60</v>
      </c>
      <c r="BW174" s="4">
        <f t="shared" si="42"/>
        <v>180</v>
      </c>
      <c r="BX174" s="4">
        <f t="shared" si="43"/>
        <v>-2.1</v>
      </c>
      <c r="BY174" s="2">
        <v>149.75</v>
      </c>
      <c r="BZ174" s="4">
        <f>154.125+1/32</f>
        <v>154.15625</v>
      </c>
      <c r="CA174" s="4">
        <f t="shared" si="44"/>
        <v>4.40625</v>
      </c>
      <c r="CB174" s="13">
        <f t="shared" si="70"/>
        <v>1</v>
      </c>
      <c r="CC174" s="4">
        <f t="shared" si="46"/>
        <v>0</v>
      </c>
      <c r="CE174" s="2">
        <f t="shared" si="61"/>
        <v>60</v>
      </c>
      <c r="CF174" s="4">
        <f t="shared" si="47"/>
        <v>180</v>
      </c>
      <c r="CG174" s="4">
        <f t="shared" si="48"/>
        <v>-2.1</v>
      </c>
      <c r="CH174" s="2">
        <v>149.75</v>
      </c>
      <c r="CI174" s="2">
        <v>154.25</v>
      </c>
      <c r="CJ174" s="4">
        <f t="shared" si="49"/>
        <v>4.5</v>
      </c>
      <c r="CK174" s="13">
        <f t="shared" si="71"/>
        <v>1</v>
      </c>
      <c r="CL174" s="4">
        <f t="shared" si="51"/>
        <v>0</v>
      </c>
    </row>
    <row r="175">
      <c r="BC175" s="2">
        <f t="shared" si="58"/>
        <v>60.5</v>
      </c>
      <c r="BD175" s="4">
        <f t="shared" ref="BD175:BD196" si="72">BC175*0.1</f>
        <v>6.05</v>
      </c>
      <c r="BE175" s="4">
        <f t="shared" ref="BE175:BE196" si="73">convert(BD$22-BD175,"in","mm")/($B$3*10)</f>
        <v>36.5506</v>
      </c>
      <c r="BH175" s="4">
        <f t="shared" si="34"/>
        <v>0</v>
      </c>
      <c r="BL175" s="2">
        <f t="shared" si="59"/>
        <v>60.5</v>
      </c>
      <c r="BM175" s="4">
        <f t="shared" ref="BM175:BM187" si="74">BL175*0.1</f>
        <v>6.05</v>
      </c>
      <c r="BN175" s="4">
        <f t="shared" ref="BN175:BN187" si="75">convert(BM$22-BM175,"in","mm")/($B$3*10)</f>
        <v>36.5506</v>
      </c>
      <c r="BQ175" s="4">
        <f t="shared" si="39"/>
        <v>0</v>
      </c>
    </row>
    <row r="176">
      <c r="BC176" s="2">
        <f t="shared" si="58"/>
        <v>61</v>
      </c>
      <c r="BD176" s="4">
        <f t="shared" si="72"/>
        <v>6.1</v>
      </c>
      <c r="BE176" s="4">
        <f t="shared" si="73"/>
        <v>36.5252</v>
      </c>
      <c r="BF176" s="2">
        <v>149.75</v>
      </c>
      <c r="BG176" s="2">
        <v>154.25</v>
      </c>
      <c r="BH176" s="4">
        <f t="shared" si="34"/>
        <v>4.5</v>
      </c>
      <c r="BL176" s="2">
        <f t="shared" si="59"/>
        <v>61</v>
      </c>
      <c r="BM176" s="4">
        <f t="shared" si="74"/>
        <v>6.1</v>
      </c>
      <c r="BN176" s="4">
        <f t="shared" si="75"/>
        <v>36.5252</v>
      </c>
      <c r="BO176" s="2">
        <v>149.75</v>
      </c>
      <c r="BP176" s="2">
        <v>154.25</v>
      </c>
      <c r="BQ176" s="4">
        <f t="shared" si="39"/>
        <v>4.5</v>
      </c>
    </row>
    <row r="177">
      <c r="BC177" s="2">
        <f t="shared" si="58"/>
        <v>61.5</v>
      </c>
      <c r="BD177" s="4">
        <f t="shared" si="72"/>
        <v>6.15</v>
      </c>
      <c r="BE177" s="4">
        <f t="shared" si="73"/>
        <v>36.4998</v>
      </c>
      <c r="BH177" s="4">
        <f t="shared" si="34"/>
        <v>0</v>
      </c>
      <c r="BL177" s="2">
        <f t="shared" si="59"/>
        <v>61.5</v>
      </c>
      <c r="BM177" s="4">
        <f t="shared" si="74"/>
        <v>6.15</v>
      </c>
      <c r="BN177" s="4">
        <f t="shared" si="75"/>
        <v>36.4998</v>
      </c>
      <c r="BQ177" s="4">
        <f t="shared" si="39"/>
        <v>0</v>
      </c>
    </row>
    <row r="178">
      <c r="BC178" s="2">
        <f t="shared" si="58"/>
        <v>62</v>
      </c>
      <c r="BD178" s="4">
        <f t="shared" si="72"/>
        <v>6.2</v>
      </c>
      <c r="BE178" s="4">
        <f t="shared" si="73"/>
        <v>36.4744</v>
      </c>
      <c r="BF178" s="2">
        <v>149.75</v>
      </c>
      <c r="BG178" s="2">
        <v>154.25</v>
      </c>
      <c r="BH178" s="4">
        <f t="shared" si="34"/>
        <v>4.5</v>
      </c>
      <c r="BL178" s="2">
        <f t="shared" si="59"/>
        <v>62</v>
      </c>
      <c r="BM178" s="4">
        <f t="shared" si="74"/>
        <v>6.2</v>
      </c>
      <c r="BN178" s="4">
        <f t="shared" si="75"/>
        <v>36.4744</v>
      </c>
      <c r="BO178" s="2">
        <v>149.75</v>
      </c>
      <c r="BP178" s="2">
        <v>154.25</v>
      </c>
      <c r="BQ178" s="4">
        <f t="shared" si="39"/>
        <v>4.5</v>
      </c>
    </row>
    <row r="179">
      <c r="BC179" s="2">
        <f t="shared" si="58"/>
        <v>62.5</v>
      </c>
      <c r="BD179" s="4">
        <f t="shared" si="72"/>
        <v>6.25</v>
      </c>
      <c r="BE179" s="4">
        <f t="shared" si="73"/>
        <v>36.449</v>
      </c>
      <c r="BH179" s="4">
        <f t="shared" si="34"/>
        <v>0</v>
      </c>
      <c r="BL179" s="2">
        <f t="shared" si="59"/>
        <v>62.5</v>
      </c>
      <c r="BM179" s="4">
        <f t="shared" si="74"/>
        <v>6.25</v>
      </c>
      <c r="BN179" s="4">
        <f t="shared" si="75"/>
        <v>36.449</v>
      </c>
      <c r="BQ179" s="4">
        <f t="shared" si="39"/>
        <v>0</v>
      </c>
    </row>
    <row r="180">
      <c r="BC180" s="2">
        <f t="shared" si="58"/>
        <v>63</v>
      </c>
      <c r="BD180" s="4">
        <f t="shared" si="72"/>
        <v>6.3</v>
      </c>
      <c r="BE180" s="4">
        <f t="shared" si="73"/>
        <v>36.4236</v>
      </c>
      <c r="BF180" s="2">
        <v>149.75</v>
      </c>
      <c r="BG180" s="2">
        <v>154.25</v>
      </c>
      <c r="BH180" s="4">
        <f t="shared" si="34"/>
        <v>4.5</v>
      </c>
      <c r="BL180" s="2">
        <f t="shared" si="59"/>
        <v>63</v>
      </c>
      <c r="BM180" s="4">
        <f t="shared" si="74"/>
        <v>6.3</v>
      </c>
      <c r="BN180" s="4">
        <f t="shared" si="75"/>
        <v>36.4236</v>
      </c>
      <c r="BO180" s="2">
        <v>149.75</v>
      </c>
      <c r="BP180" s="2">
        <v>154.25</v>
      </c>
      <c r="BQ180" s="4">
        <f t="shared" si="39"/>
        <v>4.5</v>
      </c>
    </row>
    <row r="181">
      <c r="BC181" s="2">
        <f t="shared" si="58"/>
        <v>63.5</v>
      </c>
      <c r="BD181" s="4">
        <f t="shared" si="72"/>
        <v>6.35</v>
      </c>
      <c r="BE181" s="4">
        <f t="shared" si="73"/>
        <v>36.3982</v>
      </c>
      <c r="BH181" s="4">
        <f t="shared" si="34"/>
        <v>0</v>
      </c>
      <c r="BL181" s="2">
        <f t="shared" si="59"/>
        <v>63.5</v>
      </c>
      <c r="BM181" s="4">
        <f t="shared" si="74"/>
        <v>6.35</v>
      </c>
      <c r="BN181" s="4">
        <f t="shared" si="75"/>
        <v>36.3982</v>
      </c>
      <c r="BQ181" s="4">
        <f t="shared" si="39"/>
        <v>0</v>
      </c>
    </row>
    <row r="182">
      <c r="BC182" s="2">
        <f t="shared" si="58"/>
        <v>64</v>
      </c>
      <c r="BD182" s="4">
        <f t="shared" si="72"/>
        <v>6.4</v>
      </c>
      <c r="BE182" s="4">
        <f t="shared" si="73"/>
        <v>36.3728</v>
      </c>
      <c r="BF182" s="2">
        <v>149.75</v>
      </c>
      <c r="BG182" s="2">
        <v>154.25</v>
      </c>
      <c r="BH182" s="4">
        <f t="shared" si="34"/>
        <v>4.5</v>
      </c>
      <c r="BL182" s="2">
        <f t="shared" si="59"/>
        <v>64</v>
      </c>
      <c r="BM182" s="4">
        <f t="shared" si="74"/>
        <v>6.4</v>
      </c>
      <c r="BN182" s="4">
        <f t="shared" si="75"/>
        <v>36.3728</v>
      </c>
      <c r="BO182" s="2">
        <v>149.75</v>
      </c>
      <c r="BP182" s="2">
        <v>154.25</v>
      </c>
      <c r="BQ182" s="4">
        <f t="shared" si="39"/>
        <v>4.5</v>
      </c>
    </row>
    <row r="183">
      <c r="BC183" s="2">
        <f t="shared" si="58"/>
        <v>64.5</v>
      </c>
      <c r="BD183" s="4">
        <f t="shared" si="72"/>
        <v>6.45</v>
      </c>
      <c r="BE183" s="4">
        <f t="shared" si="73"/>
        <v>36.3474</v>
      </c>
      <c r="BH183" s="4">
        <f t="shared" si="34"/>
        <v>0</v>
      </c>
      <c r="BL183" s="2">
        <f t="shared" si="59"/>
        <v>64.5</v>
      </c>
      <c r="BM183" s="4">
        <f t="shared" si="74"/>
        <v>6.45</v>
      </c>
      <c r="BN183" s="4">
        <f t="shared" si="75"/>
        <v>36.3474</v>
      </c>
      <c r="BQ183" s="4">
        <f t="shared" si="39"/>
        <v>0</v>
      </c>
    </row>
    <row r="184">
      <c r="BC184" s="2">
        <f t="shared" si="58"/>
        <v>65</v>
      </c>
      <c r="BD184" s="4">
        <f t="shared" si="72"/>
        <v>6.5</v>
      </c>
      <c r="BE184" s="4">
        <f t="shared" si="73"/>
        <v>36.322</v>
      </c>
      <c r="BF184" s="2">
        <v>149.75</v>
      </c>
      <c r="BG184" s="2">
        <v>154.25</v>
      </c>
      <c r="BH184" s="4">
        <f t="shared" si="34"/>
        <v>4.5</v>
      </c>
      <c r="BL184" s="2">
        <f t="shared" si="59"/>
        <v>65</v>
      </c>
      <c r="BM184" s="4">
        <f t="shared" si="74"/>
        <v>6.5</v>
      </c>
      <c r="BN184" s="4">
        <f t="shared" si="75"/>
        <v>36.322</v>
      </c>
      <c r="BO184" s="2">
        <v>149.75</v>
      </c>
      <c r="BP184" s="2">
        <v>154.25</v>
      </c>
      <c r="BQ184" s="4">
        <f t="shared" si="39"/>
        <v>4.5</v>
      </c>
    </row>
    <row r="185">
      <c r="BC185" s="2">
        <f t="shared" si="58"/>
        <v>65.5</v>
      </c>
      <c r="BD185" s="4">
        <f t="shared" si="72"/>
        <v>6.55</v>
      </c>
      <c r="BE185" s="4">
        <f t="shared" si="73"/>
        <v>36.2966</v>
      </c>
      <c r="BH185" s="4">
        <f t="shared" si="34"/>
        <v>0</v>
      </c>
      <c r="BL185" s="2">
        <f t="shared" si="59"/>
        <v>65.5</v>
      </c>
      <c r="BM185" s="4">
        <f t="shared" si="74"/>
        <v>6.55</v>
      </c>
      <c r="BN185" s="4">
        <f t="shared" si="75"/>
        <v>36.2966</v>
      </c>
      <c r="BQ185" s="4">
        <f t="shared" si="39"/>
        <v>0</v>
      </c>
    </row>
    <row r="186">
      <c r="BC186" s="2">
        <f t="shared" si="58"/>
        <v>66</v>
      </c>
      <c r="BD186" s="4">
        <f t="shared" si="72"/>
        <v>6.6</v>
      </c>
      <c r="BE186" s="4">
        <f t="shared" si="73"/>
        <v>36.2712</v>
      </c>
      <c r="BF186" s="2">
        <v>149.75</v>
      </c>
      <c r="BG186" s="2">
        <v>154.25</v>
      </c>
      <c r="BH186" s="4">
        <f t="shared" si="34"/>
        <v>4.5</v>
      </c>
      <c r="BL186" s="2">
        <f t="shared" si="59"/>
        <v>66</v>
      </c>
      <c r="BM186" s="4">
        <f t="shared" si="74"/>
        <v>6.6</v>
      </c>
      <c r="BN186" s="4">
        <f t="shared" si="75"/>
        <v>36.2712</v>
      </c>
      <c r="BQ186" s="4">
        <f t="shared" si="39"/>
        <v>0</v>
      </c>
    </row>
    <row r="187">
      <c r="BC187" s="2">
        <f t="shared" si="58"/>
        <v>66.5</v>
      </c>
      <c r="BD187" s="4">
        <f t="shared" si="72"/>
        <v>6.65</v>
      </c>
      <c r="BE187" s="4">
        <f t="shared" si="73"/>
        <v>36.2458</v>
      </c>
      <c r="BH187" s="4">
        <f t="shared" si="34"/>
        <v>0</v>
      </c>
      <c r="BL187" s="2">
        <f t="shared" si="59"/>
        <v>66.5</v>
      </c>
      <c r="BM187" s="4">
        <f t="shared" si="74"/>
        <v>6.65</v>
      </c>
      <c r="BN187" s="4">
        <f t="shared" si="75"/>
        <v>36.2458</v>
      </c>
      <c r="BQ187" s="4">
        <f t="shared" si="39"/>
        <v>0</v>
      </c>
    </row>
    <row r="188">
      <c r="BC188" s="2">
        <f t="shared" si="58"/>
        <v>67</v>
      </c>
      <c r="BD188" s="4">
        <f t="shared" si="72"/>
        <v>6.7</v>
      </c>
      <c r="BE188" s="4">
        <f t="shared" si="73"/>
        <v>36.2204</v>
      </c>
      <c r="BF188" s="2">
        <v>149.75</v>
      </c>
      <c r="BG188" s="2">
        <v>154.25</v>
      </c>
      <c r="BH188" s="4">
        <f t="shared" si="34"/>
        <v>4.5</v>
      </c>
    </row>
    <row r="189">
      <c r="BC189" s="2">
        <f t="shared" si="58"/>
        <v>67.5</v>
      </c>
      <c r="BD189" s="4">
        <f t="shared" si="72"/>
        <v>6.75</v>
      </c>
      <c r="BE189" s="4">
        <f t="shared" si="73"/>
        <v>36.195</v>
      </c>
      <c r="BH189" s="4">
        <f t="shared" si="34"/>
        <v>0</v>
      </c>
    </row>
    <row r="190">
      <c r="BC190" s="2">
        <f t="shared" si="58"/>
        <v>68</v>
      </c>
      <c r="BD190" s="4">
        <f t="shared" si="72"/>
        <v>6.8</v>
      </c>
      <c r="BE190" s="4">
        <f t="shared" si="73"/>
        <v>36.1696</v>
      </c>
      <c r="BF190" s="2">
        <v>149.75</v>
      </c>
      <c r="BG190" s="2">
        <v>154.25</v>
      </c>
      <c r="BH190" s="4">
        <f t="shared" si="34"/>
        <v>4.5</v>
      </c>
    </row>
    <row r="191">
      <c r="BC191" s="2">
        <f t="shared" si="58"/>
        <v>68.5</v>
      </c>
      <c r="BD191" s="4">
        <f t="shared" si="72"/>
        <v>6.85</v>
      </c>
      <c r="BE191" s="4">
        <f t="shared" si="73"/>
        <v>36.1442</v>
      </c>
      <c r="BH191" s="4">
        <f t="shared" si="34"/>
        <v>0</v>
      </c>
    </row>
    <row r="192">
      <c r="BC192" s="2">
        <f t="shared" si="58"/>
        <v>69</v>
      </c>
      <c r="BD192" s="4">
        <f t="shared" si="72"/>
        <v>6.9</v>
      </c>
      <c r="BE192" s="4">
        <f t="shared" si="73"/>
        <v>36.1188</v>
      </c>
      <c r="BF192" s="2">
        <v>149.75</v>
      </c>
      <c r="BG192" s="2">
        <v>154.25</v>
      </c>
      <c r="BH192" s="4">
        <f t="shared" si="34"/>
        <v>4.5</v>
      </c>
    </row>
    <row r="193">
      <c r="BC193" s="2">
        <f t="shared" si="58"/>
        <v>69.5</v>
      </c>
      <c r="BD193" s="4">
        <f t="shared" si="72"/>
        <v>6.95</v>
      </c>
      <c r="BE193" s="4">
        <f t="shared" si="73"/>
        <v>36.0934</v>
      </c>
      <c r="BH193" s="4">
        <f t="shared" si="34"/>
        <v>0</v>
      </c>
    </row>
    <row r="194">
      <c r="BC194" s="2">
        <f t="shared" si="58"/>
        <v>70</v>
      </c>
      <c r="BD194" s="4">
        <f t="shared" si="72"/>
        <v>7</v>
      </c>
      <c r="BE194" s="4">
        <f t="shared" si="73"/>
        <v>36.068</v>
      </c>
      <c r="BF194" s="2">
        <v>149.75</v>
      </c>
      <c r="BG194" s="2">
        <v>154.25</v>
      </c>
      <c r="BH194" s="4">
        <f t="shared" si="34"/>
        <v>4.5</v>
      </c>
    </row>
    <row r="195">
      <c r="BC195" s="2">
        <f t="shared" si="58"/>
        <v>70.5</v>
      </c>
      <c r="BD195" s="4">
        <f t="shared" si="72"/>
        <v>7.05</v>
      </c>
      <c r="BE195" s="4">
        <f t="shared" si="73"/>
        <v>36.0426</v>
      </c>
      <c r="BH195" s="4">
        <f t="shared" si="34"/>
        <v>0</v>
      </c>
    </row>
    <row r="196">
      <c r="BC196" s="2">
        <f t="shared" si="58"/>
        <v>71</v>
      </c>
      <c r="BD196" s="4">
        <f t="shared" si="72"/>
        <v>7.1</v>
      </c>
      <c r="BE196" s="4">
        <f t="shared" si="73"/>
        <v>36.0172</v>
      </c>
      <c r="BH196" s="4">
        <f t="shared" si="34"/>
        <v>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10" max="10" width="6.13"/>
    <col customWidth="1" min="11" max="11" width="6.63"/>
    <col customWidth="1" min="14" max="14" width="10.5"/>
    <col customWidth="1" min="15" max="15" width="6.13"/>
    <col customWidth="1" min="18" max="18" width="6.13"/>
    <col customWidth="1" min="19" max="19" width="6.63"/>
    <col customWidth="1" min="22" max="22" width="10.5"/>
    <col customWidth="1" min="23" max="23" width="6.13"/>
    <col customWidth="1" min="26" max="26" width="6.13"/>
    <col customWidth="1" min="27" max="27" width="6.63"/>
    <col customWidth="1" min="31" max="31" width="6.13"/>
  </cols>
  <sheetData>
    <row r="1">
      <c r="A1" s="1" t="s">
        <v>0</v>
      </c>
      <c r="D1" s="2"/>
    </row>
    <row r="2">
      <c r="A2" s="2" t="s">
        <v>1</v>
      </c>
      <c r="B2" s="2" t="s">
        <v>2</v>
      </c>
      <c r="D2" s="1" t="s">
        <v>3</v>
      </c>
    </row>
    <row r="3">
      <c r="A3" s="2" t="s">
        <v>4</v>
      </c>
      <c r="B3" s="3">
        <v>5.0</v>
      </c>
      <c r="D3" s="2" t="s">
        <v>5</v>
      </c>
    </row>
    <row r="4">
      <c r="A4" s="2" t="s">
        <v>6</v>
      </c>
      <c r="B4" s="2">
        <v>4.0</v>
      </c>
      <c r="D4" s="2" t="s">
        <v>7</v>
      </c>
    </row>
    <row r="5">
      <c r="A5" s="2" t="s">
        <v>8</v>
      </c>
      <c r="B5" s="4">
        <f>B4/2</f>
        <v>2</v>
      </c>
      <c r="D5" s="2" t="s">
        <v>9</v>
      </c>
    </row>
    <row r="6">
      <c r="A6" s="5" t="s">
        <v>10</v>
      </c>
      <c r="B6" s="6">
        <v>9.0</v>
      </c>
      <c r="D6" s="2" t="s">
        <v>11</v>
      </c>
    </row>
    <row r="7">
      <c r="A7" s="2" t="s">
        <v>12</v>
      </c>
      <c r="B7" s="2">
        <v>1.25</v>
      </c>
      <c r="D7" s="2" t="s">
        <v>13</v>
      </c>
    </row>
    <row r="8">
      <c r="A8" s="2" t="s">
        <v>14</v>
      </c>
      <c r="B8" s="2">
        <v>0.125</v>
      </c>
      <c r="D8" s="2" t="s">
        <v>15</v>
      </c>
    </row>
    <row r="9">
      <c r="A9" s="2" t="s">
        <v>16</v>
      </c>
      <c r="B9" s="6">
        <v>1.2</v>
      </c>
      <c r="D9" s="2" t="s">
        <v>17</v>
      </c>
    </row>
    <row r="10">
      <c r="A10" s="2" t="s">
        <v>18</v>
      </c>
      <c r="B10" s="6">
        <f>SQRT(2*(1000/B9)*9.81*convert(B17,"in","m"))</f>
        <v>43.22967731</v>
      </c>
    </row>
    <row r="11">
      <c r="A11" s="2" t="s">
        <v>19</v>
      </c>
      <c r="B11" s="7">
        <f>B10*(B3/100)/(0.000015)</f>
        <v>144098.9244</v>
      </c>
    </row>
    <row r="12">
      <c r="A12" s="2" t="s">
        <v>20</v>
      </c>
      <c r="B12" s="2">
        <v>2.99</v>
      </c>
    </row>
    <row r="13">
      <c r="A13" s="1"/>
      <c r="B13" s="8"/>
      <c r="E13" s="2"/>
    </row>
    <row r="14">
      <c r="A14" s="1" t="s">
        <v>21</v>
      </c>
      <c r="B14" s="8"/>
    </row>
    <row r="15">
      <c r="A15" s="2"/>
    </row>
    <row r="16">
      <c r="A16" s="1" t="s">
        <v>22</v>
      </c>
      <c r="B16" s="8"/>
      <c r="I16" s="1" t="s">
        <v>23</v>
      </c>
      <c r="J16" s="8"/>
      <c r="Q16" s="1" t="s">
        <v>25</v>
      </c>
      <c r="R16" s="8"/>
      <c r="S16" s="2" t="s">
        <v>125</v>
      </c>
      <c r="Y16" s="1" t="s">
        <v>87</v>
      </c>
      <c r="Z16" s="8"/>
    </row>
    <row r="17">
      <c r="A17" s="9" t="s">
        <v>26</v>
      </c>
      <c r="B17" s="2">
        <v>4.5</v>
      </c>
      <c r="D17" s="2" t="s">
        <v>126</v>
      </c>
      <c r="E17" s="10"/>
      <c r="I17" s="9" t="s">
        <v>26</v>
      </c>
      <c r="J17" s="2">
        <f>B17</f>
        <v>4.5</v>
      </c>
      <c r="M17" s="10"/>
      <c r="Q17" s="9" t="s">
        <v>26</v>
      </c>
      <c r="R17" s="2">
        <f>B17</f>
        <v>4.5</v>
      </c>
      <c r="U17" s="10"/>
      <c r="Y17" s="9" t="s">
        <v>26</v>
      </c>
      <c r="Z17" s="42">
        <v>4.5625</v>
      </c>
      <c r="AC17" s="10"/>
    </row>
    <row r="18">
      <c r="A18" s="9" t="s">
        <v>27</v>
      </c>
      <c r="B18" s="2">
        <v>9.5</v>
      </c>
      <c r="E18" s="11"/>
      <c r="I18" s="9" t="s">
        <v>27</v>
      </c>
      <c r="J18" s="2">
        <v>14.3</v>
      </c>
      <c r="M18" s="11"/>
      <c r="Q18" s="9" t="s">
        <v>27</v>
      </c>
      <c r="R18" s="2">
        <v>24.3</v>
      </c>
      <c r="U18" s="11"/>
      <c r="Y18" s="9" t="s">
        <v>27</v>
      </c>
      <c r="Z18" s="2">
        <v>44.3</v>
      </c>
      <c r="AC18" s="11"/>
    </row>
    <row r="19">
      <c r="A19" s="2" t="s">
        <v>28</v>
      </c>
      <c r="B19" s="12">
        <f>convert($B5,"in","cm")+B18-$B6-convert($B8,"in","cm")</f>
        <v>5.2625</v>
      </c>
      <c r="I19" s="2" t="s">
        <v>28</v>
      </c>
      <c r="J19" s="12">
        <f>convert($B5,"in","cm")+J18-$B6-convert($B8,"in","cm")</f>
        <v>10.0625</v>
      </c>
      <c r="Q19" s="2" t="s">
        <v>28</v>
      </c>
      <c r="R19" s="12">
        <f>convert($B5,"in","cm")+R18-$B6-convert($B8,"in","cm")</f>
        <v>20.0625</v>
      </c>
      <c r="Y19" s="2" t="s">
        <v>28</v>
      </c>
      <c r="Z19" s="12">
        <f>convert($B5,"in","cm")+Z18-$B6-convert($B8,"in","cm")</f>
        <v>40.0625</v>
      </c>
    </row>
    <row r="20">
      <c r="A20" s="2" t="s">
        <v>29</v>
      </c>
      <c r="B20" s="4">
        <f>B19/$B3</f>
        <v>1.0525</v>
      </c>
      <c r="I20" s="2" t="s">
        <v>29</v>
      </c>
      <c r="J20" s="4">
        <f>J19/$B3</f>
        <v>2.0125</v>
      </c>
      <c r="Q20" s="2" t="s">
        <v>29</v>
      </c>
      <c r="R20" s="4">
        <f>R19/$B3</f>
        <v>4.0125</v>
      </c>
      <c r="Y20" s="2" t="s">
        <v>29</v>
      </c>
      <c r="Z20" s="4">
        <f>Z19/$B3</f>
        <v>8.0125</v>
      </c>
    </row>
    <row r="21">
      <c r="A21" s="9" t="s">
        <v>30</v>
      </c>
      <c r="B21" s="2">
        <v>2.5</v>
      </c>
      <c r="C21" s="2"/>
      <c r="I21" s="9" t="s">
        <v>30</v>
      </c>
      <c r="K21" s="2"/>
      <c r="Q21" s="9" t="s">
        <v>30</v>
      </c>
      <c r="S21" s="2"/>
      <c r="Y21" s="9" t="s">
        <v>30</v>
      </c>
      <c r="AA21" s="2"/>
    </row>
    <row r="22">
      <c r="A22" s="1" t="s">
        <v>31</v>
      </c>
      <c r="B22" s="1" t="s">
        <v>32</v>
      </c>
      <c r="C22" s="1" t="s">
        <v>33</v>
      </c>
      <c r="D22" s="1" t="s">
        <v>34</v>
      </c>
      <c r="E22" s="1" t="s">
        <v>35</v>
      </c>
      <c r="F22" s="1" t="s">
        <v>36</v>
      </c>
      <c r="G22" s="1" t="s">
        <v>37</v>
      </c>
      <c r="H22" s="8"/>
      <c r="I22" s="1" t="s">
        <v>31</v>
      </c>
      <c r="J22" s="1" t="s">
        <v>32</v>
      </c>
      <c r="K22" s="1" t="s">
        <v>33</v>
      </c>
      <c r="L22" s="1" t="s">
        <v>34</v>
      </c>
      <c r="M22" s="1" t="s">
        <v>35</v>
      </c>
      <c r="N22" s="1" t="s">
        <v>36</v>
      </c>
      <c r="O22" s="1" t="s">
        <v>37</v>
      </c>
      <c r="P22" s="8"/>
      <c r="Q22" s="1" t="s">
        <v>31</v>
      </c>
      <c r="R22" s="1" t="s">
        <v>32</v>
      </c>
      <c r="S22" s="1" t="s">
        <v>33</v>
      </c>
      <c r="T22" s="1" t="s">
        <v>34</v>
      </c>
      <c r="U22" s="1" t="s">
        <v>35</v>
      </c>
      <c r="V22" s="1" t="s">
        <v>36</v>
      </c>
      <c r="W22" s="1" t="s">
        <v>37</v>
      </c>
      <c r="X22" s="8"/>
      <c r="Y22" s="1" t="s">
        <v>31</v>
      </c>
      <c r="Z22" s="1" t="s">
        <v>32</v>
      </c>
      <c r="AA22" s="1" t="s">
        <v>33</v>
      </c>
      <c r="AB22" s="1" t="s">
        <v>34</v>
      </c>
      <c r="AC22" s="1" t="s">
        <v>35</v>
      </c>
      <c r="AD22" s="1" t="s">
        <v>36</v>
      </c>
      <c r="AE22" s="1" t="s">
        <v>37</v>
      </c>
    </row>
    <row r="23">
      <c r="A23" s="2">
        <v>0.0</v>
      </c>
      <c r="B23" s="4">
        <f t="shared" ref="B23:B83" si="1">A23*0.1</f>
        <v>0</v>
      </c>
      <c r="C23" s="4">
        <f t="shared" ref="C23:C83" si="2">convert(B$21-B23,"in","mm")/($B$3*10)</f>
        <v>1.27</v>
      </c>
      <c r="D23" s="2">
        <v>149.75</v>
      </c>
      <c r="E23" s="2">
        <v>154.25</v>
      </c>
      <c r="F23" s="4">
        <f t="shared" ref="F23:F83" si="3">E23-D23</f>
        <v>4.5</v>
      </c>
      <c r="G23" s="13">
        <f t="shared" ref="G23:G83" si="4">if(E23&lt;D23,-sqrt(-F23/B$17), sqrt(F23/B$17))</f>
        <v>1</v>
      </c>
      <c r="I23" s="2">
        <v>0.0</v>
      </c>
      <c r="J23" s="4">
        <f t="shared" ref="J23:J83" si="5">I23*0.1</f>
        <v>0</v>
      </c>
      <c r="K23" s="4">
        <f t="shared" ref="K23:K83" si="6">convert(J$21-J23,"in","mm")/($B$3*10)</f>
        <v>0</v>
      </c>
      <c r="N23" s="4">
        <f t="shared" ref="N23:N83" si="7">M23-L23</f>
        <v>0</v>
      </c>
      <c r="O23" s="13">
        <f t="shared" ref="O23:O83" si="8">if(M23&lt;L23,-sqrt(-N23/J$17), sqrt(N23/J$17))</f>
        <v>0</v>
      </c>
      <c r="Q23" s="2">
        <v>0.0</v>
      </c>
      <c r="R23" s="4">
        <f t="shared" ref="R23:R83" si="9">Q23*0.1</f>
        <v>0</v>
      </c>
      <c r="S23" s="4">
        <f t="shared" ref="S23:S83" si="10">convert(R$21-R23,"in","mm")/($B$3*10)</f>
        <v>0</v>
      </c>
      <c r="T23" s="2">
        <v>149.75</v>
      </c>
      <c r="U23" s="2">
        <v>154.25</v>
      </c>
      <c r="V23" s="4">
        <f t="shared" ref="V23:V83" si="11">U23-T23</f>
        <v>4.5</v>
      </c>
      <c r="W23" s="13">
        <f t="shared" ref="W23:W83" si="12">sqrt(V23/R$17)</f>
        <v>1</v>
      </c>
      <c r="Y23" s="2">
        <v>0.0</v>
      </c>
      <c r="Z23" s="4">
        <f t="shared" ref="Z23:Z83" si="13">Y23*0.1</f>
        <v>0</v>
      </c>
      <c r="AA23" s="4">
        <f t="shared" ref="AA23:AA83" si="14">convert(Z$21-Z23,"in","mm")/($B$3*10)</f>
        <v>0</v>
      </c>
      <c r="AB23" s="4">
        <f>149+11/16</f>
        <v>149.6875</v>
      </c>
      <c r="AC23" s="2">
        <v>154.25</v>
      </c>
      <c r="AD23" s="4">
        <f t="shared" ref="AD23:AD83" si="15">AC23-AB23</f>
        <v>4.5625</v>
      </c>
      <c r="AE23" s="13">
        <f t="shared" ref="AE23:AE83" si="16">sqrt(AD23/Z$17)</f>
        <v>1</v>
      </c>
    </row>
    <row r="24">
      <c r="A24" s="2">
        <v>1.0</v>
      </c>
      <c r="B24" s="4">
        <f t="shared" si="1"/>
        <v>0.1</v>
      </c>
      <c r="C24" s="4">
        <f t="shared" si="2"/>
        <v>1.2192</v>
      </c>
      <c r="F24" s="4">
        <f t="shared" si="3"/>
        <v>0</v>
      </c>
      <c r="G24" s="13">
        <f t="shared" si="4"/>
        <v>0</v>
      </c>
      <c r="I24" s="2">
        <v>1.0</v>
      </c>
      <c r="J24" s="4">
        <f t="shared" si="5"/>
        <v>0.1</v>
      </c>
      <c r="K24" s="4">
        <f t="shared" si="6"/>
        <v>-0.0508</v>
      </c>
      <c r="N24" s="4">
        <f t="shared" si="7"/>
        <v>0</v>
      </c>
      <c r="O24" s="13">
        <f t="shared" si="8"/>
        <v>0</v>
      </c>
      <c r="Q24" s="2">
        <v>1.0</v>
      </c>
      <c r="R24" s="4">
        <f t="shared" si="9"/>
        <v>0.1</v>
      </c>
      <c r="S24" s="4">
        <f t="shared" si="10"/>
        <v>-0.0508</v>
      </c>
      <c r="V24" s="4">
        <f t="shared" si="11"/>
        <v>0</v>
      </c>
      <c r="W24" s="13">
        <f t="shared" si="12"/>
        <v>0</v>
      </c>
      <c r="Y24" s="2">
        <v>1.0</v>
      </c>
      <c r="Z24" s="4">
        <f t="shared" si="13"/>
        <v>0.1</v>
      </c>
      <c r="AA24" s="4">
        <f t="shared" si="14"/>
        <v>-0.0508</v>
      </c>
      <c r="AD24" s="4">
        <f t="shared" si="15"/>
        <v>0</v>
      </c>
      <c r="AE24" s="13">
        <f t="shared" si="16"/>
        <v>0</v>
      </c>
    </row>
    <row r="25">
      <c r="A25" s="2">
        <v>2.0</v>
      </c>
      <c r="B25" s="4">
        <f t="shared" si="1"/>
        <v>0.2</v>
      </c>
      <c r="C25" s="4">
        <f t="shared" si="2"/>
        <v>1.1684</v>
      </c>
      <c r="F25" s="4">
        <f t="shared" si="3"/>
        <v>0</v>
      </c>
      <c r="G25" s="13">
        <f t="shared" si="4"/>
        <v>0</v>
      </c>
      <c r="I25" s="2">
        <v>2.0</v>
      </c>
      <c r="J25" s="4">
        <f t="shared" si="5"/>
        <v>0.2</v>
      </c>
      <c r="K25" s="4">
        <f t="shared" si="6"/>
        <v>-0.1016</v>
      </c>
      <c r="N25" s="4">
        <f t="shared" si="7"/>
        <v>0</v>
      </c>
      <c r="O25" s="13">
        <f t="shared" si="8"/>
        <v>0</v>
      </c>
      <c r="Q25" s="2">
        <v>2.0</v>
      </c>
      <c r="R25" s="4">
        <f t="shared" si="9"/>
        <v>0.2</v>
      </c>
      <c r="S25" s="4">
        <f t="shared" si="10"/>
        <v>-0.1016</v>
      </c>
      <c r="V25" s="4">
        <f t="shared" si="11"/>
        <v>0</v>
      </c>
      <c r="W25" s="13">
        <f t="shared" si="12"/>
        <v>0</v>
      </c>
      <c r="Y25" s="2">
        <v>2.0</v>
      </c>
      <c r="Z25" s="4">
        <f t="shared" si="13"/>
        <v>0.2</v>
      </c>
      <c r="AA25" s="4">
        <f t="shared" si="14"/>
        <v>-0.1016</v>
      </c>
      <c r="AD25" s="4">
        <f t="shared" si="15"/>
        <v>0</v>
      </c>
      <c r="AE25" s="13">
        <f t="shared" si="16"/>
        <v>0</v>
      </c>
    </row>
    <row r="26">
      <c r="A26" s="2">
        <v>3.0</v>
      </c>
      <c r="B26" s="4">
        <f t="shared" si="1"/>
        <v>0.3</v>
      </c>
      <c r="C26" s="4">
        <f t="shared" si="2"/>
        <v>1.1176</v>
      </c>
      <c r="F26" s="4">
        <f t="shared" si="3"/>
        <v>0</v>
      </c>
      <c r="G26" s="13">
        <f t="shared" si="4"/>
        <v>0</v>
      </c>
      <c r="I26" s="2">
        <v>3.0</v>
      </c>
      <c r="J26" s="4">
        <f t="shared" si="5"/>
        <v>0.3</v>
      </c>
      <c r="K26" s="4">
        <f t="shared" si="6"/>
        <v>-0.1524</v>
      </c>
      <c r="N26" s="4">
        <f t="shared" si="7"/>
        <v>0</v>
      </c>
      <c r="O26" s="13">
        <f t="shared" si="8"/>
        <v>0</v>
      </c>
      <c r="Q26" s="2">
        <v>3.0</v>
      </c>
      <c r="R26" s="4">
        <f t="shared" si="9"/>
        <v>0.3</v>
      </c>
      <c r="S26" s="4">
        <f t="shared" si="10"/>
        <v>-0.1524</v>
      </c>
      <c r="V26" s="4">
        <f t="shared" si="11"/>
        <v>0</v>
      </c>
      <c r="W26" s="13">
        <f t="shared" si="12"/>
        <v>0</v>
      </c>
      <c r="Y26" s="2">
        <v>3.0</v>
      </c>
      <c r="Z26" s="4">
        <f t="shared" si="13"/>
        <v>0.3</v>
      </c>
      <c r="AA26" s="4">
        <f t="shared" si="14"/>
        <v>-0.1524</v>
      </c>
      <c r="AD26" s="4">
        <f t="shared" si="15"/>
        <v>0</v>
      </c>
      <c r="AE26" s="13">
        <f t="shared" si="16"/>
        <v>0</v>
      </c>
    </row>
    <row r="27">
      <c r="A27" s="2">
        <v>4.0</v>
      </c>
      <c r="B27" s="4">
        <f t="shared" si="1"/>
        <v>0.4</v>
      </c>
      <c r="C27" s="4">
        <f t="shared" si="2"/>
        <v>1.0668</v>
      </c>
      <c r="F27" s="4">
        <f t="shared" si="3"/>
        <v>0</v>
      </c>
      <c r="G27" s="13">
        <f t="shared" si="4"/>
        <v>0</v>
      </c>
      <c r="I27" s="2">
        <v>4.0</v>
      </c>
      <c r="J27" s="4">
        <f t="shared" si="5"/>
        <v>0.4</v>
      </c>
      <c r="K27" s="4">
        <f t="shared" si="6"/>
        <v>-0.2032</v>
      </c>
      <c r="N27" s="4">
        <f t="shared" si="7"/>
        <v>0</v>
      </c>
      <c r="O27" s="13">
        <f t="shared" si="8"/>
        <v>0</v>
      </c>
      <c r="Q27" s="2">
        <v>4.0</v>
      </c>
      <c r="R27" s="4">
        <f t="shared" si="9"/>
        <v>0.4</v>
      </c>
      <c r="S27" s="4">
        <f t="shared" si="10"/>
        <v>-0.2032</v>
      </c>
      <c r="V27" s="4">
        <f t="shared" si="11"/>
        <v>0</v>
      </c>
      <c r="W27" s="13">
        <f t="shared" si="12"/>
        <v>0</v>
      </c>
      <c r="Y27" s="2">
        <v>4.0</v>
      </c>
      <c r="Z27" s="4">
        <f t="shared" si="13"/>
        <v>0.4</v>
      </c>
      <c r="AA27" s="4">
        <f t="shared" si="14"/>
        <v>-0.2032</v>
      </c>
      <c r="AD27" s="4">
        <f t="shared" si="15"/>
        <v>0</v>
      </c>
      <c r="AE27" s="13">
        <f t="shared" si="16"/>
        <v>0</v>
      </c>
    </row>
    <row r="28">
      <c r="A28" s="2">
        <v>5.0</v>
      </c>
      <c r="B28" s="4">
        <f t="shared" si="1"/>
        <v>0.5</v>
      </c>
      <c r="C28" s="4">
        <f t="shared" si="2"/>
        <v>1.016</v>
      </c>
      <c r="D28" s="2">
        <v>149.75</v>
      </c>
      <c r="E28" s="2">
        <v>154.25</v>
      </c>
      <c r="F28" s="4">
        <f t="shared" si="3"/>
        <v>4.5</v>
      </c>
      <c r="G28" s="13">
        <f t="shared" si="4"/>
        <v>1</v>
      </c>
      <c r="I28" s="2">
        <v>5.0</v>
      </c>
      <c r="J28" s="4">
        <f t="shared" si="5"/>
        <v>0.5</v>
      </c>
      <c r="K28" s="4">
        <f t="shared" si="6"/>
        <v>-0.254</v>
      </c>
      <c r="N28" s="4">
        <f t="shared" si="7"/>
        <v>0</v>
      </c>
      <c r="O28" s="13">
        <f t="shared" si="8"/>
        <v>0</v>
      </c>
      <c r="Q28" s="2">
        <v>5.0</v>
      </c>
      <c r="R28" s="4">
        <f t="shared" si="9"/>
        <v>0.5</v>
      </c>
      <c r="S28" s="4">
        <f t="shared" si="10"/>
        <v>-0.254</v>
      </c>
      <c r="T28" s="4">
        <f>149.75</f>
        <v>149.75</v>
      </c>
      <c r="U28" s="2">
        <v>154.25</v>
      </c>
      <c r="V28" s="4">
        <f t="shared" si="11"/>
        <v>4.5</v>
      </c>
      <c r="W28" s="13">
        <f t="shared" si="12"/>
        <v>1</v>
      </c>
      <c r="Y28" s="2">
        <v>5.0</v>
      </c>
      <c r="Z28" s="4">
        <f t="shared" si="13"/>
        <v>0.5</v>
      </c>
      <c r="AA28" s="4">
        <f t="shared" si="14"/>
        <v>-0.254</v>
      </c>
      <c r="AB28" s="4">
        <f>149+11/16</f>
        <v>149.6875</v>
      </c>
      <c r="AC28" s="2">
        <v>154.25</v>
      </c>
      <c r="AD28" s="4">
        <f t="shared" si="15"/>
        <v>4.5625</v>
      </c>
      <c r="AE28" s="13">
        <f t="shared" si="16"/>
        <v>1</v>
      </c>
    </row>
    <row r="29">
      <c r="A29" s="2">
        <v>6.0</v>
      </c>
      <c r="B29" s="4">
        <f t="shared" si="1"/>
        <v>0.6</v>
      </c>
      <c r="C29" s="4">
        <f t="shared" si="2"/>
        <v>0.9652</v>
      </c>
      <c r="F29" s="4">
        <f t="shared" si="3"/>
        <v>0</v>
      </c>
      <c r="G29" s="13">
        <f t="shared" si="4"/>
        <v>0</v>
      </c>
      <c r="I29" s="2">
        <v>6.0</v>
      </c>
      <c r="J29" s="4">
        <f t="shared" si="5"/>
        <v>0.6</v>
      </c>
      <c r="K29" s="4">
        <f t="shared" si="6"/>
        <v>-0.3048</v>
      </c>
      <c r="N29" s="4">
        <f t="shared" si="7"/>
        <v>0</v>
      </c>
      <c r="O29" s="13">
        <f t="shared" si="8"/>
        <v>0</v>
      </c>
      <c r="Q29" s="2">
        <v>6.0</v>
      </c>
      <c r="R29" s="4">
        <f t="shared" si="9"/>
        <v>0.6</v>
      </c>
      <c r="S29" s="4">
        <f t="shared" si="10"/>
        <v>-0.3048</v>
      </c>
      <c r="V29" s="4">
        <f t="shared" si="11"/>
        <v>0</v>
      </c>
      <c r="W29" s="13">
        <f t="shared" si="12"/>
        <v>0</v>
      </c>
      <c r="Y29" s="2">
        <v>6.0</v>
      </c>
      <c r="Z29" s="4">
        <f t="shared" si="13"/>
        <v>0.6</v>
      </c>
      <c r="AA29" s="4">
        <f t="shared" si="14"/>
        <v>-0.3048</v>
      </c>
      <c r="AD29" s="4">
        <f t="shared" si="15"/>
        <v>0</v>
      </c>
      <c r="AE29" s="13">
        <f t="shared" si="16"/>
        <v>0</v>
      </c>
    </row>
    <row r="30">
      <c r="A30" s="2">
        <v>7.0</v>
      </c>
      <c r="B30" s="4">
        <f t="shared" si="1"/>
        <v>0.7</v>
      </c>
      <c r="C30" s="4">
        <f t="shared" si="2"/>
        <v>0.9144</v>
      </c>
      <c r="F30" s="4">
        <f t="shared" si="3"/>
        <v>0</v>
      </c>
      <c r="G30" s="13">
        <f t="shared" si="4"/>
        <v>0</v>
      </c>
      <c r="I30" s="2">
        <v>7.0</v>
      </c>
      <c r="J30" s="4">
        <f t="shared" si="5"/>
        <v>0.7</v>
      </c>
      <c r="K30" s="4">
        <f t="shared" si="6"/>
        <v>-0.3556</v>
      </c>
      <c r="N30" s="4">
        <f t="shared" si="7"/>
        <v>0</v>
      </c>
      <c r="O30" s="13">
        <f t="shared" si="8"/>
        <v>0</v>
      </c>
      <c r="Q30" s="2">
        <v>7.0</v>
      </c>
      <c r="R30" s="4">
        <f t="shared" si="9"/>
        <v>0.7</v>
      </c>
      <c r="S30" s="4">
        <f t="shared" si="10"/>
        <v>-0.3556</v>
      </c>
      <c r="V30" s="4">
        <f t="shared" si="11"/>
        <v>0</v>
      </c>
      <c r="W30" s="13">
        <f t="shared" si="12"/>
        <v>0</v>
      </c>
      <c r="Y30" s="2">
        <v>7.0</v>
      </c>
      <c r="Z30" s="4">
        <f t="shared" si="13"/>
        <v>0.7</v>
      </c>
      <c r="AA30" s="4">
        <f t="shared" si="14"/>
        <v>-0.3556</v>
      </c>
      <c r="AD30" s="4">
        <f t="shared" si="15"/>
        <v>0</v>
      </c>
      <c r="AE30" s="13">
        <f t="shared" si="16"/>
        <v>0</v>
      </c>
    </row>
    <row r="31">
      <c r="A31" s="2">
        <v>8.0</v>
      </c>
      <c r="B31" s="4">
        <f t="shared" si="1"/>
        <v>0.8</v>
      </c>
      <c r="C31" s="4">
        <f t="shared" si="2"/>
        <v>0.8636</v>
      </c>
      <c r="F31" s="4">
        <f t="shared" si="3"/>
        <v>0</v>
      </c>
      <c r="G31" s="13">
        <f t="shared" si="4"/>
        <v>0</v>
      </c>
      <c r="I31" s="2">
        <v>8.0</v>
      </c>
      <c r="J31" s="4">
        <f t="shared" si="5"/>
        <v>0.8</v>
      </c>
      <c r="K31" s="4">
        <f t="shared" si="6"/>
        <v>-0.4064</v>
      </c>
      <c r="N31" s="4">
        <f t="shared" si="7"/>
        <v>0</v>
      </c>
      <c r="O31" s="13">
        <f t="shared" si="8"/>
        <v>0</v>
      </c>
      <c r="Q31" s="2">
        <v>8.0</v>
      </c>
      <c r="R31" s="4">
        <f t="shared" si="9"/>
        <v>0.8</v>
      </c>
      <c r="S31" s="4">
        <f t="shared" si="10"/>
        <v>-0.4064</v>
      </c>
      <c r="V31" s="4">
        <f t="shared" si="11"/>
        <v>0</v>
      </c>
      <c r="W31" s="13">
        <f t="shared" si="12"/>
        <v>0</v>
      </c>
      <c r="Y31" s="2">
        <v>8.0</v>
      </c>
      <c r="Z31" s="4">
        <f t="shared" si="13"/>
        <v>0.8</v>
      </c>
      <c r="AA31" s="4">
        <f t="shared" si="14"/>
        <v>-0.4064</v>
      </c>
      <c r="AD31" s="4">
        <f t="shared" si="15"/>
        <v>0</v>
      </c>
      <c r="AE31" s="13">
        <f t="shared" si="16"/>
        <v>0</v>
      </c>
    </row>
    <row r="32">
      <c r="A32" s="2">
        <v>9.0</v>
      </c>
      <c r="B32" s="4">
        <f t="shared" si="1"/>
        <v>0.9</v>
      </c>
      <c r="C32" s="4">
        <f t="shared" si="2"/>
        <v>0.8128</v>
      </c>
      <c r="F32" s="4">
        <f t="shared" si="3"/>
        <v>0</v>
      </c>
      <c r="G32" s="13">
        <f t="shared" si="4"/>
        <v>0</v>
      </c>
      <c r="I32" s="2">
        <v>9.0</v>
      </c>
      <c r="J32" s="4">
        <f t="shared" si="5"/>
        <v>0.9</v>
      </c>
      <c r="K32" s="4">
        <f t="shared" si="6"/>
        <v>-0.4572</v>
      </c>
      <c r="N32" s="4">
        <f t="shared" si="7"/>
        <v>0</v>
      </c>
      <c r="O32" s="13">
        <f t="shared" si="8"/>
        <v>0</v>
      </c>
      <c r="Q32" s="2">
        <v>9.0</v>
      </c>
      <c r="R32" s="4">
        <f t="shared" si="9"/>
        <v>0.9</v>
      </c>
      <c r="S32" s="4">
        <f t="shared" si="10"/>
        <v>-0.4572</v>
      </c>
      <c r="V32" s="4">
        <f t="shared" si="11"/>
        <v>0</v>
      </c>
      <c r="W32" s="13">
        <f t="shared" si="12"/>
        <v>0</v>
      </c>
      <c r="Y32" s="2">
        <v>9.0</v>
      </c>
      <c r="Z32" s="4">
        <f t="shared" si="13"/>
        <v>0.9</v>
      </c>
      <c r="AA32" s="4">
        <f t="shared" si="14"/>
        <v>-0.4572</v>
      </c>
      <c r="AD32" s="4">
        <f t="shared" si="15"/>
        <v>0</v>
      </c>
      <c r="AE32" s="13">
        <f t="shared" si="16"/>
        <v>0</v>
      </c>
    </row>
    <row r="33">
      <c r="A33" s="2">
        <v>10.0</v>
      </c>
      <c r="B33" s="4">
        <f t="shared" si="1"/>
        <v>1</v>
      </c>
      <c r="C33" s="4">
        <f t="shared" si="2"/>
        <v>0.762</v>
      </c>
      <c r="D33" s="2">
        <v>149.75</v>
      </c>
      <c r="E33" s="4">
        <f>154.25-1/32</f>
        <v>154.21875</v>
      </c>
      <c r="F33" s="4">
        <f t="shared" si="3"/>
        <v>4.46875</v>
      </c>
      <c r="G33" s="13">
        <f t="shared" si="4"/>
        <v>0.9965217286</v>
      </c>
      <c r="I33" s="2">
        <v>10.0</v>
      </c>
      <c r="J33" s="4">
        <f t="shared" si="5"/>
        <v>1</v>
      </c>
      <c r="K33" s="4">
        <f t="shared" si="6"/>
        <v>-0.508</v>
      </c>
      <c r="N33" s="4">
        <f t="shared" si="7"/>
        <v>0</v>
      </c>
      <c r="O33" s="13">
        <f t="shared" si="8"/>
        <v>0</v>
      </c>
      <c r="Q33" s="2">
        <v>10.0</v>
      </c>
      <c r="R33" s="4">
        <f t="shared" si="9"/>
        <v>1</v>
      </c>
      <c r="S33" s="4">
        <f t="shared" si="10"/>
        <v>-0.508</v>
      </c>
      <c r="T33" s="2">
        <v>149.75</v>
      </c>
      <c r="U33" s="2">
        <v>154.25</v>
      </c>
      <c r="V33" s="4">
        <f t="shared" si="11"/>
        <v>4.5</v>
      </c>
      <c r="W33" s="13">
        <f t="shared" si="12"/>
        <v>1</v>
      </c>
      <c r="Y33" s="2">
        <v>10.0</v>
      </c>
      <c r="Z33" s="4">
        <f t="shared" si="13"/>
        <v>1</v>
      </c>
      <c r="AA33" s="4">
        <f t="shared" si="14"/>
        <v>-0.508</v>
      </c>
      <c r="AB33" s="4">
        <f>149+11/16</f>
        <v>149.6875</v>
      </c>
      <c r="AC33" s="2">
        <v>154.25</v>
      </c>
      <c r="AD33" s="4">
        <f t="shared" si="15"/>
        <v>4.5625</v>
      </c>
      <c r="AE33" s="13">
        <f t="shared" si="16"/>
        <v>1</v>
      </c>
    </row>
    <row r="34">
      <c r="A34" s="2">
        <v>11.0</v>
      </c>
      <c r="B34" s="4">
        <f t="shared" si="1"/>
        <v>1.1</v>
      </c>
      <c r="C34" s="4">
        <f t="shared" si="2"/>
        <v>0.7112</v>
      </c>
      <c r="F34" s="4">
        <f t="shared" si="3"/>
        <v>0</v>
      </c>
      <c r="G34" s="13">
        <f t="shared" si="4"/>
        <v>0</v>
      </c>
      <c r="I34" s="2">
        <v>11.0</v>
      </c>
      <c r="J34" s="4">
        <f t="shared" si="5"/>
        <v>1.1</v>
      </c>
      <c r="K34" s="4">
        <f t="shared" si="6"/>
        <v>-0.5588</v>
      </c>
      <c r="N34" s="4">
        <f t="shared" si="7"/>
        <v>0</v>
      </c>
      <c r="O34" s="13">
        <f t="shared" si="8"/>
        <v>0</v>
      </c>
      <c r="Q34" s="2">
        <v>11.0</v>
      </c>
      <c r="R34" s="4">
        <f t="shared" si="9"/>
        <v>1.1</v>
      </c>
      <c r="S34" s="4">
        <f t="shared" si="10"/>
        <v>-0.5588</v>
      </c>
      <c r="V34" s="4">
        <f t="shared" si="11"/>
        <v>0</v>
      </c>
      <c r="W34" s="13">
        <f t="shared" si="12"/>
        <v>0</v>
      </c>
      <c r="Y34" s="2">
        <v>11.0</v>
      </c>
      <c r="Z34" s="4">
        <f t="shared" si="13"/>
        <v>1.1</v>
      </c>
      <c r="AA34" s="4">
        <f t="shared" si="14"/>
        <v>-0.5588</v>
      </c>
      <c r="AD34" s="4">
        <f t="shared" si="15"/>
        <v>0</v>
      </c>
      <c r="AE34" s="13">
        <f t="shared" si="16"/>
        <v>0</v>
      </c>
    </row>
    <row r="35">
      <c r="A35" s="2">
        <v>12.0</v>
      </c>
      <c r="B35" s="4">
        <f t="shared" si="1"/>
        <v>1.2</v>
      </c>
      <c r="C35" s="4">
        <f t="shared" si="2"/>
        <v>0.6604</v>
      </c>
      <c r="F35" s="4">
        <f t="shared" si="3"/>
        <v>0</v>
      </c>
      <c r="G35" s="13">
        <f t="shared" si="4"/>
        <v>0</v>
      </c>
      <c r="I35" s="2">
        <v>12.0</v>
      </c>
      <c r="J35" s="4">
        <f t="shared" si="5"/>
        <v>1.2</v>
      </c>
      <c r="K35" s="4">
        <f t="shared" si="6"/>
        <v>-0.6096</v>
      </c>
      <c r="N35" s="4">
        <f t="shared" si="7"/>
        <v>0</v>
      </c>
      <c r="O35" s="13">
        <f t="shared" si="8"/>
        <v>0</v>
      </c>
      <c r="Q35" s="2">
        <v>12.0</v>
      </c>
      <c r="R35" s="4">
        <f t="shared" si="9"/>
        <v>1.2</v>
      </c>
      <c r="S35" s="4">
        <f t="shared" si="10"/>
        <v>-0.6096</v>
      </c>
      <c r="V35" s="4">
        <f t="shared" si="11"/>
        <v>0</v>
      </c>
      <c r="W35" s="13">
        <f t="shared" si="12"/>
        <v>0</v>
      </c>
      <c r="Y35" s="2">
        <v>12.0</v>
      </c>
      <c r="Z35" s="4">
        <f t="shared" si="13"/>
        <v>1.2</v>
      </c>
      <c r="AA35" s="4">
        <f t="shared" si="14"/>
        <v>-0.6096</v>
      </c>
      <c r="AD35" s="4">
        <f t="shared" si="15"/>
        <v>0</v>
      </c>
      <c r="AE35" s="13">
        <f t="shared" si="16"/>
        <v>0</v>
      </c>
    </row>
    <row r="36">
      <c r="A36" s="2">
        <v>13.0</v>
      </c>
      <c r="B36" s="4">
        <f t="shared" si="1"/>
        <v>1.3</v>
      </c>
      <c r="C36" s="4">
        <f t="shared" si="2"/>
        <v>0.6096</v>
      </c>
      <c r="F36" s="4">
        <f t="shared" si="3"/>
        <v>0</v>
      </c>
      <c r="G36" s="13">
        <f t="shared" si="4"/>
        <v>0</v>
      </c>
      <c r="I36" s="2">
        <v>13.0</v>
      </c>
      <c r="J36" s="4">
        <f t="shared" si="5"/>
        <v>1.3</v>
      </c>
      <c r="K36" s="4">
        <f t="shared" si="6"/>
        <v>-0.6604</v>
      </c>
      <c r="N36" s="4">
        <f t="shared" si="7"/>
        <v>0</v>
      </c>
      <c r="O36" s="13">
        <f t="shared" si="8"/>
        <v>0</v>
      </c>
      <c r="Q36" s="2">
        <v>13.0</v>
      </c>
      <c r="R36" s="4">
        <f t="shared" si="9"/>
        <v>1.3</v>
      </c>
      <c r="S36" s="4">
        <f t="shared" si="10"/>
        <v>-0.6604</v>
      </c>
      <c r="V36" s="4">
        <f t="shared" si="11"/>
        <v>0</v>
      </c>
      <c r="W36" s="13">
        <f t="shared" si="12"/>
        <v>0</v>
      </c>
      <c r="Y36" s="2">
        <v>13.0</v>
      </c>
      <c r="Z36" s="4">
        <f t="shared" si="13"/>
        <v>1.3</v>
      </c>
      <c r="AA36" s="4">
        <f t="shared" si="14"/>
        <v>-0.6604</v>
      </c>
      <c r="AD36" s="4">
        <f t="shared" si="15"/>
        <v>0</v>
      </c>
      <c r="AE36" s="13">
        <f t="shared" si="16"/>
        <v>0</v>
      </c>
    </row>
    <row r="37">
      <c r="A37" s="2">
        <v>14.0</v>
      </c>
      <c r="B37" s="4">
        <f t="shared" si="1"/>
        <v>1.4</v>
      </c>
      <c r="C37" s="4">
        <f t="shared" si="2"/>
        <v>0.5588</v>
      </c>
      <c r="F37" s="4">
        <f t="shared" si="3"/>
        <v>0</v>
      </c>
      <c r="G37" s="13">
        <f t="shared" si="4"/>
        <v>0</v>
      </c>
      <c r="I37" s="2">
        <v>14.0</v>
      </c>
      <c r="J37" s="4">
        <f t="shared" si="5"/>
        <v>1.4</v>
      </c>
      <c r="K37" s="4">
        <f t="shared" si="6"/>
        <v>-0.7112</v>
      </c>
      <c r="N37" s="4">
        <f t="shared" si="7"/>
        <v>0</v>
      </c>
      <c r="O37" s="13">
        <f t="shared" si="8"/>
        <v>0</v>
      </c>
      <c r="Q37" s="2">
        <v>14.0</v>
      </c>
      <c r="R37" s="4">
        <f t="shared" si="9"/>
        <v>1.4</v>
      </c>
      <c r="S37" s="4">
        <f t="shared" si="10"/>
        <v>-0.7112</v>
      </c>
      <c r="V37" s="4">
        <f t="shared" si="11"/>
        <v>0</v>
      </c>
      <c r="W37" s="13">
        <f t="shared" si="12"/>
        <v>0</v>
      </c>
      <c r="Y37" s="2">
        <v>14.0</v>
      </c>
      <c r="Z37" s="4">
        <f t="shared" si="13"/>
        <v>1.4</v>
      </c>
      <c r="AA37" s="4">
        <f t="shared" si="14"/>
        <v>-0.7112</v>
      </c>
      <c r="AD37" s="4">
        <f t="shared" si="15"/>
        <v>0</v>
      </c>
      <c r="AE37" s="13">
        <f t="shared" si="16"/>
        <v>0</v>
      </c>
    </row>
    <row r="38">
      <c r="A38" s="2">
        <v>15.0</v>
      </c>
      <c r="B38" s="4">
        <f t="shared" si="1"/>
        <v>1.5</v>
      </c>
      <c r="C38" s="4">
        <f t="shared" si="2"/>
        <v>0.508</v>
      </c>
      <c r="D38" s="2">
        <v>149.75</v>
      </c>
      <c r="E38" s="4">
        <f>154.25-1/32</f>
        <v>154.21875</v>
      </c>
      <c r="F38" s="4">
        <f t="shared" si="3"/>
        <v>4.46875</v>
      </c>
      <c r="G38" s="13">
        <f t="shared" si="4"/>
        <v>0.9965217286</v>
      </c>
      <c r="I38" s="2">
        <v>15.0</v>
      </c>
      <c r="J38" s="4">
        <f t="shared" si="5"/>
        <v>1.5</v>
      </c>
      <c r="K38" s="4">
        <f t="shared" si="6"/>
        <v>-0.762</v>
      </c>
      <c r="N38" s="4">
        <f t="shared" si="7"/>
        <v>0</v>
      </c>
      <c r="O38" s="13">
        <f t="shared" si="8"/>
        <v>0</v>
      </c>
      <c r="Q38" s="2">
        <v>15.0</v>
      </c>
      <c r="R38" s="4">
        <f t="shared" si="9"/>
        <v>1.5</v>
      </c>
      <c r="S38" s="4">
        <f t="shared" si="10"/>
        <v>-0.762</v>
      </c>
      <c r="T38" s="2">
        <v>149.75</v>
      </c>
      <c r="U38" s="2">
        <v>154.25</v>
      </c>
      <c r="V38" s="4">
        <f t="shared" si="11"/>
        <v>4.5</v>
      </c>
      <c r="W38" s="13">
        <f t="shared" si="12"/>
        <v>1</v>
      </c>
      <c r="Y38" s="2">
        <v>15.0</v>
      </c>
      <c r="Z38" s="4">
        <f t="shared" si="13"/>
        <v>1.5</v>
      </c>
      <c r="AA38" s="4">
        <f t="shared" si="14"/>
        <v>-0.762</v>
      </c>
      <c r="AB38" s="4">
        <f>149+11/16</f>
        <v>149.6875</v>
      </c>
      <c r="AC38" s="2">
        <v>154.25</v>
      </c>
      <c r="AD38" s="4">
        <f t="shared" si="15"/>
        <v>4.5625</v>
      </c>
      <c r="AE38" s="13">
        <f t="shared" si="16"/>
        <v>1</v>
      </c>
    </row>
    <row r="39">
      <c r="A39" s="2">
        <v>16.0</v>
      </c>
      <c r="B39" s="4">
        <f t="shared" si="1"/>
        <v>1.6</v>
      </c>
      <c r="C39" s="4">
        <f t="shared" si="2"/>
        <v>0.4572</v>
      </c>
      <c r="F39" s="4">
        <f t="shared" si="3"/>
        <v>0</v>
      </c>
      <c r="G39" s="13">
        <f t="shared" si="4"/>
        <v>0</v>
      </c>
      <c r="I39" s="2">
        <v>16.0</v>
      </c>
      <c r="J39" s="4">
        <f t="shared" si="5"/>
        <v>1.6</v>
      </c>
      <c r="K39" s="4">
        <f t="shared" si="6"/>
        <v>-0.8128</v>
      </c>
      <c r="N39" s="4">
        <f t="shared" si="7"/>
        <v>0</v>
      </c>
      <c r="O39" s="13">
        <f t="shared" si="8"/>
        <v>0</v>
      </c>
      <c r="Q39" s="2">
        <v>16.0</v>
      </c>
      <c r="R39" s="4">
        <f t="shared" si="9"/>
        <v>1.6</v>
      </c>
      <c r="S39" s="4">
        <f t="shared" si="10"/>
        <v>-0.8128</v>
      </c>
      <c r="V39" s="4">
        <f t="shared" si="11"/>
        <v>0</v>
      </c>
      <c r="W39" s="13">
        <f t="shared" si="12"/>
        <v>0</v>
      </c>
      <c r="Y39" s="2">
        <v>16.0</v>
      </c>
      <c r="Z39" s="4">
        <f t="shared" si="13"/>
        <v>1.6</v>
      </c>
      <c r="AA39" s="4">
        <f t="shared" si="14"/>
        <v>-0.8128</v>
      </c>
      <c r="AD39" s="4">
        <f t="shared" si="15"/>
        <v>0</v>
      </c>
      <c r="AE39" s="13">
        <f t="shared" si="16"/>
        <v>0</v>
      </c>
    </row>
    <row r="40">
      <c r="A40" s="2">
        <v>17.0</v>
      </c>
      <c r="B40" s="4">
        <f t="shared" si="1"/>
        <v>1.7</v>
      </c>
      <c r="C40" s="4">
        <f t="shared" si="2"/>
        <v>0.4064</v>
      </c>
      <c r="F40" s="4">
        <f t="shared" si="3"/>
        <v>0</v>
      </c>
      <c r="G40" s="13">
        <f t="shared" si="4"/>
        <v>0</v>
      </c>
      <c r="I40" s="2">
        <v>17.0</v>
      </c>
      <c r="J40" s="4">
        <f t="shared" si="5"/>
        <v>1.7</v>
      </c>
      <c r="K40" s="4">
        <f t="shared" si="6"/>
        <v>-0.8636</v>
      </c>
      <c r="N40" s="4">
        <f t="shared" si="7"/>
        <v>0</v>
      </c>
      <c r="O40" s="13">
        <f t="shared" si="8"/>
        <v>0</v>
      </c>
      <c r="Q40" s="2">
        <v>17.0</v>
      </c>
      <c r="R40" s="4">
        <f t="shared" si="9"/>
        <v>1.7</v>
      </c>
      <c r="S40" s="4">
        <f t="shared" si="10"/>
        <v>-0.8636</v>
      </c>
      <c r="V40" s="4">
        <f t="shared" si="11"/>
        <v>0</v>
      </c>
      <c r="W40" s="13">
        <f t="shared" si="12"/>
        <v>0</v>
      </c>
      <c r="Y40" s="2">
        <v>17.0</v>
      </c>
      <c r="Z40" s="4">
        <f t="shared" si="13"/>
        <v>1.7</v>
      </c>
      <c r="AA40" s="4">
        <f t="shared" si="14"/>
        <v>-0.8636</v>
      </c>
      <c r="AD40" s="4">
        <f t="shared" si="15"/>
        <v>0</v>
      </c>
      <c r="AE40" s="13">
        <f t="shared" si="16"/>
        <v>0</v>
      </c>
    </row>
    <row r="41">
      <c r="A41" s="2">
        <v>18.0</v>
      </c>
      <c r="B41" s="4">
        <f t="shared" si="1"/>
        <v>1.8</v>
      </c>
      <c r="C41" s="4">
        <f t="shared" si="2"/>
        <v>0.3556</v>
      </c>
      <c r="F41" s="4">
        <f t="shared" si="3"/>
        <v>0</v>
      </c>
      <c r="G41" s="13">
        <f t="shared" si="4"/>
        <v>0</v>
      </c>
      <c r="I41" s="2">
        <v>18.0</v>
      </c>
      <c r="J41" s="4">
        <f t="shared" si="5"/>
        <v>1.8</v>
      </c>
      <c r="K41" s="4">
        <f t="shared" si="6"/>
        <v>-0.9144</v>
      </c>
      <c r="N41" s="4">
        <f t="shared" si="7"/>
        <v>0</v>
      </c>
      <c r="O41" s="13">
        <f t="shared" si="8"/>
        <v>0</v>
      </c>
      <c r="Q41" s="2">
        <v>18.0</v>
      </c>
      <c r="R41" s="4">
        <f t="shared" si="9"/>
        <v>1.8</v>
      </c>
      <c r="S41" s="4">
        <f t="shared" si="10"/>
        <v>-0.9144</v>
      </c>
      <c r="V41" s="4">
        <f t="shared" si="11"/>
        <v>0</v>
      </c>
      <c r="W41" s="13">
        <f t="shared" si="12"/>
        <v>0</v>
      </c>
      <c r="Y41" s="2">
        <v>18.0</v>
      </c>
      <c r="Z41" s="4">
        <f t="shared" si="13"/>
        <v>1.8</v>
      </c>
      <c r="AA41" s="4">
        <f t="shared" si="14"/>
        <v>-0.9144</v>
      </c>
      <c r="AD41" s="4">
        <f t="shared" si="15"/>
        <v>0</v>
      </c>
      <c r="AE41" s="13">
        <f t="shared" si="16"/>
        <v>0</v>
      </c>
    </row>
    <row r="42">
      <c r="A42" s="2">
        <v>19.0</v>
      </c>
      <c r="B42" s="4">
        <f t="shared" si="1"/>
        <v>1.9</v>
      </c>
      <c r="C42" s="4">
        <f t="shared" si="2"/>
        <v>0.3048</v>
      </c>
      <c r="F42" s="4">
        <f t="shared" si="3"/>
        <v>0</v>
      </c>
      <c r="G42" s="13">
        <f t="shared" si="4"/>
        <v>0</v>
      </c>
      <c r="I42" s="2">
        <v>19.0</v>
      </c>
      <c r="J42" s="4">
        <f t="shared" si="5"/>
        <v>1.9</v>
      </c>
      <c r="K42" s="4">
        <f t="shared" si="6"/>
        <v>-0.9652</v>
      </c>
      <c r="N42" s="4">
        <f t="shared" si="7"/>
        <v>0</v>
      </c>
      <c r="O42" s="13">
        <f t="shared" si="8"/>
        <v>0</v>
      </c>
      <c r="Q42" s="2">
        <v>19.0</v>
      </c>
      <c r="R42" s="4">
        <f t="shared" si="9"/>
        <v>1.9</v>
      </c>
      <c r="S42" s="4">
        <f t="shared" si="10"/>
        <v>-0.9652</v>
      </c>
      <c r="V42" s="4">
        <f t="shared" si="11"/>
        <v>0</v>
      </c>
      <c r="W42" s="13">
        <f t="shared" si="12"/>
        <v>0</v>
      </c>
      <c r="Y42" s="2">
        <v>19.0</v>
      </c>
      <c r="Z42" s="4">
        <f t="shared" si="13"/>
        <v>1.9</v>
      </c>
      <c r="AA42" s="4">
        <f t="shared" si="14"/>
        <v>-0.9652</v>
      </c>
      <c r="AD42" s="4">
        <f t="shared" si="15"/>
        <v>0</v>
      </c>
      <c r="AE42" s="13">
        <f t="shared" si="16"/>
        <v>0</v>
      </c>
    </row>
    <row r="43">
      <c r="A43" s="2">
        <v>20.0</v>
      </c>
      <c r="B43" s="4">
        <f t="shared" si="1"/>
        <v>2</v>
      </c>
      <c r="C43" s="4">
        <f t="shared" si="2"/>
        <v>0.254</v>
      </c>
      <c r="D43" s="2">
        <v>149.75</v>
      </c>
      <c r="E43" s="4">
        <f>154.25-1/32</f>
        <v>154.21875</v>
      </c>
      <c r="F43" s="4">
        <f t="shared" si="3"/>
        <v>4.46875</v>
      </c>
      <c r="G43" s="13">
        <f t="shared" si="4"/>
        <v>0.9965217286</v>
      </c>
      <c r="I43" s="2">
        <v>20.0</v>
      </c>
      <c r="J43" s="4">
        <f t="shared" si="5"/>
        <v>2</v>
      </c>
      <c r="K43" s="4">
        <f t="shared" si="6"/>
        <v>-1.016</v>
      </c>
      <c r="N43" s="4">
        <f t="shared" si="7"/>
        <v>0</v>
      </c>
      <c r="O43" s="13">
        <f t="shared" si="8"/>
        <v>0</v>
      </c>
      <c r="Q43" s="2">
        <v>20.0</v>
      </c>
      <c r="R43" s="4">
        <f t="shared" si="9"/>
        <v>2</v>
      </c>
      <c r="S43" s="4">
        <f t="shared" si="10"/>
        <v>-1.016</v>
      </c>
      <c r="T43" s="2">
        <v>149.75</v>
      </c>
      <c r="U43" s="2">
        <v>154.25</v>
      </c>
      <c r="V43" s="4">
        <f t="shared" si="11"/>
        <v>4.5</v>
      </c>
      <c r="W43" s="13">
        <f t="shared" si="12"/>
        <v>1</v>
      </c>
      <c r="Y43" s="2">
        <v>20.0</v>
      </c>
      <c r="Z43" s="4">
        <f t="shared" si="13"/>
        <v>2</v>
      </c>
      <c r="AA43" s="4">
        <f t="shared" si="14"/>
        <v>-1.016</v>
      </c>
      <c r="AB43" s="4">
        <f>149+11/16</f>
        <v>149.6875</v>
      </c>
      <c r="AC43" s="2">
        <v>154.25</v>
      </c>
      <c r="AD43" s="4">
        <f t="shared" si="15"/>
        <v>4.5625</v>
      </c>
      <c r="AE43" s="13">
        <f t="shared" si="16"/>
        <v>1</v>
      </c>
    </row>
    <row r="44">
      <c r="A44" s="2">
        <v>21.0</v>
      </c>
      <c r="B44" s="4">
        <f t="shared" si="1"/>
        <v>2.1</v>
      </c>
      <c r="C44" s="4">
        <f t="shared" si="2"/>
        <v>0.2032</v>
      </c>
      <c r="F44" s="4">
        <f t="shared" si="3"/>
        <v>0</v>
      </c>
      <c r="G44" s="13">
        <f t="shared" si="4"/>
        <v>0</v>
      </c>
      <c r="I44" s="2">
        <v>21.0</v>
      </c>
      <c r="J44" s="4">
        <f t="shared" si="5"/>
        <v>2.1</v>
      </c>
      <c r="K44" s="4">
        <f t="shared" si="6"/>
        <v>-1.0668</v>
      </c>
      <c r="N44" s="4">
        <f t="shared" si="7"/>
        <v>0</v>
      </c>
      <c r="O44" s="13">
        <f t="shared" si="8"/>
        <v>0</v>
      </c>
      <c r="Q44" s="2">
        <v>21.0</v>
      </c>
      <c r="R44" s="4">
        <f t="shared" si="9"/>
        <v>2.1</v>
      </c>
      <c r="S44" s="4">
        <f t="shared" si="10"/>
        <v>-1.0668</v>
      </c>
      <c r="V44" s="4">
        <f t="shared" si="11"/>
        <v>0</v>
      </c>
      <c r="W44" s="13">
        <f t="shared" si="12"/>
        <v>0</v>
      </c>
      <c r="Y44" s="2">
        <v>21.0</v>
      </c>
      <c r="Z44" s="4">
        <f t="shared" si="13"/>
        <v>2.1</v>
      </c>
      <c r="AA44" s="4">
        <f t="shared" si="14"/>
        <v>-1.0668</v>
      </c>
      <c r="AD44" s="4">
        <f t="shared" si="15"/>
        <v>0</v>
      </c>
      <c r="AE44" s="13">
        <f t="shared" si="16"/>
        <v>0</v>
      </c>
    </row>
    <row r="45">
      <c r="A45" s="2">
        <v>22.0</v>
      </c>
      <c r="B45" s="4">
        <f t="shared" si="1"/>
        <v>2.2</v>
      </c>
      <c r="C45" s="4">
        <f t="shared" si="2"/>
        <v>0.1524</v>
      </c>
      <c r="F45" s="4">
        <f t="shared" si="3"/>
        <v>0</v>
      </c>
      <c r="G45" s="13">
        <f t="shared" si="4"/>
        <v>0</v>
      </c>
      <c r="I45" s="2">
        <v>22.0</v>
      </c>
      <c r="J45" s="4">
        <f t="shared" si="5"/>
        <v>2.2</v>
      </c>
      <c r="K45" s="4">
        <f t="shared" si="6"/>
        <v>-1.1176</v>
      </c>
      <c r="N45" s="4">
        <f t="shared" si="7"/>
        <v>0</v>
      </c>
      <c r="O45" s="13">
        <f t="shared" si="8"/>
        <v>0</v>
      </c>
      <c r="Q45" s="2">
        <v>22.0</v>
      </c>
      <c r="R45" s="4">
        <f t="shared" si="9"/>
        <v>2.2</v>
      </c>
      <c r="S45" s="4">
        <f t="shared" si="10"/>
        <v>-1.1176</v>
      </c>
      <c r="V45" s="4">
        <f t="shared" si="11"/>
        <v>0</v>
      </c>
      <c r="W45" s="13">
        <f t="shared" si="12"/>
        <v>0</v>
      </c>
      <c r="Y45" s="2">
        <v>22.0</v>
      </c>
      <c r="Z45" s="4">
        <f t="shared" si="13"/>
        <v>2.2</v>
      </c>
      <c r="AA45" s="4">
        <f t="shared" si="14"/>
        <v>-1.1176</v>
      </c>
      <c r="AD45" s="4">
        <f t="shared" si="15"/>
        <v>0</v>
      </c>
      <c r="AE45" s="13">
        <f t="shared" si="16"/>
        <v>0</v>
      </c>
    </row>
    <row r="46">
      <c r="A46" s="2">
        <v>23.0</v>
      </c>
      <c r="B46" s="4">
        <f t="shared" si="1"/>
        <v>2.3</v>
      </c>
      <c r="C46" s="4">
        <f t="shared" si="2"/>
        <v>0.1016</v>
      </c>
      <c r="F46" s="4">
        <f t="shared" si="3"/>
        <v>0</v>
      </c>
      <c r="G46" s="13">
        <f t="shared" si="4"/>
        <v>0</v>
      </c>
      <c r="I46" s="2">
        <v>23.0</v>
      </c>
      <c r="J46" s="4">
        <f t="shared" si="5"/>
        <v>2.3</v>
      </c>
      <c r="K46" s="4">
        <f t="shared" si="6"/>
        <v>-1.1684</v>
      </c>
      <c r="N46" s="4">
        <f t="shared" si="7"/>
        <v>0</v>
      </c>
      <c r="O46" s="13">
        <f t="shared" si="8"/>
        <v>0</v>
      </c>
      <c r="Q46" s="2">
        <v>23.0</v>
      </c>
      <c r="R46" s="4">
        <f t="shared" si="9"/>
        <v>2.3</v>
      </c>
      <c r="S46" s="4">
        <f t="shared" si="10"/>
        <v>-1.1684</v>
      </c>
      <c r="V46" s="4">
        <f t="shared" si="11"/>
        <v>0</v>
      </c>
      <c r="W46" s="13">
        <f t="shared" si="12"/>
        <v>0</v>
      </c>
      <c r="Y46" s="2">
        <v>23.0</v>
      </c>
      <c r="Z46" s="4">
        <f t="shared" si="13"/>
        <v>2.3</v>
      </c>
      <c r="AA46" s="4">
        <f t="shared" si="14"/>
        <v>-1.1684</v>
      </c>
      <c r="AD46" s="4">
        <f t="shared" si="15"/>
        <v>0</v>
      </c>
      <c r="AE46" s="13">
        <f t="shared" si="16"/>
        <v>0</v>
      </c>
    </row>
    <row r="47">
      <c r="A47" s="2">
        <v>24.0</v>
      </c>
      <c r="B47" s="4">
        <f t="shared" si="1"/>
        <v>2.4</v>
      </c>
      <c r="C47" s="4">
        <f t="shared" si="2"/>
        <v>0.0508</v>
      </c>
      <c r="F47" s="4">
        <f t="shared" si="3"/>
        <v>0</v>
      </c>
      <c r="G47" s="13">
        <f t="shared" si="4"/>
        <v>0</v>
      </c>
      <c r="I47" s="2">
        <v>24.0</v>
      </c>
      <c r="J47" s="4">
        <f t="shared" si="5"/>
        <v>2.4</v>
      </c>
      <c r="K47" s="4">
        <f t="shared" si="6"/>
        <v>-1.2192</v>
      </c>
      <c r="N47" s="4">
        <f t="shared" si="7"/>
        <v>0</v>
      </c>
      <c r="O47" s="13">
        <f t="shared" si="8"/>
        <v>0</v>
      </c>
      <c r="Q47" s="2">
        <v>24.0</v>
      </c>
      <c r="R47" s="4">
        <f t="shared" si="9"/>
        <v>2.4</v>
      </c>
      <c r="S47" s="4">
        <f t="shared" si="10"/>
        <v>-1.2192</v>
      </c>
      <c r="V47" s="4">
        <f t="shared" si="11"/>
        <v>0</v>
      </c>
      <c r="W47" s="13">
        <f t="shared" si="12"/>
        <v>0</v>
      </c>
      <c r="Y47" s="2">
        <v>24.0</v>
      </c>
      <c r="Z47" s="4">
        <f t="shared" si="13"/>
        <v>2.4</v>
      </c>
      <c r="AA47" s="4">
        <f t="shared" si="14"/>
        <v>-1.2192</v>
      </c>
      <c r="AD47" s="4">
        <f t="shared" si="15"/>
        <v>0</v>
      </c>
      <c r="AE47" s="13">
        <f t="shared" si="16"/>
        <v>0</v>
      </c>
    </row>
    <row r="48">
      <c r="A48" s="2">
        <v>25.0</v>
      </c>
      <c r="B48" s="4">
        <f t="shared" si="1"/>
        <v>2.5</v>
      </c>
      <c r="C48" s="4">
        <f t="shared" si="2"/>
        <v>0</v>
      </c>
      <c r="D48" s="2">
        <v>149.75</v>
      </c>
      <c r="E48" s="4">
        <f>154.25-1/32</f>
        <v>154.21875</v>
      </c>
      <c r="F48" s="4">
        <f t="shared" si="3"/>
        <v>4.46875</v>
      </c>
      <c r="G48" s="13">
        <f t="shared" si="4"/>
        <v>0.9965217286</v>
      </c>
      <c r="I48" s="2">
        <v>25.0</v>
      </c>
      <c r="J48" s="4">
        <f t="shared" si="5"/>
        <v>2.5</v>
      </c>
      <c r="K48" s="4">
        <f t="shared" si="6"/>
        <v>-1.27</v>
      </c>
      <c r="L48" s="2">
        <v>149.75</v>
      </c>
      <c r="M48" s="2">
        <v>154.25</v>
      </c>
      <c r="N48" s="4">
        <f t="shared" si="7"/>
        <v>4.5</v>
      </c>
      <c r="O48" s="13">
        <f t="shared" si="8"/>
        <v>1</v>
      </c>
      <c r="Q48" s="2">
        <v>25.0</v>
      </c>
      <c r="R48" s="4">
        <f t="shared" si="9"/>
        <v>2.5</v>
      </c>
      <c r="S48" s="4">
        <f t="shared" si="10"/>
        <v>-1.27</v>
      </c>
      <c r="T48" s="4">
        <f>149.75</f>
        <v>149.75</v>
      </c>
      <c r="U48" s="4">
        <f>154.25-1/32</f>
        <v>154.21875</v>
      </c>
      <c r="V48" s="4">
        <f t="shared" si="11"/>
        <v>4.46875</v>
      </c>
      <c r="W48" s="13">
        <f t="shared" si="12"/>
        <v>0.9965217286</v>
      </c>
      <c r="Y48" s="2">
        <v>25.0</v>
      </c>
      <c r="Z48" s="4">
        <f t="shared" si="13"/>
        <v>2.5</v>
      </c>
      <c r="AA48" s="4">
        <f t="shared" si="14"/>
        <v>-1.27</v>
      </c>
      <c r="AB48" s="4">
        <f>149+11/16</f>
        <v>149.6875</v>
      </c>
      <c r="AC48" s="2">
        <v>154.25</v>
      </c>
      <c r="AD48" s="4">
        <f t="shared" si="15"/>
        <v>4.5625</v>
      </c>
      <c r="AE48" s="13">
        <f t="shared" si="16"/>
        <v>1</v>
      </c>
    </row>
    <row r="49">
      <c r="A49" s="2">
        <v>26.0</v>
      </c>
      <c r="B49" s="4">
        <f t="shared" si="1"/>
        <v>2.6</v>
      </c>
      <c r="C49" s="4">
        <f t="shared" si="2"/>
        <v>-0.0508</v>
      </c>
      <c r="F49" s="4">
        <f t="shared" si="3"/>
        <v>0</v>
      </c>
      <c r="G49" s="13">
        <f t="shared" si="4"/>
        <v>0</v>
      </c>
      <c r="I49" s="2">
        <v>26.0</v>
      </c>
      <c r="J49" s="4">
        <f t="shared" si="5"/>
        <v>2.6</v>
      </c>
      <c r="K49" s="4">
        <f t="shared" si="6"/>
        <v>-1.3208</v>
      </c>
      <c r="L49" s="2">
        <v>149.75</v>
      </c>
      <c r="M49" s="2">
        <v>154.25</v>
      </c>
      <c r="N49" s="4">
        <f t="shared" si="7"/>
        <v>4.5</v>
      </c>
      <c r="O49" s="13">
        <f t="shared" si="8"/>
        <v>1</v>
      </c>
      <c r="Q49" s="2">
        <v>26.0</v>
      </c>
      <c r="R49" s="4">
        <f t="shared" si="9"/>
        <v>2.6</v>
      </c>
      <c r="S49" s="4">
        <f t="shared" si="10"/>
        <v>-1.3208</v>
      </c>
      <c r="V49" s="4">
        <f t="shared" si="11"/>
        <v>0</v>
      </c>
      <c r="W49" s="13">
        <f t="shared" si="12"/>
        <v>0</v>
      </c>
      <c r="Y49" s="2">
        <v>26.0</v>
      </c>
      <c r="Z49" s="4">
        <f t="shared" si="13"/>
        <v>2.6</v>
      </c>
      <c r="AA49" s="4">
        <f t="shared" si="14"/>
        <v>-1.3208</v>
      </c>
      <c r="AD49" s="4">
        <f t="shared" si="15"/>
        <v>0</v>
      </c>
      <c r="AE49" s="13">
        <f t="shared" si="16"/>
        <v>0</v>
      </c>
    </row>
    <row r="50">
      <c r="A50" s="2">
        <v>27.0</v>
      </c>
      <c r="B50" s="4">
        <f t="shared" si="1"/>
        <v>2.7</v>
      </c>
      <c r="C50" s="4">
        <f t="shared" si="2"/>
        <v>-0.1016</v>
      </c>
      <c r="F50" s="4">
        <f t="shared" si="3"/>
        <v>0</v>
      </c>
      <c r="G50" s="13">
        <f t="shared" si="4"/>
        <v>0</v>
      </c>
      <c r="I50" s="2">
        <v>27.0</v>
      </c>
      <c r="J50" s="4">
        <f t="shared" si="5"/>
        <v>2.7</v>
      </c>
      <c r="K50" s="4">
        <f t="shared" si="6"/>
        <v>-1.3716</v>
      </c>
      <c r="L50" s="2">
        <v>149.75</v>
      </c>
      <c r="M50" s="4">
        <f>154.25-1/32</f>
        <v>154.21875</v>
      </c>
      <c r="N50" s="4">
        <f t="shared" si="7"/>
        <v>4.46875</v>
      </c>
      <c r="O50" s="13">
        <f t="shared" si="8"/>
        <v>0.9965217286</v>
      </c>
      <c r="Q50" s="2">
        <v>27.0</v>
      </c>
      <c r="R50" s="4">
        <f t="shared" si="9"/>
        <v>2.7</v>
      </c>
      <c r="S50" s="4">
        <f t="shared" si="10"/>
        <v>-1.3716</v>
      </c>
      <c r="V50" s="4">
        <f t="shared" si="11"/>
        <v>0</v>
      </c>
      <c r="W50" s="13">
        <f t="shared" si="12"/>
        <v>0</v>
      </c>
      <c r="Y50" s="2">
        <v>27.0</v>
      </c>
      <c r="Z50" s="4">
        <f t="shared" si="13"/>
        <v>2.7</v>
      </c>
      <c r="AA50" s="4">
        <f t="shared" si="14"/>
        <v>-1.3716</v>
      </c>
      <c r="AD50" s="4">
        <f t="shared" si="15"/>
        <v>0</v>
      </c>
      <c r="AE50" s="13">
        <f t="shared" si="16"/>
        <v>0</v>
      </c>
    </row>
    <row r="51">
      <c r="A51" s="2">
        <v>28.0</v>
      </c>
      <c r="B51" s="4">
        <f t="shared" si="1"/>
        <v>2.8</v>
      </c>
      <c r="C51" s="4">
        <f t="shared" si="2"/>
        <v>-0.1524</v>
      </c>
      <c r="F51" s="4">
        <f t="shared" si="3"/>
        <v>0</v>
      </c>
      <c r="G51" s="13">
        <f t="shared" si="4"/>
        <v>0</v>
      </c>
      <c r="I51" s="2">
        <v>28.0</v>
      </c>
      <c r="J51" s="4">
        <f t="shared" si="5"/>
        <v>2.8</v>
      </c>
      <c r="K51" s="4">
        <f t="shared" si="6"/>
        <v>-1.4224</v>
      </c>
      <c r="L51" s="4">
        <f>149+13/16</f>
        <v>149.8125</v>
      </c>
      <c r="M51" s="2">
        <v>154.125</v>
      </c>
      <c r="N51" s="4">
        <f t="shared" si="7"/>
        <v>4.3125</v>
      </c>
      <c r="O51" s="13">
        <f t="shared" si="8"/>
        <v>0.9789450104</v>
      </c>
      <c r="Q51" s="2">
        <v>28.0</v>
      </c>
      <c r="R51" s="4">
        <f t="shared" si="9"/>
        <v>2.8</v>
      </c>
      <c r="S51" s="4">
        <f t="shared" si="10"/>
        <v>-1.4224</v>
      </c>
      <c r="V51" s="4">
        <f t="shared" si="11"/>
        <v>0</v>
      </c>
      <c r="W51" s="13">
        <f t="shared" si="12"/>
        <v>0</v>
      </c>
      <c r="Y51" s="2">
        <v>28.0</v>
      </c>
      <c r="Z51" s="4">
        <f t="shared" si="13"/>
        <v>2.8</v>
      </c>
      <c r="AA51" s="4">
        <f t="shared" si="14"/>
        <v>-1.4224</v>
      </c>
      <c r="AD51" s="4">
        <f t="shared" si="15"/>
        <v>0</v>
      </c>
      <c r="AE51" s="13">
        <f t="shared" si="16"/>
        <v>0</v>
      </c>
    </row>
    <row r="52">
      <c r="A52" s="2">
        <v>29.0</v>
      </c>
      <c r="B52" s="4">
        <f t="shared" si="1"/>
        <v>2.9</v>
      </c>
      <c r="C52" s="4">
        <f t="shared" si="2"/>
        <v>-0.2032</v>
      </c>
      <c r="F52" s="4">
        <f t="shared" si="3"/>
        <v>0</v>
      </c>
      <c r="G52" s="13">
        <f t="shared" si="4"/>
        <v>0</v>
      </c>
      <c r="I52" s="2">
        <v>29.0</v>
      </c>
      <c r="J52" s="4">
        <f t="shared" si="5"/>
        <v>2.9</v>
      </c>
      <c r="K52" s="4">
        <f t="shared" si="6"/>
        <v>-1.4732</v>
      </c>
      <c r="L52" s="4">
        <f>150-1/16</f>
        <v>149.9375</v>
      </c>
      <c r="M52" s="4">
        <f>154-1/32</f>
        <v>153.96875</v>
      </c>
      <c r="N52" s="4">
        <f t="shared" si="7"/>
        <v>4.03125</v>
      </c>
      <c r="O52" s="13">
        <f t="shared" si="8"/>
        <v>0.9464847243</v>
      </c>
      <c r="Q52" s="2">
        <v>29.0</v>
      </c>
      <c r="R52" s="4">
        <f t="shared" si="9"/>
        <v>2.9</v>
      </c>
      <c r="S52" s="4">
        <f t="shared" si="10"/>
        <v>-1.4732</v>
      </c>
      <c r="V52" s="4">
        <f t="shared" si="11"/>
        <v>0</v>
      </c>
      <c r="W52" s="13">
        <f t="shared" si="12"/>
        <v>0</v>
      </c>
      <c r="Y52" s="2">
        <v>29.0</v>
      </c>
      <c r="Z52" s="4">
        <f t="shared" si="13"/>
        <v>2.9</v>
      </c>
      <c r="AA52" s="4">
        <f t="shared" si="14"/>
        <v>-1.4732</v>
      </c>
      <c r="AD52" s="4">
        <f t="shared" si="15"/>
        <v>0</v>
      </c>
      <c r="AE52" s="13">
        <f t="shared" si="16"/>
        <v>0</v>
      </c>
    </row>
    <row r="53">
      <c r="A53" s="2">
        <v>30.0</v>
      </c>
      <c r="B53" s="4">
        <f t="shared" si="1"/>
        <v>3</v>
      </c>
      <c r="C53" s="4">
        <f t="shared" si="2"/>
        <v>-0.254</v>
      </c>
      <c r="D53" s="2">
        <v>149.75</v>
      </c>
      <c r="E53" s="4">
        <f>154.25-1/32</f>
        <v>154.21875</v>
      </c>
      <c r="F53" s="4">
        <f t="shared" si="3"/>
        <v>4.46875</v>
      </c>
      <c r="G53" s="13">
        <f t="shared" si="4"/>
        <v>0.9965217286</v>
      </c>
      <c r="I53" s="2">
        <v>30.0</v>
      </c>
      <c r="J53" s="4">
        <f t="shared" si="5"/>
        <v>3</v>
      </c>
      <c r="K53" s="4">
        <f t="shared" si="6"/>
        <v>-1.524</v>
      </c>
      <c r="L53" s="4">
        <f>150+3/8</f>
        <v>150.375</v>
      </c>
      <c r="M53" s="2">
        <v>153.75</v>
      </c>
      <c r="N53" s="4">
        <f t="shared" si="7"/>
        <v>3.375</v>
      </c>
      <c r="O53" s="13">
        <f t="shared" si="8"/>
        <v>0.8660254038</v>
      </c>
      <c r="Q53" s="2">
        <v>30.0</v>
      </c>
      <c r="R53" s="4">
        <f t="shared" si="9"/>
        <v>3</v>
      </c>
      <c r="S53" s="4">
        <f t="shared" si="10"/>
        <v>-1.524</v>
      </c>
      <c r="T53" s="4">
        <f>149.75</f>
        <v>149.75</v>
      </c>
      <c r="U53" s="4">
        <f>154.25-1/32</f>
        <v>154.21875</v>
      </c>
      <c r="V53" s="4">
        <f t="shared" si="11"/>
        <v>4.46875</v>
      </c>
      <c r="W53" s="13">
        <f t="shared" si="12"/>
        <v>0.9965217286</v>
      </c>
      <c r="Y53" s="2">
        <v>30.0</v>
      </c>
      <c r="Z53" s="4">
        <f t="shared" si="13"/>
        <v>3</v>
      </c>
      <c r="AA53" s="4">
        <f t="shared" si="14"/>
        <v>-1.524</v>
      </c>
      <c r="AB53" s="4">
        <f>149+11/16</f>
        <v>149.6875</v>
      </c>
      <c r="AC53" s="2">
        <v>154.25</v>
      </c>
      <c r="AD53" s="4">
        <f t="shared" si="15"/>
        <v>4.5625</v>
      </c>
      <c r="AE53" s="13">
        <f t="shared" si="16"/>
        <v>1</v>
      </c>
    </row>
    <row r="54">
      <c r="A54" s="2">
        <v>31.0</v>
      </c>
      <c r="B54" s="4">
        <f t="shared" si="1"/>
        <v>3.1</v>
      </c>
      <c r="C54" s="4">
        <f t="shared" si="2"/>
        <v>-0.3048</v>
      </c>
      <c r="F54" s="4">
        <f t="shared" si="3"/>
        <v>0</v>
      </c>
      <c r="G54" s="13">
        <f t="shared" si="4"/>
        <v>0</v>
      </c>
      <c r="I54" s="2">
        <v>31.0</v>
      </c>
      <c r="J54" s="4">
        <f t="shared" si="5"/>
        <v>3.1</v>
      </c>
      <c r="K54" s="4">
        <f t="shared" si="6"/>
        <v>-1.5748</v>
      </c>
      <c r="L54" s="4">
        <f>150+7/16</f>
        <v>150.4375</v>
      </c>
      <c r="M54" s="4">
        <f>153.5</f>
        <v>153.5</v>
      </c>
      <c r="N54" s="4">
        <f t="shared" si="7"/>
        <v>3.0625</v>
      </c>
      <c r="O54" s="13">
        <f t="shared" si="8"/>
        <v>0.8249579114</v>
      </c>
      <c r="Q54" s="2">
        <v>31.0</v>
      </c>
      <c r="R54" s="4">
        <f t="shared" si="9"/>
        <v>3.1</v>
      </c>
      <c r="S54" s="4">
        <f t="shared" si="10"/>
        <v>-1.5748</v>
      </c>
      <c r="V54" s="4">
        <f t="shared" si="11"/>
        <v>0</v>
      </c>
      <c r="W54" s="13">
        <f t="shared" si="12"/>
        <v>0</v>
      </c>
      <c r="Y54" s="2">
        <v>31.0</v>
      </c>
      <c r="Z54" s="4">
        <f t="shared" si="13"/>
        <v>3.1</v>
      </c>
      <c r="AA54" s="4">
        <f t="shared" si="14"/>
        <v>-1.5748</v>
      </c>
      <c r="AD54" s="4">
        <f t="shared" si="15"/>
        <v>0</v>
      </c>
      <c r="AE54" s="13">
        <f t="shared" si="16"/>
        <v>0</v>
      </c>
    </row>
    <row r="55">
      <c r="A55" s="2">
        <v>32.0</v>
      </c>
      <c r="B55" s="4">
        <f t="shared" si="1"/>
        <v>3.2</v>
      </c>
      <c r="C55" s="4">
        <f t="shared" si="2"/>
        <v>-0.3556</v>
      </c>
      <c r="F55" s="4">
        <f t="shared" si="3"/>
        <v>0</v>
      </c>
      <c r="G55" s="13">
        <f t="shared" si="4"/>
        <v>0</v>
      </c>
      <c r="I55" s="2">
        <v>32.0</v>
      </c>
      <c r="J55" s="4">
        <f t="shared" si="5"/>
        <v>3.2</v>
      </c>
      <c r="K55" s="4">
        <f t="shared" si="6"/>
        <v>-1.6256</v>
      </c>
      <c r="L55" s="2">
        <v>150.625</v>
      </c>
      <c r="M55" s="4">
        <f>153+5/16</f>
        <v>153.3125</v>
      </c>
      <c r="N55" s="4">
        <f t="shared" si="7"/>
        <v>2.6875</v>
      </c>
      <c r="O55" s="13">
        <f t="shared" si="8"/>
        <v>0.7728015413</v>
      </c>
      <c r="Q55" s="2">
        <v>32.0</v>
      </c>
      <c r="R55" s="4">
        <f t="shared" si="9"/>
        <v>3.2</v>
      </c>
      <c r="S55" s="4">
        <f t="shared" si="10"/>
        <v>-1.6256</v>
      </c>
      <c r="V55" s="4">
        <f t="shared" si="11"/>
        <v>0</v>
      </c>
      <c r="W55" s="13">
        <f t="shared" si="12"/>
        <v>0</v>
      </c>
      <c r="Y55" s="2">
        <v>32.0</v>
      </c>
      <c r="Z55" s="4">
        <f t="shared" si="13"/>
        <v>3.2</v>
      </c>
      <c r="AA55" s="4">
        <f t="shared" si="14"/>
        <v>-1.6256</v>
      </c>
      <c r="AD55" s="4">
        <f t="shared" si="15"/>
        <v>0</v>
      </c>
      <c r="AE55" s="13">
        <f t="shared" si="16"/>
        <v>0</v>
      </c>
    </row>
    <row r="56">
      <c r="A56" s="2">
        <v>33.0</v>
      </c>
      <c r="B56" s="4">
        <f t="shared" si="1"/>
        <v>3.3</v>
      </c>
      <c r="C56" s="4">
        <f t="shared" si="2"/>
        <v>-0.4064</v>
      </c>
      <c r="F56" s="4">
        <f t="shared" si="3"/>
        <v>0</v>
      </c>
      <c r="G56" s="13">
        <f t="shared" si="4"/>
        <v>0</v>
      </c>
      <c r="I56" s="2">
        <v>33.0</v>
      </c>
      <c r="J56" s="4">
        <f t="shared" si="5"/>
        <v>3.3</v>
      </c>
      <c r="K56" s="4">
        <f t="shared" si="6"/>
        <v>-1.6764</v>
      </c>
      <c r="L56" s="4">
        <f>150.75+1/32</f>
        <v>150.78125</v>
      </c>
      <c r="M56" s="4">
        <f>153.125+1/32</f>
        <v>153.15625</v>
      </c>
      <c r="N56" s="4">
        <f t="shared" si="7"/>
        <v>2.375</v>
      </c>
      <c r="O56" s="13">
        <f t="shared" si="8"/>
        <v>0.7264831573</v>
      </c>
      <c r="Q56" s="2">
        <v>33.0</v>
      </c>
      <c r="R56" s="4">
        <f t="shared" si="9"/>
        <v>3.3</v>
      </c>
      <c r="S56" s="4">
        <f t="shared" si="10"/>
        <v>-1.6764</v>
      </c>
      <c r="V56" s="4">
        <f t="shared" si="11"/>
        <v>0</v>
      </c>
      <c r="W56" s="13">
        <f t="shared" si="12"/>
        <v>0</v>
      </c>
      <c r="Y56" s="2">
        <v>33.0</v>
      </c>
      <c r="Z56" s="4">
        <f t="shared" si="13"/>
        <v>3.3</v>
      </c>
      <c r="AA56" s="4">
        <f t="shared" si="14"/>
        <v>-1.6764</v>
      </c>
      <c r="AD56" s="4">
        <f t="shared" si="15"/>
        <v>0</v>
      </c>
      <c r="AE56" s="13">
        <f t="shared" si="16"/>
        <v>0</v>
      </c>
    </row>
    <row r="57">
      <c r="A57" s="2">
        <v>34.0</v>
      </c>
      <c r="B57" s="4">
        <f t="shared" si="1"/>
        <v>3.4</v>
      </c>
      <c r="C57" s="4">
        <f t="shared" si="2"/>
        <v>-0.4572</v>
      </c>
      <c r="F57" s="4">
        <f t="shared" si="3"/>
        <v>0</v>
      </c>
      <c r="G57" s="13">
        <f t="shared" si="4"/>
        <v>0</v>
      </c>
      <c r="I57" s="2">
        <v>34.0</v>
      </c>
      <c r="J57" s="4">
        <f t="shared" si="5"/>
        <v>3.4</v>
      </c>
      <c r="K57" s="4">
        <f t="shared" si="6"/>
        <v>-1.7272</v>
      </c>
      <c r="L57" s="4">
        <f>150.875+1/32</f>
        <v>150.90625</v>
      </c>
      <c r="M57" s="4">
        <f>153+1/32</f>
        <v>153.03125</v>
      </c>
      <c r="N57" s="4">
        <f t="shared" si="7"/>
        <v>2.125</v>
      </c>
      <c r="O57" s="13">
        <f t="shared" si="8"/>
        <v>0.6871842709</v>
      </c>
      <c r="Q57" s="2">
        <v>34.0</v>
      </c>
      <c r="R57" s="4">
        <f t="shared" si="9"/>
        <v>3.4</v>
      </c>
      <c r="S57" s="4">
        <f t="shared" si="10"/>
        <v>-1.7272</v>
      </c>
      <c r="V57" s="4">
        <f t="shared" si="11"/>
        <v>0</v>
      </c>
      <c r="W57" s="13">
        <f t="shared" si="12"/>
        <v>0</v>
      </c>
      <c r="Y57" s="2">
        <v>34.0</v>
      </c>
      <c r="Z57" s="4">
        <f t="shared" si="13"/>
        <v>3.4</v>
      </c>
      <c r="AA57" s="4">
        <f t="shared" si="14"/>
        <v>-1.7272</v>
      </c>
      <c r="AD57" s="4">
        <f t="shared" si="15"/>
        <v>0</v>
      </c>
      <c r="AE57" s="13">
        <f t="shared" si="16"/>
        <v>0</v>
      </c>
    </row>
    <row r="58">
      <c r="A58" s="2">
        <v>35.0</v>
      </c>
      <c r="B58" s="4">
        <f t="shared" si="1"/>
        <v>3.5</v>
      </c>
      <c r="C58" s="4">
        <f t="shared" si="2"/>
        <v>-0.508</v>
      </c>
      <c r="D58" s="2">
        <v>149.75</v>
      </c>
      <c r="E58" s="2">
        <v>154.25</v>
      </c>
      <c r="F58" s="4">
        <f t="shared" si="3"/>
        <v>4.5</v>
      </c>
      <c r="G58" s="13">
        <f t="shared" si="4"/>
        <v>1</v>
      </c>
      <c r="I58" s="2">
        <v>35.0</v>
      </c>
      <c r="J58" s="4">
        <f t="shared" si="5"/>
        <v>3.5</v>
      </c>
      <c r="K58" s="4">
        <f t="shared" si="6"/>
        <v>-1.778</v>
      </c>
      <c r="L58" s="4">
        <f>151+1/32</f>
        <v>151.03125</v>
      </c>
      <c r="M58" s="4">
        <f>152.875</f>
        <v>152.875</v>
      </c>
      <c r="N58" s="4">
        <f t="shared" si="7"/>
        <v>1.84375</v>
      </c>
      <c r="O58" s="13">
        <f t="shared" si="8"/>
        <v>0.640095479</v>
      </c>
      <c r="Q58" s="2">
        <v>35.0</v>
      </c>
      <c r="R58" s="4">
        <f t="shared" si="9"/>
        <v>3.5</v>
      </c>
      <c r="S58" s="4">
        <f t="shared" si="10"/>
        <v>-1.778</v>
      </c>
      <c r="T58" s="4">
        <f>149.75</f>
        <v>149.75</v>
      </c>
      <c r="U58" s="4">
        <f>154.25-1/32</f>
        <v>154.21875</v>
      </c>
      <c r="V58" s="4">
        <f t="shared" si="11"/>
        <v>4.46875</v>
      </c>
      <c r="W58" s="13">
        <f t="shared" si="12"/>
        <v>0.9965217286</v>
      </c>
      <c r="Y58" s="2">
        <v>35.0</v>
      </c>
      <c r="Z58" s="4">
        <f t="shared" si="13"/>
        <v>3.5</v>
      </c>
      <c r="AA58" s="4">
        <f t="shared" si="14"/>
        <v>-1.778</v>
      </c>
      <c r="AB58" s="4">
        <f>149+11/16</f>
        <v>149.6875</v>
      </c>
      <c r="AC58" s="2">
        <v>154.25</v>
      </c>
      <c r="AD58" s="4">
        <f t="shared" si="15"/>
        <v>4.5625</v>
      </c>
      <c r="AE58" s="13">
        <f t="shared" si="16"/>
        <v>1</v>
      </c>
    </row>
    <row r="59">
      <c r="A59" s="2">
        <v>36.0</v>
      </c>
      <c r="B59" s="4">
        <f t="shared" si="1"/>
        <v>3.6</v>
      </c>
      <c r="C59" s="4">
        <f t="shared" si="2"/>
        <v>-0.5588</v>
      </c>
      <c r="F59" s="4">
        <f t="shared" si="3"/>
        <v>0</v>
      </c>
      <c r="G59" s="13">
        <f t="shared" si="4"/>
        <v>0</v>
      </c>
      <c r="I59" s="2">
        <v>36.0</v>
      </c>
      <c r="J59" s="4">
        <f t="shared" si="5"/>
        <v>3.6</v>
      </c>
      <c r="K59" s="4">
        <f t="shared" si="6"/>
        <v>-1.8288</v>
      </c>
      <c r="L59" s="2">
        <v>151.25</v>
      </c>
      <c r="M59" s="4">
        <f>152+13/16</f>
        <v>152.8125</v>
      </c>
      <c r="N59" s="4">
        <f t="shared" si="7"/>
        <v>1.5625</v>
      </c>
      <c r="O59" s="13">
        <f t="shared" si="8"/>
        <v>0.589255651</v>
      </c>
      <c r="Q59" s="2">
        <v>36.0</v>
      </c>
      <c r="R59" s="4">
        <f t="shared" si="9"/>
        <v>3.6</v>
      </c>
      <c r="S59" s="4">
        <f t="shared" si="10"/>
        <v>-1.8288</v>
      </c>
      <c r="V59" s="4">
        <f t="shared" si="11"/>
        <v>0</v>
      </c>
      <c r="W59" s="13">
        <f t="shared" si="12"/>
        <v>0</v>
      </c>
      <c r="Y59" s="2">
        <v>36.0</v>
      </c>
      <c r="Z59" s="4">
        <f t="shared" si="13"/>
        <v>3.6</v>
      </c>
      <c r="AA59" s="4">
        <f t="shared" si="14"/>
        <v>-1.8288</v>
      </c>
      <c r="AD59" s="4">
        <f t="shared" si="15"/>
        <v>0</v>
      </c>
      <c r="AE59" s="13">
        <f t="shared" si="16"/>
        <v>0</v>
      </c>
    </row>
    <row r="60">
      <c r="A60" s="2">
        <v>37.0</v>
      </c>
      <c r="B60" s="4">
        <f t="shared" si="1"/>
        <v>3.7</v>
      </c>
      <c r="C60" s="4">
        <f t="shared" si="2"/>
        <v>-0.6096</v>
      </c>
      <c r="F60" s="4">
        <f t="shared" si="3"/>
        <v>0</v>
      </c>
      <c r="G60" s="13">
        <f t="shared" si="4"/>
        <v>0</v>
      </c>
      <c r="I60" s="2">
        <v>37.0</v>
      </c>
      <c r="J60" s="4">
        <f t="shared" si="5"/>
        <v>3.7</v>
      </c>
      <c r="K60" s="4">
        <f t="shared" si="6"/>
        <v>-1.8796</v>
      </c>
      <c r="L60" s="4">
        <f>151.25-1/32</f>
        <v>151.21875</v>
      </c>
      <c r="M60" s="4">
        <f>152.75-1/32</f>
        <v>152.71875</v>
      </c>
      <c r="N60" s="4">
        <f t="shared" si="7"/>
        <v>1.5</v>
      </c>
      <c r="O60" s="13">
        <f t="shared" si="8"/>
        <v>0.5773502692</v>
      </c>
      <c r="Q60" s="2">
        <v>37.0</v>
      </c>
      <c r="R60" s="4">
        <f t="shared" si="9"/>
        <v>3.7</v>
      </c>
      <c r="S60" s="4">
        <f t="shared" si="10"/>
        <v>-1.8796</v>
      </c>
      <c r="V60" s="4">
        <f t="shared" si="11"/>
        <v>0</v>
      </c>
      <c r="W60" s="13">
        <f t="shared" si="12"/>
        <v>0</v>
      </c>
      <c r="Y60" s="2">
        <v>37.0</v>
      </c>
      <c r="Z60" s="4">
        <f t="shared" si="13"/>
        <v>3.7</v>
      </c>
      <c r="AA60" s="4">
        <f t="shared" si="14"/>
        <v>-1.8796</v>
      </c>
      <c r="AD60" s="4">
        <f t="shared" si="15"/>
        <v>0</v>
      </c>
      <c r="AE60" s="13">
        <f t="shared" si="16"/>
        <v>0</v>
      </c>
    </row>
    <row r="61">
      <c r="A61" s="2">
        <v>38.0</v>
      </c>
      <c r="B61" s="4">
        <f t="shared" si="1"/>
        <v>3.8</v>
      </c>
      <c r="C61" s="4">
        <f t="shared" si="2"/>
        <v>-0.6604</v>
      </c>
      <c r="F61" s="4">
        <f t="shared" si="3"/>
        <v>0</v>
      </c>
      <c r="G61" s="13">
        <f t="shared" si="4"/>
        <v>0</v>
      </c>
      <c r="I61" s="2">
        <v>38.0</v>
      </c>
      <c r="J61" s="4">
        <f t="shared" si="5"/>
        <v>3.8</v>
      </c>
      <c r="K61" s="4">
        <f t="shared" si="6"/>
        <v>-1.9304</v>
      </c>
      <c r="L61" s="4">
        <f>151.25+1/32</f>
        <v>151.28125</v>
      </c>
      <c r="M61" s="4">
        <f>152.625+1/32</f>
        <v>152.65625</v>
      </c>
      <c r="N61" s="4">
        <f t="shared" si="7"/>
        <v>1.375</v>
      </c>
      <c r="O61" s="13">
        <f t="shared" si="8"/>
        <v>0.5527707984</v>
      </c>
      <c r="Q61" s="2">
        <v>38.0</v>
      </c>
      <c r="R61" s="4">
        <f t="shared" si="9"/>
        <v>3.8</v>
      </c>
      <c r="S61" s="4">
        <f t="shared" si="10"/>
        <v>-1.9304</v>
      </c>
      <c r="V61" s="4">
        <f t="shared" si="11"/>
        <v>0</v>
      </c>
      <c r="W61" s="13">
        <f t="shared" si="12"/>
        <v>0</v>
      </c>
      <c r="Y61" s="2">
        <v>38.0</v>
      </c>
      <c r="Z61" s="4">
        <f t="shared" si="13"/>
        <v>3.8</v>
      </c>
      <c r="AA61" s="4">
        <f t="shared" si="14"/>
        <v>-1.9304</v>
      </c>
      <c r="AD61" s="4">
        <f t="shared" si="15"/>
        <v>0</v>
      </c>
      <c r="AE61" s="13">
        <f t="shared" si="16"/>
        <v>0</v>
      </c>
    </row>
    <row r="62">
      <c r="A62" s="2">
        <v>39.0</v>
      </c>
      <c r="B62" s="4">
        <f t="shared" si="1"/>
        <v>3.9</v>
      </c>
      <c r="C62" s="4">
        <f t="shared" si="2"/>
        <v>-0.7112</v>
      </c>
      <c r="F62" s="4">
        <f t="shared" si="3"/>
        <v>0</v>
      </c>
      <c r="G62" s="13">
        <f t="shared" si="4"/>
        <v>0</v>
      </c>
      <c r="I62" s="2">
        <v>39.0</v>
      </c>
      <c r="J62" s="4">
        <f t="shared" si="5"/>
        <v>3.9</v>
      </c>
      <c r="K62" s="4">
        <f t="shared" si="6"/>
        <v>-1.9812</v>
      </c>
      <c r="L62" s="4">
        <f>151+5/16</f>
        <v>151.3125</v>
      </c>
      <c r="M62" s="4">
        <f>152.625-1/32</f>
        <v>152.59375</v>
      </c>
      <c r="N62" s="4">
        <f t="shared" si="7"/>
        <v>1.28125</v>
      </c>
      <c r="O62" s="13">
        <f t="shared" si="8"/>
        <v>0.5335936865</v>
      </c>
      <c r="Q62" s="2">
        <v>39.0</v>
      </c>
      <c r="R62" s="4">
        <f t="shared" si="9"/>
        <v>3.9</v>
      </c>
      <c r="S62" s="4">
        <f t="shared" si="10"/>
        <v>-1.9812</v>
      </c>
      <c r="V62" s="4">
        <f t="shared" si="11"/>
        <v>0</v>
      </c>
      <c r="W62" s="13">
        <f t="shared" si="12"/>
        <v>0</v>
      </c>
      <c r="Y62" s="2">
        <v>39.0</v>
      </c>
      <c r="Z62" s="4">
        <f t="shared" si="13"/>
        <v>3.9</v>
      </c>
      <c r="AA62" s="4">
        <f t="shared" si="14"/>
        <v>-1.9812</v>
      </c>
      <c r="AD62" s="4">
        <f t="shared" si="15"/>
        <v>0</v>
      </c>
      <c r="AE62" s="13">
        <f t="shared" si="16"/>
        <v>0</v>
      </c>
    </row>
    <row r="63">
      <c r="A63" s="2">
        <v>40.0</v>
      </c>
      <c r="B63" s="4">
        <f t="shared" si="1"/>
        <v>4</v>
      </c>
      <c r="C63" s="4">
        <f t="shared" si="2"/>
        <v>-0.762</v>
      </c>
      <c r="D63" s="2">
        <v>149.75</v>
      </c>
      <c r="E63" s="2">
        <v>154.25</v>
      </c>
      <c r="F63" s="4">
        <f t="shared" si="3"/>
        <v>4.5</v>
      </c>
      <c r="G63" s="13">
        <f t="shared" si="4"/>
        <v>1</v>
      </c>
      <c r="I63" s="2">
        <v>40.0</v>
      </c>
      <c r="J63" s="4">
        <f t="shared" si="5"/>
        <v>4</v>
      </c>
      <c r="K63" s="4">
        <f t="shared" si="6"/>
        <v>-2.032</v>
      </c>
      <c r="L63" s="4">
        <f t="shared" ref="L63:L64" si="17">151.375</f>
        <v>151.375</v>
      </c>
      <c r="M63" s="4">
        <f t="shared" ref="M63:M64" si="18">152+9/16</f>
        <v>152.5625</v>
      </c>
      <c r="N63" s="4">
        <f t="shared" si="7"/>
        <v>1.1875</v>
      </c>
      <c r="O63" s="13">
        <f t="shared" si="8"/>
        <v>0.5137011669</v>
      </c>
      <c r="Q63" s="2">
        <v>40.0</v>
      </c>
      <c r="R63" s="4">
        <f t="shared" si="9"/>
        <v>4</v>
      </c>
      <c r="S63" s="4">
        <f t="shared" si="10"/>
        <v>-2.032</v>
      </c>
      <c r="T63" s="4">
        <f>149.75</f>
        <v>149.75</v>
      </c>
      <c r="U63" s="4">
        <f>154.25-1/32</f>
        <v>154.21875</v>
      </c>
      <c r="V63" s="4">
        <f t="shared" si="11"/>
        <v>4.46875</v>
      </c>
      <c r="W63" s="13">
        <f t="shared" si="12"/>
        <v>0.9965217286</v>
      </c>
      <c r="Y63" s="2">
        <v>40.0</v>
      </c>
      <c r="Z63" s="4">
        <f t="shared" si="13"/>
        <v>4</v>
      </c>
      <c r="AA63" s="4">
        <f t="shared" si="14"/>
        <v>-2.032</v>
      </c>
      <c r="AB63" s="4">
        <f>149+11/16</f>
        <v>149.6875</v>
      </c>
      <c r="AC63" s="2">
        <v>154.25</v>
      </c>
      <c r="AD63" s="4">
        <f t="shared" si="15"/>
        <v>4.5625</v>
      </c>
      <c r="AE63" s="13">
        <f t="shared" si="16"/>
        <v>1</v>
      </c>
    </row>
    <row r="64">
      <c r="A64" s="2">
        <v>41.0</v>
      </c>
      <c r="B64" s="4">
        <f t="shared" si="1"/>
        <v>4.1</v>
      </c>
      <c r="C64" s="4">
        <f t="shared" si="2"/>
        <v>-0.8128</v>
      </c>
      <c r="F64" s="4">
        <f t="shared" si="3"/>
        <v>0</v>
      </c>
      <c r="G64" s="13">
        <f t="shared" si="4"/>
        <v>0</v>
      </c>
      <c r="I64" s="2">
        <v>41.0</v>
      </c>
      <c r="J64" s="4">
        <f t="shared" si="5"/>
        <v>4.1</v>
      </c>
      <c r="K64" s="4">
        <f t="shared" si="6"/>
        <v>-2.0828</v>
      </c>
      <c r="L64" s="4">
        <f t="shared" si="17"/>
        <v>151.375</v>
      </c>
      <c r="M64" s="4">
        <f t="shared" si="18"/>
        <v>152.5625</v>
      </c>
      <c r="N64" s="4">
        <f t="shared" si="7"/>
        <v>1.1875</v>
      </c>
      <c r="O64" s="13">
        <f t="shared" si="8"/>
        <v>0.5137011669</v>
      </c>
      <c r="Q64" s="2">
        <v>41.0</v>
      </c>
      <c r="R64" s="4">
        <f t="shared" si="9"/>
        <v>4.1</v>
      </c>
      <c r="S64" s="4">
        <f t="shared" si="10"/>
        <v>-2.0828</v>
      </c>
      <c r="V64" s="4">
        <f t="shared" si="11"/>
        <v>0</v>
      </c>
      <c r="W64" s="13">
        <f t="shared" si="12"/>
        <v>0</v>
      </c>
      <c r="Y64" s="2">
        <v>41.0</v>
      </c>
      <c r="Z64" s="4">
        <f t="shared" si="13"/>
        <v>4.1</v>
      </c>
      <c r="AA64" s="4">
        <f t="shared" si="14"/>
        <v>-2.0828</v>
      </c>
      <c r="AD64" s="4">
        <f t="shared" si="15"/>
        <v>0</v>
      </c>
      <c r="AE64" s="13">
        <f t="shared" si="16"/>
        <v>0</v>
      </c>
    </row>
    <row r="65">
      <c r="A65" s="2">
        <v>42.0</v>
      </c>
      <c r="B65" s="4">
        <f t="shared" si="1"/>
        <v>4.2</v>
      </c>
      <c r="C65" s="4">
        <f t="shared" si="2"/>
        <v>-0.8636</v>
      </c>
      <c r="F65" s="4">
        <f t="shared" si="3"/>
        <v>0</v>
      </c>
      <c r="G65" s="13">
        <f t="shared" si="4"/>
        <v>0</v>
      </c>
      <c r="I65" s="2">
        <v>42.0</v>
      </c>
      <c r="J65" s="4">
        <f t="shared" si="5"/>
        <v>4.2</v>
      </c>
      <c r="K65" s="4">
        <f t="shared" si="6"/>
        <v>-2.1336</v>
      </c>
      <c r="L65" s="4">
        <f>151.375+1/32</f>
        <v>151.40625</v>
      </c>
      <c r="M65" s="4">
        <f>152.5+1/32</f>
        <v>152.53125</v>
      </c>
      <c r="N65" s="4">
        <f t="shared" si="7"/>
        <v>1.125</v>
      </c>
      <c r="O65" s="13">
        <f t="shared" si="8"/>
        <v>0.5</v>
      </c>
      <c r="Q65" s="2">
        <v>42.0</v>
      </c>
      <c r="R65" s="4">
        <f t="shared" si="9"/>
        <v>4.2</v>
      </c>
      <c r="S65" s="4">
        <f t="shared" si="10"/>
        <v>-2.1336</v>
      </c>
      <c r="V65" s="4">
        <f t="shared" si="11"/>
        <v>0</v>
      </c>
      <c r="W65" s="13">
        <f t="shared" si="12"/>
        <v>0</v>
      </c>
      <c r="Y65" s="2">
        <v>42.0</v>
      </c>
      <c r="Z65" s="4">
        <f t="shared" si="13"/>
        <v>4.2</v>
      </c>
      <c r="AA65" s="4">
        <f t="shared" si="14"/>
        <v>-2.1336</v>
      </c>
      <c r="AD65" s="4">
        <f t="shared" si="15"/>
        <v>0</v>
      </c>
      <c r="AE65" s="13">
        <f t="shared" si="16"/>
        <v>0</v>
      </c>
    </row>
    <row r="66">
      <c r="A66" s="2">
        <v>43.0</v>
      </c>
      <c r="B66" s="4">
        <f t="shared" si="1"/>
        <v>4.3</v>
      </c>
      <c r="C66" s="4">
        <f t="shared" si="2"/>
        <v>-0.9144</v>
      </c>
      <c r="F66" s="4">
        <f t="shared" si="3"/>
        <v>0</v>
      </c>
      <c r="G66" s="13">
        <f t="shared" si="4"/>
        <v>0</v>
      </c>
      <c r="I66" s="2">
        <v>43.0</v>
      </c>
      <c r="J66" s="4">
        <f t="shared" si="5"/>
        <v>4.3</v>
      </c>
      <c r="K66" s="4">
        <f t="shared" si="6"/>
        <v>-2.1844</v>
      </c>
      <c r="L66" s="4">
        <f t="shared" ref="L66:L67" si="19">151+7/16</f>
        <v>151.4375</v>
      </c>
      <c r="M66" s="2">
        <v>152.5</v>
      </c>
      <c r="N66" s="4">
        <f t="shared" si="7"/>
        <v>1.0625</v>
      </c>
      <c r="O66" s="13">
        <f t="shared" si="8"/>
        <v>0.4859126579</v>
      </c>
      <c r="Q66" s="2">
        <v>43.0</v>
      </c>
      <c r="R66" s="4">
        <f t="shared" si="9"/>
        <v>4.3</v>
      </c>
      <c r="S66" s="4">
        <f t="shared" si="10"/>
        <v>-2.1844</v>
      </c>
      <c r="V66" s="4">
        <f t="shared" si="11"/>
        <v>0</v>
      </c>
      <c r="W66" s="13">
        <f t="shared" si="12"/>
        <v>0</v>
      </c>
      <c r="Y66" s="2">
        <v>43.0</v>
      </c>
      <c r="Z66" s="4">
        <f t="shared" si="13"/>
        <v>4.3</v>
      </c>
      <c r="AA66" s="4">
        <f t="shared" si="14"/>
        <v>-2.1844</v>
      </c>
      <c r="AD66" s="4">
        <f t="shared" si="15"/>
        <v>0</v>
      </c>
      <c r="AE66" s="13">
        <f t="shared" si="16"/>
        <v>0</v>
      </c>
    </row>
    <row r="67">
      <c r="A67" s="2">
        <v>44.0</v>
      </c>
      <c r="B67" s="4">
        <f t="shared" si="1"/>
        <v>4.4</v>
      </c>
      <c r="C67" s="4">
        <f t="shared" si="2"/>
        <v>-0.9652</v>
      </c>
      <c r="F67" s="4">
        <f t="shared" si="3"/>
        <v>0</v>
      </c>
      <c r="G67" s="13">
        <f t="shared" si="4"/>
        <v>0</v>
      </c>
      <c r="I67" s="2">
        <v>44.0</v>
      </c>
      <c r="J67" s="4">
        <f t="shared" si="5"/>
        <v>4.4</v>
      </c>
      <c r="K67" s="4">
        <f t="shared" si="6"/>
        <v>-2.2352</v>
      </c>
      <c r="L67" s="4">
        <f t="shared" si="19"/>
        <v>151.4375</v>
      </c>
      <c r="M67" s="4">
        <f>152.5-1/32</f>
        <v>152.46875</v>
      </c>
      <c r="N67" s="4">
        <f t="shared" si="7"/>
        <v>1.03125</v>
      </c>
      <c r="O67" s="13">
        <f t="shared" si="8"/>
        <v>0.4787135539</v>
      </c>
      <c r="Q67" s="2">
        <v>44.0</v>
      </c>
      <c r="R67" s="4">
        <f t="shared" si="9"/>
        <v>4.4</v>
      </c>
      <c r="S67" s="4">
        <f t="shared" si="10"/>
        <v>-2.2352</v>
      </c>
      <c r="V67" s="4">
        <f t="shared" si="11"/>
        <v>0</v>
      </c>
      <c r="W67" s="13">
        <f t="shared" si="12"/>
        <v>0</v>
      </c>
      <c r="Y67" s="2">
        <v>44.0</v>
      </c>
      <c r="Z67" s="4">
        <f t="shared" si="13"/>
        <v>4.4</v>
      </c>
      <c r="AA67" s="4">
        <f t="shared" si="14"/>
        <v>-2.2352</v>
      </c>
      <c r="AD67" s="4">
        <f t="shared" si="15"/>
        <v>0</v>
      </c>
      <c r="AE67" s="13">
        <f t="shared" si="16"/>
        <v>0</v>
      </c>
    </row>
    <row r="68">
      <c r="A68" s="2">
        <v>45.0</v>
      </c>
      <c r="B68" s="4">
        <f t="shared" si="1"/>
        <v>4.5</v>
      </c>
      <c r="C68" s="4">
        <f t="shared" si="2"/>
        <v>-1.016</v>
      </c>
      <c r="D68" s="2">
        <v>149.75</v>
      </c>
      <c r="E68" s="2">
        <v>154.25</v>
      </c>
      <c r="F68" s="4">
        <f t="shared" si="3"/>
        <v>4.5</v>
      </c>
      <c r="G68" s="13">
        <f t="shared" si="4"/>
        <v>1</v>
      </c>
      <c r="I68" s="2">
        <v>45.0</v>
      </c>
      <c r="J68" s="4">
        <f t="shared" si="5"/>
        <v>4.5</v>
      </c>
      <c r="K68" s="4">
        <f t="shared" si="6"/>
        <v>-2.286</v>
      </c>
      <c r="L68" s="4">
        <f>151.5-1/32</f>
        <v>151.46875</v>
      </c>
      <c r="M68" s="4">
        <f>152+7/16</f>
        <v>152.4375</v>
      </c>
      <c r="N68" s="4">
        <f t="shared" si="7"/>
        <v>0.96875</v>
      </c>
      <c r="O68" s="13">
        <f t="shared" si="8"/>
        <v>0.4639803636</v>
      </c>
      <c r="Q68" s="2">
        <v>45.0</v>
      </c>
      <c r="R68" s="4">
        <f t="shared" si="9"/>
        <v>4.5</v>
      </c>
      <c r="S68" s="4">
        <f t="shared" si="10"/>
        <v>-2.286</v>
      </c>
      <c r="T68" s="4">
        <f>149.75</f>
        <v>149.75</v>
      </c>
      <c r="U68" s="4">
        <f>154.25-1/32</f>
        <v>154.21875</v>
      </c>
      <c r="V68" s="4">
        <f t="shared" si="11"/>
        <v>4.46875</v>
      </c>
      <c r="W68" s="13">
        <f t="shared" si="12"/>
        <v>0.9965217286</v>
      </c>
      <c r="Y68" s="2">
        <v>45.0</v>
      </c>
      <c r="Z68" s="4">
        <f t="shared" si="13"/>
        <v>4.5</v>
      </c>
      <c r="AA68" s="4">
        <f t="shared" si="14"/>
        <v>-2.286</v>
      </c>
      <c r="AB68" s="4">
        <f>149+11/16</f>
        <v>149.6875</v>
      </c>
      <c r="AC68" s="2">
        <v>154.25</v>
      </c>
      <c r="AD68" s="4">
        <f t="shared" si="15"/>
        <v>4.5625</v>
      </c>
      <c r="AE68" s="13">
        <f t="shared" si="16"/>
        <v>1</v>
      </c>
    </row>
    <row r="69">
      <c r="A69" s="2">
        <v>46.0</v>
      </c>
      <c r="B69" s="4">
        <f t="shared" si="1"/>
        <v>4.6</v>
      </c>
      <c r="C69" s="4">
        <f t="shared" si="2"/>
        <v>-1.0668</v>
      </c>
      <c r="F69" s="4">
        <f t="shared" si="3"/>
        <v>0</v>
      </c>
      <c r="G69" s="13">
        <f t="shared" si="4"/>
        <v>0</v>
      </c>
      <c r="I69" s="2">
        <v>46.0</v>
      </c>
      <c r="J69" s="4">
        <f t="shared" si="5"/>
        <v>4.6</v>
      </c>
      <c r="K69" s="4">
        <f t="shared" si="6"/>
        <v>-2.3368</v>
      </c>
      <c r="L69" s="4">
        <f>151.5</f>
        <v>151.5</v>
      </c>
      <c r="M69" s="4">
        <f t="shared" ref="M69:M70" si="20">152.375+1/32</f>
        <v>152.40625</v>
      </c>
      <c r="N69" s="4">
        <f t="shared" si="7"/>
        <v>0.90625</v>
      </c>
      <c r="O69" s="13">
        <f t="shared" si="8"/>
        <v>0.4487637339</v>
      </c>
      <c r="Q69" s="2">
        <v>46.0</v>
      </c>
      <c r="R69" s="4">
        <f t="shared" si="9"/>
        <v>4.6</v>
      </c>
      <c r="S69" s="4">
        <f t="shared" si="10"/>
        <v>-2.3368</v>
      </c>
      <c r="V69" s="4">
        <f t="shared" si="11"/>
        <v>0</v>
      </c>
      <c r="W69" s="13">
        <f t="shared" si="12"/>
        <v>0</v>
      </c>
      <c r="Y69" s="2">
        <v>46.0</v>
      </c>
      <c r="Z69" s="4">
        <f t="shared" si="13"/>
        <v>4.6</v>
      </c>
      <c r="AA69" s="4">
        <f t="shared" si="14"/>
        <v>-2.3368</v>
      </c>
      <c r="AD69" s="4">
        <f t="shared" si="15"/>
        <v>0</v>
      </c>
      <c r="AE69" s="13">
        <f t="shared" si="16"/>
        <v>0</v>
      </c>
    </row>
    <row r="70">
      <c r="A70" s="2">
        <v>47.0</v>
      </c>
      <c r="B70" s="4">
        <f t="shared" si="1"/>
        <v>4.7</v>
      </c>
      <c r="C70" s="4">
        <f t="shared" si="2"/>
        <v>-1.1176</v>
      </c>
      <c r="F70" s="4">
        <f t="shared" si="3"/>
        <v>0</v>
      </c>
      <c r="G70" s="13">
        <f t="shared" si="4"/>
        <v>0</v>
      </c>
      <c r="I70" s="2">
        <v>47.0</v>
      </c>
      <c r="J70" s="4">
        <f t="shared" si="5"/>
        <v>4.7</v>
      </c>
      <c r="K70" s="4">
        <f t="shared" si="6"/>
        <v>-2.3876</v>
      </c>
      <c r="L70" s="4">
        <f>151.5+1/32</f>
        <v>151.53125</v>
      </c>
      <c r="M70" s="4">
        <f t="shared" si="20"/>
        <v>152.40625</v>
      </c>
      <c r="N70" s="4">
        <f t="shared" si="7"/>
        <v>0.875</v>
      </c>
      <c r="O70" s="13">
        <f t="shared" si="8"/>
        <v>0.4409585518</v>
      </c>
      <c r="Q70" s="2">
        <v>47.0</v>
      </c>
      <c r="R70" s="4">
        <f t="shared" si="9"/>
        <v>4.7</v>
      </c>
      <c r="S70" s="4">
        <f t="shared" si="10"/>
        <v>-2.3876</v>
      </c>
      <c r="V70" s="4">
        <f t="shared" si="11"/>
        <v>0</v>
      </c>
      <c r="W70" s="13">
        <f t="shared" si="12"/>
        <v>0</v>
      </c>
      <c r="Y70" s="2">
        <v>47.0</v>
      </c>
      <c r="Z70" s="4">
        <f t="shared" si="13"/>
        <v>4.7</v>
      </c>
      <c r="AA70" s="4">
        <f t="shared" si="14"/>
        <v>-2.3876</v>
      </c>
      <c r="AD70" s="4">
        <f t="shared" si="15"/>
        <v>0</v>
      </c>
      <c r="AE70" s="13">
        <f t="shared" si="16"/>
        <v>0</v>
      </c>
    </row>
    <row r="71">
      <c r="A71" s="2">
        <v>48.0</v>
      </c>
      <c r="B71" s="4">
        <f t="shared" si="1"/>
        <v>4.8</v>
      </c>
      <c r="C71" s="4">
        <f t="shared" si="2"/>
        <v>-1.1684</v>
      </c>
      <c r="F71" s="4">
        <f t="shared" si="3"/>
        <v>0</v>
      </c>
      <c r="G71" s="13">
        <f t="shared" si="4"/>
        <v>0</v>
      </c>
      <c r="I71" s="2">
        <v>48.0</v>
      </c>
      <c r="J71" s="4">
        <f t="shared" si="5"/>
        <v>4.8</v>
      </c>
      <c r="K71" s="4">
        <f t="shared" si="6"/>
        <v>-2.4384</v>
      </c>
      <c r="L71" s="4">
        <f t="shared" ref="L71:L72" si="21">151+9/16</f>
        <v>151.5625</v>
      </c>
      <c r="M71" s="4">
        <f>152.375</f>
        <v>152.375</v>
      </c>
      <c r="N71" s="4">
        <f t="shared" si="7"/>
        <v>0.8125</v>
      </c>
      <c r="O71" s="13">
        <f t="shared" si="8"/>
        <v>0.4249182928</v>
      </c>
      <c r="Q71" s="2">
        <v>48.0</v>
      </c>
      <c r="R71" s="4">
        <f t="shared" si="9"/>
        <v>4.8</v>
      </c>
      <c r="S71" s="4">
        <f t="shared" si="10"/>
        <v>-2.4384</v>
      </c>
      <c r="V71" s="4">
        <f t="shared" si="11"/>
        <v>0</v>
      </c>
      <c r="W71" s="13">
        <f t="shared" si="12"/>
        <v>0</v>
      </c>
      <c r="Y71" s="2">
        <v>48.0</v>
      </c>
      <c r="Z71" s="4">
        <f t="shared" si="13"/>
        <v>4.8</v>
      </c>
      <c r="AA71" s="4">
        <f t="shared" si="14"/>
        <v>-2.4384</v>
      </c>
      <c r="AD71" s="4">
        <f t="shared" si="15"/>
        <v>0</v>
      </c>
      <c r="AE71" s="13">
        <f t="shared" si="16"/>
        <v>0</v>
      </c>
    </row>
    <row r="72">
      <c r="A72" s="2">
        <v>49.0</v>
      </c>
      <c r="B72" s="4">
        <f t="shared" si="1"/>
        <v>4.9</v>
      </c>
      <c r="C72" s="4">
        <f t="shared" si="2"/>
        <v>-1.2192</v>
      </c>
      <c r="F72" s="4">
        <f t="shared" si="3"/>
        <v>0</v>
      </c>
      <c r="G72" s="13">
        <f t="shared" si="4"/>
        <v>0</v>
      </c>
      <c r="I72" s="2">
        <v>49.0</v>
      </c>
      <c r="J72" s="4">
        <f t="shared" si="5"/>
        <v>4.9</v>
      </c>
      <c r="K72" s="4">
        <f t="shared" si="6"/>
        <v>-2.4892</v>
      </c>
      <c r="L72" s="4">
        <f t="shared" si="21"/>
        <v>151.5625</v>
      </c>
      <c r="M72" s="4">
        <f>152.375-1/32</f>
        <v>152.34375</v>
      </c>
      <c r="N72" s="4">
        <f t="shared" si="7"/>
        <v>0.78125</v>
      </c>
      <c r="O72" s="13">
        <f t="shared" si="8"/>
        <v>0.4166666667</v>
      </c>
      <c r="Q72" s="2">
        <v>49.0</v>
      </c>
      <c r="R72" s="4">
        <f t="shared" si="9"/>
        <v>4.9</v>
      </c>
      <c r="S72" s="4">
        <f t="shared" si="10"/>
        <v>-2.4892</v>
      </c>
      <c r="V72" s="4">
        <f t="shared" si="11"/>
        <v>0</v>
      </c>
      <c r="W72" s="13">
        <f t="shared" si="12"/>
        <v>0</v>
      </c>
      <c r="Y72" s="2">
        <v>49.0</v>
      </c>
      <c r="Z72" s="4">
        <f t="shared" si="13"/>
        <v>4.9</v>
      </c>
      <c r="AA72" s="4">
        <f t="shared" si="14"/>
        <v>-2.4892</v>
      </c>
      <c r="AD72" s="4">
        <f t="shared" si="15"/>
        <v>0</v>
      </c>
      <c r="AE72" s="13">
        <f t="shared" si="16"/>
        <v>0</v>
      </c>
    </row>
    <row r="73">
      <c r="A73" s="2">
        <v>50.0</v>
      </c>
      <c r="B73" s="4">
        <f t="shared" si="1"/>
        <v>5</v>
      </c>
      <c r="C73" s="4">
        <f t="shared" si="2"/>
        <v>-1.27</v>
      </c>
      <c r="D73" s="2">
        <v>149.75</v>
      </c>
      <c r="E73" s="2">
        <v>154.25</v>
      </c>
      <c r="F73" s="4">
        <f t="shared" si="3"/>
        <v>4.5</v>
      </c>
      <c r="G73" s="13">
        <f t="shared" si="4"/>
        <v>1</v>
      </c>
      <c r="I73" s="2">
        <v>50.0</v>
      </c>
      <c r="J73" s="4">
        <f t="shared" si="5"/>
        <v>5</v>
      </c>
      <c r="K73" s="4">
        <f t="shared" si="6"/>
        <v>-2.54</v>
      </c>
      <c r="L73" s="4">
        <f>151.625-1/32</f>
        <v>151.59375</v>
      </c>
      <c r="M73" s="4">
        <f t="shared" ref="M73:M74" si="22">152+5/16</f>
        <v>152.3125</v>
      </c>
      <c r="N73" s="4">
        <f t="shared" si="7"/>
        <v>0.71875</v>
      </c>
      <c r="O73" s="13">
        <f t="shared" si="8"/>
        <v>0.3996526269</v>
      </c>
      <c r="Q73" s="2">
        <v>50.0</v>
      </c>
      <c r="R73" s="4">
        <f t="shared" si="9"/>
        <v>5</v>
      </c>
      <c r="S73" s="4">
        <f t="shared" si="10"/>
        <v>-2.54</v>
      </c>
      <c r="T73" s="4">
        <f>149.75</f>
        <v>149.75</v>
      </c>
      <c r="U73" s="4">
        <f>154.25-1/32</f>
        <v>154.21875</v>
      </c>
      <c r="V73" s="4">
        <f t="shared" si="11"/>
        <v>4.46875</v>
      </c>
      <c r="W73" s="13">
        <f t="shared" si="12"/>
        <v>0.9965217286</v>
      </c>
      <c r="Y73" s="2">
        <v>50.0</v>
      </c>
      <c r="Z73" s="4">
        <f t="shared" si="13"/>
        <v>5</v>
      </c>
      <c r="AA73" s="4">
        <f t="shared" si="14"/>
        <v>-2.54</v>
      </c>
      <c r="AB73" s="4">
        <f>149+11/16</f>
        <v>149.6875</v>
      </c>
      <c r="AC73" s="2">
        <v>154.25</v>
      </c>
      <c r="AD73" s="4">
        <f t="shared" si="15"/>
        <v>4.5625</v>
      </c>
      <c r="AE73" s="13">
        <f t="shared" si="16"/>
        <v>1</v>
      </c>
    </row>
    <row r="74">
      <c r="A74" s="2">
        <v>51.0</v>
      </c>
      <c r="B74" s="4">
        <f t="shared" si="1"/>
        <v>5.1</v>
      </c>
      <c r="C74" s="4">
        <f t="shared" si="2"/>
        <v>-1.3208</v>
      </c>
      <c r="F74" s="4">
        <f t="shared" si="3"/>
        <v>0</v>
      </c>
      <c r="G74" s="13">
        <f t="shared" si="4"/>
        <v>0</v>
      </c>
      <c r="I74" s="2">
        <v>51.0</v>
      </c>
      <c r="J74" s="4">
        <f t="shared" si="5"/>
        <v>5.1</v>
      </c>
      <c r="K74" s="4">
        <f t="shared" si="6"/>
        <v>-2.5908</v>
      </c>
      <c r="L74" s="4">
        <f t="shared" ref="L74:L75" si="23">151.625</f>
        <v>151.625</v>
      </c>
      <c r="M74" s="4">
        <f t="shared" si="22"/>
        <v>152.3125</v>
      </c>
      <c r="N74" s="4">
        <f t="shared" si="7"/>
        <v>0.6875</v>
      </c>
      <c r="O74" s="13">
        <f t="shared" si="8"/>
        <v>0.39086798</v>
      </c>
      <c r="Q74" s="2">
        <v>51.0</v>
      </c>
      <c r="R74" s="4">
        <f t="shared" si="9"/>
        <v>5.1</v>
      </c>
      <c r="S74" s="4">
        <f t="shared" si="10"/>
        <v>-2.5908</v>
      </c>
      <c r="V74" s="4">
        <f t="shared" si="11"/>
        <v>0</v>
      </c>
      <c r="W74" s="13">
        <f t="shared" si="12"/>
        <v>0</v>
      </c>
      <c r="Y74" s="2">
        <v>51.0</v>
      </c>
      <c r="Z74" s="4">
        <f t="shared" si="13"/>
        <v>5.1</v>
      </c>
      <c r="AA74" s="4">
        <f t="shared" si="14"/>
        <v>-2.5908</v>
      </c>
      <c r="AD74" s="4">
        <f t="shared" si="15"/>
        <v>0</v>
      </c>
      <c r="AE74" s="13">
        <f t="shared" si="16"/>
        <v>0</v>
      </c>
    </row>
    <row r="75">
      <c r="A75" s="2">
        <v>52.0</v>
      </c>
      <c r="B75" s="4">
        <f t="shared" si="1"/>
        <v>5.2</v>
      </c>
      <c r="C75" s="4">
        <f t="shared" si="2"/>
        <v>-1.3716</v>
      </c>
      <c r="F75" s="4">
        <f t="shared" si="3"/>
        <v>0</v>
      </c>
      <c r="G75" s="13">
        <f t="shared" si="4"/>
        <v>0</v>
      </c>
      <c r="I75" s="2">
        <v>52.0</v>
      </c>
      <c r="J75" s="4">
        <f t="shared" si="5"/>
        <v>5.2</v>
      </c>
      <c r="K75" s="4">
        <f t="shared" si="6"/>
        <v>-2.6416</v>
      </c>
      <c r="L75" s="4">
        <f t="shared" si="23"/>
        <v>151.625</v>
      </c>
      <c r="M75" s="4">
        <f t="shared" ref="M75:M76" si="24">152.25+1/32</f>
        <v>152.28125</v>
      </c>
      <c r="N75" s="4">
        <f t="shared" si="7"/>
        <v>0.65625</v>
      </c>
      <c r="O75" s="13">
        <f t="shared" si="8"/>
        <v>0.3818813079</v>
      </c>
      <c r="Q75" s="2">
        <v>52.0</v>
      </c>
      <c r="R75" s="4">
        <f t="shared" si="9"/>
        <v>5.2</v>
      </c>
      <c r="S75" s="4">
        <f t="shared" si="10"/>
        <v>-2.6416</v>
      </c>
      <c r="V75" s="4">
        <f t="shared" si="11"/>
        <v>0</v>
      </c>
      <c r="W75" s="13">
        <f t="shared" si="12"/>
        <v>0</v>
      </c>
      <c r="Y75" s="2">
        <v>52.0</v>
      </c>
      <c r="Z75" s="4">
        <f t="shared" si="13"/>
        <v>5.2</v>
      </c>
      <c r="AA75" s="4">
        <f t="shared" si="14"/>
        <v>-2.6416</v>
      </c>
      <c r="AD75" s="4">
        <f t="shared" si="15"/>
        <v>0</v>
      </c>
      <c r="AE75" s="13">
        <f t="shared" si="16"/>
        <v>0</v>
      </c>
    </row>
    <row r="76">
      <c r="A76" s="2">
        <v>53.0</v>
      </c>
      <c r="B76" s="4">
        <f t="shared" si="1"/>
        <v>5.3</v>
      </c>
      <c r="C76" s="4">
        <f t="shared" si="2"/>
        <v>-1.4224</v>
      </c>
      <c r="F76" s="4">
        <f t="shared" si="3"/>
        <v>0</v>
      </c>
      <c r="G76" s="13">
        <f t="shared" si="4"/>
        <v>0</v>
      </c>
      <c r="I76" s="2">
        <v>53.0</v>
      </c>
      <c r="J76" s="4">
        <f t="shared" si="5"/>
        <v>5.3</v>
      </c>
      <c r="K76" s="4">
        <f t="shared" si="6"/>
        <v>-2.6924</v>
      </c>
      <c r="L76" s="2">
        <f t="shared" ref="L76:L77" si="25">151.625+1/32</f>
        <v>151.65625</v>
      </c>
      <c r="M76" s="4">
        <f t="shared" si="24"/>
        <v>152.28125</v>
      </c>
      <c r="N76" s="4">
        <f t="shared" si="7"/>
        <v>0.625</v>
      </c>
      <c r="O76" s="13">
        <f t="shared" si="8"/>
        <v>0.3726779962</v>
      </c>
      <c r="Q76" s="2">
        <v>53.0</v>
      </c>
      <c r="R76" s="4">
        <f t="shared" si="9"/>
        <v>5.3</v>
      </c>
      <c r="S76" s="4">
        <f t="shared" si="10"/>
        <v>-2.6924</v>
      </c>
      <c r="V76" s="4">
        <f t="shared" si="11"/>
        <v>0</v>
      </c>
      <c r="W76" s="13">
        <f t="shared" si="12"/>
        <v>0</v>
      </c>
      <c r="Y76" s="2">
        <v>53.0</v>
      </c>
      <c r="Z76" s="4">
        <f t="shared" si="13"/>
        <v>5.3</v>
      </c>
      <c r="AA76" s="4">
        <f t="shared" si="14"/>
        <v>-2.6924</v>
      </c>
      <c r="AD76" s="4">
        <f t="shared" si="15"/>
        <v>0</v>
      </c>
      <c r="AE76" s="13">
        <f t="shared" si="16"/>
        <v>0</v>
      </c>
    </row>
    <row r="77">
      <c r="A77" s="2">
        <v>54.0</v>
      </c>
      <c r="B77" s="4">
        <f t="shared" si="1"/>
        <v>5.4</v>
      </c>
      <c r="C77" s="4">
        <f t="shared" si="2"/>
        <v>-1.4732</v>
      </c>
      <c r="F77" s="4">
        <f t="shared" si="3"/>
        <v>0</v>
      </c>
      <c r="G77" s="13">
        <f t="shared" si="4"/>
        <v>0</v>
      </c>
      <c r="I77" s="2">
        <v>54.0</v>
      </c>
      <c r="J77" s="4">
        <f t="shared" si="5"/>
        <v>5.4</v>
      </c>
      <c r="K77" s="4">
        <f t="shared" si="6"/>
        <v>-2.7432</v>
      </c>
      <c r="L77" s="4">
        <f t="shared" si="25"/>
        <v>151.65625</v>
      </c>
      <c r="M77" s="4">
        <f>152.25</f>
        <v>152.25</v>
      </c>
      <c r="N77" s="4">
        <f t="shared" si="7"/>
        <v>0.59375</v>
      </c>
      <c r="O77" s="13">
        <f t="shared" si="8"/>
        <v>0.3632415786</v>
      </c>
      <c r="Q77" s="2">
        <v>54.0</v>
      </c>
      <c r="R77" s="4">
        <f t="shared" si="9"/>
        <v>5.4</v>
      </c>
      <c r="S77" s="4">
        <f t="shared" si="10"/>
        <v>-2.7432</v>
      </c>
      <c r="V77" s="4">
        <f t="shared" si="11"/>
        <v>0</v>
      </c>
      <c r="W77" s="13">
        <f t="shared" si="12"/>
        <v>0</v>
      </c>
      <c r="Y77" s="2">
        <v>54.0</v>
      </c>
      <c r="Z77" s="4">
        <f t="shared" si="13"/>
        <v>5.4</v>
      </c>
      <c r="AA77" s="4">
        <f t="shared" si="14"/>
        <v>-2.7432</v>
      </c>
      <c r="AD77" s="4">
        <f t="shared" si="15"/>
        <v>0</v>
      </c>
      <c r="AE77" s="13">
        <f t="shared" si="16"/>
        <v>0</v>
      </c>
    </row>
    <row r="78">
      <c r="A78" s="2">
        <v>55.0</v>
      </c>
      <c r="B78" s="4">
        <f t="shared" si="1"/>
        <v>5.5</v>
      </c>
      <c r="C78" s="4">
        <f t="shared" si="2"/>
        <v>-1.524</v>
      </c>
      <c r="D78" s="2">
        <v>149.75</v>
      </c>
      <c r="E78" s="2">
        <v>154.25</v>
      </c>
      <c r="F78" s="4">
        <f t="shared" si="3"/>
        <v>4.5</v>
      </c>
      <c r="G78" s="13">
        <f t="shared" si="4"/>
        <v>1</v>
      </c>
      <c r="I78" s="2">
        <v>55.0</v>
      </c>
      <c r="J78" s="4">
        <f t="shared" si="5"/>
        <v>5.5</v>
      </c>
      <c r="K78" s="4">
        <f t="shared" si="6"/>
        <v>-2.794</v>
      </c>
      <c r="L78" s="4">
        <f t="shared" ref="L78:L80" si="26">151+11/16</f>
        <v>151.6875</v>
      </c>
      <c r="M78" s="2">
        <v>152.25</v>
      </c>
      <c r="N78" s="4">
        <f t="shared" si="7"/>
        <v>0.5625</v>
      </c>
      <c r="O78" s="13">
        <f t="shared" si="8"/>
        <v>0.3535533906</v>
      </c>
      <c r="Q78" s="2">
        <v>55.0</v>
      </c>
      <c r="R78" s="4">
        <f t="shared" si="9"/>
        <v>5.5</v>
      </c>
      <c r="S78" s="4">
        <f t="shared" si="10"/>
        <v>-2.794</v>
      </c>
      <c r="T78" s="4">
        <f>149.75</f>
        <v>149.75</v>
      </c>
      <c r="U78" s="2">
        <v>154.25</v>
      </c>
      <c r="V78" s="4">
        <f t="shared" si="11"/>
        <v>4.5</v>
      </c>
      <c r="W78" s="13">
        <f t="shared" si="12"/>
        <v>1</v>
      </c>
      <c r="Y78" s="2">
        <v>55.0</v>
      </c>
      <c r="Z78" s="4">
        <f t="shared" si="13"/>
        <v>5.5</v>
      </c>
      <c r="AA78" s="4">
        <f t="shared" si="14"/>
        <v>-2.794</v>
      </c>
      <c r="AB78" s="4">
        <f>149+11/16</f>
        <v>149.6875</v>
      </c>
      <c r="AC78" s="2">
        <v>154.25</v>
      </c>
      <c r="AD78" s="4">
        <f t="shared" si="15"/>
        <v>4.5625</v>
      </c>
      <c r="AE78" s="13">
        <f t="shared" si="16"/>
        <v>1</v>
      </c>
    </row>
    <row r="79">
      <c r="A79" s="2">
        <v>56.0</v>
      </c>
      <c r="B79" s="4">
        <f t="shared" si="1"/>
        <v>5.6</v>
      </c>
      <c r="C79" s="4">
        <f t="shared" si="2"/>
        <v>-1.5748</v>
      </c>
      <c r="F79" s="4">
        <f t="shared" si="3"/>
        <v>0</v>
      </c>
      <c r="G79" s="13">
        <f t="shared" si="4"/>
        <v>0</v>
      </c>
      <c r="I79" s="2">
        <v>56.0</v>
      </c>
      <c r="J79" s="4">
        <f t="shared" si="5"/>
        <v>5.6</v>
      </c>
      <c r="K79" s="4">
        <f t="shared" si="6"/>
        <v>-2.8448</v>
      </c>
      <c r="L79" s="4">
        <f t="shared" si="26"/>
        <v>151.6875</v>
      </c>
      <c r="M79" s="4">
        <f t="shared" ref="M79:M81" si="27">152.25-1/32</f>
        <v>152.21875</v>
      </c>
      <c r="N79" s="4">
        <f t="shared" si="7"/>
        <v>0.53125</v>
      </c>
      <c r="O79" s="13">
        <f t="shared" si="8"/>
        <v>0.3435921355</v>
      </c>
      <c r="Q79" s="2">
        <v>56.0</v>
      </c>
      <c r="R79" s="4">
        <f t="shared" si="9"/>
        <v>5.6</v>
      </c>
      <c r="S79" s="4">
        <f t="shared" si="10"/>
        <v>-2.8448</v>
      </c>
      <c r="V79" s="4">
        <f t="shared" si="11"/>
        <v>0</v>
      </c>
      <c r="W79" s="13">
        <f t="shared" si="12"/>
        <v>0</v>
      </c>
      <c r="Y79" s="2">
        <v>56.0</v>
      </c>
      <c r="Z79" s="4">
        <f t="shared" si="13"/>
        <v>5.6</v>
      </c>
      <c r="AA79" s="4">
        <f t="shared" si="14"/>
        <v>-2.8448</v>
      </c>
      <c r="AD79" s="4">
        <f t="shared" si="15"/>
        <v>0</v>
      </c>
      <c r="AE79" s="13">
        <f t="shared" si="16"/>
        <v>0</v>
      </c>
    </row>
    <row r="80">
      <c r="A80" s="2">
        <v>57.0</v>
      </c>
      <c r="B80" s="4">
        <f t="shared" si="1"/>
        <v>5.7</v>
      </c>
      <c r="C80" s="4">
        <f t="shared" si="2"/>
        <v>-1.6256</v>
      </c>
      <c r="F80" s="4">
        <f t="shared" si="3"/>
        <v>0</v>
      </c>
      <c r="G80" s="13">
        <f t="shared" si="4"/>
        <v>0</v>
      </c>
      <c r="I80" s="2">
        <v>57.0</v>
      </c>
      <c r="J80" s="4">
        <f t="shared" si="5"/>
        <v>5.7</v>
      </c>
      <c r="K80" s="4">
        <f t="shared" si="6"/>
        <v>-2.8956</v>
      </c>
      <c r="L80" s="4">
        <f t="shared" si="26"/>
        <v>151.6875</v>
      </c>
      <c r="M80" s="4">
        <f t="shared" si="27"/>
        <v>152.21875</v>
      </c>
      <c r="N80" s="4">
        <f t="shared" si="7"/>
        <v>0.53125</v>
      </c>
      <c r="O80" s="13">
        <f t="shared" si="8"/>
        <v>0.3435921355</v>
      </c>
      <c r="Q80" s="2">
        <v>57.0</v>
      </c>
      <c r="R80" s="4">
        <f t="shared" si="9"/>
        <v>5.7</v>
      </c>
      <c r="S80" s="4">
        <f t="shared" si="10"/>
        <v>-2.8956</v>
      </c>
      <c r="V80" s="4">
        <f t="shared" si="11"/>
        <v>0</v>
      </c>
      <c r="W80" s="13">
        <f t="shared" si="12"/>
        <v>0</v>
      </c>
      <c r="Y80" s="2">
        <v>57.0</v>
      </c>
      <c r="Z80" s="4">
        <f t="shared" si="13"/>
        <v>5.7</v>
      </c>
      <c r="AA80" s="4">
        <f t="shared" si="14"/>
        <v>-2.8956</v>
      </c>
      <c r="AD80" s="4">
        <f t="shared" si="15"/>
        <v>0</v>
      </c>
      <c r="AE80" s="13">
        <f t="shared" si="16"/>
        <v>0</v>
      </c>
    </row>
    <row r="81">
      <c r="A81" s="2">
        <v>58.0</v>
      </c>
      <c r="B81" s="4">
        <f t="shared" si="1"/>
        <v>5.8</v>
      </c>
      <c r="C81" s="4">
        <f t="shared" si="2"/>
        <v>-1.6764</v>
      </c>
      <c r="F81" s="4">
        <f t="shared" si="3"/>
        <v>0</v>
      </c>
      <c r="G81" s="13">
        <f t="shared" si="4"/>
        <v>0</v>
      </c>
      <c r="I81" s="2">
        <v>58.0</v>
      </c>
      <c r="J81" s="4">
        <f t="shared" si="5"/>
        <v>5.8</v>
      </c>
      <c r="K81" s="4">
        <f t="shared" si="6"/>
        <v>-2.9464</v>
      </c>
      <c r="L81" s="4">
        <f t="shared" ref="L81:L82" si="28">151.75-1/32</f>
        <v>151.71875</v>
      </c>
      <c r="M81" s="4">
        <f t="shared" si="27"/>
        <v>152.21875</v>
      </c>
      <c r="N81" s="4">
        <f t="shared" si="7"/>
        <v>0.5</v>
      </c>
      <c r="O81" s="13">
        <f t="shared" si="8"/>
        <v>0.3333333333</v>
      </c>
      <c r="Q81" s="2">
        <v>58.0</v>
      </c>
      <c r="R81" s="4">
        <f t="shared" si="9"/>
        <v>5.8</v>
      </c>
      <c r="S81" s="4">
        <f t="shared" si="10"/>
        <v>-2.9464</v>
      </c>
      <c r="V81" s="4">
        <f t="shared" si="11"/>
        <v>0</v>
      </c>
      <c r="W81" s="13">
        <f t="shared" si="12"/>
        <v>0</v>
      </c>
      <c r="Y81" s="2">
        <v>58.0</v>
      </c>
      <c r="Z81" s="4">
        <f t="shared" si="13"/>
        <v>5.8</v>
      </c>
      <c r="AA81" s="4">
        <f t="shared" si="14"/>
        <v>-2.9464</v>
      </c>
      <c r="AD81" s="4">
        <f t="shared" si="15"/>
        <v>0</v>
      </c>
      <c r="AE81" s="13">
        <f t="shared" si="16"/>
        <v>0</v>
      </c>
    </row>
    <row r="82">
      <c r="A82" s="2">
        <v>59.0</v>
      </c>
      <c r="B82" s="4">
        <f t="shared" si="1"/>
        <v>5.9</v>
      </c>
      <c r="C82" s="4">
        <f t="shared" si="2"/>
        <v>-1.7272</v>
      </c>
      <c r="F82" s="4">
        <f t="shared" si="3"/>
        <v>0</v>
      </c>
      <c r="G82" s="13">
        <f t="shared" si="4"/>
        <v>0</v>
      </c>
      <c r="I82" s="2">
        <v>59.0</v>
      </c>
      <c r="J82" s="4">
        <f t="shared" si="5"/>
        <v>5.9</v>
      </c>
      <c r="K82" s="4">
        <f t="shared" si="6"/>
        <v>-2.9972</v>
      </c>
      <c r="L82" s="4">
        <f t="shared" si="28"/>
        <v>151.71875</v>
      </c>
      <c r="M82" s="4">
        <f t="shared" ref="M82:M83" si="29">152+3/16</f>
        <v>152.1875</v>
      </c>
      <c r="N82" s="4">
        <f t="shared" si="7"/>
        <v>0.46875</v>
      </c>
      <c r="O82" s="13">
        <f t="shared" si="8"/>
        <v>0.3227486122</v>
      </c>
      <c r="Q82" s="2">
        <v>59.0</v>
      </c>
      <c r="R82" s="4">
        <f t="shared" si="9"/>
        <v>5.9</v>
      </c>
      <c r="S82" s="4">
        <f t="shared" si="10"/>
        <v>-2.9972</v>
      </c>
      <c r="V82" s="4">
        <f t="shared" si="11"/>
        <v>0</v>
      </c>
      <c r="W82" s="13">
        <f t="shared" si="12"/>
        <v>0</v>
      </c>
      <c r="Y82" s="2">
        <v>59.0</v>
      </c>
      <c r="Z82" s="4">
        <f t="shared" si="13"/>
        <v>5.9</v>
      </c>
      <c r="AA82" s="4">
        <f t="shared" si="14"/>
        <v>-2.9972</v>
      </c>
      <c r="AD82" s="4">
        <f t="shared" si="15"/>
        <v>0</v>
      </c>
      <c r="AE82" s="13">
        <f t="shared" si="16"/>
        <v>0</v>
      </c>
    </row>
    <row r="83">
      <c r="A83" s="2">
        <v>60.0</v>
      </c>
      <c r="B83" s="4">
        <f t="shared" si="1"/>
        <v>6</v>
      </c>
      <c r="C83" s="4">
        <f t="shared" si="2"/>
        <v>-1.778</v>
      </c>
      <c r="D83" s="2">
        <v>149.75</v>
      </c>
      <c r="E83" s="2">
        <v>154.25</v>
      </c>
      <c r="F83" s="4">
        <f t="shared" si="3"/>
        <v>4.5</v>
      </c>
      <c r="G83" s="13">
        <f t="shared" si="4"/>
        <v>1</v>
      </c>
      <c r="I83" s="2">
        <v>60.0</v>
      </c>
      <c r="J83" s="4">
        <f t="shared" si="5"/>
        <v>6</v>
      </c>
      <c r="K83" s="4">
        <f t="shared" si="6"/>
        <v>-3.048</v>
      </c>
      <c r="L83" s="4">
        <f>151.75</f>
        <v>151.75</v>
      </c>
      <c r="M83" s="4">
        <f t="shared" si="29"/>
        <v>152.1875</v>
      </c>
      <c r="N83" s="4">
        <f t="shared" si="7"/>
        <v>0.4375</v>
      </c>
      <c r="O83" s="13">
        <f t="shared" si="8"/>
        <v>0.3118047822</v>
      </c>
      <c r="Q83" s="2">
        <v>60.0</v>
      </c>
      <c r="R83" s="4">
        <f t="shared" si="9"/>
        <v>6</v>
      </c>
      <c r="S83" s="4">
        <f t="shared" si="10"/>
        <v>-3.048</v>
      </c>
      <c r="T83" s="2">
        <v>149.75</v>
      </c>
      <c r="U83" s="2">
        <v>154.25</v>
      </c>
      <c r="V83" s="4">
        <f t="shared" si="11"/>
        <v>4.5</v>
      </c>
      <c r="W83" s="13">
        <f t="shared" si="12"/>
        <v>1</v>
      </c>
      <c r="Y83" s="2">
        <v>60.0</v>
      </c>
      <c r="Z83" s="4">
        <f t="shared" si="13"/>
        <v>6</v>
      </c>
      <c r="AA83" s="4">
        <f t="shared" si="14"/>
        <v>-3.048</v>
      </c>
      <c r="AB83" s="4">
        <f>149+11/16</f>
        <v>149.6875</v>
      </c>
      <c r="AC83" s="2">
        <v>154.25</v>
      </c>
      <c r="AD83" s="4">
        <f t="shared" si="15"/>
        <v>4.5625</v>
      </c>
      <c r="AE83" s="13">
        <f t="shared" si="16"/>
        <v>1</v>
      </c>
    </row>
    <row r="104">
      <c r="D104" s="2" t="s">
        <v>127</v>
      </c>
    </row>
    <row r="105">
      <c r="D105" s="2" t="s">
        <v>128</v>
      </c>
    </row>
    <row r="106">
      <c r="D106" s="2">
        <v>8.45</v>
      </c>
      <c r="E106" s="2">
        <v>149.75</v>
      </c>
      <c r="F106" s="2">
        <v>154.25</v>
      </c>
    </row>
    <row r="107">
      <c r="D107" s="2">
        <v>9.86</v>
      </c>
      <c r="E107" s="2">
        <v>149.75</v>
      </c>
      <c r="F107" s="2">
        <v>154.25</v>
      </c>
    </row>
    <row r="108">
      <c r="D108" s="2">
        <v>13.66</v>
      </c>
      <c r="E108" s="2">
        <v>149.75</v>
      </c>
      <c r="F108" s="4">
        <f>154.25-1/32</f>
        <v>154.21875</v>
      </c>
    </row>
    <row r="109">
      <c r="D109" s="2">
        <v>18.55</v>
      </c>
      <c r="E109" s="4">
        <f>149+13/16</f>
        <v>149.8125</v>
      </c>
      <c r="F109" s="2">
        <v>154.125</v>
      </c>
    </row>
    <row r="110">
      <c r="D110" s="2">
        <v>23.43</v>
      </c>
      <c r="E110" s="4">
        <f>150-1/16</f>
        <v>149.9375</v>
      </c>
      <c r="F110" s="4">
        <f>154-1/32</f>
        <v>153.96875</v>
      </c>
    </row>
    <row r="111">
      <c r="D111" s="2">
        <v>27.89</v>
      </c>
      <c r="E111" s="4">
        <f>150+3/8</f>
        <v>150.375</v>
      </c>
      <c r="F111" s="2">
        <v>153.75</v>
      </c>
    </row>
    <row r="112">
      <c r="D112" s="2">
        <v>32.22</v>
      </c>
      <c r="E112" s="4">
        <f>150+7/16</f>
        <v>150.4375</v>
      </c>
      <c r="F112" s="4">
        <f>153.5</f>
        <v>153.5</v>
      </c>
    </row>
    <row r="113">
      <c r="D113" s="2">
        <v>36.47</v>
      </c>
      <c r="E113" s="2">
        <v>150.625</v>
      </c>
      <c r="F113" s="4">
        <f>153+5/16</f>
        <v>153.3125</v>
      </c>
    </row>
    <row r="114">
      <c r="D114" s="2">
        <v>40.96</v>
      </c>
      <c r="E114" s="4">
        <f>150.75+1/32</f>
        <v>150.78125</v>
      </c>
      <c r="F114" s="4">
        <f>153.125+1/32</f>
        <v>153.15625</v>
      </c>
    </row>
    <row r="115">
      <c r="D115" s="2">
        <v>45.05</v>
      </c>
      <c r="E115" s="4">
        <f>150.875+1/32</f>
        <v>150.90625</v>
      </c>
      <c r="F115" s="4">
        <f>153+1/32</f>
        <v>153.03125</v>
      </c>
    </row>
    <row r="116">
      <c r="D116" s="2">
        <v>49.5</v>
      </c>
      <c r="E116" s="4">
        <f>151+1/32</f>
        <v>151.03125</v>
      </c>
      <c r="F116" s="4">
        <f>152.875</f>
        <v>152.875</v>
      </c>
    </row>
    <row r="117">
      <c r="D117" s="2">
        <v>53.84</v>
      </c>
      <c r="E117" s="2">
        <v>151.25</v>
      </c>
      <c r="F117" s="4">
        <f>152+13/16</f>
        <v>152.8125</v>
      </c>
    </row>
    <row r="118">
      <c r="D118" s="2">
        <v>58.33</v>
      </c>
      <c r="E118" s="4">
        <f>151.25-1/32</f>
        <v>151.21875</v>
      </c>
      <c r="F118" s="4">
        <f>152.75-1/32</f>
        <v>152.71875</v>
      </c>
    </row>
    <row r="119">
      <c r="D119" s="2">
        <v>62.42</v>
      </c>
      <c r="E119" s="4">
        <f>151.25+1/32</f>
        <v>151.28125</v>
      </c>
      <c r="F119" s="4">
        <f>152.625+1/32</f>
        <v>152.65625</v>
      </c>
    </row>
    <row r="120">
      <c r="D120" s="2">
        <v>66.64</v>
      </c>
      <c r="E120" s="4">
        <f>151+5/16</f>
        <v>151.3125</v>
      </c>
      <c r="F120" s="4">
        <f>152.625-1/32</f>
        <v>152.59375</v>
      </c>
    </row>
    <row r="121">
      <c r="D121" s="2">
        <v>70.92</v>
      </c>
      <c r="E121" s="4">
        <f>151.375</f>
        <v>151.375</v>
      </c>
      <c r="F121" s="4">
        <f>152+9/16</f>
        <v>152.5625</v>
      </c>
    </row>
    <row r="122">
      <c r="D122" s="2">
        <v>75.18</v>
      </c>
      <c r="E122" s="4">
        <f>151.375+1/32</f>
        <v>151.40625</v>
      </c>
      <c r="F122" s="4">
        <f>152.5+1/32</f>
        <v>152.53125</v>
      </c>
    </row>
    <row r="123">
      <c r="D123" s="2">
        <v>79.38</v>
      </c>
      <c r="E123" s="4">
        <f t="shared" ref="E123:E124" si="30">151+7/16</f>
        <v>151.4375</v>
      </c>
      <c r="F123" s="2">
        <v>152.5</v>
      </c>
    </row>
    <row r="124">
      <c r="D124" s="2">
        <v>83.74</v>
      </c>
      <c r="E124" s="4">
        <f t="shared" si="30"/>
        <v>151.4375</v>
      </c>
      <c r="F124" s="4">
        <f>152.5-1/32</f>
        <v>152.46875</v>
      </c>
    </row>
    <row r="125">
      <c r="D125" s="2">
        <v>87.64</v>
      </c>
      <c r="E125" s="4">
        <f>151.5-1/32</f>
        <v>151.46875</v>
      </c>
      <c r="F125" s="4">
        <f>152+7/16</f>
        <v>152.4375</v>
      </c>
    </row>
    <row r="126">
      <c r="D126" s="2">
        <v>92.15</v>
      </c>
      <c r="E126" s="4">
        <f>151.5</f>
        <v>151.5</v>
      </c>
      <c r="F126" s="4">
        <f t="shared" ref="F126:F127" si="31">152.375+1/32</f>
        <v>152.40625</v>
      </c>
    </row>
    <row r="127">
      <c r="D127" s="2">
        <v>96.24</v>
      </c>
      <c r="E127" s="4">
        <f>151.5+1/32</f>
        <v>151.53125</v>
      </c>
      <c r="F127" s="4">
        <f t="shared" si="31"/>
        <v>152.40625</v>
      </c>
    </row>
    <row r="128">
      <c r="D128" s="2">
        <v>100.53</v>
      </c>
      <c r="E128" s="4">
        <f t="shared" ref="E128:E129" si="32">151+9/16</f>
        <v>151.5625</v>
      </c>
      <c r="F128" s="4">
        <f>152.375</f>
        <v>152.375</v>
      </c>
    </row>
    <row r="129">
      <c r="D129" s="2">
        <v>105.0</v>
      </c>
      <c r="E129" s="4">
        <f t="shared" si="32"/>
        <v>151.5625</v>
      </c>
      <c r="F129" s="4">
        <f>152.375-1/32</f>
        <v>152.34375</v>
      </c>
    </row>
    <row r="130">
      <c r="D130" s="2">
        <v>109.21</v>
      </c>
      <c r="E130" s="4">
        <f>151.625-1/32</f>
        <v>151.59375</v>
      </c>
      <c r="F130" s="4">
        <f t="shared" ref="F130:F131" si="33">152+5/16</f>
        <v>152.3125</v>
      </c>
    </row>
    <row r="131">
      <c r="D131" s="2">
        <v>113.55</v>
      </c>
      <c r="E131" s="4">
        <f t="shared" ref="E131:E132" si="34">151.625</f>
        <v>151.625</v>
      </c>
      <c r="F131" s="4">
        <f t="shared" si="33"/>
        <v>152.3125</v>
      </c>
    </row>
    <row r="132">
      <c r="D132" s="2">
        <v>117.56</v>
      </c>
      <c r="E132" s="4">
        <f t="shared" si="34"/>
        <v>151.625</v>
      </c>
      <c r="F132" s="4">
        <f t="shared" ref="F132:F133" si="35">152.25+1/32</f>
        <v>152.28125</v>
      </c>
    </row>
    <row r="133">
      <c r="D133" s="2">
        <v>121.9</v>
      </c>
      <c r="E133" s="2">
        <f t="shared" ref="E133:E134" si="36">151.625+1/32</f>
        <v>151.65625</v>
      </c>
      <c r="F133" s="4">
        <f t="shared" si="35"/>
        <v>152.28125</v>
      </c>
    </row>
    <row r="134">
      <c r="D134" s="2">
        <v>126.21</v>
      </c>
      <c r="E134" s="4">
        <f t="shared" si="36"/>
        <v>151.65625</v>
      </c>
      <c r="F134" s="4">
        <f>152.25</f>
        <v>152.25</v>
      </c>
    </row>
    <row r="135">
      <c r="D135" s="2">
        <v>130.43</v>
      </c>
      <c r="E135" s="4">
        <f t="shared" ref="E135:E137" si="37">151+11/16</f>
        <v>151.6875</v>
      </c>
      <c r="F135" s="2">
        <v>152.25</v>
      </c>
    </row>
    <row r="136">
      <c r="D136" s="2">
        <v>134.41</v>
      </c>
      <c r="E136" s="4">
        <f t="shared" si="37"/>
        <v>151.6875</v>
      </c>
      <c r="F136" s="4">
        <f t="shared" ref="F136:F138" si="38">152.25-1/32</f>
        <v>152.21875</v>
      </c>
    </row>
    <row r="137">
      <c r="D137" s="2">
        <v>138.83</v>
      </c>
      <c r="E137" s="4">
        <f t="shared" si="37"/>
        <v>151.6875</v>
      </c>
      <c r="F137" s="4">
        <f t="shared" si="38"/>
        <v>152.21875</v>
      </c>
    </row>
    <row r="138">
      <c r="D138" s="2">
        <v>143.04</v>
      </c>
      <c r="E138" s="4">
        <f t="shared" ref="E138:E139" si="39">151.75-1/32</f>
        <v>151.71875</v>
      </c>
      <c r="F138" s="4">
        <f t="shared" si="38"/>
        <v>152.21875</v>
      </c>
    </row>
    <row r="139">
      <c r="D139" s="2">
        <v>147.71</v>
      </c>
      <c r="E139" s="4">
        <f t="shared" si="39"/>
        <v>151.71875</v>
      </c>
      <c r="F139" s="4">
        <f t="shared" ref="F139:F140" si="40">152+3/16</f>
        <v>152.1875</v>
      </c>
    </row>
    <row r="140">
      <c r="D140" s="2">
        <v>151.54</v>
      </c>
      <c r="E140" s="4">
        <f>151.75</f>
        <v>151.75</v>
      </c>
      <c r="F140" s="4">
        <f t="shared" si="40"/>
        <v>152.1875</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8" max="9" width="12.63"/>
    <col customWidth="1" min="11" max="11" width="6.13"/>
    <col customWidth="1" min="12" max="12" width="6.63"/>
    <col customWidth="1" min="15" max="15" width="10.5"/>
    <col customWidth="1" min="16" max="16" width="6.13"/>
    <col customWidth="1" min="17" max="18" width="12.63"/>
    <col customWidth="1" min="20" max="20" width="6.13"/>
    <col customWidth="1" min="21" max="21" width="6.63"/>
    <col customWidth="1" min="24" max="24" width="10.5"/>
    <col customWidth="1" min="25" max="25" width="6.13"/>
    <col customWidth="1" min="28" max="28" width="6.13"/>
    <col customWidth="1" min="29" max="29" width="6.63"/>
    <col customWidth="1" min="33" max="33" width="6.13"/>
    <col customWidth="1" min="34" max="35" width="12.63"/>
    <col customWidth="1" min="36" max="36" width="10.75"/>
    <col customWidth="1" min="37" max="38" width="6.13"/>
    <col customWidth="1" min="39" max="39" width="10.25"/>
    <col customWidth="1" min="40" max="40" width="10.75"/>
    <col customWidth="1" min="41" max="41" width="10.5"/>
    <col customWidth="1" min="42" max="42" width="6.13"/>
    <col customWidth="1" min="43" max="44" width="12.63"/>
    <col customWidth="1" min="45" max="45" width="15.63"/>
    <col customWidth="1" min="46" max="46" width="6.88"/>
    <col customWidth="1" min="47" max="47" width="6.13"/>
    <col customWidth="1" min="48" max="48" width="9.25"/>
    <col customWidth="1" min="49" max="49" width="9.75"/>
    <col customWidth="1" min="50" max="50" width="11.63"/>
    <col customWidth="1" min="51" max="51" width="6.13"/>
    <col customWidth="1" min="52" max="53" width="12.63"/>
    <col customWidth="1" min="54" max="54" width="13.13"/>
    <col customWidth="1" min="55" max="55" width="7.88"/>
    <col customWidth="1" min="56" max="56" width="6.13"/>
    <col customWidth="1" min="57" max="57" width="8.0"/>
    <col customWidth="1" min="58" max="58" width="9.0"/>
    <col customWidth="1" min="59" max="59" width="12.25"/>
    <col customWidth="1" min="60" max="60" width="6.13"/>
    <col customWidth="1" min="61" max="62" width="12.63"/>
    <col customWidth="1" min="63" max="63" width="15.88"/>
    <col customWidth="1" min="64" max="64" width="8.0"/>
    <col customWidth="1" min="65" max="65" width="10.88"/>
    <col customWidth="1" min="66" max="66" width="7.63"/>
    <col customWidth="1" min="67" max="67" width="8.0"/>
    <col customWidth="1" min="68" max="68" width="11.25"/>
    <col customWidth="1" min="69" max="69" width="6.13"/>
    <col customWidth="1" min="70" max="70" width="12.63"/>
    <col customWidth="1" min="71" max="72" width="9.38"/>
    <col customWidth="1" min="73" max="73" width="8.38"/>
    <col customWidth="1" min="74" max="74" width="6.63"/>
    <col customWidth="1" min="75" max="76" width="8.88"/>
    <col customWidth="1" min="77" max="77" width="12.63"/>
    <col customWidth="1" min="78" max="78" width="6.13"/>
    <col customWidth="1" min="79" max="83" width="12.63"/>
    <col customWidth="1" min="84" max="85" width="8.88"/>
    <col customWidth="1" min="86" max="89" width="12.63"/>
  </cols>
  <sheetData>
    <row r="1">
      <c r="A1" s="1" t="s">
        <v>0</v>
      </c>
      <c r="D1" s="2"/>
    </row>
    <row r="2">
      <c r="A2" s="2" t="s">
        <v>1</v>
      </c>
      <c r="B2" s="2" t="s">
        <v>2</v>
      </c>
      <c r="D2" s="1" t="s">
        <v>3</v>
      </c>
    </row>
    <row r="3">
      <c r="A3" s="2" t="s">
        <v>4</v>
      </c>
      <c r="B3" s="28">
        <v>5.0</v>
      </c>
      <c r="D3" s="2" t="s">
        <v>5</v>
      </c>
    </row>
    <row r="4">
      <c r="A4" s="2" t="s">
        <v>40</v>
      </c>
      <c r="B4" s="2">
        <v>0.9</v>
      </c>
      <c r="D4" s="2" t="s">
        <v>7</v>
      </c>
    </row>
    <row r="5">
      <c r="A5" s="2" t="s">
        <v>6</v>
      </c>
      <c r="B5" s="2">
        <v>4.0</v>
      </c>
      <c r="D5" s="2" t="s">
        <v>9</v>
      </c>
    </row>
    <row r="6">
      <c r="A6" s="2" t="s">
        <v>8</v>
      </c>
      <c r="B6" s="4">
        <f>B5/2</f>
        <v>2</v>
      </c>
      <c r="D6" s="2" t="s">
        <v>43</v>
      </c>
    </row>
    <row r="7">
      <c r="A7" s="5" t="s">
        <v>10</v>
      </c>
      <c r="B7" s="6">
        <v>9.0</v>
      </c>
      <c r="D7" s="2" t="s">
        <v>44</v>
      </c>
    </row>
    <row r="8">
      <c r="A8" s="2" t="s">
        <v>12</v>
      </c>
      <c r="B8" s="2">
        <v>1.25</v>
      </c>
      <c r="D8" s="2" t="s">
        <v>15</v>
      </c>
    </row>
    <row r="9">
      <c r="A9" s="2" t="s">
        <v>14</v>
      </c>
      <c r="B9" s="2">
        <v>0.125</v>
      </c>
      <c r="D9" s="2" t="s">
        <v>17</v>
      </c>
    </row>
    <row r="10">
      <c r="A10" s="2" t="s">
        <v>16</v>
      </c>
      <c r="B10" s="6">
        <v>1.2</v>
      </c>
    </row>
    <row r="11">
      <c r="A11" s="2" t="s">
        <v>18</v>
      </c>
      <c r="B11" s="6">
        <f>SQRT(2*(1000/B10)*9.81*convert(B18,"in","m"))</f>
        <v>43.22967731</v>
      </c>
      <c r="D11" s="1" t="s">
        <v>129</v>
      </c>
    </row>
    <row r="12">
      <c r="A12" s="2" t="s">
        <v>19</v>
      </c>
      <c r="B12" s="7">
        <f>B11*(B3/100)/(0.000015)</f>
        <v>144098.9244</v>
      </c>
      <c r="D12" s="2" t="s">
        <v>130</v>
      </c>
    </row>
    <row r="13">
      <c r="A13" s="2" t="s">
        <v>20</v>
      </c>
      <c r="B13" s="2">
        <v>2.99</v>
      </c>
    </row>
    <row r="14">
      <c r="A14" s="1"/>
      <c r="B14" s="8"/>
      <c r="E14" s="2"/>
    </row>
    <row r="15">
      <c r="A15" s="1" t="s">
        <v>21</v>
      </c>
      <c r="B15" s="8"/>
      <c r="CC15" s="2" t="s">
        <v>131</v>
      </c>
    </row>
    <row r="16">
      <c r="A16" s="2"/>
      <c r="CC16" s="2" t="s">
        <v>132</v>
      </c>
    </row>
    <row r="17">
      <c r="A17" s="1" t="s">
        <v>22</v>
      </c>
      <c r="B17" s="44">
        <v>44838.0</v>
      </c>
      <c r="J17" s="1" t="s">
        <v>23</v>
      </c>
      <c r="K17" s="44">
        <v>44838.0</v>
      </c>
      <c r="S17" s="1" t="s">
        <v>133</v>
      </c>
      <c r="T17" s="44">
        <v>44839.0</v>
      </c>
      <c r="AA17" s="1" t="s">
        <v>134</v>
      </c>
      <c r="AB17" s="45">
        <v>44841.0</v>
      </c>
      <c r="AJ17" s="1" t="s">
        <v>25</v>
      </c>
      <c r="AK17" s="45">
        <v>44841.0</v>
      </c>
      <c r="AS17" s="1" t="s">
        <v>84</v>
      </c>
      <c r="AT17" s="45">
        <v>44841.0</v>
      </c>
      <c r="BB17" s="1" t="s">
        <v>85</v>
      </c>
      <c r="BC17" s="1" t="s">
        <v>135</v>
      </c>
      <c r="BK17" s="1" t="s">
        <v>86</v>
      </c>
      <c r="BL17" s="1" t="s">
        <v>135</v>
      </c>
      <c r="BT17" s="37" t="s">
        <v>87</v>
      </c>
      <c r="BU17" s="34" t="s">
        <v>135</v>
      </c>
      <c r="BV17" s="15"/>
      <c r="BW17" s="15"/>
      <c r="BX17" s="15"/>
      <c r="BY17" s="15"/>
      <c r="BZ17" s="15"/>
      <c r="CB17" s="15"/>
      <c r="CC17" s="1" t="s">
        <v>87</v>
      </c>
      <c r="CD17" s="45">
        <v>44846.0</v>
      </c>
      <c r="CE17" s="2" t="s">
        <v>136</v>
      </c>
    </row>
    <row r="18">
      <c r="A18" s="9" t="s">
        <v>26</v>
      </c>
      <c r="B18" s="2">
        <v>4.5</v>
      </c>
      <c r="D18" s="2" t="s">
        <v>47</v>
      </c>
      <c r="E18" s="4">
        <f>pi()*((0.5)^2-((($B$3-2*$B$4)/$B$3)*0.5)^2)</f>
        <v>0.4636990757</v>
      </c>
      <c r="H18" s="2" t="s">
        <v>48</v>
      </c>
      <c r="J18" s="9" t="s">
        <v>26</v>
      </c>
      <c r="K18" s="42">
        <v>4.40625</v>
      </c>
      <c r="M18" s="2" t="s">
        <v>47</v>
      </c>
      <c r="N18" s="4">
        <f>pi()*((0.5)^2-((($B$3-2*$B$4)/$B$3)*0.5)^2)</f>
        <v>0.4636990757</v>
      </c>
      <c r="Q18" s="2" t="s">
        <v>48</v>
      </c>
      <c r="S18" s="9" t="s">
        <v>26</v>
      </c>
      <c r="T18" s="2">
        <f>B18</f>
        <v>4.5</v>
      </c>
      <c r="W18" s="10"/>
      <c r="AA18" s="9" t="s">
        <v>26</v>
      </c>
      <c r="AB18" s="2">
        <f>B18</f>
        <v>4.5</v>
      </c>
      <c r="AD18" s="2" t="s">
        <v>47</v>
      </c>
      <c r="AE18" s="4">
        <f>pi()*((0.5)^2-((($B$3-2*$B$4)/$B$3)*0.5)^2)</f>
        <v>0.4636990757</v>
      </c>
      <c r="AH18" s="2" t="s">
        <v>48</v>
      </c>
      <c r="AJ18" s="9" t="s">
        <v>26</v>
      </c>
      <c r="AK18" s="2">
        <v>4.5</v>
      </c>
      <c r="AM18" s="2" t="s">
        <v>47</v>
      </c>
      <c r="AN18" s="4">
        <f>pi()*((0.5)^2-((($B$3-2*$B$4)/$B$3)*0.5)^2)</f>
        <v>0.4636990757</v>
      </c>
      <c r="AQ18" s="2" t="s">
        <v>48</v>
      </c>
      <c r="AS18" s="9" t="s">
        <v>26</v>
      </c>
      <c r="AT18" s="2">
        <v>4.5</v>
      </c>
      <c r="AV18" s="2" t="s">
        <v>47</v>
      </c>
      <c r="AW18" s="4">
        <f>pi()*((0.5)^2-((($B$3-2*$B$4)/$B$3)*0.5)^2)</f>
        <v>0.4636990757</v>
      </c>
      <c r="AZ18" s="2" t="s">
        <v>48</v>
      </c>
      <c r="BB18" s="9" t="s">
        <v>26</v>
      </c>
      <c r="BC18" s="2">
        <v>4.5</v>
      </c>
      <c r="BE18" s="2" t="s">
        <v>47</v>
      </c>
      <c r="BF18" s="4">
        <f>pi()*((0.5)^2-((($B$3-2*$B$4)/$B$3)*0.5)^2)</f>
        <v>0.4636990757</v>
      </c>
      <c r="BI18" s="2" t="s">
        <v>48</v>
      </c>
      <c r="BK18" s="9" t="s">
        <v>26</v>
      </c>
      <c r="BL18" s="2">
        <v>4.5</v>
      </c>
      <c r="BN18" s="2" t="s">
        <v>47</v>
      </c>
      <c r="BO18" s="4">
        <f>pi()*((0.5)^2-((($B$3-2*$B$4)/$B$3)*0.5)^2)</f>
        <v>0.4636990757</v>
      </c>
      <c r="BR18" s="2" t="s">
        <v>48</v>
      </c>
      <c r="BT18" s="16" t="s">
        <v>26</v>
      </c>
      <c r="BU18" s="19">
        <v>4.5</v>
      </c>
      <c r="BV18" s="17"/>
      <c r="BW18" s="2" t="s">
        <v>47</v>
      </c>
      <c r="BX18" s="4">
        <f>pi()*((0.5)^2-((($B$3-2*$B$4)/$B$3)*0.5)^2)</f>
        <v>0.4636990757</v>
      </c>
      <c r="BY18" s="17"/>
      <c r="BZ18" s="17"/>
      <c r="CA18" s="2" t="s">
        <v>48</v>
      </c>
      <c r="CB18" s="17"/>
      <c r="CC18" s="9" t="s">
        <v>26</v>
      </c>
      <c r="CD18" s="2">
        <v>4.5</v>
      </c>
      <c r="CG18" s="10"/>
    </row>
    <row r="19">
      <c r="A19" s="9" t="s">
        <v>27</v>
      </c>
      <c r="B19" s="2">
        <v>9.5</v>
      </c>
      <c r="D19" s="2" t="s">
        <v>49</v>
      </c>
      <c r="E19" s="4">
        <f>0.5*sum(H24:H174)</f>
        <v>0.207083879</v>
      </c>
      <c r="H19" s="2">
        <v>0.98</v>
      </c>
      <c r="J19" s="9" t="s">
        <v>27</v>
      </c>
      <c r="K19" s="2">
        <v>14.3</v>
      </c>
      <c r="M19" s="2" t="s">
        <v>49</v>
      </c>
      <c r="N19" s="4">
        <f>0.5*sum(Q24:Q174)</f>
        <v>0.2288420444</v>
      </c>
      <c r="Q19" s="2">
        <v>0.98</v>
      </c>
      <c r="S19" s="9" t="s">
        <v>27</v>
      </c>
      <c r="T19" s="2">
        <v>19.3</v>
      </c>
      <c r="W19" s="11"/>
      <c r="AA19" s="9" t="s">
        <v>27</v>
      </c>
      <c r="AB19" s="2">
        <v>19.3</v>
      </c>
      <c r="AD19" s="2" t="s">
        <v>49</v>
      </c>
      <c r="AE19" s="4">
        <f>0.5*sum(AH24:AH174)</f>
        <v>0.220743977</v>
      </c>
      <c r="AH19" s="2">
        <v>0.98</v>
      </c>
      <c r="AJ19" s="9" t="s">
        <v>27</v>
      </c>
      <c r="AK19" s="2">
        <v>24.3</v>
      </c>
      <c r="AM19" s="2" t="s">
        <v>49</v>
      </c>
      <c r="AN19" s="4">
        <f>0.5*sum(AQ24:AQ174)</f>
        <v>0.2163599391</v>
      </c>
      <c r="AQ19" s="2">
        <v>0.98</v>
      </c>
      <c r="AS19" s="9" t="s">
        <v>27</v>
      </c>
      <c r="AT19" s="2">
        <v>29.3</v>
      </c>
      <c r="AV19" s="2" t="s">
        <v>49</v>
      </c>
      <c r="AW19" s="4">
        <f>0.5*sum(AZ24:AZ174)</f>
        <v>0.2166607481</v>
      </c>
      <c r="AZ19" s="2">
        <v>0.98</v>
      </c>
      <c r="BB19" s="9" t="s">
        <v>27</v>
      </c>
      <c r="BC19" s="2">
        <v>34.3</v>
      </c>
      <c r="BE19" s="2" t="s">
        <v>49</v>
      </c>
      <c r="BF19" s="4">
        <f>0.5*sum(BI24:BI174)</f>
        <v>0.2132958623</v>
      </c>
      <c r="BI19" s="2">
        <v>0.98</v>
      </c>
      <c r="BK19" s="9" t="s">
        <v>27</v>
      </c>
      <c r="BL19" s="2">
        <v>39.3</v>
      </c>
      <c r="BN19" s="2" t="s">
        <v>49</v>
      </c>
      <c r="BO19" s="4">
        <f>0.5*sum(BR24:BR174)</f>
        <v>0.213867169</v>
      </c>
      <c r="BR19" s="2">
        <v>0.98</v>
      </c>
      <c r="BT19" s="16" t="s">
        <v>27</v>
      </c>
      <c r="BU19" s="38">
        <v>44.3</v>
      </c>
      <c r="BV19" s="17"/>
      <c r="BW19" s="2" t="s">
        <v>49</v>
      </c>
      <c r="BX19" s="4">
        <f>0.5*sum(CA24:CA174)</f>
        <v>0.2160034598</v>
      </c>
      <c r="BY19" s="17"/>
      <c r="BZ19" s="17"/>
      <c r="CA19" s="2">
        <v>0.98</v>
      </c>
      <c r="CB19" s="17"/>
      <c r="CC19" s="9" t="s">
        <v>27</v>
      </c>
      <c r="CD19" s="2">
        <v>44.3</v>
      </c>
      <c r="CG19" s="11"/>
    </row>
    <row r="20">
      <c r="A20" s="2" t="s">
        <v>28</v>
      </c>
      <c r="B20" s="12">
        <f>convert($B6,"in","cm")+B19-$B7-convert($B9,"in","cm")</f>
        <v>5.2625</v>
      </c>
      <c r="D20" s="2" t="s">
        <v>50</v>
      </c>
      <c r="E20" s="4">
        <f>E19/(0.5*E18)</f>
        <v>0.8931821946</v>
      </c>
      <c r="J20" s="2" t="s">
        <v>28</v>
      </c>
      <c r="K20" s="12">
        <f>convert($B6,"in","cm")+K19-$B7-convert($B9,"in","cm")</f>
        <v>10.0625</v>
      </c>
      <c r="M20" s="2" t="s">
        <v>50</v>
      </c>
      <c r="N20" s="4">
        <f>N19/(0.5*N18)</f>
        <v>0.9870282535</v>
      </c>
      <c r="S20" s="2" t="s">
        <v>28</v>
      </c>
      <c r="T20" s="12">
        <f>convert($B6,"in","cm")+T19-$B7-convert($B9,"in","cm")</f>
        <v>15.0625</v>
      </c>
      <c r="AA20" s="2" t="s">
        <v>28</v>
      </c>
      <c r="AB20" s="12">
        <f>convert($B6,"in","cm")+AB19-$B7-convert($B9,"in","cm")</f>
        <v>15.0625</v>
      </c>
      <c r="AD20" s="2" t="s">
        <v>50</v>
      </c>
      <c r="AE20" s="4">
        <f>AE19/(0.5*AE18)</f>
        <v>0.9521001381</v>
      </c>
      <c r="AJ20" s="2" t="s">
        <v>28</v>
      </c>
      <c r="AK20" s="12">
        <f>convert($B6,"in","cm")+AK19-$B7-convert($B9,"in","cm")</f>
        <v>20.0625</v>
      </c>
      <c r="AM20" s="2" t="s">
        <v>50</v>
      </c>
      <c r="AN20" s="4">
        <f>AN19/(0.5*AN18)</f>
        <v>0.9331911598</v>
      </c>
      <c r="AS20" s="2" t="s">
        <v>28</v>
      </c>
      <c r="AT20" s="12">
        <f>convert($B6,"in","cm")+AT19-$B7-convert($B9,"in","cm")</f>
        <v>25.0625</v>
      </c>
      <c r="AV20" s="2" t="s">
        <v>50</v>
      </c>
      <c r="AW20" s="4">
        <f>AW19/(0.5*AW18)</f>
        <v>0.9344885915</v>
      </c>
      <c r="BB20" s="2" t="s">
        <v>28</v>
      </c>
      <c r="BC20" s="12">
        <f>convert($B6,"in","cm")+BC19-$B7-convert($B9,"in","cm")</f>
        <v>30.0625</v>
      </c>
      <c r="BE20" s="2" t="s">
        <v>50</v>
      </c>
      <c r="BF20" s="4">
        <f>BF19/(0.5*BF18)</f>
        <v>0.919975361</v>
      </c>
      <c r="BK20" s="2" t="s">
        <v>28</v>
      </c>
      <c r="BL20" s="12">
        <f>convert($B6,"in","cm")+BL19-$B7-convert($B9,"in","cm")</f>
        <v>35.0625</v>
      </c>
      <c r="BN20" s="2" t="s">
        <v>50</v>
      </c>
      <c r="BO20" s="4">
        <f>BO19/(0.5*BO18)</f>
        <v>0.9224394883</v>
      </c>
      <c r="BT20" s="15" t="s">
        <v>28</v>
      </c>
      <c r="BU20" s="18">
        <f>convert($B6,"in","cm")+BU19-$B7-convert($B9,"in","cm")</f>
        <v>40.0625</v>
      </c>
      <c r="BV20" s="15"/>
      <c r="BW20" s="2" t="s">
        <v>50</v>
      </c>
      <c r="BX20" s="4">
        <f>BX19/(0.5*BX18)</f>
        <v>0.9316536141</v>
      </c>
      <c r="BY20" s="15"/>
      <c r="BZ20" s="15"/>
      <c r="CB20" s="15"/>
      <c r="CC20" s="2" t="s">
        <v>28</v>
      </c>
      <c r="CD20" s="18">
        <f>convert($B6,"in","cm")+CD19-$B7-convert($B9,"in","cm")</f>
        <v>40.0625</v>
      </c>
    </row>
    <row r="21">
      <c r="A21" s="2" t="s">
        <v>29</v>
      </c>
      <c r="B21" s="4">
        <f>B20/$B3</f>
        <v>1.0525</v>
      </c>
      <c r="H21" s="2" t="s">
        <v>51</v>
      </c>
      <c r="J21" s="2" t="s">
        <v>29</v>
      </c>
      <c r="K21" s="4">
        <f>K20/$B3</f>
        <v>2.0125</v>
      </c>
      <c r="Q21" s="2" t="s">
        <v>51</v>
      </c>
      <c r="S21" s="2" t="s">
        <v>29</v>
      </c>
      <c r="T21" s="4">
        <f>T20/$B3</f>
        <v>3.0125</v>
      </c>
      <c r="AA21" s="2" t="s">
        <v>29</v>
      </c>
      <c r="AB21" s="4">
        <f>AB20/$B3</f>
        <v>3.0125</v>
      </c>
      <c r="AH21" s="2" t="s">
        <v>51</v>
      </c>
      <c r="AJ21" s="2" t="s">
        <v>29</v>
      </c>
      <c r="AK21" s="4">
        <f>AK20/$B3</f>
        <v>4.0125</v>
      </c>
      <c r="AQ21" s="2" t="s">
        <v>51</v>
      </c>
      <c r="AS21" s="2" t="s">
        <v>29</v>
      </c>
      <c r="AT21" s="4">
        <f>AT20/$B3</f>
        <v>5.0125</v>
      </c>
      <c r="AZ21" s="2" t="s">
        <v>51</v>
      </c>
      <c r="BB21" s="2" t="s">
        <v>29</v>
      </c>
      <c r="BC21" s="4">
        <f>BC20/$B3</f>
        <v>6.0125</v>
      </c>
      <c r="BI21" s="2" t="s">
        <v>51</v>
      </c>
      <c r="BK21" s="2" t="s">
        <v>29</v>
      </c>
      <c r="BL21" s="4">
        <f>BL20/$B3</f>
        <v>7.0125</v>
      </c>
      <c r="BR21" s="2" t="s">
        <v>51</v>
      </c>
      <c r="BT21" s="15" t="s">
        <v>29</v>
      </c>
      <c r="BU21" s="19">
        <f>BU20/$B3</f>
        <v>8.0125</v>
      </c>
      <c r="BV21" s="17"/>
      <c r="BW21" s="17"/>
      <c r="BX21" s="17"/>
      <c r="BY21" s="17"/>
      <c r="BZ21" s="17"/>
      <c r="CA21" s="2" t="s">
        <v>51</v>
      </c>
      <c r="CB21" s="17"/>
      <c r="CC21" s="2" t="s">
        <v>29</v>
      </c>
      <c r="CD21" s="19">
        <f>CD20/$B3</f>
        <v>8.0125</v>
      </c>
      <c r="CJ21" s="20"/>
    </row>
    <row r="22">
      <c r="A22" s="9" t="s">
        <v>30</v>
      </c>
      <c r="B22" s="2">
        <f>23.5*3</f>
        <v>70.5</v>
      </c>
      <c r="C22" s="2"/>
      <c r="H22" s="20" t="s">
        <v>52</v>
      </c>
      <c r="J22" s="9" t="s">
        <v>30</v>
      </c>
      <c r="K22" s="2">
        <f>25.5*3</f>
        <v>76.5</v>
      </c>
      <c r="L22" s="2"/>
      <c r="Q22" s="20" t="s">
        <v>52</v>
      </c>
      <c r="S22" s="9" t="s">
        <v>30</v>
      </c>
      <c r="T22" s="19">
        <f>24.5*3</f>
        <v>73.5</v>
      </c>
      <c r="U22" s="17"/>
      <c r="AA22" s="9" t="s">
        <v>30</v>
      </c>
      <c r="AB22" s="19">
        <f>24.5*3</f>
        <v>73.5</v>
      </c>
      <c r="AC22" s="17"/>
      <c r="AH22" s="20" t="s">
        <v>52</v>
      </c>
      <c r="AJ22" s="9" t="s">
        <v>30</v>
      </c>
      <c r="AK22" s="19">
        <f>24.5*3</f>
        <v>73.5</v>
      </c>
      <c r="AL22" s="17"/>
      <c r="AQ22" s="20" t="s">
        <v>52</v>
      </c>
      <c r="AS22" s="9" t="s">
        <v>30</v>
      </c>
      <c r="AT22" s="19">
        <f>23.5*3</f>
        <v>70.5</v>
      </c>
      <c r="AU22" s="17"/>
      <c r="AZ22" s="20" t="s">
        <v>52</v>
      </c>
      <c r="BB22" s="9" t="s">
        <v>30</v>
      </c>
      <c r="BC22" s="19">
        <f>25*3</f>
        <v>75</v>
      </c>
      <c r="BD22" s="17"/>
      <c r="BI22" s="20" t="s">
        <v>52</v>
      </c>
      <c r="BK22" s="9" t="s">
        <v>30</v>
      </c>
      <c r="BL22" s="19">
        <f>24.5*3</f>
        <v>73.5</v>
      </c>
      <c r="BM22" s="17"/>
      <c r="BR22" s="20" t="s">
        <v>52</v>
      </c>
      <c r="BT22" s="16" t="s">
        <v>30</v>
      </c>
      <c r="BU22" s="19">
        <f>23.5*3</f>
        <v>70.5</v>
      </c>
      <c r="BV22" s="17"/>
      <c r="BW22" s="17"/>
      <c r="BX22" s="17"/>
      <c r="BY22" s="17"/>
      <c r="BZ22" s="17"/>
      <c r="CA22" s="20" t="s">
        <v>52</v>
      </c>
      <c r="CB22" s="17"/>
      <c r="CC22" s="9" t="s">
        <v>30</v>
      </c>
      <c r="CD22" s="19">
        <f>25*3</f>
        <v>75</v>
      </c>
      <c r="CE22" s="17"/>
    </row>
    <row r="23">
      <c r="A23" s="1" t="s">
        <v>31</v>
      </c>
      <c r="B23" s="1" t="s">
        <v>53</v>
      </c>
      <c r="C23" s="1" t="s">
        <v>33</v>
      </c>
      <c r="D23" s="1" t="s">
        <v>34</v>
      </c>
      <c r="E23" s="1" t="s">
        <v>35</v>
      </c>
      <c r="F23" s="1" t="s">
        <v>36</v>
      </c>
      <c r="G23" s="1" t="s">
        <v>37</v>
      </c>
      <c r="H23" s="1" t="s">
        <v>54</v>
      </c>
      <c r="I23" s="8"/>
      <c r="J23" s="1" t="s">
        <v>31</v>
      </c>
      <c r="K23" s="1" t="s">
        <v>53</v>
      </c>
      <c r="L23" s="1" t="s">
        <v>33</v>
      </c>
      <c r="M23" s="1" t="s">
        <v>34</v>
      </c>
      <c r="N23" s="1" t="s">
        <v>35</v>
      </c>
      <c r="O23" s="1" t="s">
        <v>36</v>
      </c>
      <c r="P23" s="1" t="s">
        <v>37</v>
      </c>
      <c r="Q23" s="1" t="s">
        <v>54</v>
      </c>
      <c r="R23" s="8"/>
      <c r="S23" s="1" t="s">
        <v>31</v>
      </c>
      <c r="T23" s="23" t="s">
        <v>53</v>
      </c>
      <c r="U23" s="23" t="s">
        <v>33</v>
      </c>
      <c r="V23" s="1" t="s">
        <v>34</v>
      </c>
      <c r="W23" s="1" t="s">
        <v>35</v>
      </c>
      <c r="X23" s="1" t="s">
        <v>36</v>
      </c>
      <c r="Y23" s="1" t="s">
        <v>37</v>
      </c>
      <c r="Z23" s="8"/>
      <c r="AA23" s="1" t="s">
        <v>31</v>
      </c>
      <c r="AB23" s="23" t="s">
        <v>53</v>
      </c>
      <c r="AC23" s="23" t="s">
        <v>33</v>
      </c>
      <c r="AD23" s="1" t="s">
        <v>34</v>
      </c>
      <c r="AE23" s="1" t="s">
        <v>35</v>
      </c>
      <c r="AF23" s="1" t="s">
        <v>36</v>
      </c>
      <c r="AG23" s="1" t="s">
        <v>37</v>
      </c>
      <c r="AH23" s="1" t="s">
        <v>54</v>
      </c>
      <c r="AI23" s="1"/>
      <c r="AJ23" s="1" t="s">
        <v>31</v>
      </c>
      <c r="AK23" s="23" t="s">
        <v>53</v>
      </c>
      <c r="AL23" s="23" t="s">
        <v>33</v>
      </c>
      <c r="AM23" s="1" t="s">
        <v>34</v>
      </c>
      <c r="AN23" s="1" t="s">
        <v>35</v>
      </c>
      <c r="AO23" s="1" t="s">
        <v>36</v>
      </c>
      <c r="AP23" s="1" t="s">
        <v>37</v>
      </c>
      <c r="AQ23" s="1" t="s">
        <v>54</v>
      </c>
      <c r="AR23" s="1"/>
      <c r="AS23" s="1" t="s">
        <v>31</v>
      </c>
      <c r="AT23" s="23" t="s">
        <v>53</v>
      </c>
      <c r="AU23" s="23" t="s">
        <v>33</v>
      </c>
      <c r="AV23" s="1" t="s">
        <v>34</v>
      </c>
      <c r="AW23" s="1" t="s">
        <v>35</v>
      </c>
      <c r="AX23" s="1" t="s">
        <v>36</v>
      </c>
      <c r="AY23" s="1" t="s">
        <v>37</v>
      </c>
      <c r="AZ23" s="1" t="s">
        <v>54</v>
      </c>
      <c r="BA23" s="1"/>
      <c r="BB23" s="1" t="s">
        <v>31</v>
      </c>
      <c r="BC23" s="23" t="s">
        <v>53</v>
      </c>
      <c r="BD23" s="23" t="s">
        <v>33</v>
      </c>
      <c r="BE23" s="1" t="s">
        <v>34</v>
      </c>
      <c r="BF23" s="1" t="s">
        <v>35</v>
      </c>
      <c r="BG23" s="1" t="s">
        <v>36</v>
      </c>
      <c r="BH23" s="1" t="s">
        <v>37</v>
      </c>
      <c r="BI23" s="1" t="s">
        <v>54</v>
      </c>
      <c r="BJ23" s="1"/>
      <c r="BK23" s="1" t="s">
        <v>31</v>
      </c>
      <c r="BL23" s="23" t="s">
        <v>53</v>
      </c>
      <c r="BM23" s="23" t="s">
        <v>33</v>
      </c>
      <c r="BN23" s="1" t="s">
        <v>34</v>
      </c>
      <c r="BO23" s="1" t="s">
        <v>35</v>
      </c>
      <c r="BP23" s="1" t="s">
        <v>36</v>
      </c>
      <c r="BQ23" s="1" t="s">
        <v>37</v>
      </c>
      <c r="BR23" s="1" t="s">
        <v>54</v>
      </c>
      <c r="BS23" s="1"/>
      <c r="BT23" s="23" t="s">
        <v>31</v>
      </c>
      <c r="BU23" s="23" t="s">
        <v>53</v>
      </c>
      <c r="BV23" s="23" t="s">
        <v>33</v>
      </c>
      <c r="BW23" s="23" t="s">
        <v>34</v>
      </c>
      <c r="BX23" s="23" t="s">
        <v>35</v>
      </c>
      <c r="BY23" s="23" t="s">
        <v>36</v>
      </c>
      <c r="BZ23" s="23" t="s">
        <v>37</v>
      </c>
      <c r="CA23" s="1" t="s">
        <v>54</v>
      </c>
      <c r="CB23" s="23"/>
      <c r="CC23" s="1" t="s">
        <v>31</v>
      </c>
      <c r="CD23" s="23" t="s">
        <v>53</v>
      </c>
      <c r="CE23" s="23" t="s">
        <v>33</v>
      </c>
      <c r="CF23" s="1" t="s">
        <v>34</v>
      </c>
      <c r="CG23" s="1" t="s">
        <v>35</v>
      </c>
      <c r="CH23" s="1" t="s">
        <v>36</v>
      </c>
      <c r="CI23" s="1" t="s">
        <v>37</v>
      </c>
      <c r="CJ23" s="1"/>
      <c r="CK23" s="1"/>
    </row>
    <row r="24">
      <c r="A24" s="2">
        <v>0.0</v>
      </c>
      <c r="B24" s="4">
        <f t="shared" ref="B24:B144" si="1">A24*3</f>
        <v>0</v>
      </c>
      <c r="C24" s="4">
        <f t="shared" ref="C24:C144" si="2">(B$22-B24)/($B$3*10)</f>
        <v>1.41</v>
      </c>
      <c r="D24" s="2">
        <v>149.75</v>
      </c>
      <c r="E24" s="2">
        <v>154.25</v>
      </c>
      <c r="F24" s="4">
        <f t="shared" ref="F24:F144" si="3">E24-D24</f>
        <v>4.5</v>
      </c>
      <c r="G24" s="13">
        <f t="shared" ref="G24:G70" si="4">if(ISBLANK(E24), , if(E24&lt;D24,-sqrt(-F24/B$18), sqrt(F24/B$18)))</f>
        <v>1</v>
      </c>
      <c r="H24" s="4">
        <f t="shared" ref="H24:H174" si="5">if(AND(isblank(G24), NOT(C24=0)), , PI()*if(G24&gt;H$19, 0, ifs(C24&gt;0, if(AND(isblank(G25), isblank(H25)), (C24-C26)*(C24*G24*(1-G24)+C26*G26*(1-G26)), (C24-C25)*(C24*G24*(1-G24)+C25*G25*(1-G25))), C24&lt;0, if(AND(isblank(G23), isblank(H23)), (C24-C22)*(C24*G24*(1-G24)+C22*G22*(1-G22)), (C24-C23)*(C24*G24*(1-G24)+C23*G23*(1-G23))), C24=0, 0)))</f>
        <v>0</v>
      </c>
      <c r="J24" s="2">
        <v>0.0</v>
      </c>
      <c r="K24" s="4">
        <f t="shared" ref="K24:K144" si="6">J24*3</f>
        <v>0</v>
      </c>
      <c r="L24" s="4">
        <f t="shared" ref="L24:L144" si="7">(K$22-K24)/($B$3*10)</f>
        <v>1.53</v>
      </c>
      <c r="M24" s="2">
        <v>149.75</v>
      </c>
      <c r="N24" s="2">
        <v>154.25</v>
      </c>
      <c r="O24" s="4">
        <f t="shared" ref="O24:O144" si="8">N24-M24</f>
        <v>4.5</v>
      </c>
      <c r="P24" s="13">
        <f t="shared" ref="P24:P144" si="9">if(ISBLANK(N24), , if(N24&lt;M24,-sqrt(-O24/K$18), sqrt(O24/K$18)))</f>
        <v>1.010582305</v>
      </c>
      <c r="Q24" s="4">
        <f t="shared" ref="Q24:Q174" si="10">if(AND(isblank(P24), NOT(L24=0)), , PI()*if(P24&gt;Q$19, 0, ifs(L24&gt;0, if(AND(isblank(P25), isblank(Q25)), (L24-L26)*(L24*P24*(1-P24)+L26*P26*(1-P26)), (L24-L25)*(L24*P24*(1-P24)+L25*P25*(1-P25))), L24&lt;0, if(AND(isblank(P23), isblank(Q23)), (L24-L22)*(L24*P24*(1-P24)+L22*P22*(1-P22)), (L24-L23)*(L24*P24*(1-P24)+L23*P23*(1-P23))), L24=0, 0)))</f>
        <v>0</v>
      </c>
      <c r="S24" s="2">
        <v>0.0</v>
      </c>
      <c r="T24" s="29">
        <f t="shared" ref="T24:T144" si="11">S24*3</f>
        <v>0</v>
      </c>
      <c r="U24" s="29">
        <f t="shared" ref="U24:U144" si="12">(T$22-T24)/($B$3*10)</f>
        <v>1.47</v>
      </c>
      <c r="V24" s="2">
        <v>149.75</v>
      </c>
      <c r="W24" s="2">
        <v>154.25</v>
      </c>
      <c r="X24" s="4">
        <f t="shared" ref="X24:X144" si="13">W24-V24</f>
        <v>4.5</v>
      </c>
      <c r="Y24" s="13">
        <f t="shared" ref="Y24:Y144" si="14">if(ISBLANK(W24), , if(W24&lt;V24,-sqrt(-X24/T$18), sqrt(X24/T$18)))</f>
        <v>1</v>
      </c>
      <c r="AA24" s="2">
        <v>0.0</v>
      </c>
      <c r="AB24" s="29">
        <f t="shared" ref="AB24:AB144" si="15">AA24*3</f>
        <v>0</v>
      </c>
      <c r="AC24" s="29">
        <f t="shared" ref="AC24:AC144" si="16">(AB$22-AB24)/($B$3*10)</f>
        <v>1.47</v>
      </c>
      <c r="AD24" s="2">
        <v>149.75</v>
      </c>
      <c r="AE24" s="2">
        <v>154.25</v>
      </c>
      <c r="AF24" s="4">
        <f t="shared" ref="AF24:AF144" si="17">AE24-AD24</f>
        <v>4.5</v>
      </c>
      <c r="AG24" s="13">
        <f t="shared" ref="AG24:AG144" si="18">if(ISBLANK(AE24), , if(AE24&lt;AD24,-sqrt(-AF24/AB$18), sqrt(AF24/AB$18)))</f>
        <v>1</v>
      </c>
      <c r="AH24" s="4">
        <f t="shared" ref="AH24:AH174" si="19">if(AND(isblank(AG24), NOT(AC24=0)), , PI()*if(AG24&gt;AH$19, 0, ifs(AC24&gt;0, if(AND(isblank(AG25), isblank(AH25)), (AC24-AC26)*(AC24*AG24*(1-AG24)+AC26*AG26*(1-AG26)), (AC24-AC25)*(AC24*AG24*(1-AG24)+AC25*AG25*(1-AG25))), AC24&lt;0, if(AND(isblank(AG23), isblank(AH23)), (AC24-AC22)*(AC24*AG24*(1-AG24)+AC22*AG22*(1-AG22)), (AC24-AC23)*(AC24*AG24*(1-AG24)+AC23*AG23*(1-AG23))), AC24=0, 0)))</f>
        <v>0</v>
      </c>
      <c r="AJ24" s="2">
        <v>0.0</v>
      </c>
      <c r="AK24" s="29">
        <f t="shared" ref="AK24:AK144" si="20">AJ24*3</f>
        <v>0</v>
      </c>
      <c r="AL24" s="29">
        <f t="shared" ref="AL24:AL144" si="21">(AK$22-AK24)/($B$3*10)</f>
        <v>1.47</v>
      </c>
      <c r="AM24" s="2">
        <v>149.75</v>
      </c>
      <c r="AN24" s="2">
        <v>154.25</v>
      </c>
      <c r="AO24" s="4">
        <f t="shared" ref="AO24:AO144" si="22">AN24-AM24</f>
        <v>4.5</v>
      </c>
      <c r="AP24" s="13">
        <f t="shared" ref="AP24:AP144" si="23">if(ISBLANK(AN24), , if(AN24&lt;AM24,-sqrt(-AO24/AK$18), sqrt(AO24/AK$18)))</f>
        <v>1</v>
      </c>
      <c r="AQ24" s="4">
        <f t="shared" ref="AQ24:AQ174" si="24">if(AND(isblank(AP24), NOT(AL24=0)), , PI()*if(AP24&gt;AQ$19, 0, ifs(AL24&gt;0, if(AND(isblank(AP25), isblank(AQ25)), (AL24-AL26)*(AL24*AP24*(1-AP24)+AL26*AP26*(1-AP26)), (AL24-AL25)*(AL24*AP24*(1-AP24)+AL25*AP25*(1-AP25))), AL24&lt;0, if(AND(isblank(AP23), isblank(AQ23)), (AL24-AL22)*(AL24*AP24*(1-AP24)+AL22*AP22*(1-AP22)), (AL24-AL23)*(AL24*AP24*(1-AP24)+AL23*AP23*(1-AP23))), AL24=0, 0)))</f>
        <v>0</v>
      </c>
      <c r="AR24" s="13"/>
      <c r="AS24" s="2">
        <v>0.0</v>
      </c>
      <c r="AT24" s="29">
        <f t="shared" ref="AT24:AT144" si="25">AS24*3</f>
        <v>0</v>
      </c>
      <c r="AU24" s="29">
        <f t="shared" ref="AU24:AU144" si="26">(AT$22-AT24)/($B$3*10)</f>
        <v>1.41</v>
      </c>
      <c r="AV24" s="2">
        <v>149.75</v>
      </c>
      <c r="AW24" s="2">
        <v>154.25</v>
      </c>
      <c r="AX24" s="4">
        <f t="shared" ref="AX24:AX144" si="27">AW24-AV24</f>
        <v>4.5</v>
      </c>
      <c r="AY24" s="13">
        <f t="shared" ref="AY24:AY144" si="28">if(ISBLANK(AW24), , if(AW24&lt;AV24,-sqrt(-AX24/AT$18), sqrt(AX24/AT$18)))</f>
        <v>1</v>
      </c>
      <c r="AZ24" s="4">
        <f t="shared" ref="AZ24:AZ174" si="29">if(AND(isblank(AY24), NOT(AU24=0)), , PI()*if(AY24&gt;AZ$19, 0, ifs(AU24&gt;0, if(AND(isblank(AY25), isblank(AZ25)), (AU24-AU26)*(AU24*AY24*(1-AY24)+AU26*AY26*(1-AY26)), (AU24-AU25)*(AU24*AY24*(1-AY24)+AU25*AY25*(1-AY25))), AU24&lt;0, if(AND(isblank(AY23), isblank(AZ23)), (AU24-AU22)*(AU24*AY24*(1-AY24)+AU22*AY22*(1-AY22)), (AU24-AU23)*(AU24*AY24*(1-AY24)+AU23*AY23*(1-AY23))), AU24=0, 0)))</f>
        <v>0</v>
      </c>
      <c r="BA24" s="13"/>
      <c r="BB24" s="2">
        <v>0.0</v>
      </c>
      <c r="BC24" s="29">
        <f t="shared" ref="BC24:BC144" si="30">BB24*3</f>
        <v>0</v>
      </c>
      <c r="BD24" s="29">
        <f t="shared" ref="BD24:BD144" si="31">(BC$22-BC24)/($B$3*10)</f>
        <v>1.5</v>
      </c>
      <c r="BE24" s="2">
        <v>149.75</v>
      </c>
      <c r="BF24" s="2">
        <v>154.25</v>
      </c>
      <c r="BG24" s="4">
        <f t="shared" ref="BG24:BG144" si="32">BF24-BE24</f>
        <v>4.5</v>
      </c>
      <c r="BH24" s="13">
        <f t="shared" ref="BH24:BH144" si="33">if(ISBLANK(BF24), , if(BF24&lt;BE24,-sqrt(-BG24/BC$18), sqrt(BG24/BC$18)))</f>
        <v>1</v>
      </c>
      <c r="BI24" s="4">
        <f t="shared" ref="BI24:BI174" si="34">if(AND(isblank(BH24), NOT(BD24=0)), , PI()*if(BH24&gt;BI$19, 0, ifs(BD24&gt;0, if(AND(isblank(BH25), isblank(BI25)), (BD24-BD26)*(BD24*BH24*(1-BH24)+BD26*BH26*(1-BH26)), (BD24-BD25)*(BD24*BH24*(1-BH24)+BD25*BH25*(1-BH25))), BD24&lt;0, if(AND(isblank(BH23), isblank(BI23)), (BD24-BD22)*(BD24*BH24*(1-BH24)+BD22*BH22*(1-BH22)), (BD24-BD23)*(BD24*BH24*(1-BH24)+BD23*BH23*(1-BH23))), BD24=0, 0)))</f>
        <v>0</v>
      </c>
      <c r="BJ24" s="13"/>
      <c r="BK24" s="2">
        <v>0.0</v>
      </c>
      <c r="BL24" s="29">
        <f t="shared" ref="BL24:BL144" si="35">BK24*3</f>
        <v>0</v>
      </c>
      <c r="BM24" s="29">
        <f t="shared" ref="BM24:BM144" si="36">(BL$22-BL24)/($B$3*10)</f>
        <v>1.47</v>
      </c>
      <c r="BN24" s="2">
        <v>149.75</v>
      </c>
      <c r="BO24" s="2">
        <v>154.25</v>
      </c>
      <c r="BP24" s="4">
        <f t="shared" ref="BP24:BP144" si="37">BO24-BN24</f>
        <v>4.5</v>
      </c>
      <c r="BQ24" s="13">
        <f t="shared" ref="BQ24:BQ144" si="38">if(ISBLANK(BO24), , if(BO24&lt;BN24,-sqrt(-BP24/BL$18), sqrt(BP24/BL$18)))</f>
        <v>1</v>
      </c>
      <c r="BR24" s="4">
        <f t="shared" ref="BR24:BR174" si="39">if(AND(isblank(BQ24), NOT(BM24=0)), , PI()*if(BQ24&gt;BR$19, 0, ifs(BM24&gt;0, if(AND(isblank(BQ25), isblank(BR25)), (BM24-BM26)*(BM24*BQ24*(1-BQ24)+BM26*BQ26*(1-BQ26)), (BM24-BM25)*(BM24*BQ24*(1-BQ24)+BM25*BQ25*(1-BQ25))), BM24&lt;0, if(AND(isblank(BQ23), isblank(BR23)), (BM24-BM22)*(BM24*BQ24*(1-BQ24)+BM22*BQ22*(1-BQ22)), (BM24-BM23)*(BM24*BQ24*(1-BQ24)+BM23*BQ23*(1-BQ23))), BM24=0, 0)))</f>
        <v>0</v>
      </c>
      <c r="BS24" s="13"/>
      <c r="BT24" s="27">
        <v>0.0</v>
      </c>
      <c r="BU24" s="29">
        <f t="shared" ref="BU24:BU144" si="40">BT24*3</f>
        <v>0</v>
      </c>
      <c r="BV24" s="29">
        <f t="shared" ref="BV24:BV144" si="41">(BU$22-BU24)/($B$3*10)</f>
        <v>1.41</v>
      </c>
      <c r="BW24" s="34">
        <v>149.75</v>
      </c>
      <c r="BX24" s="34">
        <v>154.25</v>
      </c>
      <c r="BY24" s="29">
        <f t="shared" ref="BY24:BY144" si="42">BX24-BW24</f>
        <v>4.5</v>
      </c>
      <c r="BZ24" s="25">
        <f t="shared" ref="BZ24:BZ144" si="43">if(ISBLANK(BX24), , if(BX24&lt;BW24,-sqrt(-BY24/BU$18), sqrt(BY24/BU$18)))</f>
        <v>1</v>
      </c>
      <c r="CA24" s="4">
        <f t="shared" ref="CA24:CA174" si="44">if(AND(isblank(BZ24), NOT(BV24=0)), , PI()*if(BZ24&gt;CA$19, 0, ifs(BV24&gt;0, if(AND(isblank(BZ25), isblank(CA25)), (BV24-BV26)*(BV24*BZ24*(1-BZ24)+BV26*BZ26*(1-BZ26)), (BV24-BV25)*(BV24*BZ24*(1-BZ24)+BV25*BZ25*(1-BZ25))), BV24&lt;0, if(AND(isblank(BZ23), isblank(CA23)), (BV24-BV22)*(BV24*BZ24*(1-BZ24)+BV22*BZ22*(1-BZ22)), (BV24-BV23)*(BV24*BZ24*(1-BZ24)+BV23*BZ23*(1-BZ23))), BV24=0, 0)))</f>
        <v>0</v>
      </c>
      <c r="CB24" s="25"/>
      <c r="CC24" s="2">
        <v>-15.0</v>
      </c>
      <c r="CD24" s="29">
        <f t="shared" ref="CD24:CD144" si="45">CC24*3</f>
        <v>-45</v>
      </c>
      <c r="CE24" s="29">
        <f t="shared" ref="CE24:CE144" si="46">(CD$22-CD24)/($B$3*10)</f>
        <v>2.4</v>
      </c>
      <c r="CF24" s="2">
        <v>149.75</v>
      </c>
      <c r="CG24" s="2">
        <v>154.25</v>
      </c>
      <c r="CH24" s="4">
        <f t="shared" ref="CH24:CH124" si="47">CG24-CF24</f>
        <v>4.5</v>
      </c>
      <c r="CI24" s="13">
        <f t="shared" ref="CI24:CI124" si="48">if(CG24&lt;CF24,-sqrt(-CH24/CD$18), sqrt(CH24/CD$18))</f>
        <v>1</v>
      </c>
      <c r="CK24" s="13"/>
    </row>
    <row r="25">
      <c r="A25" s="2">
        <v>0.5</v>
      </c>
      <c r="B25" s="4">
        <f t="shared" si="1"/>
        <v>1.5</v>
      </c>
      <c r="C25" s="4">
        <f t="shared" si="2"/>
        <v>1.38</v>
      </c>
      <c r="F25" s="4">
        <f t="shared" si="3"/>
        <v>0</v>
      </c>
      <c r="G25" s="13" t="str">
        <f t="shared" si="4"/>
        <v/>
      </c>
      <c r="H25" s="4" t="str">
        <f t="shared" si="5"/>
        <v/>
      </c>
      <c r="J25" s="2">
        <v>0.5</v>
      </c>
      <c r="K25" s="4">
        <f t="shared" si="6"/>
        <v>1.5</v>
      </c>
      <c r="L25" s="4">
        <f t="shared" si="7"/>
        <v>1.5</v>
      </c>
      <c r="O25" s="4">
        <f t="shared" si="8"/>
        <v>0</v>
      </c>
      <c r="P25" s="13" t="str">
        <f t="shared" si="9"/>
        <v/>
      </c>
      <c r="Q25" s="4" t="str">
        <f t="shared" si="10"/>
        <v/>
      </c>
      <c r="S25" s="2">
        <v>0.5</v>
      </c>
      <c r="T25" s="29">
        <f t="shared" si="11"/>
        <v>1.5</v>
      </c>
      <c r="U25" s="29">
        <f t="shared" si="12"/>
        <v>1.44</v>
      </c>
      <c r="X25" s="4">
        <f t="shared" si="13"/>
        <v>0</v>
      </c>
      <c r="Y25" s="13" t="str">
        <f t="shared" si="14"/>
        <v/>
      </c>
      <c r="AA25" s="2">
        <v>0.5</v>
      </c>
      <c r="AB25" s="29">
        <f t="shared" si="15"/>
        <v>1.5</v>
      </c>
      <c r="AC25" s="29">
        <f t="shared" si="16"/>
        <v>1.44</v>
      </c>
      <c r="AF25" s="4">
        <f t="shared" si="17"/>
        <v>0</v>
      </c>
      <c r="AG25" s="13" t="str">
        <f t="shared" si="18"/>
        <v/>
      </c>
      <c r="AH25" s="4" t="str">
        <f t="shared" si="19"/>
        <v/>
      </c>
      <c r="AJ25" s="2">
        <v>0.5</v>
      </c>
      <c r="AK25" s="29">
        <f t="shared" si="20"/>
        <v>1.5</v>
      </c>
      <c r="AL25" s="29">
        <f t="shared" si="21"/>
        <v>1.44</v>
      </c>
      <c r="AO25" s="4">
        <f t="shared" si="22"/>
        <v>0</v>
      </c>
      <c r="AP25" s="13" t="str">
        <f t="shared" si="23"/>
        <v/>
      </c>
      <c r="AQ25" s="4" t="str">
        <f t="shared" si="24"/>
        <v/>
      </c>
      <c r="AR25" s="13"/>
      <c r="AS25" s="2">
        <v>0.5</v>
      </c>
      <c r="AT25" s="29">
        <f t="shared" si="25"/>
        <v>1.5</v>
      </c>
      <c r="AU25" s="29">
        <f t="shared" si="26"/>
        <v>1.38</v>
      </c>
      <c r="AX25" s="4">
        <f t="shared" si="27"/>
        <v>0</v>
      </c>
      <c r="AY25" s="13" t="str">
        <f t="shared" si="28"/>
        <v/>
      </c>
      <c r="AZ25" s="4" t="str">
        <f t="shared" si="29"/>
        <v/>
      </c>
      <c r="BA25" s="13"/>
      <c r="BB25" s="2">
        <v>0.5</v>
      </c>
      <c r="BC25" s="29">
        <f t="shared" si="30"/>
        <v>1.5</v>
      </c>
      <c r="BD25" s="29">
        <f t="shared" si="31"/>
        <v>1.47</v>
      </c>
      <c r="BG25" s="4">
        <f t="shared" si="32"/>
        <v>0</v>
      </c>
      <c r="BH25" s="13" t="str">
        <f t="shared" si="33"/>
        <v/>
      </c>
      <c r="BI25" s="4" t="str">
        <f t="shared" si="34"/>
        <v/>
      </c>
      <c r="BJ25" s="13"/>
      <c r="BK25" s="2">
        <v>0.5</v>
      </c>
      <c r="BL25" s="29">
        <f t="shared" si="35"/>
        <v>1.5</v>
      </c>
      <c r="BM25" s="29">
        <f t="shared" si="36"/>
        <v>1.44</v>
      </c>
      <c r="BP25" s="4">
        <f t="shared" si="37"/>
        <v>0</v>
      </c>
      <c r="BQ25" s="13" t="str">
        <f t="shared" si="38"/>
        <v/>
      </c>
      <c r="BR25" s="4" t="str">
        <f t="shared" si="39"/>
        <v/>
      </c>
      <c r="BS25" s="13"/>
      <c r="BT25" s="27">
        <v>0.5</v>
      </c>
      <c r="BU25" s="29">
        <f t="shared" si="40"/>
        <v>1.5</v>
      </c>
      <c r="BV25" s="29">
        <f t="shared" si="41"/>
        <v>1.38</v>
      </c>
      <c r="BW25" s="15"/>
      <c r="BX25" s="15"/>
      <c r="BY25" s="29">
        <f t="shared" si="42"/>
        <v>0</v>
      </c>
      <c r="BZ25" s="25" t="str">
        <f t="shared" si="43"/>
        <v/>
      </c>
      <c r="CA25" s="4" t="str">
        <f t="shared" si="44"/>
        <v/>
      </c>
      <c r="CB25" s="25"/>
      <c r="CC25" s="2">
        <v>-14.5</v>
      </c>
      <c r="CD25" s="29">
        <f t="shared" si="45"/>
        <v>-43.5</v>
      </c>
      <c r="CE25" s="29">
        <f t="shared" si="46"/>
        <v>2.37</v>
      </c>
      <c r="CH25" s="4">
        <f t="shared" si="47"/>
        <v>0</v>
      </c>
      <c r="CI25" s="13">
        <f t="shared" si="48"/>
        <v>0</v>
      </c>
      <c r="CK25" s="13"/>
    </row>
    <row r="26">
      <c r="A26" s="2">
        <v>1.0</v>
      </c>
      <c r="B26" s="4">
        <f t="shared" si="1"/>
        <v>3</v>
      </c>
      <c r="C26" s="4">
        <f t="shared" si="2"/>
        <v>1.35</v>
      </c>
      <c r="D26" s="4">
        <f>149+13/16</f>
        <v>149.8125</v>
      </c>
      <c r="E26" s="2">
        <f>154+3/16</f>
        <v>154.1875</v>
      </c>
      <c r="F26" s="4">
        <f t="shared" si="3"/>
        <v>4.375</v>
      </c>
      <c r="G26" s="13">
        <f t="shared" si="4"/>
        <v>0.9860132972</v>
      </c>
      <c r="H26" s="4">
        <f t="shared" si="5"/>
        <v>0</v>
      </c>
      <c r="J26" s="2">
        <v>1.0</v>
      </c>
      <c r="K26" s="4">
        <f t="shared" si="6"/>
        <v>3</v>
      </c>
      <c r="L26" s="4">
        <f t="shared" si="7"/>
        <v>1.47</v>
      </c>
      <c r="M26" s="4">
        <f>149+13/16</f>
        <v>149.8125</v>
      </c>
      <c r="N26" s="4">
        <f>154+3/16</f>
        <v>154.1875</v>
      </c>
      <c r="O26" s="4">
        <f t="shared" si="8"/>
        <v>4.375</v>
      </c>
      <c r="P26" s="13">
        <f t="shared" si="9"/>
        <v>0.9964475909</v>
      </c>
      <c r="Q26" s="4">
        <f t="shared" si="10"/>
        <v>0</v>
      </c>
      <c r="S26" s="2">
        <v>1.0</v>
      </c>
      <c r="T26" s="29">
        <f t="shared" si="11"/>
        <v>3</v>
      </c>
      <c r="U26" s="29">
        <f t="shared" si="12"/>
        <v>1.41</v>
      </c>
      <c r="V26" s="4">
        <f>149.75+1/32</f>
        <v>149.78125</v>
      </c>
      <c r="W26" s="2">
        <v>154.25</v>
      </c>
      <c r="X26" s="4">
        <f t="shared" si="13"/>
        <v>4.46875</v>
      </c>
      <c r="Y26" s="13">
        <f t="shared" si="14"/>
        <v>0.9965217286</v>
      </c>
      <c r="AA26" s="2">
        <v>1.0</v>
      </c>
      <c r="AB26" s="29">
        <f t="shared" si="15"/>
        <v>3</v>
      </c>
      <c r="AC26" s="29">
        <f t="shared" si="16"/>
        <v>1.41</v>
      </c>
      <c r="AD26" s="2">
        <v>149.75</v>
      </c>
      <c r="AE26" s="2">
        <v>154.25</v>
      </c>
      <c r="AF26" s="4">
        <f t="shared" si="17"/>
        <v>4.5</v>
      </c>
      <c r="AG26" s="13">
        <f t="shared" si="18"/>
        <v>1</v>
      </c>
      <c r="AH26" s="4">
        <f t="shared" si="19"/>
        <v>0</v>
      </c>
      <c r="AJ26" s="2">
        <v>1.0</v>
      </c>
      <c r="AK26" s="29">
        <f t="shared" si="20"/>
        <v>3</v>
      </c>
      <c r="AL26" s="29">
        <f t="shared" si="21"/>
        <v>1.41</v>
      </c>
      <c r="AM26" s="2">
        <v>149.75</v>
      </c>
      <c r="AN26" s="2">
        <v>154.25</v>
      </c>
      <c r="AO26" s="4">
        <f t="shared" si="22"/>
        <v>4.5</v>
      </c>
      <c r="AP26" s="13">
        <f t="shared" si="23"/>
        <v>1</v>
      </c>
      <c r="AQ26" s="4">
        <f t="shared" si="24"/>
        <v>0</v>
      </c>
      <c r="AR26" s="13"/>
      <c r="AS26" s="2">
        <v>1.0</v>
      </c>
      <c r="AT26" s="29">
        <f t="shared" si="25"/>
        <v>3</v>
      </c>
      <c r="AU26" s="29">
        <f t="shared" si="26"/>
        <v>1.35</v>
      </c>
      <c r="AV26" s="4">
        <f>149.75+1/32</f>
        <v>149.78125</v>
      </c>
      <c r="AW26" s="2">
        <v>154.25</v>
      </c>
      <c r="AX26" s="4">
        <f t="shared" si="27"/>
        <v>4.46875</v>
      </c>
      <c r="AY26" s="13">
        <f t="shared" si="28"/>
        <v>0.9965217286</v>
      </c>
      <c r="AZ26" s="4">
        <f t="shared" si="29"/>
        <v>0</v>
      </c>
      <c r="BA26" s="13"/>
      <c r="BB26" s="2">
        <v>1.0</v>
      </c>
      <c r="BC26" s="29">
        <f t="shared" si="30"/>
        <v>3</v>
      </c>
      <c r="BD26" s="29">
        <f t="shared" si="31"/>
        <v>1.44</v>
      </c>
      <c r="BE26" s="2">
        <v>149.75</v>
      </c>
      <c r="BF26" s="2">
        <v>154.25</v>
      </c>
      <c r="BG26" s="4">
        <f t="shared" si="32"/>
        <v>4.5</v>
      </c>
      <c r="BH26" s="13">
        <f t="shared" si="33"/>
        <v>1</v>
      </c>
      <c r="BI26" s="4">
        <f t="shared" si="34"/>
        <v>0</v>
      </c>
      <c r="BJ26" s="13"/>
      <c r="BK26" s="2">
        <v>1.0</v>
      </c>
      <c r="BL26" s="29">
        <f t="shared" si="35"/>
        <v>3</v>
      </c>
      <c r="BM26" s="29">
        <f t="shared" si="36"/>
        <v>1.41</v>
      </c>
      <c r="BN26" s="2">
        <v>149.75</v>
      </c>
      <c r="BO26" s="2">
        <v>154.25</v>
      </c>
      <c r="BP26" s="4">
        <f t="shared" si="37"/>
        <v>4.5</v>
      </c>
      <c r="BQ26" s="13">
        <f t="shared" si="38"/>
        <v>1</v>
      </c>
      <c r="BR26" s="4">
        <f t="shared" si="39"/>
        <v>0</v>
      </c>
      <c r="BS26" s="13"/>
      <c r="BT26" s="27">
        <v>1.0</v>
      </c>
      <c r="BU26" s="29">
        <f t="shared" si="40"/>
        <v>3</v>
      </c>
      <c r="BV26" s="29">
        <f t="shared" si="41"/>
        <v>1.35</v>
      </c>
      <c r="BW26" s="15">
        <f>149.75+1/32</f>
        <v>149.78125</v>
      </c>
      <c r="BX26" s="15">
        <f>154.25-1/32</f>
        <v>154.21875</v>
      </c>
      <c r="BY26" s="29">
        <f t="shared" si="42"/>
        <v>4.4375</v>
      </c>
      <c r="BZ26" s="25">
        <f t="shared" si="43"/>
        <v>0.993031274</v>
      </c>
      <c r="CA26" s="4">
        <f t="shared" si="44"/>
        <v>0</v>
      </c>
      <c r="CB26" s="25"/>
      <c r="CC26" s="2">
        <v>-14.0</v>
      </c>
      <c r="CD26" s="29">
        <f t="shared" si="45"/>
        <v>-42</v>
      </c>
      <c r="CE26" s="29">
        <f t="shared" si="46"/>
        <v>2.34</v>
      </c>
      <c r="CF26" s="2">
        <v>149.75</v>
      </c>
      <c r="CG26" s="2">
        <v>154.25</v>
      </c>
      <c r="CH26" s="4">
        <f t="shared" si="47"/>
        <v>4.5</v>
      </c>
      <c r="CI26" s="13">
        <f t="shared" si="48"/>
        <v>1</v>
      </c>
      <c r="CK26" s="13"/>
    </row>
    <row r="27">
      <c r="A27" s="2">
        <v>1.5</v>
      </c>
      <c r="B27" s="4">
        <f t="shared" si="1"/>
        <v>4.5</v>
      </c>
      <c r="C27" s="4">
        <f t="shared" si="2"/>
        <v>1.32</v>
      </c>
      <c r="F27" s="4">
        <f t="shared" si="3"/>
        <v>0</v>
      </c>
      <c r="G27" s="13" t="str">
        <f t="shared" si="4"/>
        <v/>
      </c>
      <c r="H27" s="4" t="str">
        <f t="shared" si="5"/>
        <v/>
      </c>
      <c r="J27" s="2">
        <v>1.5</v>
      </c>
      <c r="K27" s="4">
        <f t="shared" si="6"/>
        <v>4.5</v>
      </c>
      <c r="L27" s="4">
        <f t="shared" si="7"/>
        <v>1.44</v>
      </c>
      <c r="O27" s="4">
        <f t="shared" si="8"/>
        <v>0</v>
      </c>
      <c r="P27" s="13" t="str">
        <f t="shared" si="9"/>
        <v/>
      </c>
      <c r="Q27" s="4" t="str">
        <f t="shared" si="10"/>
        <v/>
      </c>
      <c r="S27" s="2">
        <v>1.5</v>
      </c>
      <c r="T27" s="29">
        <f t="shared" si="11"/>
        <v>4.5</v>
      </c>
      <c r="U27" s="29">
        <f t="shared" si="12"/>
        <v>1.38</v>
      </c>
      <c r="X27" s="4">
        <f t="shared" si="13"/>
        <v>0</v>
      </c>
      <c r="Y27" s="13" t="str">
        <f t="shared" si="14"/>
        <v/>
      </c>
      <c r="AA27" s="2">
        <v>1.5</v>
      </c>
      <c r="AB27" s="29">
        <f t="shared" si="15"/>
        <v>4.5</v>
      </c>
      <c r="AC27" s="29">
        <f t="shared" si="16"/>
        <v>1.38</v>
      </c>
      <c r="AF27" s="4">
        <f t="shared" si="17"/>
        <v>0</v>
      </c>
      <c r="AG27" s="13" t="str">
        <f t="shared" si="18"/>
        <v/>
      </c>
      <c r="AH27" s="4" t="str">
        <f t="shared" si="19"/>
        <v/>
      </c>
      <c r="AJ27" s="2">
        <v>1.5</v>
      </c>
      <c r="AK27" s="29">
        <f t="shared" si="20"/>
        <v>4.5</v>
      </c>
      <c r="AL27" s="29">
        <f t="shared" si="21"/>
        <v>1.38</v>
      </c>
      <c r="AO27" s="4">
        <f t="shared" si="22"/>
        <v>0</v>
      </c>
      <c r="AP27" s="13" t="str">
        <f t="shared" si="23"/>
        <v/>
      </c>
      <c r="AQ27" s="4" t="str">
        <f t="shared" si="24"/>
        <v/>
      </c>
      <c r="AR27" s="13"/>
      <c r="AS27" s="2">
        <v>1.5</v>
      </c>
      <c r="AT27" s="29">
        <f t="shared" si="25"/>
        <v>4.5</v>
      </c>
      <c r="AU27" s="29">
        <f t="shared" si="26"/>
        <v>1.32</v>
      </c>
      <c r="AX27" s="4">
        <f t="shared" si="27"/>
        <v>0</v>
      </c>
      <c r="AY27" s="13" t="str">
        <f t="shared" si="28"/>
        <v/>
      </c>
      <c r="AZ27" s="4" t="str">
        <f t="shared" si="29"/>
        <v/>
      </c>
      <c r="BA27" s="13"/>
      <c r="BB27" s="2">
        <v>1.5</v>
      </c>
      <c r="BC27" s="29">
        <f t="shared" si="30"/>
        <v>4.5</v>
      </c>
      <c r="BD27" s="29">
        <f t="shared" si="31"/>
        <v>1.41</v>
      </c>
      <c r="BG27" s="4">
        <f t="shared" si="32"/>
        <v>0</v>
      </c>
      <c r="BH27" s="13" t="str">
        <f t="shared" si="33"/>
        <v/>
      </c>
      <c r="BI27" s="4" t="str">
        <f t="shared" si="34"/>
        <v/>
      </c>
      <c r="BJ27" s="13"/>
      <c r="BK27" s="2">
        <v>1.5</v>
      </c>
      <c r="BL27" s="29">
        <f t="shared" si="35"/>
        <v>4.5</v>
      </c>
      <c r="BM27" s="29">
        <f t="shared" si="36"/>
        <v>1.38</v>
      </c>
      <c r="BP27" s="4">
        <f t="shared" si="37"/>
        <v>0</v>
      </c>
      <c r="BQ27" s="13" t="str">
        <f t="shared" si="38"/>
        <v/>
      </c>
      <c r="BR27" s="4" t="str">
        <f t="shared" si="39"/>
        <v/>
      </c>
      <c r="BS27" s="13"/>
      <c r="BT27" s="27">
        <v>1.5</v>
      </c>
      <c r="BU27" s="29">
        <f t="shared" si="40"/>
        <v>4.5</v>
      </c>
      <c r="BV27" s="29">
        <f t="shared" si="41"/>
        <v>1.32</v>
      </c>
      <c r="BW27" s="15"/>
      <c r="BX27" s="15"/>
      <c r="BY27" s="29">
        <f t="shared" si="42"/>
        <v>0</v>
      </c>
      <c r="BZ27" s="25" t="str">
        <f t="shared" si="43"/>
        <v/>
      </c>
      <c r="CA27" s="4" t="str">
        <f t="shared" si="44"/>
        <v/>
      </c>
      <c r="CB27" s="25"/>
      <c r="CC27" s="2">
        <v>-13.5</v>
      </c>
      <c r="CD27" s="29">
        <f t="shared" si="45"/>
        <v>-40.5</v>
      </c>
      <c r="CE27" s="29">
        <f t="shared" si="46"/>
        <v>2.31</v>
      </c>
      <c r="CH27" s="4">
        <f t="shared" si="47"/>
        <v>0</v>
      </c>
      <c r="CI27" s="13">
        <f t="shared" si="48"/>
        <v>0</v>
      </c>
      <c r="CK27" s="13"/>
    </row>
    <row r="28">
      <c r="A28" s="2">
        <v>2.0</v>
      </c>
      <c r="B28" s="4">
        <f t="shared" si="1"/>
        <v>6</v>
      </c>
      <c r="C28" s="4">
        <f t="shared" si="2"/>
        <v>1.29</v>
      </c>
      <c r="D28" s="4">
        <f>149+13/16</f>
        <v>149.8125</v>
      </c>
      <c r="E28" s="2">
        <f>154+3/16</f>
        <v>154.1875</v>
      </c>
      <c r="F28" s="4">
        <f t="shared" si="3"/>
        <v>4.375</v>
      </c>
      <c r="G28" s="13">
        <f t="shared" si="4"/>
        <v>0.9860132972</v>
      </c>
      <c r="H28" s="4">
        <f t="shared" si="5"/>
        <v>0</v>
      </c>
      <c r="J28" s="2">
        <v>2.0</v>
      </c>
      <c r="K28" s="4">
        <f t="shared" si="6"/>
        <v>6</v>
      </c>
      <c r="L28" s="4">
        <f t="shared" si="7"/>
        <v>1.41</v>
      </c>
      <c r="M28" s="4">
        <f>149+13/16</f>
        <v>149.8125</v>
      </c>
      <c r="N28" s="4">
        <f>154+3/16</f>
        <v>154.1875</v>
      </c>
      <c r="O28" s="4">
        <f t="shared" si="8"/>
        <v>4.375</v>
      </c>
      <c r="P28" s="13">
        <f t="shared" si="9"/>
        <v>0.9964475909</v>
      </c>
      <c r="Q28" s="4">
        <f t="shared" si="10"/>
        <v>0</v>
      </c>
      <c r="S28" s="2">
        <v>2.0</v>
      </c>
      <c r="T28" s="29">
        <f t="shared" si="11"/>
        <v>6</v>
      </c>
      <c r="U28" s="29">
        <f t="shared" si="12"/>
        <v>1.35</v>
      </c>
      <c r="V28" s="4">
        <f>149.75+1/32</f>
        <v>149.78125</v>
      </c>
      <c r="W28" s="2">
        <v>154.25</v>
      </c>
      <c r="X28" s="4">
        <f t="shared" si="13"/>
        <v>4.46875</v>
      </c>
      <c r="Y28" s="13">
        <f t="shared" si="14"/>
        <v>0.9965217286</v>
      </c>
      <c r="AA28" s="2">
        <v>2.0</v>
      </c>
      <c r="AB28" s="29">
        <f t="shared" si="15"/>
        <v>6</v>
      </c>
      <c r="AC28" s="29">
        <f t="shared" si="16"/>
        <v>1.35</v>
      </c>
      <c r="AD28" s="4">
        <f>149.75+1/32</f>
        <v>149.78125</v>
      </c>
      <c r="AE28" s="2">
        <v>154.25</v>
      </c>
      <c r="AF28" s="4">
        <f t="shared" si="17"/>
        <v>4.46875</v>
      </c>
      <c r="AG28" s="13">
        <f t="shared" si="18"/>
        <v>0.9965217286</v>
      </c>
      <c r="AH28" s="4">
        <f t="shared" si="19"/>
        <v>0</v>
      </c>
      <c r="AJ28" s="2">
        <v>2.0</v>
      </c>
      <c r="AK28" s="29">
        <f t="shared" si="20"/>
        <v>6</v>
      </c>
      <c r="AL28" s="29">
        <f t="shared" si="21"/>
        <v>1.35</v>
      </c>
      <c r="AM28" s="4">
        <f>149.75+1/32</f>
        <v>149.78125</v>
      </c>
      <c r="AN28" s="4">
        <f>154.25-1/32</f>
        <v>154.21875</v>
      </c>
      <c r="AO28" s="4">
        <f t="shared" si="22"/>
        <v>4.4375</v>
      </c>
      <c r="AP28" s="13">
        <f t="shared" si="23"/>
        <v>0.993031274</v>
      </c>
      <c r="AQ28" s="4">
        <f t="shared" si="24"/>
        <v>0</v>
      </c>
      <c r="AR28" s="13"/>
      <c r="AS28" s="2">
        <v>2.0</v>
      </c>
      <c r="AT28" s="29">
        <f t="shared" si="25"/>
        <v>6</v>
      </c>
      <c r="AU28" s="29">
        <f t="shared" si="26"/>
        <v>1.29</v>
      </c>
      <c r="AV28" s="4">
        <f>149.75+1/32</f>
        <v>149.78125</v>
      </c>
      <c r="AW28" s="4">
        <f>154.25-1/32</f>
        <v>154.21875</v>
      </c>
      <c r="AX28" s="4">
        <f t="shared" si="27"/>
        <v>4.4375</v>
      </c>
      <c r="AY28" s="13">
        <f t="shared" si="28"/>
        <v>0.993031274</v>
      </c>
      <c r="AZ28" s="4">
        <f t="shared" si="29"/>
        <v>0</v>
      </c>
      <c r="BA28" s="13"/>
      <c r="BB28" s="2">
        <v>2.0</v>
      </c>
      <c r="BC28" s="29">
        <f t="shared" si="30"/>
        <v>6</v>
      </c>
      <c r="BD28" s="29">
        <f t="shared" si="31"/>
        <v>1.38</v>
      </c>
      <c r="BE28" s="2">
        <v>149.75</v>
      </c>
      <c r="BF28" s="2">
        <v>154.25</v>
      </c>
      <c r="BG28" s="4">
        <f t="shared" si="32"/>
        <v>4.5</v>
      </c>
      <c r="BH28" s="13">
        <f t="shared" si="33"/>
        <v>1</v>
      </c>
      <c r="BI28" s="4">
        <f t="shared" si="34"/>
        <v>0</v>
      </c>
      <c r="BJ28" s="13"/>
      <c r="BK28" s="2">
        <v>2.0</v>
      </c>
      <c r="BL28" s="29">
        <f t="shared" si="35"/>
        <v>6</v>
      </c>
      <c r="BM28" s="29">
        <f t="shared" si="36"/>
        <v>1.35</v>
      </c>
      <c r="BN28" s="4">
        <f>149.75+1/32</f>
        <v>149.78125</v>
      </c>
      <c r="BO28" s="2">
        <v>154.25</v>
      </c>
      <c r="BP28" s="4">
        <f t="shared" si="37"/>
        <v>4.46875</v>
      </c>
      <c r="BQ28" s="13">
        <f t="shared" si="38"/>
        <v>0.9965217286</v>
      </c>
      <c r="BR28" s="4">
        <f t="shared" si="39"/>
        <v>0</v>
      </c>
      <c r="BS28" s="13"/>
      <c r="BT28" s="27">
        <v>2.0</v>
      </c>
      <c r="BU28" s="29">
        <f t="shared" si="40"/>
        <v>6</v>
      </c>
      <c r="BV28" s="29">
        <f t="shared" si="41"/>
        <v>1.29</v>
      </c>
      <c r="BW28" s="15">
        <f>149.75+1/32</f>
        <v>149.78125</v>
      </c>
      <c r="BX28" s="15">
        <f>154.25-1/32</f>
        <v>154.21875</v>
      </c>
      <c r="BY28" s="29">
        <f t="shared" si="42"/>
        <v>4.4375</v>
      </c>
      <c r="BZ28" s="25">
        <f t="shared" si="43"/>
        <v>0.993031274</v>
      </c>
      <c r="CA28" s="4">
        <f t="shared" si="44"/>
        <v>0</v>
      </c>
      <c r="CB28" s="25"/>
      <c r="CC28" s="2">
        <v>-13.0</v>
      </c>
      <c r="CD28" s="29">
        <f t="shared" si="45"/>
        <v>-39</v>
      </c>
      <c r="CE28" s="29">
        <f t="shared" si="46"/>
        <v>2.28</v>
      </c>
      <c r="CF28" s="2">
        <v>149.75</v>
      </c>
      <c r="CG28" s="2">
        <v>154.25</v>
      </c>
      <c r="CH28" s="4">
        <f t="shared" si="47"/>
        <v>4.5</v>
      </c>
      <c r="CI28" s="13">
        <f t="shared" si="48"/>
        <v>1</v>
      </c>
      <c r="CK28" s="13"/>
    </row>
    <row r="29">
      <c r="A29" s="2">
        <v>2.5</v>
      </c>
      <c r="B29" s="4">
        <f t="shared" si="1"/>
        <v>7.5</v>
      </c>
      <c r="C29" s="4">
        <f t="shared" si="2"/>
        <v>1.26</v>
      </c>
      <c r="F29" s="4">
        <f t="shared" si="3"/>
        <v>0</v>
      </c>
      <c r="G29" s="13" t="str">
        <f t="shared" si="4"/>
        <v/>
      </c>
      <c r="H29" s="4" t="str">
        <f t="shared" si="5"/>
        <v/>
      </c>
      <c r="J29" s="2">
        <v>2.5</v>
      </c>
      <c r="K29" s="4">
        <f t="shared" si="6"/>
        <v>7.5</v>
      </c>
      <c r="L29" s="4">
        <f t="shared" si="7"/>
        <v>1.38</v>
      </c>
      <c r="O29" s="4">
        <f t="shared" si="8"/>
        <v>0</v>
      </c>
      <c r="P29" s="13" t="str">
        <f t="shared" si="9"/>
        <v/>
      </c>
      <c r="Q29" s="4" t="str">
        <f t="shared" si="10"/>
        <v/>
      </c>
      <c r="S29" s="2">
        <v>2.5</v>
      </c>
      <c r="T29" s="29">
        <f t="shared" si="11"/>
        <v>7.5</v>
      </c>
      <c r="U29" s="29">
        <f t="shared" si="12"/>
        <v>1.32</v>
      </c>
      <c r="X29" s="4">
        <f t="shared" si="13"/>
        <v>0</v>
      </c>
      <c r="Y29" s="13" t="str">
        <f t="shared" si="14"/>
        <v/>
      </c>
      <c r="AA29" s="2">
        <v>2.5</v>
      </c>
      <c r="AB29" s="29">
        <f t="shared" si="15"/>
        <v>7.5</v>
      </c>
      <c r="AC29" s="29">
        <f t="shared" si="16"/>
        <v>1.32</v>
      </c>
      <c r="AF29" s="4">
        <f t="shared" si="17"/>
        <v>0</v>
      </c>
      <c r="AG29" s="13" t="str">
        <f t="shared" si="18"/>
        <v/>
      </c>
      <c r="AH29" s="4" t="str">
        <f t="shared" si="19"/>
        <v/>
      </c>
      <c r="AJ29" s="2">
        <v>2.5</v>
      </c>
      <c r="AK29" s="29">
        <f t="shared" si="20"/>
        <v>7.5</v>
      </c>
      <c r="AL29" s="29">
        <f t="shared" si="21"/>
        <v>1.32</v>
      </c>
      <c r="AO29" s="4">
        <f t="shared" si="22"/>
        <v>0</v>
      </c>
      <c r="AP29" s="13" t="str">
        <f t="shared" si="23"/>
        <v/>
      </c>
      <c r="AQ29" s="4" t="str">
        <f t="shared" si="24"/>
        <v/>
      </c>
      <c r="AR29" s="13"/>
      <c r="AS29" s="2">
        <v>2.5</v>
      </c>
      <c r="AT29" s="29">
        <f t="shared" si="25"/>
        <v>7.5</v>
      </c>
      <c r="AU29" s="29">
        <f t="shared" si="26"/>
        <v>1.26</v>
      </c>
      <c r="AX29" s="4">
        <f t="shared" si="27"/>
        <v>0</v>
      </c>
      <c r="AY29" s="13" t="str">
        <f t="shared" si="28"/>
        <v/>
      </c>
      <c r="AZ29" s="4" t="str">
        <f t="shared" si="29"/>
        <v/>
      </c>
      <c r="BA29" s="13"/>
      <c r="BB29" s="2">
        <v>2.5</v>
      </c>
      <c r="BC29" s="29">
        <f t="shared" si="30"/>
        <v>7.5</v>
      </c>
      <c r="BD29" s="29">
        <f t="shared" si="31"/>
        <v>1.35</v>
      </c>
      <c r="BG29" s="4">
        <f t="shared" si="32"/>
        <v>0</v>
      </c>
      <c r="BH29" s="13" t="str">
        <f t="shared" si="33"/>
        <v/>
      </c>
      <c r="BI29" s="4" t="str">
        <f t="shared" si="34"/>
        <v/>
      </c>
      <c r="BJ29" s="13"/>
      <c r="BK29" s="2">
        <v>2.5</v>
      </c>
      <c r="BL29" s="29">
        <f t="shared" si="35"/>
        <v>7.5</v>
      </c>
      <c r="BM29" s="29">
        <f t="shared" si="36"/>
        <v>1.32</v>
      </c>
      <c r="BP29" s="4">
        <f t="shared" si="37"/>
        <v>0</v>
      </c>
      <c r="BQ29" s="13" t="str">
        <f t="shared" si="38"/>
        <v/>
      </c>
      <c r="BR29" s="4" t="str">
        <f t="shared" si="39"/>
        <v/>
      </c>
      <c r="BS29" s="13"/>
      <c r="BT29" s="27">
        <v>2.5</v>
      </c>
      <c r="BU29" s="29">
        <f t="shared" si="40"/>
        <v>7.5</v>
      </c>
      <c r="BV29" s="29">
        <f t="shared" si="41"/>
        <v>1.26</v>
      </c>
      <c r="BW29" s="15"/>
      <c r="BX29" s="15"/>
      <c r="BY29" s="29">
        <f t="shared" si="42"/>
        <v>0</v>
      </c>
      <c r="BZ29" s="25" t="str">
        <f t="shared" si="43"/>
        <v/>
      </c>
      <c r="CA29" s="4" t="str">
        <f t="shared" si="44"/>
        <v/>
      </c>
      <c r="CB29" s="25"/>
      <c r="CC29" s="2">
        <v>-12.5</v>
      </c>
      <c r="CD29" s="29">
        <f t="shared" si="45"/>
        <v>-37.5</v>
      </c>
      <c r="CE29" s="29">
        <f t="shared" si="46"/>
        <v>2.25</v>
      </c>
      <c r="CH29" s="4">
        <f t="shared" si="47"/>
        <v>0</v>
      </c>
      <c r="CI29" s="13">
        <f t="shared" si="48"/>
        <v>0</v>
      </c>
      <c r="CK29" s="13"/>
    </row>
    <row r="30">
      <c r="A30" s="2">
        <v>3.0</v>
      </c>
      <c r="B30" s="4">
        <f t="shared" si="1"/>
        <v>9</v>
      </c>
      <c r="C30" s="4">
        <f t="shared" si="2"/>
        <v>1.23</v>
      </c>
      <c r="D30" s="4">
        <f>149+13/16</f>
        <v>149.8125</v>
      </c>
      <c r="E30" s="2">
        <f>154+3/16</f>
        <v>154.1875</v>
      </c>
      <c r="F30" s="4">
        <f t="shared" si="3"/>
        <v>4.375</v>
      </c>
      <c r="G30" s="13">
        <f t="shared" si="4"/>
        <v>0.9860132972</v>
      </c>
      <c r="H30" s="4">
        <f t="shared" si="5"/>
        <v>0</v>
      </c>
      <c r="J30" s="2">
        <v>3.0</v>
      </c>
      <c r="K30" s="4">
        <f t="shared" si="6"/>
        <v>9</v>
      </c>
      <c r="L30" s="4">
        <f t="shared" si="7"/>
        <v>1.35</v>
      </c>
      <c r="M30" s="4">
        <f>149+13/16</f>
        <v>149.8125</v>
      </c>
      <c r="N30" s="4">
        <f>154+3/16</f>
        <v>154.1875</v>
      </c>
      <c r="O30" s="4">
        <f t="shared" si="8"/>
        <v>4.375</v>
      </c>
      <c r="P30" s="13">
        <f t="shared" si="9"/>
        <v>0.9964475909</v>
      </c>
      <c r="Q30" s="4">
        <f t="shared" si="10"/>
        <v>0</v>
      </c>
      <c r="S30" s="2">
        <v>3.0</v>
      </c>
      <c r="T30" s="29">
        <f t="shared" si="11"/>
        <v>9</v>
      </c>
      <c r="U30" s="29">
        <f t="shared" si="12"/>
        <v>1.29</v>
      </c>
      <c r="V30" s="4">
        <f>149.75+1/32</f>
        <v>149.78125</v>
      </c>
      <c r="W30" s="2">
        <v>154.25</v>
      </c>
      <c r="X30" s="4">
        <f t="shared" si="13"/>
        <v>4.46875</v>
      </c>
      <c r="Y30" s="13">
        <f t="shared" si="14"/>
        <v>0.9965217286</v>
      </c>
      <c r="AA30" s="2">
        <v>3.0</v>
      </c>
      <c r="AB30" s="29">
        <f t="shared" si="15"/>
        <v>9</v>
      </c>
      <c r="AC30" s="29">
        <f t="shared" si="16"/>
        <v>1.29</v>
      </c>
      <c r="AD30" s="4">
        <f>149.75+1/32</f>
        <v>149.78125</v>
      </c>
      <c r="AE30" s="2">
        <v>154.25</v>
      </c>
      <c r="AF30" s="4">
        <f t="shared" si="17"/>
        <v>4.46875</v>
      </c>
      <c r="AG30" s="13">
        <f t="shared" si="18"/>
        <v>0.9965217286</v>
      </c>
      <c r="AH30" s="4">
        <f t="shared" si="19"/>
        <v>0</v>
      </c>
      <c r="AJ30" s="2">
        <v>3.0</v>
      </c>
      <c r="AK30" s="29">
        <f t="shared" si="20"/>
        <v>9</v>
      </c>
      <c r="AL30" s="29">
        <f t="shared" si="21"/>
        <v>1.29</v>
      </c>
      <c r="AM30" s="4">
        <f>149.75+1/32</f>
        <v>149.78125</v>
      </c>
      <c r="AN30" s="4">
        <f>154.25-1/32</f>
        <v>154.21875</v>
      </c>
      <c r="AO30" s="4">
        <f t="shared" si="22"/>
        <v>4.4375</v>
      </c>
      <c r="AP30" s="13">
        <f t="shared" si="23"/>
        <v>0.993031274</v>
      </c>
      <c r="AQ30" s="4">
        <f t="shared" si="24"/>
        <v>0</v>
      </c>
      <c r="AR30" s="13"/>
      <c r="AS30" s="2">
        <v>3.0</v>
      </c>
      <c r="AT30" s="29">
        <f t="shared" si="25"/>
        <v>9</v>
      </c>
      <c r="AU30" s="29">
        <f t="shared" si="26"/>
        <v>1.23</v>
      </c>
      <c r="AV30" s="4">
        <f>149.75+1/32</f>
        <v>149.78125</v>
      </c>
      <c r="AW30" s="4">
        <f>154.25-1/32</f>
        <v>154.21875</v>
      </c>
      <c r="AX30" s="4">
        <f t="shared" si="27"/>
        <v>4.4375</v>
      </c>
      <c r="AY30" s="13">
        <f t="shared" si="28"/>
        <v>0.993031274</v>
      </c>
      <c r="AZ30" s="4">
        <f t="shared" si="29"/>
        <v>0</v>
      </c>
      <c r="BA30" s="13"/>
      <c r="BB30" s="2">
        <v>3.0</v>
      </c>
      <c r="BC30" s="29">
        <f t="shared" si="30"/>
        <v>9</v>
      </c>
      <c r="BD30" s="29">
        <f t="shared" si="31"/>
        <v>1.32</v>
      </c>
      <c r="BE30" s="4">
        <f>149.75+1/32</f>
        <v>149.78125</v>
      </c>
      <c r="BF30" s="2">
        <v>154.25</v>
      </c>
      <c r="BG30" s="4">
        <f t="shared" si="32"/>
        <v>4.46875</v>
      </c>
      <c r="BH30" s="13">
        <f t="shared" si="33"/>
        <v>0.9965217286</v>
      </c>
      <c r="BI30" s="4">
        <f t="shared" si="34"/>
        <v>0</v>
      </c>
      <c r="BJ30" s="13"/>
      <c r="BK30" s="2">
        <v>3.0</v>
      </c>
      <c r="BL30" s="29">
        <f t="shared" si="35"/>
        <v>9</v>
      </c>
      <c r="BM30" s="29">
        <f t="shared" si="36"/>
        <v>1.29</v>
      </c>
      <c r="BN30" s="4">
        <f>149.75+1/32</f>
        <v>149.78125</v>
      </c>
      <c r="BO30" s="4">
        <f>154.25-1/32</f>
        <v>154.21875</v>
      </c>
      <c r="BP30" s="4">
        <f t="shared" si="37"/>
        <v>4.4375</v>
      </c>
      <c r="BQ30" s="13">
        <f t="shared" si="38"/>
        <v>0.993031274</v>
      </c>
      <c r="BR30" s="4">
        <f t="shared" si="39"/>
        <v>0</v>
      </c>
      <c r="BS30" s="13"/>
      <c r="BT30" s="27">
        <v>3.0</v>
      </c>
      <c r="BU30" s="29">
        <f t="shared" si="40"/>
        <v>9</v>
      </c>
      <c r="BV30" s="29">
        <f t="shared" si="41"/>
        <v>1.23</v>
      </c>
      <c r="BW30" s="15">
        <f>149.75+1/32</f>
        <v>149.78125</v>
      </c>
      <c r="BX30" s="15">
        <f>154.25-1/32</f>
        <v>154.21875</v>
      </c>
      <c r="BY30" s="29">
        <f t="shared" si="42"/>
        <v>4.4375</v>
      </c>
      <c r="BZ30" s="25">
        <f t="shared" si="43"/>
        <v>0.993031274</v>
      </c>
      <c r="CA30" s="4">
        <f t="shared" si="44"/>
        <v>0</v>
      </c>
      <c r="CB30" s="25"/>
      <c r="CC30" s="2">
        <v>-12.0</v>
      </c>
      <c r="CD30" s="29">
        <f t="shared" si="45"/>
        <v>-36</v>
      </c>
      <c r="CE30" s="29">
        <f t="shared" si="46"/>
        <v>2.22</v>
      </c>
      <c r="CF30" s="2">
        <v>149.75</v>
      </c>
      <c r="CG30" s="2">
        <v>154.25</v>
      </c>
      <c r="CH30" s="4">
        <f t="shared" si="47"/>
        <v>4.5</v>
      </c>
      <c r="CI30" s="13">
        <f t="shared" si="48"/>
        <v>1</v>
      </c>
      <c r="CK30" s="13"/>
    </row>
    <row r="31">
      <c r="A31" s="2">
        <v>3.5</v>
      </c>
      <c r="B31" s="4">
        <f t="shared" si="1"/>
        <v>10.5</v>
      </c>
      <c r="C31" s="4">
        <f t="shared" si="2"/>
        <v>1.2</v>
      </c>
      <c r="F31" s="4">
        <f t="shared" si="3"/>
        <v>0</v>
      </c>
      <c r="G31" s="13" t="str">
        <f t="shared" si="4"/>
        <v/>
      </c>
      <c r="H31" s="4" t="str">
        <f t="shared" si="5"/>
        <v/>
      </c>
      <c r="J31" s="2">
        <v>3.5</v>
      </c>
      <c r="K31" s="4">
        <f t="shared" si="6"/>
        <v>10.5</v>
      </c>
      <c r="L31" s="4">
        <f t="shared" si="7"/>
        <v>1.32</v>
      </c>
      <c r="O31" s="4">
        <f t="shared" si="8"/>
        <v>0</v>
      </c>
      <c r="P31" s="13" t="str">
        <f t="shared" si="9"/>
        <v/>
      </c>
      <c r="Q31" s="4" t="str">
        <f t="shared" si="10"/>
        <v/>
      </c>
      <c r="S31" s="2">
        <v>3.5</v>
      </c>
      <c r="T31" s="29">
        <f t="shared" si="11"/>
        <v>10.5</v>
      </c>
      <c r="U31" s="29">
        <f t="shared" si="12"/>
        <v>1.26</v>
      </c>
      <c r="X31" s="4">
        <f t="shared" si="13"/>
        <v>0</v>
      </c>
      <c r="Y31" s="13" t="str">
        <f t="shared" si="14"/>
        <v/>
      </c>
      <c r="AA31" s="2">
        <v>3.5</v>
      </c>
      <c r="AB31" s="29">
        <f t="shared" si="15"/>
        <v>10.5</v>
      </c>
      <c r="AC31" s="29">
        <f t="shared" si="16"/>
        <v>1.26</v>
      </c>
      <c r="AF31" s="4">
        <f t="shared" si="17"/>
        <v>0</v>
      </c>
      <c r="AG31" s="13" t="str">
        <f t="shared" si="18"/>
        <v/>
      </c>
      <c r="AH31" s="4" t="str">
        <f t="shared" si="19"/>
        <v/>
      </c>
      <c r="AJ31" s="2">
        <v>3.5</v>
      </c>
      <c r="AK31" s="29">
        <f t="shared" si="20"/>
        <v>10.5</v>
      </c>
      <c r="AL31" s="29">
        <f t="shared" si="21"/>
        <v>1.26</v>
      </c>
      <c r="AO31" s="4">
        <f t="shared" si="22"/>
        <v>0</v>
      </c>
      <c r="AP31" s="13" t="str">
        <f t="shared" si="23"/>
        <v/>
      </c>
      <c r="AQ31" s="4" t="str">
        <f t="shared" si="24"/>
        <v/>
      </c>
      <c r="AR31" s="13"/>
      <c r="AS31" s="2">
        <v>3.5</v>
      </c>
      <c r="AT31" s="29">
        <f t="shared" si="25"/>
        <v>10.5</v>
      </c>
      <c r="AU31" s="29">
        <f t="shared" si="26"/>
        <v>1.2</v>
      </c>
      <c r="AX31" s="4">
        <f t="shared" si="27"/>
        <v>0</v>
      </c>
      <c r="AY31" s="13" t="str">
        <f t="shared" si="28"/>
        <v/>
      </c>
      <c r="AZ31" s="4" t="str">
        <f t="shared" si="29"/>
        <v/>
      </c>
      <c r="BA31" s="13"/>
      <c r="BB31" s="2">
        <v>3.5</v>
      </c>
      <c r="BC31" s="29">
        <f t="shared" si="30"/>
        <v>10.5</v>
      </c>
      <c r="BD31" s="29">
        <f t="shared" si="31"/>
        <v>1.29</v>
      </c>
      <c r="BG31" s="4">
        <f t="shared" si="32"/>
        <v>0</v>
      </c>
      <c r="BH31" s="13" t="str">
        <f t="shared" si="33"/>
        <v/>
      </c>
      <c r="BI31" s="4" t="str">
        <f t="shared" si="34"/>
        <v/>
      </c>
      <c r="BJ31" s="13"/>
      <c r="BK31" s="2">
        <v>3.5</v>
      </c>
      <c r="BL31" s="29">
        <f t="shared" si="35"/>
        <v>10.5</v>
      </c>
      <c r="BM31" s="29">
        <f t="shared" si="36"/>
        <v>1.26</v>
      </c>
      <c r="BP31" s="4">
        <f t="shared" si="37"/>
        <v>0</v>
      </c>
      <c r="BQ31" s="13" t="str">
        <f t="shared" si="38"/>
        <v/>
      </c>
      <c r="BR31" s="4" t="str">
        <f t="shared" si="39"/>
        <v/>
      </c>
      <c r="BS31" s="13"/>
      <c r="BT31" s="27">
        <v>3.5</v>
      </c>
      <c r="BU31" s="29">
        <f t="shared" si="40"/>
        <v>10.5</v>
      </c>
      <c r="BV31" s="29">
        <f t="shared" si="41"/>
        <v>1.2</v>
      </c>
      <c r="BW31" s="15"/>
      <c r="BX31" s="15"/>
      <c r="BY31" s="29">
        <f t="shared" si="42"/>
        <v>0</v>
      </c>
      <c r="BZ31" s="25" t="str">
        <f t="shared" si="43"/>
        <v/>
      </c>
      <c r="CA31" s="4" t="str">
        <f t="shared" si="44"/>
        <v/>
      </c>
      <c r="CB31" s="25"/>
      <c r="CC31" s="2">
        <v>-11.5</v>
      </c>
      <c r="CD31" s="29">
        <f t="shared" si="45"/>
        <v>-34.5</v>
      </c>
      <c r="CE31" s="29">
        <f t="shared" si="46"/>
        <v>2.19</v>
      </c>
      <c r="CH31" s="4">
        <f t="shared" si="47"/>
        <v>0</v>
      </c>
      <c r="CI31" s="13">
        <f t="shared" si="48"/>
        <v>0</v>
      </c>
      <c r="CK31" s="13"/>
    </row>
    <row r="32">
      <c r="A32" s="2">
        <v>4.0</v>
      </c>
      <c r="B32" s="4">
        <f t="shared" si="1"/>
        <v>12</v>
      </c>
      <c r="C32" s="4">
        <f t="shared" si="2"/>
        <v>1.17</v>
      </c>
      <c r="D32" s="4">
        <f>149+13/16</f>
        <v>149.8125</v>
      </c>
      <c r="E32" s="2">
        <f>154+3/16</f>
        <v>154.1875</v>
      </c>
      <c r="F32" s="4">
        <f t="shared" si="3"/>
        <v>4.375</v>
      </c>
      <c r="G32" s="13">
        <f t="shared" si="4"/>
        <v>0.9860132972</v>
      </c>
      <c r="H32" s="4">
        <f t="shared" si="5"/>
        <v>0</v>
      </c>
      <c r="J32" s="2">
        <v>4.0</v>
      </c>
      <c r="K32" s="4">
        <f t="shared" si="6"/>
        <v>12</v>
      </c>
      <c r="L32" s="4">
        <f t="shared" si="7"/>
        <v>1.29</v>
      </c>
      <c r="M32" s="4">
        <f>149+13/16</f>
        <v>149.8125</v>
      </c>
      <c r="N32" s="4">
        <f>154+3/16</f>
        <v>154.1875</v>
      </c>
      <c r="O32" s="4">
        <f t="shared" si="8"/>
        <v>4.375</v>
      </c>
      <c r="P32" s="13">
        <f t="shared" si="9"/>
        <v>0.9964475909</v>
      </c>
      <c r="Q32" s="4">
        <f t="shared" si="10"/>
        <v>0</v>
      </c>
      <c r="S32" s="2">
        <v>4.0</v>
      </c>
      <c r="T32" s="29">
        <f t="shared" si="11"/>
        <v>12</v>
      </c>
      <c r="U32" s="29">
        <f t="shared" si="12"/>
        <v>1.23</v>
      </c>
      <c r="V32" s="4">
        <f>149.75+1/32</f>
        <v>149.78125</v>
      </c>
      <c r="W32" s="4">
        <f>154.25-1/32</f>
        <v>154.21875</v>
      </c>
      <c r="X32" s="4">
        <f t="shared" si="13"/>
        <v>4.4375</v>
      </c>
      <c r="Y32" s="13">
        <f t="shared" si="14"/>
        <v>0.993031274</v>
      </c>
      <c r="AA32" s="2">
        <v>4.0</v>
      </c>
      <c r="AB32" s="29">
        <f t="shared" si="15"/>
        <v>12</v>
      </c>
      <c r="AC32" s="29">
        <f t="shared" si="16"/>
        <v>1.23</v>
      </c>
      <c r="AD32" s="4">
        <f>149.75+1/32</f>
        <v>149.78125</v>
      </c>
      <c r="AE32" s="2">
        <v>154.25</v>
      </c>
      <c r="AF32" s="4">
        <f t="shared" si="17"/>
        <v>4.46875</v>
      </c>
      <c r="AG32" s="13">
        <f t="shared" si="18"/>
        <v>0.9965217286</v>
      </c>
      <c r="AH32" s="4">
        <f t="shared" si="19"/>
        <v>0</v>
      </c>
      <c r="AJ32" s="2">
        <v>4.0</v>
      </c>
      <c r="AK32" s="29">
        <f t="shared" si="20"/>
        <v>12</v>
      </c>
      <c r="AL32" s="29">
        <f t="shared" si="21"/>
        <v>1.23</v>
      </c>
      <c r="AM32" s="4">
        <f>149.75+1/32</f>
        <v>149.78125</v>
      </c>
      <c r="AN32" s="4">
        <f>154.25-1/32</f>
        <v>154.21875</v>
      </c>
      <c r="AO32" s="4">
        <f t="shared" si="22"/>
        <v>4.4375</v>
      </c>
      <c r="AP32" s="13">
        <f t="shared" si="23"/>
        <v>0.993031274</v>
      </c>
      <c r="AQ32" s="4">
        <f t="shared" si="24"/>
        <v>0</v>
      </c>
      <c r="AR32" s="13"/>
      <c r="AS32" s="2">
        <v>4.0</v>
      </c>
      <c r="AT32" s="29">
        <f t="shared" si="25"/>
        <v>12</v>
      </c>
      <c r="AU32" s="29">
        <f t="shared" si="26"/>
        <v>1.17</v>
      </c>
      <c r="AV32" s="4">
        <f>149.75+1/32</f>
        <v>149.78125</v>
      </c>
      <c r="AW32" s="4">
        <f>154.25-1/32</f>
        <v>154.21875</v>
      </c>
      <c r="AX32" s="4">
        <f t="shared" si="27"/>
        <v>4.4375</v>
      </c>
      <c r="AY32" s="13">
        <f t="shared" si="28"/>
        <v>0.993031274</v>
      </c>
      <c r="AZ32" s="4">
        <f t="shared" si="29"/>
        <v>0</v>
      </c>
      <c r="BA32" s="13"/>
      <c r="BB32" s="2">
        <v>4.0</v>
      </c>
      <c r="BC32" s="29">
        <f t="shared" si="30"/>
        <v>12</v>
      </c>
      <c r="BD32" s="29">
        <f t="shared" si="31"/>
        <v>1.26</v>
      </c>
      <c r="BE32" s="4">
        <f>149.75+1/32</f>
        <v>149.78125</v>
      </c>
      <c r="BF32" s="2">
        <v>154.25</v>
      </c>
      <c r="BG32" s="4">
        <f t="shared" si="32"/>
        <v>4.46875</v>
      </c>
      <c r="BH32" s="13">
        <f t="shared" si="33"/>
        <v>0.9965217286</v>
      </c>
      <c r="BI32" s="4">
        <f t="shared" si="34"/>
        <v>0</v>
      </c>
      <c r="BJ32" s="13"/>
      <c r="BK32" s="2">
        <v>4.0</v>
      </c>
      <c r="BL32" s="29">
        <f t="shared" si="35"/>
        <v>12</v>
      </c>
      <c r="BM32" s="29">
        <f t="shared" si="36"/>
        <v>1.23</v>
      </c>
      <c r="BN32" s="4">
        <f>149.75+1/32</f>
        <v>149.78125</v>
      </c>
      <c r="BO32" s="4">
        <f>154.25-1/32</f>
        <v>154.21875</v>
      </c>
      <c r="BP32" s="4">
        <f t="shared" si="37"/>
        <v>4.4375</v>
      </c>
      <c r="BQ32" s="13">
        <f t="shared" si="38"/>
        <v>0.993031274</v>
      </c>
      <c r="BR32" s="4">
        <f t="shared" si="39"/>
        <v>0</v>
      </c>
      <c r="BS32" s="13"/>
      <c r="BT32" s="27">
        <v>4.0</v>
      </c>
      <c r="BU32" s="29">
        <f t="shared" si="40"/>
        <v>12</v>
      </c>
      <c r="BV32" s="29">
        <f t="shared" si="41"/>
        <v>1.17</v>
      </c>
      <c r="BW32" s="15">
        <f>149.75+1/32</f>
        <v>149.78125</v>
      </c>
      <c r="BX32" s="15">
        <f>154.25-1/32</f>
        <v>154.21875</v>
      </c>
      <c r="BY32" s="29">
        <f t="shared" si="42"/>
        <v>4.4375</v>
      </c>
      <c r="BZ32" s="25">
        <f t="shared" si="43"/>
        <v>0.993031274</v>
      </c>
      <c r="CA32" s="4">
        <f t="shared" si="44"/>
        <v>0</v>
      </c>
      <c r="CB32" s="25"/>
      <c r="CC32" s="2">
        <v>-11.0</v>
      </c>
      <c r="CD32" s="29">
        <f t="shared" si="45"/>
        <v>-33</v>
      </c>
      <c r="CE32" s="29">
        <f t="shared" si="46"/>
        <v>2.16</v>
      </c>
      <c r="CF32" s="2">
        <v>149.75</v>
      </c>
      <c r="CG32" s="2">
        <v>154.25</v>
      </c>
      <c r="CH32" s="4">
        <f t="shared" si="47"/>
        <v>4.5</v>
      </c>
      <c r="CI32" s="13">
        <f t="shared" si="48"/>
        <v>1</v>
      </c>
      <c r="CK32" s="13"/>
    </row>
    <row r="33">
      <c r="A33" s="2">
        <v>4.5</v>
      </c>
      <c r="B33" s="4">
        <f t="shared" si="1"/>
        <v>13.5</v>
      </c>
      <c r="C33" s="4">
        <f t="shared" si="2"/>
        <v>1.14</v>
      </c>
      <c r="F33" s="4">
        <f t="shared" si="3"/>
        <v>0</v>
      </c>
      <c r="G33" s="13" t="str">
        <f t="shared" si="4"/>
        <v/>
      </c>
      <c r="H33" s="4" t="str">
        <f t="shared" si="5"/>
        <v/>
      </c>
      <c r="J33" s="2">
        <v>4.5</v>
      </c>
      <c r="K33" s="4">
        <f t="shared" si="6"/>
        <v>13.5</v>
      </c>
      <c r="L33" s="4">
        <f t="shared" si="7"/>
        <v>1.26</v>
      </c>
      <c r="O33" s="4">
        <f t="shared" si="8"/>
        <v>0</v>
      </c>
      <c r="P33" s="13" t="str">
        <f t="shared" si="9"/>
        <v/>
      </c>
      <c r="Q33" s="4" t="str">
        <f t="shared" si="10"/>
        <v/>
      </c>
      <c r="S33" s="2">
        <v>4.5</v>
      </c>
      <c r="T33" s="29">
        <f t="shared" si="11"/>
        <v>13.5</v>
      </c>
      <c r="U33" s="29">
        <f t="shared" si="12"/>
        <v>1.2</v>
      </c>
      <c r="X33" s="4">
        <f t="shared" si="13"/>
        <v>0</v>
      </c>
      <c r="Y33" s="13" t="str">
        <f t="shared" si="14"/>
        <v/>
      </c>
      <c r="AA33" s="2">
        <v>4.5</v>
      </c>
      <c r="AB33" s="29">
        <f t="shared" si="15"/>
        <v>13.5</v>
      </c>
      <c r="AC33" s="29">
        <f t="shared" si="16"/>
        <v>1.2</v>
      </c>
      <c r="AF33" s="4">
        <f t="shared" si="17"/>
        <v>0</v>
      </c>
      <c r="AG33" s="13" t="str">
        <f t="shared" si="18"/>
        <v/>
      </c>
      <c r="AH33" s="4" t="str">
        <f t="shared" si="19"/>
        <v/>
      </c>
      <c r="AJ33" s="2">
        <v>4.5</v>
      </c>
      <c r="AK33" s="29">
        <f t="shared" si="20"/>
        <v>13.5</v>
      </c>
      <c r="AL33" s="29">
        <f t="shared" si="21"/>
        <v>1.2</v>
      </c>
      <c r="AO33" s="4">
        <f t="shared" si="22"/>
        <v>0</v>
      </c>
      <c r="AP33" s="13" t="str">
        <f t="shared" si="23"/>
        <v/>
      </c>
      <c r="AQ33" s="4" t="str">
        <f t="shared" si="24"/>
        <v/>
      </c>
      <c r="AR33" s="13"/>
      <c r="AS33" s="2">
        <v>4.5</v>
      </c>
      <c r="AT33" s="29">
        <f t="shared" si="25"/>
        <v>13.5</v>
      </c>
      <c r="AU33" s="29">
        <f t="shared" si="26"/>
        <v>1.14</v>
      </c>
      <c r="AX33" s="4">
        <f t="shared" si="27"/>
        <v>0</v>
      </c>
      <c r="AY33" s="13" t="str">
        <f t="shared" si="28"/>
        <v/>
      </c>
      <c r="AZ33" s="4" t="str">
        <f t="shared" si="29"/>
        <v/>
      </c>
      <c r="BA33" s="13"/>
      <c r="BB33" s="2">
        <v>4.5</v>
      </c>
      <c r="BC33" s="29">
        <f t="shared" si="30"/>
        <v>13.5</v>
      </c>
      <c r="BD33" s="29">
        <f t="shared" si="31"/>
        <v>1.23</v>
      </c>
      <c r="BG33" s="4">
        <f t="shared" si="32"/>
        <v>0</v>
      </c>
      <c r="BH33" s="13" t="str">
        <f t="shared" si="33"/>
        <v/>
      </c>
      <c r="BI33" s="4" t="str">
        <f t="shared" si="34"/>
        <v/>
      </c>
      <c r="BJ33" s="13"/>
      <c r="BK33" s="2">
        <v>4.5</v>
      </c>
      <c r="BL33" s="29">
        <f t="shared" si="35"/>
        <v>13.5</v>
      </c>
      <c r="BM33" s="29">
        <f t="shared" si="36"/>
        <v>1.2</v>
      </c>
      <c r="BP33" s="4">
        <f t="shared" si="37"/>
        <v>0</v>
      </c>
      <c r="BQ33" s="13" t="str">
        <f t="shared" si="38"/>
        <v/>
      </c>
      <c r="BR33" s="4" t="str">
        <f t="shared" si="39"/>
        <v/>
      </c>
      <c r="BS33" s="13"/>
      <c r="BT33" s="27">
        <v>4.5</v>
      </c>
      <c r="BU33" s="29">
        <f t="shared" si="40"/>
        <v>13.5</v>
      </c>
      <c r="BV33" s="29">
        <f t="shared" si="41"/>
        <v>1.14</v>
      </c>
      <c r="BW33" s="15"/>
      <c r="BX33" s="15"/>
      <c r="BY33" s="29">
        <f t="shared" si="42"/>
        <v>0</v>
      </c>
      <c r="BZ33" s="25" t="str">
        <f t="shared" si="43"/>
        <v/>
      </c>
      <c r="CA33" s="4" t="str">
        <f t="shared" si="44"/>
        <v/>
      </c>
      <c r="CB33" s="25"/>
      <c r="CC33" s="2">
        <v>-10.5</v>
      </c>
      <c r="CD33" s="29">
        <f t="shared" si="45"/>
        <v>-31.5</v>
      </c>
      <c r="CE33" s="29">
        <f t="shared" si="46"/>
        <v>2.13</v>
      </c>
      <c r="CH33" s="4">
        <f t="shared" si="47"/>
        <v>0</v>
      </c>
      <c r="CI33" s="13">
        <f t="shared" si="48"/>
        <v>0</v>
      </c>
      <c r="CK33" s="13"/>
    </row>
    <row r="34">
      <c r="A34" s="2">
        <v>5.0</v>
      </c>
      <c r="B34" s="4">
        <f t="shared" si="1"/>
        <v>15</v>
      </c>
      <c r="C34" s="4">
        <f t="shared" si="2"/>
        <v>1.11</v>
      </c>
      <c r="D34" s="4">
        <f>149+13/16</f>
        <v>149.8125</v>
      </c>
      <c r="E34" s="2">
        <f>154+3/16</f>
        <v>154.1875</v>
      </c>
      <c r="F34" s="4">
        <f t="shared" si="3"/>
        <v>4.375</v>
      </c>
      <c r="G34" s="13">
        <f t="shared" si="4"/>
        <v>0.9860132972</v>
      </c>
      <c r="H34" s="4">
        <f t="shared" si="5"/>
        <v>0</v>
      </c>
      <c r="J34" s="2">
        <v>5.0</v>
      </c>
      <c r="K34" s="4">
        <f t="shared" si="6"/>
        <v>15</v>
      </c>
      <c r="L34" s="4">
        <f t="shared" si="7"/>
        <v>1.23</v>
      </c>
      <c r="M34" s="4">
        <f>149+13/16</f>
        <v>149.8125</v>
      </c>
      <c r="N34" s="4">
        <f>154+3/16</f>
        <v>154.1875</v>
      </c>
      <c r="O34" s="4">
        <f t="shared" si="8"/>
        <v>4.375</v>
      </c>
      <c r="P34" s="13">
        <f t="shared" si="9"/>
        <v>0.9964475909</v>
      </c>
      <c r="Q34" s="4">
        <f t="shared" si="10"/>
        <v>0</v>
      </c>
      <c r="S34" s="2">
        <v>5.0</v>
      </c>
      <c r="T34" s="29">
        <f t="shared" si="11"/>
        <v>15</v>
      </c>
      <c r="U34" s="29">
        <f t="shared" si="12"/>
        <v>1.17</v>
      </c>
      <c r="V34" s="4">
        <f>149.75+1/32</f>
        <v>149.78125</v>
      </c>
      <c r="W34" s="4">
        <f>154.25-1/32</f>
        <v>154.21875</v>
      </c>
      <c r="X34" s="4">
        <f t="shared" si="13"/>
        <v>4.4375</v>
      </c>
      <c r="Y34" s="13">
        <f t="shared" si="14"/>
        <v>0.993031274</v>
      </c>
      <c r="AA34" s="2">
        <v>5.0</v>
      </c>
      <c r="AB34" s="29">
        <f t="shared" si="15"/>
        <v>15</v>
      </c>
      <c r="AC34" s="29">
        <f t="shared" si="16"/>
        <v>1.17</v>
      </c>
      <c r="AD34" s="4">
        <f>149.75+1/32</f>
        <v>149.78125</v>
      </c>
      <c r="AE34" s="4">
        <f>154.25-1/32</f>
        <v>154.21875</v>
      </c>
      <c r="AF34" s="4">
        <f t="shared" si="17"/>
        <v>4.4375</v>
      </c>
      <c r="AG34" s="13">
        <f t="shared" si="18"/>
        <v>0.993031274</v>
      </c>
      <c r="AH34" s="4">
        <f t="shared" si="19"/>
        <v>0</v>
      </c>
      <c r="AJ34" s="2">
        <v>5.0</v>
      </c>
      <c r="AK34" s="29">
        <f t="shared" si="20"/>
        <v>15</v>
      </c>
      <c r="AL34" s="29">
        <f t="shared" si="21"/>
        <v>1.17</v>
      </c>
      <c r="AM34" s="4">
        <f>149.75+1/32</f>
        <v>149.78125</v>
      </c>
      <c r="AN34" s="4">
        <f>154.25-1/32</f>
        <v>154.21875</v>
      </c>
      <c r="AO34" s="4">
        <f t="shared" si="22"/>
        <v>4.4375</v>
      </c>
      <c r="AP34" s="13">
        <f t="shared" si="23"/>
        <v>0.993031274</v>
      </c>
      <c r="AQ34" s="4">
        <f t="shared" si="24"/>
        <v>0</v>
      </c>
      <c r="AR34" s="13"/>
      <c r="AS34" s="2">
        <v>5.0</v>
      </c>
      <c r="AT34" s="29">
        <f t="shared" si="25"/>
        <v>15</v>
      </c>
      <c r="AU34" s="29">
        <f t="shared" si="26"/>
        <v>1.11</v>
      </c>
      <c r="AV34" s="4">
        <f>149.75+1/32</f>
        <v>149.78125</v>
      </c>
      <c r="AW34" s="4">
        <f>154.25-1/32</f>
        <v>154.21875</v>
      </c>
      <c r="AX34" s="4">
        <f t="shared" si="27"/>
        <v>4.4375</v>
      </c>
      <c r="AY34" s="13">
        <f t="shared" si="28"/>
        <v>0.993031274</v>
      </c>
      <c r="AZ34" s="4">
        <f t="shared" si="29"/>
        <v>0</v>
      </c>
      <c r="BA34" s="13"/>
      <c r="BB34" s="2">
        <v>5.0</v>
      </c>
      <c r="BC34" s="29">
        <f t="shared" si="30"/>
        <v>15</v>
      </c>
      <c r="BD34" s="29">
        <f t="shared" si="31"/>
        <v>1.2</v>
      </c>
      <c r="BE34" s="4">
        <f>149.75+1/32</f>
        <v>149.78125</v>
      </c>
      <c r="BF34" s="2">
        <v>154.25</v>
      </c>
      <c r="BG34" s="4">
        <f t="shared" si="32"/>
        <v>4.46875</v>
      </c>
      <c r="BH34" s="13">
        <f t="shared" si="33"/>
        <v>0.9965217286</v>
      </c>
      <c r="BI34" s="4">
        <f t="shared" si="34"/>
        <v>0</v>
      </c>
      <c r="BJ34" s="13"/>
      <c r="BK34" s="2">
        <v>5.0</v>
      </c>
      <c r="BL34" s="29">
        <f t="shared" si="35"/>
        <v>15</v>
      </c>
      <c r="BM34" s="29">
        <f t="shared" si="36"/>
        <v>1.17</v>
      </c>
      <c r="BN34" s="4">
        <f>149.75+1/32</f>
        <v>149.78125</v>
      </c>
      <c r="BO34" s="4">
        <f>154.25-1/32</f>
        <v>154.21875</v>
      </c>
      <c r="BP34" s="4">
        <f t="shared" si="37"/>
        <v>4.4375</v>
      </c>
      <c r="BQ34" s="13">
        <f t="shared" si="38"/>
        <v>0.993031274</v>
      </c>
      <c r="BR34" s="4">
        <f t="shared" si="39"/>
        <v>0</v>
      </c>
      <c r="BS34" s="13"/>
      <c r="BT34" s="27">
        <v>5.0</v>
      </c>
      <c r="BU34" s="29">
        <f t="shared" si="40"/>
        <v>15</v>
      </c>
      <c r="BV34" s="29">
        <f t="shared" si="41"/>
        <v>1.11</v>
      </c>
      <c r="BW34" s="15">
        <f>149+13/16</f>
        <v>149.8125</v>
      </c>
      <c r="BX34" s="15">
        <f>154+3/16</f>
        <v>154.1875</v>
      </c>
      <c r="BY34" s="29">
        <f t="shared" si="42"/>
        <v>4.375</v>
      </c>
      <c r="BZ34" s="25">
        <f t="shared" si="43"/>
        <v>0.9860132972</v>
      </c>
      <c r="CA34" s="4">
        <f t="shared" si="44"/>
        <v>0</v>
      </c>
      <c r="CB34" s="25"/>
      <c r="CC34" s="2">
        <v>-10.0</v>
      </c>
      <c r="CD34" s="29">
        <f t="shared" si="45"/>
        <v>-30</v>
      </c>
      <c r="CE34" s="29">
        <f t="shared" si="46"/>
        <v>2.1</v>
      </c>
      <c r="CF34" s="2">
        <v>149.75</v>
      </c>
      <c r="CG34" s="2">
        <v>154.25</v>
      </c>
      <c r="CH34" s="4">
        <f t="shared" si="47"/>
        <v>4.5</v>
      </c>
      <c r="CI34" s="13">
        <f t="shared" si="48"/>
        <v>1</v>
      </c>
      <c r="CK34" s="13"/>
    </row>
    <row r="35">
      <c r="A35" s="2">
        <v>5.5</v>
      </c>
      <c r="B35" s="4">
        <f t="shared" si="1"/>
        <v>16.5</v>
      </c>
      <c r="C35" s="4">
        <f t="shared" si="2"/>
        <v>1.08</v>
      </c>
      <c r="F35" s="4">
        <f t="shared" si="3"/>
        <v>0</v>
      </c>
      <c r="G35" s="13" t="str">
        <f t="shared" si="4"/>
        <v/>
      </c>
      <c r="H35" s="4" t="str">
        <f t="shared" si="5"/>
        <v/>
      </c>
      <c r="J35" s="2">
        <v>5.5</v>
      </c>
      <c r="K35" s="4">
        <f t="shared" si="6"/>
        <v>16.5</v>
      </c>
      <c r="L35" s="4">
        <f t="shared" si="7"/>
        <v>1.2</v>
      </c>
      <c r="O35" s="4">
        <f t="shared" si="8"/>
        <v>0</v>
      </c>
      <c r="P35" s="13" t="str">
        <f t="shared" si="9"/>
        <v/>
      </c>
      <c r="Q35" s="4" t="str">
        <f t="shared" si="10"/>
        <v/>
      </c>
      <c r="S35" s="2">
        <v>5.5</v>
      </c>
      <c r="T35" s="29">
        <f t="shared" si="11"/>
        <v>16.5</v>
      </c>
      <c r="U35" s="29">
        <f t="shared" si="12"/>
        <v>1.14</v>
      </c>
      <c r="X35" s="4">
        <f t="shared" si="13"/>
        <v>0</v>
      </c>
      <c r="Y35" s="13" t="str">
        <f t="shared" si="14"/>
        <v/>
      </c>
      <c r="AA35" s="2">
        <v>5.5</v>
      </c>
      <c r="AB35" s="29">
        <f t="shared" si="15"/>
        <v>16.5</v>
      </c>
      <c r="AC35" s="29">
        <f t="shared" si="16"/>
        <v>1.14</v>
      </c>
      <c r="AF35" s="4">
        <f t="shared" si="17"/>
        <v>0</v>
      </c>
      <c r="AG35" s="13" t="str">
        <f t="shared" si="18"/>
        <v/>
      </c>
      <c r="AH35" s="4" t="str">
        <f t="shared" si="19"/>
        <v/>
      </c>
      <c r="AJ35" s="2">
        <v>5.5</v>
      </c>
      <c r="AK35" s="29">
        <f t="shared" si="20"/>
        <v>16.5</v>
      </c>
      <c r="AL35" s="29">
        <f t="shared" si="21"/>
        <v>1.14</v>
      </c>
      <c r="AO35" s="4">
        <f t="shared" si="22"/>
        <v>0</v>
      </c>
      <c r="AP35" s="13" t="str">
        <f t="shared" si="23"/>
        <v/>
      </c>
      <c r="AQ35" s="4" t="str">
        <f t="shared" si="24"/>
        <v/>
      </c>
      <c r="AR35" s="13"/>
      <c r="AS35" s="2">
        <v>5.5</v>
      </c>
      <c r="AT35" s="29">
        <f t="shared" si="25"/>
        <v>16.5</v>
      </c>
      <c r="AU35" s="29">
        <f t="shared" si="26"/>
        <v>1.08</v>
      </c>
      <c r="AX35" s="4">
        <f t="shared" si="27"/>
        <v>0</v>
      </c>
      <c r="AY35" s="13" t="str">
        <f t="shared" si="28"/>
        <v/>
      </c>
      <c r="AZ35" s="4" t="str">
        <f t="shared" si="29"/>
        <v/>
      </c>
      <c r="BA35" s="13"/>
      <c r="BB35" s="2">
        <v>5.5</v>
      </c>
      <c r="BC35" s="29">
        <f t="shared" si="30"/>
        <v>16.5</v>
      </c>
      <c r="BD35" s="29">
        <f t="shared" si="31"/>
        <v>1.17</v>
      </c>
      <c r="BG35" s="4">
        <f t="shared" si="32"/>
        <v>0</v>
      </c>
      <c r="BH35" s="13" t="str">
        <f t="shared" si="33"/>
        <v/>
      </c>
      <c r="BI35" s="4" t="str">
        <f t="shared" si="34"/>
        <v/>
      </c>
      <c r="BJ35" s="13"/>
      <c r="BK35" s="2">
        <v>5.5</v>
      </c>
      <c r="BL35" s="29">
        <f t="shared" si="35"/>
        <v>16.5</v>
      </c>
      <c r="BM35" s="29">
        <f t="shared" si="36"/>
        <v>1.14</v>
      </c>
      <c r="BP35" s="4">
        <f t="shared" si="37"/>
        <v>0</v>
      </c>
      <c r="BQ35" s="13" t="str">
        <f t="shared" si="38"/>
        <v/>
      </c>
      <c r="BR35" s="4" t="str">
        <f t="shared" si="39"/>
        <v/>
      </c>
      <c r="BS35" s="13"/>
      <c r="BT35" s="27">
        <v>5.5</v>
      </c>
      <c r="BU35" s="29">
        <f t="shared" si="40"/>
        <v>16.5</v>
      </c>
      <c r="BV35" s="29">
        <f t="shared" si="41"/>
        <v>1.08</v>
      </c>
      <c r="BW35" s="15"/>
      <c r="BX35" s="15"/>
      <c r="BY35" s="29">
        <f t="shared" si="42"/>
        <v>0</v>
      </c>
      <c r="BZ35" s="25" t="str">
        <f t="shared" si="43"/>
        <v/>
      </c>
      <c r="CA35" s="4" t="str">
        <f t="shared" si="44"/>
        <v/>
      </c>
      <c r="CB35" s="25"/>
      <c r="CC35" s="2">
        <v>-9.5</v>
      </c>
      <c r="CD35" s="29">
        <f t="shared" si="45"/>
        <v>-28.5</v>
      </c>
      <c r="CE35" s="29">
        <f t="shared" si="46"/>
        <v>2.07</v>
      </c>
      <c r="CH35" s="4">
        <f t="shared" si="47"/>
        <v>0</v>
      </c>
      <c r="CI35" s="13">
        <f t="shared" si="48"/>
        <v>0</v>
      </c>
      <c r="CK35" s="13"/>
    </row>
    <row r="36">
      <c r="A36" s="2">
        <v>6.0</v>
      </c>
      <c r="B36" s="4">
        <f t="shared" si="1"/>
        <v>18</v>
      </c>
      <c r="C36" s="4">
        <f t="shared" si="2"/>
        <v>1.05</v>
      </c>
      <c r="D36" s="4">
        <f>149+13/16</f>
        <v>149.8125</v>
      </c>
      <c r="E36" s="2">
        <f>154+3/16</f>
        <v>154.1875</v>
      </c>
      <c r="F36" s="4">
        <f t="shared" si="3"/>
        <v>4.375</v>
      </c>
      <c r="G36" s="13">
        <f t="shared" si="4"/>
        <v>0.9860132972</v>
      </c>
      <c r="H36" s="4">
        <f t="shared" si="5"/>
        <v>0</v>
      </c>
      <c r="J36" s="2">
        <v>6.0</v>
      </c>
      <c r="K36" s="4">
        <f t="shared" si="6"/>
        <v>18</v>
      </c>
      <c r="L36" s="4">
        <f t="shared" si="7"/>
        <v>1.17</v>
      </c>
      <c r="M36" s="4">
        <f>149+13/16+1/32</f>
        <v>149.84375</v>
      </c>
      <c r="N36" s="4">
        <f>154+3/16</f>
        <v>154.1875</v>
      </c>
      <c r="O36" s="4">
        <f t="shared" si="8"/>
        <v>4.34375</v>
      </c>
      <c r="P36" s="13">
        <f t="shared" si="9"/>
        <v>0.9928824718</v>
      </c>
      <c r="Q36" s="4">
        <f t="shared" si="10"/>
        <v>0</v>
      </c>
      <c r="S36" s="2">
        <v>6.0</v>
      </c>
      <c r="T36" s="29">
        <f t="shared" si="11"/>
        <v>18</v>
      </c>
      <c r="U36" s="29">
        <f t="shared" si="12"/>
        <v>1.11</v>
      </c>
      <c r="V36" s="4">
        <f>149.75+1/32</f>
        <v>149.78125</v>
      </c>
      <c r="W36" s="4">
        <f>154.25-1/32</f>
        <v>154.21875</v>
      </c>
      <c r="X36" s="4">
        <f t="shared" si="13"/>
        <v>4.4375</v>
      </c>
      <c r="Y36" s="13">
        <f t="shared" si="14"/>
        <v>0.993031274</v>
      </c>
      <c r="AA36" s="2">
        <v>6.0</v>
      </c>
      <c r="AB36" s="29">
        <f t="shared" si="15"/>
        <v>18</v>
      </c>
      <c r="AC36" s="29">
        <f t="shared" si="16"/>
        <v>1.11</v>
      </c>
      <c r="AD36" s="4">
        <f>149.75+1/32</f>
        <v>149.78125</v>
      </c>
      <c r="AE36" s="4">
        <f>154.25-1/32</f>
        <v>154.21875</v>
      </c>
      <c r="AF36" s="4">
        <f t="shared" si="17"/>
        <v>4.4375</v>
      </c>
      <c r="AG36" s="13">
        <f t="shared" si="18"/>
        <v>0.993031274</v>
      </c>
      <c r="AH36" s="4">
        <f t="shared" si="19"/>
        <v>0</v>
      </c>
      <c r="AJ36" s="2">
        <v>6.0</v>
      </c>
      <c r="AK36" s="29">
        <f t="shared" si="20"/>
        <v>18</v>
      </c>
      <c r="AL36" s="29">
        <f t="shared" si="21"/>
        <v>1.11</v>
      </c>
      <c r="AM36" s="4">
        <f>149.75+1/32</f>
        <v>149.78125</v>
      </c>
      <c r="AN36" s="4">
        <f>154.25-1/32</f>
        <v>154.21875</v>
      </c>
      <c r="AO36" s="4">
        <f t="shared" si="22"/>
        <v>4.4375</v>
      </c>
      <c r="AP36" s="13">
        <f t="shared" si="23"/>
        <v>0.993031274</v>
      </c>
      <c r="AQ36" s="4">
        <f t="shared" si="24"/>
        <v>0</v>
      </c>
      <c r="AR36" s="13"/>
      <c r="AS36" s="2">
        <v>6.0</v>
      </c>
      <c r="AT36" s="29">
        <f t="shared" si="25"/>
        <v>18</v>
      </c>
      <c r="AU36" s="29">
        <f t="shared" si="26"/>
        <v>1.05</v>
      </c>
      <c r="AV36" s="4">
        <f>149.75+1/32</f>
        <v>149.78125</v>
      </c>
      <c r="AW36" s="4">
        <f>154.25-1/32</f>
        <v>154.21875</v>
      </c>
      <c r="AX36" s="4">
        <f t="shared" si="27"/>
        <v>4.4375</v>
      </c>
      <c r="AY36" s="13">
        <f t="shared" si="28"/>
        <v>0.993031274</v>
      </c>
      <c r="AZ36" s="4">
        <f t="shared" si="29"/>
        <v>0</v>
      </c>
      <c r="BA36" s="13"/>
      <c r="BB36" s="2">
        <v>6.0</v>
      </c>
      <c r="BC36" s="29">
        <f t="shared" si="30"/>
        <v>18</v>
      </c>
      <c r="BD36" s="29">
        <f t="shared" si="31"/>
        <v>1.14</v>
      </c>
      <c r="BE36" s="4">
        <f>149.75+1/32</f>
        <v>149.78125</v>
      </c>
      <c r="BF36" s="4">
        <f>154.25-1/32</f>
        <v>154.21875</v>
      </c>
      <c r="BG36" s="4">
        <f t="shared" si="32"/>
        <v>4.4375</v>
      </c>
      <c r="BH36" s="13">
        <f t="shared" si="33"/>
        <v>0.993031274</v>
      </c>
      <c r="BI36" s="4">
        <f t="shared" si="34"/>
        <v>0</v>
      </c>
      <c r="BJ36" s="13"/>
      <c r="BK36" s="2">
        <v>6.0</v>
      </c>
      <c r="BL36" s="29">
        <f t="shared" si="35"/>
        <v>18</v>
      </c>
      <c r="BM36" s="29">
        <f t="shared" si="36"/>
        <v>1.11</v>
      </c>
      <c r="BN36" s="4">
        <f>149.75+1/32</f>
        <v>149.78125</v>
      </c>
      <c r="BO36" s="4">
        <f>154.25-1/32</f>
        <v>154.21875</v>
      </c>
      <c r="BP36" s="4">
        <f t="shared" si="37"/>
        <v>4.4375</v>
      </c>
      <c r="BQ36" s="13">
        <f t="shared" si="38"/>
        <v>0.993031274</v>
      </c>
      <c r="BR36" s="4">
        <f t="shared" si="39"/>
        <v>0</v>
      </c>
      <c r="BS36" s="13"/>
      <c r="BT36" s="27">
        <v>6.0</v>
      </c>
      <c r="BU36" s="29">
        <f t="shared" si="40"/>
        <v>18</v>
      </c>
      <c r="BV36" s="29">
        <f t="shared" si="41"/>
        <v>1.05</v>
      </c>
      <c r="BW36" s="15">
        <f>149+13/16</f>
        <v>149.8125</v>
      </c>
      <c r="BX36" s="15">
        <f>154+3/16</f>
        <v>154.1875</v>
      </c>
      <c r="BY36" s="29">
        <f t="shared" si="42"/>
        <v>4.375</v>
      </c>
      <c r="BZ36" s="25">
        <f t="shared" si="43"/>
        <v>0.9860132972</v>
      </c>
      <c r="CA36" s="4">
        <f t="shared" si="44"/>
        <v>0</v>
      </c>
      <c r="CB36" s="25"/>
      <c r="CC36" s="2">
        <v>-9.0</v>
      </c>
      <c r="CD36" s="29">
        <f t="shared" si="45"/>
        <v>-27</v>
      </c>
      <c r="CE36" s="29">
        <f t="shared" si="46"/>
        <v>2.04</v>
      </c>
      <c r="CF36" s="2">
        <v>149.75</v>
      </c>
      <c r="CG36" s="2">
        <v>154.25</v>
      </c>
      <c r="CH36" s="4">
        <f t="shared" si="47"/>
        <v>4.5</v>
      </c>
      <c r="CI36" s="13">
        <f t="shared" si="48"/>
        <v>1</v>
      </c>
      <c r="CK36" s="13"/>
    </row>
    <row r="37">
      <c r="A37" s="2">
        <v>6.5</v>
      </c>
      <c r="B37" s="4">
        <f t="shared" si="1"/>
        <v>19.5</v>
      </c>
      <c r="C37" s="4">
        <f t="shared" si="2"/>
        <v>1.02</v>
      </c>
      <c r="F37" s="4">
        <f t="shared" si="3"/>
        <v>0</v>
      </c>
      <c r="G37" s="13" t="str">
        <f t="shared" si="4"/>
        <v/>
      </c>
      <c r="H37" s="4" t="str">
        <f t="shared" si="5"/>
        <v/>
      </c>
      <c r="J37" s="2">
        <v>6.5</v>
      </c>
      <c r="K37" s="4">
        <f t="shared" si="6"/>
        <v>19.5</v>
      </c>
      <c r="L37" s="4">
        <f t="shared" si="7"/>
        <v>1.14</v>
      </c>
      <c r="O37" s="4">
        <f t="shared" si="8"/>
        <v>0</v>
      </c>
      <c r="P37" s="13" t="str">
        <f t="shared" si="9"/>
        <v/>
      </c>
      <c r="Q37" s="4" t="str">
        <f t="shared" si="10"/>
        <v/>
      </c>
      <c r="S37" s="2">
        <v>6.5</v>
      </c>
      <c r="T37" s="29">
        <f t="shared" si="11"/>
        <v>19.5</v>
      </c>
      <c r="U37" s="29">
        <f t="shared" si="12"/>
        <v>1.08</v>
      </c>
      <c r="X37" s="4">
        <f t="shared" si="13"/>
        <v>0</v>
      </c>
      <c r="Y37" s="13" t="str">
        <f t="shared" si="14"/>
        <v/>
      </c>
      <c r="AA37" s="2">
        <v>6.5</v>
      </c>
      <c r="AB37" s="29">
        <f t="shared" si="15"/>
        <v>19.5</v>
      </c>
      <c r="AC37" s="29">
        <f t="shared" si="16"/>
        <v>1.08</v>
      </c>
      <c r="AF37" s="4">
        <f t="shared" si="17"/>
        <v>0</v>
      </c>
      <c r="AG37" s="13" t="str">
        <f t="shared" si="18"/>
        <v/>
      </c>
      <c r="AH37" s="4" t="str">
        <f t="shared" si="19"/>
        <v/>
      </c>
      <c r="AJ37" s="2">
        <v>6.5</v>
      </c>
      <c r="AK37" s="29">
        <f t="shared" si="20"/>
        <v>19.5</v>
      </c>
      <c r="AL37" s="29">
        <f t="shared" si="21"/>
        <v>1.08</v>
      </c>
      <c r="AO37" s="4">
        <f t="shared" si="22"/>
        <v>0</v>
      </c>
      <c r="AP37" s="13" t="str">
        <f t="shared" si="23"/>
        <v/>
      </c>
      <c r="AQ37" s="4" t="str">
        <f t="shared" si="24"/>
        <v/>
      </c>
      <c r="AR37" s="13"/>
      <c r="AS37" s="2">
        <v>6.5</v>
      </c>
      <c r="AT37" s="29">
        <f t="shared" si="25"/>
        <v>19.5</v>
      </c>
      <c r="AU37" s="29">
        <f t="shared" si="26"/>
        <v>1.02</v>
      </c>
      <c r="AX37" s="4">
        <f t="shared" si="27"/>
        <v>0</v>
      </c>
      <c r="AY37" s="13" t="str">
        <f t="shared" si="28"/>
        <v/>
      </c>
      <c r="AZ37" s="4" t="str">
        <f t="shared" si="29"/>
        <v/>
      </c>
      <c r="BA37" s="13"/>
      <c r="BB37" s="2">
        <v>6.5</v>
      </c>
      <c r="BC37" s="29">
        <f t="shared" si="30"/>
        <v>19.5</v>
      </c>
      <c r="BD37" s="29">
        <f t="shared" si="31"/>
        <v>1.11</v>
      </c>
      <c r="BG37" s="4">
        <f t="shared" si="32"/>
        <v>0</v>
      </c>
      <c r="BH37" s="13" t="str">
        <f t="shared" si="33"/>
        <v/>
      </c>
      <c r="BI37" s="4" t="str">
        <f t="shared" si="34"/>
        <v/>
      </c>
      <c r="BJ37" s="13"/>
      <c r="BK37" s="2">
        <v>6.5</v>
      </c>
      <c r="BL37" s="29">
        <f t="shared" si="35"/>
        <v>19.5</v>
      </c>
      <c r="BM37" s="29">
        <f t="shared" si="36"/>
        <v>1.08</v>
      </c>
      <c r="BP37" s="4">
        <f t="shared" si="37"/>
        <v>0</v>
      </c>
      <c r="BQ37" s="13" t="str">
        <f t="shared" si="38"/>
        <v/>
      </c>
      <c r="BR37" s="4" t="str">
        <f t="shared" si="39"/>
        <v/>
      </c>
      <c r="BS37" s="13"/>
      <c r="BT37" s="27">
        <v>6.5</v>
      </c>
      <c r="BU37" s="29">
        <f t="shared" si="40"/>
        <v>19.5</v>
      </c>
      <c r="BV37" s="29">
        <f t="shared" si="41"/>
        <v>1.02</v>
      </c>
      <c r="BW37" s="15"/>
      <c r="BX37" s="15"/>
      <c r="BY37" s="29">
        <f t="shared" si="42"/>
        <v>0</v>
      </c>
      <c r="BZ37" s="25" t="str">
        <f t="shared" si="43"/>
        <v/>
      </c>
      <c r="CA37" s="4" t="str">
        <f t="shared" si="44"/>
        <v/>
      </c>
      <c r="CB37" s="25"/>
      <c r="CC37" s="2">
        <v>-8.5</v>
      </c>
      <c r="CD37" s="29">
        <f t="shared" si="45"/>
        <v>-25.5</v>
      </c>
      <c r="CE37" s="29">
        <f t="shared" si="46"/>
        <v>2.01</v>
      </c>
      <c r="CH37" s="4">
        <f t="shared" si="47"/>
        <v>0</v>
      </c>
      <c r="CI37" s="13">
        <f t="shared" si="48"/>
        <v>0</v>
      </c>
      <c r="CK37" s="13"/>
    </row>
    <row r="38">
      <c r="A38" s="2">
        <v>7.0</v>
      </c>
      <c r="B38" s="4">
        <f t="shared" si="1"/>
        <v>21</v>
      </c>
      <c r="C38" s="4">
        <f t="shared" si="2"/>
        <v>0.99</v>
      </c>
      <c r="D38" s="4">
        <f>149+13/16</f>
        <v>149.8125</v>
      </c>
      <c r="E38" s="2">
        <f>154+3/16</f>
        <v>154.1875</v>
      </c>
      <c r="F38" s="4">
        <f t="shared" si="3"/>
        <v>4.375</v>
      </c>
      <c r="G38" s="13">
        <f t="shared" si="4"/>
        <v>0.9860132972</v>
      </c>
      <c r="H38" s="4">
        <f t="shared" si="5"/>
        <v>0</v>
      </c>
      <c r="J38" s="2">
        <v>7.0</v>
      </c>
      <c r="K38" s="4">
        <f t="shared" si="6"/>
        <v>21</v>
      </c>
      <c r="L38" s="4">
        <f t="shared" si="7"/>
        <v>1.11</v>
      </c>
      <c r="M38" s="4">
        <f>149+13/16+1/32</f>
        <v>149.84375</v>
      </c>
      <c r="N38" s="4">
        <f>154+3/16</f>
        <v>154.1875</v>
      </c>
      <c r="O38" s="4">
        <f t="shared" si="8"/>
        <v>4.34375</v>
      </c>
      <c r="P38" s="13">
        <f t="shared" si="9"/>
        <v>0.9928824718</v>
      </c>
      <c r="Q38" s="4">
        <f t="shared" si="10"/>
        <v>0</v>
      </c>
      <c r="S38" s="2">
        <v>7.0</v>
      </c>
      <c r="T38" s="29">
        <f t="shared" si="11"/>
        <v>21</v>
      </c>
      <c r="U38" s="29">
        <f t="shared" si="12"/>
        <v>1.05</v>
      </c>
      <c r="V38" s="4">
        <f>149.75+1/32</f>
        <v>149.78125</v>
      </c>
      <c r="W38" s="4">
        <f>154.25-1/32</f>
        <v>154.21875</v>
      </c>
      <c r="X38" s="4">
        <f t="shared" si="13"/>
        <v>4.4375</v>
      </c>
      <c r="Y38" s="13">
        <f t="shared" si="14"/>
        <v>0.993031274</v>
      </c>
      <c r="AA38" s="2">
        <v>7.0</v>
      </c>
      <c r="AB38" s="29">
        <f t="shared" si="15"/>
        <v>21</v>
      </c>
      <c r="AC38" s="29">
        <f t="shared" si="16"/>
        <v>1.05</v>
      </c>
      <c r="AD38" s="4">
        <f>149.75+1/32</f>
        <v>149.78125</v>
      </c>
      <c r="AE38" s="4">
        <f>154.25-1/32</f>
        <v>154.21875</v>
      </c>
      <c r="AF38" s="4">
        <f t="shared" si="17"/>
        <v>4.4375</v>
      </c>
      <c r="AG38" s="13">
        <f t="shared" si="18"/>
        <v>0.993031274</v>
      </c>
      <c r="AH38" s="4">
        <f t="shared" si="19"/>
        <v>0</v>
      </c>
      <c r="AJ38" s="2">
        <v>7.0</v>
      </c>
      <c r="AK38" s="29">
        <f t="shared" si="20"/>
        <v>21</v>
      </c>
      <c r="AL38" s="29">
        <f t="shared" si="21"/>
        <v>1.05</v>
      </c>
      <c r="AM38" s="4">
        <f>149.75+1/32</f>
        <v>149.78125</v>
      </c>
      <c r="AN38" s="4">
        <f>154.25-1/32</f>
        <v>154.21875</v>
      </c>
      <c r="AO38" s="4">
        <f t="shared" si="22"/>
        <v>4.4375</v>
      </c>
      <c r="AP38" s="13">
        <f t="shared" si="23"/>
        <v>0.993031274</v>
      </c>
      <c r="AQ38" s="4">
        <f t="shared" si="24"/>
        <v>0</v>
      </c>
      <c r="AR38" s="13"/>
      <c r="AS38" s="2">
        <v>7.0</v>
      </c>
      <c r="AT38" s="29">
        <f t="shared" si="25"/>
        <v>21</v>
      </c>
      <c r="AU38" s="29">
        <f t="shared" si="26"/>
        <v>0.99</v>
      </c>
      <c r="AV38" s="4">
        <f>149.75+1/32</f>
        <v>149.78125</v>
      </c>
      <c r="AW38" s="4">
        <f>154.25-1/32</f>
        <v>154.21875</v>
      </c>
      <c r="AX38" s="4">
        <f t="shared" si="27"/>
        <v>4.4375</v>
      </c>
      <c r="AY38" s="13">
        <f t="shared" si="28"/>
        <v>0.993031274</v>
      </c>
      <c r="AZ38" s="4">
        <f t="shared" si="29"/>
        <v>0</v>
      </c>
      <c r="BA38" s="13"/>
      <c r="BB38" s="2">
        <v>7.0</v>
      </c>
      <c r="BC38" s="29">
        <f t="shared" si="30"/>
        <v>21</v>
      </c>
      <c r="BD38" s="29">
        <f t="shared" si="31"/>
        <v>1.08</v>
      </c>
      <c r="BE38" s="4">
        <f>149.75+1/32</f>
        <v>149.78125</v>
      </c>
      <c r="BF38" s="4">
        <f>154.25-1/32</f>
        <v>154.21875</v>
      </c>
      <c r="BG38" s="4">
        <f t="shared" si="32"/>
        <v>4.4375</v>
      </c>
      <c r="BH38" s="13">
        <f t="shared" si="33"/>
        <v>0.993031274</v>
      </c>
      <c r="BI38" s="4">
        <f t="shared" si="34"/>
        <v>0</v>
      </c>
      <c r="BJ38" s="13"/>
      <c r="BK38" s="2">
        <v>7.0</v>
      </c>
      <c r="BL38" s="29">
        <f t="shared" si="35"/>
        <v>21</v>
      </c>
      <c r="BM38" s="29">
        <f t="shared" si="36"/>
        <v>1.05</v>
      </c>
      <c r="BN38" s="4">
        <f>149.75+1/32</f>
        <v>149.78125</v>
      </c>
      <c r="BO38" s="4">
        <f>154.25-1/32</f>
        <v>154.21875</v>
      </c>
      <c r="BP38" s="4">
        <f t="shared" si="37"/>
        <v>4.4375</v>
      </c>
      <c r="BQ38" s="13">
        <f t="shared" si="38"/>
        <v>0.993031274</v>
      </c>
      <c r="BR38" s="4">
        <f t="shared" si="39"/>
        <v>0</v>
      </c>
      <c r="BS38" s="13"/>
      <c r="BT38" s="27">
        <v>7.0</v>
      </c>
      <c r="BU38" s="29">
        <f t="shared" si="40"/>
        <v>21</v>
      </c>
      <c r="BV38" s="29">
        <f t="shared" si="41"/>
        <v>0.99</v>
      </c>
      <c r="BW38" s="15">
        <f>149+13/16</f>
        <v>149.8125</v>
      </c>
      <c r="BX38" s="15">
        <f>154+3/16</f>
        <v>154.1875</v>
      </c>
      <c r="BY38" s="29">
        <f t="shared" si="42"/>
        <v>4.375</v>
      </c>
      <c r="BZ38" s="25">
        <f t="shared" si="43"/>
        <v>0.9860132972</v>
      </c>
      <c r="CA38" s="4">
        <f t="shared" si="44"/>
        <v>0</v>
      </c>
      <c r="CB38" s="25"/>
      <c r="CC38" s="2">
        <v>-8.0</v>
      </c>
      <c r="CD38" s="29">
        <f t="shared" si="45"/>
        <v>-24</v>
      </c>
      <c r="CE38" s="29">
        <f t="shared" si="46"/>
        <v>1.98</v>
      </c>
      <c r="CF38" s="2">
        <v>149.75</v>
      </c>
      <c r="CG38" s="2">
        <v>154.25</v>
      </c>
      <c r="CH38" s="4">
        <f t="shared" si="47"/>
        <v>4.5</v>
      </c>
      <c r="CI38" s="13">
        <f t="shared" si="48"/>
        <v>1</v>
      </c>
      <c r="CK38" s="13"/>
    </row>
    <row r="39">
      <c r="A39" s="2">
        <v>7.5</v>
      </c>
      <c r="B39" s="4">
        <f t="shared" si="1"/>
        <v>22.5</v>
      </c>
      <c r="C39" s="4">
        <f t="shared" si="2"/>
        <v>0.96</v>
      </c>
      <c r="F39" s="4">
        <f t="shared" si="3"/>
        <v>0</v>
      </c>
      <c r="G39" s="13" t="str">
        <f t="shared" si="4"/>
        <v/>
      </c>
      <c r="H39" s="4" t="str">
        <f t="shared" si="5"/>
        <v/>
      </c>
      <c r="J39" s="2">
        <v>7.5</v>
      </c>
      <c r="K39" s="4">
        <f t="shared" si="6"/>
        <v>22.5</v>
      </c>
      <c r="L39" s="4">
        <f t="shared" si="7"/>
        <v>1.08</v>
      </c>
      <c r="O39" s="4">
        <f t="shared" si="8"/>
        <v>0</v>
      </c>
      <c r="P39" s="13" t="str">
        <f t="shared" si="9"/>
        <v/>
      </c>
      <c r="Q39" s="4" t="str">
        <f t="shared" si="10"/>
        <v/>
      </c>
      <c r="S39" s="2">
        <v>7.5</v>
      </c>
      <c r="T39" s="29">
        <f t="shared" si="11"/>
        <v>22.5</v>
      </c>
      <c r="U39" s="29">
        <f t="shared" si="12"/>
        <v>1.02</v>
      </c>
      <c r="X39" s="4">
        <f t="shared" si="13"/>
        <v>0</v>
      </c>
      <c r="Y39" s="13" t="str">
        <f t="shared" si="14"/>
        <v/>
      </c>
      <c r="AA39" s="2">
        <v>7.5</v>
      </c>
      <c r="AB39" s="29">
        <f t="shared" si="15"/>
        <v>22.5</v>
      </c>
      <c r="AC39" s="29">
        <f t="shared" si="16"/>
        <v>1.02</v>
      </c>
      <c r="AF39" s="4">
        <f t="shared" si="17"/>
        <v>0</v>
      </c>
      <c r="AG39" s="13" t="str">
        <f t="shared" si="18"/>
        <v/>
      </c>
      <c r="AH39" s="4" t="str">
        <f t="shared" si="19"/>
        <v/>
      </c>
      <c r="AJ39" s="2">
        <v>7.5</v>
      </c>
      <c r="AK39" s="29">
        <f t="shared" si="20"/>
        <v>22.5</v>
      </c>
      <c r="AL39" s="29">
        <f t="shared" si="21"/>
        <v>1.02</v>
      </c>
      <c r="AO39" s="4">
        <f t="shared" si="22"/>
        <v>0</v>
      </c>
      <c r="AP39" s="13" t="str">
        <f t="shared" si="23"/>
        <v/>
      </c>
      <c r="AQ39" s="4" t="str">
        <f t="shared" si="24"/>
        <v/>
      </c>
      <c r="AR39" s="13"/>
      <c r="AS39" s="2">
        <v>7.5</v>
      </c>
      <c r="AT39" s="29">
        <f t="shared" si="25"/>
        <v>22.5</v>
      </c>
      <c r="AU39" s="29">
        <f t="shared" si="26"/>
        <v>0.96</v>
      </c>
      <c r="AX39" s="4">
        <f t="shared" si="27"/>
        <v>0</v>
      </c>
      <c r="AY39" s="13" t="str">
        <f t="shared" si="28"/>
        <v/>
      </c>
      <c r="AZ39" s="4" t="str">
        <f t="shared" si="29"/>
        <v/>
      </c>
      <c r="BA39" s="13"/>
      <c r="BB39" s="2">
        <v>7.5</v>
      </c>
      <c r="BC39" s="29">
        <f t="shared" si="30"/>
        <v>22.5</v>
      </c>
      <c r="BD39" s="29">
        <f t="shared" si="31"/>
        <v>1.05</v>
      </c>
      <c r="BG39" s="4">
        <f t="shared" si="32"/>
        <v>0</v>
      </c>
      <c r="BH39" s="13" t="str">
        <f t="shared" si="33"/>
        <v/>
      </c>
      <c r="BI39" s="4" t="str">
        <f t="shared" si="34"/>
        <v/>
      </c>
      <c r="BJ39" s="13"/>
      <c r="BK39" s="2">
        <v>7.5</v>
      </c>
      <c r="BL39" s="29">
        <f t="shared" si="35"/>
        <v>22.5</v>
      </c>
      <c r="BM39" s="29">
        <f t="shared" si="36"/>
        <v>1.02</v>
      </c>
      <c r="BP39" s="4">
        <f t="shared" si="37"/>
        <v>0</v>
      </c>
      <c r="BQ39" s="13" t="str">
        <f t="shared" si="38"/>
        <v/>
      </c>
      <c r="BR39" s="4" t="str">
        <f t="shared" si="39"/>
        <v/>
      </c>
      <c r="BS39" s="13"/>
      <c r="BT39" s="27">
        <v>7.5</v>
      </c>
      <c r="BU39" s="29">
        <f t="shared" si="40"/>
        <v>22.5</v>
      </c>
      <c r="BV39" s="29">
        <f t="shared" si="41"/>
        <v>0.96</v>
      </c>
      <c r="BW39" s="15"/>
      <c r="BX39" s="15"/>
      <c r="BY39" s="29">
        <f t="shared" si="42"/>
        <v>0</v>
      </c>
      <c r="BZ39" s="25" t="str">
        <f t="shared" si="43"/>
        <v/>
      </c>
      <c r="CA39" s="4" t="str">
        <f t="shared" si="44"/>
        <v/>
      </c>
      <c r="CB39" s="25"/>
      <c r="CC39" s="2">
        <v>-7.5</v>
      </c>
      <c r="CD39" s="29">
        <f t="shared" si="45"/>
        <v>-22.5</v>
      </c>
      <c r="CE39" s="29">
        <f t="shared" si="46"/>
        <v>1.95</v>
      </c>
      <c r="CH39" s="4">
        <f t="shared" si="47"/>
        <v>0</v>
      </c>
      <c r="CI39" s="13">
        <f t="shared" si="48"/>
        <v>0</v>
      </c>
      <c r="CK39" s="13"/>
    </row>
    <row r="40">
      <c r="A40" s="2">
        <v>8.0</v>
      </c>
      <c r="B40" s="4">
        <f t="shared" si="1"/>
        <v>24</v>
      </c>
      <c r="C40" s="4">
        <f t="shared" si="2"/>
        <v>0.93</v>
      </c>
      <c r="D40" s="4">
        <f>149+13/16</f>
        <v>149.8125</v>
      </c>
      <c r="E40" s="2">
        <f>154+3/16</f>
        <v>154.1875</v>
      </c>
      <c r="F40" s="4">
        <f t="shared" si="3"/>
        <v>4.375</v>
      </c>
      <c r="G40" s="13">
        <f t="shared" si="4"/>
        <v>0.9860132972</v>
      </c>
      <c r="H40" s="4">
        <f t="shared" si="5"/>
        <v>0</v>
      </c>
      <c r="J40" s="2">
        <v>8.0</v>
      </c>
      <c r="K40" s="4">
        <f t="shared" si="6"/>
        <v>24</v>
      </c>
      <c r="L40" s="4">
        <f t="shared" si="7"/>
        <v>1.05</v>
      </c>
      <c r="M40" s="4">
        <f>149+13/16+1/32</f>
        <v>149.84375</v>
      </c>
      <c r="N40" s="4">
        <f>154+3/16</f>
        <v>154.1875</v>
      </c>
      <c r="O40" s="4">
        <f t="shared" si="8"/>
        <v>4.34375</v>
      </c>
      <c r="P40" s="13">
        <f t="shared" si="9"/>
        <v>0.9928824718</v>
      </c>
      <c r="Q40" s="4">
        <f t="shared" si="10"/>
        <v>0</v>
      </c>
      <c r="S40" s="2">
        <v>8.0</v>
      </c>
      <c r="T40" s="29">
        <f t="shared" si="11"/>
        <v>24</v>
      </c>
      <c r="U40" s="29">
        <f t="shared" si="12"/>
        <v>0.99</v>
      </c>
      <c r="V40" s="4">
        <f>149.75+1/32</f>
        <v>149.78125</v>
      </c>
      <c r="W40" s="4">
        <f>154.25-1/32</f>
        <v>154.21875</v>
      </c>
      <c r="X40" s="4">
        <f t="shared" si="13"/>
        <v>4.4375</v>
      </c>
      <c r="Y40" s="13">
        <f t="shared" si="14"/>
        <v>0.993031274</v>
      </c>
      <c r="AA40" s="2">
        <v>8.0</v>
      </c>
      <c r="AB40" s="29">
        <f t="shared" si="15"/>
        <v>24</v>
      </c>
      <c r="AC40" s="29">
        <f t="shared" si="16"/>
        <v>0.99</v>
      </c>
      <c r="AD40" s="4">
        <f>149.75+1/32</f>
        <v>149.78125</v>
      </c>
      <c r="AE40" s="4">
        <f>154.25-1/32</f>
        <v>154.21875</v>
      </c>
      <c r="AF40" s="4">
        <f t="shared" si="17"/>
        <v>4.4375</v>
      </c>
      <c r="AG40" s="13">
        <f t="shared" si="18"/>
        <v>0.993031274</v>
      </c>
      <c r="AH40" s="4">
        <f t="shared" si="19"/>
        <v>0</v>
      </c>
      <c r="AJ40" s="2">
        <v>8.0</v>
      </c>
      <c r="AK40" s="29">
        <f t="shared" si="20"/>
        <v>24</v>
      </c>
      <c r="AL40" s="29">
        <f t="shared" si="21"/>
        <v>0.99</v>
      </c>
      <c r="AM40" s="4">
        <f>149.75+1/32</f>
        <v>149.78125</v>
      </c>
      <c r="AN40" s="4">
        <f>154.25-1/32</f>
        <v>154.21875</v>
      </c>
      <c r="AO40" s="4">
        <f t="shared" si="22"/>
        <v>4.4375</v>
      </c>
      <c r="AP40" s="13">
        <f t="shared" si="23"/>
        <v>0.993031274</v>
      </c>
      <c r="AQ40" s="4">
        <f t="shared" si="24"/>
        <v>0</v>
      </c>
      <c r="AR40" s="13"/>
      <c r="AS40" s="2">
        <v>8.0</v>
      </c>
      <c r="AT40" s="29">
        <f t="shared" si="25"/>
        <v>24</v>
      </c>
      <c r="AU40" s="29">
        <f t="shared" si="26"/>
        <v>0.93</v>
      </c>
      <c r="AV40" s="4">
        <f>149.75+1/32</f>
        <v>149.78125</v>
      </c>
      <c r="AW40" s="4">
        <f>154.25-1/32</f>
        <v>154.21875</v>
      </c>
      <c r="AX40" s="4">
        <f t="shared" si="27"/>
        <v>4.4375</v>
      </c>
      <c r="AY40" s="13">
        <f t="shared" si="28"/>
        <v>0.993031274</v>
      </c>
      <c r="AZ40" s="4">
        <f t="shared" si="29"/>
        <v>0</v>
      </c>
      <c r="BA40" s="13"/>
      <c r="BB40" s="2">
        <v>8.0</v>
      </c>
      <c r="BC40" s="29">
        <f t="shared" si="30"/>
        <v>24</v>
      </c>
      <c r="BD40" s="29">
        <f t="shared" si="31"/>
        <v>1.02</v>
      </c>
      <c r="BE40" s="4">
        <f>149.75+1/32</f>
        <v>149.78125</v>
      </c>
      <c r="BF40" s="4">
        <f>154.25-1/32</f>
        <v>154.21875</v>
      </c>
      <c r="BG40" s="4">
        <f t="shared" si="32"/>
        <v>4.4375</v>
      </c>
      <c r="BH40" s="13">
        <f t="shared" si="33"/>
        <v>0.993031274</v>
      </c>
      <c r="BI40" s="4">
        <f t="shared" si="34"/>
        <v>0</v>
      </c>
      <c r="BJ40" s="13"/>
      <c r="BK40" s="2">
        <v>8.0</v>
      </c>
      <c r="BL40" s="29">
        <f t="shared" si="35"/>
        <v>24</v>
      </c>
      <c r="BM40" s="29">
        <f t="shared" si="36"/>
        <v>0.99</v>
      </c>
      <c r="BN40" s="4">
        <f>149+13/16</f>
        <v>149.8125</v>
      </c>
      <c r="BO40" s="4">
        <f>154+3/16</f>
        <v>154.1875</v>
      </c>
      <c r="BP40" s="4">
        <f t="shared" si="37"/>
        <v>4.375</v>
      </c>
      <c r="BQ40" s="13">
        <f t="shared" si="38"/>
        <v>0.9860132972</v>
      </c>
      <c r="BR40" s="4">
        <f t="shared" si="39"/>
        <v>0</v>
      </c>
      <c r="BS40" s="13"/>
      <c r="BT40" s="27">
        <v>8.0</v>
      </c>
      <c r="BU40" s="29">
        <f t="shared" si="40"/>
        <v>24</v>
      </c>
      <c r="BV40" s="29">
        <f t="shared" si="41"/>
        <v>0.93</v>
      </c>
      <c r="BW40" s="15">
        <f>149+13/16</f>
        <v>149.8125</v>
      </c>
      <c r="BX40" s="15">
        <f>154+3/16</f>
        <v>154.1875</v>
      </c>
      <c r="BY40" s="29">
        <f t="shared" si="42"/>
        <v>4.375</v>
      </c>
      <c r="BZ40" s="25">
        <f t="shared" si="43"/>
        <v>0.9860132972</v>
      </c>
      <c r="CA40" s="4">
        <f t="shared" si="44"/>
        <v>0</v>
      </c>
      <c r="CB40" s="25"/>
      <c r="CC40" s="2">
        <v>-7.0</v>
      </c>
      <c r="CD40" s="29">
        <f t="shared" si="45"/>
        <v>-21</v>
      </c>
      <c r="CE40" s="29">
        <f t="shared" si="46"/>
        <v>1.92</v>
      </c>
      <c r="CF40" s="2">
        <v>149.75</v>
      </c>
      <c r="CG40" s="2">
        <v>154.25</v>
      </c>
      <c r="CH40" s="4">
        <f t="shared" si="47"/>
        <v>4.5</v>
      </c>
      <c r="CI40" s="13">
        <f t="shared" si="48"/>
        <v>1</v>
      </c>
      <c r="CK40" s="13"/>
    </row>
    <row r="41">
      <c r="A41" s="2">
        <v>8.5</v>
      </c>
      <c r="B41" s="4">
        <f t="shared" si="1"/>
        <v>25.5</v>
      </c>
      <c r="C41" s="4">
        <f t="shared" si="2"/>
        <v>0.9</v>
      </c>
      <c r="F41" s="4">
        <f t="shared" si="3"/>
        <v>0</v>
      </c>
      <c r="G41" s="13" t="str">
        <f t="shared" si="4"/>
        <v/>
      </c>
      <c r="H41" s="4" t="str">
        <f t="shared" si="5"/>
        <v/>
      </c>
      <c r="J41" s="2">
        <v>8.5</v>
      </c>
      <c r="K41" s="4">
        <f t="shared" si="6"/>
        <v>25.5</v>
      </c>
      <c r="L41" s="4">
        <f t="shared" si="7"/>
        <v>1.02</v>
      </c>
      <c r="O41" s="4">
        <f t="shared" si="8"/>
        <v>0</v>
      </c>
      <c r="P41" s="13" t="str">
        <f t="shared" si="9"/>
        <v/>
      </c>
      <c r="Q41" s="4" t="str">
        <f t="shared" si="10"/>
        <v/>
      </c>
      <c r="S41" s="2">
        <v>8.5</v>
      </c>
      <c r="T41" s="29">
        <f t="shared" si="11"/>
        <v>25.5</v>
      </c>
      <c r="U41" s="29">
        <f t="shared" si="12"/>
        <v>0.96</v>
      </c>
      <c r="X41" s="4">
        <f t="shared" si="13"/>
        <v>0</v>
      </c>
      <c r="Y41" s="13" t="str">
        <f t="shared" si="14"/>
        <v/>
      </c>
      <c r="AA41" s="2">
        <v>8.5</v>
      </c>
      <c r="AB41" s="29">
        <f t="shared" si="15"/>
        <v>25.5</v>
      </c>
      <c r="AC41" s="29">
        <f t="shared" si="16"/>
        <v>0.96</v>
      </c>
      <c r="AF41" s="4">
        <f t="shared" si="17"/>
        <v>0</v>
      </c>
      <c r="AG41" s="13" t="str">
        <f t="shared" si="18"/>
        <v/>
      </c>
      <c r="AH41" s="4" t="str">
        <f t="shared" si="19"/>
        <v/>
      </c>
      <c r="AJ41" s="2">
        <v>8.5</v>
      </c>
      <c r="AK41" s="29">
        <f t="shared" si="20"/>
        <v>25.5</v>
      </c>
      <c r="AL41" s="29">
        <f t="shared" si="21"/>
        <v>0.96</v>
      </c>
      <c r="AO41" s="4">
        <f t="shared" si="22"/>
        <v>0</v>
      </c>
      <c r="AP41" s="13" t="str">
        <f t="shared" si="23"/>
        <v/>
      </c>
      <c r="AQ41" s="4" t="str">
        <f t="shared" si="24"/>
        <v/>
      </c>
      <c r="AR41" s="13"/>
      <c r="AS41" s="2">
        <v>8.5</v>
      </c>
      <c r="AT41" s="29">
        <f t="shared" si="25"/>
        <v>25.5</v>
      </c>
      <c r="AU41" s="29">
        <f t="shared" si="26"/>
        <v>0.9</v>
      </c>
      <c r="AX41" s="4">
        <f t="shared" si="27"/>
        <v>0</v>
      </c>
      <c r="AY41" s="13" t="str">
        <f t="shared" si="28"/>
        <v/>
      </c>
      <c r="AZ41" s="4" t="str">
        <f t="shared" si="29"/>
        <v/>
      </c>
      <c r="BA41" s="13"/>
      <c r="BB41" s="2">
        <v>8.5</v>
      </c>
      <c r="BC41" s="29">
        <f t="shared" si="30"/>
        <v>25.5</v>
      </c>
      <c r="BD41" s="29">
        <f t="shared" si="31"/>
        <v>0.99</v>
      </c>
      <c r="BG41" s="4">
        <f t="shared" si="32"/>
        <v>0</v>
      </c>
      <c r="BH41" s="13" t="str">
        <f t="shared" si="33"/>
        <v/>
      </c>
      <c r="BI41" s="4" t="str">
        <f t="shared" si="34"/>
        <v/>
      </c>
      <c r="BJ41" s="13"/>
      <c r="BK41" s="2">
        <v>8.5</v>
      </c>
      <c r="BL41" s="29">
        <f t="shared" si="35"/>
        <v>25.5</v>
      </c>
      <c r="BM41" s="29">
        <f t="shared" si="36"/>
        <v>0.96</v>
      </c>
      <c r="BP41" s="4">
        <f t="shared" si="37"/>
        <v>0</v>
      </c>
      <c r="BQ41" s="13" t="str">
        <f t="shared" si="38"/>
        <v/>
      </c>
      <c r="BR41" s="4" t="str">
        <f t="shared" si="39"/>
        <v/>
      </c>
      <c r="BS41" s="13"/>
      <c r="BT41" s="27">
        <v>8.5</v>
      </c>
      <c r="BU41" s="29">
        <f t="shared" si="40"/>
        <v>25.5</v>
      </c>
      <c r="BV41" s="29">
        <f t="shared" si="41"/>
        <v>0.9</v>
      </c>
      <c r="BW41" s="15"/>
      <c r="BX41" s="15"/>
      <c r="BY41" s="29">
        <f t="shared" si="42"/>
        <v>0</v>
      </c>
      <c r="BZ41" s="25" t="str">
        <f t="shared" si="43"/>
        <v/>
      </c>
      <c r="CA41" s="4" t="str">
        <f t="shared" si="44"/>
        <v/>
      </c>
      <c r="CB41" s="25"/>
      <c r="CC41" s="2">
        <v>-6.5</v>
      </c>
      <c r="CD41" s="29">
        <f t="shared" si="45"/>
        <v>-19.5</v>
      </c>
      <c r="CE41" s="29">
        <f t="shared" si="46"/>
        <v>1.89</v>
      </c>
      <c r="CH41" s="4">
        <f t="shared" si="47"/>
        <v>0</v>
      </c>
      <c r="CI41" s="13">
        <f t="shared" si="48"/>
        <v>0</v>
      </c>
      <c r="CK41" s="13"/>
    </row>
    <row r="42">
      <c r="A42" s="2">
        <v>9.0</v>
      </c>
      <c r="B42" s="4">
        <f t="shared" si="1"/>
        <v>27</v>
      </c>
      <c r="C42" s="4">
        <f t="shared" si="2"/>
        <v>0.87</v>
      </c>
      <c r="D42" s="4">
        <f>149+13/16</f>
        <v>149.8125</v>
      </c>
      <c r="E42" s="2">
        <f>154+3/16</f>
        <v>154.1875</v>
      </c>
      <c r="F42" s="4">
        <f t="shared" si="3"/>
        <v>4.375</v>
      </c>
      <c r="G42" s="13">
        <f t="shared" si="4"/>
        <v>0.9860132972</v>
      </c>
      <c r="H42" s="4">
        <f t="shared" si="5"/>
        <v>0</v>
      </c>
      <c r="J42" s="2">
        <v>9.0</v>
      </c>
      <c r="K42" s="4">
        <f t="shared" si="6"/>
        <v>27</v>
      </c>
      <c r="L42" s="4">
        <f t="shared" si="7"/>
        <v>0.99</v>
      </c>
      <c r="M42" s="4">
        <f>149+13/16+1/32</f>
        <v>149.84375</v>
      </c>
      <c r="N42" s="4">
        <f>154+3/16</f>
        <v>154.1875</v>
      </c>
      <c r="O42" s="4">
        <f t="shared" si="8"/>
        <v>4.34375</v>
      </c>
      <c r="P42" s="13">
        <f t="shared" si="9"/>
        <v>0.9928824718</v>
      </c>
      <c r="Q42" s="4">
        <f t="shared" si="10"/>
        <v>0</v>
      </c>
      <c r="S42" s="2">
        <v>9.0</v>
      </c>
      <c r="T42" s="29">
        <f t="shared" si="11"/>
        <v>27</v>
      </c>
      <c r="U42" s="29">
        <f t="shared" si="12"/>
        <v>0.93</v>
      </c>
      <c r="V42" s="4">
        <f>149.75+1/32</f>
        <v>149.78125</v>
      </c>
      <c r="W42" s="4">
        <f>154.25-1/32</f>
        <v>154.21875</v>
      </c>
      <c r="X42" s="4">
        <f t="shared" si="13"/>
        <v>4.4375</v>
      </c>
      <c r="Y42" s="13">
        <f t="shared" si="14"/>
        <v>0.993031274</v>
      </c>
      <c r="AA42" s="2">
        <v>9.0</v>
      </c>
      <c r="AB42" s="29">
        <f t="shared" si="15"/>
        <v>27</v>
      </c>
      <c r="AC42" s="29">
        <f t="shared" si="16"/>
        <v>0.93</v>
      </c>
      <c r="AD42" s="4">
        <f>149.75+1/32</f>
        <v>149.78125</v>
      </c>
      <c r="AE42" s="4">
        <f>154.25-1/32</f>
        <v>154.21875</v>
      </c>
      <c r="AF42" s="4">
        <f t="shared" si="17"/>
        <v>4.4375</v>
      </c>
      <c r="AG42" s="13">
        <f t="shared" si="18"/>
        <v>0.993031274</v>
      </c>
      <c r="AH42" s="4">
        <f t="shared" si="19"/>
        <v>0</v>
      </c>
      <c r="AJ42" s="2">
        <v>9.0</v>
      </c>
      <c r="AK42" s="29">
        <f t="shared" si="20"/>
        <v>27</v>
      </c>
      <c r="AL42" s="29">
        <f t="shared" si="21"/>
        <v>0.93</v>
      </c>
      <c r="AM42" s="4">
        <f>149.75+1/32</f>
        <v>149.78125</v>
      </c>
      <c r="AN42" s="4">
        <f>154.25-1/32</f>
        <v>154.21875</v>
      </c>
      <c r="AO42" s="4">
        <f t="shared" si="22"/>
        <v>4.4375</v>
      </c>
      <c r="AP42" s="13">
        <f t="shared" si="23"/>
        <v>0.993031274</v>
      </c>
      <c r="AQ42" s="4">
        <f t="shared" si="24"/>
        <v>0</v>
      </c>
      <c r="AR42" s="13"/>
      <c r="AS42" s="2">
        <v>9.0</v>
      </c>
      <c r="AT42" s="29">
        <f t="shared" si="25"/>
        <v>27</v>
      </c>
      <c r="AU42" s="29">
        <f t="shared" si="26"/>
        <v>0.87</v>
      </c>
      <c r="AV42" s="4">
        <f>149.75+1/32</f>
        <v>149.78125</v>
      </c>
      <c r="AW42" s="4">
        <f>154.25-1/32</f>
        <v>154.21875</v>
      </c>
      <c r="AX42" s="4">
        <f t="shared" si="27"/>
        <v>4.4375</v>
      </c>
      <c r="AY42" s="13">
        <f t="shared" si="28"/>
        <v>0.993031274</v>
      </c>
      <c r="AZ42" s="4">
        <f t="shared" si="29"/>
        <v>0</v>
      </c>
      <c r="BA42" s="13"/>
      <c r="BB42" s="2">
        <v>9.0</v>
      </c>
      <c r="BC42" s="29">
        <f t="shared" si="30"/>
        <v>27</v>
      </c>
      <c r="BD42" s="29">
        <f t="shared" si="31"/>
        <v>0.96</v>
      </c>
      <c r="BE42" s="4">
        <f>149.75+1/32</f>
        <v>149.78125</v>
      </c>
      <c r="BF42" s="4">
        <f>154.25-1/32</f>
        <v>154.21875</v>
      </c>
      <c r="BG42" s="4">
        <f t="shared" si="32"/>
        <v>4.4375</v>
      </c>
      <c r="BH42" s="13">
        <f t="shared" si="33"/>
        <v>0.993031274</v>
      </c>
      <c r="BI42" s="4">
        <f t="shared" si="34"/>
        <v>0</v>
      </c>
      <c r="BJ42" s="13"/>
      <c r="BK42" s="2">
        <v>9.0</v>
      </c>
      <c r="BL42" s="29">
        <f t="shared" si="35"/>
        <v>27</v>
      </c>
      <c r="BM42" s="29">
        <f t="shared" si="36"/>
        <v>0.93</v>
      </c>
      <c r="BN42" s="4">
        <f>149+13/16</f>
        <v>149.8125</v>
      </c>
      <c r="BO42" s="4">
        <f>154+3/16</f>
        <v>154.1875</v>
      </c>
      <c r="BP42" s="4">
        <f t="shared" si="37"/>
        <v>4.375</v>
      </c>
      <c r="BQ42" s="13">
        <f t="shared" si="38"/>
        <v>0.9860132972</v>
      </c>
      <c r="BR42" s="4">
        <f t="shared" si="39"/>
        <v>0</v>
      </c>
      <c r="BS42" s="13"/>
      <c r="BT42" s="27">
        <v>9.0</v>
      </c>
      <c r="BU42" s="29">
        <f t="shared" si="40"/>
        <v>27</v>
      </c>
      <c r="BV42" s="29">
        <f t="shared" si="41"/>
        <v>0.87</v>
      </c>
      <c r="BW42" s="15">
        <f>149.875-1/32</f>
        <v>149.84375</v>
      </c>
      <c r="BX42" s="15">
        <f>154.125+1/32</f>
        <v>154.15625</v>
      </c>
      <c r="BY42" s="29">
        <f t="shared" si="42"/>
        <v>4.3125</v>
      </c>
      <c r="BZ42" s="25">
        <f t="shared" si="43"/>
        <v>0.9789450104</v>
      </c>
      <c r="CA42" s="4">
        <f t="shared" si="44"/>
        <v>0.003857758689</v>
      </c>
      <c r="CB42" s="25"/>
      <c r="CC42" s="2">
        <v>-6.0</v>
      </c>
      <c r="CD42" s="29">
        <f t="shared" si="45"/>
        <v>-18</v>
      </c>
      <c r="CE42" s="29">
        <f t="shared" si="46"/>
        <v>1.86</v>
      </c>
      <c r="CF42" s="2">
        <v>149.75</v>
      </c>
      <c r="CG42" s="2">
        <v>154.25</v>
      </c>
      <c r="CH42" s="4">
        <f t="shared" si="47"/>
        <v>4.5</v>
      </c>
      <c r="CI42" s="13">
        <f t="shared" si="48"/>
        <v>1</v>
      </c>
      <c r="CK42" s="13"/>
    </row>
    <row r="43">
      <c r="A43" s="2">
        <v>9.5</v>
      </c>
      <c r="B43" s="4">
        <f t="shared" si="1"/>
        <v>28.5</v>
      </c>
      <c r="C43" s="4">
        <f t="shared" si="2"/>
        <v>0.84</v>
      </c>
      <c r="F43" s="4">
        <f t="shared" si="3"/>
        <v>0</v>
      </c>
      <c r="G43" s="13" t="str">
        <f t="shared" si="4"/>
        <v/>
      </c>
      <c r="H43" s="4" t="str">
        <f t="shared" si="5"/>
        <v/>
      </c>
      <c r="J43" s="2">
        <v>9.5</v>
      </c>
      <c r="K43" s="4">
        <f t="shared" si="6"/>
        <v>28.5</v>
      </c>
      <c r="L43" s="4">
        <f t="shared" si="7"/>
        <v>0.96</v>
      </c>
      <c r="O43" s="4">
        <f t="shared" si="8"/>
        <v>0</v>
      </c>
      <c r="P43" s="13" t="str">
        <f t="shared" si="9"/>
        <v/>
      </c>
      <c r="Q43" s="4" t="str">
        <f t="shared" si="10"/>
        <v/>
      </c>
      <c r="S43" s="2">
        <v>9.5</v>
      </c>
      <c r="T43" s="29">
        <f t="shared" si="11"/>
        <v>28.5</v>
      </c>
      <c r="U43" s="29">
        <f t="shared" si="12"/>
        <v>0.9</v>
      </c>
      <c r="X43" s="4">
        <f t="shared" si="13"/>
        <v>0</v>
      </c>
      <c r="Y43" s="13" t="str">
        <f t="shared" si="14"/>
        <v/>
      </c>
      <c r="AA43" s="2">
        <v>9.5</v>
      </c>
      <c r="AB43" s="29">
        <f t="shared" si="15"/>
        <v>28.5</v>
      </c>
      <c r="AC43" s="29">
        <f t="shared" si="16"/>
        <v>0.9</v>
      </c>
      <c r="AF43" s="4">
        <f t="shared" si="17"/>
        <v>0</v>
      </c>
      <c r="AG43" s="13" t="str">
        <f t="shared" si="18"/>
        <v/>
      </c>
      <c r="AH43" s="4" t="str">
        <f t="shared" si="19"/>
        <v/>
      </c>
      <c r="AJ43" s="2">
        <v>9.5</v>
      </c>
      <c r="AK43" s="29">
        <f t="shared" si="20"/>
        <v>28.5</v>
      </c>
      <c r="AL43" s="29">
        <f t="shared" si="21"/>
        <v>0.9</v>
      </c>
      <c r="AO43" s="4">
        <f t="shared" si="22"/>
        <v>0</v>
      </c>
      <c r="AP43" s="13" t="str">
        <f t="shared" si="23"/>
        <v/>
      </c>
      <c r="AQ43" s="4" t="str">
        <f t="shared" si="24"/>
        <v/>
      </c>
      <c r="AR43" s="13"/>
      <c r="AS43" s="2">
        <v>9.5</v>
      </c>
      <c r="AT43" s="29">
        <f t="shared" si="25"/>
        <v>28.5</v>
      </c>
      <c r="AU43" s="29">
        <f t="shared" si="26"/>
        <v>0.84</v>
      </c>
      <c r="AX43" s="4">
        <f t="shared" si="27"/>
        <v>0</v>
      </c>
      <c r="AY43" s="13" t="str">
        <f t="shared" si="28"/>
        <v/>
      </c>
      <c r="AZ43" s="4" t="str">
        <f t="shared" si="29"/>
        <v/>
      </c>
      <c r="BA43" s="13"/>
      <c r="BB43" s="2">
        <v>9.5</v>
      </c>
      <c r="BC43" s="29">
        <f t="shared" si="30"/>
        <v>28.5</v>
      </c>
      <c r="BD43" s="29">
        <f t="shared" si="31"/>
        <v>0.93</v>
      </c>
      <c r="BG43" s="4">
        <f t="shared" si="32"/>
        <v>0</v>
      </c>
      <c r="BH43" s="13" t="str">
        <f t="shared" si="33"/>
        <v/>
      </c>
      <c r="BI43" s="4" t="str">
        <f t="shared" si="34"/>
        <v/>
      </c>
      <c r="BJ43" s="13"/>
      <c r="BK43" s="2">
        <v>9.5</v>
      </c>
      <c r="BL43" s="29">
        <f t="shared" si="35"/>
        <v>28.5</v>
      </c>
      <c r="BM43" s="29">
        <f t="shared" si="36"/>
        <v>0.9</v>
      </c>
      <c r="BP43" s="4">
        <f t="shared" si="37"/>
        <v>0</v>
      </c>
      <c r="BQ43" s="13" t="str">
        <f t="shared" si="38"/>
        <v/>
      </c>
      <c r="BR43" s="4" t="str">
        <f t="shared" si="39"/>
        <v/>
      </c>
      <c r="BS43" s="13"/>
      <c r="BT43" s="27">
        <v>9.5</v>
      </c>
      <c r="BU43" s="29">
        <f t="shared" si="40"/>
        <v>28.5</v>
      </c>
      <c r="BV43" s="29">
        <f t="shared" si="41"/>
        <v>0.84</v>
      </c>
      <c r="BW43" s="15">
        <f t="shared" ref="BW43:BW44" si="49">149.875</f>
        <v>149.875</v>
      </c>
      <c r="BX43" s="34">
        <v>154.125</v>
      </c>
      <c r="BY43" s="29">
        <f t="shared" si="42"/>
        <v>4.25</v>
      </c>
      <c r="BZ43" s="25">
        <f t="shared" si="43"/>
        <v>0.9718253158</v>
      </c>
      <c r="CA43" s="4">
        <f t="shared" si="44"/>
        <v>0.004257967444</v>
      </c>
      <c r="CB43" s="25"/>
      <c r="CC43" s="2">
        <v>-5.5</v>
      </c>
      <c r="CD43" s="29">
        <f t="shared" si="45"/>
        <v>-16.5</v>
      </c>
      <c r="CE43" s="29">
        <f t="shared" si="46"/>
        <v>1.83</v>
      </c>
      <c r="CH43" s="4">
        <f t="shared" si="47"/>
        <v>0</v>
      </c>
      <c r="CI43" s="13">
        <f t="shared" si="48"/>
        <v>0</v>
      </c>
      <c r="CK43" s="13"/>
    </row>
    <row r="44">
      <c r="A44" s="2">
        <v>10.0</v>
      </c>
      <c r="B44" s="4">
        <f t="shared" si="1"/>
        <v>30</v>
      </c>
      <c r="C44" s="4">
        <f t="shared" si="2"/>
        <v>0.81</v>
      </c>
      <c r="D44" s="4">
        <f>149+13/16</f>
        <v>149.8125</v>
      </c>
      <c r="E44" s="2">
        <f>154+3/16</f>
        <v>154.1875</v>
      </c>
      <c r="F44" s="4">
        <f t="shared" si="3"/>
        <v>4.375</v>
      </c>
      <c r="G44" s="13">
        <f t="shared" si="4"/>
        <v>0.9860132972</v>
      </c>
      <c r="H44" s="4">
        <f t="shared" si="5"/>
        <v>0</v>
      </c>
      <c r="J44" s="2">
        <v>10.0</v>
      </c>
      <c r="K44" s="4">
        <f t="shared" si="6"/>
        <v>30</v>
      </c>
      <c r="L44" s="4">
        <f t="shared" si="7"/>
        <v>0.93</v>
      </c>
      <c r="M44" s="4">
        <f>149+13/16+1/32</f>
        <v>149.84375</v>
      </c>
      <c r="N44" s="4">
        <f>154+3/16</f>
        <v>154.1875</v>
      </c>
      <c r="O44" s="4">
        <f t="shared" si="8"/>
        <v>4.34375</v>
      </c>
      <c r="P44" s="13">
        <f t="shared" si="9"/>
        <v>0.9928824718</v>
      </c>
      <c r="Q44" s="4">
        <f t="shared" si="10"/>
        <v>0</v>
      </c>
      <c r="S44" s="2">
        <v>10.0</v>
      </c>
      <c r="T44" s="29">
        <f t="shared" si="11"/>
        <v>30</v>
      </c>
      <c r="U44" s="29">
        <f t="shared" si="12"/>
        <v>0.87</v>
      </c>
      <c r="V44" s="4">
        <f>150-1/32</f>
        <v>149.96875</v>
      </c>
      <c r="W44" s="2">
        <v>154.0</v>
      </c>
      <c r="X44" s="4">
        <f t="shared" si="13"/>
        <v>4.03125</v>
      </c>
      <c r="Y44" s="13">
        <f t="shared" si="14"/>
        <v>0.9464847243</v>
      </c>
      <c r="AA44" s="2">
        <v>10.0</v>
      </c>
      <c r="AB44" s="29">
        <f t="shared" si="15"/>
        <v>30</v>
      </c>
      <c r="AC44" s="29">
        <f t="shared" si="16"/>
        <v>0.87</v>
      </c>
      <c r="AD44" s="4">
        <f>149.75+1/32</f>
        <v>149.78125</v>
      </c>
      <c r="AE44" s="4">
        <f>154.25-1/32</f>
        <v>154.21875</v>
      </c>
      <c r="AF44" s="4">
        <f t="shared" si="17"/>
        <v>4.4375</v>
      </c>
      <c r="AG44" s="13">
        <f t="shared" si="18"/>
        <v>0.993031274</v>
      </c>
      <c r="AH44" s="4">
        <f t="shared" si="19"/>
        <v>0</v>
      </c>
      <c r="AJ44" s="2">
        <v>10.0</v>
      </c>
      <c r="AK44" s="29">
        <f t="shared" si="20"/>
        <v>30</v>
      </c>
      <c r="AL44" s="29">
        <f t="shared" si="21"/>
        <v>0.87</v>
      </c>
      <c r="AM44" s="4">
        <f>149.75+1/32</f>
        <v>149.78125</v>
      </c>
      <c r="AN44" s="4">
        <f>154.25-1/32</f>
        <v>154.21875</v>
      </c>
      <c r="AO44" s="4">
        <f t="shared" si="22"/>
        <v>4.4375</v>
      </c>
      <c r="AP44" s="13">
        <f t="shared" si="23"/>
        <v>0.993031274</v>
      </c>
      <c r="AQ44" s="4">
        <f t="shared" si="24"/>
        <v>0</v>
      </c>
      <c r="AR44" s="13"/>
      <c r="AS44" s="2">
        <v>10.0</v>
      </c>
      <c r="AT44" s="29">
        <f t="shared" si="25"/>
        <v>30</v>
      </c>
      <c r="AU44" s="29">
        <f t="shared" si="26"/>
        <v>0.81</v>
      </c>
      <c r="AV44" s="4">
        <f>149+13/16</f>
        <v>149.8125</v>
      </c>
      <c r="AW44" s="4">
        <f>154+3/16</f>
        <v>154.1875</v>
      </c>
      <c r="AX44" s="4">
        <f t="shared" si="27"/>
        <v>4.375</v>
      </c>
      <c r="AY44" s="13">
        <f t="shared" si="28"/>
        <v>0.9860132972</v>
      </c>
      <c r="AZ44" s="4">
        <f t="shared" si="29"/>
        <v>0</v>
      </c>
      <c r="BA44" s="13"/>
      <c r="BB44" s="2">
        <v>10.0</v>
      </c>
      <c r="BC44" s="29">
        <f t="shared" si="30"/>
        <v>30</v>
      </c>
      <c r="BD44" s="29">
        <f t="shared" si="31"/>
        <v>0.9</v>
      </c>
      <c r="BE44" s="4">
        <f>149+13/16</f>
        <v>149.8125</v>
      </c>
      <c r="BF44" s="4">
        <f>154+3/16</f>
        <v>154.1875</v>
      </c>
      <c r="BG44" s="4">
        <f t="shared" si="32"/>
        <v>4.375</v>
      </c>
      <c r="BH44" s="13">
        <f t="shared" si="33"/>
        <v>0.9860132972</v>
      </c>
      <c r="BI44" s="4">
        <f t="shared" si="34"/>
        <v>0</v>
      </c>
      <c r="BJ44" s="13"/>
      <c r="BK44" s="2">
        <v>10.0</v>
      </c>
      <c r="BL44" s="29">
        <f t="shared" si="35"/>
        <v>30</v>
      </c>
      <c r="BM44" s="29">
        <f t="shared" si="36"/>
        <v>0.87</v>
      </c>
      <c r="BN44" s="4">
        <f>149+13/16</f>
        <v>149.8125</v>
      </c>
      <c r="BO44" s="4">
        <f>154.125+1/32</f>
        <v>154.15625</v>
      </c>
      <c r="BP44" s="4">
        <f t="shared" si="37"/>
        <v>4.34375</v>
      </c>
      <c r="BQ44" s="13">
        <f t="shared" si="38"/>
        <v>0.9824855102</v>
      </c>
      <c r="BR44" s="4">
        <f t="shared" si="39"/>
        <v>0</v>
      </c>
      <c r="BS44" s="13"/>
      <c r="BT44" s="27">
        <v>10.0</v>
      </c>
      <c r="BU44" s="29">
        <f t="shared" si="40"/>
        <v>30</v>
      </c>
      <c r="BV44" s="29">
        <f t="shared" si="41"/>
        <v>0.81</v>
      </c>
      <c r="BW44" s="15">
        <f t="shared" si="49"/>
        <v>149.875</v>
      </c>
      <c r="BX44" s="34">
        <v>154.125</v>
      </c>
      <c r="BY44" s="29">
        <f t="shared" si="42"/>
        <v>4.25</v>
      </c>
      <c r="BZ44" s="25">
        <f t="shared" si="43"/>
        <v>0.9718253158</v>
      </c>
      <c r="CA44" s="4">
        <f t="shared" si="44"/>
        <v>0.004842300854</v>
      </c>
      <c r="CB44" s="25"/>
      <c r="CC44" s="2">
        <v>-5.0</v>
      </c>
      <c r="CD44" s="29">
        <f t="shared" si="45"/>
        <v>-15</v>
      </c>
      <c r="CE44" s="29">
        <f t="shared" si="46"/>
        <v>1.8</v>
      </c>
      <c r="CF44" s="2">
        <v>149.75</v>
      </c>
      <c r="CG44" s="2">
        <v>154.25</v>
      </c>
      <c r="CH44" s="4">
        <f t="shared" si="47"/>
        <v>4.5</v>
      </c>
      <c r="CI44" s="13">
        <f t="shared" si="48"/>
        <v>1</v>
      </c>
      <c r="CK44" s="13"/>
    </row>
    <row r="45">
      <c r="A45" s="2">
        <v>10.5</v>
      </c>
      <c r="B45" s="4">
        <f t="shared" si="1"/>
        <v>31.5</v>
      </c>
      <c r="C45" s="4">
        <f t="shared" si="2"/>
        <v>0.78</v>
      </c>
      <c r="F45" s="4">
        <f t="shared" si="3"/>
        <v>0</v>
      </c>
      <c r="G45" s="13" t="str">
        <f t="shared" si="4"/>
        <v/>
      </c>
      <c r="H45" s="4" t="str">
        <f t="shared" si="5"/>
        <v/>
      </c>
      <c r="J45" s="2">
        <v>10.5</v>
      </c>
      <c r="K45" s="4">
        <f t="shared" si="6"/>
        <v>31.5</v>
      </c>
      <c r="L45" s="4">
        <f t="shared" si="7"/>
        <v>0.9</v>
      </c>
      <c r="O45" s="4">
        <f t="shared" si="8"/>
        <v>0</v>
      </c>
      <c r="P45" s="13" t="str">
        <f t="shared" si="9"/>
        <v/>
      </c>
      <c r="Q45" s="4" t="str">
        <f t="shared" si="10"/>
        <v/>
      </c>
      <c r="S45" s="2">
        <v>10.5</v>
      </c>
      <c r="T45" s="29">
        <f t="shared" si="11"/>
        <v>31.5</v>
      </c>
      <c r="U45" s="29">
        <f t="shared" si="12"/>
        <v>0.84</v>
      </c>
      <c r="X45" s="4">
        <f t="shared" si="13"/>
        <v>0</v>
      </c>
      <c r="Y45" s="13" t="str">
        <f t="shared" si="14"/>
        <v/>
      </c>
      <c r="AA45" s="2">
        <v>10.5</v>
      </c>
      <c r="AB45" s="29">
        <f t="shared" si="15"/>
        <v>31.5</v>
      </c>
      <c r="AC45" s="29">
        <f t="shared" si="16"/>
        <v>0.84</v>
      </c>
      <c r="AF45" s="4">
        <f t="shared" si="17"/>
        <v>0</v>
      </c>
      <c r="AG45" s="13" t="str">
        <f t="shared" si="18"/>
        <v/>
      </c>
      <c r="AH45" s="4" t="str">
        <f t="shared" si="19"/>
        <v/>
      </c>
      <c r="AJ45" s="2">
        <v>10.5</v>
      </c>
      <c r="AK45" s="29">
        <f t="shared" si="20"/>
        <v>31.5</v>
      </c>
      <c r="AL45" s="29">
        <f t="shared" si="21"/>
        <v>0.84</v>
      </c>
      <c r="AO45" s="4">
        <f t="shared" si="22"/>
        <v>0</v>
      </c>
      <c r="AP45" s="13" t="str">
        <f t="shared" si="23"/>
        <v/>
      </c>
      <c r="AQ45" s="4" t="str">
        <f t="shared" si="24"/>
        <v/>
      </c>
      <c r="AR45" s="13"/>
      <c r="AS45" s="2">
        <v>10.5</v>
      </c>
      <c r="AT45" s="29">
        <f t="shared" si="25"/>
        <v>31.5</v>
      </c>
      <c r="AU45" s="29">
        <f t="shared" si="26"/>
        <v>0.78</v>
      </c>
      <c r="AX45" s="4">
        <f t="shared" si="27"/>
        <v>0</v>
      </c>
      <c r="AY45" s="13" t="str">
        <f t="shared" si="28"/>
        <v/>
      </c>
      <c r="AZ45" s="4" t="str">
        <f t="shared" si="29"/>
        <v/>
      </c>
      <c r="BA45" s="13"/>
      <c r="BB45" s="2">
        <v>10.5</v>
      </c>
      <c r="BC45" s="29">
        <f t="shared" si="30"/>
        <v>31.5</v>
      </c>
      <c r="BD45" s="29">
        <f t="shared" si="31"/>
        <v>0.87</v>
      </c>
      <c r="BG45" s="4">
        <f t="shared" si="32"/>
        <v>0</v>
      </c>
      <c r="BH45" s="13" t="str">
        <f t="shared" si="33"/>
        <v/>
      </c>
      <c r="BI45" s="4" t="str">
        <f t="shared" si="34"/>
        <v/>
      </c>
      <c r="BJ45" s="13"/>
      <c r="BK45" s="2">
        <v>10.5</v>
      </c>
      <c r="BL45" s="29">
        <f t="shared" si="35"/>
        <v>31.5</v>
      </c>
      <c r="BM45" s="29">
        <f t="shared" si="36"/>
        <v>0.84</v>
      </c>
      <c r="BP45" s="4">
        <f t="shared" si="37"/>
        <v>0</v>
      </c>
      <c r="BQ45" s="13" t="str">
        <f t="shared" si="38"/>
        <v/>
      </c>
      <c r="BR45" s="4" t="str">
        <f t="shared" si="39"/>
        <v/>
      </c>
      <c r="BS45" s="13"/>
      <c r="BT45" s="27">
        <v>10.5</v>
      </c>
      <c r="BU45" s="29">
        <f t="shared" si="40"/>
        <v>31.5</v>
      </c>
      <c r="BV45" s="29">
        <f t="shared" si="41"/>
        <v>0.78</v>
      </c>
      <c r="BW45" s="15">
        <f>149.875+1/32</f>
        <v>149.90625</v>
      </c>
      <c r="BX45" s="15">
        <f>154+1/16</f>
        <v>154.0625</v>
      </c>
      <c r="BY45" s="29">
        <f t="shared" si="42"/>
        <v>4.15625</v>
      </c>
      <c r="BZ45" s="25">
        <f t="shared" si="43"/>
        <v>0.9610468829</v>
      </c>
      <c r="CA45" s="4">
        <f t="shared" si="44"/>
        <v>0.005867247712</v>
      </c>
      <c r="CB45" s="25"/>
      <c r="CC45" s="2">
        <v>-4.5</v>
      </c>
      <c r="CD45" s="29">
        <f t="shared" si="45"/>
        <v>-13.5</v>
      </c>
      <c r="CE45" s="29">
        <f t="shared" si="46"/>
        <v>1.77</v>
      </c>
      <c r="CH45" s="4">
        <f t="shared" si="47"/>
        <v>0</v>
      </c>
      <c r="CI45" s="13">
        <f t="shared" si="48"/>
        <v>0</v>
      </c>
      <c r="CK45" s="13"/>
    </row>
    <row r="46">
      <c r="A46" s="2">
        <v>11.0</v>
      </c>
      <c r="B46" s="4">
        <f t="shared" si="1"/>
        <v>33</v>
      </c>
      <c r="C46" s="4">
        <f t="shared" si="2"/>
        <v>0.75</v>
      </c>
      <c r="D46" s="4">
        <f>149+13/16</f>
        <v>149.8125</v>
      </c>
      <c r="E46" s="2">
        <f>154+3/16</f>
        <v>154.1875</v>
      </c>
      <c r="F46" s="4">
        <f t="shared" si="3"/>
        <v>4.375</v>
      </c>
      <c r="G46" s="13">
        <f t="shared" si="4"/>
        <v>0.9860132972</v>
      </c>
      <c r="H46" s="4">
        <f t="shared" si="5"/>
        <v>0</v>
      </c>
      <c r="J46" s="2">
        <v>11.0</v>
      </c>
      <c r="K46" s="4">
        <f t="shared" si="6"/>
        <v>33</v>
      </c>
      <c r="L46" s="4">
        <f t="shared" si="7"/>
        <v>0.87</v>
      </c>
      <c r="M46" s="4">
        <f>149+13/16+1/32</f>
        <v>149.84375</v>
      </c>
      <c r="N46" s="4">
        <f>154+3/16</f>
        <v>154.1875</v>
      </c>
      <c r="O46" s="4">
        <f t="shared" si="8"/>
        <v>4.34375</v>
      </c>
      <c r="P46" s="13">
        <f t="shared" si="9"/>
        <v>0.9928824718</v>
      </c>
      <c r="Q46" s="4">
        <f t="shared" si="10"/>
        <v>0</v>
      </c>
      <c r="S46" s="2">
        <v>11.0</v>
      </c>
      <c r="T46" s="29">
        <f t="shared" si="11"/>
        <v>33</v>
      </c>
      <c r="U46" s="29">
        <f t="shared" si="12"/>
        <v>0.81</v>
      </c>
      <c r="V46" s="4">
        <f>150-1/32</f>
        <v>149.96875</v>
      </c>
      <c r="W46" s="2">
        <v>154.0</v>
      </c>
      <c r="X46" s="4">
        <f t="shared" si="13"/>
        <v>4.03125</v>
      </c>
      <c r="Y46" s="13">
        <f t="shared" si="14"/>
        <v>0.9464847243</v>
      </c>
      <c r="AA46" s="2">
        <v>11.0</v>
      </c>
      <c r="AB46" s="29">
        <f t="shared" si="15"/>
        <v>33</v>
      </c>
      <c r="AC46" s="29">
        <f t="shared" si="16"/>
        <v>0.81</v>
      </c>
      <c r="AD46" s="4">
        <f>149.75+1/32</f>
        <v>149.78125</v>
      </c>
      <c r="AE46" s="4">
        <f>154+3/16</f>
        <v>154.1875</v>
      </c>
      <c r="AF46" s="4">
        <f t="shared" si="17"/>
        <v>4.40625</v>
      </c>
      <c r="AG46" s="13">
        <f t="shared" si="18"/>
        <v>0.9895285073</v>
      </c>
      <c r="AH46" s="4">
        <f t="shared" si="19"/>
        <v>0</v>
      </c>
      <c r="AJ46" s="2">
        <v>11.0</v>
      </c>
      <c r="AK46" s="29">
        <f t="shared" si="20"/>
        <v>33</v>
      </c>
      <c r="AL46" s="29">
        <f t="shared" si="21"/>
        <v>0.81</v>
      </c>
      <c r="AM46" s="4">
        <f>149+13/16</f>
        <v>149.8125</v>
      </c>
      <c r="AN46" s="4">
        <f>154+3/16</f>
        <v>154.1875</v>
      </c>
      <c r="AO46" s="4">
        <f t="shared" si="22"/>
        <v>4.375</v>
      </c>
      <c r="AP46" s="13">
        <f t="shared" si="23"/>
        <v>0.9860132972</v>
      </c>
      <c r="AQ46" s="4">
        <f t="shared" si="24"/>
        <v>0</v>
      </c>
      <c r="AR46" s="13"/>
      <c r="AS46" s="2">
        <v>11.0</v>
      </c>
      <c r="AT46" s="29">
        <f t="shared" si="25"/>
        <v>33</v>
      </c>
      <c r="AU46" s="29">
        <f t="shared" si="26"/>
        <v>0.75</v>
      </c>
      <c r="AV46" s="4">
        <f>149.875</f>
        <v>149.875</v>
      </c>
      <c r="AW46" s="2">
        <v>154.125</v>
      </c>
      <c r="AX46" s="4">
        <f t="shared" si="27"/>
        <v>4.25</v>
      </c>
      <c r="AY46" s="13">
        <f t="shared" si="28"/>
        <v>0.9718253158</v>
      </c>
      <c r="AZ46" s="4">
        <f t="shared" si="29"/>
        <v>0.01003170657</v>
      </c>
      <c r="BA46" s="13"/>
      <c r="BB46" s="2">
        <v>11.0</v>
      </c>
      <c r="BC46" s="29">
        <f t="shared" si="30"/>
        <v>33</v>
      </c>
      <c r="BD46" s="29">
        <f t="shared" si="31"/>
        <v>0.84</v>
      </c>
      <c r="BE46" s="4">
        <f>149.875-1/32</f>
        <v>149.84375</v>
      </c>
      <c r="BF46" s="4">
        <f>154.125+1/32</f>
        <v>154.15625</v>
      </c>
      <c r="BG46" s="4">
        <f t="shared" si="32"/>
        <v>4.3125</v>
      </c>
      <c r="BH46" s="13">
        <f t="shared" si="33"/>
        <v>0.9789450104</v>
      </c>
      <c r="BI46" s="4">
        <f t="shared" si="34"/>
        <v>0.008276816266</v>
      </c>
      <c r="BJ46" s="13"/>
      <c r="BK46" s="2">
        <v>11.0</v>
      </c>
      <c r="BL46" s="29">
        <f t="shared" si="35"/>
        <v>33</v>
      </c>
      <c r="BM46" s="29">
        <f t="shared" si="36"/>
        <v>0.81</v>
      </c>
      <c r="BN46" s="4">
        <f>149.875-1/32</f>
        <v>149.84375</v>
      </c>
      <c r="BO46" s="2">
        <v>154.125</v>
      </c>
      <c r="BP46" s="4">
        <f t="shared" si="37"/>
        <v>4.28125</v>
      </c>
      <c r="BQ46" s="13">
        <f t="shared" si="38"/>
        <v>0.9753916592</v>
      </c>
      <c r="BR46" s="4">
        <f t="shared" si="39"/>
        <v>0.009427148253</v>
      </c>
      <c r="BS46" s="13"/>
      <c r="BT46" s="27">
        <v>11.0</v>
      </c>
      <c r="BU46" s="29">
        <f t="shared" si="40"/>
        <v>33</v>
      </c>
      <c r="BV46" s="29">
        <f t="shared" si="41"/>
        <v>0.75</v>
      </c>
      <c r="BW46" s="15">
        <f>150-1/16</f>
        <v>149.9375</v>
      </c>
      <c r="BX46" s="15">
        <f>154+1/32</f>
        <v>154.03125</v>
      </c>
      <c r="BY46" s="29">
        <f t="shared" si="42"/>
        <v>4.09375</v>
      </c>
      <c r="BZ46" s="25">
        <f t="shared" si="43"/>
        <v>0.9537935952</v>
      </c>
      <c r="CA46" s="4">
        <f t="shared" si="44"/>
        <v>0.006774157145</v>
      </c>
      <c r="CB46" s="25"/>
      <c r="CC46" s="2">
        <v>-4.0</v>
      </c>
      <c r="CD46" s="29">
        <f t="shared" si="45"/>
        <v>-12</v>
      </c>
      <c r="CE46" s="29">
        <f t="shared" si="46"/>
        <v>1.74</v>
      </c>
      <c r="CF46" s="2">
        <v>149.75</v>
      </c>
      <c r="CG46" s="2">
        <v>154.25</v>
      </c>
      <c r="CH46" s="4">
        <f t="shared" si="47"/>
        <v>4.5</v>
      </c>
      <c r="CI46" s="13">
        <f t="shared" si="48"/>
        <v>1</v>
      </c>
      <c r="CK46" s="13"/>
    </row>
    <row r="47">
      <c r="A47" s="2">
        <v>11.5</v>
      </c>
      <c r="B47" s="4">
        <f t="shared" si="1"/>
        <v>34.5</v>
      </c>
      <c r="C47" s="4">
        <f t="shared" si="2"/>
        <v>0.72</v>
      </c>
      <c r="F47" s="4">
        <f t="shared" si="3"/>
        <v>0</v>
      </c>
      <c r="G47" s="13" t="str">
        <f t="shared" si="4"/>
        <v/>
      </c>
      <c r="H47" s="4" t="str">
        <f t="shared" si="5"/>
        <v/>
      </c>
      <c r="J47" s="2">
        <v>11.5</v>
      </c>
      <c r="K47" s="4">
        <f t="shared" si="6"/>
        <v>34.5</v>
      </c>
      <c r="L47" s="4">
        <f t="shared" si="7"/>
        <v>0.84</v>
      </c>
      <c r="O47" s="4">
        <f t="shared" si="8"/>
        <v>0</v>
      </c>
      <c r="P47" s="13" t="str">
        <f t="shared" si="9"/>
        <v/>
      </c>
      <c r="Q47" s="4" t="str">
        <f t="shared" si="10"/>
        <v/>
      </c>
      <c r="S47" s="2">
        <v>11.5</v>
      </c>
      <c r="T47" s="29">
        <f t="shared" si="11"/>
        <v>34.5</v>
      </c>
      <c r="U47" s="29">
        <f t="shared" si="12"/>
        <v>0.78</v>
      </c>
      <c r="X47" s="4">
        <f t="shared" si="13"/>
        <v>0</v>
      </c>
      <c r="Y47" s="13" t="str">
        <f t="shared" si="14"/>
        <v/>
      </c>
      <c r="AA47" s="2">
        <v>11.5</v>
      </c>
      <c r="AB47" s="29">
        <f t="shared" si="15"/>
        <v>34.5</v>
      </c>
      <c r="AC47" s="29">
        <f t="shared" si="16"/>
        <v>0.78</v>
      </c>
      <c r="AF47" s="4">
        <f t="shared" si="17"/>
        <v>0</v>
      </c>
      <c r="AG47" s="13" t="str">
        <f t="shared" si="18"/>
        <v/>
      </c>
      <c r="AH47" s="4" t="str">
        <f t="shared" si="19"/>
        <v/>
      </c>
      <c r="AJ47" s="2">
        <v>11.5</v>
      </c>
      <c r="AK47" s="29">
        <f t="shared" si="20"/>
        <v>34.5</v>
      </c>
      <c r="AL47" s="29">
        <f t="shared" si="21"/>
        <v>0.78</v>
      </c>
      <c r="AO47" s="4">
        <f t="shared" si="22"/>
        <v>0</v>
      </c>
      <c r="AP47" s="13" t="str">
        <f t="shared" si="23"/>
        <v/>
      </c>
      <c r="AQ47" s="4" t="str">
        <f t="shared" si="24"/>
        <v/>
      </c>
      <c r="AR47" s="13"/>
      <c r="AS47" s="2">
        <v>11.5</v>
      </c>
      <c r="AT47" s="29">
        <f t="shared" si="25"/>
        <v>34.5</v>
      </c>
      <c r="AU47" s="29">
        <f t="shared" si="26"/>
        <v>0.72</v>
      </c>
      <c r="AX47" s="4">
        <f t="shared" si="27"/>
        <v>0</v>
      </c>
      <c r="AY47" s="13" t="str">
        <f t="shared" si="28"/>
        <v/>
      </c>
      <c r="AZ47" s="4" t="str">
        <f t="shared" si="29"/>
        <v/>
      </c>
      <c r="BA47" s="13"/>
      <c r="BB47" s="2">
        <v>11.5</v>
      </c>
      <c r="BC47" s="29">
        <f t="shared" si="30"/>
        <v>34.5</v>
      </c>
      <c r="BD47" s="29">
        <f t="shared" si="31"/>
        <v>0.81</v>
      </c>
      <c r="BG47" s="4">
        <f t="shared" si="32"/>
        <v>0</v>
      </c>
      <c r="BH47" s="13" t="str">
        <f t="shared" si="33"/>
        <v/>
      </c>
      <c r="BI47" s="4" t="str">
        <f t="shared" si="34"/>
        <v/>
      </c>
      <c r="BJ47" s="13"/>
      <c r="BK47" s="2">
        <v>11.5</v>
      </c>
      <c r="BL47" s="29">
        <f t="shared" si="35"/>
        <v>34.5</v>
      </c>
      <c r="BM47" s="29">
        <f t="shared" si="36"/>
        <v>0.78</v>
      </c>
      <c r="BP47" s="4">
        <f t="shared" si="37"/>
        <v>0</v>
      </c>
      <c r="BQ47" s="13" t="str">
        <f t="shared" si="38"/>
        <v/>
      </c>
      <c r="BR47" s="4" t="str">
        <f t="shared" si="39"/>
        <v/>
      </c>
      <c r="BS47" s="13"/>
      <c r="BT47" s="27">
        <v>11.5</v>
      </c>
      <c r="BU47" s="29">
        <f t="shared" si="40"/>
        <v>34.5</v>
      </c>
      <c r="BV47" s="29">
        <f t="shared" si="41"/>
        <v>0.72</v>
      </c>
      <c r="BW47" s="34">
        <v>150.0</v>
      </c>
      <c r="BX47" s="34">
        <v>154.0</v>
      </c>
      <c r="BY47" s="29">
        <f t="shared" si="42"/>
        <v>4</v>
      </c>
      <c r="BZ47" s="25">
        <f t="shared" si="43"/>
        <v>0.9428090416</v>
      </c>
      <c r="CA47" s="4">
        <f t="shared" si="44"/>
        <v>0.007797469422</v>
      </c>
      <c r="CB47" s="25"/>
      <c r="CC47" s="2">
        <v>-3.5</v>
      </c>
      <c r="CD47" s="29">
        <f t="shared" si="45"/>
        <v>-10.5</v>
      </c>
      <c r="CE47" s="29">
        <f t="shared" si="46"/>
        <v>1.71</v>
      </c>
      <c r="CH47" s="4">
        <f t="shared" si="47"/>
        <v>0</v>
      </c>
      <c r="CI47" s="13">
        <f t="shared" si="48"/>
        <v>0</v>
      </c>
      <c r="CK47" s="13"/>
    </row>
    <row r="48">
      <c r="A48" s="2">
        <v>12.0</v>
      </c>
      <c r="B48" s="4">
        <f t="shared" si="1"/>
        <v>36</v>
      </c>
      <c r="C48" s="4">
        <f t="shared" si="2"/>
        <v>0.69</v>
      </c>
      <c r="D48" s="4">
        <f>149+13/16</f>
        <v>149.8125</v>
      </c>
      <c r="E48" s="2">
        <f>154+3/16</f>
        <v>154.1875</v>
      </c>
      <c r="F48" s="4">
        <f t="shared" si="3"/>
        <v>4.375</v>
      </c>
      <c r="G48" s="13">
        <f t="shared" si="4"/>
        <v>0.9860132972</v>
      </c>
      <c r="H48" s="4">
        <f t="shared" si="5"/>
        <v>0</v>
      </c>
      <c r="J48" s="2">
        <v>12.0</v>
      </c>
      <c r="K48" s="4">
        <f t="shared" si="6"/>
        <v>36</v>
      </c>
      <c r="L48" s="4">
        <f t="shared" si="7"/>
        <v>0.81</v>
      </c>
      <c r="M48" s="4">
        <f>149.875-1/32</f>
        <v>149.84375</v>
      </c>
      <c r="N48" s="4">
        <f>154+3/16</f>
        <v>154.1875</v>
      </c>
      <c r="O48" s="4">
        <f t="shared" si="8"/>
        <v>4.34375</v>
      </c>
      <c r="P48" s="13">
        <f t="shared" si="9"/>
        <v>0.9928824718</v>
      </c>
      <c r="Q48" s="4">
        <f t="shared" si="10"/>
        <v>0</v>
      </c>
      <c r="S48" s="2">
        <v>12.0</v>
      </c>
      <c r="T48" s="29">
        <f t="shared" si="11"/>
        <v>36</v>
      </c>
      <c r="U48" s="29">
        <f t="shared" si="12"/>
        <v>0.75</v>
      </c>
      <c r="V48" s="4">
        <f>149+13/16</f>
        <v>149.8125</v>
      </c>
      <c r="W48" s="4">
        <f>154+3/16</f>
        <v>154.1875</v>
      </c>
      <c r="X48" s="4">
        <f t="shared" si="13"/>
        <v>4.375</v>
      </c>
      <c r="Y48" s="13">
        <f t="shared" si="14"/>
        <v>0.9860132972</v>
      </c>
      <c r="AA48" s="2">
        <v>12.0</v>
      </c>
      <c r="AB48" s="29">
        <f t="shared" si="15"/>
        <v>36</v>
      </c>
      <c r="AC48" s="29">
        <f t="shared" si="16"/>
        <v>0.75</v>
      </c>
      <c r="AD48" s="4">
        <f>149+13/16</f>
        <v>149.8125</v>
      </c>
      <c r="AE48" s="4">
        <f>154+3/16</f>
        <v>154.1875</v>
      </c>
      <c r="AF48" s="4">
        <f t="shared" si="17"/>
        <v>4.375</v>
      </c>
      <c r="AG48" s="13">
        <f t="shared" si="18"/>
        <v>0.9860132972</v>
      </c>
      <c r="AH48" s="4">
        <f t="shared" si="19"/>
        <v>0</v>
      </c>
      <c r="AJ48" s="2">
        <v>12.0</v>
      </c>
      <c r="AK48" s="29">
        <f t="shared" si="20"/>
        <v>36</v>
      </c>
      <c r="AL48" s="29">
        <f t="shared" si="21"/>
        <v>0.75</v>
      </c>
      <c r="AM48" s="4">
        <f>149.875-1/32</f>
        <v>149.84375</v>
      </c>
      <c r="AN48" s="4">
        <f>154+3/16</f>
        <v>154.1875</v>
      </c>
      <c r="AO48" s="4">
        <f t="shared" si="22"/>
        <v>4.34375</v>
      </c>
      <c r="AP48" s="13">
        <f t="shared" si="23"/>
        <v>0.9824855102</v>
      </c>
      <c r="AQ48" s="4">
        <f t="shared" si="24"/>
        <v>0</v>
      </c>
      <c r="AR48" s="13"/>
      <c r="AS48" s="2">
        <v>12.0</v>
      </c>
      <c r="AT48" s="29">
        <f t="shared" si="25"/>
        <v>36</v>
      </c>
      <c r="AU48" s="29">
        <f t="shared" si="26"/>
        <v>0.69</v>
      </c>
      <c r="AV48" s="4">
        <f>150-1/16</f>
        <v>149.9375</v>
      </c>
      <c r="AW48" s="2">
        <v>154.0</v>
      </c>
      <c r="AX48" s="4">
        <f t="shared" si="27"/>
        <v>4.0625</v>
      </c>
      <c r="AY48" s="13">
        <f t="shared" si="28"/>
        <v>0.9501461876</v>
      </c>
      <c r="AZ48" s="4">
        <f t="shared" si="29"/>
        <v>0.006636871268</v>
      </c>
      <c r="BA48" s="13"/>
      <c r="BB48" s="2">
        <v>12.0</v>
      </c>
      <c r="BC48" s="29">
        <f t="shared" si="30"/>
        <v>36</v>
      </c>
      <c r="BD48" s="29">
        <f t="shared" si="31"/>
        <v>0.78</v>
      </c>
      <c r="BE48" s="4">
        <f>149.875+1/32</f>
        <v>149.90625</v>
      </c>
      <c r="BF48" s="4">
        <f>154.125-1/32</f>
        <v>154.09375</v>
      </c>
      <c r="BG48" s="4">
        <f t="shared" si="32"/>
        <v>4.1875</v>
      </c>
      <c r="BH48" s="13">
        <f t="shared" si="33"/>
        <v>0.9646530752</v>
      </c>
      <c r="BI48" s="4">
        <f t="shared" si="34"/>
        <v>0.005387805907</v>
      </c>
      <c r="BJ48" s="13"/>
      <c r="BK48" s="2">
        <v>12.0</v>
      </c>
      <c r="BL48" s="29">
        <f t="shared" si="35"/>
        <v>36</v>
      </c>
      <c r="BM48" s="29">
        <f t="shared" si="36"/>
        <v>0.75</v>
      </c>
      <c r="BN48" s="4">
        <f>150-1/16</f>
        <v>149.9375</v>
      </c>
      <c r="BO48" s="4">
        <f>154+1/16</f>
        <v>154.0625</v>
      </c>
      <c r="BP48" s="4">
        <f t="shared" si="37"/>
        <v>4.125</v>
      </c>
      <c r="BQ48" s="13">
        <f t="shared" si="38"/>
        <v>0.9574271078</v>
      </c>
      <c r="BR48" s="4">
        <f t="shared" si="39"/>
        <v>0.006318308217</v>
      </c>
      <c r="BS48" s="13"/>
      <c r="BT48" s="27">
        <v>12.0</v>
      </c>
      <c r="BU48" s="29">
        <f t="shared" si="40"/>
        <v>36</v>
      </c>
      <c r="BV48" s="29">
        <f t="shared" si="41"/>
        <v>0.69</v>
      </c>
      <c r="BW48" s="15">
        <f>150+1/32</f>
        <v>150.03125</v>
      </c>
      <c r="BX48" s="15">
        <f>154-1/16</f>
        <v>153.9375</v>
      </c>
      <c r="BY48" s="29">
        <f t="shared" si="42"/>
        <v>3.90625</v>
      </c>
      <c r="BZ48" s="25">
        <f t="shared" si="43"/>
        <v>0.9316949906</v>
      </c>
      <c r="CA48" s="4">
        <f t="shared" si="44"/>
        <v>0.008495562528</v>
      </c>
      <c r="CB48" s="25"/>
      <c r="CC48" s="2">
        <v>-3.0</v>
      </c>
      <c r="CD48" s="29">
        <f t="shared" si="45"/>
        <v>-9</v>
      </c>
      <c r="CE48" s="29">
        <f t="shared" si="46"/>
        <v>1.68</v>
      </c>
      <c r="CF48" s="2">
        <v>149.75</v>
      </c>
      <c r="CG48" s="2">
        <v>154.25</v>
      </c>
      <c r="CH48" s="4">
        <f t="shared" si="47"/>
        <v>4.5</v>
      </c>
      <c r="CI48" s="13">
        <f t="shared" si="48"/>
        <v>1</v>
      </c>
      <c r="CK48" s="13"/>
    </row>
    <row r="49">
      <c r="A49" s="2">
        <v>12.5</v>
      </c>
      <c r="B49" s="4">
        <f t="shared" si="1"/>
        <v>37.5</v>
      </c>
      <c r="C49" s="4">
        <f t="shared" si="2"/>
        <v>0.66</v>
      </c>
      <c r="D49" s="4">
        <f>149.875</f>
        <v>149.875</v>
      </c>
      <c r="E49" s="2">
        <v>154.125</v>
      </c>
      <c r="F49" s="4">
        <f t="shared" si="3"/>
        <v>4.25</v>
      </c>
      <c r="G49" s="13">
        <f t="shared" si="4"/>
        <v>0.9718253158</v>
      </c>
      <c r="H49" s="4">
        <f t="shared" si="5"/>
        <v>0.005097987537</v>
      </c>
      <c r="J49" s="2">
        <v>12.5</v>
      </c>
      <c r="K49" s="4">
        <f t="shared" si="6"/>
        <v>37.5</v>
      </c>
      <c r="L49" s="4">
        <f t="shared" si="7"/>
        <v>0.78</v>
      </c>
      <c r="O49" s="4">
        <f t="shared" si="8"/>
        <v>0</v>
      </c>
      <c r="P49" s="13" t="str">
        <f t="shared" si="9"/>
        <v/>
      </c>
      <c r="Q49" s="4" t="str">
        <f t="shared" si="10"/>
        <v/>
      </c>
      <c r="S49" s="2">
        <v>12.5</v>
      </c>
      <c r="T49" s="29">
        <f t="shared" si="11"/>
        <v>37.5</v>
      </c>
      <c r="U49" s="29">
        <f t="shared" si="12"/>
        <v>0.72</v>
      </c>
      <c r="V49" s="4">
        <f>149+13/16+1/32</f>
        <v>149.84375</v>
      </c>
      <c r="W49" s="2">
        <v>154.125</v>
      </c>
      <c r="X49" s="4">
        <f t="shared" si="13"/>
        <v>4.28125</v>
      </c>
      <c r="Y49" s="13">
        <f t="shared" si="14"/>
        <v>0.9753916592</v>
      </c>
      <c r="AA49" s="2">
        <v>12.5</v>
      </c>
      <c r="AB49" s="29">
        <f t="shared" si="15"/>
        <v>37.5</v>
      </c>
      <c r="AC49" s="29">
        <f t="shared" si="16"/>
        <v>0.72</v>
      </c>
      <c r="AD49" s="4">
        <f>149+13/16+1/32</f>
        <v>149.84375</v>
      </c>
      <c r="AE49" s="4">
        <f>154+3/16+1/32</f>
        <v>154.21875</v>
      </c>
      <c r="AF49" s="4">
        <f t="shared" si="17"/>
        <v>4.375</v>
      </c>
      <c r="AG49" s="13">
        <f t="shared" si="18"/>
        <v>0.9860132972</v>
      </c>
      <c r="AH49" s="4">
        <f t="shared" si="19"/>
        <v>0</v>
      </c>
      <c r="AJ49" s="2">
        <v>12.5</v>
      </c>
      <c r="AK49" s="29">
        <f t="shared" si="20"/>
        <v>37.5</v>
      </c>
      <c r="AL49" s="29">
        <f t="shared" si="21"/>
        <v>0.72</v>
      </c>
      <c r="AO49" s="4">
        <f t="shared" si="22"/>
        <v>0</v>
      </c>
      <c r="AP49" s="13" t="str">
        <f t="shared" si="23"/>
        <v/>
      </c>
      <c r="AQ49" s="4" t="str">
        <f t="shared" si="24"/>
        <v/>
      </c>
      <c r="AR49" s="13"/>
      <c r="AS49" s="2">
        <v>12.5</v>
      </c>
      <c r="AT49" s="29">
        <f t="shared" si="25"/>
        <v>37.5</v>
      </c>
      <c r="AU49" s="29">
        <f t="shared" si="26"/>
        <v>0.66</v>
      </c>
      <c r="AV49" s="4">
        <f>150-1/32</f>
        <v>149.96875</v>
      </c>
      <c r="AW49" s="4">
        <f>154-1/16</f>
        <v>153.9375</v>
      </c>
      <c r="AX49" s="4">
        <f t="shared" si="27"/>
        <v>3.96875</v>
      </c>
      <c r="AY49" s="13">
        <f t="shared" si="28"/>
        <v>0.9391189725</v>
      </c>
      <c r="AZ49" s="4">
        <f t="shared" si="29"/>
        <v>0.008092132122</v>
      </c>
      <c r="BA49" s="13"/>
      <c r="BB49" s="2">
        <v>12.5</v>
      </c>
      <c r="BC49" s="29">
        <f t="shared" si="30"/>
        <v>37.5</v>
      </c>
      <c r="BD49" s="29">
        <f t="shared" si="31"/>
        <v>0.75</v>
      </c>
      <c r="BE49" s="4">
        <f>150-1/16</f>
        <v>149.9375</v>
      </c>
      <c r="BF49" s="4">
        <f>154+1/16</f>
        <v>154.0625</v>
      </c>
      <c r="BG49" s="4">
        <f t="shared" si="32"/>
        <v>4.125</v>
      </c>
      <c r="BH49" s="13">
        <f t="shared" si="33"/>
        <v>0.9574271078</v>
      </c>
      <c r="BI49" s="4">
        <f t="shared" si="34"/>
        <v>0.006540121162</v>
      </c>
      <c r="BJ49" s="13"/>
      <c r="BK49" s="2">
        <v>12.5</v>
      </c>
      <c r="BL49" s="29">
        <f t="shared" si="35"/>
        <v>37.5</v>
      </c>
      <c r="BM49" s="29">
        <f t="shared" si="36"/>
        <v>0.72</v>
      </c>
      <c r="BN49" s="4">
        <f>150-1/32</f>
        <v>149.96875</v>
      </c>
      <c r="BO49" s="2">
        <v>154.0</v>
      </c>
      <c r="BP49" s="4">
        <f t="shared" si="37"/>
        <v>4.03125</v>
      </c>
      <c r="BQ49" s="13">
        <f t="shared" si="38"/>
        <v>0.9464847243</v>
      </c>
      <c r="BR49" s="4">
        <f t="shared" si="39"/>
        <v>0.007155237314</v>
      </c>
      <c r="BS49" s="13"/>
      <c r="BT49" s="27">
        <v>12.5</v>
      </c>
      <c r="BU49" s="29">
        <f t="shared" si="40"/>
        <v>37.5</v>
      </c>
      <c r="BV49" s="29">
        <f t="shared" si="41"/>
        <v>0.66</v>
      </c>
      <c r="BW49" s="15">
        <f>150+1/16</f>
        <v>150.0625</v>
      </c>
      <c r="BX49" s="15">
        <f>153.875+1/32</f>
        <v>153.90625</v>
      </c>
      <c r="BY49" s="29">
        <f t="shared" si="42"/>
        <v>3.84375</v>
      </c>
      <c r="BZ49" s="25">
        <f t="shared" si="43"/>
        <v>0.9242113755</v>
      </c>
      <c r="CA49" s="4">
        <f t="shared" si="44"/>
        <v>0.009079660804</v>
      </c>
      <c r="CB49" s="25"/>
      <c r="CC49" s="2">
        <v>-2.5</v>
      </c>
      <c r="CD49" s="29">
        <f t="shared" si="45"/>
        <v>-7.5</v>
      </c>
      <c r="CE49" s="29">
        <f t="shared" si="46"/>
        <v>1.65</v>
      </c>
      <c r="CH49" s="4">
        <f t="shared" si="47"/>
        <v>0</v>
      </c>
      <c r="CI49" s="13">
        <f t="shared" si="48"/>
        <v>0</v>
      </c>
      <c r="CK49" s="13"/>
    </row>
    <row r="50">
      <c r="A50" s="2">
        <v>13.0</v>
      </c>
      <c r="B50" s="4">
        <f t="shared" si="1"/>
        <v>39</v>
      </c>
      <c r="C50" s="4">
        <f t="shared" si="2"/>
        <v>0.63</v>
      </c>
      <c r="D50" s="2">
        <v>150.0</v>
      </c>
      <c r="E50" s="4">
        <f>154-1/32</f>
        <v>153.96875</v>
      </c>
      <c r="F50" s="4">
        <f t="shared" si="3"/>
        <v>3.96875</v>
      </c>
      <c r="G50" s="13">
        <f t="shared" si="4"/>
        <v>0.9391189725</v>
      </c>
      <c r="H50" s="4">
        <f t="shared" si="5"/>
        <v>0.009453301137</v>
      </c>
      <c r="J50" s="2">
        <v>13.0</v>
      </c>
      <c r="K50" s="4">
        <f t="shared" si="6"/>
        <v>39</v>
      </c>
      <c r="L50" s="4">
        <f t="shared" si="7"/>
        <v>0.75</v>
      </c>
      <c r="M50" s="4">
        <f>149.875-1/32</f>
        <v>149.84375</v>
      </c>
      <c r="N50" s="4">
        <f>154+3/16</f>
        <v>154.1875</v>
      </c>
      <c r="O50" s="4">
        <f t="shared" si="8"/>
        <v>4.34375</v>
      </c>
      <c r="P50" s="13">
        <f t="shared" si="9"/>
        <v>0.9928824718</v>
      </c>
      <c r="Q50" s="4">
        <f t="shared" si="10"/>
        <v>0</v>
      </c>
      <c r="S50" s="2">
        <v>13.0</v>
      </c>
      <c r="T50" s="29">
        <f t="shared" si="11"/>
        <v>39</v>
      </c>
      <c r="U50" s="29">
        <f t="shared" si="12"/>
        <v>0.69</v>
      </c>
      <c r="V50" s="4">
        <f>149.875</f>
        <v>149.875</v>
      </c>
      <c r="W50" s="4">
        <f>154+1/16</f>
        <v>154.0625</v>
      </c>
      <c r="X50" s="4">
        <f t="shared" si="13"/>
        <v>4.1875</v>
      </c>
      <c r="Y50" s="13">
        <f t="shared" si="14"/>
        <v>0.9646530752</v>
      </c>
      <c r="AA50" s="2">
        <v>13.0</v>
      </c>
      <c r="AB50" s="29">
        <f t="shared" si="15"/>
        <v>39</v>
      </c>
      <c r="AC50" s="29">
        <f t="shared" si="16"/>
        <v>0.69</v>
      </c>
      <c r="AD50" s="4">
        <f>149.875</f>
        <v>149.875</v>
      </c>
      <c r="AE50" s="4">
        <f>154.125-1/32</f>
        <v>154.09375</v>
      </c>
      <c r="AF50" s="4">
        <f t="shared" si="17"/>
        <v>4.21875</v>
      </c>
      <c r="AG50" s="13">
        <f t="shared" si="18"/>
        <v>0.9682458366</v>
      </c>
      <c r="AH50" s="4">
        <f t="shared" si="19"/>
        <v>0.005150127058</v>
      </c>
      <c r="AJ50" s="2">
        <v>13.0</v>
      </c>
      <c r="AK50" s="29">
        <f t="shared" si="20"/>
        <v>39</v>
      </c>
      <c r="AL50" s="29">
        <f t="shared" si="21"/>
        <v>0.69</v>
      </c>
      <c r="AM50" s="4">
        <f>150-1/16</f>
        <v>149.9375</v>
      </c>
      <c r="AN50" s="4">
        <f>154+1/16</f>
        <v>154.0625</v>
      </c>
      <c r="AO50" s="4">
        <f t="shared" si="22"/>
        <v>4.125</v>
      </c>
      <c r="AP50" s="13">
        <f t="shared" si="23"/>
        <v>0.9574271078</v>
      </c>
      <c r="AQ50" s="4">
        <f t="shared" si="24"/>
        <v>0.006004715018</v>
      </c>
      <c r="AR50" s="13"/>
      <c r="AS50" s="2">
        <v>13.0</v>
      </c>
      <c r="AT50" s="29">
        <f t="shared" si="25"/>
        <v>39</v>
      </c>
      <c r="AU50" s="29">
        <f t="shared" si="26"/>
        <v>0.63</v>
      </c>
      <c r="AV50" s="4">
        <f>150.125-1/32</f>
        <v>150.09375</v>
      </c>
      <c r="AW50" s="2">
        <v>153.875</v>
      </c>
      <c r="AX50" s="4">
        <f t="shared" si="27"/>
        <v>3.78125</v>
      </c>
      <c r="AY50" s="13">
        <f t="shared" si="28"/>
        <v>0.9166666667</v>
      </c>
      <c r="AZ50" s="4">
        <f t="shared" si="29"/>
        <v>0.009736563506</v>
      </c>
      <c r="BA50" s="13"/>
      <c r="BB50" s="2">
        <v>13.0</v>
      </c>
      <c r="BC50" s="29">
        <f t="shared" si="30"/>
        <v>39</v>
      </c>
      <c r="BD50" s="29">
        <f t="shared" si="31"/>
        <v>0.72</v>
      </c>
      <c r="BE50" s="2">
        <v>150.0</v>
      </c>
      <c r="BF50" s="2">
        <v>154.0</v>
      </c>
      <c r="BG50" s="4">
        <f t="shared" si="32"/>
        <v>4</v>
      </c>
      <c r="BH50" s="13">
        <f t="shared" si="33"/>
        <v>0.9428090416</v>
      </c>
      <c r="BI50" s="4">
        <f t="shared" si="34"/>
        <v>0.008006230597</v>
      </c>
      <c r="BJ50" s="13"/>
      <c r="BK50" s="2">
        <v>13.0</v>
      </c>
      <c r="BL50" s="29">
        <f t="shared" si="35"/>
        <v>39</v>
      </c>
      <c r="BM50" s="29">
        <f t="shared" si="36"/>
        <v>0.69</v>
      </c>
      <c r="BN50" s="2">
        <v>150.0</v>
      </c>
      <c r="BO50" s="4">
        <f>154-1/32</f>
        <v>153.96875</v>
      </c>
      <c r="BP50" s="4">
        <f t="shared" si="37"/>
        <v>3.96875</v>
      </c>
      <c r="BQ50" s="13">
        <f t="shared" si="38"/>
        <v>0.9391189725</v>
      </c>
      <c r="BR50" s="4">
        <f t="shared" si="39"/>
        <v>0.007876397298</v>
      </c>
      <c r="BS50" s="13"/>
      <c r="BT50" s="27">
        <v>13.0</v>
      </c>
      <c r="BU50" s="29">
        <f t="shared" si="40"/>
        <v>39</v>
      </c>
      <c r="BV50" s="29">
        <f t="shared" si="41"/>
        <v>0.63</v>
      </c>
      <c r="BW50" s="34">
        <v>150.125</v>
      </c>
      <c r="BX50" s="34">
        <v>153.875</v>
      </c>
      <c r="BY50" s="29">
        <f t="shared" si="42"/>
        <v>3.75</v>
      </c>
      <c r="BZ50" s="25">
        <f t="shared" si="43"/>
        <v>0.9128709292</v>
      </c>
      <c r="CA50" s="4">
        <f t="shared" si="44"/>
        <v>0.009923521449</v>
      </c>
      <c r="CB50" s="25"/>
      <c r="CC50" s="2">
        <v>-2.0</v>
      </c>
      <c r="CD50" s="29">
        <f t="shared" si="45"/>
        <v>-6</v>
      </c>
      <c r="CE50" s="29">
        <f t="shared" si="46"/>
        <v>1.62</v>
      </c>
      <c r="CF50" s="2">
        <v>149.75</v>
      </c>
      <c r="CG50" s="2">
        <v>154.25</v>
      </c>
      <c r="CH50" s="4">
        <f t="shared" si="47"/>
        <v>4.5</v>
      </c>
      <c r="CI50" s="13">
        <f t="shared" si="48"/>
        <v>1</v>
      </c>
      <c r="CK50" s="13"/>
    </row>
    <row r="51">
      <c r="A51" s="2">
        <v>13.5</v>
      </c>
      <c r="B51" s="4">
        <f t="shared" si="1"/>
        <v>40.5</v>
      </c>
      <c r="C51" s="4">
        <f t="shared" si="2"/>
        <v>0.6</v>
      </c>
      <c r="D51" s="4">
        <f>150.25</f>
        <v>150.25</v>
      </c>
      <c r="E51" s="4">
        <f>153.75-1/32</f>
        <v>153.71875</v>
      </c>
      <c r="F51" s="4">
        <f t="shared" si="3"/>
        <v>3.46875</v>
      </c>
      <c r="G51" s="13">
        <f t="shared" si="4"/>
        <v>0.8779711461</v>
      </c>
      <c r="H51" s="4">
        <f t="shared" si="5"/>
        <v>0.01495309393</v>
      </c>
      <c r="J51" s="2">
        <v>13.5</v>
      </c>
      <c r="K51" s="4">
        <f t="shared" si="6"/>
        <v>40.5</v>
      </c>
      <c r="L51" s="4">
        <f t="shared" si="7"/>
        <v>0.72</v>
      </c>
      <c r="O51" s="4">
        <f t="shared" si="8"/>
        <v>0</v>
      </c>
      <c r="P51" s="13" t="str">
        <f t="shared" si="9"/>
        <v/>
      </c>
      <c r="Q51" s="4" t="str">
        <f t="shared" si="10"/>
        <v/>
      </c>
      <c r="S51" s="2">
        <v>13.5</v>
      </c>
      <c r="T51" s="29">
        <f t="shared" si="11"/>
        <v>40.5</v>
      </c>
      <c r="U51" s="29">
        <f t="shared" si="12"/>
        <v>0.66</v>
      </c>
      <c r="V51" s="2">
        <v>150.0</v>
      </c>
      <c r="W51" s="2">
        <v>154.0</v>
      </c>
      <c r="X51" s="4">
        <f t="shared" si="13"/>
        <v>4</v>
      </c>
      <c r="Y51" s="13">
        <f t="shared" si="14"/>
        <v>0.9428090416</v>
      </c>
      <c r="AA51" s="2">
        <v>13.5</v>
      </c>
      <c r="AB51" s="29">
        <f t="shared" si="15"/>
        <v>40.5</v>
      </c>
      <c r="AC51" s="29">
        <f t="shared" si="16"/>
        <v>0.66</v>
      </c>
      <c r="AD51" s="4">
        <f>150-1/32</f>
        <v>149.96875</v>
      </c>
      <c r="AE51" s="4">
        <f>154</f>
        <v>154</v>
      </c>
      <c r="AF51" s="4">
        <f t="shared" si="17"/>
        <v>4.03125</v>
      </c>
      <c r="AG51" s="13">
        <f t="shared" si="18"/>
        <v>0.9464847243</v>
      </c>
      <c r="AH51" s="4">
        <f t="shared" si="19"/>
        <v>0.007309677266</v>
      </c>
      <c r="AJ51" s="2">
        <v>13.5</v>
      </c>
      <c r="AK51" s="29">
        <f t="shared" si="20"/>
        <v>40.5</v>
      </c>
      <c r="AL51" s="29">
        <f t="shared" si="21"/>
        <v>0.66</v>
      </c>
      <c r="AM51" s="2">
        <v>150.0</v>
      </c>
      <c r="AN51" s="2">
        <v>154.0</v>
      </c>
      <c r="AO51" s="4">
        <f t="shared" si="22"/>
        <v>4</v>
      </c>
      <c r="AP51" s="13">
        <f t="shared" si="23"/>
        <v>0.9428090416</v>
      </c>
      <c r="AQ51" s="4">
        <f t="shared" si="24"/>
        <v>0.007323293644</v>
      </c>
      <c r="AR51" s="13"/>
      <c r="AS51" s="2">
        <v>13.5</v>
      </c>
      <c r="AT51" s="29">
        <f t="shared" si="25"/>
        <v>40.5</v>
      </c>
      <c r="AU51" s="29">
        <f t="shared" si="26"/>
        <v>0.6</v>
      </c>
      <c r="AV51" s="4">
        <f>150+3/16</f>
        <v>150.1875</v>
      </c>
      <c r="AW51" s="4">
        <f>153+13/16</f>
        <v>153.8125</v>
      </c>
      <c r="AX51" s="4">
        <f t="shared" si="27"/>
        <v>3.625</v>
      </c>
      <c r="AY51" s="13">
        <f t="shared" si="28"/>
        <v>0.8975274679</v>
      </c>
      <c r="AZ51" s="4">
        <f t="shared" si="29"/>
        <v>0.01095646466</v>
      </c>
      <c r="BA51" s="13"/>
      <c r="BB51" s="2">
        <v>13.5</v>
      </c>
      <c r="BC51" s="29">
        <f t="shared" si="30"/>
        <v>40.5</v>
      </c>
      <c r="BD51" s="29">
        <f t="shared" si="31"/>
        <v>0.69</v>
      </c>
      <c r="BE51" s="4">
        <f>150+1/16</f>
        <v>150.0625</v>
      </c>
      <c r="BF51" s="4">
        <f>154-1/16</f>
        <v>153.9375</v>
      </c>
      <c r="BG51" s="4">
        <f t="shared" si="32"/>
        <v>3.875</v>
      </c>
      <c r="BH51" s="13">
        <f t="shared" si="33"/>
        <v>0.9279607271</v>
      </c>
      <c r="BI51" s="4">
        <f t="shared" si="34"/>
        <v>0.009294814826</v>
      </c>
      <c r="BJ51" s="13"/>
      <c r="BK51" s="2">
        <v>13.5</v>
      </c>
      <c r="BL51" s="29">
        <f t="shared" si="35"/>
        <v>40.5</v>
      </c>
      <c r="BM51" s="29">
        <f t="shared" si="36"/>
        <v>0.66</v>
      </c>
      <c r="BN51" s="4">
        <f>150+1/16</f>
        <v>150.0625</v>
      </c>
      <c r="BO51" s="4">
        <f>154-1/16</f>
        <v>153.9375</v>
      </c>
      <c r="BP51" s="4">
        <f t="shared" si="37"/>
        <v>3.875</v>
      </c>
      <c r="BQ51" s="13">
        <f t="shared" si="38"/>
        <v>0.9279607271</v>
      </c>
      <c r="BR51" s="4">
        <f t="shared" si="39"/>
        <v>0.008880914736</v>
      </c>
      <c r="BS51" s="13"/>
      <c r="BT51" s="27">
        <v>13.5</v>
      </c>
      <c r="BU51" s="29">
        <f t="shared" si="40"/>
        <v>40.5</v>
      </c>
      <c r="BV51" s="29">
        <f t="shared" si="41"/>
        <v>0.6</v>
      </c>
      <c r="BW51" s="15">
        <f>150+3/16</f>
        <v>150.1875</v>
      </c>
      <c r="BX51" s="15">
        <f>153+13/16</f>
        <v>153.8125</v>
      </c>
      <c r="BY51" s="29">
        <f t="shared" si="42"/>
        <v>3.625</v>
      </c>
      <c r="BZ51" s="25">
        <f t="shared" si="43"/>
        <v>0.8975274679</v>
      </c>
      <c r="CA51" s="4">
        <f t="shared" si="44"/>
        <v>0.01079538225</v>
      </c>
      <c r="CB51" s="25"/>
      <c r="CC51" s="2">
        <v>-1.5</v>
      </c>
      <c r="CD51" s="29">
        <f t="shared" si="45"/>
        <v>-4.5</v>
      </c>
      <c r="CE51" s="29">
        <f t="shared" si="46"/>
        <v>1.59</v>
      </c>
      <c r="CH51" s="4">
        <f t="shared" si="47"/>
        <v>0</v>
      </c>
      <c r="CI51" s="13">
        <f t="shared" si="48"/>
        <v>0</v>
      </c>
      <c r="CK51" s="13"/>
    </row>
    <row r="52">
      <c r="A52" s="2">
        <v>14.0</v>
      </c>
      <c r="B52" s="4">
        <f t="shared" si="1"/>
        <v>42</v>
      </c>
      <c r="C52" s="4">
        <f t="shared" si="2"/>
        <v>0.57</v>
      </c>
      <c r="D52" s="4">
        <f>150+5/8-1/32</f>
        <v>150.59375</v>
      </c>
      <c r="E52" s="4">
        <f>153.375+1/32</f>
        <v>153.40625</v>
      </c>
      <c r="F52" s="4">
        <f t="shared" si="3"/>
        <v>2.8125</v>
      </c>
      <c r="G52" s="13">
        <f t="shared" si="4"/>
        <v>0.790569415</v>
      </c>
      <c r="H52" s="4">
        <f t="shared" si="5"/>
        <v>0.01983482908</v>
      </c>
      <c r="J52" s="2">
        <v>14.0</v>
      </c>
      <c r="K52" s="4">
        <f t="shared" si="6"/>
        <v>42</v>
      </c>
      <c r="L52" s="4">
        <f t="shared" si="7"/>
        <v>0.69</v>
      </c>
      <c r="M52" s="4">
        <f>149.875</f>
        <v>149.875</v>
      </c>
      <c r="N52" s="2">
        <v>154.125</v>
      </c>
      <c r="O52" s="4">
        <f t="shared" si="8"/>
        <v>4.25</v>
      </c>
      <c r="P52" s="13">
        <f t="shared" si="9"/>
        <v>0.982109468</v>
      </c>
      <c r="Q52" s="4">
        <f t="shared" si="10"/>
        <v>0</v>
      </c>
      <c r="S52" s="2">
        <v>14.0</v>
      </c>
      <c r="T52" s="29">
        <f t="shared" si="11"/>
        <v>42</v>
      </c>
      <c r="U52" s="29">
        <f t="shared" si="12"/>
        <v>0.63</v>
      </c>
      <c r="V52" s="4">
        <f>150+1/16</f>
        <v>150.0625</v>
      </c>
      <c r="W52" s="4">
        <f>153.875+1/32</f>
        <v>153.90625</v>
      </c>
      <c r="X52" s="4">
        <f t="shared" si="13"/>
        <v>3.84375</v>
      </c>
      <c r="Y52" s="13">
        <f t="shared" si="14"/>
        <v>0.9242113755</v>
      </c>
      <c r="AA52" s="2">
        <v>14.0</v>
      </c>
      <c r="AB52" s="29">
        <f t="shared" si="15"/>
        <v>42</v>
      </c>
      <c r="AC52" s="29">
        <f t="shared" si="16"/>
        <v>0.63</v>
      </c>
      <c r="AD52" s="4">
        <f>150+1/16</f>
        <v>150.0625</v>
      </c>
      <c r="AE52" s="4">
        <f>153.875+1/32</f>
        <v>153.90625</v>
      </c>
      <c r="AF52" s="4">
        <f t="shared" si="17"/>
        <v>3.84375</v>
      </c>
      <c r="AG52" s="13">
        <f t="shared" si="18"/>
        <v>0.9242113755</v>
      </c>
      <c r="AH52" s="4">
        <f t="shared" si="19"/>
        <v>0.009533329222</v>
      </c>
      <c r="AJ52" s="2">
        <v>14.0</v>
      </c>
      <c r="AK52" s="29">
        <f t="shared" si="20"/>
        <v>42</v>
      </c>
      <c r="AL52" s="29">
        <f t="shared" si="21"/>
        <v>0.63</v>
      </c>
      <c r="AM52" s="4">
        <f>150+1/16</f>
        <v>150.0625</v>
      </c>
      <c r="AN52" s="4">
        <f>154-1/16</f>
        <v>153.9375</v>
      </c>
      <c r="AO52" s="4">
        <f t="shared" si="22"/>
        <v>3.875</v>
      </c>
      <c r="AP52" s="13">
        <f t="shared" si="23"/>
        <v>0.9279607271</v>
      </c>
      <c r="AQ52" s="4">
        <f t="shared" si="24"/>
        <v>0.009170158676</v>
      </c>
      <c r="AR52" s="13"/>
      <c r="AS52" s="2">
        <v>14.0</v>
      </c>
      <c r="AT52" s="29">
        <f t="shared" si="25"/>
        <v>42</v>
      </c>
      <c r="AU52" s="29">
        <f t="shared" si="26"/>
        <v>0.57</v>
      </c>
      <c r="AV52" s="4">
        <f>150.25</f>
        <v>150.25</v>
      </c>
      <c r="AW52" s="4">
        <f>153.75-1/32</f>
        <v>153.71875</v>
      </c>
      <c r="AX52" s="4">
        <f t="shared" si="27"/>
        <v>3.46875</v>
      </c>
      <c r="AY52" s="13">
        <f t="shared" si="28"/>
        <v>0.8779711461</v>
      </c>
      <c r="AZ52" s="4">
        <f t="shared" si="29"/>
        <v>0.01210436841</v>
      </c>
      <c r="BA52" s="13"/>
      <c r="BB52" s="2">
        <v>14.0</v>
      </c>
      <c r="BC52" s="29">
        <f t="shared" si="30"/>
        <v>42</v>
      </c>
      <c r="BD52" s="29">
        <f t="shared" si="31"/>
        <v>0.66</v>
      </c>
      <c r="BE52" s="4">
        <f>150.125</f>
        <v>150.125</v>
      </c>
      <c r="BF52" s="4">
        <f>153.875</f>
        <v>153.875</v>
      </c>
      <c r="BG52" s="4">
        <f t="shared" si="32"/>
        <v>3.75</v>
      </c>
      <c r="BH52" s="13">
        <f t="shared" si="33"/>
        <v>0.9128709292</v>
      </c>
      <c r="BI52" s="4">
        <f t="shared" si="34"/>
        <v>0.01040845316</v>
      </c>
      <c r="BJ52" s="13"/>
      <c r="BK52" s="2">
        <v>14.0</v>
      </c>
      <c r="BL52" s="29">
        <f t="shared" si="35"/>
        <v>42</v>
      </c>
      <c r="BM52" s="29">
        <f t="shared" si="36"/>
        <v>0.63</v>
      </c>
      <c r="BN52" s="4">
        <f>150.125</f>
        <v>150.125</v>
      </c>
      <c r="BO52" s="2">
        <v>153.875</v>
      </c>
      <c r="BP52" s="4">
        <f t="shared" si="37"/>
        <v>3.75</v>
      </c>
      <c r="BQ52" s="13">
        <f t="shared" si="38"/>
        <v>0.9128709292</v>
      </c>
      <c r="BR52" s="4">
        <f t="shared" si="39"/>
        <v>0.009749120074</v>
      </c>
      <c r="BS52" s="13"/>
      <c r="BT52" s="27">
        <v>14.0</v>
      </c>
      <c r="BU52" s="29">
        <f t="shared" si="40"/>
        <v>42</v>
      </c>
      <c r="BV52" s="29">
        <f t="shared" si="41"/>
        <v>0.57</v>
      </c>
      <c r="BW52" s="15">
        <f>150.25</f>
        <v>150.25</v>
      </c>
      <c r="BX52" s="15">
        <f>153.75</f>
        <v>153.75</v>
      </c>
      <c r="BY52" s="29">
        <f t="shared" si="42"/>
        <v>3.5</v>
      </c>
      <c r="BZ52" s="25">
        <f t="shared" si="43"/>
        <v>0.8819171037</v>
      </c>
      <c r="CA52" s="4">
        <f t="shared" si="44"/>
        <v>0.01134962003</v>
      </c>
      <c r="CB52" s="25"/>
      <c r="CC52" s="2">
        <v>-1.0</v>
      </c>
      <c r="CD52" s="29">
        <f t="shared" si="45"/>
        <v>-3</v>
      </c>
      <c r="CE52" s="29">
        <f t="shared" si="46"/>
        <v>1.56</v>
      </c>
      <c r="CF52" s="2">
        <v>149.75</v>
      </c>
      <c r="CG52" s="2">
        <v>154.25</v>
      </c>
      <c r="CH52" s="4">
        <f t="shared" si="47"/>
        <v>4.5</v>
      </c>
      <c r="CI52" s="13">
        <f t="shared" si="48"/>
        <v>1</v>
      </c>
      <c r="CK52" s="13"/>
    </row>
    <row r="53">
      <c r="A53" s="2">
        <v>14.5</v>
      </c>
      <c r="B53" s="4">
        <f t="shared" si="1"/>
        <v>43.5</v>
      </c>
      <c r="C53" s="4">
        <f t="shared" si="2"/>
        <v>0.54</v>
      </c>
      <c r="D53" s="4">
        <f>151-1/16</f>
        <v>150.9375</v>
      </c>
      <c r="E53" s="4">
        <f>153+1/16</f>
        <v>153.0625</v>
      </c>
      <c r="F53" s="4">
        <f t="shared" si="3"/>
        <v>2.125</v>
      </c>
      <c r="G53" s="13">
        <f t="shared" si="4"/>
        <v>0.6871842709</v>
      </c>
      <c r="H53" s="4">
        <f t="shared" si="5"/>
        <v>0.0227894122</v>
      </c>
      <c r="J53" s="2">
        <v>14.5</v>
      </c>
      <c r="K53" s="4">
        <f t="shared" si="6"/>
        <v>43.5</v>
      </c>
      <c r="L53" s="4">
        <f t="shared" si="7"/>
        <v>0.66</v>
      </c>
      <c r="M53" s="4">
        <f>150-1/16</f>
        <v>149.9375</v>
      </c>
      <c r="N53" s="2">
        <f>154+1/16</f>
        <v>154.0625</v>
      </c>
      <c r="O53" s="4">
        <f t="shared" si="8"/>
        <v>4.125</v>
      </c>
      <c r="P53" s="13">
        <f t="shared" si="9"/>
        <v>0.9675588937</v>
      </c>
      <c r="Q53" s="4">
        <f t="shared" si="10"/>
        <v>0.00541696761</v>
      </c>
      <c r="S53" s="2">
        <v>14.5</v>
      </c>
      <c r="T53" s="29">
        <f t="shared" si="11"/>
        <v>43.5</v>
      </c>
      <c r="U53" s="29">
        <f t="shared" si="12"/>
        <v>0.6</v>
      </c>
      <c r="V53" s="4">
        <f>150.25-1/32</f>
        <v>150.21875</v>
      </c>
      <c r="W53" s="4">
        <f>153.75</f>
        <v>153.75</v>
      </c>
      <c r="X53" s="4">
        <f t="shared" si="13"/>
        <v>3.53125</v>
      </c>
      <c r="Y53" s="13">
        <f t="shared" si="14"/>
        <v>0.8858454844</v>
      </c>
      <c r="AA53" s="2">
        <v>14.5</v>
      </c>
      <c r="AB53" s="29">
        <f t="shared" si="15"/>
        <v>43.5</v>
      </c>
      <c r="AC53" s="29">
        <f t="shared" si="16"/>
        <v>0.6</v>
      </c>
      <c r="AD53" s="4">
        <f>150+3/16</f>
        <v>150.1875</v>
      </c>
      <c r="AE53" s="4">
        <f>153.75+1/32</f>
        <v>153.78125</v>
      </c>
      <c r="AF53" s="4">
        <f t="shared" si="17"/>
        <v>3.59375</v>
      </c>
      <c r="AG53" s="13">
        <f t="shared" si="18"/>
        <v>0.8936504412</v>
      </c>
      <c r="AH53" s="4">
        <f t="shared" si="19"/>
        <v>0.01176454996</v>
      </c>
      <c r="AJ53" s="2">
        <v>14.5</v>
      </c>
      <c r="AK53" s="29">
        <f t="shared" si="20"/>
        <v>43.5</v>
      </c>
      <c r="AL53" s="29">
        <f t="shared" si="21"/>
        <v>0.6</v>
      </c>
      <c r="AM53" s="4">
        <f>150+3/16</f>
        <v>150.1875</v>
      </c>
      <c r="AN53" s="4">
        <f>153+13/16</f>
        <v>153.8125</v>
      </c>
      <c r="AO53" s="4">
        <f t="shared" si="22"/>
        <v>3.625</v>
      </c>
      <c r="AP53" s="13">
        <f t="shared" si="23"/>
        <v>0.8975274679</v>
      </c>
      <c r="AQ53" s="4">
        <f t="shared" si="24"/>
        <v>0.01111659003</v>
      </c>
      <c r="AR53" s="13"/>
      <c r="AS53" s="2">
        <v>14.5</v>
      </c>
      <c r="AT53" s="29">
        <f t="shared" si="25"/>
        <v>43.5</v>
      </c>
      <c r="AU53" s="29">
        <f t="shared" si="26"/>
        <v>0.54</v>
      </c>
      <c r="AV53" s="4">
        <f>150.375-1/32</f>
        <v>150.34375</v>
      </c>
      <c r="AW53" s="4">
        <f>153.625</f>
        <v>153.625</v>
      </c>
      <c r="AX53" s="4">
        <f t="shared" si="27"/>
        <v>3.28125</v>
      </c>
      <c r="AY53" s="13">
        <f t="shared" si="28"/>
        <v>0.8539125638</v>
      </c>
      <c r="AZ53" s="4">
        <f t="shared" si="29"/>
        <v>0.01302467725</v>
      </c>
      <c r="BA53" s="13"/>
      <c r="BB53" s="2">
        <v>14.5</v>
      </c>
      <c r="BC53" s="29">
        <f t="shared" si="30"/>
        <v>43.5</v>
      </c>
      <c r="BD53" s="29">
        <f t="shared" si="31"/>
        <v>0.63</v>
      </c>
      <c r="BE53" s="4">
        <f>150+3/16</f>
        <v>150.1875</v>
      </c>
      <c r="BF53" s="4">
        <f>153+13/16</f>
        <v>153.8125</v>
      </c>
      <c r="BG53" s="4">
        <f t="shared" si="32"/>
        <v>3.625</v>
      </c>
      <c r="BH53" s="13">
        <f t="shared" si="33"/>
        <v>0.8975274679</v>
      </c>
      <c r="BI53" s="4">
        <f t="shared" si="34"/>
        <v>0.01151943415</v>
      </c>
      <c r="BJ53" s="13"/>
      <c r="BK53" s="2">
        <v>14.5</v>
      </c>
      <c r="BL53" s="29">
        <f t="shared" si="35"/>
        <v>43.5</v>
      </c>
      <c r="BM53" s="29">
        <f t="shared" si="36"/>
        <v>0.6</v>
      </c>
      <c r="BN53" s="4">
        <f>150.125+1/32</f>
        <v>150.15625</v>
      </c>
      <c r="BO53" s="4">
        <f>153+13/16</f>
        <v>153.8125</v>
      </c>
      <c r="BP53" s="4">
        <f t="shared" si="37"/>
        <v>3.65625</v>
      </c>
      <c r="BQ53" s="13">
        <f t="shared" si="38"/>
        <v>0.9013878189</v>
      </c>
      <c r="BR53" s="4">
        <f t="shared" si="39"/>
        <v>0.01062098087</v>
      </c>
      <c r="BS53" s="13"/>
      <c r="BT53" s="27">
        <v>14.5</v>
      </c>
      <c r="BU53" s="29">
        <f t="shared" si="40"/>
        <v>43.5</v>
      </c>
      <c r="BV53" s="29">
        <f t="shared" si="41"/>
        <v>0.54</v>
      </c>
      <c r="BW53" s="15">
        <f>150.25+1/32</f>
        <v>150.28125</v>
      </c>
      <c r="BX53" s="15">
        <f>153+11/16</f>
        <v>153.6875</v>
      </c>
      <c r="BY53" s="29">
        <f t="shared" si="42"/>
        <v>3.40625</v>
      </c>
      <c r="BZ53" s="25">
        <f t="shared" si="43"/>
        <v>0.8700255424</v>
      </c>
      <c r="CA53" s="4">
        <f t="shared" si="44"/>
        <v>0.01161240155</v>
      </c>
      <c r="CB53" s="25"/>
      <c r="CC53" s="2">
        <v>-0.5</v>
      </c>
      <c r="CD53" s="29">
        <f t="shared" si="45"/>
        <v>-1.5</v>
      </c>
      <c r="CE53" s="29">
        <f t="shared" si="46"/>
        <v>1.53</v>
      </c>
      <c r="CH53" s="4">
        <f t="shared" si="47"/>
        <v>0</v>
      </c>
      <c r="CI53" s="13">
        <f t="shared" si="48"/>
        <v>0</v>
      </c>
      <c r="CK53" s="13"/>
    </row>
    <row r="54">
      <c r="A54" s="2">
        <v>15.0</v>
      </c>
      <c r="B54" s="4">
        <f t="shared" si="1"/>
        <v>45</v>
      </c>
      <c r="C54" s="4">
        <f t="shared" si="2"/>
        <v>0.51</v>
      </c>
      <c r="D54" s="4">
        <f>151.25+1/32</f>
        <v>151.28125</v>
      </c>
      <c r="E54" s="4">
        <f>152+11/16</f>
        <v>152.6875</v>
      </c>
      <c r="F54" s="4">
        <f t="shared" si="3"/>
        <v>1.40625</v>
      </c>
      <c r="G54" s="13">
        <f t="shared" si="4"/>
        <v>0.5590169944</v>
      </c>
      <c r="H54" s="4">
        <f t="shared" si="5"/>
        <v>0.02295590944</v>
      </c>
      <c r="J54" s="2">
        <v>15.0</v>
      </c>
      <c r="K54" s="4">
        <f t="shared" si="6"/>
        <v>45</v>
      </c>
      <c r="L54" s="4">
        <f t="shared" si="7"/>
        <v>0.63</v>
      </c>
      <c r="M54" s="4">
        <f>150+1/16</f>
        <v>150.0625</v>
      </c>
      <c r="N54" s="4">
        <f>154-1/16</f>
        <v>153.9375</v>
      </c>
      <c r="O54" s="4">
        <f t="shared" si="8"/>
        <v>3.875</v>
      </c>
      <c r="P54" s="13">
        <f t="shared" si="9"/>
        <v>0.9377806908</v>
      </c>
      <c r="Q54" s="4">
        <f t="shared" si="10"/>
        <v>0.008945379956</v>
      </c>
      <c r="S54" s="2">
        <v>15.0</v>
      </c>
      <c r="T54" s="29">
        <f t="shared" si="11"/>
        <v>45</v>
      </c>
      <c r="U54" s="29">
        <f t="shared" si="12"/>
        <v>0.57</v>
      </c>
      <c r="V54" s="4">
        <f>150.375-1/32</f>
        <v>150.34375</v>
      </c>
      <c r="W54" s="2">
        <v>153.625</v>
      </c>
      <c r="X54" s="4">
        <f t="shared" si="13"/>
        <v>3.28125</v>
      </c>
      <c r="Y54" s="13">
        <f t="shared" si="14"/>
        <v>0.8539125638</v>
      </c>
      <c r="AA54" s="2">
        <v>15.0</v>
      </c>
      <c r="AB54" s="29">
        <f t="shared" si="15"/>
        <v>45</v>
      </c>
      <c r="AC54" s="29">
        <f t="shared" si="16"/>
        <v>0.57</v>
      </c>
      <c r="AD54" s="4">
        <f>150+5/16</f>
        <v>150.3125</v>
      </c>
      <c r="AE54" s="4">
        <f>153.625+1/32</f>
        <v>153.65625</v>
      </c>
      <c r="AF54" s="4">
        <f t="shared" si="17"/>
        <v>3.34375</v>
      </c>
      <c r="AG54" s="13">
        <f t="shared" si="18"/>
        <v>0.8620067027</v>
      </c>
      <c r="AH54" s="4">
        <f t="shared" si="19"/>
        <v>0.0138780567</v>
      </c>
      <c r="AJ54" s="2">
        <v>15.0</v>
      </c>
      <c r="AK54" s="29">
        <f t="shared" si="20"/>
        <v>45</v>
      </c>
      <c r="AL54" s="29">
        <f t="shared" si="21"/>
        <v>0.57</v>
      </c>
      <c r="AM54" s="4">
        <f>150.25+1/32</f>
        <v>150.28125</v>
      </c>
      <c r="AN54" s="4">
        <f>153.75-1/32</f>
        <v>153.71875</v>
      </c>
      <c r="AO54" s="4">
        <f t="shared" si="22"/>
        <v>3.4375</v>
      </c>
      <c r="AP54" s="13">
        <f t="shared" si="23"/>
        <v>0.8740073735</v>
      </c>
      <c r="AQ54" s="4">
        <f t="shared" si="24"/>
        <v>0.01241048093</v>
      </c>
      <c r="AR54" s="13"/>
      <c r="AS54" s="2">
        <v>15.0</v>
      </c>
      <c r="AT54" s="29">
        <f t="shared" si="25"/>
        <v>45</v>
      </c>
      <c r="AU54" s="29">
        <f t="shared" si="26"/>
        <v>0.51</v>
      </c>
      <c r="AV54" s="4">
        <f>150+7/16</f>
        <v>150.4375</v>
      </c>
      <c r="AW54" s="4">
        <f>153+9/16</f>
        <v>153.5625</v>
      </c>
      <c r="AX54" s="4">
        <f t="shared" si="27"/>
        <v>3.125</v>
      </c>
      <c r="AY54" s="13">
        <f t="shared" si="28"/>
        <v>0.8333333333</v>
      </c>
      <c r="AZ54" s="4">
        <f t="shared" si="29"/>
        <v>0.01345403002</v>
      </c>
      <c r="BA54" s="13"/>
      <c r="BB54" s="2">
        <v>15.0</v>
      </c>
      <c r="BC54" s="29">
        <f t="shared" si="30"/>
        <v>45</v>
      </c>
      <c r="BD54" s="29">
        <f t="shared" si="31"/>
        <v>0.6</v>
      </c>
      <c r="BE54" s="4">
        <f>150.25</f>
        <v>150.25</v>
      </c>
      <c r="BF54" s="4">
        <f>153.75-1/32</f>
        <v>153.71875</v>
      </c>
      <c r="BG54" s="4">
        <f t="shared" si="32"/>
        <v>3.46875</v>
      </c>
      <c r="BH54" s="13">
        <f t="shared" si="33"/>
        <v>0.8779711461</v>
      </c>
      <c r="BI54" s="4">
        <f t="shared" si="34"/>
        <v>0.01244870303</v>
      </c>
      <c r="BJ54" s="13"/>
      <c r="BK54" s="2">
        <v>15.0</v>
      </c>
      <c r="BL54" s="29">
        <f t="shared" si="35"/>
        <v>45</v>
      </c>
      <c r="BM54" s="29">
        <f t="shared" si="36"/>
        <v>0.57</v>
      </c>
      <c r="BN54" s="4">
        <f>150.25</f>
        <v>150.25</v>
      </c>
      <c r="BO54" s="2">
        <v>153.75</v>
      </c>
      <c r="BP54" s="4">
        <f t="shared" si="37"/>
        <v>3.5</v>
      </c>
      <c r="BQ54" s="13">
        <f t="shared" si="38"/>
        <v>0.8819171037</v>
      </c>
      <c r="BR54" s="4">
        <f t="shared" si="39"/>
        <v>0.01149946694</v>
      </c>
      <c r="BS54" s="13"/>
      <c r="BT54" s="27">
        <v>15.0</v>
      </c>
      <c r="BU54" s="29">
        <f t="shared" si="40"/>
        <v>45</v>
      </c>
      <c r="BV54" s="29">
        <f t="shared" si="41"/>
        <v>0.51</v>
      </c>
      <c r="BW54" s="15">
        <f>150.375-1/32</f>
        <v>150.34375</v>
      </c>
      <c r="BX54" s="15">
        <f>153.625+1/32</f>
        <v>153.65625</v>
      </c>
      <c r="BY54" s="29">
        <f t="shared" si="42"/>
        <v>3.3125</v>
      </c>
      <c r="BZ54" s="25">
        <f t="shared" si="43"/>
        <v>0.8579691784</v>
      </c>
      <c r="CA54" s="4">
        <f t="shared" si="44"/>
        <v>0.01175929015</v>
      </c>
      <c r="CB54" s="25"/>
      <c r="CC54" s="2">
        <v>0.0</v>
      </c>
      <c r="CD54" s="29">
        <f t="shared" si="45"/>
        <v>0</v>
      </c>
      <c r="CE54" s="29">
        <f t="shared" si="46"/>
        <v>1.5</v>
      </c>
      <c r="CF54" s="2">
        <v>149.75</v>
      </c>
      <c r="CG54" s="2">
        <v>154.25</v>
      </c>
      <c r="CH54" s="4">
        <f t="shared" si="47"/>
        <v>4.5</v>
      </c>
      <c r="CI54" s="13">
        <f t="shared" si="48"/>
        <v>1</v>
      </c>
      <c r="CK54" s="13"/>
    </row>
    <row r="55">
      <c r="A55" s="2">
        <v>15.5</v>
      </c>
      <c r="B55" s="4">
        <f t="shared" si="1"/>
        <v>46.5</v>
      </c>
      <c r="C55" s="4">
        <f t="shared" si="2"/>
        <v>0.48</v>
      </c>
      <c r="D55" s="4">
        <f>151+9/16</f>
        <v>151.5625</v>
      </c>
      <c r="E55" s="4">
        <f>152.375+1/32</f>
        <v>152.40625</v>
      </c>
      <c r="F55" s="4">
        <f t="shared" si="3"/>
        <v>0.84375</v>
      </c>
      <c r="G55" s="13">
        <f t="shared" si="4"/>
        <v>0.4330127019</v>
      </c>
      <c r="H55" s="4">
        <f t="shared" si="5"/>
        <v>0.02037712133</v>
      </c>
      <c r="J55" s="2">
        <v>15.5</v>
      </c>
      <c r="K55" s="4">
        <f t="shared" si="6"/>
        <v>46.5</v>
      </c>
      <c r="L55" s="4">
        <f t="shared" si="7"/>
        <v>0.6</v>
      </c>
      <c r="M55" s="2">
        <v>150.25</v>
      </c>
      <c r="N55" s="2">
        <v>153.75</v>
      </c>
      <c r="O55" s="4">
        <f t="shared" si="8"/>
        <v>3.5</v>
      </c>
      <c r="P55" s="13">
        <f t="shared" si="9"/>
        <v>0.8912498197</v>
      </c>
      <c r="Q55" s="4">
        <f t="shared" si="10"/>
        <v>0.01277639985</v>
      </c>
      <c r="S55" s="2">
        <v>15.5</v>
      </c>
      <c r="T55" s="29">
        <f t="shared" si="11"/>
        <v>46.5</v>
      </c>
      <c r="U55" s="29">
        <f t="shared" si="12"/>
        <v>0.54</v>
      </c>
      <c r="V55" s="4">
        <f>150+7/16</f>
        <v>150.4375</v>
      </c>
      <c r="W55" s="2">
        <v>153.5</v>
      </c>
      <c r="X55" s="4">
        <f t="shared" si="13"/>
        <v>3.0625</v>
      </c>
      <c r="Y55" s="13">
        <f t="shared" si="14"/>
        <v>0.8249579114</v>
      </c>
      <c r="AA55" s="2">
        <v>15.5</v>
      </c>
      <c r="AB55" s="29">
        <f t="shared" si="15"/>
        <v>46.5</v>
      </c>
      <c r="AC55" s="29">
        <f t="shared" si="16"/>
        <v>0.54</v>
      </c>
      <c r="AD55" s="4">
        <f>150.5-1/32</f>
        <v>150.46875</v>
      </c>
      <c r="AE55" s="2">
        <v>153.5</v>
      </c>
      <c r="AF55" s="4">
        <f t="shared" si="17"/>
        <v>3.03125</v>
      </c>
      <c r="AG55" s="13">
        <f t="shared" si="18"/>
        <v>0.8207381501</v>
      </c>
      <c r="AH55" s="4">
        <f t="shared" si="19"/>
        <v>0.01556826913</v>
      </c>
      <c r="AJ55" s="2">
        <v>15.5</v>
      </c>
      <c r="AK55" s="29">
        <f t="shared" si="20"/>
        <v>46.5</v>
      </c>
      <c r="AL55" s="29">
        <f t="shared" si="21"/>
        <v>0.54</v>
      </c>
      <c r="AM55" s="4">
        <f>150.375</f>
        <v>150.375</v>
      </c>
      <c r="AN55" s="2">
        <v>153.625</v>
      </c>
      <c r="AO55" s="4">
        <f t="shared" si="22"/>
        <v>3.25</v>
      </c>
      <c r="AP55" s="13">
        <f t="shared" si="23"/>
        <v>0.8498365856</v>
      </c>
      <c r="AQ55" s="4">
        <f t="shared" si="24"/>
        <v>0.01343567673</v>
      </c>
      <c r="AR55" s="13"/>
      <c r="AS55" s="2">
        <v>15.5</v>
      </c>
      <c r="AT55" s="29">
        <f t="shared" si="25"/>
        <v>46.5</v>
      </c>
      <c r="AU55" s="29">
        <f t="shared" si="26"/>
        <v>0.48</v>
      </c>
      <c r="AV55" s="4">
        <f>150.5</f>
        <v>150.5</v>
      </c>
      <c r="AW55" s="2">
        <v>153.5</v>
      </c>
      <c r="AX55" s="4">
        <f t="shared" si="27"/>
        <v>3</v>
      </c>
      <c r="AY55" s="13">
        <f t="shared" si="28"/>
        <v>0.8164965809</v>
      </c>
      <c r="AZ55" s="4">
        <f t="shared" si="29"/>
        <v>0.01347085987</v>
      </c>
      <c r="BA55" s="13"/>
      <c r="BB55" s="2">
        <v>15.5</v>
      </c>
      <c r="BC55" s="29">
        <f t="shared" si="30"/>
        <v>46.5</v>
      </c>
      <c r="BD55" s="29">
        <f t="shared" si="31"/>
        <v>0.57</v>
      </c>
      <c r="BE55" s="4">
        <f>150+5/16</f>
        <v>150.3125</v>
      </c>
      <c r="BF55" s="4">
        <f>153.625+1/32</f>
        <v>153.65625</v>
      </c>
      <c r="BG55" s="4">
        <f t="shared" si="32"/>
        <v>3.34375</v>
      </c>
      <c r="BH55" s="13">
        <f t="shared" si="33"/>
        <v>0.8620067027</v>
      </c>
      <c r="BI55" s="4">
        <f t="shared" si="34"/>
        <v>0.01288498247</v>
      </c>
      <c r="BJ55" s="13"/>
      <c r="BK55" s="2">
        <v>15.5</v>
      </c>
      <c r="BL55" s="29">
        <f t="shared" si="35"/>
        <v>46.5</v>
      </c>
      <c r="BM55" s="29">
        <f t="shared" si="36"/>
        <v>0.54</v>
      </c>
      <c r="BN55" s="4">
        <f>150+5/16</f>
        <v>150.3125</v>
      </c>
      <c r="BO55" s="4">
        <f>153+11/16</f>
        <v>153.6875</v>
      </c>
      <c r="BP55" s="4">
        <f t="shared" si="37"/>
        <v>3.375</v>
      </c>
      <c r="BQ55" s="13">
        <f t="shared" si="38"/>
        <v>0.8660254038</v>
      </c>
      <c r="BR55" s="4">
        <f t="shared" si="39"/>
        <v>0.01190105596</v>
      </c>
      <c r="BS55" s="13"/>
      <c r="BT55" s="27">
        <v>15.5</v>
      </c>
      <c r="BU55" s="29">
        <f t="shared" si="40"/>
        <v>46.5</v>
      </c>
      <c r="BV55" s="29">
        <f t="shared" si="41"/>
        <v>0.48</v>
      </c>
      <c r="BW55" s="15">
        <f>150.375</f>
        <v>150.375</v>
      </c>
      <c r="BX55" s="15">
        <f>153.625-1/32</f>
        <v>153.59375</v>
      </c>
      <c r="BY55" s="29">
        <f t="shared" si="42"/>
        <v>3.21875</v>
      </c>
      <c r="BZ55" s="25">
        <f t="shared" si="43"/>
        <v>0.8457409638</v>
      </c>
      <c r="CA55" s="4">
        <f t="shared" si="44"/>
        <v>0.01179250171</v>
      </c>
      <c r="CB55" s="25"/>
      <c r="CC55" s="2">
        <v>0.5</v>
      </c>
      <c r="CD55" s="29">
        <f t="shared" si="45"/>
        <v>1.5</v>
      </c>
      <c r="CE55" s="29">
        <f t="shared" si="46"/>
        <v>1.47</v>
      </c>
      <c r="CH55" s="4">
        <f t="shared" si="47"/>
        <v>0</v>
      </c>
      <c r="CI55" s="13">
        <f t="shared" si="48"/>
        <v>0</v>
      </c>
      <c r="CK55" s="13"/>
    </row>
    <row r="56">
      <c r="A56" s="2">
        <v>16.0</v>
      </c>
      <c r="B56" s="4">
        <f t="shared" si="1"/>
        <v>48</v>
      </c>
      <c r="C56" s="4">
        <f t="shared" si="2"/>
        <v>0.45</v>
      </c>
      <c r="D56" s="4">
        <f>151.75</f>
        <v>151.75</v>
      </c>
      <c r="E56" s="4">
        <f>152.25-1/32</f>
        <v>152.21875</v>
      </c>
      <c r="F56" s="4">
        <f t="shared" si="3"/>
        <v>0.46875</v>
      </c>
      <c r="G56" s="13">
        <f t="shared" si="4"/>
        <v>0.3227486122</v>
      </c>
      <c r="H56" s="4">
        <f t="shared" si="5"/>
        <v>0.01718706371</v>
      </c>
      <c r="J56" s="2">
        <v>16.0</v>
      </c>
      <c r="K56" s="4">
        <f t="shared" si="6"/>
        <v>48</v>
      </c>
      <c r="L56" s="4">
        <f t="shared" si="7"/>
        <v>0.57</v>
      </c>
      <c r="M56" s="4">
        <f>150+7/16</f>
        <v>150.4375</v>
      </c>
      <c r="N56" s="4">
        <f>153.5+1/32</f>
        <v>153.53125</v>
      </c>
      <c r="O56" s="4">
        <f t="shared" si="8"/>
        <v>3.09375</v>
      </c>
      <c r="P56" s="13">
        <f t="shared" si="9"/>
        <v>0.8379305816</v>
      </c>
      <c r="Q56" s="4">
        <f t="shared" si="10"/>
        <v>0.01587038044</v>
      </c>
      <c r="S56" s="2">
        <v>16.0</v>
      </c>
      <c r="T56" s="29">
        <f t="shared" si="11"/>
        <v>48</v>
      </c>
      <c r="U56" s="29">
        <f t="shared" si="12"/>
        <v>0.51</v>
      </c>
      <c r="V56" s="4">
        <f>150.625</f>
        <v>150.625</v>
      </c>
      <c r="W56" s="2">
        <v>153.375</v>
      </c>
      <c r="X56" s="4">
        <f t="shared" si="13"/>
        <v>2.75</v>
      </c>
      <c r="Y56" s="13">
        <f t="shared" si="14"/>
        <v>0.78173596</v>
      </c>
      <c r="AA56" s="2">
        <v>16.0</v>
      </c>
      <c r="AB56" s="29">
        <f t="shared" si="15"/>
        <v>48</v>
      </c>
      <c r="AC56" s="29">
        <f t="shared" si="16"/>
        <v>0.51</v>
      </c>
      <c r="AD56" s="4">
        <f>150.625-1/32</f>
        <v>150.59375</v>
      </c>
      <c r="AE56" s="2">
        <v>153.375</v>
      </c>
      <c r="AF56" s="4">
        <f t="shared" si="17"/>
        <v>2.78125</v>
      </c>
      <c r="AG56" s="13">
        <f t="shared" si="18"/>
        <v>0.7861650943</v>
      </c>
      <c r="AH56" s="4">
        <f t="shared" si="19"/>
        <v>0.01635072131</v>
      </c>
      <c r="AJ56" s="2">
        <v>16.0</v>
      </c>
      <c r="AK56" s="29">
        <f t="shared" si="20"/>
        <v>48</v>
      </c>
      <c r="AL56" s="29">
        <f t="shared" si="21"/>
        <v>0.51</v>
      </c>
      <c r="AM56" s="4">
        <f>150.5-1/32</f>
        <v>150.46875</v>
      </c>
      <c r="AN56" s="4">
        <f>153.5+1/32</f>
        <v>153.53125</v>
      </c>
      <c r="AO56" s="4">
        <f t="shared" si="22"/>
        <v>3.0625</v>
      </c>
      <c r="AP56" s="13">
        <f t="shared" si="23"/>
        <v>0.8249579114</v>
      </c>
      <c r="AQ56" s="4">
        <f t="shared" si="24"/>
        <v>0.0140797919</v>
      </c>
      <c r="AR56" s="13"/>
      <c r="AS56" s="2">
        <v>16.0</v>
      </c>
      <c r="AT56" s="29">
        <f t="shared" si="25"/>
        <v>48</v>
      </c>
      <c r="AU56" s="29">
        <f t="shared" si="26"/>
        <v>0.45</v>
      </c>
      <c r="AV56" s="4">
        <f>150.5+1/32</f>
        <v>150.53125</v>
      </c>
      <c r="AW56" s="4">
        <f>153+7/16</f>
        <v>153.4375</v>
      </c>
      <c r="AX56" s="4">
        <f t="shared" si="27"/>
        <v>2.90625</v>
      </c>
      <c r="AY56" s="13">
        <f t="shared" si="28"/>
        <v>0.8036375634</v>
      </c>
      <c r="AZ56" s="4">
        <f t="shared" si="29"/>
        <v>0.01334717355</v>
      </c>
      <c r="BA56" s="13"/>
      <c r="BB56" s="2">
        <v>16.0</v>
      </c>
      <c r="BC56" s="29">
        <f t="shared" si="30"/>
        <v>48</v>
      </c>
      <c r="BD56" s="29">
        <f t="shared" si="31"/>
        <v>0.54</v>
      </c>
      <c r="BE56" s="4">
        <f>150.375</f>
        <v>150.375</v>
      </c>
      <c r="BF56" s="4">
        <f>153.625</f>
        <v>153.625</v>
      </c>
      <c r="BG56" s="4">
        <f t="shared" si="32"/>
        <v>3.25</v>
      </c>
      <c r="BH56" s="13">
        <f t="shared" si="33"/>
        <v>0.8498365856</v>
      </c>
      <c r="BI56" s="4">
        <f t="shared" si="34"/>
        <v>0.0131706644</v>
      </c>
      <c r="BJ56" s="13"/>
      <c r="BK56" s="2">
        <v>16.0</v>
      </c>
      <c r="BL56" s="29">
        <f t="shared" si="35"/>
        <v>48</v>
      </c>
      <c r="BM56" s="29">
        <f t="shared" si="36"/>
        <v>0.51</v>
      </c>
      <c r="BN56" s="4">
        <f>150.375-1/32</f>
        <v>150.34375</v>
      </c>
      <c r="BO56" s="4">
        <f>153.625</f>
        <v>153.625</v>
      </c>
      <c r="BP56" s="4">
        <f t="shared" si="37"/>
        <v>3.28125</v>
      </c>
      <c r="BQ56" s="13">
        <f t="shared" si="38"/>
        <v>0.8539125638</v>
      </c>
      <c r="BR56" s="4">
        <f t="shared" si="39"/>
        <v>0.01189809764</v>
      </c>
      <c r="BS56" s="13"/>
      <c r="BT56" s="27">
        <v>16.0</v>
      </c>
      <c r="BU56" s="29">
        <f t="shared" si="40"/>
        <v>48</v>
      </c>
      <c r="BV56" s="29">
        <f t="shared" si="41"/>
        <v>0.45</v>
      </c>
      <c r="BW56" s="15">
        <f t="shared" ref="BW56:BW57" si="50">150+7/16</f>
        <v>150.4375</v>
      </c>
      <c r="BX56" s="15">
        <f>153+9/16</f>
        <v>153.5625</v>
      </c>
      <c r="BY56" s="29">
        <f t="shared" si="42"/>
        <v>3.125</v>
      </c>
      <c r="BZ56" s="25">
        <f t="shared" si="43"/>
        <v>0.8333333333</v>
      </c>
      <c r="CA56" s="4">
        <f t="shared" si="44"/>
        <v>0.01160651882</v>
      </c>
      <c r="CB56" s="25"/>
      <c r="CC56" s="2">
        <v>1.0</v>
      </c>
      <c r="CD56" s="29">
        <f t="shared" si="45"/>
        <v>3</v>
      </c>
      <c r="CE56" s="29">
        <f t="shared" si="46"/>
        <v>1.44</v>
      </c>
      <c r="CF56" s="2">
        <v>149.75</v>
      </c>
      <c r="CG56" s="2">
        <v>154.25</v>
      </c>
      <c r="CH56" s="4">
        <f t="shared" si="47"/>
        <v>4.5</v>
      </c>
      <c r="CI56" s="13">
        <f t="shared" si="48"/>
        <v>1</v>
      </c>
      <c r="CK56" s="13"/>
    </row>
    <row r="57">
      <c r="A57" s="2">
        <v>16.5</v>
      </c>
      <c r="B57" s="4">
        <f t="shared" si="1"/>
        <v>49.5</v>
      </c>
      <c r="C57" s="4">
        <f t="shared" si="2"/>
        <v>0.42</v>
      </c>
      <c r="D57" s="4">
        <f>151+13/16</f>
        <v>151.8125</v>
      </c>
      <c r="E57" s="4">
        <f>152.125+1/32</f>
        <v>152.15625</v>
      </c>
      <c r="F57" s="4">
        <f t="shared" si="3"/>
        <v>0.34375</v>
      </c>
      <c r="G57" s="13">
        <f t="shared" si="4"/>
        <v>0.2763853992</v>
      </c>
      <c r="H57" s="4">
        <f t="shared" si="5"/>
        <v>0.01608481625</v>
      </c>
      <c r="J57" s="2">
        <v>16.5</v>
      </c>
      <c r="K57" s="4">
        <f t="shared" si="6"/>
        <v>49.5</v>
      </c>
      <c r="L57" s="4">
        <f t="shared" si="7"/>
        <v>0.54</v>
      </c>
      <c r="M57" s="4">
        <f>150.625</f>
        <v>150.625</v>
      </c>
      <c r="N57" s="4">
        <f>153.375-1/32</f>
        <v>153.34375</v>
      </c>
      <c r="O57" s="4">
        <f t="shared" si="8"/>
        <v>2.71875</v>
      </c>
      <c r="P57" s="13">
        <f t="shared" si="9"/>
        <v>0.7855070188</v>
      </c>
      <c r="Q57" s="4">
        <f t="shared" si="10"/>
        <v>0.01795570111</v>
      </c>
      <c r="S57" s="2">
        <v>16.5</v>
      </c>
      <c r="T57" s="29">
        <f t="shared" si="11"/>
        <v>49.5</v>
      </c>
      <c r="U57" s="29">
        <f t="shared" si="12"/>
        <v>0.48</v>
      </c>
      <c r="V57" s="4">
        <f>150+11/16</f>
        <v>150.6875</v>
      </c>
      <c r="W57" s="2">
        <v>153.25</v>
      </c>
      <c r="X57" s="4">
        <f t="shared" si="13"/>
        <v>2.5625</v>
      </c>
      <c r="Y57" s="13">
        <f t="shared" si="14"/>
        <v>0.7546154282</v>
      </c>
      <c r="AA57" s="2">
        <v>16.5</v>
      </c>
      <c r="AB57" s="29">
        <f t="shared" si="15"/>
        <v>49.5</v>
      </c>
      <c r="AC57" s="29">
        <f t="shared" si="16"/>
        <v>0.48</v>
      </c>
      <c r="AD57" s="4">
        <f>150+11/16</f>
        <v>150.6875</v>
      </c>
      <c r="AE57" s="4">
        <f>153.25+1/32</f>
        <v>153.28125</v>
      </c>
      <c r="AF57" s="4">
        <f t="shared" si="17"/>
        <v>2.59375</v>
      </c>
      <c r="AG57" s="13">
        <f t="shared" si="18"/>
        <v>0.7592027983</v>
      </c>
      <c r="AH57" s="4">
        <f t="shared" si="19"/>
        <v>0.01660521856</v>
      </c>
      <c r="AJ57" s="2">
        <v>16.5</v>
      </c>
      <c r="AK57" s="29">
        <f t="shared" si="20"/>
        <v>49.5</v>
      </c>
      <c r="AL57" s="29">
        <f t="shared" si="21"/>
        <v>0.48</v>
      </c>
      <c r="AM57" s="4">
        <f>150.5+1/32</f>
        <v>150.53125</v>
      </c>
      <c r="AN57" s="4">
        <f>153+7/16</f>
        <v>153.4375</v>
      </c>
      <c r="AO57" s="4">
        <f t="shared" si="22"/>
        <v>2.90625</v>
      </c>
      <c r="AP57" s="13">
        <f t="shared" si="23"/>
        <v>0.8036375634</v>
      </c>
      <c r="AQ57" s="4">
        <f t="shared" si="24"/>
        <v>0.0143753511</v>
      </c>
      <c r="AR57" s="13"/>
      <c r="AS57" s="2">
        <v>16.5</v>
      </c>
      <c r="AT57" s="29">
        <f t="shared" si="25"/>
        <v>49.5</v>
      </c>
      <c r="AU57" s="29">
        <f t="shared" si="26"/>
        <v>0.42</v>
      </c>
      <c r="AV57" s="4">
        <f>150.625-1/32</f>
        <v>150.59375</v>
      </c>
      <c r="AW57" s="4">
        <f>153.375</f>
        <v>153.375</v>
      </c>
      <c r="AX57" s="4">
        <f t="shared" si="27"/>
        <v>2.78125</v>
      </c>
      <c r="AY57" s="13">
        <f t="shared" si="28"/>
        <v>0.7861650943</v>
      </c>
      <c r="AZ57" s="4">
        <f t="shared" si="29"/>
        <v>0.01301758112</v>
      </c>
      <c r="BA57" s="13"/>
      <c r="BB57" s="2">
        <v>16.5</v>
      </c>
      <c r="BC57" s="29">
        <f t="shared" si="30"/>
        <v>49.5</v>
      </c>
      <c r="BD57" s="29">
        <f t="shared" si="31"/>
        <v>0.51</v>
      </c>
      <c r="BE57" s="4">
        <f>150+7/16</f>
        <v>150.4375</v>
      </c>
      <c r="BF57" s="4">
        <f>153+9/16</f>
        <v>153.5625</v>
      </c>
      <c r="BG57" s="4">
        <f t="shared" si="32"/>
        <v>3.125</v>
      </c>
      <c r="BH57" s="13">
        <f t="shared" si="33"/>
        <v>0.8333333333</v>
      </c>
      <c r="BI57" s="4">
        <f t="shared" si="34"/>
        <v>0.01333175483</v>
      </c>
      <c r="BJ57" s="13"/>
      <c r="BK57" s="2">
        <v>16.5</v>
      </c>
      <c r="BL57" s="29">
        <f t="shared" si="35"/>
        <v>49.5</v>
      </c>
      <c r="BM57" s="29">
        <f t="shared" si="36"/>
        <v>0.48</v>
      </c>
      <c r="BN57" s="4">
        <f>150.375</f>
        <v>150.375</v>
      </c>
      <c r="BO57" s="4">
        <f>153.625-1/32</f>
        <v>153.59375</v>
      </c>
      <c r="BP57" s="4">
        <f t="shared" si="37"/>
        <v>3.21875</v>
      </c>
      <c r="BQ57" s="13">
        <f t="shared" si="38"/>
        <v>0.8457409638</v>
      </c>
      <c r="BR57" s="4">
        <f t="shared" si="39"/>
        <v>0.01190986743</v>
      </c>
      <c r="BS57" s="13"/>
      <c r="BT57" s="27">
        <v>16.5</v>
      </c>
      <c r="BU57" s="29">
        <f t="shared" si="40"/>
        <v>49.5</v>
      </c>
      <c r="BV57" s="29">
        <f t="shared" si="41"/>
        <v>0.42</v>
      </c>
      <c r="BW57" s="15">
        <f t="shared" si="50"/>
        <v>150.4375</v>
      </c>
      <c r="BX57" s="34">
        <v>153.5</v>
      </c>
      <c r="BY57" s="29">
        <f t="shared" si="42"/>
        <v>3.0625</v>
      </c>
      <c r="BZ57" s="25">
        <f t="shared" si="43"/>
        <v>0.8249579114</v>
      </c>
      <c r="CA57" s="4">
        <f t="shared" si="44"/>
        <v>0.01122327592</v>
      </c>
      <c r="CB57" s="25"/>
      <c r="CC57" s="2">
        <v>1.5</v>
      </c>
      <c r="CD57" s="29">
        <f t="shared" si="45"/>
        <v>4.5</v>
      </c>
      <c r="CE57" s="29">
        <f t="shared" si="46"/>
        <v>1.41</v>
      </c>
      <c r="CH57" s="4">
        <f t="shared" si="47"/>
        <v>0</v>
      </c>
      <c r="CI57" s="13">
        <f t="shared" si="48"/>
        <v>0</v>
      </c>
      <c r="CK57" s="13"/>
    </row>
    <row r="58">
      <c r="A58" s="2">
        <v>17.0</v>
      </c>
      <c r="B58" s="4">
        <f t="shared" si="1"/>
        <v>51</v>
      </c>
      <c r="C58" s="4">
        <f t="shared" si="2"/>
        <v>0.39</v>
      </c>
      <c r="D58" s="4">
        <f>151.75</f>
        <v>151.75</v>
      </c>
      <c r="E58" s="2">
        <v>152.25</v>
      </c>
      <c r="F58" s="4">
        <f t="shared" si="3"/>
        <v>0.5</v>
      </c>
      <c r="G58" s="13">
        <f t="shared" si="4"/>
        <v>0.3333333333</v>
      </c>
      <c r="H58" s="4">
        <f t="shared" si="5"/>
        <v>0.01658604789</v>
      </c>
      <c r="J58" s="2">
        <v>17.0</v>
      </c>
      <c r="K58" s="4">
        <f t="shared" si="6"/>
        <v>51</v>
      </c>
      <c r="L58" s="4">
        <f t="shared" si="7"/>
        <v>0.51</v>
      </c>
      <c r="M58" s="4">
        <f>150+13/16</f>
        <v>150.8125</v>
      </c>
      <c r="N58" s="4">
        <f>153+3/16</f>
        <v>153.1875</v>
      </c>
      <c r="O58" s="4">
        <f t="shared" si="8"/>
        <v>2.375</v>
      </c>
      <c r="P58" s="13">
        <f t="shared" si="9"/>
        <v>0.7341710238</v>
      </c>
      <c r="Q58" s="4">
        <f t="shared" si="10"/>
        <v>0.01932528124</v>
      </c>
      <c r="S58" s="2">
        <v>17.0</v>
      </c>
      <c r="T58" s="29">
        <f t="shared" si="11"/>
        <v>51</v>
      </c>
      <c r="U58" s="29">
        <f t="shared" si="12"/>
        <v>0.45</v>
      </c>
      <c r="V58" s="4">
        <f>150+13/16</f>
        <v>150.8125</v>
      </c>
      <c r="W58" s="4">
        <f>153+3/16</f>
        <v>153.1875</v>
      </c>
      <c r="X58" s="4">
        <f t="shared" si="13"/>
        <v>2.375</v>
      </c>
      <c r="Y58" s="13">
        <f t="shared" si="14"/>
        <v>0.7264831573</v>
      </c>
      <c r="AA58" s="2">
        <v>17.0</v>
      </c>
      <c r="AB58" s="29">
        <f t="shared" si="15"/>
        <v>51</v>
      </c>
      <c r="AC58" s="29">
        <f t="shared" si="16"/>
        <v>0.45</v>
      </c>
      <c r="AD58" s="4">
        <f>150.75+1/32</f>
        <v>150.78125</v>
      </c>
      <c r="AE58" s="4">
        <f>153+3/16</f>
        <v>153.1875</v>
      </c>
      <c r="AF58" s="4">
        <f t="shared" si="17"/>
        <v>2.40625</v>
      </c>
      <c r="AG58" s="13">
        <f t="shared" si="18"/>
        <v>0.7312470323</v>
      </c>
      <c r="AH58" s="4">
        <f t="shared" si="19"/>
        <v>0.01661287452</v>
      </c>
      <c r="AJ58" s="2">
        <v>17.0</v>
      </c>
      <c r="AK58" s="29">
        <f t="shared" si="20"/>
        <v>51</v>
      </c>
      <c r="AL58" s="29">
        <f t="shared" si="21"/>
        <v>0.45</v>
      </c>
      <c r="AM58" s="4">
        <f>150.625</f>
        <v>150.625</v>
      </c>
      <c r="AN58" s="2">
        <v>153.375</v>
      </c>
      <c r="AO58" s="4">
        <f t="shared" si="22"/>
        <v>2.75</v>
      </c>
      <c r="AP58" s="13">
        <f t="shared" si="23"/>
        <v>0.78173596</v>
      </c>
      <c r="AQ58" s="4">
        <f t="shared" si="24"/>
        <v>0.0143785808</v>
      </c>
      <c r="AR58" s="13"/>
      <c r="AS58" s="2">
        <v>17.0</v>
      </c>
      <c r="AT58" s="29">
        <f t="shared" si="25"/>
        <v>51</v>
      </c>
      <c r="AU58" s="29">
        <f t="shared" si="26"/>
        <v>0.39</v>
      </c>
      <c r="AV58" s="4">
        <f>150.625</f>
        <v>150.625</v>
      </c>
      <c r="AW58" s="4">
        <f>153.375-1/32</f>
        <v>153.34375</v>
      </c>
      <c r="AX58" s="4">
        <f t="shared" si="27"/>
        <v>2.71875</v>
      </c>
      <c r="AY58" s="13">
        <f t="shared" si="28"/>
        <v>0.7772815878</v>
      </c>
      <c r="AZ58" s="4">
        <f t="shared" si="29"/>
        <v>0.01240311646</v>
      </c>
      <c r="BA58" s="13"/>
      <c r="BB58" s="2">
        <v>17.0</v>
      </c>
      <c r="BC58" s="29">
        <f t="shared" si="30"/>
        <v>51</v>
      </c>
      <c r="BD58" s="29">
        <f t="shared" si="31"/>
        <v>0.48</v>
      </c>
      <c r="BE58" s="4">
        <f>150.5-1/32</f>
        <v>150.46875</v>
      </c>
      <c r="BF58" s="2">
        <v>153.5</v>
      </c>
      <c r="BG58" s="4">
        <f t="shared" si="32"/>
        <v>3.03125</v>
      </c>
      <c r="BH58" s="13">
        <f t="shared" si="33"/>
        <v>0.8207381501</v>
      </c>
      <c r="BI58" s="4">
        <f t="shared" si="34"/>
        <v>0.01334858467</v>
      </c>
      <c r="BJ58" s="13"/>
      <c r="BK58" s="2">
        <v>17.0</v>
      </c>
      <c r="BL58" s="29">
        <f t="shared" si="35"/>
        <v>51</v>
      </c>
      <c r="BM58" s="29">
        <f t="shared" si="36"/>
        <v>0.45</v>
      </c>
      <c r="BN58" s="4">
        <f>150+7/16</f>
        <v>150.4375</v>
      </c>
      <c r="BO58" s="4">
        <f>153.5+1/32</f>
        <v>153.53125</v>
      </c>
      <c r="BP58" s="4">
        <f t="shared" si="37"/>
        <v>3.09375</v>
      </c>
      <c r="BQ58" s="13">
        <f t="shared" si="38"/>
        <v>0.8291561976</v>
      </c>
      <c r="BR58" s="4">
        <f t="shared" si="39"/>
        <v>0.01183173858</v>
      </c>
      <c r="BS58" s="13"/>
      <c r="BT58" s="27">
        <v>17.0</v>
      </c>
      <c r="BU58" s="29">
        <f t="shared" si="40"/>
        <v>51</v>
      </c>
      <c r="BV58" s="29">
        <f t="shared" si="41"/>
        <v>0.39</v>
      </c>
      <c r="BW58" s="34">
        <v>150.5</v>
      </c>
      <c r="BX58" s="34">
        <v>153.5</v>
      </c>
      <c r="BY58" s="29">
        <f t="shared" si="42"/>
        <v>3</v>
      </c>
      <c r="BZ58" s="25">
        <f t="shared" si="43"/>
        <v>0.8164965809</v>
      </c>
      <c r="CA58" s="4">
        <f t="shared" si="44"/>
        <v>0.01068180743</v>
      </c>
      <c r="CB58" s="25"/>
      <c r="CC58" s="2">
        <v>2.0</v>
      </c>
      <c r="CD58" s="29">
        <f t="shared" si="45"/>
        <v>6</v>
      </c>
      <c r="CE58" s="29">
        <f t="shared" si="46"/>
        <v>1.38</v>
      </c>
      <c r="CF58" s="2">
        <v>149.75</v>
      </c>
      <c r="CG58" s="2">
        <v>154.25</v>
      </c>
      <c r="CH58" s="4">
        <f t="shared" si="47"/>
        <v>4.5</v>
      </c>
      <c r="CI58" s="13">
        <f t="shared" si="48"/>
        <v>1</v>
      </c>
      <c r="CK58" s="13"/>
    </row>
    <row r="59">
      <c r="A59" s="2">
        <v>17.5</v>
      </c>
      <c r="B59" s="4">
        <f t="shared" si="1"/>
        <v>52.5</v>
      </c>
      <c r="C59" s="4">
        <f t="shared" si="2"/>
        <v>0.36</v>
      </c>
      <c r="D59" s="2">
        <v>151.5</v>
      </c>
      <c r="E59" s="4">
        <f>152+7/16</f>
        <v>152.4375</v>
      </c>
      <c r="F59" s="4">
        <f t="shared" si="3"/>
        <v>0.9375</v>
      </c>
      <c r="G59" s="13">
        <f t="shared" si="4"/>
        <v>0.4564354646</v>
      </c>
      <c r="H59" s="4">
        <f t="shared" si="5"/>
        <v>0.01587654937</v>
      </c>
      <c r="J59" s="2">
        <v>17.5</v>
      </c>
      <c r="K59" s="4">
        <f t="shared" si="6"/>
        <v>52.5</v>
      </c>
      <c r="L59" s="4">
        <f t="shared" si="7"/>
        <v>0.48</v>
      </c>
      <c r="M59" s="2">
        <v>151.0</v>
      </c>
      <c r="N59" s="2">
        <v>153.0</v>
      </c>
      <c r="O59" s="4">
        <f t="shared" si="8"/>
        <v>2</v>
      </c>
      <c r="P59" s="13">
        <f t="shared" si="9"/>
        <v>0.6737215369</v>
      </c>
      <c r="Q59" s="4">
        <f t="shared" si="10"/>
        <v>0.01982827661</v>
      </c>
      <c r="S59" s="2">
        <v>17.5</v>
      </c>
      <c r="T59" s="29">
        <f t="shared" si="11"/>
        <v>52.5</v>
      </c>
      <c r="U59" s="29">
        <f t="shared" si="12"/>
        <v>0.42</v>
      </c>
      <c r="V59" s="4">
        <f>150.875</f>
        <v>150.875</v>
      </c>
      <c r="W59" s="4">
        <f>153.125-1/32</f>
        <v>153.09375</v>
      </c>
      <c r="X59" s="4">
        <f t="shared" si="13"/>
        <v>2.21875</v>
      </c>
      <c r="Y59" s="13">
        <f t="shared" si="14"/>
        <v>0.7021791478</v>
      </c>
      <c r="AA59" s="2">
        <v>17.5</v>
      </c>
      <c r="AB59" s="29">
        <f t="shared" si="15"/>
        <v>52.5</v>
      </c>
      <c r="AC59" s="29">
        <f t="shared" si="16"/>
        <v>0.42</v>
      </c>
      <c r="AD59" s="2">
        <v>150.875</v>
      </c>
      <c r="AE59" s="4">
        <f>153.125-1/32</f>
        <v>153.09375</v>
      </c>
      <c r="AF59" s="4">
        <f t="shared" si="17"/>
        <v>2.21875</v>
      </c>
      <c r="AG59" s="13">
        <f t="shared" si="18"/>
        <v>0.7021791478</v>
      </c>
      <c r="AH59" s="4">
        <f t="shared" si="19"/>
        <v>0.01610903635</v>
      </c>
      <c r="AJ59" s="2">
        <v>17.5</v>
      </c>
      <c r="AK59" s="29">
        <f t="shared" si="20"/>
        <v>52.5</v>
      </c>
      <c r="AL59" s="29">
        <f t="shared" si="21"/>
        <v>0.42</v>
      </c>
      <c r="AM59" s="4">
        <f>150+11/16</f>
        <v>150.6875</v>
      </c>
      <c r="AN59" s="4">
        <f>153+5/16</f>
        <v>153.3125</v>
      </c>
      <c r="AO59" s="4">
        <f t="shared" si="22"/>
        <v>2.625</v>
      </c>
      <c r="AP59" s="13">
        <f t="shared" si="23"/>
        <v>0.7637626158</v>
      </c>
      <c r="AQ59" s="4">
        <f t="shared" si="24"/>
        <v>0.01411855009</v>
      </c>
      <c r="AR59" s="13"/>
      <c r="AS59" s="2">
        <v>17.5</v>
      </c>
      <c r="AT59" s="29">
        <f t="shared" si="25"/>
        <v>52.5</v>
      </c>
      <c r="AU59" s="29">
        <f t="shared" si="26"/>
        <v>0.36</v>
      </c>
      <c r="AV59" s="4">
        <f t="shared" ref="AV59:AV60" si="51">150.625+1/32</f>
        <v>150.65625</v>
      </c>
      <c r="AW59" s="4">
        <f>153+5/16</f>
        <v>153.3125</v>
      </c>
      <c r="AX59" s="4">
        <f t="shared" si="27"/>
        <v>2.65625</v>
      </c>
      <c r="AY59" s="13">
        <f t="shared" si="28"/>
        <v>0.7682953714</v>
      </c>
      <c r="AZ59" s="4">
        <f t="shared" si="29"/>
        <v>0.01170792876</v>
      </c>
      <c r="BA59" s="13"/>
      <c r="BB59" s="2">
        <v>17.5</v>
      </c>
      <c r="BC59" s="29">
        <f t="shared" si="30"/>
        <v>52.5</v>
      </c>
      <c r="BD59" s="29">
        <f t="shared" si="31"/>
        <v>0.45</v>
      </c>
      <c r="BE59" s="4">
        <f>150.5+1/32</f>
        <v>150.53125</v>
      </c>
      <c r="BF59" s="4">
        <f t="shared" ref="BF59:BF60" si="52">153+7/16</f>
        <v>153.4375</v>
      </c>
      <c r="BG59" s="4">
        <f t="shared" si="32"/>
        <v>2.90625</v>
      </c>
      <c r="BH59" s="13">
        <f t="shared" si="33"/>
        <v>0.8036375634</v>
      </c>
      <c r="BI59" s="4">
        <f t="shared" si="34"/>
        <v>0.01304264644</v>
      </c>
      <c r="BJ59" s="13"/>
      <c r="BK59" s="2">
        <v>17.5</v>
      </c>
      <c r="BL59" s="29">
        <f t="shared" si="35"/>
        <v>52.5</v>
      </c>
      <c r="BM59" s="29">
        <f t="shared" si="36"/>
        <v>0.42</v>
      </c>
      <c r="BN59" s="4">
        <f>150.5-1/32</f>
        <v>150.46875</v>
      </c>
      <c r="BO59" s="2">
        <v>153.5</v>
      </c>
      <c r="BP59" s="4">
        <f t="shared" si="37"/>
        <v>3.03125</v>
      </c>
      <c r="BQ59" s="13">
        <f t="shared" si="38"/>
        <v>0.8207381501</v>
      </c>
      <c r="BR59" s="4">
        <f t="shared" si="39"/>
        <v>0.01142966441</v>
      </c>
      <c r="BS59" s="13"/>
      <c r="BT59" s="27">
        <v>17.5</v>
      </c>
      <c r="BU59" s="29">
        <f t="shared" si="40"/>
        <v>52.5</v>
      </c>
      <c r="BV59" s="29">
        <f t="shared" si="41"/>
        <v>0.36</v>
      </c>
      <c r="BW59" s="34">
        <v>150.5</v>
      </c>
      <c r="BX59" s="15">
        <f>153.5-1/32</f>
        <v>153.46875</v>
      </c>
      <c r="BY59" s="29">
        <f t="shared" si="42"/>
        <v>2.96875</v>
      </c>
      <c r="BZ59" s="25">
        <f t="shared" si="43"/>
        <v>0.8122328621</v>
      </c>
      <c r="CA59" s="4">
        <f t="shared" si="44"/>
        <v>0.01016379655</v>
      </c>
      <c r="CB59" s="25"/>
      <c r="CC59" s="2">
        <v>2.5</v>
      </c>
      <c r="CD59" s="29">
        <f t="shared" si="45"/>
        <v>7.5</v>
      </c>
      <c r="CE59" s="29">
        <f t="shared" si="46"/>
        <v>1.35</v>
      </c>
      <c r="CH59" s="4">
        <f t="shared" si="47"/>
        <v>0</v>
      </c>
      <c r="CI59" s="13">
        <f t="shared" si="48"/>
        <v>0</v>
      </c>
      <c r="CK59" s="13"/>
    </row>
    <row r="60">
      <c r="A60" s="2">
        <v>18.0</v>
      </c>
      <c r="B60" s="4">
        <f t="shared" si="1"/>
        <v>54</v>
      </c>
      <c r="C60" s="4">
        <f t="shared" si="2"/>
        <v>0.33</v>
      </c>
      <c r="D60" s="4">
        <f>151+3/16</f>
        <v>151.1875</v>
      </c>
      <c r="E60" s="4">
        <f>152+13/16</f>
        <v>152.8125</v>
      </c>
      <c r="F60" s="4">
        <f t="shared" si="3"/>
        <v>1.625</v>
      </c>
      <c r="G60" s="13">
        <f t="shared" si="4"/>
        <v>0.6009252126</v>
      </c>
      <c r="H60" s="4">
        <f t="shared" si="5"/>
        <v>0.01295272448</v>
      </c>
      <c r="J60" s="2">
        <v>18.0</v>
      </c>
      <c r="K60" s="4">
        <f t="shared" si="6"/>
        <v>54</v>
      </c>
      <c r="L60" s="4">
        <f t="shared" si="7"/>
        <v>0.45</v>
      </c>
      <c r="M60" s="4">
        <f>151.125</f>
        <v>151.125</v>
      </c>
      <c r="N60" s="4">
        <f>152.875</f>
        <v>152.875</v>
      </c>
      <c r="O60" s="4">
        <f t="shared" si="8"/>
        <v>1.75</v>
      </c>
      <c r="P60" s="13">
        <f t="shared" si="9"/>
        <v>0.6302087912</v>
      </c>
      <c r="Q60" s="4">
        <f t="shared" si="10"/>
        <v>0.01932422329</v>
      </c>
      <c r="S60" s="2">
        <v>18.0</v>
      </c>
      <c r="T60" s="29">
        <f t="shared" si="11"/>
        <v>54</v>
      </c>
      <c r="U60" s="29">
        <f t="shared" si="12"/>
        <v>0.39</v>
      </c>
      <c r="V60" s="4">
        <f t="shared" ref="V60:V61" si="53">151-1/16</f>
        <v>150.9375</v>
      </c>
      <c r="W60" s="4">
        <f t="shared" ref="W60:W62" si="54">153+1/16</f>
        <v>153.0625</v>
      </c>
      <c r="X60" s="4">
        <f t="shared" si="13"/>
        <v>2.125</v>
      </c>
      <c r="Y60" s="13">
        <f t="shared" si="14"/>
        <v>0.6871842709</v>
      </c>
      <c r="AA60" s="2">
        <v>18.0</v>
      </c>
      <c r="AB60" s="29">
        <f t="shared" si="15"/>
        <v>54</v>
      </c>
      <c r="AC60" s="29">
        <f t="shared" si="16"/>
        <v>0.39</v>
      </c>
      <c r="AD60" s="4">
        <f t="shared" ref="AD60:AD61" si="55">150.875+1/32</f>
        <v>150.90625</v>
      </c>
      <c r="AE60" s="4">
        <f t="shared" ref="AE60:AE61" si="56">153+1/16</f>
        <v>153.0625</v>
      </c>
      <c r="AF60" s="4">
        <f t="shared" si="17"/>
        <v>2.15625</v>
      </c>
      <c r="AG60" s="13">
        <f t="shared" si="18"/>
        <v>0.6922186552</v>
      </c>
      <c r="AH60" s="4">
        <f t="shared" si="19"/>
        <v>0.01505975765</v>
      </c>
      <c r="AJ60" s="2">
        <v>18.0</v>
      </c>
      <c r="AK60" s="29">
        <f t="shared" si="20"/>
        <v>54</v>
      </c>
      <c r="AL60" s="29">
        <f t="shared" si="21"/>
        <v>0.39</v>
      </c>
      <c r="AM60" s="4">
        <f t="shared" ref="AM60:AM63" si="57">150.75</f>
        <v>150.75</v>
      </c>
      <c r="AN60" s="2">
        <v>153.25</v>
      </c>
      <c r="AO60" s="4">
        <f t="shared" si="22"/>
        <v>2.5</v>
      </c>
      <c r="AP60" s="13">
        <f t="shared" si="23"/>
        <v>0.7453559925</v>
      </c>
      <c r="AQ60" s="4">
        <f t="shared" si="24"/>
        <v>0.01349326639</v>
      </c>
      <c r="AR60" s="13"/>
      <c r="AS60" s="2">
        <v>18.0</v>
      </c>
      <c r="AT60" s="29">
        <f t="shared" si="25"/>
        <v>54</v>
      </c>
      <c r="AU60" s="29">
        <f t="shared" si="26"/>
        <v>0.33</v>
      </c>
      <c r="AV60" s="4">
        <f t="shared" si="51"/>
        <v>150.65625</v>
      </c>
      <c r="AW60" s="4">
        <f>153.25+1/132</f>
        <v>153.2575758</v>
      </c>
      <c r="AX60" s="4">
        <f t="shared" si="27"/>
        <v>2.601325758</v>
      </c>
      <c r="AY60" s="13">
        <f t="shared" si="28"/>
        <v>0.7603107198</v>
      </c>
      <c r="AZ60" s="4">
        <f t="shared" si="29"/>
        <v>0.01076945188</v>
      </c>
      <c r="BA60" s="13"/>
      <c r="BB60" s="2">
        <v>18.0</v>
      </c>
      <c r="BC60" s="29">
        <f t="shared" si="30"/>
        <v>54</v>
      </c>
      <c r="BD60" s="29">
        <f t="shared" si="31"/>
        <v>0.42</v>
      </c>
      <c r="BE60" s="4">
        <f>150+9/16</f>
        <v>150.5625</v>
      </c>
      <c r="BF60" s="4">
        <f t="shared" si="52"/>
        <v>153.4375</v>
      </c>
      <c r="BG60" s="4">
        <f t="shared" si="32"/>
        <v>2.875</v>
      </c>
      <c r="BH60" s="13">
        <f t="shared" si="33"/>
        <v>0.7993052539</v>
      </c>
      <c r="BI60" s="4">
        <f t="shared" si="34"/>
        <v>0.01243570661</v>
      </c>
      <c r="BJ60" s="13"/>
      <c r="BK60" s="2">
        <v>18.0</v>
      </c>
      <c r="BL60" s="29">
        <f t="shared" si="35"/>
        <v>54</v>
      </c>
      <c r="BM60" s="29">
        <f t="shared" si="36"/>
        <v>0.39</v>
      </c>
      <c r="BN60" s="4">
        <f>150.5</f>
        <v>150.5</v>
      </c>
      <c r="BO60" s="4">
        <f>153.5-1/32</f>
        <v>153.46875</v>
      </c>
      <c r="BP60" s="4">
        <f t="shared" si="37"/>
        <v>2.96875</v>
      </c>
      <c r="BQ60" s="13">
        <f t="shared" si="38"/>
        <v>0.8122328621</v>
      </c>
      <c r="BR60" s="4">
        <f t="shared" si="39"/>
        <v>0.01078034188</v>
      </c>
      <c r="BS60" s="13"/>
      <c r="BT60" s="27">
        <v>18.0</v>
      </c>
      <c r="BU60" s="29">
        <f t="shared" si="40"/>
        <v>54</v>
      </c>
      <c r="BV60" s="29">
        <f t="shared" si="41"/>
        <v>0.33</v>
      </c>
      <c r="BW60" s="15">
        <f t="shared" ref="BW60:BW61" si="58">150+9/16</f>
        <v>150.5625</v>
      </c>
      <c r="BX60" s="15">
        <f>153+7/16</f>
        <v>153.4375</v>
      </c>
      <c r="BY60" s="29">
        <f t="shared" si="42"/>
        <v>2.875</v>
      </c>
      <c r="BZ60" s="25">
        <f t="shared" si="43"/>
        <v>0.7993052539</v>
      </c>
      <c r="CA60" s="4">
        <f t="shared" si="44"/>
        <v>0.009598087137</v>
      </c>
      <c r="CB60" s="25"/>
      <c r="CC60" s="2">
        <v>3.0</v>
      </c>
      <c r="CD60" s="29">
        <f t="shared" si="45"/>
        <v>9</v>
      </c>
      <c r="CE60" s="29">
        <f t="shared" si="46"/>
        <v>1.32</v>
      </c>
      <c r="CF60" s="2">
        <v>149.75</v>
      </c>
      <c r="CG60" s="2">
        <v>154.25</v>
      </c>
      <c r="CH60" s="4">
        <f t="shared" si="47"/>
        <v>4.5</v>
      </c>
      <c r="CI60" s="13">
        <f t="shared" si="48"/>
        <v>1</v>
      </c>
      <c r="CK60" s="13"/>
    </row>
    <row r="61">
      <c r="A61" s="2">
        <v>18.5</v>
      </c>
      <c r="B61" s="4">
        <f t="shared" si="1"/>
        <v>55.5</v>
      </c>
      <c r="C61" s="4">
        <f t="shared" si="2"/>
        <v>0.3</v>
      </c>
      <c r="D61" s="4">
        <f>150.75+1/32</f>
        <v>150.78125</v>
      </c>
      <c r="E61" s="4">
        <f>153.25-1/32</f>
        <v>153.21875</v>
      </c>
      <c r="F61" s="4">
        <f t="shared" si="3"/>
        <v>2.4375</v>
      </c>
      <c r="G61" s="13">
        <f t="shared" si="4"/>
        <v>0.7359800722</v>
      </c>
      <c r="H61" s="4">
        <f t="shared" si="5"/>
        <v>0.008446569011</v>
      </c>
      <c r="J61" s="2">
        <v>18.5</v>
      </c>
      <c r="K61" s="4">
        <f t="shared" si="6"/>
        <v>55.5</v>
      </c>
      <c r="L61" s="4">
        <f t="shared" si="7"/>
        <v>0.42</v>
      </c>
      <c r="M61" s="4">
        <f>151+3/16</f>
        <v>151.1875</v>
      </c>
      <c r="N61" s="4">
        <f>152+13/16</f>
        <v>152.8125</v>
      </c>
      <c r="O61" s="4">
        <f t="shared" si="8"/>
        <v>1.625</v>
      </c>
      <c r="P61" s="13">
        <f t="shared" si="9"/>
        <v>0.6072843866</v>
      </c>
      <c r="Q61" s="4">
        <f t="shared" si="10"/>
        <v>0.01833509357</v>
      </c>
      <c r="S61" s="2">
        <v>18.5</v>
      </c>
      <c r="T61" s="29">
        <f t="shared" si="11"/>
        <v>55.5</v>
      </c>
      <c r="U61" s="29">
        <f t="shared" si="12"/>
        <v>0.36</v>
      </c>
      <c r="V61" s="4">
        <f t="shared" si="53"/>
        <v>150.9375</v>
      </c>
      <c r="W61" s="4">
        <f t="shared" si="54"/>
        <v>153.0625</v>
      </c>
      <c r="X61" s="4">
        <f t="shared" si="13"/>
        <v>2.125</v>
      </c>
      <c r="Y61" s="13">
        <f t="shared" si="14"/>
        <v>0.6871842709</v>
      </c>
      <c r="AA61" s="2">
        <v>18.5</v>
      </c>
      <c r="AB61" s="29">
        <f t="shared" si="15"/>
        <v>55.5</v>
      </c>
      <c r="AC61" s="29">
        <f t="shared" si="16"/>
        <v>0.36</v>
      </c>
      <c r="AD61" s="4">
        <f t="shared" si="55"/>
        <v>150.90625</v>
      </c>
      <c r="AE61" s="4">
        <f t="shared" si="56"/>
        <v>153.0625</v>
      </c>
      <c r="AF61" s="4">
        <f t="shared" si="17"/>
        <v>2.15625</v>
      </c>
      <c r="AG61" s="13">
        <f t="shared" si="18"/>
        <v>0.6922186552</v>
      </c>
      <c r="AH61" s="4">
        <f t="shared" si="19"/>
        <v>0.01373279697</v>
      </c>
      <c r="AJ61" s="2">
        <v>18.5</v>
      </c>
      <c r="AK61" s="29">
        <f t="shared" si="20"/>
        <v>55.5</v>
      </c>
      <c r="AL61" s="29">
        <f t="shared" si="21"/>
        <v>0.36</v>
      </c>
      <c r="AM61" s="4">
        <f t="shared" si="57"/>
        <v>150.75</v>
      </c>
      <c r="AN61" s="4">
        <f t="shared" ref="AN61:AN62" si="59">153.25-1/32</f>
        <v>153.21875</v>
      </c>
      <c r="AO61" s="4">
        <f t="shared" si="22"/>
        <v>2.46875</v>
      </c>
      <c r="AP61" s="13">
        <f t="shared" si="23"/>
        <v>0.7406828681</v>
      </c>
      <c r="AQ61" s="4">
        <f t="shared" si="24"/>
        <v>0.01249061227</v>
      </c>
      <c r="AR61" s="13"/>
      <c r="AS61" s="2">
        <v>18.5</v>
      </c>
      <c r="AT61" s="29">
        <f t="shared" si="25"/>
        <v>55.5</v>
      </c>
      <c r="AU61" s="29">
        <f t="shared" si="26"/>
        <v>0.3</v>
      </c>
      <c r="AV61" s="4">
        <f>150+11/16</f>
        <v>150.6875</v>
      </c>
      <c r="AW61" s="4">
        <f t="shared" ref="AW61:AW63" si="60">153+5/16</f>
        <v>153.3125</v>
      </c>
      <c r="AX61" s="4">
        <f t="shared" si="27"/>
        <v>2.625</v>
      </c>
      <c r="AY61" s="13">
        <f t="shared" si="28"/>
        <v>0.7637626158</v>
      </c>
      <c r="AZ61" s="4">
        <f t="shared" si="29"/>
        <v>0.009631513767</v>
      </c>
      <c r="BA61" s="13"/>
      <c r="BB61" s="2">
        <v>18.5</v>
      </c>
      <c r="BC61" s="29">
        <f t="shared" si="30"/>
        <v>55.5</v>
      </c>
      <c r="BD61" s="29">
        <f t="shared" si="31"/>
        <v>0.39</v>
      </c>
      <c r="BE61" s="4">
        <f>150.625-1/32</f>
        <v>150.59375</v>
      </c>
      <c r="BF61" s="4">
        <f>153.375+1/32</f>
        <v>153.40625</v>
      </c>
      <c r="BG61" s="4">
        <f t="shared" si="32"/>
        <v>2.8125</v>
      </c>
      <c r="BH61" s="13">
        <f t="shared" si="33"/>
        <v>0.790569415</v>
      </c>
      <c r="BI61" s="4">
        <f t="shared" si="34"/>
        <v>0.01187493913</v>
      </c>
      <c r="BJ61" s="13"/>
      <c r="BK61" s="2">
        <v>18.5</v>
      </c>
      <c r="BL61" s="29">
        <f t="shared" si="35"/>
        <v>55.5</v>
      </c>
      <c r="BM61" s="29">
        <f t="shared" si="36"/>
        <v>0.36</v>
      </c>
      <c r="BN61" s="4">
        <f>150.5-1/32</f>
        <v>150.46875</v>
      </c>
      <c r="BO61" s="4">
        <f>153+7/16</f>
        <v>153.4375</v>
      </c>
      <c r="BP61" s="4">
        <f t="shared" si="37"/>
        <v>2.96875</v>
      </c>
      <c r="BQ61" s="13">
        <f t="shared" si="38"/>
        <v>0.8122328621</v>
      </c>
      <c r="BR61" s="4">
        <f t="shared" si="39"/>
        <v>0.01024430426</v>
      </c>
      <c r="BS61" s="13"/>
      <c r="BT61" s="27">
        <v>18.5</v>
      </c>
      <c r="BU61" s="29">
        <f t="shared" si="40"/>
        <v>55.5</v>
      </c>
      <c r="BV61" s="29">
        <f t="shared" si="41"/>
        <v>0.3</v>
      </c>
      <c r="BW61" s="15">
        <f t="shared" si="58"/>
        <v>150.5625</v>
      </c>
      <c r="BX61" s="15">
        <f t="shared" ref="BX61:BX62" si="61">153.375+1/32</f>
        <v>153.40625</v>
      </c>
      <c r="BY61" s="29">
        <f t="shared" si="42"/>
        <v>2.84375</v>
      </c>
      <c r="BZ61" s="25">
        <f t="shared" si="43"/>
        <v>0.7949493345</v>
      </c>
      <c r="CA61" s="4">
        <f t="shared" si="44"/>
        <v>0.008822083116</v>
      </c>
      <c r="CB61" s="25"/>
      <c r="CC61" s="2">
        <v>3.5</v>
      </c>
      <c r="CD61" s="29">
        <f t="shared" si="45"/>
        <v>10.5</v>
      </c>
      <c r="CE61" s="29">
        <f t="shared" si="46"/>
        <v>1.29</v>
      </c>
      <c r="CH61" s="4">
        <f t="shared" si="47"/>
        <v>0</v>
      </c>
      <c r="CI61" s="13">
        <f t="shared" si="48"/>
        <v>0</v>
      </c>
      <c r="CK61" s="13"/>
    </row>
    <row r="62">
      <c r="A62" s="2">
        <v>19.0</v>
      </c>
      <c r="B62" s="4">
        <f t="shared" si="1"/>
        <v>57</v>
      </c>
      <c r="C62" s="4">
        <f t="shared" si="2"/>
        <v>0.27</v>
      </c>
      <c r="D62" s="4">
        <f>150+5/16</f>
        <v>150.3125</v>
      </c>
      <c r="E62" s="4">
        <f>153+11/16</f>
        <v>153.6875</v>
      </c>
      <c r="F62" s="4">
        <f t="shared" si="3"/>
        <v>3.375</v>
      </c>
      <c r="G62" s="13">
        <f t="shared" si="4"/>
        <v>0.8660254038</v>
      </c>
      <c r="H62" s="4">
        <f t="shared" si="5"/>
        <v>0.006855101089</v>
      </c>
      <c r="J62" s="2">
        <v>19.0</v>
      </c>
      <c r="K62" s="4">
        <f t="shared" si="6"/>
        <v>57</v>
      </c>
      <c r="L62" s="4">
        <f t="shared" si="7"/>
        <v>0.39</v>
      </c>
      <c r="M62" s="4">
        <f>151.25-1/32</f>
        <v>151.21875</v>
      </c>
      <c r="N62" s="2">
        <v>152.75</v>
      </c>
      <c r="O62" s="4">
        <f t="shared" si="8"/>
        <v>1.53125</v>
      </c>
      <c r="P62" s="13">
        <f t="shared" si="9"/>
        <v>0.5895063447</v>
      </c>
      <c r="Q62" s="4">
        <f t="shared" si="10"/>
        <v>0.01702801304</v>
      </c>
      <c r="S62" s="2">
        <v>19.0</v>
      </c>
      <c r="T62" s="29">
        <f t="shared" si="11"/>
        <v>57</v>
      </c>
      <c r="U62" s="29">
        <f t="shared" si="12"/>
        <v>0.33</v>
      </c>
      <c r="V62" s="2">
        <v>150.875</v>
      </c>
      <c r="W62" s="4">
        <f t="shared" si="54"/>
        <v>153.0625</v>
      </c>
      <c r="X62" s="4">
        <f t="shared" si="13"/>
        <v>2.1875</v>
      </c>
      <c r="Y62" s="13">
        <f t="shared" si="14"/>
        <v>0.6972166888</v>
      </c>
      <c r="AA62" s="2">
        <v>19.0</v>
      </c>
      <c r="AB62" s="29">
        <f t="shared" si="15"/>
        <v>57</v>
      </c>
      <c r="AC62" s="29">
        <f t="shared" si="16"/>
        <v>0.33</v>
      </c>
      <c r="AD62" s="4">
        <f>150.875</f>
        <v>150.875</v>
      </c>
      <c r="AE62" s="4">
        <f>153+1/16+1/32</f>
        <v>153.09375</v>
      </c>
      <c r="AF62" s="4">
        <f t="shared" si="17"/>
        <v>2.21875</v>
      </c>
      <c r="AG62" s="13">
        <f t="shared" si="18"/>
        <v>0.7021791478</v>
      </c>
      <c r="AH62" s="4">
        <f t="shared" si="19"/>
        <v>0.01224299867</v>
      </c>
      <c r="AJ62" s="2">
        <v>19.0</v>
      </c>
      <c r="AK62" s="29">
        <f t="shared" si="20"/>
        <v>57</v>
      </c>
      <c r="AL62" s="29">
        <f t="shared" si="21"/>
        <v>0.33</v>
      </c>
      <c r="AM62" s="4">
        <f t="shared" si="57"/>
        <v>150.75</v>
      </c>
      <c r="AN62" s="4">
        <f t="shared" si="59"/>
        <v>153.21875</v>
      </c>
      <c r="AO62" s="4">
        <f t="shared" si="22"/>
        <v>2.46875</v>
      </c>
      <c r="AP62" s="13">
        <f t="shared" si="23"/>
        <v>0.7406828681</v>
      </c>
      <c r="AQ62" s="4">
        <f t="shared" si="24"/>
        <v>0.01134025201</v>
      </c>
      <c r="AR62" s="13"/>
      <c r="AS62" s="2">
        <v>19.0</v>
      </c>
      <c r="AT62" s="29">
        <f t="shared" si="25"/>
        <v>57</v>
      </c>
      <c r="AU62" s="29">
        <f t="shared" si="26"/>
        <v>0.27</v>
      </c>
      <c r="AV62" s="4">
        <f>150.625+1/32</f>
        <v>150.65625</v>
      </c>
      <c r="AW62" s="4">
        <f t="shared" si="60"/>
        <v>153.3125</v>
      </c>
      <c r="AX62" s="4">
        <f t="shared" si="27"/>
        <v>2.65625</v>
      </c>
      <c r="AY62" s="13">
        <f t="shared" si="28"/>
        <v>0.7682953714</v>
      </c>
      <c r="AZ62" s="4">
        <f t="shared" si="29"/>
        <v>0.008501506624</v>
      </c>
      <c r="BA62" s="13"/>
      <c r="BB62" s="2">
        <v>19.0</v>
      </c>
      <c r="BC62" s="29">
        <f t="shared" si="30"/>
        <v>57</v>
      </c>
      <c r="BD62" s="29">
        <f t="shared" si="31"/>
        <v>0.36</v>
      </c>
      <c r="BE62" s="4">
        <f t="shared" ref="BE62:BE65" si="62">150.625</f>
        <v>150.625</v>
      </c>
      <c r="BF62" s="4">
        <f>153.375</f>
        <v>153.375</v>
      </c>
      <c r="BG62" s="4">
        <f t="shared" si="32"/>
        <v>2.75</v>
      </c>
      <c r="BH62" s="13">
        <f t="shared" si="33"/>
        <v>0.78173596</v>
      </c>
      <c r="BI62" s="4">
        <f t="shared" si="34"/>
        <v>0.01109589907</v>
      </c>
      <c r="BJ62" s="13"/>
      <c r="BK62" s="2">
        <v>19.0</v>
      </c>
      <c r="BL62" s="29">
        <f t="shared" si="35"/>
        <v>57</v>
      </c>
      <c r="BM62" s="29">
        <f t="shared" si="36"/>
        <v>0.33</v>
      </c>
      <c r="BN62" s="4">
        <f>150+9/16</f>
        <v>150.5625</v>
      </c>
      <c r="BO62" s="4">
        <f t="shared" ref="BO62:BO63" si="63">153.375+1/32</f>
        <v>153.40625</v>
      </c>
      <c r="BP62" s="4">
        <f t="shared" si="37"/>
        <v>2.84375</v>
      </c>
      <c r="BQ62" s="13">
        <f t="shared" si="38"/>
        <v>0.7949493345</v>
      </c>
      <c r="BR62" s="4">
        <f t="shared" si="39"/>
        <v>0.009751105077</v>
      </c>
      <c r="BS62" s="13"/>
      <c r="BT62" s="27">
        <v>19.0</v>
      </c>
      <c r="BU62" s="29">
        <f t="shared" si="40"/>
        <v>57</v>
      </c>
      <c r="BV62" s="29">
        <f t="shared" si="41"/>
        <v>0.27</v>
      </c>
      <c r="BW62" s="15">
        <f t="shared" ref="BW62:BW71" si="64">150.625-1/32</f>
        <v>150.59375</v>
      </c>
      <c r="BX62" s="15">
        <f t="shared" si="61"/>
        <v>153.40625</v>
      </c>
      <c r="BY62" s="29">
        <f t="shared" si="42"/>
        <v>2.8125</v>
      </c>
      <c r="BZ62" s="25">
        <f t="shared" si="43"/>
        <v>0.790569415</v>
      </c>
      <c r="CA62" s="4">
        <f t="shared" si="44"/>
        <v>0.008015776612</v>
      </c>
      <c r="CB62" s="25"/>
      <c r="CC62" s="2">
        <v>4.0</v>
      </c>
      <c r="CD62" s="29">
        <f t="shared" si="45"/>
        <v>12</v>
      </c>
      <c r="CE62" s="29">
        <f t="shared" si="46"/>
        <v>1.26</v>
      </c>
      <c r="CF62" s="2">
        <v>149.75</v>
      </c>
      <c r="CG62" s="2">
        <v>154.25</v>
      </c>
      <c r="CH62" s="4">
        <f t="shared" si="47"/>
        <v>4.5</v>
      </c>
      <c r="CI62" s="13">
        <f t="shared" si="48"/>
        <v>1</v>
      </c>
      <c r="CK62" s="13"/>
    </row>
    <row r="63">
      <c r="A63" s="2">
        <v>19.5</v>
      </c>
      <c r="B63" s="4">
        <f t="shared" si="1"/>
        <v>58.5</v>
      </c>
      <c r="C63" s="4">
        <f t="shared" si="2"/>
        <v>0.24</v>
      </c>
      <c r="F63" s="4">
        <f t="shared" si="3"/>
        <v>0</v>
      </c>
      <c r="G63" s="13" t="str">
        <f t="shared" si="4"/>
        <v/>
      </c>
      <c r="H63" s="4" t="str">
        <f t="shared" si="5"/>
        <v/>
      </c>
      <c r="J63" s="2">
        <v>19.5</v>
      </c>
      <c r="K63" s="4">
        <f t="shared" si="6"/>
        <v>58.5</v>
      </c>
      <c r="L63" s="4">
        <f t="shared" si="7"/>
        <v>0.36</v>
      </c>
      <c r="M63" s="4">
        <f>151+3/16</f>
        <v>151.1875</v>
      </c>
      <c r="N63" s="4">
        <f>152.75+1/32</f>
        <v>152.78125</v>
      </c>
      <c r="O63" s="4">
        <f t="shared" si="8"/>
        <v>1.59375</v>
      </c>
      <c r="P63" s="13">
        <f t="shared" si="9"/>
        <v>0.601416767</v>
      </c>
      <c r="Q63" s="4">
        <f t="shared" si="10"/>
        <v>0.01533510945</v>
      </c>
      <c r="S63" s="2">
        <v>19.5</v>
      </c>
      <c r="T63" s="29">
        <f t="shared" si="11"/>
        <v>58.5</v>
      </c>
      <c r="U63" s="29">
        <f t="shared" si="12"/>
        <v>0.3</v>
      </c>
      <c r="V63" s="4">
        <f>150.875-1/32</f>
        <v>150.84375</v>
      </c>
      <c r="W63" s="2">
        <v>153.125</v>
      </c>
      <c r="X63" s="4">
        <f t="shared" si="13"/>
        <v>2.28125</v>
      </c>
      <c r="Y63" s="13">
        <f t="shared" si="14"/>
        <v>0.7120003121</v>
      </c>
      <c r="AA63" s="2">
        <v>19.5</v>
      </c>
      <c r="AB63" s="29">
        <f t="shared" si="15"/>
        <v>58.5</v>
      </c>
      <c r="AC63" s="29">
        <f t="shared" si="16"/>
        <v>0.3</v>
      </c>
      <c r="AD63" s="4">
        <f>150+13/16</f>
        <v>150.8125</v>
      </c>
      <c r="AE63" s="4">
        <f>153.125</f>
        <v>153.125</v>
      </c>
      <c r="AF63" s="4">
        <f t="shared" si="17"/>
        <v>2.3125</v>
      </c>
      <c r="AG63" s="13">
        <f t="shared" si="18"/>
        <v>0.7168604389</v>
      </c>
      <c r="AH63" s="4">
        <f t="shared" si="19"/>
        <v>0.01051017922</v>
      </c>
      <c r="AJ63" s="2">
        <v>19.5</v>
      </c>
      <c r="AK63" s="29">
        <f t="shared" si="20"/>
        <v>58.5</v>
      </c>
      <c r="AL63" s="29">
        <f t="shared" si="21"/>
        <v>0.3</v>
      </c>
      <c r="AM63" s="4">
        <f t="shared" si="57"/>
        <v>150.75</v>
      </c>
      <c r="AN63" s="2">
        <v>153.25</v>
      </c>
      <c r="AO63" s="4">
        <f t="shared" si="22"/>
        <v>2.5</v>
      </c>
      <c r="AP63" s="13">
        <f t="shared" si="23"/>
        <v>0.7453559925</v>
      </c>
      <c r="AQ63" s="4">
        <f t="shared" si="24"/>
        <v>0.01001852829</v>
      </c>
      <c r="AR63" s="13"/>
      <c r="AS63" s="2">
        <v>19.5</v>
      </c>
      <c r="AT63" s="29">
        <f t="shared" si="25"/>
        <v>58.5</v>
      </c>
      <c r="AU63" s="29">
        <f t="shared" si="26"/>
        <v>0.24</v>
      </c>
      <c r="AV63" s="4">
        <f>150.625</f>
        <v>150.625</v>
      </c>
      <c r="AW63" s="4">
        <f t="shared" si="60"/>
        <v>153.3125</v>
      </c>
      <c r="AX63" s="4">
        <f t="shared" si="27"/>
        <v>2.6875</v>
      </c>
      <c r="AY63" s="13">
        <f t="shared" si="28"/>
        <v>0.7728015413</v>
      </c>
      <c r="AZ63" s="4">
        <f t="shared" si="29"/>
        <v>0.007298740292</v>
      </c>
      <c r="BA63" s="13"/>
      <c r="BB63" s="2">
        <v>19.5</v>
      </c>
      <c r="BC63" s="29">
        <f t="shared" si="30"/>
        <v>58.5</v>
      </c>
      <c r="BD63" s="29">
        <f t="shared" si="31"/>
        <v>0.33</v>
      </c>
      <c r="BE63" s="4">
        <f t="shared" si="62"/>
        <v>150.625</v>
      </c>
      <c r="BF63" s="2">
        <v>153.375</v>
      </c>
      <c r="BG63" s="4">
        <f t="shared" si="32"/>
        <v>2.75</v>
      </c>
      <c r="BH63" s="13">
        <f t="shared" si="33"/>
        <v>0.78173596</v>
      </c>
      <c r="BI63" s="4">
        <f t="shared" si="34"/>
        <v>0.01013103829</v>
      </c>
      <c r="BJ63" s="13"/>
      <c r="BK63" s="2">
        <v>19.5</v>
      </c>
      <c r="BL63" s="29">
        <f t="shared" si="35"/>
        <v>58.5</v>
      </c>
      <c r="BM63" s="29">
        <f t="shared" si="36"/>
        <v>0.3</v>
      </c>
      <c r="BN63" s="4">
        <f t="shared" ref="BN63:BN68" si="65">150.625-1/32</f>
        <v>150.59375</v>
      </c>
      <c r="BO63" s="2">
        <f t="shared" si="63"/>
        <v>153.40625</v>
      </c>
      <c r="BP63" s="4">
        <f t="shared" si="37"/>
        <v>2.8125</v>
      </c>
      <c r="BQ63" s="13">
        <f t="shared" si="38"/>
        <v>0.790569415</v>
      </c>
      <c r="BR63" s="4">
        <f t="shared" si="39"/>
        <v>0.008959231627</v>
      </c>
      <c r="BS63" s="13"/>
      <c r="BT63" s="27">
        <v>19.5</v>
      </c>
      <c r="BU63" s="29">
        <f t="shared" si="40"/>
        <v>58.5</v>
      </c>
      <c r="BV63" s="29">
        <f t="shared" si="41"/>
        <v>0.24</v>
      </c>
      <c r="BW63" s="15">
        <f t="shared" si="64"/>
        <v>150.59375</v>
      </c>
      <c r="BX63" s="34">
        <v>153.375</v>
      </c>
      <c r="BY63" s="29">
        <f t="shared" si="42"/>
        <v>2.78125</v>
      </c>
      <c r="BZ63" s="25">
        <f t="shared" si="43"/>
        <v>0.7861650943</v>
      </c>
      <c r="CA63" s="4">
        <f t="shared" si="44"/>
        <v>0.007129777843</v>
      </c>
      <c r="CB63" s="25"/>
      <c r="CC63" s="2">
        <v>4.5</v>
      </c>
      <c r="CD63" s="29">
        <f t="shared" si="45"/>
        <v>13.5</v>
      </c>
      <c r="CE63" s="29">
        <f t="shared" si="46"/>
        <v>1.23</v>
      </c>
      <c r="CH63" s="4">
        <f t="shared" si="47"/>
        <v>0</v>
      </c>
      <c r="CI63" s="13">
        <f t="shared" si="48"/>
        <v>0</v>
      </c>
      <c r="CK63" s="13"/>
    </row>
    <row r="64">
      <c r="A64" s="2">
        <v>20.0</v>
      </c>
      <c r="B64" s="4">
        <f t="shared" si="1"/>
        <v>60</v>
      </c>
      <c r="C64" s="4">
        <f t="shared" si="2"/>
        <v>0.21</v>
      </c>
      <c r="D64" s="4">
        <f>149.875</f>
        <v>149.875</v>
      </c>
      <c r="E64" s="4">
        <f>154.125+1/32</f>
        <v>154.15625</v>
      </c>
      <c r="F64" s="4">
        <f t="shared" si="3"/>
        <v>4.28125</v>
      </c>
      <c r="G64" s="13">
        <f t="shared" si="4"/>
        <v>0.9753916592</v>
      </c>
      <c r="H64" s="4">
        <f t="shared" si="5"/>
        <v>0.001340060738</v>
      </c>
      <c r="J64" s="2">
        <v>20.0</v>
      </c>
      <c r="K64" s="4">
        <f t="shared" si="6"/>
        <v>60</v>
      </c>
      <c r="L64" s="4">
        <f t="shared" si="7"/>
        <v>0.33</v>
      </c>
      <c r="M64" s="4">
        <f>151+1/16+1/32</f>
        <v>151.09375</v>
      </c>
      <c r="N64" s="2">
        <v>152.875</v>
      </c>
      <c r="O64" s="4">
        <f t="shared" si="8"/>
        <v>1.78125</v>
      </c>
      <c r="P64" s="13">
        <f t="shared" si="9"/>
        <v>0.6358107573</v>
      </c>
      <c r="Q64" s="4">
        <f t="shared" si="10"/>
        <v>0.01320122268</v>
      </c>
      <c r="S64" s="2">
        <v>20.0</v>
      </c>
      <c r="T64" s="29">
        <f t="shared" si="11"/>
        <v>60</v>
      </c>
      <c r="U64" s="29">
        <f t="shared" si="12"/>
        <v>0.27</v>
      </c>
      <c r="V64" s="4">
        <f>150.75</f>
        <v>150.75</v>
      </c>
      <c r="W64" s="4">
        <f>153.25-1/32</f>
        <v>153.21875</v>
      </c>
      <c r="X64" s="4">
        <f t="shared" si="13"/>
        <v>2.46875</v>
      </c>
      <c r="Y64" s="13">
        <f t="shared" si="14"/>
        <v>0.7406828681</v>
      </c>
      <c r="AA64" s="2">
        <v>20.0</v>
      </c>
      <c r="AB64" s="29">
        <f t="shared" si="15"/>
        <v>60</v>
      </c>
      <c r="AC64" s="29">
        <f t="shared" si="16"/>
        <v>0.27</v>
      </c>
      <c r="AD64" s="4">
        <f>150.75-1/32</f>
        <v>150.71875</v>
      </c>
      <c r="AE64" s="2">
        <v>153.25</v>
      </c>
      <c r="AF64" s="4">
        <f t="shared" si="17"/>
        <v>2.53125</v>
      </c>
      <c r="AG64" s="13">
        <f t="shared" si="18"/>
        <v>0.75</v>
      </c>
      <c r="AH64" s="4">
        <f t="shared" si="19"/>
        <v>0.008687061106</v>
      </c>
      <c r="AJ64" s="2">
        <v>20.0</v>
      </c>
      <c r="AK64" s="29">
        <f t="shared" si="20"/>
        <v>60</v>
      </c>
      <c r="AL64" s="29">
        <f t="shared" si="21"/>
        <v>0.27</v>
      </c>
      <c r="AM64" s="4">
        <f>150+11/16</f>
        <v>150.6875</v>
      </c>
      <c r="AN64" s="4">
        <f>153.25+1/32</f>
        <v>153.28125</v>
      </c>
      <c r="AO64" s="4">
        <f t="shared" si="22"/>
        <v>2.59375</v>
      </c>
      <c r="AP64" s="13">
        <f t="shared" si="23"/>
        <v>0.7592027983</v>
      </c>
      <c r="AQ64" s="4">
        <f t="shared" si="24"/>
        <v>0.008567814624</v>
      </c>
      <c r="AR64" s="13"/>
      <c r="AS64" s="2">
        <v>20.0</v>
      </c>
      <c r="AT64" s="29">
        <f t="shared" si="25"/>
        <v>60</v>
      </c>
      <c r="AU64" s="29">
        <f t="shared" si="26"/>
        <v>0.21</v>
      </c>
      <c r="AV64" s="4">
        <f>150.625-1/32</f>
        <v>150.59375</v>
      </c>
      <c r="AW64" s="4">
        <f>153.375</f>
        <v>153.375</v>
      </c>
      <c r="AX64" s="4">
        <f t="shared" si="27"/>
        <v>2.78125</v>
      </c>
      <c r="AY64" s="13">
        <f t="shared" si="28"/>
        <v>0.7861650943</v>
      </c>
      <c r="AZ64" s="4">
        <f t="shared" si="29"/>
        <v>0.006092542472</v>
      </c>
      <c r="BA64" s="13"/>
      <c r="BB64" s="2">
        <v>20.0</v>
      </c>
      <c r="BC64" s="29">
        <f t="shared" si="30"/>
        <v>60</v>
      </c>
      <c r="BD64" s="29">
        <f t="shared" si="31"/>
        <v>0.3</v>
      </c>
      <c r="BE64" s="4">
        <f t="shared" si="62"/>
        <v>150.625</v>
      </c>
      <c r="BF64" s="2">
        <v>153.375</v>
      </c>
      <c r="BG64" s="4">
        <f t="shared" si="32"/>
        <v>2.75</v>
      </c>
      <c r="BH64" s="13">
        <f t="shared" si="33"/>
        <v>0.78173596</v>
      </c>
      <c r="BI64" s="4">
        <f t="shared" si="34"/>
        <v>0.009166177496</v>
      </c>
      <c r="BJ64" s="13"/>
      <c r="BK64" s="2">
        <v>20.0</v>
      </c>
      <c r="BL64" s="29">
        <f t="shared" si="35"/>
        <v>60</v>
      </c>
      <c r="BM64" s="29">
        <f t="shared" si="36"/>
        <v>0.27</v>
      </c>
      <c r="BN64" s="4">
        <f t="shared" si="65"/>
        <v>150.59375</v>
      </c>
      <c r="BO64" s="2">
        <v>153.375</v>
      </c>
      <c r="BP64" s="4">
        <f t="shared" si="37"/>
        <v>2.78125</v>
      </c>
      <c r="BQ64" s="13">
        <f t="shared" si="38"/>
        <v>0.7861650943</v>
      </c>
      <c r="BR64" s="4">
        <f t="shared" si="39"/>
        <v>0.008080414888</v>
      </c>
      <c r="BS64" s="13"/>
      <c r="BT64" s="27">
        <v>20.0</v>
      </c>
      <c r="BU64" s="29">
        <f t="shared" si="40"/>
        <v>60</v>
      </c>
      <c r="BV64" s="29">
        <f t="shared" si="41"/>
        <v>0.21</v>
      </c>
      <c r="BW64" s="15">
        <f t="shared" si="64"/>
        <v>150.59375</v>
      </c>
      <c r="BX64" s="34">
        <v>153.375</v>
      </c>
      <c r="BY64" s="29">
        <f t="shared" si="42"/>
        <v>2.78125</v>
      </c>
      <c r="BZ64" s="25">
        <f t="shared" si="43"/>
        <v>0.7861650943</v>
      </c>
      <c r="CA64" s="4">
        <f t="shared" si="44"/>
        <v>0.006179140797</v>
      </c>
      <c r="CB64" s="25"/>
      <c r="CC64" s="2">
        <v>5.0</v>
      </c>
      <c r="CD64" s="29">
        <f t="shared" si="45"/>
        <v>15</v>
      </c>
      <c r="CE64" s="29">
        <f t="shared" si="46"/>
        <v>1.2</v>
      </c>
      <c r="CF64" s="2">
        <v>149.75</v>
      </c>
      <c r="CG64" s="2">
        <v>154.25</v>
      </c>
      <c r="CH64" s="4">
        <f t="shared" si="47"/>
        <v>4.5</v>
      </c>
      <c r="CI64" s="13">
        <f t="shared" si="48"/>
        <v>1</v>
      </c>
      <c r="CK64" s="13"/>
    </row>
    <row r="65">
      <c r="A65" s="2">
        <v>20.5</v>
      </c>
      <c r="B65" s="4">
        <f t="shared" si="1"/>
        <v>61.5</v>
      </c>
      <c r="C65" s="4">
        <f t="shared" si="2"/>
        <v>0.18</v>
      </c>
      <c r="F65" s="4">
        <f t="shared" si="3"/>
        <v>0</v>
      </c>
      <c r="G65" s="13" t="str">
        <f t="shared" si="4"/>
        <v/>
      </c>
      <c r="H65" s="4" t="str">
        <f t="shared" si="5"/>
        <v/>
      </c>
      <c r="J65" s="2">
        <v>20.5</v>
      </c>
      <c r="K65" s="4">
        <f t="shared" si="6"/>
        <v>61.5</v>
      </c>
      <c r="L65" s="4">
        <f t="shared" si="7"/>
        <v>0.3</v>
      </c>
      <c r="M65" s="4">
        <f>151-1/16</f>
        <v>150.9375</v>
      </c>
      <c r="N65" s="4">
        <f>153+1/16</f>
        <v>153.0625</v>
      </c>
      <c r="O65" s="4">
        <f t="shared" si="8"/>
        <v>2.125</v>
      </c>
      <c r="P65" s="13">
        <f t="shared" si="9"/>
        <v>0.6944562647</v>
      </c>
      <c r="Q65" s="4">
        <f t="shared" si="10"/>
        <v>0.01072919596</v>
      </c>
      <c r="S65" s="2">
        <v>20.5</v>
      </c>
      <c r="T65" s="29">
        <f t="shared" si="11"/>
        <v>61.5</v>
      </c>
      <c r="U65" s="29">
        <f t="shared" si="12"/>
        <v>0.24</v>
      </c>
      <c r="V65" s="4">
        <f>150.625</f>
        <v>150.625</v>
      </c>
      <c r="W65" s="4">
        <f>153+5/16+1/32</f>
        <v>153.34375</v>
      </c>
      <c r="X65" s="4">
        <f t="shared" si="13"/>
        <v>2.71875</v>
      </c>
      <c r="Y65" s="13">
        <f t="shared" si="14"/>
        <v>0.7772815878</v>
      </c>
      <c r="AA65" s="2">
        <v>20.5</v>
      </c>
      <c r="AB65" s="29">
        <f t="shared" si="15"/>
        <v>61.5</v>
      </c>
      <c r="AC65" s="29">
        <f t="shared" si="16"/>
        <v>0.24</v>
      </c>
      <c r="AD65" s="4">
        <f>150.625</f>
        <v>150.625</v>
      </c>
      <c r="AE65" s="4">
        <f>153.375-1/32</f>
        <v>153.34375</v>
      </c>
      <c r="AF65" s="4">
        <f t="shared" si="17"/>
        <v>2.71875</v>
      </c>
      <c r="AG65" s="13">
        <f t="shared" si="18"/>
        <v>0.7772815878</v>
      </c>
      <c r="AH65" s="4">
        <f t="shared" si="19"/>
        <v>0.006881205978</v>
      </c>
      <c r="AJ65" s="2">
        <v>20.5</v>
      </c>
      <c r="AK65" s="29">
        <f t="shared" si="20"/>
        <v>61.5</v>
      </c>
      <c r="AL65" s="29">
        <f t="shared" si="21"/>
        <v>0.24</v>
      </c>
      <c r="AM65" s="4">
        <f>150.625</f>
        <v>150.625</v>
      </c>
      <c r="AN65" s="4">
        <f>153+5/16+1/32</f>
        <v>153.34375</v>
      </c>
      <c r="AO65" s="4">
        <f t="shared" si="22"/>
        <v>2.71875</v>
      </c>
      <c r="AP65" s="13">
        <f t="shared" si="23"/>
        <v>0.7772815878</v>
      </c>
      <c r="AQ65" s="4">
        <f t="shared" si="24"/>
        <v>0.007141965544</v>
      </c>
      <c r="AR65" s="13"/>
      <c r="AS65" s="2">
        <v>20.5</v>
      </c>
      <c r="AT65" s="29">
        <f t="shared" si="25"/>
        <v>61.5</v>
      </c>
      <c r="AU65" s="29">
        <f t="shared" si="26"/>
        <v>0.18</v>
      </c>
      <c r="AV65" s="4">
        <f>150+9/16</f>
        <v>150.5625</v>
      </c>
      <c r="AW65" s="4">
        <f>153.375+1/32</f>
        <v>153.40625</v>
      </c>
      <c r="AX65" s="4">
        <f t="shared" si="27"/>
        <v>2.84375</v>
      </c>
      <c r="AY65" s="13">
        <f t="shared" si="28"/>
        <v>0.7949493345</v>
      </c>
      <c r="AZ65" s="4">
        <f t="shared" si="29"/>
        <v>0.004958960962</v>
      </c>
      <c r="BA65" s="13"/>
      <c r="BB65" s="2">
        <v>20.5</v>
      </c>
      <c r="BC65" s="29">
        <f t="shared" si="30"/>
        <v>61.5</v>
      </c>
      <c r="BD65" s="29">
        <f t="shared" si="31"/>
        <v>0.27</v>
      </c>
      <c r="BE65" s="4">
        <f t="shared" si="62"/>
        <v>150.625</v>
      </c>
      <c r="BF65" s="4">
        <f t="shared" ref="BF65:BF66" si="66">153.375</f>
        <v>153.375</v>
      </c>
      <c r="BG65" s="4">
        <f t="shared" si="32"/>
        <v>2.75</v>
      </c>
      <c r="BH65" s="13">
        <f t="shared" si="33"/>
        <v>0.78173596</v>
      </c>
      <c r="BI65" s="4">
        <f t="shared" si="34"/>
        <v>0.008144421733</v>
      </c>
      <c r="BJ65" s="13"/>
      <c r="BK65" s="2">
        <v>20.5</v>
      </c>
      <c r="BL65" s="29">
        <f t="shared" si="35"/>
        <v>61.5</v>
      </c>
      <c r="BM65" s="29">
        <f t="shared" si="36"/>
        <v>0.24</v>
      </c>
      <c r="BN65" s="4">
        <f t="shared" si="65"/>
        <v>150.59375</v>
      </c>
      <c r="BO65" s="2">
        <v>153.375</v>
      </c>
      <c r="BP65" s="4">
        <f t="shared" si="37"/>
        <v>2.78125</v>
      </c>
      <c r="BQ65" s="13">
        <f t="shared" si="38"/>
        <v>0.7861650943</v>
      </c>
      <c r="BR65" s="4">
        <f t="shared" si="39"/>
        <v>0.007129777843</v>
      </c>
      <c r="BS65" s="13"/>
      <c r="BT65" s="27">
        <v>20.5</v>
      </c>
      <c r="BU65" s="29">
        <f t="shared" si="40"/>
        <v>61.5</v>
      </c>
      <c r="BV65" s="29">
        <f t="shared" si="41"/>
        <v>0.18</v>
      </c>
      <c r="BW65" s="15">
        <f t="shared" si="64"/>
        <v>150.59375</v>
      </c>
      <c r="BX65" s="34">
        <v>153.375</v>
      </c>
      <c r="BY65" s="29">
        <f t="shared" si="42"/>
        <v>2.78125</v>
      </c>
      <c r="BZ65" s="25">
        <f t="shared" si="43"/>
        <v>0.7861650943</v>
      </c>
      <c r="CA65" s="4">
        <f t="shared" si="44"/>
        <v>0.005228503751</v>
      </c>
      <c r="CB65" s="25"/>
      <c r="CC65" s="2">
        <v>5.5</v>
      </c>
      <c r="CD65" s="29">
        <f t="shared" si="45"/>
        <v>16.5</v>
      </c>
      <c r="CE65" s="29">
        <f t="shared" si="46"/>
        <v>1.17</v>
      </c>
      <c r="CH65" s="4">
        <f t="shared" si="47"/>
        <v>0</v>
      </c>
      <c r="CI65" s="13">
        <f t="shared" si="48"/>
        <v>0</v>
      </c>
      <c r="CK65" s="13"/>
    </row>
    <row r="66">
      <c r="A66" s="2">
        <v>21.0</v>
      </c>
      <c r="B66" s="4">
        <f t="shared" si="1"/>
        <v>63</v>
      </c>
      <c r="C66" s="4">
        <f t="shared" si="2"/>
        <v>0.15</v>
      </c>
      <c r="D66" s="4">
        <f>149+13/16</f>
        <v>149.8125</v>
      </c>
      <c r="E66" s="4">
        <f>154+3/16</f>
        <v>154.1875</v>
      </c>
      <c r="F66" s="4">
        <f t="shared" si="3"/>
        <v>4.375</v>
      </c>
      <c r="G66" s="13">
        <f t="shared" si="4"/>
        <v>0.9860132972</v>
      </c>
      <c r="H66" s="4">
        <f t="shared" si="5"/>
        <v>0</v>
      </c>
      <c r="J66" s="2">
        <v>21.0</v>
      </c>
      <c r="K66" s="4">
        <f t="shared" si="6"/>
        <v>63</v>
      </c>
      <c r="L66" s="4">
        <f t="shared" si="7"/>
        <v>0.27</v>
      </c>
      <c r="M66" s="2">
        <v>150.75</v>
      </c>
      <c r="N66" s="2">
        <v>153.25</v>
      </c>
      <c r="O66" s="4">
        <f t="shared" si="8"/>
        <v>2.5</v>
      </c>
      <c r="P66" s="13">
        <f t="shared" si="9"/>
        <v>0.7532435772</v>
      </c>
      <c r="Q66" s="4">
        <f t="shared" si="10"/>
        <v>0.00824214088</v>
      </c>
      <c r="S66" s="2">
        <v>21.0</v>
      </c>
      <c r="T66" s="29">
        <f t="shared" si="11"/>
        <v>63</v>
      </c>
      <c r="U66" s="29">
        <f t="shared" si="12"/>
        <v>0.21</v>
      </c>
      <c r="V66" s="4">
        <f>150.5</f>
        <v>150.5</v>
      </c>
      <c r="W66" s="4">
        <f>153.5-1/32</f>
        <v>153.46875</v>
      </c>
      <c r="X66" s="4">
        <f t="shared" si="13"/>
        <v>2.96875</v>
      </c>
      <c r="Y66" s="13">
        <f t="shared" si="14"/>
        <v>0.8122328621</v>
      </c>
      <c r="AA66" s="2">
        <v>21.0</v>
      </c>
      <c r="AB66" s="29">
        <f t="shared" si="15"/>
        <v>63</v>
      </c>
      <c r="AC66" s="29">
        <f t="shared" si="16"/>
        <v>0.21</v>
      </c>
      <c r="AD66" s="2">
        <v>150.5</v>
      </c>
      <c r="AE66" s="2">
        <v>153.5</v>
      </c>
      <c r="AF66" s="4">
        <f t="shared" si="17"/>
        <v>3</v>
      </c>
      <c r="AG66" s="13">
        <f t="shared" si="18"/>
        <v>0.8164965809</v>
      </c>
      <c r="AH66" s="4">
        <f t="shared" si="19"/>
        <v>0.005178694523</v>
      </c>
      <c r="AJ66" s="2">
        <v>21.0</v>
      </c>
      <c r="AK66" s="29">
        <f t="shared" si="20"/>
        <v>63</v>
      </c>
      <c r="AL66" s="29">
        <f t="shared" si="21"/>
        <v>0.21</v>
      </c>
      <c r="AM66" s="4">
        <f>150+9/16</f>
        <v>150.5625</v>
      </c>
      <c r="AN66" s="4">
        <f>153.375+1/32</f>
        <v>153.40625</v>
      </c>
      <c r="AO66" s="4">
        <f t="shared" si="22"/>
        <v>2.84375</v>
      </c>
      <c r="AP66" s="13">
        <f t="shared" si="23"/>
        <v>0.7949493345</v>
      </c>
      <c r="AQ66" s="4">
        <f t="shared" si="24"/>
        <v>0.005768002893</v>
      </c>
      <c r="AR66" s="13"/>
      <c r="AS66" s="2">
        <v>21.0</v>
      </c>
      <c r="AT66" s="29">
        <f t="shared" si="25"/>
        <v>63</v>
      </c>
      <c r="AU66" s="29">
        <f t="shared" si="26"/>
        <v>0.15</v>
      </c>
      <c r="AV66" s="4">
        <f t="shared" ref="AV66:AV67" si="67">150.5</f>
        <v>150.5</v>
      </c>
      <c r="AW66" s="4">
        <f>153+7/16</f>
        <v>153.4375</v>
      </c>
      <c r="AX66" s="4">
        <f t="shared" si="27"/>
        <v>2.9375</v>
      </c>
      <c r="AY66" s="13">
        <f t="shared" si="28"/>
        <v>0.8079466429</v>
      </c>
      <c r="AZ66" s="4">
        <f t="shared" si="29"/>
        <v>0.003918502851</v>
      </c>
      <c r="BA66" s="13"/>
      <c r="BB66" s="2">
        <v>21.0</v>
      </c>
      <c r="BC66" s="29">
        <f t="shared" si="30"/>
        <v>63</v>
      </c>
      <c r="BD66" s="29">
        <f t="shared" si="31"/>
        <v>0.24</v>
      </c>
      <c r="BE66" s="4">
        <f t="shared" ref="BE66:BE67" si="68">150.625-1/32</f>
        <v>150.59375</v>
      </c>
      <c r="BF66" s="4">
        <f t="shared" si="66"/>
        <v>153.375</v>
      </c>
      <c r="BG66" s="4">
        <f t="shared" si="32"/>
        <v>2.78125</v>
      </c>
      <c r="BH66" s="13">
        <f t="shared" si="33"/>
        <v>0.7861650943</v>
      </c>
      <c r="BI66" s="4">
        <f t="shared" si="34"/>
        <v>0.007079503628</v>
      </c>
      <c r="BJ66" s="13"/>
      <c r="BK66" s="2">
        <v>21.0</v>
      </c>
      <c r="BL66" s="29">
        <f t="shared" si="35"/>
        <v>63</v>
      </c>
      <c r="BM66" s="29">
        <f t="shared" si="36"/>
        <v>0.21</v>
      </c>
      <c r="BN66" s="4">
        <f t="shared" si="65"/>
        <v>150.59375</v>
      </c>
      <c r="BO66" s="2">
        <v>153.375</v>
      </c>
      <c r="BP66" s="4">
        <f t="shared" si="37"/>
        <v>2.78125</v>
      </c>
      <c r="BQ66" s="13">
        <f t="shared" si="38"/>
        <v>0.7861650943</v>
      </c>
      <c r="BR66" s="4">
        <f t="shared" si="39"/>
        <v>0.006136048613</v>
      </c>
      <c r="BS66" s="13"/>
      <c r="BT66" s="27">
        <v>21.0</v>
      </c>
      <c r="BU66" s="29">
        <f t="shared" si="40"/>
        <v>63</v>
      </c>
      <c r="BV66" s="29">
        <f t="shared" si="41"/>
        <v>0.15</v>
      </c>
      <c r="BW66" s="15">
        <f t="shared" si="64"/>
        <v>150.59375</v>
      </c>
      <c r="BX66" s="34">
        <v>153.375</v>
      </c>
      <c r="BY66" s="29">
        <f t="shared" si="42"/>
        <v>2.78125</v>
      </c>
      <c r="BZ66" s="25">
        <f t="shared" si="43"/>
        <v>0.7861650943</v>
      </c>
      <c r="CA66" s="4">
        <f t="shared" si="44"/>
        <v>0.004277866706</v>
      </c>
      <c r="CB66" s="25"/>
      <c r="CC66" s="2">
        <v>6.0</v>
      </c>
      <c r="CD66" s="29">
        <f t="shared" si="45"/>
        <v>18</v>
      </c>
      <c r="CE66" s="29">
        <f t="shared" si="46"/>
        <v>1.14</v>
      </c>
      <c r="CF66" s="2">
        <v>149.75</v>
      </c>
      <c r="CG66" s="2">
        <v>154.25</v>
      </c>
      <c r="CH66" s="4">
        <f t="shared" si="47"/>
        <v>4.5</v>
      </c>
      <c r="CI66" s="13">
        <f t="shared" si="48"/>
        <v>1</v>
      </c>
      <c r="CK66" s="13"/>
    </row>
    <row r="67">
      <c r="A67" s="2">
        <v>21.5</v>
      </c>
      <c r="B67" s="4">
        <f t="shared" si="1"/>
        <v>64.5</v>
      </c>
      <c r="C67" s="4">
        <f t="shared" si="2"/>
        <v>0.12</v>
      </c>
      <c r="F67" s="4">
        <f t="shared" si="3"/>
        <v>0</v>
      </c>
      <c r="G67" s="13" t="str">
        <f t="shared" si="4"/>
        <v/>
      </c>
      <c r="H67" s="4" t="str">
        <f t="shared" si="5"/>
        <v/>
      </c>
      <c r="J67" s="2">
        <v>21.5</v>
      </c>
      <c r="K67" s="4">
        <f t="shared" si="6"/>
        <v>64.5</v>
      </c>
      <c r="L67" s="4">
        <f t="shared" si="7"/>
        <v>0.24</v>
      </c>
      <c r="M67" s="4">
        <f>150+9/16</f>
        <v>150.5625</v>
      </c>
      <c r="N67" s="4">
        <f>153+7/16</f>
        <v>153.4375</v>
      </c>
      <c r="O67" s="4">
        <f t="shared" si="8"/>
        <v>2.875</v>
      </c>
      <c r="P67" s="13">
        <f t="shared" si="9"/>
        <v>0.8077637461</v>
      </c>
      <c r="Q67" s="4">
        <f t="shared" si="10"/>
        <v>0.005674317618</v>
      </c>
      <c r="S67" s="2">
        <v>21.5</v>
      </c>
      <c r="T67" s="29">
        <f t="shared" si="11"/>
        <v>64.5</v>
      </c>
      <c r="U67" s="29">
        <f t="shared" si="12"/>
        <v>0.18</v>
      </c>
      <c r="V67" s="4">
        <f>150.375</f>
        <v>150.375</v>
      </c>
      <c r="W67" s="4">
        <f>153+9/16</f>
        <v>153.5625</v>
      </c>
      <c r="X67" s="4">
        <f t="shared" si="13"/>
        <v>3.1875</v>
      </c>
      <c r="Y67" s="13">
        <f t="shared" si="14"/>
        <v>0.8416254115</v>
      </c>
      <c r="AA67" s="2">
        <v>21.5</v>
      </c>
      <c r="AB67" s="29">
        <f t="shared" si="15"/>
        <v>64.5</v>
      </c>
      <c r="AC67" s="29">
        <f t="shared" si="16"/>
        <v>0.18</v>
      </c>
      <c r="AD67" s="4">
        <f>150.375</f>
        <v>150.375</v>
      </c>
      <c r="AE67" s="4">
        <f>153.625-1/32</f>
        <v>153.59375</v>
      </c>
      <c r="AF67" s="4">
        <f t="shared" si="17"/>
        <v>3.21875</v>
      </c>
      <c r="AG67" s="13">
        <f t="shared" si="18"/>
        <v>0.8457409638</v>
      </c>
      <c r="AH67" s="4">
        <f t="shared" si="19"/>
        <v>0.003685490843</v>
      </c>
      <c r="AJ67" s="2">
        <v>21.5</v>
      </c>
      <c r="AK67" s="29">
        <f t="shared" si="20"/>
        <v>64.5</v>
      </c>
      <c r="AL67" s="29">
        <f t="shared" si="21"/>
        <v>0.18</v>
      </c>
      <c r="AM67" s="4">
        <f>150.5</f>
        <v>150.5</v>
      </c>
      <c r="AN67" s="2">
        <v>153.5</v>
      </c>
      <c r="AO67" s="4">
        <f t="shared" si="22"/>
        <v>3</v>
      </c>
      <c r="AP67" s="13">
        <f t="shared" si="23"/>
        <v>0.8164965809</v>
      </c>
      <c r="AQ67" s="4">
        <f t="shared" si="24"/>
        <v>0.004505300021</v>
      </c>
      <c r="AR67" s="13"/>
      <c r="AS67" s="2">
        <v>21.5</v>
      </c>
      <c r="AT67" s="29">
        <f t="shared" si="25"/>
        <v>64.5</v>
      </c>
      <c r="AU67" s="29">
        <f t="shared" si="26"/>
        <v>0.12</v>
      </c>
      <c r="AV67" s="4">
        <f t="shared" si="67"/>
        <v>150.5</v>
      </c>
      <c r="AW67" s="4">
        <f>153.5-1/32</f>
        <v>153.46875</v>
      </c>
      <c r="AX67" s="4">
        <f t="shared" si="27"/>
        <v>2.96875</v>
      </c>
      <c r="AY67" s="13">
        <f t="shared" si="28"/>
        <v>0.8122328621</v>
      </c>
      <c r="AZ67" s="4">
        <f t="shared" si="29"/>
        <v>0.002949718827</v>
      </c>
      <c r="BA67" s="13"/>
      <c r="BB67" s="2">
        <v>21.5</v>
      </c>
      <c r="BC67" s="29">
        <f t="shared" si="30"/>
        <v>64.5</v>
      </c>
      <c r="BD67" s="29">
        <f t="shared" si="31"/>
        <v>0.21</v>
      </c>
      <c r="BE67" s="4">
        <f t="shared" si="68"/>
        <v>150.59375</v>
      </c>
      <c r="BF67" s="4">
        <f t="shared" ref="BF67:BF68" si="69">153.375+1/32</f>
        <v>153.40625</v>
      </c>
      <c r="BG67" s="4">
        <f t="shared" si="32"/>
        <v>2.8125</v>
      </c>
      <c r="BH67" s="13">
        <f t="shared" si="33"/>
        <v>0.790569415</v>
      </c>
      <c r="BI67" s="4">
        <f t="shared" si="34"/>
        <v>0.006042268257</v>
      </c>
      <c r="BJ67" s="13"/>
      <c r="BK67" s="2">
        <v>21.5</v>
      </c>
      <c r="BL67" s="29">
        <f t="shared" si="35"/>
        <v>64.5</v>
      </c>
      <c r="BM67" s="29">
        <f t="shared" si="36"/>
        <v>0.18</v>
      </c>
      <c r="BN67" s="4">
        <f t="shared" si="65"/>
        <v>150.59375</v>
      </c>
      <c r="BO67" s="4">
        <f t="shared" ref="BO67:BO71" si="70">153.375+1/32</f>
        <v>153.40625</v>
      </c>
      <c r="BP67" s="4">
        <f t="shared" si="37"/>
        <v>2.8125</v>
      </c>
      <c r="BQ67" s="13">
        <f t="shared" si="38"/>
        <v>0.790569415</v>
      </c>
      <c r="BR67" s="4">
        <f t="shared" si="39"/>
        <v>0.005149501414</v>
      </c>
      <c r="BS67" s="13"/>
      <c r="BT67" s="27">
        <v>21.5</v>
      </c>
      <c r="BU67" s="29">
        <f t="shared" si="40"/>
        <v>64.5</v>
      </c>
      <c r="BV67" s="29">
        <f t="shared" si="41"/>
        <v>0.12</v>
      </c>
      <c r="BW67" s="15">
        <f t="shared" si="64"/>
        <v>150.59375</v>
      </c>
      <c r="BX67" s="34">
        <v>153.375</v>
      </c>
      <c r="BY67" s="29">
        <f t="shared" si="42"/>
        <v>2.78125</v>
      </c>
      <c r="BZ67" s="25">
        <f t="shared" si="43"/>
        <v>0.7861650943</v>
      </c>
      <c r="CA67" s="4">
        <f t="shared" si="44"/>
        <v>0.00332722966</v>
      </c>
      <c r="CB67" s="25"/>
      <c r="CC67" s="2">
        <v>6.5</v>
      </c>
      <c r="CD67" s="29">
        <f t="shared" si="45"/>
        <v>19.5</v>
      </c>
      <c r="CE67" s="29">
        <f t="shared" si="46"/>
        <v>1.11</v>
      </c>
      <c r="CH67" s="4">
        <f t="shared" si="47"/>
        <v>0</v>
      </c>
      <c r="CI67" s="13">
        <f t="shared" si="48"/>
        <v>0</v>
      </c>
      <c r="CK67" s="13"/>
    </row>
    <row r="68">
      <c r="A68" s="2">
        <v>22.0</v>
      </c>
      <c r="B68" s="4">
        <f t="shared" si="1"/>
        <v>66</v>
      </c>
      <c r="C68" s="4">
        <f t="shared" si="2"/>
        <v>0.09</v>
      </c>
      <c r="D68" s="4">
        <f>149+13/16</f>
        <v>149.8125</v>
      </c>
      <c r="E68" s="4">
        <f>154+3/16</f>
        <v>154.1875</v>
      </c>
      <c r="F68" s="4">
        <f t="shared" si="3"/>
        <v>4.375</v>
      </c>
      <c r="G68" s="13">
        <f t="shared" si="4"/>
        <v>0.9860132972</v>
      </c>
      <c r="H68" s="4">
        <f t="shared" si="5"/>
        <v>0</v>
      </c>
      <c r="J68" s="2">
        <v>22.0</v>
      </c>
      <c r="K68" s="4">
        <f t="shared" si="6"/>
        <v>66</v>
      </c>
      <c r="L68" s="4">
        <f t="shared" si="7"/>
        <v>0.21</v>
      </c>
      <c r="M68" s="4">
        <f>150+5/16</f>
        <v>150.3125</v>
      </c>
      <c r="N68" s="4">
        <f>153+11/16</f>
        <v>153.6875</v>
      </c>
      <c r="O68" s="4">
        <f t="shared" si="8"/>
        <v>3.375</v>
      </c>
      <c r="P68" s="13">
        <f t="shared" si="9"/>
        <v>0.875189949</v>
      </c>
      <c r="Q68" s="4">
        <f t="shared" si="10"/>
        <v>0.003374348875</v>
      </c>
      <c r="S68" s="2">
        <v>22.0</v>
      </c>
      <c r="T68" s="29">
        <f t="shared" si="11"/>
        <v>66</v>
      </c>
      <c r="U68" s="29">
        <f t="shared" si="12"/>
        <v>0.15</v>
      </c>
      <c r="V68" s="4">
        <f>150.25</f>
        <v>150.25</v>
      </c>
      <c r="W68" s="4">
        <f>153.75-1/32</f>
        <v>153.71875</v>
      </c>
      <c r="X68" s="4">
        <f t="shared" si="13"/>
        <v>3.46875</v>
      </c>
      <c r="Y68" s="13">
        <f t="shared" si="14"/>
        <v>0.8779711461</v>
      </c>
      <c r="AA68" s="2">
        <v>22.0</v>
      </c>
      <c r="AB68" s="29">
        <f t="shared" si="15"/>
        <v>66</v>
      </c>
      <c r="AC68" s="29">
        <f t="shared" si="16"/>
        <v>0.15</v>
      </c>
      <c r="AD68" s="2">
        <v>150.25</v>
      </c>
      <c r="AE68" s="2">
        <v>153.75</v>
      </c>
      <c r="AF68" s="4">
        <f t="shared" si="17"/>
        <v>3.5</v>
      </c>
      <c r="AG68" s="13">
        <f t="shared" si="18"/>
        <v>0.8819171037</v>
      </c>
      <c r="AH68" s="4">
        <f t="shared" si="19"/>
        <v>0.002407215843</v>
      </c>
      <c r="AJ68" s="2">
        <v>22.0</v>
      </c>
      <c r="AK68" s="29">
        <f t="shared" si="20"/>
        <v>66</v>
      </c>
      <c r="AL68" s="29">
        <f t="shared" si="21"/>
        <v>0.15</v>
      </c>
      <c r="AM68" s="4">
        <f>150+7/16</f>
        <v>150.4375</v>
      </c>
      <c r="AN68" s="4">
        <f>153+9/16</f>
        <v>153.5625</v>
      </c>
      <c r="AO68" s="4">
        <f t="shared" si="22"/>
        <v>3.125</v>
      </c>
      <c r="AP68" s="13">
        <f t="shared" si="23"/>
        <v>0.8333333333</v>
      </c>
      <c r="AQ68" s="4">
        <f t="shared" si="24"/>
        <v>0.003406779856</v>
      </c>
      <c r="AR68" s="13"/>
      <c r="AS68" s="2">
        <v>22.0</v>
      </c>
      <c r="AT68" s="29">
        <f t="shared" si="25"/>
        <v>66</v>
      </c>
      <c r="AU68" s="29">
        <f t="shared" si="26"/>
        <v>0.09</v>
      </c>
      <c r="AV68" s="4">
        <f t="shared" ref="AV68:AV69" si="71">150+7/16</f>
        <v>150.4375</v>
      </c>
      <c r="AW68" s="2">
        <v>153.5</v>
      </c>
      <c r="AX68" s="4">
        <f t="shared" si="27"/>
        <v>3.0625</v>
      </c>
      <c r="AY68" s="13">
        <f t="shared" si="28"/>
        <v>0.8249579114</v>
      </c>
      <c r="AZ68" s="4">
        <f t="shared" si="29"/>
        <v>0.00201026229</v>
      </c>
      <c r="BA68" s="13"/>
      <c r="BB68" s="2">
        <v>22.0</v>
      </c>
      <c r="BC68" s="29">
        <f t="shared" si="30"/>
        <v>66</v>
      </c>
      <c r="BD68" s="29">
        <f t="shared" si="31"/>
        <v>0.18</v>
      </c>
      <c r="BE68" s="4">
        <f>150+9/16</f>
        <v>150.5625</v>
      </c>
      <c r="BF68" s="4">
        <f t="shared" si="69"/>
        <v>153.40625</v>
      </c>
      <c r="BG68" s="4">
        <f t="shared" si="32"/>
        <v>2.84375</v>
      </c>
      <c r="BH68" s="13">
        <f t="shared" si="33"/>
        <v>0.7949493345</v>
      </c>
      <c r="BI68" s="4">
        <f t="shared" si="34"/>
        <v>0.004996217556</v>
      </c>
      <c r="BJ68" s="13"/>
      <c r="BK68" s="2">
        <v>22.0</v>
      </c>
      <c r="BL68" s="29">
        <f t="shared" si="35"/>
        <v>66</v>
      </c>
      <c r="BM68" s="29">
        <f t="shared" si="36"/>
        <v>0.15</v>
      </c>
      <c r="BN68" s="4">
        <f t="shared" si="65"/>
        <v>150.59375</v>
      </c>
      <c r="BO68" s="4">
        <f t="shared" si="70"/>
        <v>153.40625</v>
      </c>
      <c r="BP68" s="4">
        <f t="shared" si="37"/>
        <v>2.8125</v>
      </c>
      <c r="BQ68" s="13">
        <f t="shared" si="38"/>
        <v>0.790569415</v>
      </c>
      <c r="BR68" s="4">
        <f t="shared" si="39"/>
        <v>0.004184224335</v>
      </c>
      <c r="BS68" s="13"/>
      <c r="BT68" s="27">
        <v>22.0</v>
      </c>
      <c r="BU68" s="29">
        <f t="shared" si="40"/>
        <v>66</v>
      </c>
      <c r="BV68" s="29">
        <f t="shared" si="41"/>
        <v>0.09</v>
      </c>
      <c r="BW68" s="15">
        <f t="shared" si="64"/>
        <v>150.59375</v>
      </c>
      <c r="BX68" s="34">
        <v>153.375</v>
      </c>
      <c r="BY68" s="29">
        <f t="shared" si="42"/>
        <v>2.78125</v>
      </c>
      <c r="BZ68" s="25">
        <f t="shared" si="43"/>
        <v>0.7861650943</v>
      </c>
      <c r="CA68" s="4">
        <f t="shared" si="44"/>
        <v>0.002376592614</v>
      </c>
      <c r="CB68" s="25"/>
      <c r="CC68" s="2">
        <v>7.0</v>
      </c>
      <c r="CD68" s="29">
        <f t="shared" si="45"/>
        <v>21</v>
      </c>
      <c r="CE68" s="29">
        <f t="shared" si="46"/>
        <v>1.08</v>
      </c>
      <c r="CF68" s="4">
        <f>149.75+1/32</f>
        <v>149.78125</v>
      </c>
      <c r="CG68" s="4">
        <f>154.25-1/32</f>
        <v>154.21875</v>
      </c>
      <c r="CH68" s="4">
        <f t="shared" si="47"/>
        <v>4.4375</v>
      </c>
      <c r="CI68" s="13">
        <f t="shared" si="48"/>
        <v>0.993031274</v>
      </c>
      <c r="CK68" s="13"/>
    </row>
    <row r="69">
      <c r="A69" s="2">
        <v>22.5</v>
      </c>
      <c r="B69" s="4">
        <f t="shared" si="1"/>
        <v>67.5</v>
      </c>
      <c r="C69" s="4">
        <f t="shared" si="2"/>
        <v>0.06</v>
      </c>
      <c r="F69" s="4">
        <f t="shared" si="3"/>
        <v>0</v>
      </c>
      <c r="G69" s="13" t="str">
        <f t="shared" si="4"/>
        <v/>
      </c>
      <c r="H69" s="4" t="str">
        <f t="shared" si="5"/>
        <v/>
      </c>
      <c r="J69" s="2">
        <v>22.5</v>
      </c>
      <c r="K69" s="4">
        <f t="shared" si="6"/>
        <v>67.5</v>
      </c>
      <c r="L69" s="4">
        <f t="shared" si="7"/>
        <v>0.18</v>
      </c>
      <c r="M69" s="2">
        <v>150.125</v>
      </c>
      <c r="N69" s="2">
        <v>153.875</v>
      </c>
      <c r="O69" s="4">
        <f t="shared" si="8"/>
        <v>3.75</v>
      </c>
      <c r="P69" s="13">
        <f t="shared" si="9"/>
        <v>0.922531208</v>
      </c>
      <c r="Q69" s="4">
        <f t="shared" si="10"/>
        <v>0.001848371952</v>
      </c>
      <c r="S69" s="2">
        <v>22.5</v>
      </c>
      <c r="T69" s="29">
        <f t="shared" si="11"/>
        <v>67.5</v>
      </c>
      <c r="U69" s="29">
        <f t="shared" si="12"/>
        <v>0.12</v>
      </c>
      <c r="V69" s="4">
        <f>150+3/16</f>
        <v>150.1875</v>
      </c>
      <c r="W69" s="4">
        <f>153+13/16</f>
        <v>153.8125</v>
      </c>
      <c r="X69" s="4">
        <f t="shared" si="13"/>
        <v>3.625</v>
      </c>
      <c r="Y69" s="13">
        <f t="shared" si="14"/>
        <v>0.8975274679</v>
      </c>
      <c r="AA69" s="2">
        <v>22.5</v>
      </c>
      <c r="AB69" s="29">
        <f t="shared" si="15"/>
        <v>67.5</v>
      </c>
      <c r="AC69" s="29">
        <f t="shared" si="16"/>
        <v>0.12</v>
      </c>
      <c r="AD69" s="4">
        <f>150.125</f>
        <v>150.125</v>
      </c>
      <c r="AE69" s="4">
        <f>153.875-1/32</f>
        <v>153.84375</v>
      </c>
      <c r="AF69" s="4">
        <f t="shared" si="17"/>
        <v>3.71875</v>
      </c>
      <c r="AG69" s="13">
        <f t="shared" si="18"/>
        <v>0.9090593429</v>
      </c>
      <c r="AH69" s="4">
        <f t="shared" si="19"/>
        <v>0.001474789598</v>
      </c>
      <c r="AJ69" s="2">
        <v>22.5</v>
      </c>
      <c r="AK69" s="29">
        <f t="shared" si="20"/>
        <v>67.5</v>
      </c>
      <c r="AL69" s="29">
        <f t="shared" si="21"/>
        <v>0.12</v>
      </c>
      <c r="AM69" s="2">
        <v>150.375</v>
      </c>
      <c r="AN69" s="4">
        <f>153.625</f>
        <v>153.625</v>
      </c>
      <c r="AO69" s="4">
        <f t="shared" si="22"/>
        <v>3.25</v>
      </c>
      <c r="AP69" s="13">
        <f t="shared" si="23"/>
        <v>0.8498365856</v>
      </c>
      <c r="AQ69" s="4">
        <f t="shared" si="24"/>
        <v>0.002427446749</v>
      </c>
      <c r="AR69" s="13"/>
      <c r="AS69" s="2">
        <v>22.5</v>
      </c>
      <c r="AT69" s="29">
        <f t="shared" si="25"/>
        <v>67.5</v>
      </c>
      <c r="AU69" s="29">
        <f t="shared" si="26"/>
        <v>0.06</v>
      </c>
      <c r="AV69" s="4">
        <f t="shared" si="71"/>
        <v>150.4375</v>
      </c>
      <c r="AW69" s="4">
        <f t="shared" ref="AW69:AW70" si="72">153+9/16</f>
        <v>153.5625</v>
      </c>
      <c r="AX69" s="4">
        <f t="shared" si="27"/>
        <v>3.125</v>
      </c>
      <c r="AY69" s="13">
        <f t="shared" si="28"/>
        <v>0.8333333333</v>
      </c>
      <c r="AZ69" s="4">
        <f t="shared" si="29"/>
        <v>0.001170213957</v>
      </c>
      <c r="BA69" s="13"/>
      <c r="BB69" s="2">
        <v>22.5</v>
      </c>
      <c r="BC69" s="29">
        <f t="shared" si="30"/>
        <v>67.5</v>
      </c>
      <c r="BD69" s="29">
        <f t="shared" si="31"/>
        <v>0.15</v>
      </c>
      <c r="BE69" s="4">
        <f t="shared" ref="BE69:BE71" si="73">150.5+1/32</f>
        <v>150.53125</v>
      </c>
      <c r="BF69" s="4">
        <f t="shared" ref="BF69:BF71" si="74">153+7/16</f>
        <v>153.4375</v>
      </c>
      <c r="BG69" s="4">
        <f t="shared" si="32"/>
        <v>2.90625</v>
      </c>
      <c r="BH69" s="13">
        <f t="shared" si="33"/>
        <v>0.8036375634</v>
      </c>
      <c r="BI69" s="4">
        <f t="shared" si="34"/>
        <v>0.00401562854</v>
      </c>
      <c r="BJ69" s="13"/>
      <c r="BK69" s="2">
        <v>22.5</v>
      </c>
      <c r="BL69" s="29">
        <f t="shared" si="35"/>
        <v>67.5</v>
      </c>
      <c r="BM69" s="29">
        <f t="shared" si="36"/>
        <v>0.12</v>
      </c>
      <c r="BN69" s="4">
        <f t="shared" ref="BN69:BN79" si="75">150+9/16</f>
        <v>150.5625</v>
      </c>
      <c r="BO69" s="4">
        <f t="shared" si="70"/>
        <v>153.40625</v>
      </c>
      <c r="BP69" s="4">
        <f t="shared" si="37"/>
        <v>2.84375</v>
      </c>
      <c r="BQ69" s="13">
        <f t="shared" si="38"/>
        <v>0.7949493345</v>
      </c>
      <c r="BR69" s="4">
        <f t="shared" si="39"/>
        <v>0.00322619828</v>
      </c>
      <c r="BS69" s="13"/>
      <c r="BT69" s="27">
        <v>22.5</v>
      </c>
      <c r="BU69" s="29">
        <f t="shared" si="40"/>
        <v>67.5</v>
      </c>
      <c r="BV69" s="29">
        <f t="shared" si="41"/>
        <v>0.06</v>
      </c>
      <c r="BW69" s="15">
        <f t="shared" si="64"/>
        <v>150.59375</v>
      </c>
      <c r="BX69" s="34">
        <v>153.375</v>
      </c>
      <c r="BY69" s="29">
        <f t="shared" si="42"/>
        <v>2.78125</v>
      </c>
      <c r="BZ69" s="25">
        <f t="shared" si="43"/>
        <v>0.7861650943</v>
      </c>
      <c r="CA69" s="4">
        <f t="shared" si="44"/>
        <v>0.001425955569</v>
      </c>
      <c r="CB69" s="25"/>
      <c r="CC69" s="2">
        <v>7.5</v>
      </c>
      <c r="CD69" s="29">
        <f t="shared" si="45"/>
        <v>22.5</v>
      </c>
      <c r="CE69" s="29">
        <f t="shared" si="46"/>
        <v>1.05</v>
      </c>
      <c r="CH69" s="4">
        <f t="shared" si="47"/>
        <v>0</v>
      </c>
      <c r="CI69" s="13">
        <f t="shared" si="48"/>
        <v>0</v>
      </c>
      <c r="CK69" s="13"/>
    </row>
    <row r="70">
      <c r="A70" s="2">
        <v>23.0</v>
      </c>
      <c r="B70" s="4">
        <f t="shared" si="1"/>
        <v>69</v>
      </c>
      <c r="C70" s="4">
        <f t="shared" si="2"/>
        <v>0.03</v>
      </c>
      <c r="D70" s="4">
        <f>149+13/16</f>
        <v>149.8125</v>
      </c>
      <c r="E70" s="4">
        <f>154+3/16</f>
        <v>154.1875</v>
      </c>
      <c r="F70" s="4">
        <f t="shared" si="3"/>
        <v>4.375</v>
      </c>
      <c r="G70" s="13">
        <f t="shared" si="4"/>
        <v>0.9860132972</v>
      </c>
      <c r="H70" s="4">
        <f t="shared" si="5"/>
        <v>0</v>
      </c>
      <c r="J70" s="2">
        <v>23.0</v>
      </c>
      <c r="K70" s="4">
        <f t="shared" si="6"/>
        <v>69</v>
      </c>
      <c r="L70" s="4">
        <f t="shared" si="7"/>
        <v>0.15</v>
      </c>
      <c r="M70" s="2">
        <v>150.0</v>
      </c>
      <c r="N70" s="2">
        <v>154.0</v>
      </c>
      <c r="O70" s="4">
        <f t="shared" si="8"/>
        <v>4</v>
      </c>
      <c r="P70" s="13">
        <f t="shared" si="9"/>
        <v>0.9527861347</v>
      </c>
      <c r="Q70" s="4">
        <f t="shared" si="10"/>
        <v>0.001510814256</v>
      </c>
      <c r="S70" s="2">
        <v>23.0</v>
      </c>
      <c r="T70" s="29">
        <f t="shared" si="11"/>
        <v>69</v>
      </c>
      <c r="U70" s="29">
        <f t="shared" si="12"/>
        <v>0.09</v>
      </c>
      <c r="V70" s="4">
        <f>150+1/16</f>
        <v>150.0625</v>
      </c>
      <c r="W70" s="4">
        <f>153.875+1/32</f>
        <v>153.90625</v>
      </c>
      <c r="X70" s="4">
        <f t="shared" si="13"/>
        <v>3.84375</v>
      </c>
      <c r="Y70" s="13">
        <f t="shared" si="14"/>
        <v>0.9242113755</v>
      </c>
      <c r="AA70" s="2">
        <v>23.0</v>
      </c>
      <c r="AB70" s="29">
        <f t="shared" si="15"/>
        <v>69</v>
      </c>
      <c r="AC70" s="29">
        <f t="shared" si="16"/>
        <v>0.09</v>
      </c>
      <c r="AD70" s="4">
        <f>150+1/32</f>
        <v>150.03125</v>
      </c>
      <c r="AE70" s="4">
        <f>154-1/16</f>
        <v>153.9375</v>
      </c>
      <c r="AF70" s="4">
        <f t="shared" si="17"/>
        <v>3.90625</v>
      </c>
      <c r="AG70" s="13">
        <f t="shared" si="18"/>
        <v>0.9316949906</v>
      </c>
      <c r="AH70" s="4">
        <f t="shared" si="19"/>
        <v>0.0008447200706</v>
      </c>
      <c r="AJ70" s="2">
        <v>23.0</v>
      </c>
      <c r="AK70" s="29">
        <f t="shared" si="20"/>
        <v>69</v>
      </c>
      <c r="AL70" s="29">
        <f t="shared" si="21"/>
        <v>0.09</v>
      </c>
      <c r="AM70" s="4">
        <f>150+5/16</f>
        <v>150.3125</v>
      </c>
      <c r="AN70" s="4">
        <f>153+11/16</f>
        <v>153.6875</v>
      </c>
      <c r="AO70" s="4">
        <f t="shared" si="22"/>
        <v>3.375</v>
      </c>
      <c r="AP70" s="13">
        <f t="shared" si="23"/>
        <v>0.8660254038</v>
      </c>
      <c r="AQ70" s="4">
        <f t="shared" si="24"/>
        <v>0.001573056316</v>
      </c>
      <c r="AR70" s="13"/>
      <c r="AS70" s="2">
        <v>23.0</v>
      </c>
      <c r="AT70" s="29">
        <f t="shared" si="25"/>
        <v>69</v>
      </c>
      <c r="AU70" s="29">
        <f t="shared" si="26"/>
        <v>0.03</v>
      </c>
      <c r="AV70" s="4">
        <f>150.375+1/32</f>
        <v>150.40625</v>
      </c>
      <c r="AW70" s="4">
        <f t="shared" si="72"/>
        <v>153.5625</v>
      </c>
      <c r="AX70" s="4">
        <f t="shared" si="27"/>
        <v>3.15625</v>
      </c>
      <c r="AY70" s="13">
        <f t="shared" si="28"/>
        <v>0.8374896351</v>
      </c>
      <c r="AZ70" s="4">
        <f t="shared" si="29"/>
        <v>0.000384815794</v>
      </c>
      <c r="BA70" s="13"/>
      <c r="BB70" s="2">
        <v>23.0</v>
      </c>
      <c r="BC70" s="29">
        <f t="shared" si="30"/>
        <v>69</v>
      </c>
      <c r="BD70" s="29">
        <f t="shared" si="31"/>
        <v>0.12</v>
      </c>
      <c r="BE70" s="4">
        <f t="shared" si="73"/>
        <v>150.53125</v>
      </c>
      <c r="BF70" s="4">
        <f t="shared" si="74"/>
        <v>153.4375</v>
      </c>
      <c r="BG70" s="4">
        <f t="shared" si="32"/>
        <v>2.90625</v>
      </c>
      <c r="BH70" s="13">
        <f t="shared" si="33"/>
        <v>0.8036375634</v>
      </c>
      <c r="BI70" s="4">
        <f t="shared" si="34"/>
        <v>0.003123266643</v>
      </c>
      <c r="BJ70" s="13"/>
      <c r="BK70" s="2">
        <v>23.0</v>
      </c>
      <c r="BL70" s="29">
        <f t="shared" si="35"/>
        <v>69</v>
      </c>
      <c r="BM70" s="29">
        <f t="shared" si="36"/>
        <v>0.09</v>
      </c>
      <c r="BN70" s="4">
        <f t="shared" si="75"/>
        <v>150.5625</v>
      </c>
      <c r="BO70" s="4">
        <f t="shared" si="70"/>
        <v>153.40625</v>
      </c>
      <c r="BP70" s="4">
        <f t="shared" si="37"/>
        <v>2.84375</v>
      </c>
      <c r="BQ70" s="13">
        <f t="shared" si="38"/>
        <v>0.7949493345</v>
      </c>
      <c r="BR70" s="4">
        <f t="shared" si="39"/>
        <v>0.002304427343</v>
      </c>
      <c r="BS70" s="13"/>
      <c r="BT70" s="27">
        <v>23.0</v>
      </c>
      <c r="BU70" s="29">
        <f t="shared" si="40"/>
        <v>69</v>
      </c>
      <c r="BV70" s="29">
        <f t="shared" si="41"/>
        <v>0.03</v>
      </c>
      <c r="BW70" s="15">
        <f t="shared" si="64"/>
        <v>150.59375</v>
      </c>
      <c r="BX70" s="34">
        <v>153.375</v>
      </c>
      <c r="BY70" s="29">
        <f t="shared" si="42"/>
        <v>2.78125</v>
      </c>
      <c r="BZ70" s="25">
        <f t="shared" si="43"/>
        <v>0.7861650943</v>
      </c>
      <c r="CA70" s="4">
        <f t="shared" si="44"/>
        <v>0.0004753185228</v>
      </c>
      <c r="CB70" s="25"/>
      <c r="CC70" s="2">
        <v>8.0</v>
      </c>
      <c r="CD70" s="29">
        <f t="shared" si="45"/>
        <v>24</v>
      </c>
      <c r="CE70" s="29">
        <f t="shared" si="46"/>
        <v>1.02</v>
      </c>
      <c r="CF70" s="4">
        <f>149.75+1/32</f>
        <v>149.78125</v>
      </c>
      <c r="CG70" s="4">
        <f>154.25-1/32</f>
        <v>154.21875</v>
      </c>
      <c r="CH70" s="4">
        <f t="shared" si="47"/>
        <v>4.4375</v>
      </c>
      <c r="CI70" s="13">
        <f t="shared" si="48"/>
        <v>0.993031274</v>
      </c>
      <c r="CK70" s="13"/>
    </row>
    <row r="71">
      <c r="A71" s="2">
        <v>23.5</v>
      </c>
      <c r="B71" s="4">
        <f t="shared" si="1"/>
        <v>70.5</v>
      </c>
      <c r="C71" s="4">
        <f t="shared" si="2"/>
        <v>0</v>
      </c>
      <c r="F71" s="4">
        <f t="shared" si="3"/>
        <v>0</v>
      </c>
      <c r="G71" s="26"/>
      <c r="H71" s="4">
        <f t="shared" si="5"/>
        <v>0</v>
      </c>
      <c r="J71" s="2">
        <v>23.5</v>
      </c>
      <c r="K71" s="4">
        <f t="shared" si="6"/>
        <v>70.5</v>
      </c>
      <c r="L71" s="4">
        <f t="shared" si="7"/>
        <v>0.12</v>
      </c>
      <c r="O71" s="4">
        <f t="shared" si="8"/>
        <v>0</v>
      </c>
      <c r="P71" s="13" t="str">
        <f t="shared" si="9"/>
        <v/>
      </c>
      <c r="Q71" s="4" t="str">
        <f t="shared" si="10"/>
        <v/>
      </c>
      <c r="S71" s="2">
        <v>23.5</v>
      </c>
      <c r="T71" s="29">
        <f t="shared" si="11"/>
        <v>70.5</v>
      </c>
      <c r="U71" s="29">
        <f t="shared" si="12"/>
        <v>0.06</v>
      </c>
      <c r="V71" s="2">
        <v>150.0</v>
      </c>
      <c r="W71" s="4">
        <f>154-1/32</f>
        <v>153.96875</v>
      </c>
      <c r="X71" s="4">
        <f t="shared" si="13"/>
        <v>3.96875</v>
      </c>
      <c r="Y71" s="13">
        <f t="shared" si="14"/>
        <v>0.9391189725</v>
      </c>
      <c r="AA71" s="2">
        <v>23.5</v>
      </c>
      <c r="AB71" s="29">
        <f t="shared" si="15"/>
        <v>70.5</v>
      </c>
      <c r="AC71" s="29">
        <f t="shared" si="16"/>
        <v>0.06</v>
      </c>
      <c r="AD71" s="2">
        <v>150.0</v>
      </c>
      <c r="AE71" s="2">
        <v>154.0</v>
      </c>
      <c r="AF71" s="4">
        <f t="shared" si="17"/>
        <v>4</v>
      </c>
      <c r="AG71" s="13">
        <f t="shared" si="18"/>
        <v>0.9428090416</v>
      </c>
      <c r="AH71" s="4">
        <f t="shared" si="19"/>
        <v>0.0004388423035</v>
      </c>
      <c r="AJ71" s="2">
        <v>23.5</v>
      </c>
      <c r="AK71" s="29">
        <f t="shared" si="20"/>
        <v>70.5</v>
      </c>
      <c r="AL71" s="29">
        <f t="shared" si="21"/>
        <v>0.06</v>
      </c>
      <c r="AM71" s="4">
        <f>150.25</f>
        <v>150.25</v>
      </c>
      <c r="AN71" s="2">
        <v>153.75</v>
      </c>
      <c r="AO71" s="4">
        <f t="shared" si="22"/>
        <v>3.5</v>
      </c>
      <c r="AP71" s="13">
        <f t="shared" si="23"/>
        <v>0.8819171037</v>
      </c>
      <c r="AQ71" s="4">
        <f t="shared" si="24"/>
        <v>0.0008662365434</v>
      </c>
      <c r="AR71" s="13"/>
      <c r="AS71" s="2">
        <v>23.5</v>
      </c>
      <c r="AT71" s="29">
        <f t="shared" si="25"/>
        <v>70.5</v>
      </c>
      <c r="AU71" s="29">
        <f t="shared" si="26"/>
        <v>0</v>
      </c>
      <c r="AV71" s="4">
        <f t="shared" ref="AV71:AV72" si="76">150+3/8+1/32</f>
        <v>150.40625</v>
      </c>
      <c r="AW71" s="4">
        <f>153+9/16+1/32</f>
        <v>153.59375</v>
      </c>
      <c r="AX71" s="4">
        <f t="shared" si="27"/>
        <v>3.1875</v>
      </c>
      <c r="AY71" s="13">
        <f t="shared" si="28"/>
        <v>0.8416254115</v>
      </c>
      <c r="AZ71" s="4">
        <f t="shared" si="29"/>
        <v>0</v>
      </c>
      <c r="BA71" s="13"/>
      <c r="BB71" s="2">
        <v>23.5</v>
      </c>
      <c r="BC71" s="29">
        <f t="shared" si="30"/>
        <v>70.5</v>
      </c>
      <c r="BD71" s="29">
        <f t="shared" si="31"/>
        <v>0.09</v>
      </c>
      <c r="BE71" s="4">
        <f t="shared" si="73"/>
        <v>150.53125</v>
      </c>
      <c r="BF71" s="4">
        <f t="shared" si="74"/>
        <v>153.4375</v>
      </c>
      <c r="BG71" s="4">
        <f t="shared" si="32"/>
        <v>2.90625</v>
      </c>
      <c r="BH71" s="13">
        <f t="shared" si="33"/>
        <v>0.8036375634</v>
      </c>
      <c r="BI71" s="4">
        <f t="shared" si="34"/>
        <v>0.002200970197</v>
      </c>
      <c r="BJ71" s="13"/>
      <c r="BK71" s="2">
        <v>23.5</v>
      </c>
      <c r="BL71" s="29">
        <f t="shared" si="35"/>
        <v>70.5</v>
      </c>
      <c r="BM71" s="29">
        <f t="shared" si="36"/>
        <v>0.06</v>
      </c>
      <c r="BN71" s="4">
        <f t="shared" si="75"/>
        <v>150.5625</v>
      </c>
      <c r="BO71" s="4">
        <f t="shared" si="70"/>
        <v>153.40625</v>
      </c>
      <c r="BP71" s="4">
        <f t="shared" si="37"/>
        <v>2.84375</v>
      </c>
      <c r="BQ71" s="13">
        <f t="shared" si="38"/>
        <v>0.7949493345</v>
      </c>
      <c r="BR71" s="4">
        <f t="shared" si="39"/>
        <v>0.001375337524</v>
      </c>
      <c r="BS71" s="13"/>
      <c r="BT71" s="27">
        <v>23.5</v>
      </c>
      <c r="BU71" s="29">
        <f t="shared" si="40"/>
        <v>70.5</v>
      </c>
      <c r="BV71" s="29">
        <f t="shared" si="41"/>
        <v>0</v>
      </c>
      <c r="BW71" s="15">
        <f t="shared" si="64"/>
        <v>150.59375</v>
      </c>
      <c r="BX71" s="34">
        <v>153.375</v>
      </c>
      <c r="BY71" s="29">
        <f t="shared" si="42"/>
        <v>2.78125</v>
      </c>
      <c r="BZ71" s="25">
        <f t="shared" si="43"/>
        <v>0.7861650943</v>
      </c>
      <c r="CA71" s="4">
        <f t="shared" si="44"/>
        <v>0</v>
      </c>
      <c r="CB71" s="25"/>
      <c r="CC71" s="2">
        <v>8.5</v>
      </c>
      <c r="CD71" s="29">
        <f t="shared" si="45"/>
        <v>25.5</v>
      </c>
      <c r="CE71" s="29">
        <f t="shared" si="46"/>
        <v>0.99</v>
      </c>
      <c r="CH71" s="4">
        <f t="shared" si="47"/>
        <v>0</v>
      </c>
      <c r="CI71" s="13">
        <f t="shared" si="48"/>
        <v>0</v>
      </c>
      <c r="CK71" s="13"/>
    </row>
    <row r="72">
      <c r="A72" s="2">
        <v>24.0</v>
      </c>
      <c r="B72" s="4">
        <f t="shared" si="1"/>
        <v>72</v>
      </c>
      <c r="C72" s="4">
        <f t="shared" si="2"/>
        <v>-0.03</v>
      </c>
      <c r="D72" s="4">
        <f>149+13/16</f>
        <v>149.8125</v>
      </c>
      <c r="E72" s="4">
        <f>154+3/16</f>
        <v>154.1875</v>
      </c>
      <c r="F72" s="4">
        <f t="shared" si="3"/>
        <v>4.375</v>
      </c>
      <c r="G72" s="13">
        <f t="shared" ref="G72:G144" si="77">if(ISBLANK(E72), , if(E72&lt;D72,-sqrt(-F72/B$18), sqrt(F72/B$18)))</f>
        <v>0.9860132972</v>
      </c>
      <c r="H72" s="4">
        <f t="shared" si="5"/>
        <v>0</v>
      </c>
      <c r="J72" s="2">
        <v>24.0</v>
      </c>
      <c r="K72" s="4">
        <f t="shared" si="6"/>
        <v>72</v>
      </c>
      <c r="L72" s="4">
        <f t="shared" si="7"/>
        <v>0.09</v>
      </c>
      <c r="M72" s="2">
        <v>149.875</v>
      </c>
      <c r="N72" s="2">
        <f>154.125+1/32</f>
        <v>154.15625</v>
      </c>
      <c r="O72" s="4">
        <f t="shared" si="8"/>
        <v>4.28125</v>
      </c>
      <c r="P72" s="13">
        <f t="shared" si="9"/>
        <v>0.9857135515</v>
      </c>
      <c r="Q72" s="4">
        <f t="shared" si="10"/>
        <v>0</v>
      </c>
      <c r="S72" s="2">
        <v>24.0</v>
      </c>
      <c r="T72" s="29">
        <f t="shared" si="11"/>
        <v>72</v>
      </c>
      <c r="U72" s="29">
        <f t="shared" si="12"/>
        <v>0.03</v>
      </c>
      <c r="V72" s="4">
        <f t="shared" ref="V72:V73" si="78">150-1/32</f>
        <v>149.96875</v>
      </c>
      <c r="W72" s="2">
        <v>154.0</v>
      </c>
      <c r="X72" s="4">
        <f t="shared" si="13"/>
        <v>4.03125</v>
      </c>
      <c r="Y72" s="13">
        <f t="shared" si="14"/>
        <v>0.9464847243</v>
      </c>
      <c r="AA72" s="2">
        <v>24.0</v>
      </c>
      <c r="AB72" s="29">
        <f t="shared" si="15"/>
        <v>72</v>
      </c>
      <c r="AC72" s="29">
        <f t="shared" si="16"/>
        <v>0.03</v>
      </c>
      <c r="AD72" s="4">
        <f t="shared" ref="AD72:AD73" si="79">150-1/16</f>
        <v>149.9375</v>
      </c>
      <c r="AE72" s="2">
        <v>154.0</v>
      </c>
      <c r="AF72" s="4">
        <f t="shared" si="17"/>
        <v>4.0625</v>
      </c>
      <c r="AG72" s="13">
        <f t="shared" si="18"/>
        <v>0.9501461876</v>
      </c>
      <c r="AH72" s="4">
        <f t="shared" si="19"/>
        <v>0.0001339310234</v>
      </c>
      <c r="AJ72" s="2">
        <v>24.0</v>
      </c>
      <c r="AK72" s="29">
        <f t="shared" si="20"/>
        <v>72</v>
      </c>
      <c r="AL72" s="29">
        <f t="shared" si="21"/>
        <v>0.03</v>
      </c>
      <c r="AM72" s="4">
        <f>150.25-1/32</f>
        <v>150.21875</v>
      </c>
      <c r="AN72" s="4">
        <f t="shared" ref="AN72:AN74" si="80">153.75+1/32</f>
        <v>153.78125</v>
      </c>
      <c r="AO72" s="4">
        <f t="shared" si="22"/>
        <v>3.5625</v>
      </c>
      <c r="AP72" s="13">
        <f t="shared" si="23"/>
        <v>0.889756521</v>
      </c>
      <c r="AQ72" s="4">
        <f t="shared" si="24"/>
        <v>0.0002773425292</v>
      </c>
      <c r="AR72" s="13"/>
      <c r="AS72" s="2">
        <v>24.0</v>
      </c>
      <c r="AT72" s="29">
        <f t="shared" si="25"/>
        <v>72</v>
      </c>
      <c r="AU72" s="29">
        <f t="shared" si="26"/>
        <v>-0.03</v>
      </c>
      <c r="AV72" s="4">
        <f t="shared" si="76"/>
        <v>150.40625</v>
      </c>
      <c r="AW72" s="4">
        <f t="shared" ref="AW72:AW73" si="81">153+9/16</f>
        <v>153.5625</v>
      </c>
      <c r="AX72" s="4">
        <f t="shared" si="27"/>
        <v>3.15625</v>
      </c>
      <c r="AY72" s="13">
        <f t="shared" si="28"/>
        <v>0.8374896351</v>
      </c>
      <c r="AZ72" s="4">
        <f t="shared" si="29"/>
        <v>0.000384815794</v>
      </c>
      <c r="BA72" s="13"/>
      <c r="BB72" s="2">
        <v>24.0</v>
      </c>
      <c r="BC72" s="29">
        <f t="shared" si="30"/>
        <v>72</v>
      </c>
      <c r="BD72" s="29">
        <f t="shared" si="31"/>
        <v>0.06</v>
      </c>
      <c r="BE72" s="4">
        <f t="shared" ref="BE72:BE75" si="82">150.5</f>
        <v>150.5</v>
      </c>
      <c r="BF72" s="2">
        <f t="shared" ref="BF72:BF75" si="83">153.5-1/32</f>
        <v>153.46875</v>
      </c>
      <c r="BG72" s="4">
        <f t="shared" si="32"/>
        <v>2.96875</v>
      </c>
      <c r="BH72" s="13">
        <f t="shared" si="33"/>
        <v>0.8122328621</v>
      </c>
      <c r="BI72" s="4">
        <f t="shared" si="34"/>
        <v>0.001293641025</v>
      </c>
      <c r="BJ72" s="13"/>
      <c r="BK72" s="2">
        <v>24.0</v>
      </c>
      <c r="BL72" s="29">
        <f t="shared" si="35"/>
        <v>72</v>
      </c>
      <c r="BM72" s="29">
        <f t="shared" si="36"/>
        <v>0.03</v>
      </c>
      <c r="BN72" s="4">
        <f t="shared" si="75"/>
        <v>150.5625</v>
      </c>
      <c r="BO72" s="4">
        <f t="shared" ref="BO72:BO73" si="84">153+7/16</f>
        <v>153.4375</v>
      </c>
      <c r="BP72" s="4">
        <f t="shared" si="37"/>
        <v>2.875</v>
      </c>
      <c r="BQ72" s="13">
        <f t="shared" si="38"/>
        <v>0.7993052539</v>
      </c>
      <c r="BR72" s="4">
        <f t="shared" si="39"/>
        <v>0.0004535665864</v>
      </c>
      <c r="BS72" s="13"/>
      <c r="BT72" s="27">
        <v>24.0</v>
      </c>
      <c r="BU72" s="29">
        <f t="shared" si="40"/>
        <v>72</v>
      </c>
      <c r="BV72" s="29">
        <f t="shared" si="41"/>
        <v>-0.03</v>
      </c>
      <c r="BW72" s="15">
        <f t="shared" ref="BW72:BW75" si="85">150+9/16</f>
        <v>150.5625</v>
      </c>
      <c r="BX72" s="34">
        <v>153.375</v>
      </c>
      <c r="BY72" s="29">
        <f t="shared" si="42"/>
        <v>2.8125</v>
      </c>
      <c r="BZ72" s="25">
        <f t="shared" si="43"/>
        <v>0.790569415</v>
      </c>
      <c r="CA72" s="4">
        <f t="shared" si="44"/>
        <v>0.0004681364922</v>
      </c>
      <c r="CB72" s="25"/>
      <c r="CC72" s="2">
        <v>9.0</v>
      </c>
      <c r="CD72" s="29">
        <f t="shared" si="45"/>
        <v>27</v>
      </c>
      <c r="CE72" s="29">
        <f t="shared" si="46"/>
        <v>0.96</v>
      </c>
      <c r="CF72" s="4">
        <f>149.75+1/32</f>
        <v>149.78125</v>
      </c>
      <c r="CG72" s="4">
        <f>154.25-1/32</f>
        <v>154.21875</v>
      </c>
      <c r="CH72" s="4">
        <f t="shared" si="47"/>
        <v>4.4375</v>
      </c>
      <c r="CI72" s="13">
        <f t="shared" si="48"/>
        <v>0.993031274</v>
      </c>
      <c r="CK72" s="13"/>
    </row>
    <row r="73">
      <c r="A73" s="2">
        <v>24.5</v>
      </c>
      <c r="B73" s="4">
        <f t="shared" si="1"/>
        <v>73.5</v>
      </c>
      <c r="C73" s="4">
        <f t="shared" si="2"/>
        <v>-0.06</v>
      </c>
      <c r="F73" s="4">
        <f t="shared" si="3"/>
        <v>0</v>
      </c>
      <c r="G73" s="13" t="str">
        <f t="shared" si="77"/>
        <v/>
      </c>
      <c r="H73" s="4" t="str">
        <f t="shared" si="5"/>
        <v/>
      </c>
      <c r="J73" s="2">
        <v>24.5</v>
      </c>
      <c r="K73" s="4">
        <f t="shared" si="6"/>
        <v>73.5</v>
      </c>
      <c r="L73" s="4">
        <f t="shared" si="7"/>
        <v>0.06</v>
      </c>
      <c r="O73" s="4">
        <f t="shared" si="8"/>
        <v>0</v>
      </c>
      <c r="P73" s="13" t="str">
        <f t="shared" si="9"/>
        <v/>
      </c>
      <c r="Q73" s="4" t="str">
        <f t="shared" si="10"/>
        <v/>
      </c>
      <c r="S73" s="2">
        <v>24.5</v>
      </c>
      <c r="T73" s="29">
        <f t="shared" si="11"/>
        <v>73.5</v>
      </c>
      <c r="U73" s="29">
        <f t="shared" si="12"/>
        <v>0</v>
      </c>
      <c r="V73" s="4">
        <f t="shared" si="78"/>
        <v>149.96875</v>
      </c>
      <c r="W73" s="2">
        <v>154.0</v>
      </c>
      <c r="X73" s="4">
        <f t="shared" si="13"/>
        <v>4.03125</v>
      </c>
      <c r="Y73" s="13">
        <f t="shared" si="14"/>
        <v>0.9464847243</v>
      </c>
      <c r="AA73" s="2">
        <v>24.5</v>
      </c>
      <c r="AB73" s="29">
        <f t="shared" si="15"/>
        <v>73.5</v>
      </c>
      <c r="AC73" s="29">
        <f t="shared" si="16"/>
        <v>0</v>
      </c>
      <c r="AD73" s="4">
        <f t="shared" si="79"/>
        <v>149.9375</v>
      </c>
      <c r="AE73" s="4">
        <f>154+1/32</f>
        <v>154.03125</v>
      </c>
      <c r="AF73" s="4">
        <f t="shared" si="17"/>
        <v>4.09375</v>
      </c>
      <c r="AG73" s="13">
        <f t="shared" si="18"/>
        <v>0.9537935952</v>
      </c>
      <c r="AH73" s="4">
        <f t="shared" si="19"/>
        <v>0</v>
      </c>
      <c r="AJ73" s="2">
        <v>24.5</v>
      </c>
      <c r="AK73" s="29">
        <f t="shared" si="20"/>
        <v>73.5</v>
      </c>
      <c r="AL73" s="29">
        <f t="shared" si="21"/>
        <v>0</v>
      </c>
      <c r="AM73" s="4">
        <f t="shared" ref="AM73:AM74" si="86">150+3/16</f>
        <v>150.1875</v>
      </c>
      <c r="AN73" s="4">
        <f t="shared" si="80"/>
        <v>153.78125</v>
      </c>
      <c r="AO73" s="4">
        <f t="shared" si="22"/>
        <v>3.59375</v>
      </c>
      <c r="AP73" s="13">
        <f t="shared" si="23"/>
        <v>0.8936504412</v>
      </c>
      <c r="AQ73" s="4">
        <f t="shared" si="24"/>
        <v>0</v>
      </c>
      <c r="AR73" s="13"/>
      <c r="AS73" s="2">
        <v>24.5</v>
      </c>
      <c r="AT73" s="29">
        <f t="shared" si="25"/>
        <v>73.5</v>
      </c>
      <c r="AU73" s="29">
        <f t="shared" si="26"/>
        <v>-0.06</v>
      </c>
      <c r="AV73" s="4">
        <f>150.375+1/32</f>
        <v>150.40625</v>
      </c>
      <c r="AW73" s="4">
        <f t="shared" si="81"/>
        <v>153.5625</v>
      </c>
      <c r="AX73" s="4">
        <f t="shared" si="27"/>
        <v>3.15625</v>
      </c>
      <c r="AY73" s="13">
        <f t="shared" si="28"/>
        <v>0.8374896351</v>
      </c>
      <c r="AZ73" s="4">
        <f t="shared" si="29"/>
        <v>0.001154447382</v>
      </c>
      <c r="BA73" s="13"/>
      <c r="BB73" s="2">
        <v>24.5</v>
      </c>
      <c r="BC73" s="29">
        <f t="shared" si="30"/>
        <v>73.5</v>
      </c>
      <c r="BD73" s="29">
        <f t="shared" si="31"/>
        <v>0.03</v>
      </c>
      <c r="BE73" s="4">
        <f t="shared" si="82"/>
        <v>150.5</v>
      </c>
      <c r="BF73" s="4">
        <f t="shared" si="83"/>
        <v>153.46875</v>
      </c>
      <c r="BG73" s="4">
        <f t="shared" si="32"/>
        <v>2.96875</v>
      </c>
      <c r="BH73" s="13">
        <f t="shared" si="33"/>
        <v>0.8122328621</v>
      </c>
      <c r="BI73" s="4">
        <f t="shared" si="34"/>
        <v>0.0004312136752</v>
      </c>
      <c r="BJ73" s="13"/>
      <c r="BK73" s="2">
        <v>24.5</v>
      </c>
      <c r="BL73" s="29">
        <f t="shared" si="35"/>
        <v>73.5</v>
      </c>
      <c r="BM73" s="29">
        <f t="shared" si="36"/>
        <v>0</v>
      </c>
      <c r="BN73" s="4">
        <f t="shared" si="75"/>
        <v>150.5625</v>
      </c>
      <c r="BO73" s="4">
        <f t="shared" si="84"/>
        <v>153.4375</v>
      </c>
      <c r="BP73" s="4">
        <f t="shared" si="37"/>
        <v>2.875</v>
      </c>
      <c r="BQ73" s="13">
        <f t="shared" si="38"/>
        <v>0.7993052539</v>
      </c>
      <c r="BR73" s="4">
        <f t="shared" si="39"/>
        <v>0</v>
      </c>
      <c r="BS73" s="13"/>
      <c r="BT73" s="27">
        <v>24.5</v>
      </c>
      <c r="BU73" s="29">
        <f t="shared" si="40"/>
        <v>73.5</v>
      </c>
      <c r="BV73" s="29">
        <f t="shared" si="41"/>
        <v>-0.06</v>
      </c>
      <c r="BW73" s="15">
        <f t="shared" si="85"/>
        <v>150.5625</v>
      </c>
      <c r="BX73" s="34">
        <v>153.375</v>
      </c>
      <c r="BY73" s="29">
        <f t="shared" si="42"/>
        <v>2.8125</v>
      </c>
      <c r="BZ73" s="25">
        <f t="shared" si="43"/>
        <v>0.790569415</v>
      </c>
      <c r="CA73" s="4">
        <f t="shared" si="44"/>
        <v>0.001404409476</v>
      </c>
      <c r="CB73" s="25"/>
      <c r="CC73" s="2">
        <v>9.5</v>
      </c>
      <c r="CD73" s="29">
        <f t="shared" si="45"/>
        <v>28.5</v>
      </c>
      <c r="CE73" s="29">
        <f t="shared" si="46"/>
        <v>0.93</v>
      </c>
      <c r="CH73" s="4">
        <f t="shared" si="47"/>
        <v>0</v>
      </c>
      <c r="CI73" s="13">
        <f t="shared" si="48"/>
        <v>0</v>
      </c>
      <c r="CK73" s="13"/>
    </row>
    <row r="74">
      <c r="A74" s="2">
        <v>25.0</v>
      </c>
      <c r="B74" s="4">
        <f t="shared" si="1"/>
        <v>75</v>
      </c>
      <c r="C74" s="4">
        <f t="shared" si="2"/>
        <v>-0.09</v>
      </c>
      <c r="D74" s="4">
        <f>149+13/16</f>
        <v>149.8125</v>
      </c>
      <c r="E74" s="4">
        <f>154+3/16</f>
        <v>154.1875</v>
      </c>
      <c r="F74" s="4">
        <f t="shared" si="3"/>
        <v>4.375</v>
      </c>
      <c r="G74" s="13">
        <f t="shared" si="77"/>
        <v>0.9860132972</v>
      </c>
      <c r="H74" s="4">
        <f t="shared" si="5"/>
        <v>0</v>
      </c>
      <c r="J74" s="2">
        <v>25.0</v>
      </c>
      <c r="K74" s="4">
        <f t="shared" si="6"/>
        <v>75</v>
      </c>
      <c r="L74" s="4">
        <f t="shared" si="7"/>
        <v>0.03</v>
      </c>
      <c r="M74" s="2">
        <v>149.875</v>
      </c>
      <c r="N74" s="2">
        <f>154.125+1/32</f>
        <v>154.15625</v>
      </c>
      <c r="O74" s="4">
        <f t="shared" si="8"/>
        <v>4.28125</v>
      </c>
      <c r="P74" s="13">
        <f t="shared" si="9"/>
        <v>0.9857135515</v>
      </c>
      <c r="Q74" s="4">
        <f t="shared" si="10"/>
        <v>0</v>
      </c>
      <c r="S74" s="2">
        <v>25.0</v>
      </c>
      <c r="T74" s="29">
        <f t="shared" si="11"/>
        <v>75</v>
      </c>
      <c r="U74" s="29">
        <f t="shared" si="12"/>
        <v>-0.03</v>
      </c>
      <c r="V74" s="2">
        <v>150.0</v>
      </c>
      <c r="W74" s="2">
        <v>154.0</v>
      </c>
      <c r="X74" s="4">
        <f t="shared" si="13"/>
        <v>4</v>
      </c>
      <c r="Y74" s="13">
        <f t="shared" si="14"/>
        <v>0.9428090416</v>
      </c>
      <c r="AA74" s="2">
        <v>25.0</v>
      </c>
      <c r="AB74" s="29">
        <f t="shared" si="15"/>
        <v>75</v>
      </c>
      <c r="AC74" s="29">
        <f t="shared" si="16"/>
        <v>-0.03</v>
      </c>
      <c r="AD74" s="4">
        <f>150-1/32</f>
        <v>149.96875</v>
      </c>
      <c r="AE74" s="2">
        <v>154.0</v>
      </c>
      <c r="AF74" s="4">
        <f t="shared" si="17"/>
        <v>4.03125</v>
      </c>
      <c r="AG74" s="13">
        <f t="shared" si="18"/>
        <v>0.9464847243</v>
      </c>
      <c r="AH74" s="4">
        <f t="shared" si="19"/>
        <v>0.000143213434</v>
      </c>
      <c r="AJ74" s="2">
        <v>25.0</v>
      </c>
      <c r="AK74" s="29">
        <f t="shared" si="20"/>
        <v>75</v>
      </c>
      <c r="AL74" s="29">
        <f t="shared" si="21"/>
        <v>-0.03</v>
      </c>
      <c r="AM74" s="4">
        <f t="shared" si="86"/>
        <v>150.1875</v>
      </c>
      <c r="AN74" s="4">
        <f t="shared" si="80"/>
        <v>153.78125</v>
      </c>
      <c r="AO74" s="4">
        <f t="shared" si="22"/>
        <v>3.59375</v>
      </c>
      <c r="AP74" s="13">
        <f t="shared" si="23"/>
        <v>0.8936504412</v>
      </c>
      <c r="AQ74" s="4">
        <f t="shared" si="24"/>
        <v>0.0002687173752</v>
      </c>
      <c r="AR74" s="13"/>
      <c r="AS74" s="2">
        <v>25.0</v>
      </c>
      <c r="AT74" s="29">
        <f t="shared" si="25"/>
        <v>75</v>
      </c>
      <c r="AU74" s="29">
        <f t="shared" si="26"/>
        <v>-0.09</v>
      </c>
      <c r="AV74" s="4">
        <f t="shared" ref="AV74:AV75" si="87">150+7/16</f>
        <v>150.4375</v>
      </c>
      <c r="AW74" s="4">
        <f>153.5+1/32</f>
        <v>153.53125</v>
      </c>
      <c r="AX74" s="4">
        <f t="shared" si="27"/>
        <v>3.09375</v>
      </c>
      <c r="AY74" s="13">
        <f t="shared" si="28"/>
        <v>0.8291561976</v>
      </c>
      <c r="AZ74" s="4">
        <f t="shared" si="29"/>
        <v>0.001971201976</v>
      </c>
      <c r="BA74" s="13"/>
      <c r="BB74" s="2">
        <v>25.0</v>
      </c>
      <c r="BC74" s="29">
        <f t="shared" si="30"/>
        <v>75</v>
      </c>
      <c r="BD74" s="29">
        <f t="shared" si="31"/>
        <v>0</v>
      </c>
      <c r="BE74" s="4">
        <f t="shared" si="82"/>
        <v>150.5</v>
      </c>
      <c r="BF74" s="4">
        <f t="shared" si="83"/>
        <v>153.46875</v>
      </c>
      <c r="BG74" s="4">
        <f t="shared" si="32"/>
        <v>2.96875</v>
      </c>
      <c r="BH74" s="13">
        <f t="shared" si="33"/>
        <v>0.8122328621</v>
      </c>
      <c r="BI74" s="4">
        <f t="shared" si="34"/>
        <v>0</v>
      </c>
      <c r="BJ74" s="13"/>
      <c r="BK74" s="2">
        <v>25.0</v>
      </c>
      <c r="BL74" s="29">
        <f t="shared" si="35"/>
        <v>75</v>
      </c>
      <c r="BM74" s="29">
        <f t="shared" si="36"/>
        <v>-0.03</v>
      </c>
      <c r="BN74" s="4">
        <f t="shared" si="75"/>
        <v>150.5625</v>
      </c>
      <c r="BO74" s="4">
        <f t="shared" ref="BO74:BO80" si="88">153.375+1/32</f>
        <v>153.40625</v>
      </c>
      <c r="BP74" s="4">
        <f t="shared" si="37"/>
        <v>2.84375</v>
      </c>
      <c r="BQ74" s="13">
        <f t="shared" si="38"/>
        <v>0.7949493345</v>
      </c>
      <c r="BR74" s="4">
        <f t="shared" si="39"/>
        <v>0.0004608854686</v>
      </c>
      <c r="BS74" s="13"/>
      <c r="BT74" s="27">
        <v>25.0</v>
      </c>
      <c r="BU74" s="29">
        <f t="shared" si="40"/>
        <v>75</v>
      </c>
      <c r="BV74" s="29">
        <f t="shared" si="41"/>
        <v>-0.09</v>
      </c>
      <c r="BW74" s="15">
        <f t="shared" si="85"/>
        <v>150.5625</v>
      </c>
      <c r="BX74" s="34">
        <v>153.375</v>
      </c>
      <c r="BY74" s="29">
        <f t="shared" si="42"/>
        <v>2.8125</v>
      </c>
      <c r="BZ74" s="25">
        <f t="shared" si="43"/>
        <v>0.790569415</v>
      </c>
      <c r="CA74" s="4">
        <f t="shared" si="44"/>
        <v>0.002340682461</v>
      </c>
      <c r="CB74" s="25"/>
      <c r="CC74" s="2">
        <v>10.0</v>
      </c>
      <c r="CD74" s="29">
        <f t="shared" si="45"/>
        <v>30</v>
      </c>
      <c r="CE74" s="29">
        <f t="shared" si="46"/>
        <v>0.9</v>
      </c>
      <c r="CF74" s="4">
        <f>149.75+1/32</f>
        <v>149.78125</v>
      </c>
      <c r="CG74" s="4">
        <f>154+3/16</f>
        <v>154.1875</v>
      </c>
      <c r="CH74" s="4">
        <f t="shared" si="47"/>
        <v>4.40625</v>
      </c>
      <c r="CI74" s="13">
        <f t="shared" si="48"/>
        <v>0.9895285073</v>
      </c>
      <c r="CK74" s="13"/>
    </row>
    <row r="75">
      <c r="A75" s="2">
        <v>25.5</v>
      </c>
      <c r="B75" s="4">
        <f t="shared" si="1"/>
        <v>76.5</v>
      </c>
      <c r="C75" s="4">
        <f t="shared" si="2"/>
        <v>-0.12</v>
      </c>
      <c r="F75" s="4">
        <f t="shared" si="3"/>
        <v>0</v>
      </c>
      <c r="G75" s="13" t="str">
        <f t="shared" si="77"/>
        <v/>
      </c>
      <c r="H75" s="4" t="str">
        <f t="shared" si="5"/>
        <v/>
      </c>
      <c r="J75" s="2">
        <v>25.5</v>
      </c>
      <c r="K75" s="4">
        <f t="shared" si="6"/>
        <v>76.5</v>
      </c>
      <c r="L75" s="4">
        <f t="shared" si="7"/>
        <v>0</v>
      </c>
      <c r="O75" s="4">
        <f t="shared" si="8"/>
        <v>0</v>
      </c>
      <c r="P75" s="13" t="str">
        <f t="shared" si="9"/>
        <v/>
      </c>
      <c r="Q75" s="4">
        <f t="shared" si="10"/>
        <v>0</v>
      </c>
      <c r="S75" s="2">
        <v>25.5</v>
      </c>
      <c r="T75" s="29">
        <f t="shared" si="11"/>
        <v>76.5</v>
      </c>
      <c r="U75" s="29">
        <f t="shared" si="12"/>
        <v>-0.06</v>
      </c>
      <c r="V75" s="2">
        <v>150.0</v>
      </c>
      <c r="W75" s="4">
        <f>154-1/16</f>
        <v>153.9375</v>
      </c>
      <c r="X75" s="4">
        <f t="shared" si="13"/>
        <v>3.9375</v>
      </c>
      <c r="Y75" s="13">
        <f t="shared" si="14"/>
        <v>0.9354143467</v>
      </c>
      <c r="AA75" s="2">
        <v>25.5</v>
      </c>
      <c r="AB75" s="29">
        <f t="shared" si="15"/>
        <v>76.5</v>
      </c>
      <c r="AC75" s="29">
        <f t="shared" si="16"/>
        <v>-0.06</v>
      </c>
      <c r="AD75" s="2">
        <v>150.0</v>
      </c>
      <c r="AE75" s="4">
        <f>154-1/32</f>
        <v>153.96875</v>
      </c>
      <c r="AF75" s="4">
        <f t="shared" si="17"/>
        <v>3.96875</v>
      </c>
      <c r="AG75" s="13">
        <f t="shared" si="18"/>
        <v>0.9391189725</v>
      </c>
      <c r="AH75" s="4">
        <f t="shared" si="19"/>
        <v>0.0004665277729</v>
      </c>
      <c r="AJ75" s="2">
        <v>25.5</v>
      </c>
      <c r="AK75" s="29">
        <f t="shared" si="20"/>
        <v>76.5</v>
      </c>
      <c r="AL75" s="29">
        <f t="shared" si="21"/>
        <v>-0.06</v>
      </c>
      <c r="AM75" s="4">
        <f>150.25-1/32</f>
        <v>150.21875</v>
      </c>
      <c r="AN75" s="2">
        <v>153.75</v>
      </c>
      <c r="AO75" s="4">
        <f t="shared" si="22"/>
        <v>3.53125</v>
      </c>
      <c r="AP75" s="13">
        <f t="shared" si="23"/>
        <v>0.8858454844</v>
      </c>
      <c r="AQ75" s="4">
        <f t="shared" si="24"/>
        <v>0.0008405559508</v>
      </c>
      <c r="AR75" s="13"/>
      <c r="AS75" s="2">
        <v>25.5</v>
      </c>
      <c r="AT75" s="29">
        <f t="shared" si="25"/>
        <v>76.5</v>
      </c>
      <c r="AU75" s="29">
        <f t="shared" si="26"/>
        <v>-0.12</v>
      </c>
      <c r="AV75" s="4">
        <f t="shared" si="87"/>
        <v>150.4375</v>
      </c>
      <c r="AW75" s="4">
        <f>153.5</f>
        <v>153.5</v>
      </c>
      <c r="AX75" s="4">
        <f t="shared" si="27"/>
        <v>3.0625</v>
      </c>
      <c r="AY75" s="13">
        <f t="shared" si="28"/>
        <v>0.8249579114</v>
      </c>
      <c r="AZ75" s="4">
        <f t="shared" si="29"/>
        <v>0.002834722557</v>
      </c>
      <c r="BA75" s="13"/>
      <c r="BB75" s="2">
        <v>25.5</v>
      </c>
      <c r="BC75" s="29">
        <f t="shared" si="30"/>
        <v>76.5</v>
      </c>
      <c r="BD75" s="29">
        <f t="shared" si="31"/>
        <v>-0.03</v>
      </c>
      <c r="BE75" s="4">
        <f t="shared" si="82"/>
        <v>150.5</v>
      </c>
      <c r="BF75" s="4">
        <f t="shared" si="83"/>
        <v>153.46875</v>
      </c>
      <c r="BG75" s="4">
        <f t="shared" si="32"/>
        <v>2.96875</v>
      </c>
      <c r="BH75" s="13">
        <f t="shared" si="33"/>
        <v>0.8122328621</v>
      </c>
      <c r="BI75" s="4">
        <f t="shared" si="34"/>
        <v>0.0004312136752</v>
      </c>
      <c r="BJ75" s="13"/>
      <c r="BK75" s="2">
        <v>25.5</v>
      </c>
      <c r="BL75" s="29">
        <f t="shared" si="35"/>
        <v>76.5</v>
      </c>
      <c r="BM75" s="29">
        <f t="shared" si="36"/>
        <v>-0.06</v>
      </c>
      <c r="BN75" s="4">
        <f t="shared" si="75"/>
        <v>150.5625</v>
      </c>
      <c r="BO75" s="4">
        <f t="shared" si="88"/>
        <v>153.40625</v>
      </c>
      <c r="BP75" s="4">
        <f t="shared" si="37"/>
        <v>2.84375</v>
      </c>
      <c r="BQ75" s="13">
        <f t="shared" si="38"/>
        <v>0.7949493345</v>
      </c>
      <c r="BR75" s="4">
        <f t="shared" si="39"/>
        <v>0.001382656406</v>
      </c>
      <c r="BS75" s="13"/>
      <c r="BT75" s="27">
        <v>25.5</v>
      </c>
      <c r="BU75" s="29">
        <f t="shared" si="40"/>
        <v>76.5</v>
      </c>
      <c r="BV75" s="29">
        <f t="shared" si="41"/>
        <v>-0.12</v>
      </c>
      <c r="BW75" s="15">
        <f t="shared" si="85"/>
        <v>150.5625</v>
      </c>
      <c r="BX75" s="15">
        <f>153+3/8</f>
        <v>153.375</v>
      </c>
      <c r="BY75" s="29">
        <f t="shared" si="42"/>
        <v>2.8125</v>
      </c>
      <c r="BZ75" s="25">
        <f t="shared" si="43"/>
        <v>0.790569415</v>
      </c>
      <c r="CA75" s="4">
        <f t="shared" si="44"/>
        <v>0.003276955445</v>
      </c>
      <c r="CB75" s="25"/>
      <c r="CC75" s="2">
        <v>10.5</v>
      </c>
      <c r="CD75" s="29">
        <f t="shared" si="45"/>
        <v>31.5</v>
      </c>
      <c r="CE75" s="29">
        <f t="shared" si="46"/>
        <v>0.87</v>
      </c>
      <c r="CH75" s="4">
        <f t="shared" si="47"/>
        <v>0</v>
      </c>
      <c r="CI75" s="13">
        <f t="shared" si="48"/>
        <v>0</v>
      </c>
      <c r="CK75" s="13"/>
    </row>
    <row r="76">
      <c r="A76" s="2">
        <v>26.0</v>
      </c>
      <c r="B76" s="4">
        <f t="shared" si="1"/>
        <v>78</v>
      </c>
      <c r="C76" s="4">
        <f t="shared" si="2"/>
        <v>-0.15</v>
      </c>
      <c r="D76" s="4">
        <f>149+13/16</f>
        <v>149.8125</v>
      </c>
      <c r="E76" s="4">
        <f>154+3/16</f>
        <v>154.1875</v>
      </c>
      <c r="F76" s="4">
        <f t="shared" si="3"/>
        <v>4.375</v>
      </c>
      <c r="G76" s="13">
        <f t="shared" si="77"/>
        <v>0.9860132972</v>
      </c>
      <c r="H76" s="4">
        <f t="shared" si="5"/>
        <v>0</v>
      </c>
      <c r="J76" s="2">
        <v>26.0</v>
      </c>
      <c r="K76" s="4">
        <f t="shared" si="6"/>
        <v>78</v>
      </c>
      <c r="L76" s="4">
        <f t="shared" si="7"/>
        <v>-0.03</v>
      </c>
      <c r="M76" s="2">
        <v>149.875</v>
      </c>
      <c r="N76" s="2">
        <v>154.125</v>
      </c>
      <c r="O76" s="4">
        <f t="shared" si="8"/>
        <v>4.25</v>
      </c>
      <c r="P76" s="13">
        <f t="shared" si="9"/>
        <v>0.982109468</v>
      </c>
      <c r="Q76" s="4">
        <f t="shared" si="10"/>
        <v>0</v>
      </c>
      <c r="S76" s="2">
        <v>26.0</v>
      </c>
      <c r="T76" s="29">
        <f t="shared" si="11"/>
        <v>78</v>
      </c>
      <c r="U76" s="29">
        <f t="shared" si="12"/>
        <v>-0.09</v>
      </c>
      <c r="V76" s="4">
        <f>150.125-1/32</f>
        <v>150.09375</v>
      </c>
      <c r="W76" s="4">
        <f>153.875</f>
        <v>153.875</v>
      </c>
      <c r="X76" s="4">
        <f t="shared" si="13"/>
        <v>3.78125</v>
      </c>
      <c r="Y76" s="13">
        <f t="shared" si="14"/>
        <v>0.9166666667</v>
      </c>
      <c r="AA76" s="2">
        <v>26.0</v>
      </c>
      <c r="AB76" s="29">
        <f t="shared" si="15"/>
        <v>78</v>
      </c>
      <c r="AC76" s="29">
        <f t="shared" si="16"/>
        <v>-0.09</v>
      </c>
      <c r="AD76" s="4">
        <f>150+1/16</f>
        <v>150.0625</v>
      </c>
      <c r="AE76" s="4">
        <f>153.875</f>
        <v>153.875</v>
      </c>
      <c r="AF76" s="4">
        <f t="shared" si="17"/>
        <v>3.8125</v>
      </c>
      <c r="AG76" s="13">
        <f t="shared" si="18"/>
        <v>0.9204467514</v>
      </c>
      <c r="AH76" s="4">
        <f t="shared" si="19"/>
        <v>0.0009444267751</v>
      </c>
      <c r="AJ76" s="2">
        <v>26.0</v>
      </c>
      <c r="AK76" s="29">
        <f t="shared" si="20"/>
        <v>78</v>
      </c>
      <c r="AL76" s="29">
        <f t="shared" si="21"/>
        <v>-0.09</v>
      </c>
      <c r="AM76" s="4">
        <f>150.25+1/32</f>
        <v>150.28125</v>
      </c>
      <c r="AN76" s="4">
        <f>153.75-1/32</f>
        <v>153.71875</v>
      </c>
      <c r="AO76" s="4">
        <f t="shared" si="22"/>
        <v>3.4375</v>
      </c>
      <c r="AP76" s="13">
        <f t="shared" si="23"/>
        <v>0.8740073735</v>
      </c>
      <c r="AQ76" s="4">
        <f t="shared" si="24"/>
        <v>0.001505896616</v>
      </c>
      <c r="AR76" s="13"/>
      <c r="AS76" s="2">
        <v>26.0</v>
      </c>
      <c r="AT76" s="29">
        <f t="shared" si="25"/>
        <v>78</v>
      </c>
      <c r="AU76" s="29">
        <f t="shared" si="26"/>
        <v>-0.15</v>
      </c>
      <c r="AV76" s="4">
        <f>150.5</f>
        <v>150.5</v>
      </c>
      <c r="AW76" s="4">
        <f>153.5-1/32</f>
        <v>153.46875</v>
      </c>
      <c r="AX76" s="4">
        <f t="shared" si="27"/>
        <v>2.96875</v>
      </c>
      <c r="AY76" s="13">
        <f t="shared" si="28"/>
        <v>0.8122328621</v>
      </c>
      <c r="AZ76" s="4">
        <f t="shared" si="29"/>
        <v>0.003789220545</v>
      </c>
      <c r="BA76" s="13"/>
      <c r="BB76" s="2">
        <v>26.0</v>
      </c>
      <c r="BC76" s="29">
        <f t="shared" si="30"/>
        <v>78</v>
      </c>
      <c r="BD76" s="29">
        <f t="shared" si="31"/>
        <v>-0.06</v>
      </c>
      <c r="BE76" s="4">
        <f t="shared" ref="BE76:BE78" si="89">150.5+1/32</f>
        <v>150.53125</v>
      </c>
      <c r="BF76" s="4">
        <f t="shared" ref="BF76:BF78" si="90">153+7/16</f>
        <v>153.4375</v>
      </c>
      <c r="BG76" s="4">
        <f t="shared" si="32"/>
        <v>2.90625</v>
      </c>
      <c r="BH76" s="13">
        <f t="shared" si="33"/>
        <v>0.8036375634</v>
      </c>
      <c r="BI76" s="4">
        <f t="shared" si="34"/>
        <v>0.001323575573</v>
      </c>
      <c r="BJ76" s="13"/>
      <c r="BK76" s="2">
        <v>26.0</v>
      </c>
      <c r="BL76" s="29">
        <f t="shared" si="35"/>
        <v>78</v>
      </c>
      <c r="BM76" s="29">
        <f t="shared" si="36"/>
        <v>-0.09</v>
      </c>
      <c r="BN76" s="4">
        <f t="shared" si="75"/>
        <v>150.5625</v>
      </c>
      <c r="BO76" s="4">
        <f t="shared" si="88"/>
        <v>153.40625</v>
      </c>
      <c r="BP76" s="4">
        <f t="shared" si="37"/>
        <v>2.84375</v>
      </c>
      <c r="BQ76" s="13">
        <f t="shared" si="38"/>
        <v>0.7949493345</v>
      </c>
      <c r="BR76" s="4">
        <f t="shared" si="39"/>
        <v>0.002304427343</v>
      </c>
      <c r="BS76" s="13"/>
      <c r="BT76" s="27">
        <v>26.0</v>
      </c>
      <c r="BU76" s="29">
        <f t="shared" si="40"/>
        <v>78</v>
      </c>
      <c r="BV76" s="29">
        <f t="shared" si="41"/>
        <v>-0.15</v>
      </c>
      <c r="BW76" s="15">
        <f>150.625-1/32</f>
        <v>150.59375</v>
      </c>
      <c r="BX76" s="15">
        <f t="shared" ref="BX76:BX79" si="91">153.375</f>
        <v>153.375</v>
      </c>
      <c r="BY76" s="29">
        <f t="shared" si="42"/>
        <v>2.78125</v>
      </c>
      <c r="BZ76" s="25">
        <f t="shared" si="43"/>
        <v>0.7861650943</v>
      </c>
      <c r="CA76" s="4">
        <f t="shared" si="44"/>
        <v>0.004249138583</v>
      </c>
      <c r="CB76" s="25"/>
      <c r="CC76" s="2">
        <v>11.0</v>
      </c>
      <c r="CD76" s="29">
        <f t="shared" si="45"/>
        <v>33</v>
      </c>
      <c r="CE76" s="29">
        <f t="shared" si="46"/>
        <v>0.84</v>
      </c>
      <c r="CF76" s="4">
        <f>149.875-1/32</f>
        <v>149.84375</v>
      </c>
      <c r="CG76" s="4">
        <f>154.125</f>
        <v>154.125</v>
      </c>
      <c r="CH76" s="4">
        <f t="shared" si="47"/>
        <v>4.28125</v>
      </c>
      <c r="CI76" s="13">
        <f t="shared" si="48"/>
        <v>0.9753916592</v>
      </c>
      <c r="CK76" s="13"/>
    </row>
    <row r="77">
      <c r="A77" s="2">
        <v>26.5</v>
      </c>
      <c r="B77" s="4">
        <f t="shared" si="1"/>
        <v>79.5</v>
      </c>
      <c r="C77" s="4">
        <f t="shared" si="2"/>
        <v>-0.18</v>
      </c>
      <c r="D77" s="4">
        <f>149.875</f>
        <v>149.875</v>
      </c>
      <c r="E77" s="4">
        <f>154.125+1/32</f>
        <v>154.15625</v>
      </c>
      <c r="F77" s="4">
        <f t="shared" si="3"/>
        <v>4.28125</v>
      </c>
      <c r="G77" s="13">
        <f t="shared" si="77"/>
        <v>0.9753916592</v>
      </c>
      <c r="H77" s="4">
        <f t="shared" si="5"/>
        <v>0.0006021641346</v>
      </c>
      <c r="J77" s="2">
        <v>26.5</v>
      </c>
      <c r="K77" s="4">
        <f t="shared" si="6"/>
        <v>79.5</v>
      </c>
      <c r="L77" s="4">
        <f t="shared" si="7"/>
        <v>-0.06</v>
      </c>
      <c r="O77" s="4">
        <f t="shared" si="8"/>
        <v>0</v>
      </c>
      <c r="P77" s="13" t="str">
        <f t="shared" si="9"/>
        <v/>
      </c>
      <c r="Q77" s="4" t="str">
        <f t="shared" si="10"/>
        <v/>
      </c>
      <c r="S77" s="2">
        <v>26.5</v>
      </c>
      <c r="T77" s="29">
        <f t="shared" si="11"/>
        <v>79.5</v>
      </c>
      <c r="U77" s="29">
        <f t="shared" si="12"/>
        <v>-0.12</v>
      </c>
      <c r="V77" s="4">
        <f>150+3/16</f>
        <v>150.1875</v>
      </c>
      <c r="W77" s="4">
        <f>153+13/16</f>
        <v>153.8125</v>
      </c>
      <c r="X77" s="4">
        <f t="shared" si="13"/>
        <v>3.625</v>
      </c>
      <c r="Y77" s="13">
        <f t="shared" si="14"/>
        <v>0.8975274679</v>
      </c>
      <c r="AA77" s="2">
        <v>26.5</v>
      </c>
      <c r="AB77" s="29">
        <f t="shared" si="15"/>
        <v>79.5</v>
      </c>
      <c r="AC77" s="29">
        <f t="shared" si="16"/>
        <v>-0.12</v>
      </c>
      <c r="AD77" s="4">
        <f>150.125</f>
        <v>150.125</v>
      </c>
      <c r="AE77" s="4">
        <f>153+13/16</f>
        <v>153.8125</v>
      </c>
      <c r="AF77" s="4">
        <f t="shared" si="17"/>
        <v>3.6875</v>
      </c>
      <c r="AG77" s="13">
        <f t="shared" si="18"/>
        <v>0.9052317076</v>
      </c>
      <c r="AH77" s="4">
        <f t="shared" si="19"/>
        <v>0.001591343525</v>
      </c>
      <c r="AJ77" s="2">
        <v>26.5</v>
      </c>
      <c r="AK77" s="29">
        <f t="shared" si="20"/>
        <v>79.5</v>
      </c>
      <c r="AL77" s="29">
        <f t="shared" si="21"/>
        <v>-0.12</v>
      </c>
      <c r="AM77" s="4">
        <f>150+5/16</f>
        <v>150.3125</v>
      </c>
      <c r="AN77" s="4">
        <f>153.625+1/32</f>
        <v>153.65625</v>
      </c>
      <c r="AO77" s="4">
        <f t="shared" si="22"/>
        <v>3.34375</v>
      </c>
      <c r="AP77" s="13">
        <f t="shared" si="23"/>
        <v>0.8620067027</v>
      </c>
      <c r="AQ77" s="4">
        <f t="shared" si="24"/>
        <v>0.00227936382</v>
      </c>
      <c r="AR77" s="13"/>
      <c r="AS77" s="2">
        <v>26.5</v>
      </c>
      <c r="AT77" s="29">
        <f t="shared" si="25"/>
        <v>79.5</v>
      </c>
      <c r="AU77" s="29">
        <f t="shared" si="26"/>
        <v>-0.18</v>
      </c>
      <c r="AV77" s="4">
        <f>150.5+1/32</f>
        <v>150.53125</v>
      </c>
      <c r="AW77" s="4">
        <f>153+7/16</f>
        <v>153.4375</v>
      </c>
      <c r="AX77" s="4">
        <f t="shared" si="27"/>
        <v>2.90625</v>
      </c>
      <c r="AY77" s="13">
        <f t="shared" si="28"/>
        <v>0.8036375634</v>
      </c>
      <c r="AZ77" s="4">
        <f t="shared" si="29"/>
        <v>0.004833154069</v>
      </c>
      <c r="BA77" s="13"/>
      <c r="BB77" s="2">
        <v>26.5</v>
      </c>
      <c r="BC77" s="29">
        <f t="shared" si="30"/>
        <v>79.5</v>
      </c>
      <c r="BD77" s="29">
        <f t="shared" si="31"/>
        <v>-0.09</v>
      </c>
      <c r="BE77" s="4">
        <f t="shared" si="89"/>
        <v>150.53125</v>
      </c>
      <c r="BF77" s="4">
        <f t="shared" si="90"/>
        <v>153.4375</v>
      </c>
      <c r="BG77" s="4">
        <f t="shared" si="32"/>
        <v>2.90625</v>
      </c>
      <c r="BH77" s="13">
        <f t="shared" si="33"/>
        <v>0.8036375634</v>
      </c>
      <c r="BI77" s="4">
        <f t="shared" si="34"/>
        <v>0.002230904745</v>
      </c>
      <c r="BJ77" s="13"/>
      <c r="BK77" s="2">
        <v>26.5</v>
      </c>
      <c r="BL77" s="29">
        <f t="shared" si="35"/>
        <v>79.5</v>
      </c>
      <c r="BM77" s="29">
        <f t="shared" si="36"/>
        <v>-0.12</v>
      </c>
      <c r="BN77" s="4">
        <f t="shared" si="75"/>
        <v>150.5625</v>
      </c>
      <c r="BO77" s="4">
        <f t="shared" si="88"/>
        <v>153.40625</v>
      </c>
      <c r="BP77" s="4">
        <f t="shared" si="37"/>
        <v>2.84375</v>
      </c>
      <c r="BQ77" s="13">
        <f t="shared" si="38"/>
        <v>0.7949493345</v>
      </c>
      <c r="BR77" s="4">
        <f t="shared" si="39"/>
        <v>0.00322619828</v>
      </c>
      <c r="BS77" s="13"/>
      <c r="BT77" s="27">
        <v>26.5</v>
      </c>
      <c r="BU77" s="29">
        <f t="shared" si="40"/>
        <v>79.5</v>
      </c>
      <c r="BV77" s="29">
        <f t="shared" si="41"/>
        <v>-0.18</v>
      </c>
      <c r="BW77" s="15">
        <f t="shared" ref="BW77:BW81" si="92">150+9/16</f>
        <v>150.5625</v>
      </c>
      <c r="BX77" s="15">
        <f t="shared" si="91"/>
        <v>153.375</v>
      </c>
      <c r="BY77" s="29">
        <f t="shared" si="42"/>
        <v>2.8125</v>
      </c>
      <c r="BZ77" s="25">
        <f t="shared" si="43"/>
        <v>0.790569415</v>
      </c>
      <c r="CA77" s="4">
        <f t="shared" si="44"/>
        <v>0.005185411567</v>
      </c>
      <c r="CB77" s="25"/>
      <c r="CC77" s="2">
        <v>11.5</v>
      </c>
      <c r="CD77" s="29">
        <f t="shared" si="45"/>
        <v>34.5</v>
      </c>
      <c r="CE77" s="29">
        <f t="shared" si="46"/>
        <v>0.81</v>
      </c>
      <c r="CH77" s="4">
        <f t="shared" si="47"/>
        <v>0</v>
      </c>
      <c r="CI77" s="13">
        <f t="shared" si="48"/>
        <v>0</v>
      </c>
      <c r="CK77" s="13"/>
    </row>
    <row r="78">
      <c r="A78" s="2">
        <v>27.0</v>
      </c>
      <c r="B78" s="4">
        <f t="shared" si="1"/>
        <v>81</v>
      </c>
      <c r="C78" s="4">
        <f t="shared" si="2"/>
        <v>-0.21</v>
      </c>
      <c r="D78" s="4">
        <f>150+1/32</f>
        <v>150.03125</v>
      </c>
      <c r="E78" s="4">
        <f>154-1/16</f>
        <v>153.9375</v>
      </c>
      <c r="F78" s="4">
        <f t="shared" si="3"/>
        <v>3.90625</v>
      </c>
      <c r="G78" s="13">
        <f t="shared" si="77"/>
        <v>0.9316949906</v>
      </c>
      <c r="H78" s="4">
        <f t="shared" si="5"/>
        <v>0.00166675125</v>
      </c>
      <c r="J78" s="2">
        <v>27.0</v>
      </c>
      <c r="K78" s="4">
        <f t="shared" si="6"/>
        <v>81</v>
      </c>
      <c r="L78" s="4">
        <f t="shared" si="7"/>
        <v>-0.09</v>
      </c>
      <c r="M78" s="2">
        <v>149.875</v>
      </c>
      <c r="N78" s="2">
        <v>154.125</v>
      </c>
      <c r="O78" s="4">
        <f t="shared" si="8"/>
        <v>4.25</v>
      </c>
      <c r="P78" s="13">
        <f t="shared" si="9"/>
        <v>0.982109468</v>
      </c>
      <c r="Q78" s="4">
        <f t="shared" si="10"/>
        <v>0</v>
      </c>
      <c r="S78" s="2">
        <v>27.0</v>
      </c>
      <c r="T78" s="29">
        <f t="shared" si="11"/>
        <v>81</v>
      </c>
      <c r="U78" s="29">
        <f t="shared" si="12"/>
        <v>-0.15</v>
      </c>
      <c r="V78" s="4">
        <f>150.25+1/32</f>
        <v>150.28125</v>
      </c>
      <c r="W78" s="4">
        <f>153+11/16</f>
        <v>153.6875</v>
      </c>
      <c r="X78" s="4">
        <f t="shared" si="13"/>
        <v>3.40625</v>
      </c>
      <c r="Y78" s="13">
        <f t="shared" si="14"/>
        <v>0.8700255424</v>
      </c>
      <c r="AA78" s="2">
        <v>27.0</v>
      </c>
      <c r="AB78" s="29">
        <f t="shared" si="15"/>
        <v>81</v>
      </c>
      <c r="AC78" s="29">
        <f t="shared" si="16"/>
        <v>-0.15</v>
      </c>
      <c r="AD78" s="2">
        <v>150.25</v>
      </c>
      <c r="AE78" s="4">
        <f>153.75-1/32</f>
        <v>153.71875</v>
      </c>
      <c r="AF78" s="4">
        <f t="shared" si="17"/>
        <v>3.46875</v>
      </c>
      <c r="AG78" s="13">
        <f t="shared" si="18"/>
        <v>0.8779711461</v>
      </c>
      <c r="AH78" s="4">
        <f t="shared" si="19"/>
        <v>0.002484856233</v>
      </c>
      <c r="AJ78" s="2">
        <v>27.0</v>
      </c>
      <c r="AK78" s="29">
        <f t="shared" si="20"/>
        <v>81</v>
      </c>
      <c r="AL78" s="29">
        <f t="shared" si="21"/>
        <v>-0.15</v>
      </c>
      <c r="AM78" s="4">
        <f>150.375+1/32</f>
        <v>150.40625</v>
      </c>
      <c r="AN78" s="4">
        <f>153+9/16</f>
        <v>153.5625</v>
      </c>
      <c r="AO78" s="4">
        <f t="shared" si="22"/>
        <v>3.15625</v>
      </c>
      <c r="AP78" s="13">
        <f t="shared" si="23"/>
        <v>0.8374896351</v>
      </c>
      <c r="AQ78" s="4">
        <f t="shared" si="24"/>
        <v>0.00326938475</v>
      </c>
      <c r="AR78" s="13"/>
      <c r="AS78" s="2">
        <v>27.0</v>
      </c>
      <c r="AT78" s="29">
        <f t="shared" si="25"/>
        <v>81</v>
      </c>
      <c r="AU78" s="29">
        <f t="shared" si="26"/>
        <v>-0.21</v>
      </c>
      <c r="AV78" s="4">
        <f>150+9/16</f>
        <v>150.5625</v>
      </c>
      <c r="AW78" s="4">
        <f>153.375</f>
        <v>153.375</v>
      </c>
      <c r="AX78" s="4">
        <f t="shared" si="27"/>
        <v>2.8125</v>
      </c>
      <c r="AY78" s="13">
        <f t="shared" si="28"/>
        <v>0.790569415</v>
      </c>
      <c r="AZ78" s="4">
        <f t="shared" si="29"/>
        <v>0.005954041139</v>
      </c>
      <c r="BA78" s="13"/>
      <c r="BB78" s="2">
        <v>27.0</v>
      </c>
      <c r="BC78" s="29">
        <f t="shared" si="30"/>
        <v>81</v>
      </c>
      <c r="BD78" s="29">
        <f t="shared" si="31"/>
        <v>-0.12</v>
      </c>
      <c r="BE78" s="4">
        <f t="shared" si="89"/>
        <v>150.53125</v>
      </c>
      <c r="BF78" s="4">
        <f t="shared" si="90"/>
        <v>153.4375</v>
      </c>
      <c r="BG78" s="4">
        <f t="shared" si="32"/>
        <v>2.90625</v>
      </c>
      <c r="BH78" s="13">
        <f t="shared" si="33"/>
        <v>0.8036375634</v>
      </c>
      <c r="BI78" s="4">
        <f t="shared" si="34"/>
        <v>0.003123266643</v>
      </c>
      <c r="BJ78" s="13"/>
      <c r="BK78" s="2">
        <v>27.0</v>
      </c>
      <c r="BL78" s="29">
        <f t="shared" si="35"/>
        <v>81</v>
      </c>
      <c r="BM78" s="29">
        <f t="shared" si="36"/>
        <v>-0.15</v>
      </c>
      <c r="BN78" s="4">
        <f t="shared" si="75"/>
        <v>150.5625</v>
      </c>
      <c r="BO78" s="4">
        <f t="shared" si="88"/>
        <v>153.40625</v>
      </c>
      <c r="BP78" s="4">
        <f t="shared" si="37"/>
        <v>2.84375</v>
      </c>
      <c r="BQ78" s="13">
        <f t="shared" si="38"/>
        <v>0.7949493345</v>
      </c>
      <c r="BR78" s="4">
        <f t="shared" si="39"/>
        <v>0.004147969218</v>
      </c>
      <c r="BS78" s="13"/>
      <c r="BT78" s="27">
        <v>27.0</v>
      </c>
      <c r="BU78" s="29">
        <f t="shared" si="40"/>
        <v>81</v>
      </c>
      <c r="BV78" s="29">
        <f t="shared" si="41"/>
        <v>-0.21</v>
      </c>
      <c r="BW78" s="15">
        <f t="shared" si="92"/>
        <v>150.5625</v>
      </c>
      <c r="BX78" s="15">
        <f t="shared" si="91"/>
        <v>153.375</v>
      </c>
      <c r="BY78" s="29">
        <f t="shared" si="42"/>
        <v>2.8125</v>
      </c>
      <c r="BZ78" s="25">
        <f t="shared" si="43"/>
        <v>0.790569415</v>
      </c>
      <c r="CA78" s="4">
        <f t="shared" si="44"/>
        <v>0.006085774398</v>
      </c>
      <c r="CB78" s="25"/>
      <c r="CC78" s="2">
        <v>12.0</v>
      </c>
      <c r="CD78" s="29">
        <f t="shared" si="45"/>
        <v>36</v>
      </c>
      <c r="CE78" s="29">
        <f t="shared" si="46"/>
        <v>0.78</v>
      </c>
      <c r="CF78" s="4">
        <f>150.875+1/32</f>
        <v>150.90625</v>
      </c>
      <c r="CG78" s="4">
        <f>154+1/16</f>
        <v>154.0625</v>
      </c>
      <c r="CH78" s="4">
        <f t="shared" si="47"/>
        <v>3.15625</v>
      </c>
      <c r="CI78" s="13">
        <f t="shared" si="48"/>
        <v>0.8374896351</v>
      </c>
      <c r="CK78" s="13"/>
    </row>
    <row r="79">
      <c r="A79" s="2">
        <v>27.5</v>
      </c>
      <c r="B79" s="4">
        <f t="shared" si="1"/>
        <v>82.5</v>
      </c>
      <c r="C79" s="4">
        <f t="shared" si="2"/>
        <v>-0.24</v>
      </c>
      <c r="D79" s="4">
        <f>150+5/16</f>
        <v>150.3125</v>
      </c>
      <c r="E79" s="4">
        <f>153+11/16</f>
        <v>153.6875</v>
      </c>
      <c r="F79" s="4">
        <f t="shared" si="3"/>
        <v>3.375</v>
      </c>
      <c r="G79" s="13">
        <f t="shared" si="77"/>
        <v>0.8660254038</v>
      </c>
      <c r="H79" s="4">
        <f t="shared" si="5"/>
        <v>0.003883986649</v>
      </c>
      <c r="J79" s="2">
        <v>27.5</v>
      </c>
      <c r="K79" s="4">
        <f t="shared" si="6"/>
        <v>82.5</v>
      </c>
      <c r="L79" s="4">
        <f t="shared" si="7"/>
        <v>-0.12</v>
      </c>
      <c r="M79" s="4">
        <f>150-1/16</f>
        <v>149.9375</v>
      </c>
      <c r="N79" s="2">
        <f>154+1/16</f>
        <v>154.0625</v>
      </c>
      <c r="O79" s="4">
        <f t="shared" si="8"/>
        <v>4.125</v>
      </c>
      <c r="P79" s="13">
        <f t="shared" si="9"/>
        <v>0.9675588937</v>
      </c>
      <c r="Q79" s="4">
        <f t="shared" si="10"/>
        <v>0.0005040355411</v>
      </c>
      <c r="S79" s="2">
        <v>27.5</v>
      </c>
      <c r="T79" s="29">
        <f t="shared" si="11"/>
        <v>82.5</v>
      </c>
      <c r="U79" s="29">
        <f t="shared" si="12"/>
        <v>-0.18</v>
      </c>
      <c r="V79" s="4">
        <f>150.375</f>
        <v>150.375</v>
      </c>
      <c r="W79" s="4">
        <f>153+9/16</f>
        <v>153.5625</v>
      </c>
      <c r="X79" s="4">
        <f t="shared" si="13"/>
        <v>3.1875</v>
      </c>
      <c r="Y79" s="13">
        <f t="shared" si="14"/>
        <v>0.8416254115</v>
      </c>
      <c r="AA79" s="2">
        <v>27.5</v>
      </c>
      <c r="AB79" s="29">
        <f t="shared" si="15"/>
        <v>82.5</v>
      </c>
      <c r="AC79" s="29">
        <f t="shared" si="16"/>
        <v>-0.18</v>
      </c>
      <c r="AD79" s="4">
        <f>150.375</f>
        <v>150.375</v>
      </c>
      <c r="AE79" s="4">
        <f>153.625-1/32</f>
        <v>153.59375</v>
      </c>
      <c r="AF79" s="4">
        <f t="shared" si="17"/>
        <v>3.21875</v>
      </c>
      <c r="AG79" s="13">
        <f t="shared" si="18"/>
        <v>0.8457409638</v>
      </c>
      <c r="AH79" s="4">
        <f t="shared" si="19"/>
        <v>0.003727880952</v>
      </c>
      <c r="AJ79" s="2">
        <v>27.5</v>
      </c>
      <c r="AK79" s="29">
        <f t="shared" si="20"/>
        <v>82.5</v>
      </c>
      <c r="AL79" s="29">
        <f t="shared" si="21"/>
        <v>-0.18</v>
      </c>
      <c r="AM79" s="4">
        <f>150.5-1/32</f>
        <v>150.46875</v>
      </c>
      <c r="AN79" s="2">
        <v>153.5</v>
      </c>
      <c r="AO79" s="4">
        <f t="shared" si="22"/>
        <v>3.03125</v>
      </c>
      <c r="AP79" s="13">
        <f t="shared" si="23"/>
        <v>0.8207381501</v>
      </c>
      <c r="AQ79" s="4">
        <f t="shared" si="24"/>
        <v>0.004420030385</v>
      </c>
      <c r="AR79" s="13"/>
      <c r="AS79" s="2">
        <v>27.5</v>
      </c>
      <c r="AT79" s="29">
        <f t="shared" si="25"/>
        <v>82.5</v>
      </c>
      <c r="AU79" s="29">
        <f t="shared" si="26"/>
        <v>-0.24</v>
      </c>
      <c r="AV79" s="4">
        <f t="shared" ref="AV79:AV80" si="93">150.625</f>
        <v>150.625</v>
      </c>
      <c r="AW79" s="4">
        <f>153.375-1/32</f>
        <v>153.34375</v>
      </c>
      <c r="AX79" s="4">
        <f t="shared" si="27"/>
        <v>2.71875</v>
      </c>
      <c r="AY79" s="13">
        <f t="shared" si="28"/>
        <v>0.7772815878</v>
      </c>
      <c r="AZ79" s="4">
        <f t="shared" si="29"/>
        <v>0.007192722708</v>
      </c>
      <c r="BA79" s="13"/>
      <c r="BB79" s="2">
        <v>27.5</v>
      </c>
      <c r="BC79" s="29">
        <f t="shared" si="30"/>
        <v>82.5</v>
      </c>
      <c r="BD79" s="29">
        <f t="shared" si="31"/>
        <v>-0.15</v>
      </c>
      <c r="BE79" s="4">
        <f t="shared" ref="BE79:BE80" si="94">150+9/16</f>
        <v>150.5625</v>
      </c>
      <c r="BF79" s="4">
        <f t="shared" ref="BF79:BF80" si="95">153.375+1/32</f>
        <v>153.40625</v>
      </c>
      <c r="BG79" s="4">
        <f t="shared" si="32"/>
        <v>2.84375</v>
      </c>
      <c r="BH79" s="13">
        <f t="shared" si="33"/>
        <v>0.7949493345</v>
      </c>
      <c r="BI79" s="4">
        <f t="shared" si="34"/>
        <v>0.004089151139</v>
      </c>
      <c r="BJ79" s="13"/>
      <c r="BK79" s="2">
        <v>27.5</v>
      </c>
      <c r="BL79" s="29">
        <f t="shared" si="35"/>
        <v>82.5</v>
      </c>
      <c r="BM79" s="29">
        <f t="shared" si="36"/>
        <v>-0.18</v>
      </c>
      <c r="BN79" s="4">
        <f t="shared" si="75"/>
        <v>150.5625</v>
      </c>
      <c r="BO79" s="4">
        <f t="shared" si="88"/>
        <v>153.40625</v>
      </c>
      <c r="BP79" s="4">
        <f t="shared" si="37"/>
        <v>2.84375</v>
      </c>
      <c r="BQ79" s="13">
        <f t="shared" si="38"/>
        <v>0.7949493345</v>
      </c>
      <c r="BR79" s="4">
        <f t="shared" si="39"/>
        <v>0.005069740155</v>
      </c>
      <c r="BS79" s="13"/>
      <c r="BT79" s="27">
        <v>27.5</v>
      </c>
      <c r="BU79" s="29">
        <f t="shared" si="40"/>
        <v>82.5</v>
      </c>
      <c r="BV79" s="29">
        <f t="shared" si="41"/>
        <v>-0.24</v>
      </c>
      <c r="BW79" s="15">
        <f t="shared" si="92"/>
        <v>150.5625</v>
      </c>
      <c r="BX79" s="15">
        <f t="shared" si="91"/>
        <v>153.375</v>
      </c>
      <c r="BY79" s="29">
        <f t="shared" si="42"/>
        <v>2.8125</v>
      </c>
      <c r="BZ79" s="25">
        <f t="shared" si="43"/>
        <v>0.790569415</v>
      </c>
      <c r="CA79" s="4">
        <f t="shared" si="44"/>
        <v>0.007022047382</v>
      </c>
      <c r="CB79" s="25"/>
      <c r="CC79" s="2">
        <v>12.5</v>
      </c>
      <c r="CD79" s="29">
        <f t="shared" si="45"/>
        <v>37.5</v>
      </c>
      <c r="CE79" s="29">
        <f t="shared" si="46"/>
        <v>0.75</v>
      </c>
      <c r="CF79" s="4">
        <f>150-1/16</f>
        <v>149.9375</v>
      </c>
      <c r="CG79" s="4">
        <f>154+1/32</f>
        <v>154.03125</v>
      </c>
      <c r="CH79" s="4">
        <f t="shared" si="47"/>
        <v>4.09375</v>
      </c>
      <c r="CI79" s="13">
        <f t="shared" si="48"/>
        <v>0.9537935952</v>
      </c>
      <c r="CK79" s="13"/>
    </row>
    <row r="80">
      <c r="A80" s="2">
        <v>28.0</v>
      </c>
      <c r="B80" s="4">
        <f t="shared" si="1"/>
        <v>84</v>
      </c>
      <c r="C80" s="4">
        <f t="shared" si="2"/>
        <v>-0.27</v>
      </c>
      <c r="D80" s="4">
        <f>150+13/16</f>
        <v>150.8125</v>
      </c>
      <c r="E80" s="4">
        <f>153.125+1/32</f>
        <v>153.15625</v>
      </c>
      <c r="F80" s="4">
        <f t="shared" si="3"/>
        <v>2.34375</v>
      </c>
      <c r="G80" s="13">
        <f t="shared" si="77"/>
        <v>0.7216878365</v>
      </c>
      <c r="H80" s="4">
        <f t="shared" si="5"/>
        <v>0.00773555736</v>
      </c>
      <c r="J80" s="2">
        <v>28.0</v>
      </c>
      <c r="K80" s="4">
        <f t="shared" si="6"/>
        <v>84</v>
      </c>
      <c r="L80" s="4">
        <f t="shared" si="7"/>
        <v>-0.15</v>
      </c>
      <c r="M80" s="2">
        <v>150.0</v>
      </c>
      <c r="N80" s="2">
        <v>154.0</v>
      </c>
      <c r="O80" s="4">
        <f t="shared" si="8"/>
        <v>4</v>
      </c>
      <c r="P80" s="13">
        <f t="shared" si="9"/>
        <v>0.9527861347</v>
      </c>
      <c r="Q80" s="4">
        <f t="shared" si="10"/>
        <v>0.0009909540612</v>
      </c>
      <c r="S80" s="2">
        <v>28.0</v>
      </c>
      <c r="T80" s="29">
        <f t="shared" si="11"/>
        <v>84</v>
      </c>
      <c r="U80" s="29">
        <f t="shared" si="12"/>
        <v>-0.21</v>
      </c>
      <c r="V80" s="2">
        <v>150.5</v>
      </c>
      <c r="W80" s="4">
        <f>153+7/16</f>
        <v>153.4375</v>
      </c>
      <c r="X80" s="4">
        <f t="shared" si="13"/>
        <v>2.9375</v>
      </c>
      <c r="Y80" s="13">
        <f t="shared" si="14"/>
        <v>0.8079466429</v>
      </c>
      <c r="AA80" s="2">
        <v>28.0</v>
      </c>
      <c r="AB80" s="29">
        <f t="shared" si="15"/>
        <v>84</v>
      </c>
      <c r="AC80" s="29">
        <f t="shared" si="16"/>
        <v>-0.21</v>
      </c>
      <c r="AD80" s="2">
        <v>150.5</v>
      </c>
      <c r="AE80" s="4">
        <f>153.5-1/16</f>
        <v>153.4375</v>
      </c>
      <c r="AF80" s="4">
        <f t="shared" si="17"/>
        <v>2.9375</v>
      </c>
      <c r="AG80" s="13">
        <f t="shared" si="18"/>
        <v>0.8079466429</v>
      </c>
      <c r="AH80" s="4">
        <f t="shared" si="19"/>
        <v>0.005284363218</v>
      </c>
      <c r="AJ80" s="2">
        <v>28.0</v>
      </c>
      <c r="AK80" s="29">
        <f t="shared" si="20"/>
        <v>84</v>
      </c>
      <c r="AL80" s="29">
        <f t="shared" si="21"/>
        <v>-0.21</v>
      </c>
      <c r="AM80" s="4">
        <f>150+9/16</f>
        <v>150.5625</v>
      </c>
      <c r="AN80" s="4">
        <f>153+7/16</f>
        <v>153.4375</v>
      </c>
      <c r="AO80" s="4">
        <f t="shared" si="22"/>
        <v>2.875</v>
      </c>
      <c r="AP80" s="13">
        <f t="shared" si="23"/>
        <v>0.7993052539</v>
      </c>
      <c r="AQ80" s="4">
        <f t="shared" si="24"/>
        <v>0.00567091752</v>
      </c>
      <c r="AR80" s="13"/>
      <c r="AS80" s="2">
        <v>28.0</v>
      </c>
      <c r="AT80" s="29">
        <f t="shared" si="25"/>
        <v>84</v>
      </c>
      <c r="AU80" s="29">
        <f t="shared" si="26"/>
        <v>-0.27</v>
      </c>
      <c r="AV80" s="4">
        <f t="shared" si="93"/>
        <v>150.625</v>
      </c>
      <c r="AW80" s="4">
        <f t="shared" ref="AW80:AW81" si="96">153+5/16</f>
        <v>153.3125</v>
      </c>
      <c r="AX80" s="4">
        <f t="shared" si="27"/>
        <v>2.6875</v>
      </c>
      <c r="AY80" s="13">
        <f t="shared" si="28"/>
        <v>0.7728015413</v>
      </c>
      <c r="AZ80" s="4">
        <f t="shared" si="29"/>
        <v>0.008383716724</v>
      </c>
      <c r="BA80" s="13"/>
      <c r="BB80" s="2">
        <v>28.0</v>
      </c>
      <c r="BC80" s="29">
        <f t="shared" si="30"/>
        <v>84</v>
      </c>
      <c r="BD80" s="29">
        <f t="shared" si="31"/>
        <v>-0.18</v>
      </c>
      <c r="BE80" s="4">
        <f t="shared" si="94"/>
        <v>150.5625</v>
      </c>
      <c r="BF80" s="4">
        <f t="shared" si="95"/>
        <v>153.40625</v>
      </c>
      <c r="BG80" s="4">
        <f t="shared" si="32"/>
        <v>2.84375</v>
      </c>
      <c r="BH80" s="13">
        <f t="shared" si="33"/>
        <v>0.7949493345</v>
      </c>
      <c r="BI80" s="4">
        <f t="shared" si="34"/>
        <v>0.005069740155</v>
      </c>
      <c r="BJ80" s="13"/>
      <c r="BK80" s="2">
        <v>28.0</v>
      </c>
      <c r="BL80" s="29">
        <f t="shared" si="35"/>
        <v>84</v>
      </c>
      <c r="BM80" s="29">
        <f t="shared" si="36"/>
        <v>-0.21</v>
      </c>
      <c r="BN80" s="4">
        <f>150.625-1/32</f>
        <v>150.59375</v>
      </c>
      <c r="BO80" s="4">
        <f t="shared" si="88"/>
        <v>153.40625</v>
      </c>
      <c r="BP80" s="4">
        <f t="shared" si="37"/>
        <v>2.8125</v>
      </c>
      <c r="BQ80" s="13">
        <f t="shared" si="38"/>
        <v>0.790569415</v>
      </c>
      <c r="BR80" s="4">
        <f t="shared" si="39"/>
        <v>0.006042268257</v>
      </c>
      <c r="BS80" s="13"/>
      <c r="BT80" s="27">
        <v>28.0</v>
      </c>
      <c r="BU80" s="29">
        <f t="shared" si="40"/>
        <v>84</v>
      </c>
      <c r="BV80" s="29">
        <f t="shared" si="41"/>
        <v>-0.27</v>
      </c>
      <c r="BW80" s="15">
        <f t="shared" si="92"/>
        <v>150.5625</v>
      </c>
      <c r="BX80" s="15">
        <f>153.375+1/32</f>
        <v>153.40625</v>
      </c>
      <c r="BY80" s="29">
        <f t="shared" si="42"/>
        <v>2.84375</v>
      </c>
      <c r="BZ80" s="25">
        <f t="shared" si="43"/>
        <v>0.7949493345</v>
      </c>
      <c r="CA80" s="4">
        <f t="shared" si="44"/>
        <v>0.007893061155</v>
      </c>
      <c r="CB80" s="25"/>
      <c r="CC80" s="2">
        <v>13.0</v>
      </c>
      <c r="CD80" s="29">
        <f t="shared" si="45"/>
        <v>39</v>
      </c>
      <c r="CE80" s="29">
        <f t="shared" si="46"/>
        <v>0.72</v>
      </c>
      <c r="CF80" s="2">
        <v>150.0</v>
      </c>
      <c r="CG80" s="4">
        <f>154-1/32</f>
        <v>153.96875</v>
      </c>
      <c r="CH80" s="4">
        <f t="shared" si="47"/>
        <v>3.96875</v>
      </c>
      <c r="CI80" s="13">
        <f t="shared" si="48"/>
        <v>0.9391189725</v>
      </c>
      <c r="CK80" s="13"/>
    </row>
    <row r="81">
      <c r="A81" s="2">
        <v>28.5</v>
      </c>
      <c r="B81" s="4">
        <f t="shared" si="1"/>
        <v>85.5</v>
      </c>
      <c r="C81" s="4">
        <f t="shared" si="2"/>
        <v>-0.3</v>
      </c>
      <c r="D81" s="4">
        <f>151.25-1/32</f>
        <v>151.21875</v>
      </c>
      <c r="E81" s="2">
        <v>152.75</v>
      </c>
      <c r="F81" s="4">
        <f t="shared" si="3"/>
        <v>1.53125</v>
      </c>
      <c r="G81" s="13">
        <f t="shared" si="77"/>
        <v>0.5833333333</v>
      </c>
      <c r="H81" s="4">
        <f t="shared" si="5"/>
        <v>0.01198335849</v>
      </c>
      <c r="J81" s="2">
        <v>28.5</v>
      </c>
      <c r="K81" s="4">
        <f t="shared" si="6"/>
        <v>85.5</v>
      </c>
      <c r="L81" s="4">
        <f t="shared" si="7"/>
        <v>-0.18</v>
      </c>
      <c r="M81" s="4">
        <f>150+3/16</f>
        <v>150.1875</v>
      </c>
      <c r="N81" s="4">
        <f>153+13/16</f>
        <v>153.8125</v>
      </c>
      <c r="O81" s="4">
        <f t="shared" si="8"/>
        <v>3.625</v>
      </c>
      <c r="P81" s="13">
        <f t="shared" si="9"/>
        <v>0.9070253775</v>
      </c>
      <c r="Q81" s="4">
        <f t="shared" si="10"/>
        <v>0.002066586992</v>
      </c>
      <c r="S81" s="2">
        <v>28.5</v>
      </c>
      <c r="T81" s="29">
        <f t="shared" si="11"/>
        <v>85.5</v>
      </c>
      <c r="U81" s="29">
        <f t="shared" si="12"/>
        <v>-0.24</v>
      </c>
      <c r="V81" s="2">
        <v>150.625</v>
      </c>
      <c r="W81" s="4">
        <f>153+5/16+1/32</f>
        <v>153.34375</v>
      </c>
      <c r="X81" s="4">
        <f t="shared" si="13"/>
        <v>2.71875</v>
      </c>
      <c r="Y81" s="13">
        <f t="shared" si="14"/>
        <v>0.7772815878</v>
      </c>
      <c r="AA81" s="2">
        <v>28.5</v>
      </c>
      <c r="AB81" s="29">
        <f t="shared" si="15"/>
        <v>85.5</v>
      </c>
      <c r="AC81" s="29">
        <f t="shared" si="16"/>
        <v>-0.24</v>
      </c>
      <c r="AD81" s="4">
        <f>150.625</f>
        <v>150.625</v>
      </c>
      <c r="AE81" s="4">
        <f>153.375-1/32</f>
        <v>153.34375</v>
      </c>
      <c r="AF81" s="4">
        <f t="shared" si="17"/>
        <v>2.71875</v>
      </c>
      <c r="AG81" s="13">
        <f t="shared" si="18"/>
        <v>0.7772815878</v>
      </c>
      <c r="AH81" s="4">
        <f t="shared" si="19"/>
        <v>0.006986874674</v>
      </c>
      <c r="AJ81" s="2">
        <v>28.5</v>
      </c>
      <c r="AK81" s="29">
        <f t="shared" si="20"/>
        <v>85.5</v>
      </c>
      <c r="AL81" s="29">
        <f t="shared" si="21"/>
        <v>-0.24</v>
      </c>
      <c r="AM81" s="4">
        <f>150.625-1/32</f>
        <v>150.59375</v>
      </c>
      <c r="AN81" s="2">
        <v>153.375</v>
      </c>
      <c r="AO81" s="4">
        <f t="shared" si="22"/>
        <v>2.78125</v>
      </c>
      <c r="AP81" s="13">
        <f t="shared" si="23"/>
        <v>0.7861650943</v>
      </c>
      <c r="AQ81" s="4">
        <f t="shared" si="24"/>
        <v>0.006977514288</v>
      </c>
      <c r="AR81" s="13"/>
      <c r="AS81" s="2">
        <v>28.5</v>
      </c>
      <c r="AT81" s="29">
        <f t="shared" si="25"/>
        <v>85.5</v>
      </c>
      <c r="AU81" s="29">
        <f t="shared" si="26"/>
        <v>-0.3</v>
      </c>
      <c r="AV81" s="4">
        <f>150.625+1/32</f>
        <v>150.65625</v>
      </c>
      <c r="AW81" s="4">
        <f t="shared" si="96"/>
        <v>153.3125</v>
      </c>
      <c r="AX81" s="4">
        <f t="shared" si="27"/>
        <v>2.65625</v>
      </c>
      <c r="AY81" s="13">
        <f t="shared" si="28"/>
        <v>0.7682953714</v>
      </c>
      <c r="AZ81" s="4">
        <f t="shared" si="29"/>
        <v>0.009501278341</v>
      </c>
      <c r="BA81" s="13"/>
      <c r="BB81" s="2">
        <v>28.5</v>
      </c>
      <c r="BC81" s="29">
        <f t="shared" si="30"/>
        <v>85.5</v>
      </c>
      <c r="BD81" s="29">
        <f t="shared" si="31"/>
        <v>-0.21</v>
      </c>
      <c r="BE81" s="4">
        <f t="shared" ref="BE81:BE82" si="97">150.625-1/32</f>
        <v>150.59375</v>
      </c>
      <c r="BF81" s="4">
        <f t="shared" ref="BF81:BF82" si="98">153.375</f>
        <v>153.375</v>
      </c>
      <c r="BG81" s="4">
        <f t="shared" si="32"/>
        <v>2.78125</v>
      </c>
      <c r="BH81" s="13">
        <f t="shared" si="33"/>
        <v>0.7861650943</v>
      </c>
      <c r="BI81" s="4">
        <f t="shared" si="34"/>
        <v>0.006092542472</v>
      </c>
      <c r="BJ81" s="13"/>
      <c r="BK81" s="2">
        <v>28.5</v>
      </c>
      <c r="BL81" s="29">
        <f t="shared" si="35"/>
        <v>85.5</v>
      </c>
      <c r="BM81" s="29">
        <f t="shared" si="36"/>
        <v>-0.24</v>
      </c>
      <c r="BN81" s="4">
        <f>150+9/16</f>
        <v>150.5625</v>
      </c>
      <c r="BO81" s="4">
        <f t="shared" ref="BO81:BO82" si="99">153.375</f>
        <v>153.375</v>
      </c>
      <c r="BP81" s="4">
        <f t="shared" si="37"/>
        <v>2.8125</v>
      </c>
      <c r="BQ81" s="13">
        <f t="shared" si="38"/>
        <v>0.790569415</v>
      </c>
      <c r="BR81" s="4">
        <f t="shared" si="39"/>
        <v>0.007022047382</v>
      </c>
      <c r="BS81" s="13"/>
      <c r="BT81" s="27">
        <v>28.5</v>
      </c>
      <c r="BU81" s="29">
        <f t="shared" si="40"/>
        <v>85.5</v>
      </c>
      <c r="BV81" s="29">
        <f t="shared" si="41"/>
        <v>-0.3</v>
      </c>
      <c r="BW81" s="15">
        <f t="shared" si="92"/>
        <v>150.5625</v>
      </c>
      <c r="BX81" s="15">
        <f t="shared" ref="BX81:BX82" si="100">153+7/16</f>
        <v>153.4375</v>
      </c>
      <c r="BY81" s="29">
        <f t="shared" si="42"/>
        <v>2.875</v>
      </c>
      <c r="BZ81" s="25">
        <f t="shared" si="43"/>
        <v>0.7993052539</v>
      </c>
      <c r="CA81" s="4">
        <f t="shared" si="44"/>
        <v>0.008683635082</v>
      </c>
      <c r="CB81" s="25"/>
      <c r="CC81" s="2">
        <v>13.5</v>
      </c>
      <c r="CD81" s="29">
        <f t="shared" si="45"/>
        <v>40.5</v>
      </c>
      <c r="CE81" s="29">
        <f t="shared" si="46"/>
        <v>0.69</v>
      </c>
      <c r="CF81" s="4">
        <f>150+1/16</f>
        <v>150.0625</v>
      </c>
      <c r="CG81" s="4">
        <f>154-1/16</f>
        <v>153.9375</v>
      </c>
      <c r="CH81" s="4">
        <f t="shared" si="47"/>
        <v>3.875</v>
      </c>
      <c r="CI81" s="13">
        <f t="shared" si="48"/>
        <v>0.9279607271</v>
      </c>
      <c r="CK81" s="13"/>
    </row>
    <row r="82">
      <c r="A82" s="2">
        <v>29.0</v>
      </c>
      <c r="B82" s="4">
        <f t="shared" si="1"/>
        <v>87</v>
      </c>
      <c r="C82" s="4">
        <f t="shared" si="2"/>
        <v>-0.33</v>
      </c>
      <c r="D82" s="4">
        <f>151+9/16</f>
        <v>151.5625</v>
      </c>
      <c r="E82" s="4">
        <f>152.375</f>
        <v>152.375</v>
      </c>
      <c r="F82" s="4">
        <f t="shared" si="3"/>
        <v>0.8125</v>
      </c>
      <c r="G82" s="13">
        <f t="shared" si="77"/>
        <v>0.4249182928</v>
      </c>
      <c r="H82" s="4">
        <f t="shared" si="5"/>
        <v>0.01447234691</v>
      </c>
      <c r="J82" s="2">
        <v>29.0</v>
      </c>
      <c r="K82" s="4">
        <f t="shared" si="6"/>
        <v>87</v>
      </c>
      <c r="L82" s="4">
        <f t="shared" si="7"/>
        <v>-0.21</v>
      </c>
      <c r="M82" s="4">
        <f>150.375+1/32</f>
        <v>150.40625</v>
      </c>
      <c r="N82" s="4">
        <f>153+9/16</f>
        <v>153.5625</v>
      </c>
      <c r="O82" s="4">
        <f t="shared" si="8"/>
        <v>3.15625</v>
      </c>
      <c r="P82" s="13">
        <f t="shared" si="9"/>
        <v>0.8463522061</v>
      </c>
      <c r="Q82" s="4">
        <f t="shared" si="10"/>
        <v>0.004004389569</v>
      </c>
      <c r="S82" s="2">
        <v>29.0</v>
      </c>
      <c r="T82" s="29">
        <f t="shared" si="11"/>
        <v>87</v>
      </c>
      <c r="U82" s="29">
        <f t="shared" si="12"/>
        <v>-0.27</v>
      </c>
      <c r="V82" s="2">
        <v>150.75</v>
      </c>
      <c r="W82" s="2">
        <v>153.25</v>
      </c>
      <c r="X82" s="4">
        <f t="shared" si="13"/>
        <v>2.5</v>
      </c>
      <c r="Y82" s="13">
        <f t="shared" si="14"/>
        <v>0.7453559925</v>
      </c>
      <c r="AA82" s="2">
        <v>29.0</v>
      </c>
      <c r="AB82" s="29">
        <f t="shared" si="15"/>
        <v>87</v>
      </c>
      <c r="AC82" s="29">
        <f t="shared" si="16"/>
        <v>-0.27</v>
      </c>
      <c r="AD82" s="4">
        <f>150.75-1/32</f>
        <v>150.71875</v>
      </c>
      <c r="AE82" s="2">
        <v>153.25</v>
      </c>
      <c r="AF82" s="4">
        <f t="shared" si="17"/>
        <v>2.53125</v>
      </c>
      <c r="AG82" s="13">
        <f t="shared" si="18"/>
        <v>0.75</v>
      </c>
      <c r="AH82" s="4">
        <f t="shared" si="19"/>
        <v>0.008687061106</v>
      </c>
      <c r="AJ82" s="2">
        <v>29.0</v>
      </c>
      <c r="AK82" s="29">
        <f t="shared" si="20"/>
        <v>87</v>
      </c>
      <c r="AL82" s="29">
        <f t="shared" si="21"/>
        <v>-0.27</v>
      </c>
      <c r="AM82" s="4">
        <f>150+11/16</f>
        <v>150.6875</v>
      </c>
      <c r="AN82" s="4">
        <f>153+5/16</f>
        <v>153.3125</v>
      </c>
      <c r="AO82" s="4">
        <f t="shared" si="22"/>
        <v>2.625</v>
      </c>
      <c r="AP82" s="13">
        <f t="shared" si="23"/>
        <v>0.7637626158</v>
      </c>
      <c r="AQ82" s="4">
        <f t="shared" si="24"/>
        <v>0.00839391418</v>
      </c>
      <c r="AR82" s="13"/>
      <c r="AS82" s="2">
        <v>29.0</v>
      </c>
      <c r="AT82" s="29">
        <f t="shared" si="25"/>
        <v>87</v>
      </c>
      <c r="AU82" s="29">
        <f t="shared" si="26"/>
        <v>-0.33</v>
      </c>
      <c r="AV82" s="4">
        <f t="shared" ref="AV82:AV84" si="101">150+11/16</f>
        <v>150.6875</v>
      </c>
      <c r="AW82" s="4">
        <f t="shared" ref="AW82:AW83" si="102">153.25+1/32</f>
        <v>153.28125</v>
      </c>
      <c r="AX82" s="4">
        <f t="shared" si="27"/>
        <v>2.59375</v>
      </c>
      <c r="AY82" s="13">
        <f t="shared" si="28"/>
        <v>0.7592027983</v>
      </c>
      <c r="AZ82" s="4">
        <f t="shared" si="29"/>
        <v>0.01071916454</v>
      </c>
      <c r="BA82" s="13"/>
      <c r="BB82" s="2">
        <v>29.0</v>
      </c>
      <c r="BC82" s="29">
        <f t="shared" si="30"/>
        <v>87</v>
      </c>
      <c r="BD82" s="29">
        <f t="shared" si="31"/>
        <v>-0.24</v>
      </c>
      <c r="BE82" s="4">
        <f t="shared" si="97"/>
        <v>150.59375</v>
      </c>
      <c r="BF82" s="4">
        <f t="shared" si="98"/>
        <v>153.375</v>
      </c>
      <c r="BG82" s="4">
        <f t="shared" si="32"/>
        <v>2.78125</v>
      </c>
      <c r="BH82" s="13">
        <f t="shared" si="33"/>
        <v>0.7861650943</v>
      </c>
      <c r="BI82" s="4">
        <f t="shared" si="34"/>
        <v>0.007129777843</v>
      </c>
      <c r="BJ82" s="13"/>
      <c r="BK82" s="2">
        <v>29.0</v>
      </c>
      <c r="BL82" s="29">
        <f t="shared" si="35"/>
        <v>87</v>
      </c>
      <c r="BM82" s="29">
        <f t="shared" si="36"/>
        <v>-0.27</v>
      </c>
      <c r="BN82" s="4">
        <f>150.625-1/32</f>
        <v>150.59375</v>
      </c>
      <c r="BO82" s="4">
        <f t="shared" si="99"/>
        <v>153.375</v>
      </c>
      <c r="BP82" s="4">
        <f t="shared" si="37"/>
        <v>2.78125</v>
      </c>
      <c r="BQ82" s="13">
        <f t="shared" si="38"/>
        <v>0.7861650943</v>
      </c>
      <c r="BR82" s="4">
        <f t="shared" si="39"/>
        <v>0.008022958643</v>
      </c>
      <c r="BS82" s="13"/>
      <c r="BT82" s="27">
        <v>29.0</v>
      </c>
      <c r="BU82" s="29">
        <f t="shared" si="40"/>
        <v>87</v>
      </c>
      <c r="BV82" s="29">
        <f t="shared" si="41"/>
        <v>-0.33</v>
      </c>
      <c r="BW82" s="15">
        <f>150.5+1/32</f>
        <v>150.53125</v>
      </c>
      <c r="BX82" s="15">
        <f t="shared" si="100"/>
        <v>153.4375</v>
      </c>
      <c r="BY82" s="29">
        <f t="shared" si="42"/>
        <v>2.90625</v>
      </c>
      <c r="BZ82" s="25">
        <f t="shared" si="43"/>
        <v>0.8036375634</v>
      </c>
      <c r="CA82" s="4">
        <f t="shared" si="44"/>
        <v>0.009443656302</v>
      </c>
      <c r="CB82" s="25"/>
      <c r="CC82" s="2">
        <v>14.0</v>
      </c>
      <c r="CD82" s="29">
        <f t="shared" si="45"/>
        <v>42</v>
      </c>
      <c r="CE82" s="29">
        <f t="shared" si="46"/>
        <v>0.66</v>
      </c>
      <c r="CF82" s="4">
        <f>150.125-1/32</f>
        <v>150.09375</v>
      </c>
      <c r="CG82" s="4">
        <f>153.875</f>
        <v>153.875</v>
      </c>
      <c r="CH82" s="4">
        <f t="shared" si="47"/>
        <v>3.78125</v>
      </c>
      <c r="CI82" s="13">
        <f t="shared" si="48"/>
        <v>0.9166666667</v>
      </c>
      <c r="CK82" s="13"/>
    </row>
    <row r="83">
      <c r="A83" s="2">
        <v>29.5</v>
      </c>
      <c r="B83" s="4">
        <f t="shared" si="1"/>
        <v>88.5</v>
      </c>
      <c r="C83" s="4">
        <f t="shared" si="2"/>
        <v>-0.36</v>
      </c>
      <c r="D83" s="4">
        <f>151.75+1/32</f>
        <v>151.78125</v>
      </c>
      <c r="E83" s="4">
        <f>152+3/16</f>
        <v>152.1875</v>
      </c>
      <c r="F83" s="4">
        <f t="shared" si="3"/>
        <v>0.40625</v>
      </c>
      <c r="G83" s="13">
        <f t="shared" si="77"/>
        <v>0.3004626063</v>
      </c>
      <c r="H83" s="4">
        <f t="shared" si="5"/>
        <v>0.01473151621</v>
      </c>
      <c r="J83" s="2">
        <v>29.5</v>
      </c>
      <c r="K83" s="4">
        <f t="shared" si="6"/>
        <v>88.5</v>
      </c>
      <c r="L83" s="4">
        <f t="shared" si="7"/>
        <v>-0.24</v>
      </c>
      <c r="M83" s="2">
        <v>150.625</v>
      </c>
      <c r="N83" s="2">
        <v>153.375</v>
      </c>
      <c r="O83" s="4">
        <f t="shared" si="8"/>
        <v>2.75</v>
      </c>
      <c r="P83" s="13">
        <f t="shared" si="9"/>
        <v>0.7900085285</v>
      </c>
      <c r="Q83" s="4">
        <f t="shared" si="10"/>
        <v>0.006326216723</v>
      </c>
      <c r="S83" s="2">
        <v>29.5</v>
      </c>
      <c r="T83" s="29">
        <f t="shared" si="11"/>
        <v>88.5</v>
      </c>
      <c r="U83" s="29">
        <f t="shared" si="12"/>
        <v>-0.3</v>
      </c>
      <c r="V83" s="4">
        <f>150+13/16</f>
        <v>150.8125</v>
      </c>
      <c r="W83" s="2">
        <v>153.125</v>
      </c>
      <c r="X83" s="4">
        <f t="shared" si="13"/>
        <v>2.3125</v>
      </c>
      <c r="Y83" s="13">
        <f t="shared" si="14"/>
        <v>0.7168604389</v>
      </c>
      <c r="AA83" s="2">
        <v>29.5</v>
      </c>
      <c r="AB83" s="29">
        <f t="shared" si="15"/>
        <v>88.5</v>
      </c>
      <c r="AC83" s="29">
        <f t="shared" si="16"/>
        <v>-0.3</v>
      </c>
      <c r="AD83" s="4">
        <f>150+13/16</f>
        <v>150.8125</v>
      </c>
      <c r="AE83" s="4">
        <f>153.125</f>
        <v>153.125</v>
      </c>
      <c r="AF83" s="4">
        <f t="shared" si="17"/>
        <v>2.3125</v>
      </c>
      <c r="AG83" s="13">
        <f t="shared" si="18"/>
        <v>0.7168604389</v>
      </c>
      <c r="AH83" s="4">
        <f t="shared" si="19"/>
        <v>0.01051017922</v>
      </c>
      <c r="AJ83" s="2">
        <v>29.5</v>
      </c>
      <c r="AK83" s="29">
        <f t="shared" si="20"/>
        <v>88.5</v>
      </c>
      <c r="AL83" s="29">
        <f t="shared" si="21"/>
        <v>-0.3</v>
      </c>
      <c r="AM83" s="4">
        <f>150.75-1/32</f>
        <v>150.71875</v>
      </c>
      <c r="AN83" s="2">
        <v>153.25</v>
      </c>
      <c r="AO83" s="4">
        <f t="shared" si="22"/>
        <v>2.53125</v>
      </c>
      <c r="AP83" s="13">
        <f t="shared" si="23"/>
        <v>0.75</v>
      </c>
      <c r="AQ83" s="4">
        <f t="shared" si="24"/>
        <v>0.009892803601</v>
      </c>
      <c r="AR83" s="13"/>
      <c r="AS83" s="2">
        <v>29.5</v>
      </c>
      <c r="AT83" s="29">
        <f t="shared" si="25"/>
        <v>88.5</v>
      </c>
      <c r="AU83" s="29">
        <f t="shared" si="26"/>
        <v>-0.36</v>
      </c>
      <c r="AV83" s="4">
        <f t="shared" si="101"/>
        <v>150.6875</v>
      </c>
      <c r="AW83" s="4">
        <f t="shared" si="102"/>
        <v>153.28125</v>
      </c>
      <c r="AX83" s="4">
        <f t="shared" si="27"/>
        <v>2.59375</v>
      </c>
      <c r="AY83" s="13">
        <f t="shared" si="28"/>
        <v>0.7592027983</v>
      </c>
      <c r="AZ83" s="4">
        <f t="shared" si="29"/>
        <v>0.01188856548</v>
      </c>
      <c r="BA83" s="13"/>
      <c r="BB83" s="2">
        <v>29.5</v>
      </c>
      <c r="BC83" s="29">
        <f t="shared" si="30"/>
        <v>88.5</v>
      </c>
      <c r="BD83" s="29">
        <f t="shared" si="31"/>
        <v>-0.27</v>
      </c>
      <c r="BE83" s="4">
        <f t="shared" ref="BE83:BE84" si="103">150.625</f>
        <v>150.625</v>
      </c>
      <c r="BF83" s="4">
        <f>153.375-1/32</f>
        <v>153.34375</v>
      </c>
      <c r="BG83" s="4">
        <f t="shared" si="32"/>
        <v>2.71875</v>
      </c>
      <c r="BH83" s="13">
        <f t="shared" si="33"/>
        <v>0.7772815878</v>
      </c>
      <c r="BI83" s="4">
        <f t="shared" si="34"/>
        <v>0.008207786354</v>
      </c>
      <c r="BJ83" s="13"/>
      <c r="BK83" s="2">
        <v>29.5</v>
      </c>
      <c r="BL83" s="29">
        <f t="shared" si="35"/>
        <v>88.5</v>
      </c>
      <c r="BM83" s="29">
        <f t="shared" si="36"/>
        <v>-0.3</v>
      </c>
      <c r="BN83" s="4">
        <f t="shared" ref="BN83:BN85" si="104">150+9/16</f>
        <v>150.5625</v>
      </c>
      <c r="BO83" s="4">
        <f t="shared" ref="BO83:BO85" si="105">153.375+1/32</f>
        <v>153.40625</v>
      </c>
      <c r="BP83" s="4">
        <f t="shared" si="37"/>
        <v>2.84375</v>
      </c>
      <c r="BQ83" s="13">
        <f t="shared" si="38"/>
        <v>0.7949493345</v>
      </c>
      <c r="BR83" s="4">
        <f t="shared" si="39"/>
        <v>0.008886721392</v>
      </c>
      <c r="BS83" s="13"/>
      <c r="BT83" s="27">
        <v>29.5</v>
      </c>
      <c r="BU83" s="29">
        <f t="shared" si="40"/>
        <v>88.5</v>
      </c>
      <c r="BV83" s="29">
        <f t="shared" si="41"/>
        <v>-0.36</v>
      </c>
      <c r="BW83" s="34">
        <v>150.5</v>
      </c>
      <c r="BX83" s="15">
        <f t="shared" ref="BX83:BX84" si="106">153.5-1/32</f>
        <v>153.46875</v>
      </c>
      <c r="BY83" s="29">
        <f t="shared" si="42"/>
        <v>2.96875</v>
      </c>
      <c r="BZ83" s="25">
        <f t="shared" si="43"/>
        <v>0.8122328621</v>
      </c>
      <c r="CA83" s="4">
        <f t="shared" si="44"/>
        <v>0.01008255454</v>
      </c>
      <c r="CB83" s="25"/>
      <c r="CC83" s="2">
        <v>14.5</v>
      </c>
      <c r="CD83" s="29">
        <f t="shared" si="45"/>
        <v>43.5</v>
      </c>
      <c r="CE83" s="29">
        <f t="shared" si="46"/>
        <v>0.63</v>
      </c>
      <c r="CF83" s="4">
        <f>150.125+1/32</f>
        <v>150.15625</v>
      </c>
      <c r="CG83" s="4">
        <f>153+13/16</f>
        <v>153.8125</v>
      </c>
      <c r="CH83" s="4">
        <f t="shared" si="47"/>
        <v>3.65625</v>
      </c>
      <c r="CI83" s="13">
        <f t="shared" si="48"/>
        <v>0.9013878189</v>
      </c>
      <c r="CK83" s="13"/>
    </row>
    <row r="84">
      <c r="A84" s="2">
        <v>30.0</v>
      </c>
      <c r="B84" s="4">
        <f t="shared" si="1"/>
        <v>90</v>
      </c>
      <c r="C84" s="4">
        <f t="shared" si="2"/>
        <v>-0.39</v>
      </c>
      <c r="D84" s="4">
        <f t="shared" ref="D84:D85" si="107">151.875</f>
        <v>151.875</v>
      </c>
      <c r="E84" s="4">
        <f t="shared" ref="E84:E85" si="108">152+1/16</f>
        <v>152.0625</v>
      </c>
      <c r="F84" s="4">
        <f t="shared" si="3"/>
        <v>0.1875</v>
      </c>
      <c r="G84" s="13">
        <f t="shared" si="77"/>
        <v>0.2041241452</v>
      </c>
      <c r="H84" s="4">
        <f t="shared" si="5"/>
        <v>0.01310279331</v>
      </c>
      <c r="J84" s="2">
        <v>30.0</v>
      </c>
      <c r="K84" s="4">
        <f t="shared" si="6"/>
        <v>90</v>
      </c>
      <c r="L84" s="4">
        <f t="shared" si="7"/>
        <v>-0.27</v>
      </c>
      <c r="M84" s="4">
        <f>150.875-1/32</f>
        <v>150.84375</v>
      </c>
      <c r="N84" s="2">
        <v>153.125</v>
      </c>
      <c r="O84" s="4">
        <f t="shared" si="8"/>
        <v>2.28125</v>
      </c>
      <c r="P84" s="13">
        <f t="shared" si="9"/>
        <v>0.7195349168</v>
      </c>
      <c r="Q84" s="4">
        <f t="shared" si="10"/>
        <v>0.008887754706</v>
      </c>
      <c r="S84" s="2">
        <v>30.0</v>
      </c>
      <c r="T84" s="29">
        <f t="shared" si="11"/>
        <v>90</v>
      </c>
      <c r="U84" s="29">
        <f t="shared" si="12"/>
        <v>-0.33</v>
      </c>
      <c r="V84" s="4">
        <f>150.875</f>
        <v>150.875</v>
      </c>
      <c r="W84" s="4">
        <f>153+1/16</f>
        <v>153.0625</v>
      </c>
      <c r="X84" s="4">
        <f t="shared" si="13"/>
        <v>2.1875</v>
      </c>
      <c r="Y84" s="13">
        <f t="shared" si="14"/>
        <v>0.6972166888</v>
      </c>
      <c r="AA84" s="2">
        <v>30.0</v>
      </c>
      <c r="AB84" s="29">
        <f t="shared" si="15"/>
        <v>90</v>
      </c>
      <c r="AC84" s="29">
        <f t="shared" si="16"/>
        <v>-0.33</v>
      </c>
      <c r="AD84" s="4">
        <f>150.875</f>
        <v>150.875</v>
      </c>
      <c r="AE84" s="4">
        <f>153+1/16</f>
        <v>153.0625</v>
      </c>
      <c r="AF84" s="4">
        <f t="shared" si="17"/>
        <v>2.1875</v>
      </c>
      <c r="AG84" s="13">
        <f t="shared" si="18"/>
        <v>0.6972166888</v>
      </c>
      <c r="AH84" s="4">
        <f t="shared" si="19"/>
        <v>0.01230464192</v>
      </c>
      <c r="AJ84" s="2">
        <v>30.0</v>
      </c>
      <c r="AK84" s="29">
        <f t="shared" si="20"/>
        <v>90</v>
      </c>
      <c r="AL84" s="29">
        <f t="shared" si="21"/>
        <v>-0.33</v>
      </c>
      <c r="AM84" s="4">
        <f t="shared" ref="AM84:AM87" si="109">150.75</f>
        <v>150.75</v>
      </c>
      <c r="AN84" s="4">
        <f t="shared" ref="AN84:AN87" si="110">153.25-1/32</f>
        <v>153.21875</v>
      </c>
      <c r="AO84" s="4">
        <f t="shared" si="22"/>
        <v>2.46875</v>
      </c>
      <c r="AP84" s="13">
        <f t="shared" si="23"/>
        <v>0.7406828681</v>
      </c>
      <c r="AQ84" s="4">
        <f t="shared" si="24"/>
        <v>0.01127520869</v>
      </c>
      <c r="AR84" s="13"/>
      <c r="AS84" s="2">
        <v>30.0</v>
      </c>
      <c r="AT84" s="29">
        <f t="shared" si="25"/>
        <v>90</v>
      </c>
      <c r="AU84" s="29">
        <f t="shared" si="26"/>
        <v>-0.39</v>
      </c>
      <c r="AV84" s="4">
        <f t="shared" si="101"/>
        <v>150.6875</v>
      </c>
      <c r="AW84" s="4">
        <f t="shared" ref="AW84:AW85" si="111">153+5/16</f>
        <v>153.3125</v>
      </c>
      <c r="AX84" s="4">
        <f t="shared" si="27"/>
        <v>2.625</v>
      </c>
      <c r="AY84" s="13">
        <f t="shared" si="28"/>
        <v>0.7637626158</v>
      </c>
      <c r="AZ84" s="4">
        <f t="shared" si="29"/>
        <v>0.01283470292</v>
      </c>
      <c r="BA84" s="13"/>
      <c r="BB84" s="2">
        <v>30.0</v>
      </c>
      <c r="BC84" s="29">
        <f t="shared" si="30"/>
        <v>90</v>
      </c>
      <c r="BD84" s="29">
        <f t="shared" si="31"/>
        <v>-0.3</v>
      </c>
      <c r="BE84" s="4">
        <f t="shared" si="103"/>
        <v>150.625</v>
      </c>
      <c r="BF84" s="4">
        <f t="shared" ref="BF84:BF86" si="112">153.375</f>
        <v>153.375</v>
      </c>
      <c r="BG84" s="4">
        <f t="shared" si="32"/>
        <v>2.75</v>
      </c>
      <c r="BH84" s="13">
        <f t="shared" si="33"/>
        <v>0.78173596</v>
      </c>
      <c r="BI84" s="4">
        <f t="shared" si="34"/>
        <v>0.009229542116</v>
      </c>
      <c r="BJ84" s="13"/>
      <c r="BK84" s="2">
        <v>30.0</v>
      </c>
      <c r="BL84" s="29">
        <f t="shared" si="35"/>
        <v>90</v>
      </c>
      <c r="BM84" s="29">
        <f t="shared" si="36"/>
        <v>-0.33</v>
      </c>
      <c r="BN84" s="4">
        <f t="shared" si="104"/>
        <v>150.5625</v>
      </c>
      <c r="BO84" s="4">
        <f t="shared" si="105"/>
        <v>153.40625</v>
      </c>
      <c r="BP84" s="4">
        <f t="shared" si="37"/>
        <v>2.84375</v>
      </c>
      <c r="BQ84" s="13">
        <f t="shared" si="38"/>
        <v>0.7949493345</v>
      </c>
      <c r="BR84" s="4">
        <f t="shared" si="39"/>
        <v>0.009678594841</v>
      </c>
      <c r="BS84" s="13"/>
      <c r="BT84" s="27">
        <v>30.0</v>
      </c>
      <c r="BU84" s="29">
        <f t="shared" si="40"/>
        <v>90</v>
      </c>
      <c r="BV84" s="29">
        <f t="shared" si="41"/>
        <v>-0.39</v>
      </c>
      <c r="BW84" s="15">
        <f>150.5</f>
        <v>150.5</v>
      </c>
      <c r="BX84" s="15">
        <f t="shared" si="106"/>
        <v>153.46875</v>
      </c>
      <c r="BY84" s="29">
        <f t="shared" si="42"/>
        <v>2.96875</v>
      </c>
      <c r="BZ84" s="25">
        <f t="shared" si="43"/>
        <v>0.8122328621</v>
      </c>
      <c r="CA84" s="4">
        <f t="shared" si="44"/>
        <v>0.01078034188</v>
      </c>
      <c r="CB84" s="25"/>
      <c r="CC84" s="2">
        <v>15.0</v>
      </c>
      <c r="CD84" s="29">
        <f t="shared" si="45"/>
        <v>45</v>
      </c>
      <c r="CE84" s="29">
        <f t="shared" si="46"/>
        <v>0.6</v>
      </c>
      <c r="CF84" s="4">
        <f>150+3/16</f>
        <v>150.1875</v>
      </c>
      <c r="CG84" s="4">
        <f>153.75+1/32</f>
        <v>153.78125</v>
      </c>
      <c r="CH84" s="4">
        <f t="shared" si="47"/>
        <v>3.59375</v>
      </c>
      <c r="CI84" s="13">
        <f t="shared" si="48"/>
        <v>0.8936504412</v>
      </c>
      <c r="CK84" s="13"/>
    </row>
    <row r="85">
      <c r="A85" s="2">
        <v>30.5</v>
      </c>
      <c r="B85" s="4">
        <f t="shared" si="1"/>
        <v>91.5</v>
      </c>
      <c r="C85" s="4">
        <f t="shared" si="2"/>
        <v>-0.42</v>
      </c>
      <c r="D85" s="4">
        <f t="shared" si="107"/>
        <v>151.875</v>
      </c>
      <c r="E85" s="4">
        <f t="shared" si="108"/>
        <v>152.0625</v>
      </c>
      <c r="F85" s="4">
        <f t="shared" si="3"/>
        <v>0.1875</v>
      </c>
      <c r="G85" s="13">
        <f t="shared" si="77"/>
        <v>0.2041241452</v>
      </c>
      <c r="H85" s="4">
        <f t="shared" si="5"/>
        <v>0.01240211787</v>
      </c>
      <c r="J85" s="2">
        <v>30.5</v>
      </c>
      <c r="K85" s="4">
        <f t="shared" si="6"/>
        <v>91.5</v>
      </c>
      <c r="L85" s="4">
        <f t="shared" si="7"/>
        <v>-0.3</v>
      </c>
      <c r="M85" s="4">
        <f>151+1/16</f>
        <v>151.0625</v>
      </c>
      <c r="N85" s="4">
        <f>153-1/16</f>
        <v>152.9375</v>
      </c>
      <c r="O85" s="4">
        <f t="shared" si="8"/>
        <v>1.875</v>
      </c>
      <c r="P85" s="13">
        <f t="shared" si="9"/>
        <v>0.6523280731</v>
      </c>
      <c r="Q85" s="4">
        <f t="shared" si="10"/>
        <v>0.0115478073</v>
      </c>
      <c r="S85" s="2">
        <v>30.5</v>
      </c>
      <c r="T85" s="29">
        <f t="shared" si="11"/>
        <v>91.5</v>
      </c>
      <c r="U85" s="29">
        <f t="shared" si="12"/>
        <v>-0.36</v>
      </c>
      <c r="V85" s="4">
        <f t="shared" ref="V85:V87" si="113">151-1/16</f>
        <v>150.9375</v>
      </c>
      <c r="W85" s="4">
        <f t="shared" ref="W85:W87" si="114">153+1/32</f>
        <v>153.03125</v>
      </c>
      <c r="X85" s="4">
        <f t="shared" si="13"/>
        <v>2.09375</v>
      </c>
      <c r="Y85" s="13">
        <f t="shared" si="14"/>
        <v>0.682112731</v>
      </c>
      <c r="AA85" s="2">
        <v>30.5</v>
      </c>
      <c r="AB85" s="29">
        <f t="shared" si="15"/>
        <v>91.5</v>
      </c>
      <c r="AC85" s="29">
        <f t="shared" si="16"/>
        <v>-0.36</v>
      </c>
      <c r="AD85" s="4">
        <f t="shared" ref="AD85:AD87" si="115">151-1/16</f>
        <v>150.9375</v>
      </c>
      <c r="AE85" s="4">
        <f>153+1/32</f>
        <v>153.03125</v>
      </c>
      <c r="AF85" s="4">
        <f t="shared" si="17"/>
        <v>2.09375</v>
      </c>
      <c r="AG85" s="13">
        <f t="shared" si="18"/>
        <v>0.682112731</v>
      </c>
      <c r="AH85" s="4">
        <f t="shared" si="19"/>
        <v>0.01392279318</v>
      </c>
      <c r="AJ85" s="2">
        <v>30.5</v>
      </c>
      <c r="AK85" s="29">
        <f t="shared" si="20"/>
        <v>91.5</v>
      </c>
      <c r="AL85" s="29">
        <f t="shared" si="21"/>
        <v>-0.36</v>
      </c>
      <c r="AM85" s="4">
        <f t="shared" si="109"/>
        <v>150.75</v>
      </c>
      <c r="AN85" s="4">
        <f t="shared" si="110"/>
        <v>153.21875</v>
      </c>
      <c r="AO85" s="4">
        <f t="shared" si="22"/>
        <v>2.46875</v>
      </c>
      <c r="AP85" s="13">
        <f t="shared" si="23"/>
        <v>0.7406828681</v>
      </c>
      <c r="AQ85" s="4">
        <f t="shared" si="24"/>
        <v>0.01249061227</v>
      </c>
      <c r="AR85" s="13"/>
      <c r="AS85" s="2">
        <v>30.5</v>
      </c>
      <c r="AT85" s="29">
        <f t="shared" si="25"/>
        <v>91.5</v>
      </c>
      <c r="AU85" s="29">
        <f t="shared" si="26"/>
        <v>-0.42</v>
      </c>
      <c r="AV85" s="4">
        <f t="shared" ref="AV85:AV86" si="116">150.625</f>
        <v>150.625</v>
      </c>
      <c r="AW85" s="4">
        <f t="shared" si="111"/>
        <v>153.3125</v>
      </c>
      <c r="AX85" s="4">
        <f t="shared" si="27"/>
        <v>2.6875</v>
      </c>
      <c r="AY85" s="13">
        <f t="shared" si="28"/>
        <v>0.7728015413</v>
      </c>
      <c r="AZ85" s="4">
        <f t="shared" si="29"/>
        <v>0.01358211671</v>
      </c>
      <c r="BA85" s="13"/>
      <c r="BB85" s="2">
        <v>30.5</v>
      </c>
      <c r="BC85" s="29">
        <f t="shared" si="30"/>
        <v>91.5</v>
      </c>
      <c r="BD85" s="29">
        <f t="shared" si="31"/>
        <v>-0.33</v>
      </c>
      <c r="BE85" s="4">
        <f>150.625-1/32</f>
        <v>150.59375</v>
      </c>
      <c r="BF85" s="4">
        <f t="shared" si="112"/>
        <v>153.375</v>
      </c>
      <c r="BG85" s="4">
        <f t="shared" si="32"/>
        <v>2.78125</v>
      </c>
      <c r="BH85" s="13">
        <f t="shared" si="33"/>
        <v>0.7861650943</v>
      </c>
      <c r="BI85" s="4">
        <f t="shared" si="34"/>
        <v>0.0100528077</v>
      </c>
      <c r="BJ85" s="13"/>
      <c r="BK85" s="2">
        <v>30.5</v>
      </c>
      <c r="BL85" s="29">
        <f t="shared" si="35"/>
        <v>91.5</v>
      </c>
      <c r="BM85" s="29">
        <f t="shared" si="36"/>
        <v>-0.36</v>
      </c>
      <c r="BN85" s="4">
        <f t="shared" si="104"/>
        <v>150.5625</v>
      </c>
      <c r="BO85" s="4">
        <f t="shared" si="105"/>
        <v>153.40625</v>
      </c>
      <c r="BP85" s="4">
        <f t="shared" si="37"/>
        <v>2.84375</v>
      </c>
      <c r="BQ85" s="13">
        <f t="shared" si="38"/>
        <v>0.7949493345</v>
      </c>
      <c r="BR85" s="4">
        <f t="shared" si="39"/>
        <v>0.01060036578</v>
      </c>
      <c r="BS85" s="13"/>
      <c r="BT85" s="27">
        <v>30.5</v>
      </c>
      <c r="BU85" s="29">
        <f t="shared" si="40"/>
        <v>91.5</v>
      </c>
      <c r="BV85" s="29">
        <f t="shared" si="41"/>
        <v>-0.42</v>
      </c>
      <c r="BW85" s="15">
        <f t="shared" ref="BW85:BW86" si="117">150+7/16</f>
        <v>150.4375</v>
      </c>
      <c r="BX85" s="15">
        <f>153.5</f>
        <v>153.5</v>
      </c>
      <c r="BY85" s="29">
        <f t="shared" si="42"/>
        <v>3.0625</v>
      </c>
      <c r="BZ85" s="25">
        <f t="shared" si="43"/>
        <v>0.8249579114</v>
      </c>
      <c r="CA85" s="4">
        <f t="shared" si="44"/>
        <v>0.01132181037</v>
      </c>
      <c r="CB85" s="25"/>
      <c r="CC85" s="2">
        <v>15.5</v>
      </c>
      <c r="CD85" s="29">
        <f t="shared" si="45"/>
        <v>46.5</v>
      </c>
      <c r="CE85" s="29">
        <f t="shared" si="46"/>
        <v>0.57</v>
      </c>
      <c r="CF85" s="2">
        <v>150.25</v>
      </c>
      <c r="CG85" s="4">
        <f>153.75-1/32</f>
        <v>153.71875</v>
      </c>
      <c r="CH85" s="4">
        <f t="shared" si="47"/>
        <v>3.46875</v>
      </c>
      <c r="CI85" s="13">
        <f t="shared" si="48"/>
        <v>0.8779711461</v>
      </c>
      <c r="CK85" s="13"/>
    </row>
    <row r="86">
      <c r="A86" s="2">
        <v>31.0</v>
      </c>
      <c r="B86" s="4">
        <f t="shared" si="1"/>
        <v>93</v>
      </c>
      <c r="C86" s="4">
        <f t="shared" si="2"/>
        <v>-0.45</v>
      </c>
      <c r="D86" s="4">
        <f>151.75+1/16</f>
        <v>151.8125</v>
      </c>
      <c r="E86" s="4">
        <f>152.125+1/32</f>
        <v>152.15625</v>
      </c>
      <c r="F86" s="4">
        <f t="shared" si="3"/>
        <v>0.34375</v>
      </c>
      <c r="G86" s="13">
        <f t="shared" si="77"/>
        <v>0.2763853992</v>
      </c>
      <c r="H86" s="4">
        <f t="shared" si="5"/>
        <v>0.01491287995</v>
      </c>
      <c r="J86" s="2">
        <v>31.0</v>
      </c>
      <c r="K86" s="4">
        <f t="shared" si="6"/>
        <v>93</v>
      </c>
      <c r="L86" s="4">
        <f t="shared" si="7"/>
        <v>-0.33</v>
      </c>
      <c r="M86" s="4">
        <f>151+3/16</f>
        <v>151.1875</v>
      </c>
      <c r="N86" s="4">
        <f>152+13/16</f>
        <v>152.8125</v>
      </c>
      <c r="O86" s="4">
        <f t="shared" si="8"/>
        <v>1.625</v>
      </c>
      <c r="P86" s="13">
        <f t="shared" si="9"/>
        <v>0.6072843866</v>
      </c>
      <c r="Q86" s="4">
        <f t="shared" si="10"/>
        <v>0.01382997265</v>
      </c>
      <c r="S86" s="2">
        <v>31.0</v>
      </c>
      <c r="T86" s="29">
        <f t="shared" si="11"/>
        <v>93</v>
      </c>
      <c r="U86" s="29">
        <f t="shared" si="12"/>
        <v>-0.39</v>
      </c>
      <c r="V86" s="4">
        <f t="shared" si="113"/>
        <v>150.9375</v>
      </c>
      <c r="W86" s="4">
        <f t="shared" si="114"/>
        <v>153.03125</v>
      </c>
      <c r="X86" s="4">
        <f t="shared" si="13"/>
        <v>2.09375</v>
      </c>
      <c r="Y86" s="13">
        <f t="shared" si="14"/>
        <v>0.682112731</v>
      </c>
      <c r="AA86" s="2">
        <v>31.0</v>
      </c>
      <c r="AB86" s="29">
        <f t="shared" si="15"/>
        <v>93</v>
      </c>
      <c r="AC86" s="29">
        <f t="shared" si="16"/>
        <v>-0.39</v>
      </c>
      <c r="AD86" s="4">
        <f t="shared" si="115"/>
        <v>150.9375</v>
      </c>
      <c r="AE86" s="2">
        <v>153.0</v>
      </c>
      <c r="AF86" s="4">
        <f t="shared" si="17"/>
        <v>2.0625</v>
      </c>
      <c r="AG86" s="13">
        <f t="shared" si="18"/>
        <v>0.6770032004</v>
      </c>
      <c r="AH86" s="4">
        <f t="shared" si="19"/>
        <v>0.01539460492</v>
      </c>
      <c r="AJ86" s="2">
        <v>31.0</v>
      </c>
      <c r="AK86" s="29">
        <f t="shared" si="20"/>
        <v>93</v>
      </c>
      <c r="AL86" s="29">
        <f t="shared" si="21"/>
        <v>-0.39</v>
      </c>
      <c r="AM86" s="4">
        <f t="shared" si="109"/>
        <v>150.75</v>
      </c>
      <c r="AN86" s="4">
        <f t="shared" si="110"/>
        <v>153.21875</v>
      </c>
      <c r="AO86" s="4">
        <f t="shared" si="22"/>
        <v>2.46875</v>
      </c>
      <c r="AP86" s="13">
        <f t="shared" si="23"/>
        <v>0.7406828681</v>
      </c>
      <c r="AQ86" s="4">
        <f t="shared" si="24"/>
        <v>0.01357675247</v>
      </c>
      <c r="AR86" s="13"/>
      <c r="AS86" s="2">
        <v>31.0</v>
      </c>
      <c r="AT86" s="29">
        <f t="shared" si="25"/>
        <v>93</v>
      </c>
      <c r="AU86" s="29">
        <f t="shared" si="26"/>
        <v>-0.45</v>
      </c>
      <c r="AV86" s="4">
        <f t="shared" si="116"/>
        <v>150.625</v>
      </c>
      <c r="AW86" s="4">
        <f>153.375-1/32</f>
        <v>153.34375</v>
      </c>
      <c r="AX86" s="4">
        <f t="shared" si="27"/>
        <v>2.71875</v>
      </c>
      <c r="AY86" s="13">
        <f t="shared" si="28"/>
        <v>0.7772815878</v>
      </c>
      <c r="AZ86" s="4">
        <f t="shared" si="29"/>
        <v>0.01429220722</v>
      </c>
      <c r="BA86" s="13"/>
      <c r="BB86" s="2">
        <v>31.0</v>
      </c>
      <c r="BC86" s="29">
        <f t="shared" si="30"/>
        <v>93</v>
      </c>
      <c r="BD86" s="29">
        <f t="shared" si="31"/>
        <v>-0.36</v>
      </c>
      <c r="BE86" s="4">
        <f t="shared" ref="BE86:BE87" si="118">150+9/16</f>
        <v>150.5625</v>
      </c>
      <c r="BF86" s="4">
        <f t="shared" si="112"/>
        <v>153.375</v>
      </c>
      <c r="BG86" s="4">
        <f t="shared" si="32"/>
        <v>2.8125</v>
      </c>
      <c r="BH86" s="13">
        <f t="shared" si="33"/>
        <v>0.790569415</v>
      </c>
      <c r="BI86" s="4">
        <f t="shared" si="34"/>
        <v>0.01084614166</v>
      </c>
      <c r="BJ86" s="13"/>
      <c r="BK86" s="2">
        <v>31.0</v>
      </c>
      <c r="BL86" s="29">
        <f t="shared" si="35"/>
        <v>93</v>
      </c>
      <c r="BM86" s="29">
        <f t="shared" si="36"/>
        <v>-0.39</v>
      </c>
      <c r="BN86" s="4">
        <f>150.5+1/32</f>
        <v>150.53125</v>
      </c>
      <c r="BO86" s="4">
        <f t="shared" ref="BO86:BO87" si="119">153+7/16</f>
        <v>153.4375</v>
      </c>
      <c r="BP86" s="4">
        <f t="shared" si="37"/>
        <v>2.90625</v>
      </c>
      <c r="BQ86" s="13">
        <f t="shared" si="38"/>
        <v>0.8036375634</v>
      </c>
      <c r="BR86" s="4">
        <f t="shared" si="39"/>
        <v>0.01133097796</v>
      </c>
      <c r="BS86" s="13"/>
      <c r="BT86" s="27">
        <v>31.0</v>
      </c>
      <c r="BU86" s="29">
        <f t="shared" si="40"/>
        <v>93</v>
      </c>
      <c r="BV86" s="29">
        <f t="shared" si="41"/>
        <v>-0.45</v>
      </c>
      <c r="BW86" s="15">
        <f t="shared" si="117"/>
        <v>150.4375</v>
      </c>
      <c r="BX86" s="15">
        <f t="shared" ref="BX86:BX87" si="120">153+9/16</f>
        <v>153.5625</v>
      </c>
      <c r="BY86" s="29">
        <f t="shared" si="42"/>
        <v>3.125</v>
      </c>
      <c r="BZ86" s="25">
        <f t="shared" si="43"/>
        <v>0.8333333333</v>
      </c>
      <c r="CA86" s="4">
        <f t="shared" si="44"/>
        <v>0.01160651882</v>
      </c>
      <c r="CB86" s="25"/>
      <c r="CC86" s="2">
        <v>16.0</v>
      </c>
      <c r="CD86" s="29">
        <f t="shared" si="45"/>
        <v>48</v>
      </c>
      <c r="CE86" s="29">
        <f t="shared" si="46"/>
        <v>0.54</v>
      </c>
      <c r="CF86" s="4">
        <f>150+5/16</f>
        <v>150.3125</v>
      </c>
      <c r="CG86" s="4">
        <f>153+11/16</f>
        <v>153.6875</v>
      </c>
      <c r="CH86" s="4">
        <f t="shared" si="47"/>
        <v>3.375</v>
      </c>
      <c r="CI86" s="13">
        <f t="shared" si="48"/>
        <v>0.8660254038</v>
      </c>
      <c r="CK86" s="13"/>
    </row>
    <row r="87">
      <c r="A87" s="2">
        <v>31.5</v>
      </c>
      <c r="B87" s="4">
        <f t="shared" si="1"/>
        <v>94.5</v>
      </c>
      <c r="C87" s="4">
        <f t="shared" si="2"/>
        <v>-0.48</v>
      </c>
      <c r="D87" s="4">
        <f>151+5/8</f>
        <v>151.625</v>
      </c>
      <c r="E87" s="4">
        <f>152+5/16</f>
        <v>152.3125</v>
      </c>
      <c r="F87" s="4">
        <f t="shared" si="3"/>
        <v>0.6875</v>
      </c>
      <c r="G87" s="13">
        <f t="shared" si="77"/>
        <v>0.39086798</v>
      </c>
      <c r="H87" s="4">
        <f t="shared" si="5"/>
        <v>0.01925309916</v>
      </c>
      <c r="J87" s="2">
        <v>31.5</v>
      </c>
      <c r="K87" s="4">
        <f t="shared" si="6"/>
        <v>94.5</v>
      </c>
      <c r="L87" s="4">
        <f t="shared" si="7"/>
        <v>-0.36</v>
      </c>
      <c r="M87" s="4">
        <f>151.25</f>
        <v>151.25</v>
      </c>
      <c r="N87" s="4">
        <f>152.75-1/16</f>
        <v>152.6875</v>
      </c>
      <c r="O87" s="4">
        <f t="shared" si="8"/>
        <v>1.4375</v>
      </c>
      <c r="P87" s="13">
        <f t="shared" si="9"/>
        <v>0.5711752225</v>
      </c>
      <c r="Q87" s="4">
        <f t="shared" si="10"/>
        <v>0.01572788016</v>
      </c>
      <c r="S87" s="2">
        <v>31.5</v>
      </c>
      <c r="T87" s="29">
        <f t="shared" si="11"/>
        <v>94.5</v>
      </c>
      <c r="U87" s="29">
        <f t="shared" si="12"/>
        <v>-0.42</v>
      </c>
      <c r="V87" s="4">
        <f t="shared" si="113"/>
        <v>150.9375</v>
      </c>
      <c r="W87" s="4">
        <f t="shared" si="114"/>
        <v>153.03125</v>
      </c>
      <c r="X87" s="4">
        <f t="shared" si="13"/>
        <v>2.09375</v>
      </c>
      <c r="Y87" s="13">
        <f t="shared" si="14"/>
        <v>0.682112731</v>
      </c>
      <c r="AA87" s="2">
        <v>31.5</v>
      </c>
      <c r="AB87" s="29">
        <f t="shared" si="15"/>
        <v>94.5</v>
      </c>
      <c r="AC87" s="29">
        <f t="shared" si="16"/>
        <v>-0.42</v>
      </c>
      <c r="AD87" s="4">
        <f t="shared" si="115"/>
        <v>150.9375</v>
      </c>
      <c r="AE87" s="2">
        <v>153.0</v>
      </c>
      <c r="AF87" s="4">
        <f t="shared" si="17"/>
        <v>2.0625</v>
      </c>
      <c r="AG87" s="13">
        <f t="shared" si="18"/>
        <v>0.6770032004</v>
      </c>
      <c r="AH87" s="4">
        <f t="shared" si="19"/>
        <v>0.01669341104</v>
      </c>
      <c r="AJ87" s="2">
        <v>31.5</v>
      </c>
      <c r="AK87" s="29">
        <f t="shared" si="20"/>
        <v>94.5</v>
      </c>
      <c r="AL87" s="29">
        <f t="shared" si="21"/>
        <v>-0.42</v>
      </c>
      <c r="AM87" s="4">
        <f t="shared" si="109"/>
        <v>150.75</v>
      </c>
      <c r="AN87" s="4">
        <f t="shared" si="110"/>
        <v>153.21875</v>
      </c>
      <c r="AO87" s="4">
        <f t="shared" si="22"/>
        <v>2.46875</v>
      </c>
      <c r="AP87" s="13">
        <f t="shared" si="23"/>
        <v>0.7406828681</v>
      </c>
      <c r="AQ87" s="4">
        <f t="shared" si="24"/>
        <v>0.01466289266</v>
      </c>
      <c r="AR87" s="13"/>
      <c r="AS87" s="2">
        <v>31.5</v>
      </c>
      <c r="AT87" s="29">
        <f t="shared" si="25"/>
        <v>94.5</v>
      </c>
      <c r="AU87" s="29">
        <f t="shared" si="26"/>
        <v>-0.48</v>
      </c>
      <c r="AV87" s="4">
        <f>150+9/16</f>
        <v>150.5625</v>
      </c>
      <c r="AW87" s="4">
        <f>153.375</f>
        <v>153.375</v>
      </c>
      <c r="AX87" s="4">
        <f t="shared" si="27"/>
        <v>2.8125</v>
      </c>
      <c r="AY87" s="13">
        <f t="shared" si="28"/>
        <v>0.790569415</v>
      </c>
      <c r="AZ87" s="4">
        <f t="shared" si="29"/>
        <v>0.01483224749</v>
      </c>
      <c r="BA87" s="13"/>
      <c r="BB87" s="2">
        <v>31.5</v>
      </c>
      <c r="BC87" s="29">
        <f t="shared" si="30"/>
        <v>94.5</v>
      </c>
      <c r="BD87" s="29">
        <f t="shared" si="31"/>
        <v>-0.39</v>
      </c>
      <c r="BE87" s="4">
        <f t="shared" si="118"/>
        <v>150.5625</v>
      </c>
      <c r="BF87" s="4">
        <f>153+3/8+1/32</f>
        <v>153.40625</v>
      </c>
      <c r="BG87" s="4">
        <f t="shared" si="32"/>
        <v>2.84375</v>
      </c>
      <c r="BH87" s="13">
        <f t="shared" si="33"/>
        <v>0.7949493345</v>
      </c>
      <c r="BI87" s="4">
        <f t="shared" si="34"/>
        <v>0.011609149</v>
      </c>
      <c r="BJ87" s="13"/>
      <c r="BK87" s="2">
        <v>31.5</v>
      </c>
      <c r="BL87" s="29">
        <f t="shared" si="35"/>
        <v>94.5</v>
      </c>
      <c r="BM87" s="29">
        <f t="shared" si="36"/>
        <v>-0.42</v>
      </c>
      <c r="BN87" s="2">
        <v>150.5</v>
      </c>
      <c r="BO87" s="4">
        <f t="shared" si="119"/>
        <v>153.4375</v>
      </c>
      <c r="BP87" s="4">
        <f t="shared" si="37"/>
        <v>2.9375</v>
      </c>
      <c r="BQ87" s="13">
        <f t="shared" si="38"/>
        <v>0.8079466429</v>
      </c>
      <c r="BR87" s="4">
        <f t="shared" si="39"/>
        <v>0.01194256716</v>
      </c>
      <c r="BS87" s="13"/>
      <c r="BT87" s="27">
        <v>31.5</v>
      </c>
      <c r="BU87" s="29">
        <f t="shared" si="40"/>
        <v>94.5</v>
      </c>
      <c r="BV87" s="29">
        <f t="shared" si="41"/>
        <v>-0.48</v>
      </c>
      <c r="BW87" s="15">
        <f>150.375</f>
        <v>150.375</v>
      </c>
      <c r="BX87" s="15">
        <f t="shared" si="120"/>
        <v>153.5625</v>
      </c>
      <c r="BY87" s="29">
        <f t="shared" si="42"/>
        <v>3.1875</v>
      </c>
      <c r="BZ87" s="25">
        <f t="shared" si="43"/>
        <v>0.8416254115</v>
      </c>
      <c r="CA87" s="4">
        <f t="shared" si="44"/>
        <v>0.01192047778</v>
      </c>
      <c r="CB87" s="25"/>
      <c r="CC87" s="2">
        <v>16.5</v>
      </c>
      <c r="CD87" s="29">
        <f t="shared" si="45"/>
        <v>49.5</v>
      </c>
      <c r="CE87" s="29">
        <f t="shared" si="46"/>
        <v>0.51</v>
      </c>
      <c r="CF87" s="4">
        <f>150.375-1/32</f>
        <v>150.34375</v>
      </c>
      <c r="CG87" s="4">
        <f>153.625</f>
        <v>153.625</v>
      </c>
      <c r="CH87" s="4">
        <f t="shared" si="47"/>
        <v>3.28125</v>
      </c>
      <c r="CI87" s="13">
        <f t="shared" si="48"/>
        <v>0.8539125638</v>
      </c>
      <c r="CK87" s="13"/>
    </row>
    <row r="88">
      <c r="A88" s="2">
        <v>32.0</v>
      </c>
      <c r="B88" s="4">
        <f t="shared" si="1"/>
        <v>96</v>
      </c>
      <c r="C88" s="4">
        <f t="shared" si="2"/>
        <v>-0.51</v>
      </c>
      <c r="D88" s="4">
        <f>151+5/16</f>
        <v>151.3125</v>
      </c>
      <c r="E88" s="4">
        <f>152+5/8+1/32</f>
        <v>152.65625</v>
      </c>
      <c r="F88" s="4">
        <f t="shared" si="3"/>
        <v>1.34375</v>
      </c>
      <c r="G88" s="13">
        <f t="shared" si="77"/>
        <v>0.5464532104</v>
      </c>
      <c r="H88" s="4">
        <f t="shared" si="5"/>
        <v>0.02268381644</v>
      </c>
      <c r="J88" s="2">
        <v>32.0</v>
      </c>
      <c r="K88" s="4">
        <f t="shared" si="6"/>
        <v>96</v>
      </c>
      <c r="L88" s="4">
        <f t="shared" si="7"/>
        <v>-0.39</v>
      </c>
      <c r="M88" s="4">
        <f>151.25+1/32</f>
        <v>151.28125</v>
      </c>
      <c r="N88" s="4">
        <f>152+11/16</f>
        <v>152.6875</v>
      </c>
      <c r="O88" s="4">
        <f t="shared" si="8"/>
        <v>1.40625</v>
      </c>
      <c r="P88" s="13">
        <f t="shared" si="9"/>
        <v>0.5649326829</v>
      </c>
      <c r="Q88" s="4">
        <f t="shared" si="10"/>
        <v>0.01734460104</v>
      </c>
      <c r="S88" s="2">
        <v>32.0</v>
      </c>
      <c r="T88" s="29">
        <f t="shared" si="11"/>
        <v>96</v>
      </c>
      <c r="U88" s="29">
        <f t="shared" si="12"/>
        <v>-0.45</v>
      </c>
      <c r="V88" s="4">
        <f>150.875</f>
        <v>150.875</v>
      </c>
      <c r="W88" s="2">
        <v>153.125</v>
      </c>
      <c r="X88" s="4">
        <f t="shared" si="13"/>
        <v>2.25</v>
      </c>
      <c r="Y88" s="13">
        <f t="shared" si="14"/>
        <v>0.7071067812</v>
      </c>
      <c r="AA88" s="2">
        <v>32.0</v>
      </c>
      <c r="AB88" s="29">
        <f t="shared" si="15"/>
        <v>96</v>
      </c>
      <c r="AC88" s="29">
        <f t="shared" si="16"/>
        <v>-0.45</v>
      </c>
      <c r="AD88" s="4">
        <f>150.875</f>
        <v>150.875</v>
      </c>
      <c r="AE88" s="4">
        <f>153+1/16</f>
        <v>153.0625</v>
      </c>
      <c r="AF88" s="4">
        <f t="shared" si="17"/>
        <v>2.1875</v>
      </c>
      <c r="AG88" s="13">
        <f t="shared" si="18"/>
        <v>0.6972166888</v>
      </c>
      <c r="AH88" s="4">
        <f t="shared" si="19"/>
        <v>0.01760914714</v>
      </c>
      <c r="AJ88" s="2">
        <v>32.0</v>
      </c>
      <c r="AK88" s="29">
        <f t="shared" si="20"/>
        <v>96</v>
      </c>
      <c r="AL88" s="29">
        <f t="shared" si="21"/>
        <v>-0.45</v>
      </c>
      <c r="AM88" s="4">
        <f t="shared" ref="AM88:AM89" si="121">150+11/16</f>
        <v>150.6875</v>
      </c>
      <c r="AN88" s="2">
        <v>153.25</v>
      </c>
      <c r="AO88" s="4">
        <f t="shared" si="22"/>
        <v>2.5625</v>
      </c>
      <c r="AP88" s="13">
        <f t="shared" si="23"/>
        <v>0.7546154282</v>
      </c>
      <c r="AQ88" s="4">
        <f t="shared" si="24"/>
        <v>0.01545636071</v>
      </c>
      <c r="AR88" s="13"/>
      <c r="AS88" s="2">
        <v>32.0</v>
      </c>
      <c r="AT88" s="29">
        <f t="shared" si="25"/>
        <v>96</v>
      </c>
      <c r="AU88" s="29">
        <f t="shared" si="26"/>
        <v>-0.51</v>
      </c>
      <c r="AV88" s="4">
        <f>150.5</f>
        <v>150.5</v>
      </c>
      <c r="AW88" s="4">
        <f>153+7/16</f>
        <v>153.4375</v>
      </c>
      <c r="AX88" s="4">
        <f t="shared" si="27"/>
        <v>2.9375</v>
      </c>
      <c r="AY88" s="13">
        <f t="shared" si="28"/>
        <v>0.8079466429</v>
      </c>
      <c r="AZ88" s="4">
        <f t="shared" si="29"/>
        <v>0.01494858759</v>
      </c>
      <c r="BA88" s="13"/>
      <c r="BB88" s="2">
        <v>32.0</v>
      </c>
      <c r="BC88" s="29">
        <f t="shared" si="30"/>
        <v>96</v>
      </c>
      <c r="BD88" s="29">
        <f t="shared" si="31"/>
        <v>-0.42</v>
      </c>
      <c r="BE88" s="4">
        <f>150.5+1/32</f>
        <v>150.53125</v>
      </c>
      <c r="BF88" s="4">
        <f>153+7/16</f>
        <v>153.4375</v>
      </c>
      <c r="BG88" s="4">
        <f t="shared" si="32"/>
        <v>2.90625</v>
      </c>
      <c r="BH88" s="13">
        <f t="shared" si="33"/>
        <v>0.8036375634</v>
      </c>
      <c r="BI88" s="4">
        <f t="shared" si="34"/>
        <v>0.01223804438</v>
      </c>
      <c r="BJ88" s="13"/>
      <c r="BK88" s="2">
        <v>32.0</v>
      </c>
      <c r="BL88" s="29">
        <f t="shared" si="35"/>
        <v>96</v>
      </c>
      <c r="BM88" s="29">
        <f t="shared" si="36"/>
        <v>-0.45</v>
      </c>
      <c r="BN88" s="4">
        <f>150.5-1/32</f>
        <v>150.46875</v>
      </c>
      <c r="BO88" s="4">
        <f>153.5</f>
        <v>153.5</v>
      </c>
      <c r="BP88" s="4">
        <f t="shared" si="37"/>
        <v>3.03125</v>
      </c>
      <c r="BQ88" s="13">
        <f t="shared" si="38"/>
        <v>0.8207381501</v>
      </c>
      <c r="BR88" s="4">
        <f t="shared" si="39"/>
        <v>0.01238209336</v>
      </c>
      <c r="BS88" s="13"/>
      <c r="BT88" s="27">
        <v>32.0</v>
      </c>
      <c r="BU88" s="29">
        <f t="shared" si="40"/>
        <v>96</v>
      </c>
      <c r="BV88" s="29">
        <f t="shared" si="41"/>
        <v>-0.51</v>
      </c>
      <c r="BW88" s="15">
        <f>150.375-1/32</f>
        <v>150.34375</v>
      </c>
      <c r="BX88" s="15">
        <f>153.625</f>
        <v>153.625</v>
      </c>
      <c r="BY88" s="29">
        <f t="shared" si="42"/>
        <v>3.28125</v>
      </c>
      <c r="BZ88" s="25">
        <f t="shared" si="43"/>
        <v>0.8539125638</v>
      </c>
      <c r="CA88" s="4">
        <f t="shared" si="44"/>
        <v>0.01202607371</v>
      </c>
      <c r="CB88" s="25"/>
      <c r="CC88" s="2">
        <v>17.0</v>
      </c>
      <c r="CD88" s="29">
        <f t="shared" si="45"/>
        <v>51</v>
      </c>
      <c r="CE88" s="29">
        <f t="shared" si="46"/>
        <v>0.48</v>
      </c>
      <c r="CF88" s="4">
        <f>150.375</f>
        <v>150.375</v>
      </c>
      <c r="CG88" s="4">
        <f t="shared" ref="CG88:CG89" si="122">153+9/16</f>
        <v>153.5625</v>
      </c>
      <c r="CH88" s="4">
        <f t="shared" si="47"/>
        <v>3.1875</v>
      </c>
      <c r="CI88" s="13">
        <f t="shared" si="48"/>
        <v>0.8416254115</v>
      </c>
      <c r="CK88" s="13"/>
    </row>
    <row r="89">
      <c r="A89" s="2">
        <v>32.5</v>
      </c>
      <c r="B89" s="4">
        <f t="shared" si="1"/>
        <v>97.5</v>
      </c>
      <c r="C89" s="4">
        <f t="shared" si="2"/>
        <v>-0.54</v>
      </c>
      <c r="D89" s="4">
        <f>151-1/32</f>
        <v>150.96875</v>
      </c>
      <c r="E89" s="2">
        <v>153.0</v>
      </c>
      <c r="F89" s="4">
        <f t="shared" si="3"/>
        <v>2.03125</v>
      </c>
      <c r="G89" s="13">
        <f t="shared" si="77"/>
        <v>0.6718548124</v>
      </c>
      <c r="H89" s="4">
        <f t="shared" si="5"/>
        <v>0.02313321828</v>
      </c>
      <c r="J89" s="2">
        <v>32.5</v>
      </c>
      <c r="K89" s="4">
        <f t="shared" si="6"/>
        <v>97.5</v>
      </c>
      <c r="L89" s="4">
        <f t="shared" si="7"/>
        <v>-0.42</v>
      </c>
      <c r="M89" s="4">
        <f>151.25</f>
        <v>151.25</v>
      </c>
      <c r="N89" s="2">
        <v>152.75</v>
      </c>
      <c r="O89" s="4">
        <f t="shared" si="8"/>
        <v>1.5</v>
      </c>
      <c r="P89" s="13">
        <f t="shared" si="9"/>
        <v>0.583459966</v>
      </c>
      <c r="Q89" s="4">
        <f t="shared" si="10"/>
        <v>0.01865447466</v>
      </c>
      <c r="S89" s="2">
        <v>32.5</v>
      </c>
      <c r="T89" s="29">
        <f t="shared" si="11"/>
        <v>97.5</v>
      </c>
      <c r="U89" s="29">
        <f t="shared" si="12"/>
        <v>-0.48</v>
      </c>
      <c r="V89" s="4">
        <f>150+13/16</f>
        <v>150.8125</v>
      </c>
      <c r="W89" s="4">
        <f>153+3/16</f>
        <v>153.1875</v>
      </c>
      <c r="X89" s="4">
        <f t="shared" si="13"/>
        <v>2.375</v>
      </c>
      <c r="Y89" s="13">
        <f t="shared" si="14"/>
        <v>0.7264831573</v>
      </c>
      <c r="AA89" s="2">
        <v>32.5</v>
      </c>
      <c r="AB89" s="29">
        <f t="shared" si="15"/>
        <v>97.5</v>
      </c>
      <c r="AC89" s="29">
        <f t="shared" si="16"/>
        <v>-0.48</v>
      </c>
      <c r="AD89" s="4">
        <f>150.75+1/32</f>
        <v>150.78125</v>
      </c>
      <c r="AE89" s="4">
        <f>153+3/16</f>
        <v>153.1875</v>
      </c>
      <c r="AF89" s="4">
        <f t="shared" si="17"/>
        <v>2.40625</v>
      </c>
      <c r="AG89" s="13">
        <f t="shared" si="18"/>
        <v>0.7312470323</v>
      </c>
      <c r="AH89" s="4">
        <f t="shared" si="19"/>
        <v>0.01784387733</v>
      </c>
      <c r="AJ89" s="2">
        <v>32.5</v>
      </c>
      <c r="AK89" s="29">
        <f t="shared" si="20"/>
        <v>97.5</v>
      </c>
      <c r="AL89" s="29">
        <f t="shared" si="21"/>
        <v>-0.48</v>
      </c>
      <c r="AM89" s="4">
        <f t="shared" si="121"/>
        <v>150.6875</v>
      </c>
      <c r="AN89" s="4">
        <f>153+5/16</f>
        <v>153.3125</v>
      </c>
      <c r="AO89" s="4">
        <f t="shared" si="22"/>
        <v>2.625</v>
      </c>
      <c r="AP89" s="13">
        <f t="shared" si="23"/>
        <v>0.7637626158</v>
      </c>
      <c r="AQ89" s="4">
        <f t="shared" si="24"/>
        <v>0.01601580777</v>
      </c>
      <c r="AR89" s="13"/>
      <c r="AS89" s="2">
        <v>32.5</v>
      </c>
      <c r="AT89" s="29">
        <f t="shared" si="25"/>
        <v>97.5</v>
      </c>
      <c r="AU89" s="29">
        <f t="shared" si="26"/>
        <v>-0.54</v>
      </c>
      <c r="AV89" s="4">
        <f>150+7/16</f>
        <v>150.4375</v>
      </c>
      <c r="AW89" s="4">
        <f>153.5</f>
        <v>153.5</v>
      </c>
      <c r="AX89" s="4">
        <f t="shared" si="27"/>
        <v>3.0625</v>
      </c>
      <c r="AY89" s="13">
        <f t="shared" si="28"/>
        <v>0.8249579114</v>
      </c>
      <c r="AZ89" s="4">
        <f t="shared" si="29"/>
        <v>0.01480758847</v>
      </c>
      <c r="BA89" s="13"/>
      <c r="BB89" s="2">
        <v>32.5</v>
      </c>
      <c r="BC89" s="29">
        <f t="shared" si="30"/>
        <v>97.5</v>
      </c>
      <c r="BD89" s="29">
        <f t="shared" si="31"/>
        <v>-0.45</v>
      </c>
      <c r="BE89" s="4">
        <f>150.5-1/32</f>
        <v>150.46875</v>
      </c>
      <c r="BF89" s="2">
        <v>153.5</v>
      </c>
      <c r="BG89" s="4">
        <f t="shared" si="32"/>
        <v>3.03125</v>
      </c>
      <c r="BH89" s="13">
        <f t="shared" si="33"/>
        <v>0.8207381501</v>
      </c>
      <c r="BI89" s="4">
        <f t="shared" si="34"/>
        <v>0.01248641182</v>
      </c>
      <c r="BJ89" s="13"/>
      <c r="BK89" s="2">
        <v>32.5</v>
      </c>
      <c r="BL89" s="29">
        <f t="shared" si="35"/>
        <v>97.5</v>
      </c>
      <c r="BM89" s="29">
        <f t="shared" si="36"/>
        <v>-0.48</v>
      </c>
      <c r="BN89" s="4">
        <f>150+7/16</f>
        <v>150.4375</v>
      </c>
      <c r="BO89" s="4">
        <f>153.5+1/32</f>
        <v>153.53125</v>
      </c>
      <c r="BP89" s="4">
        <f t="shared" si="37"/>
        <v>3.09375</v>
      </c>
      <c r="BQ89" s="13">
        <f t="shared" si="38"/>
        <v>0.8291561976</v>
      </c>
      <c r="BR89" s="4">
        <f t="shared" si="39"/>
        <v>0.01264825394</v>
      </c>
      <c r="BS89" s="13"/>
      <c r="BT89" s="27">
        <v>32.5</v>
      </c>
      <c r="BU89" s="29">
        <f t="shared" si="40"/>
        <v>97.5</v>
      </c>
      <c r="BV89" s="29">
        <f t="shared" si="41"/>
        <v>-0.54</v>
      </c>
      <c r="BW89" s="15">
        <f>150+5/16</f>
        <v>150.3125</v>
      </c>
      <c r="BX89" s="15">
        <f>153.625+1/32</f>
        <v>153.65625</v>
      </c>
      <c r="BY89" s="29">
        <f t="shared" si="42"/>
        <v>3.34375</v>
      </c>
      <c r="BZ89" s="25">
        <f t="shared" si="43"/>
        <v>0.8620067027</v>
      </c>
      <c r="CA89" s="4">
        <f t="shared" si="44"/>
        <v>0.01204995816</v>
      </c>
      <c r="CB89" s="25"/>
      <c r="CC89" s="2">
        <v>17.5</v>
      </c>
      <c r="CD89" s="29">
        <f t="shared" si="45"/>
        <v>52.5</v>
      </c>
      <c r="CE89" s="29">
        <f t="shared" si="46"/>
        <v>0.45</v>
      </c>
      <c r="CF89" s="4">
        <f>150+7/16</f>
        <v>150.4375</v>
      </c>
      <c r="CG89" s="4">
        <f t="shared" si="122"/>
        <v>153.5625</v>
      </c>
      <c r="CH89" s="4">
        <f t="shared" si="47"/>
        <v>3.125</v>
      </c>
      <c r="CI89" s="13">
        <f t="shared" si="48"/>
        <v>0.8333333333</v>
      </c>
      <c r="CK89" s="13"/>
    </row>
    <row r="90">
      <c r="A90" s="2">
        <v>33.0</v>
      </c>
      <c r="B90" s="4">
        <f t="shared" si="1"/>
        <v>99</v>
      </c>
      <c r="C90" s="4">
        <f t="shared" si="2"/>
        <v>-0.57</v>
      </c>
      <c r="D90" s="4">
        <f>150.5+1/32</f>
        <v>150.53125</v>
      </c>
      <c r="E90" s="4">
        <f>153+7/16</f>
        <v>153.4375</v>
      </c>
      <c r="F90" s="4">
        <f t="shared" si="3"/>
        <v>2.90625</v>
      </c>
      <c r="G90" s="13">
        <f t="shared" si="77"/>
        <v>0.8036375634</v>
      </c>
      <c r="H90" s="4">
        <f t="shared" si="5"/>
        <v>0.01969778686</v>
      </c>
      <c r="J90" s="2">
        <v>33.0</v>
      </c>
      <c r="K90" s="4">
        <f t="shared" si="6"/>
        <v>99</v>
      </c>
      <c r="L90" s="4">
        <f t="shared" si="7"/>
        <v>-0.45</v>
      </c>
      <c r="M90" s="4">
        <f>151+3/16</f>
        <v>151.1875</v>
      </c>
      <c r="N90" s="4">
        <f>152.75+1/32</f>
        <v>152.78125</v>
      </c>
      <c r="O90" s="4">
        <f t="shared" si="8"/>
        <v>1.59375</v>
      </c>
      <c r="P90" s="13">
        <f t="shared" si="9"/>
        <v>0.601416767</v>
      </c>
      <c r="Q90" s="4">
        <f t="shared" si="10"/>
        <v>0.01978694905</v>
      </c>
      <c r="S90" s="2">
        <v>33.0</v>
      </c>
      <c r="T90" s="29">
        <f t="shared" si="11"/>
        <v>99</v>
      </c>
      <c r="U90" s="29">
        <f t="shared" si="12"/>
        <v>-0.51</v>
      </c>
      <c r="V90" s="4">
        <f>150+11/16</f>
        <v>150.6875</v>
      </c>
      <c r="W90" s="2">
        <v>153.25</v>
      </c>
      <c r="X90" s="4">
        <f t="shared" si="13"/>
        <v>2.5625</v>
      </c>
      <c r="Y90" s="13">
        <f t="shared" si="14"/>
        <v>0.7546154282</v>
      </c>
      <c r="AA90" s="2">
        <v>33.0</v>
      </c>
      <c r="AB90" s="29">
        <f t="shared" si="15"/>
        <v>99</v>
      </c>
      <c r="AC90" s="29">
        <f t="shared" si="16"/>
        <v>-0.51</v>
      </c>
      <c r="AD90" s="4">
        <f>150.75-1/16</f>
        <v>150.6875</v>
      </c>
      <c r="AE90" s="4">
        <f>153.25</f>
        <v>153.25</v>
      </c>
      <c r="AF90" s="4">
        <f t="shared" si="17"/>
        <v>2.5625</v>
      </c>
      <c r="AG90" s="13">
        <f t="shared" si="18"/>
        <v>0.7546154282</v>
      </c>
      <c r="AH90" s="4">
        <f t="shared" si="19"/>
        <v>0.01779106953</v>
      </c>
      <c r="AJ90" s="2">
        <v>33.0</v>
      </c>
      <c r="AK90" s="29">
        <f t="shared" si="20"/>
        <v>99</v>
      </c>
      <c r="AL90" s="29">
        <f t="shared" si="21"/>
        <v>-0.51</v>
      </c>
      <c r="AM90" s="4">
        <f>150.625-1/32</f>
        <v>150.59375</v>
      </c>
      <c r="AN90" s="4">
        <f>153.375</f>
        <v>153.375</v>
      </c>
      <c r="AO90" s="4">
        <f t="shared" si="22"/>
        <v>2.78125</v>
      </c>
      <c r="AP90" s="13">
        <f t="shared" si="23"/>
        <v>0.7861650943</v>
      </c>
      <c r="AQ90" s="4">
        <f t="shared" si="24"/>
        <v>0.01624284333</v>
      </c>
      <c r="AR90" s="13"/>
      <c r="AS90" s="2">
        <v>33.0</v>
      </c>
      <c r="AT90" s="29">
        <f t="shared" si="25"/>
        <v>99</v>
      </c>
      <c r="AU90" s="29">
        <f t="shared" si="26"/>
        <v>-0.57</v>
      </c>
      <c r="AV90" s="4">
        <f>150.375</f>
        <v>150.375</v>
      </c>
      <c r="AW90" s="4">
        <f>153.625-1/32</f>
        <v>153.59375</v>
      </c>
      <c r="AX90" s="4">
        <f t="shared" si="27"/>
        <v>3.21875</v>
      </c>
      <c r="AY90" s="13">
        <f t="shared" si="28"/>
        <v>0.8457409638</v>
      </c>
      <c r="AZ90" s="4">
        <f t="shared" si="29"/>
        <v>0.01435782815</v>
      </c>
      <c r="BA90" s="13"/>
      <c r="BB90" s="2">
        <v>33.0</v>
      </c>
      <c r="BC90" s="29">
        <f t="shared" si="30"/>
        <v>99</v>
      </c>
      <c r="BD90" s="29">
        <f t="shared" si="31"/>
        <v>-0.48</v>
      </c>
      <c r="BE90" s="4">
        <f>150+7/16</f>
        <v>150.4375</v>
      </c>
      <c r="BF90" s="4">
        <f>153.5+1/32</f>
        <v>153.53125</v>
      </c>
      <c r="BG90" s="4">
        <f t="shared" si="32"/>
        <v>3.09375</v>
      </c>
      <c r="BH90" s="13">
        <f t="shared" si="33"/>
        <v>0.8291561976</v>
      </c>
      <c r="BI90" s="4">
        <f t="shared" si="34"/>
        <v>0.01264825394</v>
      </c>
      <c r="BJ90" s="13"/>
      <c r="BK90" s="2">
        <v>33.0</v>
      </c>
      <c r="BL90" s="29">
        <f t="shared" si="35"/>
        <v>99</v>
      </c>
      <c r="BM90" s="29">
        <f t="shared" si="36"/>
        <v>-0.51</v>
      </c>
      <c r="BN90" s="4">
        <f>150.375</f>
        <v>150.375</v>
      </c>
      <c r="BO90" s="4">
        <f>153.625-1/32</f>
        <v>153.59375</v>
      </c>
      <c r="BP90" s="4">
        <f t="shared" si="37"/>
        <v>3.21875</v>
      </c>
      <c r="BQ90" s="13">
        <f t="shared" si="38"/>
        <v>0.8457409638</v>
      </c>
      <c r="BR90" s="4">
        <f t="shared" si="39"/>
        <v>0.01267926686</v>
      </c>
      <c r="BS90" s="13"/>
      <c r="BT90" s="27">
        <v>33.0</v>
      </c>
      <c r="BU90" s="29">
        <f t="shared" si="40"/>
        <v>99</v>
      </c>
      <c r="BV90" s="29">
        <f t="shared" si="41"/>
        <v>-0.57</v>
      </c>
      <c r="BW90" s="15">
        <f>150.25</f>
        <v>150.25</v>
      </c>
      <c r="BX90" s="15">
        <f>153.75-1/32</f>
        <v>153.71875</v>
      </c>
      <c r="BY90" s="29">
        <f t="shared" si="42"/>
        <v>3.46875</v>
      </c>
      <c r="BZ90" s="25">
        <f t="shared" si="43"/>
        <v>0.8779711461</v>
      </c>
      <c r="CA90" s="4">
        <f t="shared" si="44"/>
        <v>0.01180945156</v>
      </c>
      <c r="CB90" s="25"/>
      <c r="CC90" s="2">
        <v>18.0</v>
      </c>
      <c r="CD90" s="29">
        <f t="shared" si="45"/>
        <v>54</v>
      </c>
      <c r="CE90" s="29">
        <f t="shared" si="46"/>
        <v>0.42</v>
      </c>
      <c r="CF90" s="4">
        <f t="shared" ref="CF90:CF91" si="123">150.5-1/32</f>
        <v>150.46875</v>
      </c>
      <c r="CG90" s="2">
        <v>153.5</v>
      </c>
      <c r="CH90" s="4">
        <f t="shared" si="47"/>
        <v>3.03125</v>
      </c>
      <c r="CI90" s="13">
        <f t="shared" si="48"/>
        <v>0.8207381501</v>
      </c>
      <c r="CK90" s="13"/>
    </row>
    <row r="91">
      <c r="A91" s="2">
        <v>33.5</v>
      </c>
      <c r="B91" s="4">
        <f t="shared" si="1"/>
        <v>100.5</v>
      </c>
      <c r="C91" s="4">
        <f t="shared" si="2"/>
        <v>-0.6</v>
      </c>
      <c r="D91" s="4">
        <f>150.25-1/32</f>
        <v>150.21875</v>
      </c>
      <c r="E91" s="2">
        <v>153.75</v>
      </c>
      <c r="F91" s="4">
        <f t="shared" si="3"/>
        <v>3.53125</v>
      </c>
      <c r="G91" s="13">
        <f t="shared" si="77"/>
        <v>0.8858454844</v>
      </c>
      <c r="H91" s="4">
        <f t="shared" si="5"/>
        <v>0.01419582379</v>
      </c>
      <c r="J91" s="2">
        <v>33.5</v>
      </c>
      <c r="K91" s="4">
        <f t="shared" si="6"/>
        <v>100.5</v>
      </c>
      <c r="L91" s="4">
        <f t="shared" si="7"/>
        <v>-0.48</v>
      </c>
      <c r="M91" s="4">
        <f>151+1/16</f>
        <v>151.0625</v>
      </c>
      <c r="N91" s="4">
        <f>152.875+1/32</f>
        <v>152.90625</v>
      </c>
      <c r="O91" s="4">
        <f t="shared" si="8"/>
        <v>1.84375</v>
      </c>
      <c r="P91" s="13">
        <f t="shared" si="9"/>
        <v>0.6468691648</v>
      </c>
      <c r="Q91" s="4">
        <f t="shared" si="10"/>
        <v>0.02050056242</v>
      </c>
      <c r="S91" s="2">
        <v>33.5</v>
      </c>
      <c r="T91" s="29">
        <f t="shared" si="11"/>
        <v>100.5</v>
      </c>
      <c r="U91" s="29">
        <f t="shared" si="12"/>
        <v>-0.54</v>
      </c>
      <c r="V91" s="4">
        <f>150+5/8-1/32</f>
        <v>150.59375</v>
      </c>
      <c r="W91" s="2">
        <v>153.375</v>
      </c>
      <c r="X91" s="4">
        <f t="shared" si="13"/>
        <v>2.78125</v>
      </c>
      <c r="Y91" s="13">
        <f t="shared" si="14"/>
        <v>0.7861650943</v>
      </c>
      <c r="AA91" s="2">
        <v>33.5</v>
      </c>
      <c r="AB91" s="29">
        <f t="shared" si="15"/>
        <v>100.5</v>
      </c>
      <c r="AC91" s="29">
        <f t="shared" si="16"/>
        <v>-0.54</v>
      </c>
      <c r="AD91" s="4">
        <f>150+9/16+1/32</f>
        <v>150.59375</v>
      </c>
      <c r="AE91" s="2">
        <v>153.375</v>
      </c>
      <c r="AF91" s="4">
        <f t="shared" si="17"/>
        <v>2.78125</v>
      </c>
      <c r="AG91" s="13">
        <f t="shared" si="18"/>
        <v>0.7861650943</v>
      </c>
      <c r="AH91" s="4">
        <f t="shared" si="19"/>
        <v>0.01745622998</v>
      </c>
      <c r="AJ91" s="2">
        <v>33.5</v>
      </c>
      <c r="AK91" s="29">
        <f t="shared" si="20"/>
        <v>100.5</v>
      </c>
      <c r="AL91" s="29">
        <f t="shared" si="21"/>
        <v>-0.54</v>
      </c>
      <c r="AM91" s="4">
        <f>150.5+1/32</f>
        <v>150.53125</v>
      </c>
      <c r="AN91" s="4">
        <f>153+7/16</f>
        <v>153.4375</v>
      </c>
      <c r="AO91" s="4">
        <f t="shared" si="22"/>
        <v>2.90625</v>
      </c>
      <c r="AP91" s="13">
        <f t="shared" si="23"/>
        <v>0.8036375634</v>
      </c>
      <c r="AQ91" s="4">
        <f t="shared" si="24"/>
        <v>0.01611167197</v>
      </c>
      <c r="AR91" s="13"/>
      <c r="AS91" s="2">
        <v>33.5</v>
      </c>
      <c r="AT91" s="29">
        <f t="shared" si="25"/>
        <v>100.5</v>
      </c>
      <c r="AU91" s="29">
        <f t="shared" si="26"/>
        <v>-0.6</v>
      </c>
      <c r="AV91" s="4">
        <f>150+5/16</f>
        <v>150.3125</v>
      </c>
      <c r="AW91" s="4">
        <f>153.625+1/32</f>
        <v>153.65625</v>
      </c>
      <c r="AX91" s="4">
        <f t="shared" si="27"/>
        <v>3.34375</v>
      </c>
      <c r="AY91" s="13">
        <f t="shared" si="28"/>
        <v>0.8620067027</v>
      </c>
      <c r="AZ91" s="4">
        <f t="shared" si="29"/>
        <v>0.01373517229</v>
      </c>
      <c r="BA91" s="13"/>
      <c r="BB91" s="2">
        <v>33.5</v>
      </c>
      <c r="BC91" s="29">
        <f t="shared" si="30"/>
        <v>100.5</v>
      </c>
      <c r="BD91" s="29">
        <f t="shared" si="31"/>
        <v>-0.51</v>
      </c>
      <c r="BE91" s="4">
        <f>150.375</f>
        <v>150.375</v>
      </c>
      <c r="BF91" s="4">
        <f>153.625-1/32</f>
        <v>153.59375</v>
      </c>
      <c r="BG91" s="4">
        <f t="shared" si="32"/>
        <v>3.21875</v>
      </c>
      <c r="BH91" s="13">
        <f t="shared" si="33"/>
        <v>0.8457409638</v>
      </c>
      <c r="BI91" s="4">
        <f t="shared" si="34"/>
        <v>0.01267926686</v>
      </c>
      <c r="BJ91" s="13"/>
      <c r="BK91" s="2">
        <v>33.5</v>
      </c>
      <c r="BL91" s="29">
        <f t="shared" si="35"/>
        <v>100.5</v>
      </c>
      <c r="BM91" s="29">
        <f t="shared" si="36"/>
        <v>-0.54</v>
      </c>
      <c r="BN91" s="4">
        <f>150.375-1/32</f>
        <v>150.34375</v>
      </c>
      <c r="BO91" s="2">
        <v>153.625</v>
      </c>
      <c r="BP91" s="4">
        <f t="shared" si="37"/>
        <v>3.28125</v>
      </c>
      <c r="BQ91" s="13">
        <f t="shared" si="38"/>
        <v>0.8539125638</v>
      </c>
      <c r="BR91" s="4">
        <f t="shared" si="39"/>
        <v>0.01261968432</v>
      </c>
      <c r="BS91" s="13"/>
      <c r="BT91" s="27">
        <v>33.5</v>
      </c>
      <c r="BU91" s="29">
        <f t="shared" si="40"/>
        <v>100.5</v>
      </c>
      <c r="BV91" s="29">
        <f t="shared" si="41"/>
        <v>-0.6</v>
      </c>
      <c r="BW91" s="15">
        <f>150+3/16</f>
        <v>150.1875</v>
      </c>
      <c r="BX91" s="15">
        <f>153.75+1/32</f>
        <v>153.78125</v>
      </c>
      <c r="BY91" s="29">
        <f t="shared" si="42"/>
        <v>3.59375</v>
      </c>
      <c r="BZ91" s="25">
        <f t="shared" si="43"/>
        <v>0.8936504412</v>
      </c>
      <c r="CA91" s="4">
        <f t="shared" si="44"/>
        <v>0.01112992305</v>
      </c>
      <c r="CB91" s="25"/>
      <c r="CC91" s="2">
        <v>18.5</v>
      </c>
      <c r="CD91" s="29">
        <f t="shared" si="45"/>
        <v>55.5</v>
      </c>
      <c r="CE91" s="29">
        <f t="shared" si="46"/>
        <v>0.39</v>
      </c>
      <c r="CF91" s="4">
        <f t="shared" si="123"/>
        <v>150.46875</v>
      </c>
      <c r="CG91" s="4">
        <f>153.5-1/32</f>
        <v>153.46875</v>
      </c>
      <c r="CH91" s="4">
        <f t="shared" si="47"/>
        <v>3</v>
      </c>
      <c r="CI91" s="13">
        <f t="shared" si="48"/>
        <v>0.8164965809</v>
      </c>
      <c r="CK91" s="13"/>
    </row>
    <row r="92">
      <c r="A92" s="2">
        <v>34.0</v>
      </c>
      <c r="B92" s="4">
        <f t="shared" si="1"/>
        <v>102</v>
      </c>
      <c r="C92" s="4">
        <f t="shared" si="2"/>
        <v>-0.63</v>
      </c>
      <c r="D92" s="2">
        <v>150.0</v>
      </c>
      <c r="E92" s="2">
        <v>154.0</v>
      </c>
      <c r="F92" s="4">
        <f t="shared" si="3"/>
        <v>4</v>
      </c>
      <c r="G92" s="13">
        <f t="shared" si="77"/>
        <v>0.9428090416</v>
      </c>
      <c r="H92" s="4">
        <f t="shared" si="5"/>
        <v>0.008919954196</v>
      </c>
      <c r="J92" s="2">
        <v>34.0</v>
      </c>
      <c r="K92" s="4">
        <f t="shared" si="6"/>
        <v>102</v>
      </c>
      <c r="L92" s="4">
        <f t="shared" si="7"/>
        <v>-0.51</v>
      </c>
      <c r="M92" s="4">
        <f>151-1/16</f>
        <v>150.9375</v>
      </c>
      <c r="N92" s="4">
        <f>153+1/32</f>
        <v>153.03125</v>
      </c>
      <c r="O92" s="4">
        <f t="shared" si="8"/>
        <v>2.09375</v>
      </c>
      <c r="P92" s="13">
        <f t="shared" si="9"/>
        <v>0.6893310561</v>
      </c>
      <c r="Q92" s="4">
        <f t="shared" si="10"/>
        <v>0.02062749772</v>
      </c>
      <c r="S92" s="2">
        <v>34.0</v>
      </c>
      <c r="T92" s="29">
        <f t="shared" si="11"/>
        <v>102</v>
      </c>
      <c r="U92" s="29">
        <f t="shared" si="12"/>
        <v>-0.57</v>
      </c>
      <c r="V92" s="4">
        <f>150+7/16</f>
        <v>150.4375</v>
      </c>
      <c r="W92" s="2">
        <v>153.5</v>
      </c>
      <c r="X92" s="4">
        <f t="shared" si="13"/>
        <v>3.0625</v>
      </c>
      <c r="Y92" s="13">
        <f t="shared" si="14"/>
        <v>0.8249579114</v>
      </c>
      <c r="AA92" s="2">
        <v>34.0</v>
      </c>
      <c r="AB92" s="29">
        <f t="shared" si="15"/>
        <v>102</v>
      </c>
      <c r="AC92" s="29">
        <f t="shared" si="16"/>
        <v>-0.57</v>
      </c>
      <c r="AD92" s="4">
        <f>150+7/16</f>
        <v>150.4375</v>
      </c>
      <c r="AE92" s="2">
        <v>153.5</v>
      </c>
      <c r="AF92" s="4">
        <f t="shared" si="17"/>
        <v>3.0625</v>
      </c>
      <c r="AG92" s="13">
        <f t="shared" si="18"/>
        <v>0.8249579114</v>
      </c>
      <c r="AH92" s="4">
        <f t="shared" si="19"/>
        <v>0.01631320621</v>
      </c>
      <c r="AJ92" s="2">
        <v>34.0</v>
      </c>
      <c r="AK92" s="29">
        <f t="shared" si="20"/>
        <v>102</v>
      </c>
      <c r="AL92" s="29">
        <f t="shared" si="21"/>
        <v>-0.57</v>
      </c>
      <c r="AM92" s="4">
        <f>150+9/16</f>
        <v>150.5625</v>
      </c>
      <c r="AN92" s="4">
        <f>153+9/16</f>
        <v>153.5625</v>
      </c>
      <c r="AO92" s="4">
        <f t="shared" si="22"/>
        <v>3</v>
      </c>
      <c r="AP92" s="13">
        <f t="shared" si="23"/>
        <v>0.8164965809</v>
      </c>
      <c r="AQ92" s="4">
        <f t="shared" si="24"/>
        <v>0.01608030502</v>
      </c>
      <c r="AR92" s="13"/>
      <c r="AS92" s="2">
        <v>34.0</v>
      </c>
      <c r="AT92" s="29">
        <f t="shared" si="25"/>
        <v>102</v>
      </c>
      <c r="AU92" s="29">
        <f t="shared" si="26"/>
        <v>-0.63</v>
      </c>
      <c r="AV92" s="4">
        <f>150+3/16</f>
        <v>150.1875</v>
      </c>
      <c r="AW92" s="4">
        <f>153.75</f>
        <v>153.75</v>
      </c>
      <c r="AX92" s="4">
        <f t="shared" si="27"/>
        <v>3.5625</v>
      </c>
      <c r="AY92" s="13">
        <f t="shared" si="28"/>
        <v>0.889756521</v>
      </c>
      <c r="AZ92" s="4">
        <f t="shared" si="29"/>
        <v>0.01255072202</v>
      </c>
      <c r="BA92" s="13"/>
      <c r="BB92" s="2">
        <v>34.0</v>
      </c>
      <c r="BC92" s="29">
        <f t="shared" si="30"/>
        <v>102</v>
      </c>
      <c r="BD92" s="29">
        <f t="shared" si="31"/>
        <v>-0.54</v>
      </c>
      <c r="BE92" s="4">
        <f>150+5/16</f>
        <v>150.3125</v>
      </c>
      <c r="BF92" s="4">
        <f>153.625+1/32</f>
        <v>153.65625</v>
      </c>
      <c r="BG92" s="4">
        <f t="shared" si="32"/>
        <v>3.34375</v>
      </c>
      <c r="BH92" s="13">
        <f t="shared" si="33"/>
        <v>0.8620067027</v>
      </c>
      <c r="BI92" s="4">
        <f t="shared" si="34"/>
        <v>0.01232476747</v>
      </c>
      <c r="BJ92" s="13"/>
      <c r="BK92" s="2">
        <v>34.0</v>
      </c>
      <c r="BL92" s="29">
        <f t="shared" si="35"/>
        <v>102</v>
      </c>
      <c r="BM92" s="29">
        <f t="shared" si="36"/>
        <v>-0.57</v>
      </c>
      <c r="BN92" s="4">
        <f>150.25+1/32</f>
        <v>150.28125</v>
      </c>
      <c r="BO92" s="4">
        <f>153+11/16</f>
        <v>153.6875</v>
      </c>
      <c r="BP92" s="4">
        <f t="shared" si="37"/>
        <v>3.40625</v>
      </c>
      <c r="BQ92" s="13">
        <f t="shared" si="38"/>
        <v>0.8700255424</v>
      </c>
      <c r="BR92" s="4">
        <f t="shared" si="39"/>
        <v>0.01242364903</v>
      </c>
      <c r="BS92" s="13"/>
      <c r="BT92" s="27">
        <v>34.0</v>
      </c>
      <c r="BU92" s="29">
        <f t="shared" si="40"/>
        <v>102</v>
      </c>
      <c r="BV92" s="29">
        <f t="shared" si="41"/>
        <v>-0.63</v>
      </c>
      <c r="BW92" s="15">
        <f>150.125+1/32</f>
        <v>150.15625</v>
      </c>
      <c r="BX92" s="15">
        <f>153+13/16</f>
        <v>153.8125</v>
      </c>
      <c r="BY92" s="29">
        <f t="shared" si="42"/>
        <v>3.65625</v>
      </c>
      <c r="BZ92" s="25">
        <f t="shared" si="43"/>
        <v>0.9013878189</v>
      </c>
      <c r="CA92" s="4">
        <f t="shared" si="44"/>
        <v>0.01065215963</v>
      </c>
      <c r="CB92" s="25"/>
      <c r="CC92" s="2">
        <v>19.0</v>
      </c>
      <c r="CD92" s="29">
        <f t="shared" si="45"/>
        <v>57</v>
      </c>
      <c r="CE92" s="29">
        <f t="shared" si="46"/>
        <v>0.36</v>
      </c>
      <c r="CF92" s="2">
        <v>150.5</v>
      </c>
      <c r="CG92" s="4">
        <f t="shared" ref="CG92:CG93" si="124">153+7/16</f>
        <v>153.4375</v>
      </c>
      <c r="CH92" s="4">
        <f t="shared" si="47"/>
        <v>2.9375</v>
      </c>
      <c r="CI92" s="13">
        <f t="shared" si="48"/>
        <v>0.8079466429</v>
      </c>
      <c r="CK92" s="13"/>
    </row>
    <row r="93">
      <c r="A93" s="2">
        <v>34.5</v>
      </c>
      <c r="B93" s="4">
        <f t="shared" si="1"/>
        <v>103.5</v>
      </c>
      <c r="C93" s="4">
        <f t="shared" si="2"/>
        <v>-0.66</v>
      </c>
      <c r="F93" s="4">
        <f t="shared" si="3"/>
        <v>0</v>
      </c>
      <c r="G93" s="13" t="str">
        <f t="shared" si="77"/>
        <v/>
      </c>
      <c r="H93" s="4" t="str">
        <f t="shared" si="5"/>
        <v/>
      </c>
      <c r="J93" s="2">
        <v>34.5</v>
      </c>
      <c r="K93" s="4">
        <f t="shared" si="6"/>
        <v>103.5</v>
      </c>
      <c r="L93" s="4">
        <f t="shared" si="7"/>
        <v>-0.54</v>
      </c>
      <c r="M93" s="4">
        <f>150.75</f>
        <v>150.75</v>
      </c>
      <c r="N93" s="4">
        <f>153+3/16</f>
        <v>153.1875</v>
      </c>
      <c r="O93" s="4">
        <f t="shared" si="8"/>
        <v>2.4375</v>
      </c>
      <c r="P93" s="13">
        <f t="shared" si="9"/>
        <v>0.743768438</v>
      </c>
      <c r="Q93" s="4">
        <f t="shared" si="10"/>
        <v>0.01999277822</v>
      </c>
      <c r="S93" s="2">
        <v>34.5</v>
      </c>
      <c r="T93" s="29">
        <f t="shared" si="11"/>
        <v>103.5</v>
      </c>
      <c r="U93" s="29">
        <f t="shared" si="12"/>
        <v>-0.6</v>
      </c>
      <c r="V93" s="4">
        <f>150.375-1/32</f>
        <v>150.34375</v>
      </c>
      <c r="W93" s="4">
        <f>153.625</f>
        <v>153.625</v>
      </c>
      <c r="X93" s="4">
        <f t="shared" si="13"/>
        <v>3.28125</v>
      </c>
      <c r="Y93" s="13">
        <f t="shared" si="14"/>
        <v>0.8539125638</v>
      </c>
      <c r="AA93" s="2">
        <v>34.5</v>
      </c>
      <c r="AB93" s="29">
        <f t="shared" si="15"/>
        <v>103.5</v>
      </c>
      <c r="AC93" s="29">
        <f t="shared" si="16"/>
        <v>-0.6</v>
      </c>
      <c r="AD93" s="4">
        <f>150+5/16</f>
        <v>150.3125</v>
      </c>
      <c r="AE93" s="4">
        <f>153.625</f>
        <v>153.625</v>
      </c>
      <c r="AF93" s="4">
        <f t="shared" si="17"/>
        <v>3.3125</v>
      </c>
      <c r="AG93" s="13">
        <f t="shared" si="18"/>
        <v>0.8579691784</v>
      </c>
      <c r="AH93" s="4">
        <f t="shared" si="19"/>
        <v>0.01464838416</v>
      </c>
      <c r="AJ93" s="2">
        <v>34.5</v>
      </c>
      <c r="AK93" s="29">
        <f t="shared" si="20"/>
        <v>103.5</v>
      </c>
      <c r="AL93" s="29">
        <f t="shared" si="21"/>
        <v>-0.6</v>
      </c>
      <c r="AM93" s="4">
        <f>150.375-1/32</f>
        <v>150.34375</v>
      </c>
      <c r="AN93" s="4">
        <f>153.625</f>
        <v>153.625</v>
      </c>
      <c r="AO93" s="4">
        <f t="shared" si="22"/>
        <v>3.28125</v>
      </c>
      <c r="AP93" s="13">
        <f t="shared" si="23"/>
        <v>0.8539125638</v>
      </c>
      <c r="AQ93" s="4">
        <f t="shared" si="24"/>
        <v>0.01510326223</v>
      </c>
      <c r="AR93" s="13"/>
      <c r="AS93" s="2">
        <v>34.5</v>
      </c>
      <c r="AT93" s="29">
        <f t="shared" si="25"/>
        <v>103.5</v>
      </c>
      <c r="AU93" s="29">
        <f t="shared" si="26"/>
        <v>-0.66</v>
      </c>
      <c r="AV93" s="4">
        <f>150.125</f>
        <v>150.125</v>
      </c>
      <c r="AW93" s="4">
        <f>153+13/16</f>
        <v>153.8125</v>
      </c>
      <c r="AX93" s="4">
        <f t="shared" si="27"/>
        <v>3.6875</v>
      </c>
      <c r="AY93" s="13">
        <f t="shared" si="28"/>
        <v>0.9052317076</v>
      </c>
      <c r="AZ93" s="4">
        <f t="shared" si="29"/>
        <v>0.0111604641</v>
      </c>
      <c r="BA93" s="13"/>
      <c r="BB93" s="2">
        <v>34.5</v>
      </c>
      <c r="BC93" s="29">
        <f t="shared" si="30"/>
        <v>103.5</v>
      </c>
      <c r="BD93" s="29">
        <f t="shared" si="31"/>
        <v>-0.57</v>
      </c>
      <c r="BE93" s="4">
        <f>150.25</f>
        <v>150.25</v>
      </c>
      <c r="BF93" s="4">
        <f>153.75-1/32</f>
        <v>153.71875</v>
      </c>
      <c r="BG93" s="4">
        <f t="shared" si="32"/>
        <v>3.46875</v>
      </c>
      <c r="BH93" s="13">
        <f t="shared" si="33"/>
        <v>0.8779711461</v>
      </c>
      <c r="BI93" s="4">
        <f t="shared" si="34"/>
        <v>0.01180945156</v>
      </c>
      <c r="BJ93" s="13"/>
      <c r="BK93" s="2">
        <v>34.5</v>
      </c>
      <c r="BL93" s="29">
        <f t="shared" si="35"/>
        <v>103.5</v>
      </c>
      <c r="BM93" s="29">
        <f t="shared" si="36"/>
        <v>-0.6</v>
      </c>
      <c r="BN93" s="4">
        <f>150.25</f>
        <v>150.25</v>
      </c>
      <c r="BO93" s="4">
        <f>153.75</f>
        <v>153.75</v>
      </c>
      <c r="BP93" s="4">
        <f t="shared" si="37"/>
        <v>3.5</v>
      </c>
      <c r="BQ93" s="13">
        <f t="shared" si="38"/>
        <v>0.8819171037</v>
      </c>
      <c r="BR93" s="4">
        <f t="shared" si="39"/>
        <v>0.01196379631</v>
      </c>
      <c r="BS93" s="13"/>
      <c r="BT93" s="27">
        <v>34.5</v>
      </c>
      <c r="BU93" s="29">
        <f t="shared" si="40"/>
        <v>103.5</v>
      </c>
      <c r="BV93" s="29">
        <f t="shared" si="41"/>
        <v>-0.66</v>
      </c>
      <c r="BW93" s="15">
        <f>150.125-1/32</f>
        <v>150.09375</v>
      </c>
      <c r="BX93" s="15">
        <f>153.875</f>
        <v>153.875</v>
      </c>
      <c r="BY93" s="29">
        <f t="shared" si="42"/>
        <v>3.78125</v>
      </c>
      <c r="BZ93" s="25">
        <f t="shared" si="43"/>
        <v>0.9166666667</v>
      </c>
      <c r="CA93" s="4">
        <f t="shared" si="44"/>
        <v>0.01002947101</v>
      </c>
      <c r="CB93" s="25"/>
      <c r="CC93" s="2">
        <v>19.5</v>
      </c>
      <c r="CD93" s="29">
        <f t="shared" si="45"/>
        <v>58.5</v>
      </c>
      <c r="CE93" s="29">
        <f t="shared" si="46"/>
        <v>0.33</v>
      </c>
      <c r="CF93" s="4">
        <f>150.5+1/32</f>
        <v>150.53125</v>
      </c>
      <c r="CG93" s="4">
        <f t="shared" si="124"/>
        <v>153.4375</v>
      </c>
      <c r="CH93" s="4">
        <f t="shared" si="47"/>
        <v>2.90625</v>
      </c>
      <c r="CI93" s="13">
        <f t="shared" si="48"/>
        <v>0.8036375634</v>
      </c>
      <c r="CK93" s="13"/>
    </row>
    <row r="94">
      <c r="A94" s="2">
        <v>35.0</v>
      </c>
      <c r="B94" s="4">
        <f t="shared" si="1"/>
        <v>105</v>
      </c>
      <c r="C94" s="4">
        <f t="shared" si="2"/>
        <v>-0.69</v>
      </c>
      <c r="D94" s="4">
        <f>149+13/16</f>
        <v>149.8125</v>
      </c>
      <c r="E94" s="4">
        <f>154+3/16</f>
        <v>154.1875</v>
      </c>
      <c r="F94" s="4">
        <f t="shared" si="3"/>
        <v>4.375</v>
      </c>
      <c r="G94" s="13">
        <f t="shared" si="77"/>
        <v>0.9860132972</v>
      </c>
      <c r="H94" s="4">
        <f t="shared" si="5"/>
        <v>0</v>
      </c>
      <c r="J94" s="2">
        <v>35.0</v>
      </c>
      <c r="K94" s="4">
        <f t="shared" si="6"/>
        <v>105</v>
      </c>
      <c r="L94" s="4">
        <f t="shared" si="7"/>
        <v>-0.57</v>
      </c>
      <c r="M94" s="4">
        <f>150+9/16</f>
        <v>150.5625</v>
      </c>
      <c r="N94" s="4">
        <f>153.375+1/32</f>
        <v>153.40625</v>
      </c>
      <c r="O94" s="4">
        <f t="shared" si="8"/>
        <v>2.84375</v>
      </c>
      <c r="P94" s="13">
        <f t="shared" si="9"/>
        <v>0.8033617311</v>
      </c>
      <c r="Q94" s="4">
        <f t="shared" si="10"/>
        <v>0.01818561788</v>
      </c>
      <c r="S94" s="2">
        <v>35.0</v>
      </c>
      <c r="T94" s="29">
        <f t="shared" si="11"/>
        <v>105</v>
      </c>
      <c r="U94" s="29">
        <f t="shared" si="12"/>
        <v>-0.63</v>
      </c>
      <c r="V94" s="4">
        <f>150+3/16</f>
        <v>150.1875</v>
      </c>
      <c r="W94" s="4">
        <f>153.75</f>
        <v>153.75</v>
      </c>
      <c r="X94" s="4">
        <f t="shared" si="13"/>
        <v>3.5625</v>
      </c>
      <c r="Y94" s="13">
        <f t="shared" si="14"/>
        <v>0.889756521</v>
      </c>
      <c r="AA94" s="2">
        <v>35.0</v>
      </c>
      <c r="AB94" s="29">
        <f t="shared" si="15"/>
        <v>105</v>
      </c>
      <c r="AC94" s="29">
        <f t="shared" si="16"/>
        <v>-0.63</v>
      </c>
      <c r="AD94" s="4">
        <f>150.25-1/16</f>
        <v>150.1875</v>
      </c>
      <c r="AE94" s="2">
        <v>153.75</v>
      </c>
      <c r="AF94" s="4">
        <f t="shared" si="17"/>
        <v>3.5625</v>
      </c>
      <c r="AG94" s="13">
        <f t="shared" si="18"/>
        <v>0.889756521</v>
      </c>
      <c r="AH94" s="4">
        <f t="shared" si="19"/>
        <v>0.01271510448</v>
      </c>
      <c r="AJ94" s="2">
        <v>35.0</v>
      </c>
      <c r="AK94" s="29">
        <f t="shared" si="20"/>
        <v>105</v>
      </c>
      <c r="AL94" s="29">
        <f t="shared" si="21"/>
        <v>-0.63</v>
      </c>
      <c r="AM94" s="4">
        <f>150.25-1/32</f>
        <v>150.21875</v>
      </c>
      <c r="AN94" s="4">
        <f>153.75</f>
        <v>153.75</v>
      </c>
      <c r="AO94" s="4">
        <f t="shared" si="22"/>
        <v>3.53125</v>
      </c>
      <c r="AP94" s="13">
        <f t="shared" si="23"/>
        <v>0.8858454844</v>
      </c>
      <c r="AQ94" s="4">
        <f t="shared" si="24"/>
        <v>0.01305851934</v>
      </c>
      <c r="AR94" s="13"/>
      <c r="AS94" s="2">
        <v>35.0</v>
      </c>
      <c r="AT94" s="29">
        <f t="shared" si="25"/>
        <v>105</v>
      </c>
      <c r="AU94" s="29">
        <f t="shared" si="26"/>
        <v>-0.69</v>
      </c>
      <c r="AV94" s="2">
        <v>150.0</v>
      </c>
      <c r="AW94" s="4">
        <f>154-1/16</f>
        <v>153.9375</v>
      </c>
      <c r="AX94" s="4">
        <f t="shared" si="27"/>
        <v>3.9375</v>
      </c>
      <c r="AY94" s="13">
        <f t="shared" si="28"/>
        <v>0.9354143467</v>
      </c>
      <c r="AZ94" s="4">
        <f t="shared" si="29"/>
        <v>0.009265074429</v>
      </c>
      <c r="BA94" s="13"/>
      <c r="BB94" s="2">
        <v>35.0</v>
      </c>
      <c r="BC94" s="29">
        <f t="shared" si="30"/>
        <v>105</v>
      </c>
      <c r="BD94" s="29">
        <f t="shared" si="31"/>
        <v>-0.6</v>
      </c>
      <c r="BE94" s="4">
        <f>150+3/16</f>
        <v>150.1875</v>
      </c>
      <c r="BF94" s="4">
        <f>153.75+1/32</f>
        <v>153.78125</v>
      </c>
      <c r="BG94" s="4">
        <f t="shared" si="32"/>
        <v>3.59375</v>
      </c>
      <c r="BH94" s="13">
        <f t="shared" si="33"/>
        <v>0.8936504412</v>
      </c>
      <c r="BI94" s="4">
        <f t="shared" si="34"/>
        <v>0.01112992305</v>
      </c>
      <c r="BJ94" s="13"/>
      <c r="BK94" s="2">
        <v>35.0</v>
      </c>
      <c r="BL94" s="29">
        <f t="shared" si="35"/>
        <v>105</v>
      </c>
      <c r="BM94" s="29">
        <f t="shared" si="36"/>
        <v>-0.63</v>
      </c>
      <c r="BN94" s="4">
        <f>150.125</f>
        <v>150.125</v>
      </c>
      <c r="BO94" s="4">
        <f>153+13/16</f>
        <v>153.8125</v>
      </c>
      <c r="BP94" s="4">
        <f t="shared" si="37"/>
        <v>3.6875</v>
      </c>
      <c r="BQ94" s="13">
        <f t="shared" si="38"/>
        <v>0.9052317076</v>
      </c>
      <c r="BR94" s="4">
        <f t="shared" si="39"/>
        <v>0.01098265336</v>
      </c>
      <c r="BS94" s="13"/>
      <c r="BT94" s="27">
        <v>35.0</v>
      </c>
      <c r="BU94" s="29">
        <f t="shared" si="40"/>
        <v>105</v>
      </c>
      <c r="BV94" s="29">
        <f t="shared" si="41"/>
        <v>-0.69</v>
      </c>
      <c r="BW94" s="15">
        <f>150+1/32</f>
        <v>150.03125</v>
      </c>
      <c r="BX94" s="15">
        <f>154-1/16</f>
        <v>153.9375</v>
      </c>
      <c r="BY94" s="29">
        <f t="shared" si="42"/>
        <v>3.90625</v>
      </c>
      <c r="BZ94" s="25">
        <f t="shared" si="43"/>
        <v>0.9316949906</v>
      </c>
      <c r="CA94" s="4">
        <f t="shared" si="44"/>
        <v>0.00889019295</v>
      </c>
      <c r="CB94" s="25"/>
      <c r="CC94" s="2">
        <v>20.0</v>
      </c>
      <c r="CD94" s="29">
        <f t="shared" si="45"/>
        <v>60</v>
      </c>
      <c r="CE94" s="29">
        <f t="shared" si="46"/>
        <v>0.3</v>
      </c>
      <c r="CF94" s="4">
        <f t="shared" ref="CF94:CF111" si="125">150+9/16</f>
        <v>150.5625</v>
      </c>
      <c r="CG94" s="4">
        <f t="shared" ref="CG94:CG112" si="126">153.375+1/32</f>
        <v>153.40625</v>
      </c>
      <c r="CH94" s="4">
        <f t="shared" si="47"/>
        <v>2.84375</v>
      </c>
      <c r="CI94" s="13">
        <f t="shared" si="48"/>
        <v>0.7949493345</v>
      </c>
      <c r="CK94" s="13"/>
    </row>
    <row r="95">
      <c r="A95" s="2">
        <v>35.5</v>
      </c>
      <c r="B95" s="4">
        <f t="shared" si="1"/>
        <v>106.5</v>
      </c>
      <c r="C95" s="4">
        <f t="shared" si="2"/>
        <v>-0.72</v>
      </c>
      <c r="F95" s="4">
        <f t="shared" si="3"/>
        <v>0</v>
      </c>
      <c r="G95" s="13" t="str">
        <f t="shared" si="77"/>
        <v/>
      </c>
      <c r="H95" s="4" t="str">
        <f t="shared" si="5"/>
        <v/>
      </c>
      <c r="J95" s="2">
        <v>35.5</v>
      </c>
      <c r="K95" s="4">
        <f t="shared" si="6"/>
        <v>106.5</v>
      </c>
      <c r="L95" s="4">
        <f t="shared" si="7"/>
        <v>-0.6</v>
      </c>
      <c r="M95" s="4">
        <f>150.375+1/32</f>
        <v>150.40625</v>
      </c>
      <c r="N95" s="4">
        <f>153+9/16</f>
        <v>153.5625</v>
      </c>
      <c r="O95" s="4">
        <f t="shared" si="8"/>
        <v>3.15625</v>
      </c>
      <c r="P95" s="13">
        <f t="shared" si="9"/>
        <v>0.8463522061</v>
      </c>
      <c r="Q95" s="4">
        <f t="shared" si="10"/>
        <v>0.01584002978</v>
      </c>
      <c r="S95" s="2">
        <v>35.5</v>
      </c>
      <c r="T95" s="29">
        <f t="shared" si="11"/>
        <v>106.5</v>
      </c>
      <c r="U95" s="29">
        <f t="shared" si="12"/>
        <v>-0.66</v>
      </c>
      <c r="V95" s="4">
        <f>150+1/16</f>
        <v>150.0625</v>
      </c>
      <c r="W95" s="4">
        <f>153.875</f>
        <v>153.875</v>
      </c>
      <c r="X95" s="4">
        <f t="shared" si="13"/>
        <v>3.8125</v>
      </c>
      <c r="Y95" s="13">
        <f t="shared" si="14"/>
        <v>0.9204467514</v>
      </c>
      <c r="AA95" s="2">
        <v>35.5</v>
      </c>
      <c r="AB95" s="29">
        <f t="shared" si="15"/>
        <v>106.5</v>
      </c>
      <c r="AC95" s="29">
        <f t="shared" si="16"/>
        <v>-0.66</v>
      </c>
      <c r="AF95" s="4">
        <f t="shared" si="17"/>
        <v>0</v>
      </c>
      <c r="AG95" s="13" t="str">
        <f t="shared" si="18"/>
        <v/>
      </c>
      <c r="AH95" s="4" t="str">
        <f t="shared" si="19"/>
        <v/>
      </c>
      <c r="AJ95" s="2">
        <v>35.5</v>
      </c>
      <c r="AK95" s="29">
        <f t="shared" si="20"/>
        <v>106.5</v>
      </c>
      <c r="AL95" s="29">
        <f t="shared" si="21"/>
        <v>-0.66</v>
      </c>
      <c r="AM95" s="2">
        <v>150.125</v>
      </c>
      <c r="AN95" s="4">
        <f>153.875-1/32</f>
        <v>153.84375</v>
      </c>
      <c r="AO95" s="4">
        <f t="shared" si="22"/>
        <v>3.71875</v>
      </c>
      <c r="AP95" s="13">
        <f t="shared" si="23"/>
        <v>0.9090593429</v>
      </c>
      <c r="AQ95" s="4">
        <f t="shared" si="24"/>
        <v>0.01114669948</v>
      </c>
      <c r="AR95" s="13"/>
      <c r="AS95" s="2">
        <v>35.5</v>
      </c>
      <c r="AT95" s="29">
        <f t="shared" si="25"/>
        <v>106.5</v>
      </c>
      <c r="AU95" s="29">
        <f t="shared" si="26"/>
        <v>-0.72</v>
      </c>
      <c r="AX95" s="4">
        <f t="shared" si="27"/>
        <v>0</v>
      </c>
      <c r="AY95" s="13" t="str">
        <f t="shared" si="28"/>
        <v/>
      </c>
      <c r="AZ95" s="4" t="str">
        <f t="shared" si="29"/>
        <v/>
      </c>
      <c r="BA95" s="13"/>
      <c r="BB95" s="2">
        <v>35.5</v>
      </c>
      <c r="BC95" s="29">
        <f t="shared" si="30"/>
        <v>106.5</v>
      </c>
      <c r="BD95" s="29">
        <f t="shared" si="31"/>
        <v>-0.63</v>
      </c>
      <c r="BE95" s="4">
        <f>150.125</f>
        <v>150.125</v>
      </c>
      <c r="BF95" s="4">
        <f>153.875-1/32</f>
        <v>153.84375</v>
      </c>
      <c r="BG95" s="4">
        <f t="shared" si="32"/>
        <v>3.71875</v>
      </c>
      <c r="BH95" s="13">
        <f t="shared" si="33"/>
        <v>0.9090593429</v>
      </c>
      <c r="BI95" s="4">
        <f t="shared" si="34"/>
        <v>0.01028299674</v>
      </c>
      <c r="BJ95" s="13"/>
      <c r="BK95" s="2">
        <v>35.5</v>
      </c>
      <c r="BL95" s="29">
        <f t="shared" si="35"/>
        <v>106.5</v>
      </c>
      <c r="BM95" s="29">
        <f t="shared" si="36"/>
        <v>-0.66</v>
      </c>
      <c r="BN95" s="4">
        <f>150.125-1/32</f>
        <v>150.09375</v>
      </c>
      <c r="BO95" s="4">
        <f>153.875</f>
        <v>153.875</v>
      </c>
      <c r="BP95" s="4">
        <f t="shared" si="37"/>
        <v>3.78125</v>
      </c>
      <c r="BQ95" s="13">
        <f t="shared" si="38"/>
        <v>0.9166666667</v>
      </c>
      <c r="BR95" s="4">
        <f t="shared" si="39"/>
        <v>0.009845372103</v>
      </c>
      <c r="BS95" s="13"/>
      <c r="BT95" s="27">
        <v>35.5</v>
      </c>
      <c r="BU95" s="29">
        <f t="shared" si="40"/>
        <v>106.5</v>
      </c>
      <c r="BV95" s="29">
        <f t="shared" si="41"/>
        <v>-0.72</v>
      </c>
      <c r="BW95" s="15"/>
      <c r="BX95" s="15"/>
      <c r="BY95" s="29">
        <f t="shared" si="42"/>
        <v>0</v>
      </c>
      <c r="BZ95" s="25" t="str">
        <f t="shared" si="43"/>
        <v/>
      </c>
      <c r="CA95" s="4" t="str">
        <f t="shared" si="44"/>
        <v/>
      </c>
      <c r="CB95" s="25"/>
      <c r="CC95" s="2">
        <v>20.5</v>
      </c>
      <c r="CD95" s="29">
        <f t="shared" si="45"/>
        <v>61.5</v>
      </c>
      <c r="CE95" s="29">
        <f t="shared" si="46"/>
        <v>0.27</v>
      </c>
      <c r="CF95" s="4">
        <f t="shared" si="125"/>
        <v>150.5625</v>
      </c>
      <c r="CG95" s="4">
        <f t="shared" si="126"/>
        <v>153.40625</v>
      </c>
      <c r="CH95" s="4">
        <f t="shared" si="47"/>
        <v>2.84375</v>
      </c>
      <c r="CI95" s="13">
        <f t="shared" si="48"/>
        <v>0.7949493345</v>
      </c>
      <c r="CK95" s="13"/>
    </row>
    <row r="96">
      <c r="A96" s="2">
        <v>36.0</v>
      </c>
      <c r="B96" s="4">
        <f t="shared" si="1"/>
        <v>108</v>
      </c>
      <c r="C96" s="4">
        <f t="shared" si="2"/>
        <v>-0.75</v>
      </c>
      <c r="D96" s="4">
        <f>149+13/16</f>
        <v>149.8125</v>
      </c>
      <c r="E96" s="4">
        <f>154+3/16</f>
        <v>154.1875</v>
      </c>
      <c r="F96" s="4">
        <f t="shared" si="3"/>
        <v>4.375</v>
      </c>
      <c r="G96" s="13">
        <f t="shared" si="77"/>
        <v>0.9860132972</v>
      </c>
      <c r="H96" s="4">
        <f t="shared" si="5"/>
        <v>0</v>
      </c>
      <c r="J96" s="2">
        <v>36.0</v>
      </c>
      <c r="K96" s="4">
        <f t="shared" si="6"/>
        <v>108</v>
      </c>
      <c r="L96" s="4">
        <f t="shared" si="7"/>
        <v>-0.63</v>
      </c>
      <c r="M96" s="4">
        <f>150.25-1/32</f>
        <v>150.21875</v>
      </c>
      <c r="N96" s="4">
        <f>153.75</f>
        <v>153.75</v>
      </c>
      <c r="O96" s="4">
        <f t="shared" si="8"/>
        <v>3.53125</v>
      </c>
      <c r="P96" s="13">
        <f t="shared" si="9"/>
        <v>0.8952197717</v>
      </c>
      <c r="Q96" s="4">
        <f t="shared" si="10"/>
        <v>0.01292315458</v>
      </c>
      <c r="S96" s="2">
        <v>36.0</v>
      </c>
      <c r="T96" s="29">
        <f t="shared" si="11"/>
        <v>108</v>
      </c>
      <c r="U96" s="29">
        <f t="shared" si="12"/>
        <v>-0.69</v>
      </c>
      <c r="V96" s="4">
        <f>150-1/32</f>
        <v>149.96875</v>
      </c>
      <c r="W96" s="2">
        <v>154.0</v>
      </c>
      <c r="X96" s="4">
        <f t="shared" si="13"/>
        <v>4.03125</v>
      </c>
      <c r="Y96" s="13">
        <f t="shared" si="14"/>
        <v>0.9464847243</v>
      </c>
      <c r="AA96" s="2">
        <v>36.0</v>
      </c>
      <c r="AB96" s="29">
        <f t="shared" si="15"/>
        <v>108</v>
      </c>
      <c r="AC96" s="29">
        <f t="shared" si="16"/>
        <v>-0.69</v>
      </c>
      <c r="AD96" s="4">
        <f>150-1/16</f>
        <v>149.9375</v>
      </c>
      <c r="AE96" s="2">
        <v>154.0</v>
      </c>
      <c r="AF96" s="4">
        <f t="shared" si="17"/>
        <v>4.0625</v>
      </c>
      <c r="AG96" s="13">
        <f t="shared" si="18"/>
        <v>0.9501461876</v>
      </c>
      <c r="AH96" s="4">
        <f t="shared" si="19"/>
        <v>0.0178092133</v>
      </c>
      <c r="AJ96" s="2">
        <v>36.0</v>
      </c>
      <c r="AK96" s="29">
        <f t="shared" si="20"/>
        <v>108</v>
      </c>
      <c r="AL96" s="29">
        <f t="shared" si="21"/>
        <v>-0.69</v>
      </c>
      <c r="AM96" s="2">
        <v>150.0</v>
      </c>
      <c r="AN96" s="4">
        <f>154-1/32</f>
        <v>153.96875</v>
      </c>
      <c r="AO96" s="4">
        <f t="shared" si="22"/>
        <v>3.96875</v>
      </c>
      <c r="AP96" s="13">
        <f t="shared" si="23"/>
        <v>0.9391189725</v>
      </c>
      <c r="AQ96" s="4">
        <f t="shared" si="24"/>
        <v>0.008860509339</v>
      </c>
      <c r="AR96" s="13"/>
      <c r="AS96" s="2">
        <v>36.0</v>
      </c>
      <c r="AT96" s="29">
        <f t="shared" si="25"/>
        <v>108</v>
      </c>
      <c r="AU96" s="29">
        <f t="shared" si="26"/>
        <v>-0.75</v>
      </c>
      <c r="AV96" s="4">
        <f>149.875</f>
        <v>149.875</v>
      </c>
      <c r="AW96" s="4">
        <f>154+1/16</f>
        <v>154.0625</v>
      </c>
      <c r="AX96" s="4">
        <f t="shared" si="27"/>
        <v>4.1875</v>
      </c>
      <c r="AY96" s="13">
        <f t="shared" si="28"/>
        <v>0.9646530752</v>
      </c>
      <c r="AZ96" s="4">
        <f t="shared" si="29"/>
        <v>0.01267803016</v>
      </c>
      <c r="BA96" s="13"/>
      <c r="BB96" s="2">
        <v>36.0</v>
      </c>
      <c r="BC96" s="29">
        <f t="shared" si="30"/>
        <v>108</v>
      </c>
      <c r="BD96" s="29">
        <f t="shared" si="31"/>
        <v>-0.66</v>
      </c>
      <c r="BE96" s="4">
        <f>150+1/32</f>
        <v>150.03125</v>
      </c>
      <c r="BF96" s="4">
        <f>154-1/16</f>
        <v>153.9375</v>
      </c>
      <c r="BG96" s="4">
        <f t="shared" si="32"/>
        <v>3.90625</v>
      </c>
      <c r="BH96" s="13">
        <f t="shared" si="33"/>
        <v>0.9316949906</v>
      </c>
      <c r="BI96" s="4">
        <f t="shared" si="34"/>
        <v>0.008867247036</v>
      </c>
      <c r="BJ96" s="13"/>
      <c r="BK96" s="2">
        <v>36.0</v>
      </c>
      <c r="BL96" s="29">
        <f t="shared" si="35"/>
        <v>108</v>
      </c>
      <c r="BM96" s="29">
        <f t="shared" si="36"/>
        <v>-0.69</v>
      </c>
      <c r="BN96" s="4">
        <f>150+1/32</f>
        <v>150.03125</v>
      </c>
      <c r="BO96" s="4">
        <f>154-1/16</f>
        <v>153.9375</v>
      </c>
      <c r="BP96" s="4">
        <f t="shared" si="37"/>
        <v>3.90625</v>
      </c>
      <c r="BQ96" s="13">
        <f t="shared" si="38"/>
        <v>0.9316949906</v>
      </c>
      <c r="BR96" s="4">
        <f t="shared" si="39"/>
        <v>0.00889019295</v>
      </c>
      <c r="BS96" s="13"/>
      <c r="BT96" s="27">
        <v>36.0</v>
      </c>
      <c r="BU96" s="29">
        <f t="shared" si="40"/>
        <v>108</v>
      </c>
      <c r="BV96" s="29">
        <f t="shared" si="41"/>
        <v>-0.75</v>
      </c>
      <c r="BW96" s="15">
        <f>150-1/16</f>
        <v>149.9375</v>
      </c>
      <c r="BX96" s="15">
        <f>154+1/32</f>
        <v>154.03125</v>
      </c>
      <c r="BY96" s="29">
        <f t="shared" si="42"/>
        <v>4.09375</v>
      </c>
      <c r="BZ96" s="25">
        <f t="shared" si="43"/>
        <v>0.9537935952</v>
      </c>
      <c r="CA96" s="4">
        <f t="shared" si="44"/>
        <v>0.01450751169</v>
      </c>
      <c r="CB96" s="25"/>
      <c r="CC96" s="2">
        <v>21.0</v>
      </c>
      <c r="CD96" s="29">
        <f t="shared" si="45"/>
        <v>63</v>
      </c>
      <c r="CE96" s="29">
        <f t="shared" si="46"/>
        <v>0.24</v>
      </c>
      <c r="CF96" s="4">
        <f t="shared" si="125"/>
        <v>150.5625</v>
      </c>
      <c r="CG96" s="4">
        <f t="shared" si="126"/>
        <v>153.40625</v>
      </c>
      <c r="CH96" s="4">
        <f t="shared" si="47"/>
        <v>2.84375</v>
      </c>
      <c r="CI96" s="13">
        <f t="shared" si="48"/>
        <v>0.7949493345</v>
      </c>
      <c r="CK96" s="13"/>
    </row>
    <row r="97">
      <c r="A97" s="2">
        <v>36.5</v>
      </c>
      <c r="B97" s="4">
        <f t="shared" si="1"/>
        <v>109.5</v>
      </c>
      <c r="C97" s="4">
        <f t="shared" si="2"/>
        <v>-0.78</v>
      </c>
      <c r="F97" s="4">
        <f t="shared" si="3"/>
        <v>0</v>
      </c>
      <c r="G97" s="13" t="str">
        <f t="shared" si="77"/>
        <v/>
      </c>
      <c r="H97" s="4" t="str">
        <f t="shared" si="5"/>
        <v/>
      </c>
      <c r="J97" s="2">
        <v>36.5</v>
      </c>
      <c r="K97" s="4">
        <f t="shared" si="6"/>
        <v>109.5</v>
      </c>
      <c r="L97" s="4">
        <f t="shared" si="7"/>
        <v>-0.66</v>
      </c>
      <c r="O97" s="4">
        <f t="shared" si="8"/>
        <v>0</v>
      </c>
      <c r="P97" s="13" t="str">
        <f t="shared" si="9"/>
        <v/>
      </c>
      <c r="Q97" s="4" t="str">
        <f t="shared" si="10"/>
        <v/>
      </c>
      <c r="S97" s="2">
        <v>36.5</v>
      </c>
      <c r="T97" s="29">
        <f t="shared" si="11"/>
        <v>109.5</v>
      </c>
      <c r="U97" s="29">
        <f t="shared" si="12"/>
        <v>-0.72</v>
      </c>
      <c r="X97" s="4">
        <f t="shared" si="13"/>
        <v>0</v>
      </c>
      <c r="Y97" s="13" t="str">
        <f t="shared" si="14"/>
        <v/>
      </c>
      <c r="AA97" s="2">
        <v>36.5</v>
      </c>
      <c r="AB97" s="29">
        <f t="shared" si="15"/>
        <v>109.5</v>
      </c>
      <c r="AC97" s="29">
        <f t="shared" si="16"/>
        <v>-0.72</v>
      </c>
      <c r="AF97" s="4">
        <f t="shared" si="17"/>
        <v>0</v>
      </c>
      <c r="AG97" s="13" t="str">
        <f t="shared" si="18"/>
        <v/>
      </c>
      <c r="AH97" s="4" t="str">
        <f t="shared" si="19"/>
        <v/>
      </c>
      <c r="AJ97" s="2">
        <v>36.5</v>
      </c>
      <c r="AK97" s="29">
        <f t="shared" si="20"/>
        <v>109.5</v>
      </c>
      <c r="AL97" s="29">
        <f t="shared" si="21"/>
        <v>-0.72</v>
      </c>
      <c r="AO97" s="4">
        <f t="shared" si="22"/>
        <v>0</v>
      </c>
      <c r="AP97" s="13" t="str">
        <f t="shared" si="23"/>
        <v/>
      </c>
      <c r="AQ97" s="4" t="str">
        <f t="shared" si="24"/>
        <v/>
      </c>
      <c r="AR97" s="13"/>
      <c r="AS97" s="2">
        <v>36.5</v>
      </c>
      <c r="AT97" s="29">
        <f t="shared" si="25"/>
        <v>109.5</v>
      </c>
      <c r="AU97" s="29">
        <f t="shared" si="26"/>
        <v>-0.78</v>
      </c>
      <c r="AX97" s="4">
        <f t="shared" si="27"/>
        <v>0</v>
      </c>
      <c r="AY97" s="13" t="str">
        <f t="shared" si="28"/>
        <v/>
      </c>
      <c r="AZ97" s="4" t="str">
        <f t="shared" si="29"/>
        <v/>
      </c>
      <c r="BA97" s="13"/>
      <c r="BB97" s="2">
        <v>36.5</v>
      </c>
      <c r="BC97" s="29">
        <f t="shared" si="30"/>
        <v>109.5</v>
      </c>
      <c r="BD97" s="29">
        <f t="shared" si="31"/>
        <v>-0.69</v>
      </c>
      <c r="BG97" s="4">
        <f t="shared" si="32"/>
        <v>0</v>
      </c>
      <c r="BH97" s="13" t="str">
        <f t="shared" si="33"/>
        <v/>
      </c>
      <c r="BI97" s="4" t="str">
        <f t="shared" si="34"/>
        <v/>
      </c>
      <c r="BJ97" s="13"/>
      <c r="BK97" s="2">
        <v>36.5</v>
      </c>
      <c r="BL97" s="29">
        <f t="shared" si="35"/>
        <v>109.5</v>
      </c>
      <c r="BM97" s="29">
        <f t="shared" si="36"/>
        <v>-0.72</v>
      </c>
      <c r="BN97" s="2">
        <v>150.0</v>
      </c>
      <c r="BO97" s="4">
        <f>154-1/32</f>
        <v>153.96875</v>
      </c>
      <c r="BP97" s="4">
        <f t="shared" si="37"/>
        <v>3.96875</v>
      </c>
      <c r="BQ97" s="13">
        <f t="shared" si="38"/>
        <v>0.9391189725</v>
      </c>
      <c r="BR97" s="4">
        <f t="shared" si="39"/>
        <v>0.008018306129</v>
      </c>
      <c r="BS97" s="13"/>
      <c r="BT97" s="27">
        <v>36.5</v>
      </c>
      <c r="BU97" s="29">
        <f t="shared" si="40"/>
        <v>109.5</v>
      </c>
      <c r="BV97" s="29">
        <f t="shared" si="41"/>
        <v>-0.78</v>
      </c>
      <c r="BW97" s="15"/>
      <c r="BX97" s="15"/>
      <c r="BY97" s="29">
        <f t="shared" si="42"/>
        <v>0</v>
      </c>
      <c r="BZ97" s="25" t="str">
        <f t="shared" si="43"/>
        <v/>
      </c>
      <c r="CA97" s="4" t="str">
        <f t="shared" si="44"/>
        <v/>
      </c>
      <c r="CB97" s="25"/>
      <c r="CC97" s="2">
        <v>21.5</v>
      </c>
      <c r="CD97" s="29">
        <f t="shared" si="45"/>
        <v>64.5</v>
      </c>
      <c r="CE97" s="29">
        <f t="shared" si="46"/>
        <v>0.21</v>
      </c>
      <c r="CF97" s="4">
        <f t="shared" si="125"/>
        <v>150.5625</v>
      </c>
      <c r="CG97" s="4">
        <f t="shared" si="126"/>
        <v>153.40625</v>
      </c>
      <c r="CH97" s="4">
        <f t="shared" si="47"/>
        <v>2.84375</v>
      </c>
      <c r="CI97" s="13">
        <f t="shared" si="48"/>
        <v>0.7949493345</v>
      </c>
      <c r="CK97" s="13"/>
    </row>
    <row r="98">
      <c r="A98" s="2">
        <v>37.0</v>
      </c>
      <c r="B98" s="4">
        <f t="shared" si="1"/>
        <v>111</v>
      </c>
      <c r="C98" s="4">
        <f t="shared" si="2"/>
        <v>-0.81</v>
      </c>
      <c r="D98" s="4">
        <f>149.75+1/32</f>
        <v>149.78125</v>
      </c>
      <c r="E98" s="4">
        <f>154+3/16</f>
        <v>154.1875</v>
      </c>
      <c r="F98" s="4">
        <f t="shared" si="3"/>
        <v>4.40625</v>
      </c>
      <c r="G98" s="13">
        <f t="shared" si="77"/>
        <v>0.9895285073</v>
      </c>
      <c r="H98" s="4">
        <f t="shared" si="5"/>
        <v>0</v>
      </c>
      <c r="J98" s="2">
        <v>37.0</v>
      </c>
      <c r="K98" s="4">
        <f t="shared" si="6"/>
        <v>111</v>
      </c>
      <c r="L98" s="4">
        <f t="shared" si="7"/>
        <v>-0.69</v>
      </c>
      <c r="M98" s="4">
        <f>150-1/16</f>
        <v>149.9375</v>
      </c>
      <c r="N98" s="4">
        <f>154+1/16</f>
        <v>154.0625</v>
      </c>
      <c r="O98" s="4">
        <f t="shared" si="8"/>
        <v>4.125</v>
      </c>
      <c r="P98" s="13">
        <f t="shared" si="9"/>
        <v>0.9675588937</v>
      </c>
      <c r="Q98" s="4">
        <f t="shared" si="10"/>
        <v>0.01522158736</v>
      </c>
      <c r="S98" s="2">
        <v>37.0</v>
      </c>
      <c r="T98" s="29">
        <f t="shared" si="11"/>
        <v>111</v>
      </c>
      <c r="U98" s="29">
        <f t="shared" si="12"/>
        <v>-0.75</v>
      </c>
      <c r="V98" s="4">
        <f>149+13/16</f>
        <v>149.8125</v>
      </c>
      <c r="W98" s="4">
        <f>154+3/16</f>
        <v>154.1875</v>
      </c>
      <c r="X98" s="4">
        <f t="shared" si="13"/>
        <v>4.375</v>
      </c>
      <c r="Y98" s="13">
        <f t="shared" si="14"/>
        <v>0.9860132972</v>
      </c>
      <c r="AA98" s="2">
        <v>37.0</v>
      </c>
      <c r="AB98" s="29">
        <f t="shared" si="15"/>
        <v>111</v>
      </c>
      <c r="AC98" s="29">
        <f t="shared" si="16"/>
        <v>-0.75</v>
      </c>
      <c r="AD98" s="4">
        <f>149+13/16</f>
        <v>149.8125</v>
      </c>
      <c r="AE98" s="4">
        <f>154+3/16</f>
        <v>154.1875</v>
      </c>
      <c r="AF98" s="4">
        <f t="shared" si="17"/>
        <v>4.375</v>
      </c>
      <c r="AG98" s="13">
        <f t="shared" si="18"/>
        <v>0.9860132972</v>
      </c>
      <c r="AH98" s="4">
        <f t="shared" si="19"/>
        <v>0</v>
      </c>
      <c r="AJ98" s="2">
        <v>37.0</v>
      </c>
      <c r="AK98" s="29">
        <f t="shared" si="20"/>
        <v>111</v>
      </c>
      <c r="AL98" s="29">
        <f t="shared" si="21"/>
        <v>-0.75</v>
      </c>
      <c r="AM98" s="4">
        <f>149.875-1/32</f>
        <v>149.84375</v>
      </c>
      <c r="AN98" s="2">
        <v>154.125</v>
      </c>
      <c r="AO98" s="4">
        <f t="shared" si="22"/>
        <v>4.28125</v>
      </c>
      <c r="AP98" s="13">
        <f t="shared" si="23"/>
        <v>0.9753916592</v>
      </c>
      <c r="AQ98" s="4">
        <f t="shared" si="24"/>
        <v>0.01082954151</v>
      </c>
      <c r="AR98" s="13"/>
      <c r="AS98" s="2">
        <v>37.0</v>
      </c>
      <c r="AT98" s="29">
        <f t="shared" si="25"/>
        <v>111</v>
      </c>
      <c r="AU98" s="29">
        <f t="shared" si="26"/>
        <v>-0.81</v>
      </c>
      <c r="AV98" s="4">
        <f>149+13/16</f>
        <v>149.8125</v>
      </c>
      <c r="AW98" s="4">
        <f>154+3/16</f>
        <v>154.1875</v>
      </c>
      <c r="AX98" s="4">
        <f t="shared" si="27"/>
        <v>4.375</v>
      </c>
      <c r="AY98" s="13">
        <f t="shared" si="28"/>
        <v>0.9860132972</v>
      </c>
      <c r="AZ98" s="4">
        <f t="shared" si="29"/>
        <v>0</v>
      </c>
      <c r="BA98" s="13"/>
      <c r="BB98" s="2">
        <v>37.0</v>
      </c>
      <c r="BC98" s="29">
        <f t="shared" si="30"/>
        <v>111</v>
      </c>
      <c r="BD98" s="29">
        <f t="shared" si="31"/>
        <v>-0.72</v>
      </c>
      <c r="BE98" s="4">
        <f>149.875+1/32</f>
        <v>149.90625</v>
      </c>
      <c r="BF98" s="4">
        <f>154+1/16</f>
        <v>154.0625</v>
      </c>
      <c r="BG98" s="4">
        <f t="shared" si="32"/>
        <v>4.15625</v>
      </c>
      <c r="BH98" s="13">
        <f t="shared" si="33"/>
        <v>0.9610468829</v>
      </c>
      <c r="BI98" s="4">
        <f t="shared" si="34"/>
        <v>0.01299785884</v>
      </c>
      <c r="BJ98" s="13"/>
      <c r="BK98" s="2">
        <v>37.0</v>
      </c>
      <c r="BL98" s="29">
        <f t="shared" si="35"/>
        <v>111</v>
      </c>
      <c r="BM98" s="29">
        <f t="shared" si="36"/>
        <v>-0.75</v>
      </c>
      <c r="BN98" s="4">
        <f>150-1/16</f>
        <v>149.9375</v>
      </c>
      <c r="BO98" s="4">
        <f>154+1/32</f>
        <v>154.03125</v>
      </c>
      <c r="BP98" s="4">
        <f t="shared" si="37"/>
        <v>4.09375</v>
      </c>
      <c r="BQ98" s="13">
        <f t="shared" si="38"/>
        <v>0.9537935952</v>
      </c>
      <c r="BR98" s="4">
        <f t="shared" si="39"/>
        <v>0.006994993852</v>
      </c>
      <c r="BS98" s="13"/>
      <c r="BT98" s="27">
        <v>37.0</v>
      </c>
      <c r="BU98" s="29">
        <f t="shared" si="40"/>
        <v>111</v>
      </c>
      <c r="BV98" s="29">
        <f t="shared" si="41"/>
        <v>-0.81</v>
      </c>
      <c r="BW98" s="15">
        <f>149.875</f>
        <v>149.875</v>
      </c>
      <c r="BX98" s="34">
        <v>154.125</v>
      </c>
      <c r="BY98" s="29">
        <f t="shared" si="42"/>
        <v>4.25</v>
      </c>
      <c r="BZ98" s="25">
        <f t="shared" si="43"/>
        <v>0.9718253158</v>
      </c>
      <c r="CA98" s="4">
        <f t="shared" si="44"/>
        <v>0.01041099342</v>
      </c>
      <c r="CB98" s="25"/>
      <c r="CC98" s="2">
        <v>22.0</v>
      </c>
      <c r="CD98" s="29">
        <f t="shared" si="45"/>
        <v>66</v>
      </c>
      <c r="CE98" s="29">
        <f t="shared" si="46"/>
        <v>0.18</v>
      </c>
      <c r="CF98" s="4">
        <f t="shared" si="125"/>
        <v>150.5625</v>
      </c>
      <c r="CG98" s="4">
        <f t="shared" si="126"/>
        <v>153.40625</v>
      </c>
      <c r="CH98" s="4">
        <f t="shared" si="47"/>
        <v>2.84375</v>
      </c>
      <c r="CI98" s="13">
        <f t="shared" si="48"/>
        <v>0.7949493345</v>
      </c>
      <c r="CK98" s="13"/>
    </row>
    <row r="99">
      <c r="A99" s="2">
        <v>37.5</v>
      </c>
      <c r="B99" s="4">
        <f t="shared" si="1"/>
        <v>112.5</v>
      </c>
      <c r="C99" s="4">
        <f t="shared" si="2"/>
        <v>-0.84</v>
      </c>
      <c r="F99" s="4">
        <f t="shared" si="3"/>
        <v>0</v>
      </c>
      <c r="G99" s="13" t="str">
        <f t="shared" si="77"/>
        <v/>
      </c>
      <c r="H99" s="4" t="str">
        <f t="shared" si="5"/>
        <v/>
      </c>
      <c r="J99" s="2">
        <v>37.5</v>
      </c>
      <c r="K99" s="4">
        <f t="shared" si="6"/>
        <v>112.5</v>
      </c>
      <c r="L99" s="4">
        <f t="shared" si="7"/>
        <v>-0.72</v>
      </c>
      <c r="O99" s="4">
        <f t="shared" si="8"/>
        <v>0</v>
      </c>
      <c r="P99" s="13" t="str">
        <f t="shared" si="9"/>
        <v/>
      </c>
      <c r="Q99" s="4" t="str">
        <f t="shared" si="10"/>
        <v/>
      </c>
      <c r="S99" s="2">
        <v>37.5</v>
      </c>
      <c r="T99" s="29">
        <f t="shared" si="11"/>
        <v>112.5</v>
      </c>
      <c r="U99" s="29">
        <f t="shared" si="12"/>
        <v>-0.78</v>
      </c>
      <c r="X99" s="4">
        <f t="shared" si="13"/>
        <v>0</v>
      </c>
      <c r="Y99" s="13" t="str">
        <f t="shared" si="14"/>
        <v/>
      </c>
      <c r="AA99" s="2">
        <v>37.5</v>
      </c>
      <c r="AB99" s="29">
        <f t="shared" si="15"/>
        <v>112.5</v>
      </c>
      <c r="AC99" s="29">
        <f t="shared" si="16"/>
        <v>-0.78</v>
      </c>
      <c r="AF99" s="4">
        <f t="shared" si="17"/>
        <v>0</v>
      </c>
      <c r="AG99" s="13" t="str">
        <f t="shared" si="18"/>
        <v/>
      </c>
      <c r="AH99" s="4" t="str">
        <f t="shared" si="19"/>
        <v/>
      </c>
      <c r="AJ99" s="2">
        <v>37.5</v>
      </c>
      <c r="AK99" s="29">
        <f t="shared" si="20"/>
        <v>112.5</v>
      </c>
      <c r="AL99" s="29">
        <f t="shared" si="21"/>
        <v>-0.78</v>
      </c>
      <c r="AO99" s="4">
        <f t="shared" si="22"/>
        <v>0</v>
      </c>
      <c r="AP99" s="13" t="str">
        <f t="shared" si="23"/>
        <v/>
      </c>
      <c r="AQ99" s="4" t="str">
        <f t="shared" si="24"/>
        <v/>
      </c>
      <c r="AR99" s="13"/>
      <c r="AS99" s="2">
        <v>37.5</v>
      </c>
      <c r="AT99" s="29">
        <f t="shared" si="25"/>
        <v>112.5</v>
      </c>
      <c r="AU99" s="29">
        <f t="shared" si="26"/>
        <v>-0.84</v>
      </c>
      <c r="AX99" s="4">
        <f t="shared" si="27"/>
        <v>0</v>
      </c>
      <c r="AY99" s="13" t="str">
        <f t="shared" si="28"/>
        <v/>
      </c>
      <c r="AZ99" s="4" t="str">
        <f t="shared" si="29"/>
        <v/>
      </c>
      <c r="BA99" s="13"/>
      <c r="BB99" s="2">
        <v>37.5</v>
      </c>
      <c r="BC99" s="29">
        <f t="shared" si="30"/>
        <v>112.5</v>
      </c>
      <c r="BD99" s="29">
        <f t="shared" si="31"/>
        <v>-0.75</v>
      </c>
      <c r="BG99" s="4">
        <f t="shared" si="32"/>
        <v>0</v>
      </c>
      <c r="BH99" s="13" t="str">
        <f t="shared" si="33"/>
        <v/>
      </c>
      <c r="BI99" s="4" t="str">
        <f t="shared" si="34"/>
        <v/>
      </c>
      <c r="BJ99" s="13"/>
      <c r="BK99" s="2">
        <v>37.5</v>
      </c>
      <c r="BL99" s="29">
        <f t="shared" si="35"/>
        <v>112.5</v>
      </c>
      <c r="BM99" s="29">
        <f t="shared" si="36"/>
        <v>-0.78</v>
      </c>
      <c r="BP99" s="4">
        <f t="shared" si="37"/>
        <v>0</v>
      </c>
      <c r="BQ99" s="13" t="str">
        <f t="shared" si="38"/>
        <v/>
      </c>
      <c r="BR99" s="4" t="str">
        <f t="shared" si="39"/>
        <v/>
      </c>
      <c r="BS99" s="13"/>
      <c r="BT99" s="27">
        <v>37.5</v>
      </c>
      <c r="BU99" s="29">
        <f t="shared" si="40"/>
        <v>112.5</v>
      </c>
      <c r="BV99" s="29">
        <f t="shared" si="41"/>
        <v>-0.84</v>
      </c>
      <c r="BW99" s="15"/>
      <c r="BX99" s="15"/>
      <c r="BY99" s="29">
        <f t="shared" si="42"/>
        <v>0</v>
      </c>
      <c r="BZ99" s="25" t="str">
        <f t="shared" si="43"/>
        <v/>
      </c>
      <c r="CA99" s="4" t="str">
        <f t="shared" si="44"/>
        <v/>
      </c>
      <c r="CB99" s="25"/>
      <c r="CC99" s="2">
        <v>22.5</v>
      </c>
      <c r="CD99" s="29">
        <f t="shared" si="45"/>
        <v>67.5</v>
      </c>
      <c r="CE99" s="29">
        <f t="shared" si="46"/>
        <v>0.15</v>
      </c>
      <c r="CF99" s="4">
        <f t="shared" si="125"/>
        <v>150.5625</v>
      </c>
      <c r="CG99" s="4">
        <f t="shared" si="126"/>
        <v>153.40625</v>
      </c>
      <c r="CH99" s="4">
        <f t="shared" si="47"/>
        <v>2.84375</v>
      </c>
      <c r="CI99" s="13">
        <f t="shared" si="48"/>
        <v>0.7949493345</v>
      </c>
      <c r="CK99" s="13"/>
    </row>
    <row r="100">
      <c r="A100" s="2">
        <v>38.0</v>
      </c>
      <c r="B100" s="4">
        <f t="shared" si="1"/>
        <v>114</v>
      </c>
      <c r="C100" s="4">
        <f t="shared" si="2"/>
        <v>-0.87</v>
      </c>
      <c r="D100" s="4">
        <f>149.75+1/32</f>
        <v>149.78125</v>
      </c>
      <c r="E100" s="4">
        <f>154+3/16</f>
        <v>154.1875</v>
      </c>
      <c r="F100" s="4">
        <f t="shared" si="3"/>
        <v>4.40625</v>
      </c>
      <c r="G100" s="13">
        <f t="shared" si="77"/>
        <v>0.9895285073</v>
      </c>
      <c r="H100" s="4">
        <f t="shared" si="5"/>
        <v>0</v>
      </c>
      <c r="J100" s="2">
        <v>38.0</v>
      </c>
      <c r="K100" s="4">
        <f t="shared" si="6"/>
        <v>114</v>
      </c>
      <c r="L100" s="4">
        <f t="shared" si="7"/>
        <v>-0.75</v>
      </c>
      <c r="M100" s="4">
        <f>149+13/16</f>
        <v>149.8125</v>
      </c>
      <c r="N100" s="4">
        <f>154+3/16</f>
        <v>154.1875</v>
      </c>
      <c r="O100" s="4">
        <f t="shared" si="8"/>
        <v>4.375</v>
      </c>
      <c r="P100" s="13">
        <f t="shared" si="9"/>
        <v>0.9964475909</v>
      </c>
      <c r="Q100" s="4">
        <f t="shared" si="10"/>
        <v>0</v>
      </c>
      <c r="S100" s="2">
        <v>38.0</v>
      </c>
      <c r="T100" s="29">
        <f t="shared" si="11"/>
        <v>114</v>
      </c>
      <c r="U100" s="29">
        <f t="shared" si="12"/>
        <v>-0.81</v>
      </c>
      <c r="V100" s="2">
        <v>149.75</v>
      </c>
      <c r="W100" s="2">
        <v>154.25</v>
      </c>
      <c r="X100" s="4">
        <f t="shared" si="13"/>
        <v>4.5</v>
      </c>
      <c r="Y100" s="13">
        <f t="shared" si="14"/>
        <v>1</v>
      </c>
      <c r="AA100" s="2">
        <v>38.0</v>
      </c>
      <c r="AB100" s="29">
        <f t="shared" si="15"/>
        <v>114</v>
      </c>
      <c r="AC100" s="29">
        <f t="shared" si="16"/>
        <v>-0.81</v>
      </c>
      <c r="AD100" s="2">
        <v>149.75</v>
      </c>
      <c r="AE100" s="2">
        <v>154.25</v>
      </c>
      <c r="AF100" s="4">
        <f t="shared" si="17"/>
        <v>4.5</v>
      </c>
      <c r="AG100" s="13">
        <f t="shared" si="18"/>
        <v>1</v>
      </c>
      <c r="AH100" s="4">
        <f t="shared" si="19"/>
        <v>0</v>
      </c>
      <c r="AJ100" s="2">
        <v>38.0</v>
      </c>
      <c r="AK100" s="29">
        <f t="shared" si="20"/>
        <v>114</v>
      </c>
      <c r="AL100" s="29">
        <f t="shared" si="21"/>
        <v>-0.81</v>
      </c>
      <c r="AM100" s="4">
        <f>149.75+1/32</f>
        <v>149.78125</v>
      </c>
      <c r="AN100" s="4">
        <f>154+3/16</f>
        <v>154.1875</v>
      </c>
      <c r="AO100" s="4">
        <f t="shared" si="22"/>
        <v>4.40625</v>
      </c>
      <c r="AP100" s="13">
        <f t="shared" si="23"/>
        <v>0.9895285073</v>
      </c>
      <c r="AQ100" s="4">
        <f t="shared" si="24"/>
        <v>0</v>
      </c>
      <c r="AR100" s="13"/>
      <c r="AS100" s="2">
        <v>38.0</v>
      </c>
      <c r="AT100" s="29">
        <f t="shared" si="25"/>
        <v>114</v>
      </c>
      <c r="AU100" s="29">
        <f t="shared" si="26"/>
        <v>-0.87</v>
      </c>
      <c r="AV100" s="2">
        <v>149.75</v>
      </c>
      <c r="AW100" s="2">
        <f>154.25-1/32</f>
        <v>154.21875</v>
      </c>
      <c r="AX100" s="4">
        <f t="shared" si="27"/>
        <v>4.46875</v>
      </c>
      <c r="AY100" s="13">
        <f t="shared" si="28"/>
        <v>0.9965217286</v>
      </c>
      <c r="AZ100" s="4">
        <f t="shared" si="29"/>
        <v>0</v>
      </c>
      <c r="BA100" s="13"/>
      <c r="BB100" s="2">
        <v>38.0</v>
      </c>
      <c r="BC100" s="29">
        <f t="shared" si="30"/>
        <v>114</v>
      </c>
      <c r="BD100" s="29">
        <f t="shared" si="31"/>
        <v>-0.78</v>
      </c>
      <c r="BE100" s="4">
        <f>149+13/16</f>
        <v>149.8125</v>
      </c>
      <c r="BF100" s="4">
        <f>154.125+1/32</f>
        <v>154.15625</v>
      </c>
      <c r="BG100" s="4">
        <f t="shared" si="32"/>
        <v>4.34375</v>
      </c>
      <c r="BH100" s="13">
        <f t="shared" si="33"/>
        <v>0.9824855102</v>
      </c>
      <c r="BI100" s="4">
        <f t="shared" si="34"/>
        <v>0</v>
      </c>
      <c r="BJ100" s="13"/>
      <c r="BK100" s="2">
        <v>38.0</v>
      </c>
      <c r="BL100" s="29">
        <f t="shared" si="35"/>
        <v>114</v>
      </c>
      <c r="BM100" s="29">
        <f t="shared" si="36"/>
        <v>-0.81</v>
      </c>
      <c r="BN100" s="4">
        <f>149.875-1/32</f>
        <v>149.84375</v>
      </c>
      <c r="BO100" s="4">
        <f>154.125</f>
        <v>154.125</v>
      </c>
      <c r="BP100" s="4">
        <f t="shared" si="37"/>
        <v>4.28125</v>
      </c>
      <c r="BQ100" s="13">
        <f t="shared" si="38"/>
        <v>0.9753916592</v>
      </c>
      <c r="BR100" s="4">
        <f t="shared" si="39"/>
        <v>0.00989522022</v>
      </c>
      <c r="BS100" s="13"/>
      <c r="BT100" s="27">
        <v>38.0</v>
      </c>
      <c r="BU100" s="29">
        <f t="shared" si="40"/>
        <v>114</v>
      </c>
      <c r="BV100" s="29">
        <f t="shared" si="41"/>
        <v>-0.87</v>
      </c>
      <c r="BW100" s="15">
        <f>149+13/16</f>
        <v>149.8125</v>
      </c>
      <c r="BX100" s="15">
        <f>154+3/16</f>
        <v>154.1875</v>
      </c>
      <c r="BY100" s="29">
        <f t="shared" si="42"/>
        <v>4.375</v>
      </c>
      <c r="BZ100" s="25">
        <f t="shared" si="43"/>
        <v>0.9860132972</v>
      </c>
      <c r="CA100" s="4">
        <f t="shared" si="44"/>
        <v>0</v>
      </c>
      <c r="CB100" s="25"/>
      <c r="CC100" s="2">
        <v>23.0</v>
      </c>
      <c r="CD100" s="29">
        <f t="shared" si="45"/>
        <v>69</v>
      </c>
      <c r="CE100" s="29">
        <f t="shared" si="46"/>
        <v>0.12</v>
      </c>
      <c r="CF100" s="4">
        <f t="shared" si="125"/>
        <v>150.5625</v>
      </c>
      <c r="CG100" s="4">
        <f t="shared" si="126"/>
        <v>153.40625</v>
      </c>
      <c r="CH100" s="4">
        <f t="shared" si="47"/>
        <v>2.84375</v>
      </c>
      <c r="CI100" s="13">
        <f t="shared" si="48"/>
        <v>0.7949493345</v>
      </c>
      <c r="CK100" s="13"/>
    </row>
    <row r="101">
      <c r="A101" s="2">
        <v>38.5</v>
      </c>
      <c r="B101" s="4">
        <f t="shared" si="1"/>
        <v>115.5</v>
      </c>
      <c r="C101" s="4">
        <f t="shared" si="2"/>
        <v>-0.9</v>
      </c>
      <c r="F101" s="4">
        <f t="shared" si="3"/>
        <v>0</v>
      </c>
      <c r="G101" s="13" t="str">
        <f t="shared" si="77"/>
        <v/>
      </c>
      <c r="H101" s="4" t="str">
        <f t="shared" si="5"/>
        <v/>
      </c>
      <c r="J101" s="2">
        <v>38.5</v>
      </c>
      <c r="K101" s="4">
        <f t="shared" si="6"/>
        <v>115.5</v>
      </c>
      <c r="L101" s="4">
        <f t="shared" si="7"/>
        <v>-0.78</v>
      </c>
      <c r="O101" s="4">
        <f t="shared" si="8"/>
        <v>0</v>
      </c>
      <c r="P101" s="13" t="str">
        <f t="shared" si="9"/>
        <v/>
      </c>
      <c r="Q101" s="4" t="str">
        <f t="shared" si="10"/>
        <v/>
      </c>
      <c r="S101" s="2">
        <v>38.5</v>
      </c>
      <c r="T101" s="29">
        <f t="shared" si="11"/>
        <v>115.5</v>
      </c>
      <c r="U101" s="29">
        <f t="shared" si="12"/>
        <v>-0.84</v>
      </c>
      <c r="X101" s="4">
        <f t="shared" si="13"/>
        <v>0</v>
      </c>
      <c r="Y101" s="13" t="str">
        <f t="shared" si="14"/>
        <v/>
      </c>
      <c r="AA101" s="2">
        <v>38.5</v>
      </c>
      <c r="AB101" s="29">
        <f t="shared" si="15"/>
        <v>115.5</v>
      </c>
      <c r="AC101" s="29">
        <f t="shared" si="16"/>
        <v>-0.84</v>
      </c>
      <c r="AF101" s="4">
        <f t="shared" si="17"/>
        <v>0</v>
      </c>
      <c r="AG101" s="13" t="str">
        <f t="shared" si="18"/>
        <v/>
      </c>
      <c r="AH101" s="4" t="str">
        <f t="shared" si="19"/>
        <v/>
      </c>
      <c r="AJ101" s="2">
        <v>38.5</v>
      </c>
      <c r="AK101" s="29">
        <f t="shared" si="20"/>
        <v>115.5</v>
      </c>
      <c r="AL101" s="29">
        <f t="shared" si="21"/>
        <v>-0.84</v>
      </c>
      <c r="AO101" s="4">
        <f t="shared" si="22"/>
        <v>0</v>
      </c>
      <c r="AP101" s="13" t="str">
        <f t="shared" si="23"/>
        <v/>
      </c>
      <c r="AQ101" s="4" t="str">
        <f t="shared" si="24"/>
        <v/>
      </c>
      <c r="AR101" s="13"/>
      <c r="AS101" s="2">
        <v>38.5</v>
      </c>
      <c r="AT101" s="29">
        <f t="shared" si="25"/>
        <v>115.5</v>
      </c>
      <c r="AU101" s="29">
        <f t="shared" si="26"/>
        <v>-0.9</v>
      </c>
      <c r="AX101" s="4">
        <f t="shared" si="27"/>
        <v>0</v>
      </c>
      <c r="AY101" s="13" t="str">
        <f t="shared" si="28"/>
        <v/>
      </c>
      <c r="AZ101" s="4" t="str">
        <f t="shared" si="29"/>
        <v/>
      </c>
      <c r="BA101" s="13"/>
      <c r="BB101" s="2">
        <v>38.5</v>
      </c>
      <c r="BC101" s="29">
        <f t="shared" si="30"/>
        <v>115.5</v>
      </c>
      <c r="BD101" s="29">
        <f t="shared" si="31"/>
        <v>-0.81</v>
      </c>
      <c r="BG101" s="4">
        <f t="shared" si="32"/>
        <v>0</v>
      </c>
      <c r="BH101" s="13" t="str">
        <f t="shared" si="33"/>
        <v/>
      </c>
      <c r="BI101" s="4" t="str">
        <f t="shared" si="34"/>
        <v/>
      </c>
      <c r="BJ101" s="13"/>
      <c r="BK101" s="2">
        <v>38.5</v>
      </c>
      <c r="BL101" s="29">
        <f t="shared" si="35"/>
        <v>115.5</v>
      </c>
      <c r="BM101" s="29">
        <f t="shared" si="36"/>
        <v>-0.84</v>
      </c>
      <c r="BP101" s="4">
        <f t="shared" si="37"/>
        <v>0</v>
      </c>
      <c r="BQ101" s="13" t="str">
        <f t="shared" si="38"/>
        <v/>
      </c>
      <c r="BR101" s="4" t="str">
        <f t="shared" si="39"/>
        <v/>
      </c>
      <c r="BS101" s="13"/>
      <c r="BT101" s="27">
        <v>38.5</v>
      </c>
      <c r="BU101" s="29">
        <f t="shared" si="40"/>
        <v>115.5</v>
      </c>
      <c r="BV101" s="29">
        <f t="shared" si="41"/>
        <v>-0.9</v>
      </c>
      <c r="BW101" s="15"/>
      <c r="BX101" s="15"/>
      <c r="BY101" s="29">
        <f t="shared" si="42"/>
        <v>0</v>
      </c>
      <c r="BZ101" s="25" t="str">
        <f t="shared" si="43"/>
        <v/>
      </c>
      <c r="CA101" s="4" t="str">
        <f t="shared" si="44"/>
        <v/>
      </c>
      <c r="CB101" s="25"/>
      <c r="CC101" s="2">
        <v>23.5</v>
      </c>
      <c r="CD101" s="29">
        <f t="shared" si="45"/>
        <v>70.5</v>
      </c>
      <c r="CE101" s="29">
        <f t="shared" si="46"/>
        <v>0.09</v>
      </c>
      <c r="CF101" s="4">
        <f t="shared" si="125"/>
        <v>150.5625</v>
      </c>
      <c r="CG101" s="4">
        <f t="shared" si="126"/>
        <v>153.40625</v>
      </c>
      <c r="CH101" s="4">
        <f t="shared" si="47"/>
        <v>2.84375</v>
      </c>
      <c r="CI101" s="13">
        <f t="shared" si="48"/>
        <v>0.7949493345</v>
      </c>
      <c r="CK101" s="13"/>
    </row>
    <row r="102">
      <c r="A102" s="2">
        <v>39.0</v>
      </c>
      <c r="B102" s="4">
        <f t="shared" si="1"/>
        <v>117</v>
      </c>
      <c r="C102" s="4">
        <f t="shared" si="2"/>
        <v>-0.93</v>
      </c>
      <c r="D102" s="4">
        <f>149.75+1/32</f>
        <v>149.78125</v>
      </c>
      <c r="E102" s="2">
        <f>154.25-1/32</f>
        <v>154.21875</v>
      </c>
      <c r="F102" s="4">
        <f t="shared" si="3"/>
        <v>4.4375</v>
      </c>
      <c r="G102" s="13">
        <f t="shared" si="77"/>
        <v>0.993031274</v>
      </c>
      <c r="H102" s="4">
        <f t="shared" si="5"/>
        <v>0</v>
      </c>
      <c r="J102" s="2">
        <v>39.0</v>
      </c>
      <c r="K102" s="4">
        <f t="shared" si="6"/>
        <v>117</v>
      </c>
      <c r="L102" s="4">
        <f t="shared" si="7"/>
        <v>-0.81</v>
      </c>
      <c r="M102" s="4">
        <f>149+13/16</f>
        <v>149.8125</v>
      </c>
      <c r="N102" s="4">
        <f>154+3/16</f>
        <v>154.1875</v>
      </c>
      <c r="O102" s="4">
        <f t="shared" si="8"/>
        <v>4.375</v>
      </c>
      <c r="P102" s="13">
        <f t="shared" si="9"/>
        <v>0.9964475909</v>
      </c>
      <c r="Q102" s="4">
        <f t="shared" si="10"/>
        <v>0</v>
      </c>
      <c r="S102" s="2">
        <v>39.0</v>
      </c>
      <c r="T102" s="29">
        <f t="shared" si="11"/>
        <v>117</v>
      </c>
      <c r="U102" s="29">
        <f t="shared" si="12"/>
        <v>-0.87</v>
      </c>
      <c r="V102" s="2">
        <v>149.75</v>
      </c>
      <c r="W102" s="2">
        <v>154.25</v>
      </c>
      <c r="X102" s="4">
        <f t="shared" si="13"/>
        <v>4.5</v>
      </c>
      <c r="Y102" s="13">
        <f t="shared" si="14"/>
        <v>1</v>
      </c>
      <c r="AA102" s="2">
        <v>39.0</v>
      </c>
      <c r="AB102" s="29">
        <f t="shared" si="15"/>
        <v>117</v>
      </c>
      <c r="AC102" s="29">
        <f t="shared" si="16"/>
        <v>-0.87</v>
      </c>
      <c r="AD102" s="2">
        <v>149.75</v>
      </c>
      <c r="AE102" s="2">
        <v>154.25</v>
      </c>
      <c r="AF102" s="4">
        <f t="shared" si="17"/>
        <v>4.5</v>
      </c>
      <c r="AG102" s="13">
        <f t="shared" si="18"/>
        <v>1</v>
      </c>
      <c r="AH102" s="4">
        <f t="shared" si="19"/>
        <v>0</v>
      </c>
      <c r="AJ102" s="2">
        <v>39.0</v>
      </c>
      <c r="AK102" s="29">
        <f t="shared" si="20"/>
        <v>117</v>
      </c>
      <c r="AL102" s="29">
        <f t="shared" si="21"/>
        <v>-0.87</v>
      </c>
      <c r="AM102" s="2">
        <v>149.75</v>
      </c>
      <c r="AN102" s="2">
        <v>154.25</v>
      </c>
      <c r="AO102" s="4">
        <f t="shared" si="22"/>
        <v>4.5</v>
      </c>
      <c r="AP102" s="13">
        <f t="shared" si="23"/>
        <v>1</v>
      </c>
      <c r="AQ102" s="4">
        <f t="shared" si="24"/>
        <v>0</v>
      </c>
      <c r="AR102" s="13"/>
      <c r="AS102" s="2">
        <v>39.0</v>
      </c>
      <c r="AT102" s="29">
        <f t="shared" si="25"/>
        <v>117</v>
      </c>
      <c r="AU102" s="29">
        <f t="shared" si="26"/>
        <v>-0.93</v>
      </c>
      <c r="AV102" s="2">
        <v>149.75</v>
      </c>
      <c r="AW102" s="2">
        <v>154.25</v>
      </c>
      <c r="AX102" s="4">
        <f t="shared" si="27"/>
        <v>4.5</v>
      </c>
      <c r="AY102" s="13">
        <f t="shared" si="28"/>
        <v>1</v>
      </c>
      <c r="AZ102" s="4">
        <f t="shared" si="29"/>
        <v>0</v>
      </c>
      <c r="BA102" s="13"/>
      <c r="BB102" s="2">
        <v>39.0</v>
      </c>
      <c r="BC102" s="29">
        <f t="shared" si="30"/>
        <v>117</v>
      </c>
      <c r="BD102" s="29">
        <f t="shared" si="31"/>
        <v>-0.84</v>
      </c>
      <c r="BE102" s="4">
        <f>149.75+1/32</f>
        <v>149.78125</v>
      </c>
      <c r="BF102" s="4">
        <f>154+3/16</f>
        <v>154.1875</v>
      </c>
      <c r="BG102" s="4">
        <f t="shared" si="32"/>
        <v>4.40625</v>
      </c>
      <c r="BH102" s="13">
        <f t="shared" si="33"/>
        <v>0.9895285073</v>
      </c>
      <c r="BI102" s="4">
        <f t="shared" si="34"/>
        <v>0</v>
      </c>
      <c r="BJ102" s="13"/>
      <c r="BK102" s="2">
        <v>39.0</v>
      </c>
      <c r="BL102" s="29">
        <f t="shared" si="35"/>
        <v>117</v>
      </c>
      <c r="BM102" s="29">
        <f t="shared" si="36"/>
        <v>-0.87</v>
      </c>
      <c r="BN102" s="4">
        <f>149.75+1/32</f>
        <v>149.78125</v>
      </c>
      <c r="BO102" s="4">
        <f>154+4/16</f>
        <v>154.25</v>
      </c>
      <c r="BP102" s="4">
        <f t="shared" si="37"/>
        <v>4.46875</v>
      </c>
      <c r="BQ102" s="13">
        <f t="shared" si="38"/>
        <v>0.9965217286</v>
      </c>
      <c r="BR102" s="4">
        <f t="shared" si="39"/>
        <v>0</v>
      </c>
      <c r="BS102" s="13"/>
      <c r="BT102" s="27">
        <v>39.0</v>
      </c>
      <c r="BU102" s="29">
        <f t="shared" si="40"/>
        <v>117</v>
      </c>
      <c r="BV102" s="29">
        <f t="shared" si="41"/>
        <v>-0.93</v>
      </c>
      <c r="BW102" s="15">
        <f>149.75+1/32</f>
        <v>149.78125</v>
      </c>
      <c r="BX102" s="15">
        <f>154+3/16</f>
        <v>154.1875</v>
      </c>
      <c r="BY102" s="29">
        <f t="shared" si="42"/>
        <v>4.40625</v>
      </c>
      <c r="BZ102" s="25">
        <f t="shared" si="43"/>
        <v>0.9895285073</v>
      </c>
      <c r="CA102" s="4">
        <f t="shared" si="44"/>
        <v>0</v>
      </c>
      <c r="CB102" s="25"/>
      <c r="CC102" s="2">
        <v>24.0</v>
      </c>
      <c r="CD102" s="29">
        <f t="shared" si="45"/>
        <v>72</v>
      </c>
      <c r="CE102" s="29">
        <f t="shared" si="46"/>
        <v>0.06</v>
      </c>
      <c r="CF102" s="4">
        <f t="shared" si="125"/>
        <v>150.5625</v>
      </c>
      <c r="CG102" s="4">
        <f t="shared" si="126"/>
        <v>153.40625</v>
      </c>
      <c r="CH102" s="4">
        <f t="shared" si="47"/>
        <v>2.84375</v>
      </c>
      <c r="CI102" s="13">
        <f t="shared" si="48"/>
        <v>0.7949493345</v>
      </c>
      <c r="CK102" s="13"/>
    </row>
    <row r="103">
      <c r="A103" s="2">
        <v>39.5</v>
      </c>
      <c r="B103" s="4">
        <f t="shared" si="1"/>
        <v>118.5</v>
      </c>
      <c r="C103" s="4">
        <f t="shared" si="2"/>
        <v>-0.96</v>
      </c>
      <c r="F103" s="4">
        <f t="shared" si="3"/>
        <v>0</v>
      </c>
      <c r="G103" s="13" t="str">
        <f t="shared" si="77"/>
        <v/>
      </c>
      <c r="H103" s="4" t="str">
        <f t="shared" si="5"/>
        <v/>
      </c>
      <c r="J103" s="2">
        <v>39.5</v>
      </c>
      <c r="K103" s="4">
        <f t="shared" si="6"/>
        <v>118.5</v>
      </c>
      <c r="L103" s="4">
        <f t="shared" si="7"/>
        <v>-0.84</v>
      </c>
      <c r="O103" s="4">
        <f t="shared" si="8"/>
        <v>0</v>
      </c>
      <c r="P103" s="13" t="str">
        <f t="shared" si="9"/>
        <v/>
      </c>
      <c r="Q103" s="4" t="str">
        <f t="shared" si="10"/>
        <v/>
      </c>
      <c r="S103" s="2">
        <v>39.5</v>
      </c>
      <c r="T103" s="29">
        <f t="shared" si="11"/>
        <v>118.5</v>
      </c>
      <c r="U103" s="29">
        <f t="shared" si="12"/>
        <v>-0.9</v>
      </c>
      <c r="X103" s="4">
        <f t="shared" si="13"/>
        <v>0</v>
      </c>
      <c r="Y103" s="13" t="str">
        <f t="shared" si="14"/>
        <v/>
      </c>
      <c r="AA103" s="2">
        <v>39.5</v>
      </c>
      <c r="AB103" s="29">
        <f t="shared" si="15"/>
        <v>118.5</v>
      </c>
      <c r="AC103" s="29">
        <f t="shared" si="16"/>
        <v>-0.9</v>
      </c>
      <c r="AF103" s="4">
        <f t="shared" si="17"/>
        <v>0</v>
      </c>
      <c r="AG103" s="13" t="str">
        <f t="shared" si="18"/>
        <v/>
      </c>
      <c r="AH103" s="4" t="str">
        <f t="shared" si="19"/>
        <v/>
      </c>
      <c r="AJ103" s="2">
        <v>39.5</v>
      </c>
      <c r="AK103" s="29">
        <f t="shared" si="20"/>
        <v>118.5</v>
      </c>
      <c r="AL103" s="29">
        <f t="shared" si="21"/>
        <v>-0.9</v>
      </c>
      <c r="AO103" s="4">
        <f t="shared" si="22"/>
        <v>0</v>
      </c>
      <c r="AP103" s="13" t="str">
        <f t="shared" si="23"/>
        <v/>
      </c>
      <c r="AQ103" s="4" t="str">
        <f t="shared" si="24"/>
        <v/>
      </c>
      <c r="AR103" s="13"/>
      <c r="AS103" s="2">
        <v>39.5</v>
      </c>
      <c r="AT103" s="29">
        <f t="shared" si="25"/>
        <v>118.5</v>
      </c>
      <c r="AU103" s="29">
        <f t="shared" si="26"/>
        <v>-0.96</v>
      </c>
      <c r="AX103" s="4">
        <f t="shared" si="27"/>
        <v>0</v>
      </c>
      <c r="AY103" s="13" t="str">
        <f t="shared" si="28"/>
        <v/>
      </c>
      <c r="AZ103" s="4" t="str">
        <f t="shared" si="29"/>
        <v/>
      </c>
      <c r="BA103" s="13"/>
      <c r="BB103" s="2">
        <v>39.5</v>
      </c>
      <c r="BC103" s="29">
        <f t="shared" si="30"/>
        <v>118.5</v>
      </c>
      <c r="BD103" s="29">
        <f t="shared" si="31"/>
        <v>-0.87</v>
      </c>
      <c r="BG103" s="4">
        <f t="shared" si="32"/>
        <v>0</v>
      </c>
      <c r="BH103" s="13" t="str">
        <f t="shared" si="33"/>
        <v/>
      </c>
      <c r="BI103" s="4" t="str">
        <f t="shared" si="34"/>
        <v/>
      </c>
      <c r="BJ103" s="13"/>
      <c r="BK103" s="2">
        <v>39.5</v>
      </c>
      <c r="BL103" s="29">
        <f t="shared" si="35"/>
        <v>118.5</v>
      </c>
      <c r="BM103" s="29">
        <f t="shared" si="36"/>
        <v>-0.9</v>
      </c>
      <c r="BP103" s="4">
        <f t="shared" si="37"/>
        <v>0</v>
      </c>
      <c r="BQ103" s="13" t="str">
        <f t="shared" si="38"/>
        <v/>
      </c>
      <c r="BR103" s="4" t="str">
        <f t="shared" si="39"/>
        <v/>
      </c>
      <c r="BS103" s="13"/>
      <c r="BT103" s="27">
        <v>39.5</v>
      </c>
      <c r="BU103" s="29">
        <f t="shared" si="40"/>
        <v>118.5</v>
      </c>
      <c r="BV103" s="29">
        <f t="shared" si="41"/>
        <v>-0.96</v>
      </c>
      <c r="BW103" s="15"/>
      <c r="BX103" s="15"/>
      <c r="BY103" s="29">
        <f t="shared" si="42"/>
        <v>0</v>
      </c>
      <c r="BZ103" s="25" t="str">
        <f t="shared" si="43"/>
        <v/>
      </c>
      <c r="CA103" s="4" t="str">
        <f t="shared" si="44"/>
        <v/>
      </c>
      <c r="CB103" s="25"/>
      <c r="CC103" s="2">
        <v>24.5</v>
      </c>
      <c r="CD103" s="29">
        <f t="shared" si="45"/>
        <v>73.5</v>
      </c>
      <c r="CE103" s="29">
        <f t="shared" si="46"/>
        <v>0.03</v>
      </c>
      <c r="CF103" s="4">
        <f t="shared" si="125"/>
        <v>150.5625</v>
      </c>
      <c r="CG103" s="4">
        <f t="shared" si="126"/>
        <v>153.40625</v>
      </c>
      <c r="CH103" s="4">
        <f t="shared" si="47"/>
        <v>2.84375</v>
      </c>
      <c r="CI103" s="13">
        <f t="shared" si="48"/>
        <v>0.7949493345</v>
      </c>
      <c r="CK103" s="13"/>
    </row>
    <row r="104">
      <c r="A104" s="2">
        <v>40.0</v>
      </c>
      <c r="B104" s="4">
        <f t="shared" si="1"/>
        <v>120</v>
      </c>
      <c r="C104" s="4">
        <f t="shared" si="2"/>
        <v>-0.99</v>
      </c>
      <c r="D104" s="4">
        <f>149.75+1/32</f>
        <v>149.78125</v>
      </c>
      <c r="E104" s="2">
        <f>154.25-1/32</f>
        <v>154.21875</v>
      </c>
      <c r="F104" s="4">
        <f t="shared" si="3"/>
        <v>4.4375</v>
      </c>
      <c r="G104" s="13">
        <f t="shared" si="77"/>
        <v>0.993031274</v>
      </c>
      <c r="H104" s="4">
        <f t="shared" si="5"/>
        <v>0</v>
      </c>
      <c r="J104" s="2">
        <v>40.0</v>
      </c>
      <c r="K104" s="4">
        <f t="shared" si="6"/>
        <v>120</v>
      </c>
      <c r="L104" s="4">
        <f t="shared" si="7"/>
        <v>-0.87</v>
      </c>
      <c r="M104" s="4">
        <f>149+13/16</f>
        <v>149.8125</v>
      </c>
      <c r="N104" s="4">
        <f>154+3/16</f>
        <v>154.1875</v>
      </c>
      <c r="O104" s="4">
        <f t="shared" si="8"/>
        <v>4.375</v>
      </c>
      <c r="P104" s="13">
        <f t="shared" si="9"/>
        <v>0.9964475909</v>
      </c>
      <c r="Q104" s="4">
        <f t="shared" si="10"/>
        <v>0</v>
      </c>
      <c r="S104" s="2">
        <v>40.0</v>
      </c>
      <c r="T104" s="29">
        <f t="shared" si="11"/>
        <v>120</v>
      </c>
      <c r="U104" s="29">
        <f t="shared" si="12"/>
        <v>-0.93</v>
      </c>
      <c r="V104" s="2">
        <v>149.75</v>
      </c>
      <c r="W104" s="2">
        <v>154.25</v>
      </c>
      <c r="X104" s="4">
        <f t="shared" si="13"/>
        <v>4.5</v>
      </c>
      <c r="Y104" s="13">
        <f t="shared" si="14"/>
        <v>1</v>
      </c>
      <c r="AA104" s="2">
        <v>40.0</v>
      </c>
      <c r="AB104" s="29">
        <f t="shared" si="15"/>
        <v>120</v>
      </c>
      <c r="AC104" s="29">
        <f t="shared" si="16"/>
        <v>-0.93</v>
      </c>
      <c r="AD104" s="2">
        <v>149.75</v>
      </c>
      <c r="AE104" s="2">
        <v>154.25</v>
      </c>
      <c r="AF104" s="4">
        <f t="shared" si="17"/>
        <v>4.5</v>
      </c>
      <c r="AG104" s="13">
        <f t="shared" si="18"/>
        <v>1</v>
      </c>
      <c r="AH104" s="4">
        <f t="shared" si="19"/>
        <v>0</v>
      </c>
      <c r="AJ104" s="2">
        <v>40.0</v>
      </c>
      <c r="AK104" s="29">
        <f t="shared" si="20"/>
        <v>120</v>
      </c>
      <c r="AL104" s="29">
        <f t="shared" si="21"/>
        <v>-0.93</v>
      </c>
      <c r="AM104" s="2">
        <v>149.75</v>
      </c>
      <c r="AN104" s="2">
        <v>154.25</v>
      </c>
      <c r="AO104" s="4">
        <f t="shared" si="22"/>
        <v>4.5</v>
      </c>
      <c r="AP104" s="13">
        <f t="shared" si="23"/>
        <v>1</v>
      </c>
      <c r="AQ104" s="4">
        <f t="shared" si="24"/>
        <v>0</v>
      </c>
      <c r="AR104" s="13"/>
      <c r="AS104" s="2">
        <v>40.0</v>
      </c>
      <c r="AT104" s="29">
        <f t="shared" si="25"/>
        <v>120</v>
      </c>
      <c r="AU104" s="29">
        <f t="shared" si="26"/>
        <v>-0.99</v>
      </c>
      <c r="AV104" s="2">
        <v>149.75</v>
      </c>
      <c r="AW104" s="2">
        <v>154.25</v>
      </c>
      <c r="AX104" s="4">
        <f t="shared" si="27"/>
        <v>4.5</v>
      </c>
      <c r="AY104" s="13">
        <f t="shared" si="28"/>
        <v>1</v>
      </c>
      <c r="AZ104" s="4">
        <f t="shared" si="29"/>
        <v>0</v>
      </c>
      <c r="BA104" s="13"/>
      <c r="BB104" s="2">
        <v>40.0</v>
      </c>
      <c r="BC104" s="29">
        <f t="shared" si="30"/>
        <v>120</v>
      </c>
      <c r="BD104" s="29">
        <f t="shared" si="31"/>
        <v>-0.9</v>
      </c>
      <c r="BE104" s="2">
        <v>149.75</v>
      </c>
      <c r="BF104" s="2">
        <f>154.25-1/32</f>
        <v>154.21875</v>
      </c>
      <c r="BG104" s="4">
        <f t="shared" si="32"/>
        <v>4.46875</v>
      </c>
      <c r="BH104" s="13">
        <f t="shared" si="33"/>
        <v>0.9965217286</v>
      </c>
      <c r="BI104" s="4">
        <f t="shared" si="34"/>
        <v>0</v>
      </c>
      <c r="BJ104" s="13"/>
      <c r="BK104" s="2">
        <v>40.0</v>
      </c>
      <c r="BL104" s="29">
        <f t="shared" si="35"/>
        <v>120</v>
      </c>
      <c r="BM104" s="29">
        <f t="shared" si="36"/>
        <v>-0.93</v>
      </c>
      <c r="BN104" s="4">
        <f>149.75</f>
        <v>149.75</v>
      </c>
      <c r="BO104" s="4">
        <f>154.25-1/32</f>
        <v>154.21875</v>
      </c>
      <c r="BP104" s="4">
        <f t="shared" si="37"/>
        <v>4.46875</v>
      </c>
      <c r="BQ104" s="13">
        <f t="shared" si="38"/>
        <v>0.9965217286</v>
      </c>
      <c r="BR104" s="4">
        <f t="shared" si="39"/>
        <v>0</v>
      </c>
      <c r="BS104" s="13"/>
      <c r="BT104" s="27">
        <v>40.0</v>
      </c>
      <c r="BU104" s="29">
        <f t="shared" si="40"/>
        <v>120</v>
      </c>
      <c r="BV104" s="29">
        <f t="shared" si="41"/>
        <v>-0.99</v>
      </c>
      <c r="BW104" s="15">
        <f>149.75+1/32</f>
        <v>149.78125</v>
      </c>
      <c r="BX104" s="15">
        <f>154.25-1/32</f>
        <v>154.21875</v>
      </c>
      <c r="BY104" s="29">
        <f t="shared" si="42"/>
        <v>4.4375</v>
      </c>
      <c r="BZ104" s="25">
        <f t="shared" si="43"/>
        <v>0.993031274</v>
      </c>
      <c r="CA104" s="4">
        <f t="shared" si="44"/>
        <v>0</v>
      </c>
      <c r="CB104" s="25"/>
      <c r="CC104" s="2">
        <v>25.0</v>
      </c>
      <c r="CD104" s="29">
        <f t="shared" si="45"/>
        <v>75</v>
      </c>
      <c r="CE104" s="29">
        <f t="shared" si="46"/>
        <v>0</v>
      </c>
      <c r="CF104" s="4">
        <f t="shared" si="125"/>
        <v>150.5625</v>
      </c>
      <c r="CG104" s="4">
        <f t="shared" si="126"/>
        <v>153.40625</v>
      </c>
      <c r="CH104" s="4">
        <f t="shared" si="47"/>
        <v>2.84375</v>
      </c>
      <c r="CI104" s="13">
        <f t="shared" si="48"/>
        <v>0.7949493345</v>
      </c>
      <c r="CK104" s="13"/>
    </row>
    <row r="105">
      <c r="A105" s="2">
        <v>40.5</v>
      </c>
      <c r="B105" s="4">
        <f t="shared" si="1"/>
        <v>121.5</v>
      </c>
      <c r="C105" s="4">
        <f t="shared" si="2"/>
        <v>-1.02</v>
      </c>
      <c r="F105" s="4">
        <f t="shared" si="3"/>
        <v>0</v>
      </c>
      <c r="G105" s="13" t="str">
        <f t="shared" si="77"/>
        <v/>
      </c>
      <c r="H105" s="4" t="str">
        <f t="shared" si="5"/>
        <v/>
      </c>
      <c r="J105" s="2">
        <v>40.5</v>
      </c>
      <c r="K105" s="4">
        <f t="shared" si="6"/>
        <v>121.5</v>
      </c>
      <c r="L105" s="4">
        <f t="shared" si="7"/>
        <v>-0.9</v>
      </c>
      <c r="O105" s="4">
        <f t="shared" si="8"/>
        <v>0</v>
      </c>
      <c r="P105" s="13" t="str">
        <f t="shared" si="9"/>
        <v/>
      </c>
      <c r="Q105" s="4" t="str">
        <f t="shared" si="10"/>
        <v/>
      </c>
      <c r="S105" s="2">
        <v>40.5</v>
      </c>
      <c r="T105" s="29">
        <f t="shared" si="11"/>
        <v>121.5</v>
      </c>
      <c r="U105" s="29">
        <f t="shared" si="12"/>
        <v>-0.96</v>
      </c>
      <c r="X105" s="4">
        <f t="shared" si="13"/>
        <v>0</v>
      </c>
      <c r="Y105" s="13" t="str">
        <f t="shared" si="14"/>
        <v/>
      </c>
      <c r="AA105" s="2">
        <v>40.5</v>
      </c>
      <c r="AB105" s="29">
        <f t="shared" si="15"/>
        <v>121.5</v>
      </c>
      <c r="AC105" s="29">
        <f t="shared" si="16"/>
        <v>-0.96</v>
      </c>
      <c r="AF105" s="4">
        <f t="shared" si="17"/>
        <v>0</v>
      </c>
      <c r="AG105" s="13" t="str">
        <f t="shared" si="18"/>
        <v/>
      </c>
      <c r="AH105" s="4" t="str">
        <f t="shared" si="19"/>
        <v/>
      </c>
      <c r="AJ105" s="2">
        <v>40.5</v>
      </c>
      <c r="AK105" s="29">
        <f t="shared" si="20"/>
        <v>121.5</v>
      </c>
      <c r="AL105" s="29">
        <f t="shared" si="21"/>
        <v>-0.96</v>
      </c>
      <c r="AO105" s="4">
        <f t="shared" si="22"/>
        <v>0</v>
      </c>
      <c r="AP105" s="13" t="str">
        <f t="shared" si="23"/>
        <v/>
      </c>
      <c r="AQ105" s="4" t="str">
        <f t="shared" si="24"/>
        <v/>
      </c>
      <c r="AR105" s="13"/>
      <c r="AS105" s="2">
        <v>40.5</v>
      </c>
      <c r="AT105" s="29">
        <f t="shared" si="25"/>
        <v>121.5</v>
      </c>
      <c r="AU105" s="29">
        <f t="shared" si="26"/>
        <v>-1.02</v>
      </c>
      <c r="AX105" s="4">
        <f t="shared" si="27"/>
        <v>0</v>
      </c>
      <c r="AY105" s="13" t="str">
        <f t="shared" si="28"/>
        <v/>
      </c>
      <c r="AZ105" s="4" t="str">
        <f t="shared" si="29"/>
        <v/>
      </c>
      <c r="BA105" s="13"/>
      <c r="BB105" s="2">
        <v>40.5</v>
      </c>
      <c r="BC105" s="29">
        <f t="shared" si="30"/>
        <v>121.5</v>
      </c>
      <c r="BD105" s="29">
        <f t="shared" si="31"/>
        <v>-0.93</v>
      </c>
      <c r="BG105" s="4">
        <f t="shared" si="32"/>
        <v>0</v>
      </c>
      <c r="BH105" s="13" t="str">
        <f t="shared" si="33"/>
        <v/>
      </c>
      <c r="BI105" s="4" t="str">
        <f t="shared" si="34"/>
        <v/>
      </c>
      <c r="BJ105" s="13"/>
      <c r="BK105" s="2">
        <v>40.5</v>
      </c>
      <c r="BL105" s="29">
        <f t="shared" si="35"/>
        <v>121.5</v>
      </c>
      <c r="BM105" s="29">
        <f t="shared" si="36"/>
        <v>-0.96</v>
      </c>
      <c r="BP105" s="4">
        <f t="shared" si="37"/>
        <v>0</v>
      </c>
      <c r="BQ105" s="13" t="str">
        <f t="shared" si="38"/>
        <v/>
      </c>
      <c r="BR105" s="4" t="str">
        <f t="shared" si="39"/>
        <v/>
      </c>
      <c r="BS105" s="13"/>
      <c r="BT105" s="27">
        <v>40.5</v>
      </c>
      <c r="BU105" s="29">
        <f t="shared" si="40"/>
        <v>121.5</v>
      </c>
      <c r="BV105" s="29">
        <f t="shared" si="41"/>
        <v>-1.02</v>
      </c>
      <c r="BW105" s="15"/>
      <c r="BX105" s="15"/>
      <c r="BY105" s="29">
        <f t="shared" si="42"/>
        <v>0</v>
      </c>
      <c r="BZ105" s="25" t="str">
        <f t="shared" si="43"/>
        <v/>
      </c>
      <c r="CA105" s="4" t="str">
        <f t="shared" si="44"/>
        <v/>
      </c>
      <c r="CB105" s="25"/>
      <c r="CC105" s="2">
        <v>25.5</v>
      </c>
      <c r="CD105" s="29">
        <f t="shared" si="45"/>
        <v>76.5</v>
      </c>
      <c r="CE105" s="29">
        <f t="shared" si="46"/>
        <v>-0.03</v>
      </c>
      <c r="CF105" s="4">
        <f t="shared" si="125"/>
        <v>150.5625</v>
      </c>
      <c r="CG105" s="4">
        <f t="shared" si="126"/>
        <v>153.40625</v>
      </c>
      <c r="CH105" s="4">
        <f t="shared" si="47"/>
        <v>2.84375</v>
      </c>
      <c r="CI105" s="13">
        <f t="shared" si="48"/>
        <v>0.7949493345</v>
      </c>
      <c r="CK105" s="13"/>
    </row>
    <row r="106">
      <c r="A106" s="2">
        <v>41.0</v>
      </c>
      <c r="B106" s="4">
        <f t="shared" si="1"/>
        <v>123</v>
      </c>
      <c r="C106" s="4">
        <f t="shared" si="2"/>
        <v>-1.05</v>
      </c>
      <c r="D106" s="4">
        <f>149.75+1/32</f>
        <v>149.78125</v>
      </c>
      <c r="E106" s="2">
        <f>154.25-1/32</f>
        <v>154.21875</v>
      </c>
      <c r="F106" s="4">
        <f t="shared" si="3"/>
        <v>4.4375</v>
      </c>
      <c r="G106" s="13">
        <f t="shared" si="77"/>
        <v>0.993031274</v>
      </c>
      <c r="H106" s="4">
        <f t="shared" si="5"/>
        <v>0</v>
      </c>
      <c r="J106" s="2">
        <v>41.0</v>
      </c>
      <c r="K106" s="4">
        <f t="shared" si="6"/>
        <v>123</v>
      </c>
      <c r="L106" s="4">
        <f t="shared" si="7"/>
        <v>-0.93</v>
      </c>
      <c r="M106" s="4">
        <f>149+13/16</f>
        <v>149.8125</v>
      </c>
      <c r="N106" s="4">
        <f>154+3/16</f>
        <v>154.1875</v>
      </c>
      <c r="O106" s="4">
        <f t="shared" si="8"/>
        <v>4.375</v>
      </c>
      <c r="P106" s="13">
        <f t="shared" si="9"/>
        <v>0.9964475909</v>
      </c>
      <c r="Q106" s="4">
        <f t="shared" si="10"/>
        <v>0</v>
      </c>
      <c r="S106" s="2">
        <v>41.0</v>
      </c>
      <c r="T106" s="29">
        <f t="shared" si="11"/>
        <v>123</v>
      </c>
      <c r="U106" s="29">
        <f t="shared" si="12"/>
        <v>-0.99</v>
      </c>
      <c r="V106" s="2">
        <v>149.75</v>
      </c>
      <c r="W106" s="2">
        <v>154.25</v>
      </c>
      <c r="X106" s="4">
        <f t="shared" si="13"/>
        <v>4.5</v>
      </c>
      <c r="Y106" s="13">
        <f t="shared" si="14"/>
        <v>1</v>
      </c>
      <c r="AA106" s="2">
        <v>41.0</v>
      </c>
      <c r="AB106" s="29">
        <f t="shared" si="15"/>
        <v>123</v>
      </c>
      <c r="AC106" s="29">
        <f t="shared" si="16"/>
        <v>-0.99</v>
      </c>
      <c r="AD106" s="2">
        <v>149.75</v>
      </c>
      <c r="AE106" s="2">
        <v>154.25</v>
      </c>
      <c r="AF106" s="4">
        <f t="shared" si="17"/>
        <v>4.5</v>
      </c>
      <c r="AG106" s="13">
        <f t="shared" si="18"/>
        <v>1</v>
      </c>
      <c r="AH106" s="4">
        <f t="shared" si="19"/>
        <v>0</v>
      </c>
      <c r="AJ106" s="2">
        <v>41.0</v>
      </c>
      <c r="AK106" s="29">
        <f t="shared" si="20"/>
        <v>123</v>
      </c>
      <c r="AL106" s="29">
        <f t="shared" si="21"/>
        <v>-0.99</v>
      </c>
      <c r="AM106" s="2">
        <v>149.75</v>
      </c>
      <c r="AN106" s="2">
        <v>154.25</v>
      </c>
      <c r="AO106" s="4">
        <f t="shared" si="22"/>
        <v>4.5</v>
      </c>
      <c r="AP106" s="13">
        <f t="shared" si="23"/>
        <v>1</v>
      </c>
      <c r="AQ106" s="4">
        <f t="shared" si="24"/>
        <v>0</v>
      </c>
      <c r="AR106" s="13"/>
      <c r="AS106" s="2">
        <v>41.0</v>
      </c>
      <c r="AT106" s="29">
        <f t="shared" si="25"/>
        <v>123</v>
      </c>
      <c r="AU106" s="29">
        <f t="shared" si="26"/>
        <v>-1.05</v>
      </c>
      <c r="AV106" s="2">
        <v>149.75</v>
      </c>
      <c r="AW106" s="2">
        <v>154.25</v>
      </c>
      <c r="AX106" s="4">
        <f t="shared" si="27"/>
        <v>4.5</v>
      </c>
      <c r="AY106" s="13">
        <f t="shared" si="28"/>
        <v>1</v>
      </c>
      <c r="AZ106" s="4">
        <f t="shared" si="29"/>
        <v>0</v>
      </c>
      <c r="BA106" s="13"/>
      <c r="BB106" s="2">
        <v>41.0</v>
      </c>
      <c r="BC106" s="29">
        <f t="shared" si="30"/>
        <v>123</v>
      </c>
      <c r="BD106" s="29">
        <f t="shared" si="31"/>
        <v>-0.96</v>
      </c>
      <c r="BE106" s="2">
        <v>149.75</v>
      </c>
      <c r="BF106" s="2">
        <v>154.25</v>
      </c>
      <c r="BG106" s="4">
        <f t="shared" si="32"/>
        <v>4.5</v>
      </c>
      <c r="BH106" s="13">
        <f t="shared" si="33"/>
        <v>1</v>
      </c>
      <c r="BI106" s="4">
        <f t="shared" si="34"/>
        <v>0</v>
      </c>
      <c r="BJ106" s="13"/>
      <c r="BK106" s="2">
        <v>41.0</v>
      </c>
      <c r="BL106" s="29">
        <f t="shared" si="35"/>
        <v>123</v>
      </c>
      <c r="BM106" s="29">
        <f t="shared" si="36"/>
        <v>-0.99</v>
      </c>
      <c r="BN106" s="2">
        <v>149.75</v>
      </c>
      <c r="BO106" s="2">
        <v>154.25</v>
      </c>
      <c r="BP106" s="4">
        <f t="shared" si="37"/>
        <v>4.5</v>
      </c>
      <c r="BQ106" s="13">
        <f t="shared" si="38"/>
        <v>1</v>
      </c>
      <c r="BR106" s="4">
        <f t="shared" si="39"/>
        <v>0</v>
      </c>
      <c r="BS106" s="13"/>
      <c r="BT106" s="27">
        <v>41.0</v>
      </c>
      <c r="BU106" s="29">
        <f t="shared" si="40"/>
        <v>123</v>
      </c>
      <c r="BV106" s="29">
        <f t="shared" si="41"/>
        <v>-1.05</v>
      </c>
      <c r="BW106" s="15">
        <f>149.75+1/32</f>
        <v>149.78125</v>
      </c>
      <c r="BX106" s="15">
        <f>154.25-1/32</f>
        <v>154.21875</v>
      </c>
      <c r="BY106" s="29">
        <f t="shared" si="42"/>
        <v>4.4375</v>
      </c>
      <c r="BZ106" s="25">
        <f t="shared" si="43"/>
        <v>0.993031274</v>
      </c>
      <c r="CA106" s="4">
        <f t="shared" si="44"/>
        <v>0</v>
      </c>
      <c r="CB106" s="25"/>
      <c r="CC106" s="2">
        <v>26.0</v>
      </c>
      <c r="CD106" s="29">
        <f t="shared" si="45"/>
        <v>78</v>
      </c>
      <c r="CE106" s="29">
        <f t="shared" si="46"/>
        <v>-0.06</v>
      </c>
      <c r="CF106" s="4">
        <f t="shared" si="125"/>
        <v>150.5625</v>
      </c>
      <c r="CG106" s="4">
        <f t="shared" si="126"/>
        <v>153.40625</v>
      </c>
      <c r="CH106" s="4">
        <f t="shared" si="47"/>
        <v>2.84375</v>
      </c>
      <c r="CI106" s="13">
        <f t="shared" si="48"/>
        <v>0.7949493345</v>
      </c>
      <c r="CK106" s="13"/>
    </row>
    <row r="107">
      <c r="A107" s="2">
        <v>41.5</v>
      </c>
      <c r="B107" s="4">
        <f t="shared" si="1"/>
        <v>124.5</v>
      </c>
      <c r="C107" s="4">
        <f t="shared" si="2"/>
        <v>-1.08</v>
      </c>
      <c r="F107" s="4">
        <f t="shared" si="3"/>
        <v>0</v>
      </c>
      <c r="G107" s="13" t="str">
        <f t="shared" si="77"/>
        <v/>
      </c>
      <c r="H107" s="4" t="str">
        <f t="shared" si="5"/>
        <v/>
      </c>
      <c r="J107" s="2">
        <v>41.5</v>
      </c>
      <c r="K107" s="4">
        <f t="shared" si="6"/>
        <v>124.5</v>
      </c>
      <c r="L107" s="4">
        <f t="shared" si="7"/>
        <v>-0.96</v>
      </c>
      <c r="O107" s="4">
        <f t="shared" si="8"/>
        <v>0</v>
      </c>
      <c r="P107" s="13" t="str">
        <f t="shared" si="9"/>
        <v/>
      </c>
      <c r="Q107" s="4" t="str">
        <f t="shared" si="10"/>
        <v/>
      </c>
      <c r="S107" s="2">
        <v>41.5</v>
      </c>
      <c r="T107" s="29">
        <f t="shared" si="11"/>
        <v>124.5</v>
      </c>
      <c r="U107" s="29">
        <f t="shared" si="12"/>
        <v>-1.02</v>
      </c>
      <c r="X107" s="4">
        <f t="shared" si="13"/>
        <v>0</v>
      </c>
      <c r="Y107" s="13" t="str">
        <f t="shared" si="14"/>
        <v/>
      </c>
      <c r="AA107" s="2">
        <v>41.5</v>
      </c>
      <c r="AB107" s="29">
        <f t="shared" si="15"/>
        <v>124.5</v>
      </c>
      <c r="AC107" s="29">
        <f t="shared" si="16"/>
        <v>-1.02</v>
      </c>
      <c r="AF107" s="4">
        <f t="shared" si="17"/>
        <v>0</v>
      </c>
      <c r="AG107" s="13" t="str">
        <f t="shared" si="18"/>
        <v/>
      </c>
      <c r="AH107" s="4" t="str">
        <f t="shared" si="19"/>
        <v/>
      </c>
      <c r="AJ107" s="2">
        <v>41.5</v>
      </c>
      <c r="AK107" s="29">
        <f t="shared" si="20"/>
        <v>124.5</v>
      </c>
      <c r="AL107" s="29">
        <f t="shared" si="21"/>
        <v>-1.02</v>
      </c>
      <c r="AO107" s="4">
        <f t="shared" si="22"/>
        <v>0</v>
      </c>
      <c r="AP107" s="13" t="str">
        <f t="shared" si="23"/>
        <v/>
      </c>
      <c r="AQ107" s="4" t="str">
        <f t="shared" si="24"/>
        <v/>
      </c>
      <c r="AR107" s="13"/>
      <c r="AS107" s="2">
        <v>41.5</v>
      </c>
      <c r="AT107" s="29">
        <f t="shared" si="25"/>
        <v>124.5</v>
      </c>
      <c r="AU107" s="29">
        <f t="shared" si="26"/>
        <v>-1.08</v>
      </c>
      <c r="AX107" s="4">
        <f t="shared" si="27"/>
        <v>0</v>
      </c>
      <c r="AY107" s="13" t="str">
        <f t="shared" si="28"/>
        <v/>
      </c>
      <c r="AZ107" s="4" t="str">
        <f t="shared" si="29"/>
        <v/>
      </c>
      <c r="BA107" s="13"/>
      <c r="BB107" s="2">
        <v>41.5</v>
      </c>
      <c r="BC107" s="29">
        <f t="shared" si="30"/>
        <v>124.5</v>
      </c>
      <c r="BD107" s="29">
        <f t="shared" si="31"/>
        <v>-0.99</v>
      </c>
      <c r="BG107" s="4">
        <f t="shared" si="32"/>
        <v>0</v>
      </c>
      <c r="BH107" s="13" t="str">
        <f t="shared" si="33"/>
        <v/>
      </c>
      <c r="BI107" s="4" t="str">
        <f t="shared" si="34"/>
        <v/>
      </c>
      <c r="BJ107" s="13"/>
      <c r="BK107" s="2">
        <v>41.5</v>
      </c>
      <c r="BL107" s="29">
        <f t="shared" si="35"/>
        <v>124.5</v>
      </c>
      <c r="BM107" s="29">
        <f t="shared" si="36"/>
        <v>-1.02</v>
      </c>
      <c r="BP107" s="4">
        <f t="shared" si="37"/>
        <v>0</v>
      </c>
      <c r="BQ107" s="13" t="str">
        <f t="shared" si="38"/>
        <v/>
      </c>
      <c r="BR107" s="4" t="str">
        <f t="shared" si="39"/>
        <v/>
      </c>
      <c r="BS107" s="13"/>
      <c r="BT107" s="27">
        <v>41.5</v>
      </c>
      <c r="BU107" s="29">
        <f t="shared" si="40"/>
        <v>124.5</v>
      </c>
      <c r="BV107" s="29">
        <f t="shared" si="41"/>
        <v>-1.08</v>
      </c>
      <c r="BW107" s="15"/>
      <c r="BX107" s="15"/>
      <c r="BY107" s="29">
        <f t="shared" si="42"/>
        <v>0</v>
      </c>
      <c r="BZ107" s="25" t="str">
        <f t="shared" si="43"/>
        <v/>
      </c>
      <c r="CA107" s="4" t="str">
        <f t="shared" si="44"/>
        <v/>
      </c>
      <c r="CB107" s="25"/>
      <c r="CC107" s="2">
        <v>26.5</v>
      </c>
      <c r="CD107" s="29">
        <f t="shared" si="45"/>
        <v>79.5</v>
      </c>
      <c r="CE107" s="29">
        <f t="shared" si="46"/>
        <v>-0.09</v>
      </c>
      <c r="CF107" s="4">
        <f t="shared" si="125"/>
        <v>150.5625</v>
      </c>
      <c r="CG107" s="4">
        <f t="shared" si="126"/>
        <v>153.40625</v>
      </c>
      <c r="CH107" s="4">
        <f t="shared" si="47"/>
        <v>2.84375</v>
      </c>
      <c r="CI107" s="13">
        <f t="shared" si="48"/>
        <v>0.7949493345</v>
      </c>
      <c r="CK107" s="13"/>
    </row>
    <row r="108">
      <c r="A108" s="2">
        <v>42.0</v>
      </c>
      <c r="B108" s="4">
        <f t="shared" si="1"/>
        <v>126</v>
      </c>
      <c r="C108" s="4">
        <f t="shared" si="2"/>
        <v>-1.11</v>
      </c>
      <c r="D108" s="4">
        <f>149.75+1/32</f>
        <v>149.78125</v>
      </c>
      <c r="E108" s="2">
        <f>154.25-1/32</f>
        <v>154.21875</v>
      </c>
      <c r="F108" s="4">
        <f t="shared" si="3"/>
        <v>4.4375</v>
      </c>
      <c r="G108" s="13">
        <f t="shared" si="77"/>
        <v>0.993031274</v>
      </c>
      <c r="H108" s="4">
        <f t="shared" si="5"/>
        <v>0</v>
      </c>
      <c r="J108" s="2">
        <v>42.0</v>
      </c>
      <c r="K108" s="4">
        <f t="shared" si="6"/>
        <v>126</v>
      </c>
      <c r="L108" s="4">
        <f t="shared" si="7"/>
        <v>-0.99</v>
      </c>
      <c r="M108" s="4">
        <f>149+13/16</f>
        <v>149.8125</v>
      </c>
      <c r="N108" s="4">
        <f>154+3/16</f>
        <v>154.1875</v>
      </c>
      <c r="O108" s="4">
        <f t="shared" si="8"/>
        <v>4.375</v>
      </c>
      <c r="P108" s="13">
        <f t="shared" si="9"/>
        <v>0.9964475909</v>
      </c>
      <c r="Q108" s="4">
        <f t="shared" si="10"/>
        <v>0</v>
      </c>
      <c r="S108" s="2">
        <v>42.0</v>
      </c>
      <c r="T108" s="29">
        <f t="shared" si="11"/>
        <v>126</v>
      </c>
      <c r="U108" s="29">
        <f t="shared" si="12"/>
        <v>-1.05</v>
      </c>
      <c r="V108" s="2">
        <v>149.75</v>
      </c>
      <c r="W108" s="2">
        <v>154.25</v>
      </c>
      <c r="X108" s="4">
        <f t="shared" si="13"/>
        <v>4.5</v>
      </c>
      <c r="Y108" s="13">
        <f t="shared" si="14"/>
        <v>1</v>
      </c>
      <c r="AA108" s="2">
        <v>42.0</v>
      </c>
      <c r="AB108" s="29">
        <f t="shared" si="15"/>
        <v>126</v>
      </c>
      <c r="AC108" s="29">
        <f t="shared" si="16"/>
        <v>-1.05</v>
      </c>
      <c r="AD108" s="2">
        <v>149.75</v>
      </c>
      <c r="AE108" s="2">
        <v>154.25</v>
      </c>
      <c r="AF108" s="4">
        <f t="shared" si="17"/>
        <v>4.5</v>
      </c>
      <c r="AG108" s="13">
        <f t="shared" si="18"/>
        <v>1</v>
      </c>
      <c r="AH108" s="4">
        <f t="shared" si="19"/>
        <v>0</v>
      </c>
      <c r="AJ108" s="2">
        <v>42.0</v>
      </c>
      <c r="AK108" s="29">
        <f t="shared" si="20"/>
        <v>126</v>
      </c>
      <c r="AL108" s="29">
        <f t="shared" si="21"/>
        <v>-1.05</v>
      </c>
      <c r="AM108" s="2">
        <v>149.75</v>
      </c>
      <c r="AN108" s="2">
        <v>154.25</v>
      </c>
      <c r="AO108" s="4">
        <f t="shared" si="22"/>
        <v>4.5</v>
      </c>
      <c r="AP108" s="13">
        <f t="shared" si="23"/>
        <v>1</v>
      </c>
      <c r="AQ108" s="4">
        <f t="shared" si="24"/>
        <v>0</v>
      </c>
      <c r="AR108" s="13"/>
      <c r="AS108" s="2">
        <v>42.0</v>
      </c>
      <c r="AT108" s="29">
        <f t="shared" si="25"/>
        <v>126</v>
      </c>
      <c r="AU108" s="29">
        <f t="shared" si="26"/>
        <v>-1.11</v>
      </c>
      <c r="AV108" s="2">
        <v>149.75</v>
      </c>
      <c r="AW108" s="2">
        <v>154.25</v>
      </c>
      <c r="AX108" s="4">
        <f t="shared" si="27"/>
        <v>4.5</v>
      </c>
      <c r="AY108" s="13">
        <f t="shared" si="28"/>
        <v>1</v>
      </c>
      <c r="AZ108" s="4">
        <f t="shared" si="29"/>
        <v>0</v>
      </c>
      <c r="BA108" s="13"/>
      <c r="BB108" s="2">
        <v>42.0</v>
      </c>
      <c r="BC108" s="29">
        <f t="shared" si="30"/>
        <v>126</v>
      </c>
      <c r="BD108" s="29">
        <f t="shared" si="31"/>
        <v>-1.02</v>
      </c>
      <c r="BE108" s="2">
        <v>149.75</v>
      </c>
      <c r="BF108" s="2">
        <v>154.25</v>
      </c>
      <c r="BG108" s="4">
        <f t="shared" si="32"/>
        <v>4.5</v>
      </c>
      <c r="BH108" s="13">
        <f t="shared" si="33"/>
        <v>1</v>
      </c>
      <c r="BI108" s="4">
        <f t="shared" si="34"/>
        <v>0</v>
      </c>
      <c r="BJ108" s="13"/>
      <c r="BK108" s="2">
        <v>42.0</v>
      </c>
      <c r="BL108" s="29">
        <f t="shared" si="35"/>
        <v>126</v>
      </c>
      <c r="BM108" s="29">
        <f t="shared" si="36"/>
        <v>-1.05</v>
      </c>
      <c r="BN108" s="2">
        <v>149.75</v>
      </c>
      <c r="BO108" s="2">
        <v>154.25</v>
      </c>
      <c r="BP108" s="4">
        <f t="shared" si="37"/>
        <v>4.5</v>
      </c>
      <c r="BQ108" s="13">
        <f t="shared" si="38"/>
        <v>1</v>
      </c>
      <c r="BR108" s="4">
        <f t="shared" si="39"/>
        <v>0</v>
      </c>
      <c r="BS108" s="13"/>
      <c r="BT108" s="27">
        <v>42.0</v>
      </c>
      <c r="BU108" s="29">
        <f t="shared" si="40"/>
        <v>126</v>
      </c>
      <c r="BV108" s="29">
        <f t="shared" si="41"/>
        <v>-1.11</v>
      </c>
      <c r="BW108" s="34">
        <v>149.75</v>
      </c>
      <c r="BX108" s="15">
        <f>154.25-1/32</f>
        <v>154.21875</v>
      </c>
      <c r="BY108" s="29">
        <f t="shared" si="42"/>
        <v>4.46875</v>
      </c>
      <c r="BZ108" s="25">
        <f t="shared" si="43"/>
        <v>0.9965217286</v>
      </c>
      <c r="CA108" s="4">
        <f t="shared" si="44"/>
        <v>0</v>
      </c>
      <c r="CB108" s="25"/>
      <c r="CC108" s="2">
        <v>27.0</v>
      </c>
      <c r="CD108" s="29">
        <f t="shared" si="45"/>
        <v>81</v>
      </c>
      <c r="CE108" s="29">
        <f t="shared" si="46"/>
        <v>-0.12</v>
      </c>
      <c r="CF108" s="4">
        <f t="shared" si="125"/>
        <v>150.5625</v>
      </c>
      <c r="CG108" s="4">
        <f t="shared" si="126"/>
        <v>153.40625</v>
      </c>
      <c r="CH108" s="4">
        <f t="shared" si="47"/>
        <v>2.84375</v>
      </c>
      <c r="CI108" s="13">
        <f t="shared" si="48"/>
        <v>0.7949493345</v>
      </c>
      <c r="CK108" s="13"/>
    </row>
    <row r="109">
      <c r="A109" s="2">
        <v>42.5</v>
      </c>
      <c r="B109" s="4">
        <f t="shared" si="1"/>
        <v>127.5</v>
      </c>
      <c r="C109" s="4">
        <f t="shared" si="2"/>
        <v>-1.14</v>
      </c>
      <c r="F109" s="4">
        <f t="shared" si="3"/>
        <v>0</v>
      </c>
      <c r="G109" s="13" t="str">
        <f t="shared" si="77"/>
        <v/>
      </c>
      <c r="H109" s="4" t="str">
        <f t="shared" si="5"/>
        <v/>
      </c>
      <c r="J109" s="2">
        <v>42.5</v>
      </c>
      <c r="K109" s="4">
        <f t="shared" si="6"/>
        <v>127.5</v>
      </c>
      <c r="L109" s="4">
        <f t="shared" si="7"/>
        <v>-1.02</v>
      </c>
      <c r="O109" s="4">
        <f t="shared" si="8"/>
        <v>0</v>
      </c>
      <c r="P109" s="13" t="str">
        <f t="shared" si="9"/>
        <v/>
      </c>
      <c r="Q109" s="4" t="str">
        <f t="shared" si="10"/>
        <v/>
      </c>
      <c r="S109" s="2">
        <v>42.5</v>
      </c>
      <c r="T109" s="29">
        <f t="shared" si="11"/>
        <v>127.5</v>
      </c>
      <c r="U109" s="29">
        <f t="shared" si="12"/>
        <v>-1.08</v>
      </c>
      <c r="X109" s="4">
        <f t="shared" si="13"/>
        <v>0</v>
      </c>
      <c r="Y109" s="13" t="str">
        <f t="shared" si="14"/>
        <v/>
      </c>
      <c r="AA109" s="2">
        <v>42.5</v>
      </c>
      <c r="AB109" s="29">
        <f t="shared" si="15"/>
        <v>127.5</v>
      </c>
      <c r="AC109" s="29">
        <f t="shared" si="16"/>
        <v>-1.08</v>
      </c>
      <c r="AF109" s="4">
        <f t="shared" si="17"/>
        <v>0</v>
      </c>
      <c r="AG109" s="13" t="str">
        <f t="shared" si="18"/>
        <v/>
      </c>
      <c r="AH109" s="4" t="str">
        <f t="shared" si="19"/>
        <v/>
      </c>
      <c r="AJ109" s="2">
        <v>42.5</v>
      </c>
      <c r="AK109" s="29">
        <f t="shared" si="20"/>
        <v>127.5</v>
      </c>
      <c r="AL109" s="29">
        <f t="shared" si="21"/>
        <v>-1.08</v>
      </c>
      <c r="AO109" s="4">
        <f t="shared" si="22"/>
        <v>0</v>
      </c>
      <c r="AP109" s="13" t="str">
        <f t="shared" si="23"/>
        <v/>
      </c>
      <c r="AQ109" s="4" t="str">
        <f t="shared" si="24"/>
        <v/>
      </c>
      <c r="AR109" s="13"/>
      <c r="AS109" s="2">
        <v>42.5</v>
      </c>
      <c r="AT109" s="29">
        <f t="shared" si="25"/>
        <v>127.5</v>
      </c>
      <c r="AU109" s="29">
        <f t="shared" si="26"/>
        <v>-1.14</v>
      </c>
      <c r="AX109" s="4">
        <f t="shared" si="27"/>
        <v>0</v>
      </c>
      <c r="AY109" s="13" t="str">
        <f t="shared" si="28"/>
        <v/>
      </c>
      <c r="AZ109" s="4" t="str">
        <f t="shared" si="29"/>
        <v/>
      </c>
      <c r="BA109" s="13"/>
      <c r="BB109" s="2">
        <v>42.5</v>
      </c>
      <c r="BC109" s="29">
        <f t="shared" si="30"/>
        <v>127.5</v>
      </c>
      <c r="BD109" s="29">
        <f t="shared" si="31"/>
        <v>-1.05</v>
      </c>
      <c r="BG109" s="4">
        <f t="shared" si="32"/>
        <v>0</v>
      </c>
      <c r="BH109" s="13" t="str">
        <f t="shared" si="33"/>
        <v/>
      </c>
      <c r="BI109" s="4" t="str">
        <f t="shared" si="34"/>
        <v/>
      </c>
      <c r="BJ109" s="13"/>
      <c r="BK109" s="2">
        <v>42.5</v>
      </c>
      <c r="BL109" s="29">
        <f t="shared" si="35"/>
        <v>127.5</v>
      </c>
      <c r="BM109" s="29">
        <f t="shared" si="36"/>
        <v>-1.08</v>
      </c>
      <c r="BP109" s="4">
        <f t="shared" si="37"/>
        <v>0</v>
      </c>
      <c r="BQ109" s="13" t="str">
        <f t="shared" si="38"/>
        <v/>
      </c>
      <c r="BR109" s="4" t="str">
        <f t="shared" si="39"/>
        <v/>
      </c>
      <c r="BS109" s="13"/>
      <c r="BT109" s="27">
        <v>42.5</v>
      </c>
      <c r="BU109" s="29">
        <f t="shared" si="40"/>
        <v>127.5</v>
      </c>
      <c r="BV109" s="29">
        <f t="shared" si="41"/>
        <v>-1.14</v>
      </c>
      <c r="BW109" s="15"/>
      <c r="BX109" s="15"/>
      <c r="BY109" s="29">
        <f t="shared" si="42"/>
        <v>0</v>
      </c>
      <c r="BZ109" s="25" t="str">
        <f t="shared" si="43"/>
        <v/>
      </c>
      <c r="CA109" s="4" t="str">
        <f t="shared" si="44"/>
        <v/>
      </c>
      <c r="CB109" s="25"/>
      <c r="CC109" s="2">
        <v>27.5</v>
      </c>
      <c r="CD109" s="29">
        <f t="shared" si="45"/>
        <v>82.5</v>
      </c>
      <c r="CE109" s="29">
        <f t="shared" si="46"/>
        <v>-0.15</v>
      </c>
      <c r="CF109" s="4">
        <f t="shared" si="125"/>
        <v>150.5625</v>
      </c>
      <c r="CG109" s="4">
        <f t="shared" si="126"/>
        <v>153.40625</v>
      </c>
      <c r="CH109" s="4">
        <f t="shared" si="47"/>
        <v>2.84375</v>
      </c>
      <c r="CI109" s="13">
        <f t="shared" si="48"/>
        <v>0.7949493345</v>
      </c>
      <c r="CK109" s="13"/>
    </row>
    <row r="110">
      <c r="A110" s="2">
        <v>43.0</v>
      </c>
      <c r="B110" s="4">
        <f t="shared" si="1"/>
        <v>129</v>
      </c>
      <c r="C110" s="4">
        <f t="shared" si="2"/>
        <v>-1.17</v>
      </c>
      <c r="D110" s="4">
        <f>149.75+1/32</f>
        <v>149.78125</v>
      </c>
      <c r="E110" s="2">
        <f>154.25-1/32</f>
        <v>154.21875</v>
      </c>
      <c r="F110" s="4">
        <f t="shared" si="3"/>
        <v>4.4375</v>
      </c>
      <c r="G110" s="13">
        <f t="shared" si="77"/>
        <v>0.993031274</v>
      </c>
      <c r="H110" s="4">
        <f t="shared" si="5"/>
        <v>0</v>
      </c>
      <c r="J110" s="2">
        <v>43.0</v>
      </c>
      <c r="K110" s="4">
        <f t="shared" si="6"/>
        <v>129</v>
      </c>
      <c r="L110" s="4">
        <f t="shared" si="7"/>
        <v>-1.05</v>
      </c>
      <c r="M110" s="4">
        <f>149+13/16</f>
        <v>149.8125</v>
      </c>
      <c r="N110" s="4">
        <f>154+3/16</f>
        <v>154.1875</v>
      </c>
      <c r="O110" s="4">
        <f t="shared" si="8"/>
        <v>4.375</v>
      </c>
      <c r="P110" s="13">
        <f t="shared" si="9"/>
        <v>0.9964475909</v>
      </c>
      <c r="Q110" s="4">
        <f t="shared" si="10"/>
        <v>0</v>
      </c>
      <c r="S110" s="2">
        <v>43.0</v>
      </c>
      <c r="T110" s="29">
        <f t="shared" si="11"/>
        <v>129</v>
      </c>
      <c r="U110" s="29">
        <f t="shared" si="12"/>
        <v>-1.11</v>
      </c>
      <c r="V110" s="2">
        <v>149.75</v>
      </c>
      <c r="W110" s="2">
        <v>154.25</v>
      </c>
      <c r="X110" s="4">
        <f t="shared" si="13"/>
        <v>4.5</v>
      </c>
      <c r="Y110" s="13">
        <f t="shared" si="14"/>
        <v>1</v>
      </c>
      <c r="AA110" s="2">
        <v>43.0</v>
      </c>
      <c r="AB110" s="29">
        <f t="shared" si="15"/>
        <v>129</v>
      </c>
      <c r="AC110" s="29">
        <f t="shared" si="16"/>
        <v>-1.11</v>
      </c>
      <c r="AD110" s="2">
        <v>149.75</v>
      </c>
      <c r="AE110" s="2">
        <v>154.25</v>
      </c>
      <c r="AF110" s="4">
        <f t="shared" si="17"/>
        <v>4.5</v>
      </c>
      <c r="AG110" s="13">
        <f t="shared" si="18"/>
        <v>1</v>
      </c>
      <c r="AH110" s="4">
        <f t="shared" si="19"/>
        <v>0</v>
      </c>
      <c r="AJ110" s="2">
        <v>43.0</v>
      </c>
      <c r="AK110" s="29">
        <f t="shared" si="20"/>
        <v>129</v>
      </c>
      <c r="AL110" s="29">
        <f t="shared" si="21"/>
        <v>-1.11</v>
      </c>
      <c r="AM110" s="2">
        <v>149.75</v>
      </c>
      <c r="AN110" s="2">
        <v>154.25</v>
      </c>
      <c r="AO110" s="4">
        <f t="shared" si="22"/>
        <v>4.5</v>
      </c>
      <c r="AP110" s="13">
        <f t="shared" si="23"/>
        <v>1</v>
      </c>
      <c r="AQ110" s="4">
        <f t="shared" si="24"/>
        <v>0</v>
      </c>
      <c r="AR110" s="13"/>
      <c r="AS110" s="2">
        <v>43.0</v>
      </c>
      <c r="AT110" s="29">
        <f t="shared" si="25"/>
        <v>129</v>
      </c>
      <c r="AU110" s="29">
        <f t="shared" si="26"/>
        <v>-1.17</v>
      </c>
      <c r="AV110" s="2">
        <v>149.75</v>
      </c>
      <c r="AW110" s="2">
        <v>154.25</v>
      </c>
      <c r="AX110" s="4">
        <f t="shared" si="27"/>
        <v>4.5</v>
      </c>
      <c r="AY110" s="13">
        <f t="shared" si="28"/>
        <v>1</v>
      </c>
      <c r="AZ110" s="4">
        <f t="shared" si="29"/>
        <v>0</v>
      </c>
      <c r="BA110" s="13"/>
      <c r="BB110" s="2">
        <v>43.0</v>
      </c>
      <c r="BC110" s="29">
        <f t="shared" si="30"/>
        <v>129</v>
      </c>
      <c r="BD110" s="29">
        <f t="shared" si="31"/>
        <v>-1.08</v>
      </c>
      <c r="BE110" s="2">
        <v>149.75</v>
      </c>
      <c r="BF110" s="2">
        <v>154.25</v>
      </c>
      <c r="BG110" s="4">
        <f t="shared" si="32"/>
        <v>4.5</v>
      </c>
      <c r="BH110" s="13">
        <f t="shared" si="33"/>
        <v>1</v>
      </c>
      <c r="BI110" s="4">
        <f t="shared" si="34"/>
        <v>0</v>
      </c>
      <c r="BJ110" s="13"/>
      <c r="BK110" s="2">
        <v>43.0</v>
      </c>
      <c r="BL110" s="29">
        <f t="shared" si="35"/>
        <v>129</v>
      </c>
      <c r="BM110" s="29">
        <f t="shared" si="36"/>
        <v>-1.11</v>
      </c>
      <c r="BN110" s="2">
        <v>149.75</v>
      </c>
      <c r="BO110" s="2">
        <v>154.25</v>
      </c>
      <c r="BP110" s="4">
        <f t="shared" si="37"/>
        <v>4.5</v>
      </c>
      <c r="BQ110" s="13">
        <f t="shared" si="38"/>
        <v>1</v>
      </c>
      <c r="BR110" s="4">
        <f t="shared" si="39"/>
        <v>0</v>
      </c>
      <c r="BS110" s="13"/>
      <c r="BT110" s="27">
        <v>43.0</v>
      </c>
      <c r="BU110" s="29">
        <f t="shared" si="40"/>
        <v>129</v>
      </c>
      <c r="BV110" s="29">
        <f t="shared" si="41"/>
        <v>-1.17</v>
      </c>
      <c r="BW110" s="34">
        <v>149.75</v>
      </c>
      <c r="BX110" s="15">
        <f>154.25-1/32</f>
        <v>154.21875</v>
      </c>
      <c r="BY110" s="29">
        <f t="shared" si="42"/>
        <v>4.46875</v>
      </c>
      <c r="BZ110" s="25">
        <f t="shared" si="43"/>
        <v>0.9965217286</v>
      </c>
      <c r="CA110" s="4">
        <f t="shared" si="44"/>
        <v>0</v>
      </c>
      <c r="CB110" s="25"/>
      <c r="CC110" s="2">
        <v>28.0</v>
      </c>
      <c r="CD110" s="29">
        <f t="shared" si="45"/>
        <v>84</v>
      </c>
      <c r="CE110" s="29">
        <f t="shared" si="46"/>
        <v>-0.18</v>
      </c>
      <c r="CF110" s="4">
        <f t="shared" si="125"/>
        <v>150.5625</v>
      </c>
      <c r="CG110" s="4">
        <f t="shared" si="126"/>
        <v>153.40625</v>
      </c>
      <c r="CH110" s="4">
        <f t="shared" si="47"/>
        <v>2.84375</v>
      </c>
      <c r="CI110" s="13">
        <f t="shared" si="48"/>
        <v>0.7949493345</v>
      </c>
      <c r="CK110" s="13"/>
    </row>
    <row r="111">
      <c r="A111" s="2">
        <v>43.5</v>
      </c>
      <c r="B111" s="4">
        <f t="shared" si="1"/>
        <v>130.5</v>
      </c>
      <c r="C111" s="4">
        <f t="shared" si="2"/>
        <v>-1.2</v>
      </c>
      <c r="F111" s="4">
        <f t="shared" si="3"/>
        <v>0</v>
      </c>
      <c r="G111" s="13" t="str">
        <f t="shared" si="77"/>
        <v/>
      </c>
      <c r="H111" s="4" t="str">
        <f t="shared" si="5"/>
        <v/>
      </c>
      <c r="J111" s="2">
        <v>43.5</v>
      </c>
      <c r="K111" s="4">
        <f t="shared" si="6"/>
        <v>130.5</v>
      </c>
      <c r="L111" s="4">
        <f t="shared" si="7"/>
        <v>-1.08</v>
      </c>
      <c r="O111" s="4">
        <f t="shared" si="8"/>
        <v>0</v>
      </c>
      <c r="P111" s="13" t="str">
        <f t="shared" si="9"/>
        <v/>
      </c>
      <c r="Q111" s="4" t="str">
        <f t="shared" si="10"/>
        <v/>
      </c>
      <c r="S111" s="2">
        <v>43.5</v>
      </c>
      <c r="T111" s="29">
        <f t="shared" si="11"/>
        <v>130.5</v>
      </c>
      <c r="U111" s="29">
        <f t="shared" si="12"/>
        <v>-1.14</v>
      </c>
      <c r="X111" s="4">
        <f t="shared" si="13"/>
        <v>0</v>
      </c>
      <c r="Y111" s="13" t="str">
        <f t="shared" si="14"/>
        <v/>
      </c>
      <c r="AA111" s="2">
        <v>43.5</v>
      </c>
      <c r="AB111" s="29">
        <f t="shared" si="15"/>
        <v>130.5</v>
      </c>
      <c r="AC111" s="29">
        <f t="shared" si="16"/>
        <v>-1.14</v>
      </c>
      <c r="AF111" s="4">
        <f t="shared" si="17"/>
        <v>0</v>
      </c>
      <c r="AG111" s="13" t="str">
        <f t="shared" si="18"/>
        <v/>
      </c>
      <c r="AH111" s="4" t="str">
        <f t="shared" si="19"/>
        <v/>
      </c>
      <c r="AJ111" s="2">
        <v>43.5</v>
      </c>
      <c r="AK111" s="29">
        <f t="shared" si="20"/>
        <v>130.5</v>
      </c>
      <c r="AL111" s="29">
        <f t="shared" si="21"/>
        <v>-1.14</v>
      </c>
      <c r="AO111" s="4">
        <f t="shared" si="22"/>
        <v>0</v>
      </c>
      <c r="AP111" s="13" t="str">
        <f t="shared" si="23"/>
        <v/>
      </c>
      <c r="AQ111" s="4" t="str">
        <f t="shared" si="24"/>
        <v/>
      </c>
      <c r="AR111" s="13"/>
      <c r="AS111" s="2">
        <v>43.5</v>
      </c>
      <c r="AT111" s="29">
        <f t="shared" si="25"/>
        <v>130.5</v>
      </c>
      <c r="AU111" s="29">
        <f t="shared" si="26"/>
        <v>-1.2</v>
      </c>
      <c r="AX111" s="4">
        <f t="shared" si="27"/>
        <v>0</v>
      </c>
      <c r="AY111" s="13" t="str">
        <f t="shared" si="28"/>
        <v/>
      </c>
      <c r="AZ111" s="4" t="str">
        <f t="shared" si="29"/>
        <v/>
      </c>
      <c r="BA111" s="13"/>
      <c r="BB111" s="2">
        <v>43.5</v>
      </c>
      <c r="BC111" s="29">
        <f t="shared" si="30"/>
        <v>130.5</v>
      </c>
      <c r="BD111" s="29">
        <f t="shared" si="31"/>
        <v>-1.11</v>
      </c>
      <c r="BG111" s="4">
        <f t="shared" si="32"/>
        <v>0</v>
      </c>
      <c r="BH111" s="13" t="str">
        <f t="shared" si="33"/>
        <v/>
      </c>
      <c r="BI111" s="4" t="str">
        <f t="shared" si="34"/>
        <v/>
      </c>
      <c r="BJ111" s="13"/>
      <c r="BK111" s="2">
        <v>43.5</v>
      </c>
      <c r="BL111" s="29">
        <f t="shared" si="35"/>
        <v>130.5</v>
      </c>
      <c r="BM111" s="29">
        <f t="shared" si="36"/>
        <v>-1.14</v>
      </c>
      <c r="BP111" s="4">
        <f t="shared" si="37"/>
        <v>0</v>
      </c>
      <c r="BQ111" s="13" t="str">
        <f t="shared" si="38"/>
        <v/>
      </c>
      <c r="BR111" s="4" t="str">
        <f t="shared" si="39"/>
        <v/>
      </c>
      <c r="BS111" s="13"/>
      <c r="BT111" s="27">
        <v>43.5</v>
      </c>
      <c r="BU111" s="29">
        <f t="shared" si="40"/>
        <v>130.5</v>
      </c>
      <c r="BV111" s="29">
        <f t="shared" si="41"/>
        <v>-1.2</v>
      </c>
      <c r="BW111" s="15"/>
      <c r="BX111" s="15"/>
      <c r="BY111" s="29">
        <f t="shared" si="42"/>
        <v>0</v>
      </c>
      <c r="BZ111" s="25" t="str">
        <f t="shared" si="43"/>
        <v/>
      </c>
      <c r="CA111" s="4" t="str">
        <f t="shared" si="44"/>
        <v/>
      </c>
      <c r="CB111" s="25"/>
      <c r="CC111" s="2">
        <v>28.5</v>
      </c>
      <c r="CD111" s="29">
        <f t="shared" si="45"/>
        <v>85.5</v>
      </c>
      <c r="CE111" s="29">
        <f t="shared" si="46"/>
        <v>-0.21</v>
      </c>
      <c r="CF111" s="4">
        <f t="shared" si="125"/>
        <v>150.5625</v>
      </c>
      <c r="CG111" s="4">
        <f t="shared" si="126"/>
        <v>153.40625</v>
      </c>
      <c r="CH111" s="4">
        <f t="shared" si="47"/>
        <v>2.84375</v>
      </c>
      <c r="CI111" s="13">
        <f t="shared" si="48"/>
        <v>0.7949493345</v>
      </c>
      <c r="CK111" s="13"/>
    </row>
    <row r="112">
      <c r="A112" s="2">
        <v>44.0</v>
      </c>
      <c r="B112" s="4">
        <f t="shared" si="1"/>
        <v>132</v>
      </c>
      <c r="C112" s="4">
        <f t="shared" si="2"/>
        <v>-1.23</v>
      </c>
      <c r="D112" s="4">
        <f>149.75+1/32</f>
        <v>149.78125</v>
      </c>
      <c r="E112" s="2">
        <f>154.25-1/32</f>
        <v>154.21875</v>
      </c>
      <c r="F112" s="4">
        <f t="shared" si="3"/>
        <v>4.4375</v>
      </c>
      <c r="G112" s="13">
        <f t="shared" si="77"/>
        <v>0.993031274</v>
      </c>
      <c r="H112" s="4">
        <f t="shared" si="5"/>
        <v>0</v>
      </c>
      <c r="J112" s="2">
        <v>44.0</v>
      </c>
      <c r="K112" s="4">
        <f t="shared" si="6"/>
        <v>132</v>
      </c>
      <c r="L112" s="4">
        <f t="shared" si="7"/>
        <v>-1.11</v>
      </c>
      <c r="M112" s="4">
        <f>149+13/16</f>
        <v>149.8125</v>
      </c>
      <c r="N112" s="4">
        <f>154+3/16</f>
        <v>154.1875</v>
      </c>
      <c r="O112" s="4">
        <f t="shared" si="8"/>
        <v>4.375</v>
      </c>
      <c r="P112" s="13">
        <f t="shared" si="9"/>
        <v>0.9964475909</v>
      </c>
      <c r="Q112" s="4">
        <f t="shared" si="10"/>
        <v>0</v>
      </c>
      <c r="S112" s="2">
        <v>44.0</v>
      </c>
      <c r="T112" s="29">
        <f t="shared" si="11"/>
        <v>132</v>
      </c>
      <c r="U112" s="29">
        <f t="shared" si="12"/>
        <v>-1.17</v>
      </c>
      <c r="V112" s="2">
        <v>149.75</v>
      </c>
      <c r="W112" s="2">
        <v>154.25</v>
      </c>
      <c r="X112" s="4">
        <f t="shared" si="13"/>
        <v>4.5</v>
      </c>
      <c r="Y112" s="13">
        <f t="shared" si="14"/>
        <v>1</v>
      </c>
      <c r="AA112" s="2">
        <v>44.0</v>
      </c>
      <c r="AB112" s="29">
        <f t="shared" si="15"/>
        <v>132</v>
      </c>
      <c r="AC112" s="29">
        <f t="shared" si="16"/>
        <v>-1.17</v>
      </c>
      <c r="AD112" s="2">
        <v>149.75</v>
      </c>
      <c r="AE112" s="2">
        <v>154.25</v>
      </c>
      <c r="AF112" s="4">
        <f t="shared" si="17"/>
        <v>4.5</v>
      </c>
      <c r="AG112" s="13">
        <f t="shared" si="18"/>
        <v>1</v>
      </c>
      <c r="AH112" s="4">
        <f t="shared" si="19"/>
        <v>0</v>
      </c>
      <c r="AJ112" s="2">
        <v>44.0</v>
      </c>
      <c r="AK112" s="29">
        <f t="shared" si="20"/>
        <v>132</v>
      </c>
      <c r="AL112" s="29">
        <f t="shared" si="21"/>
        <v>-1.17</v>
      </c>
      <c r="AM112" s="2">
        <v>149.75</v>
      </c>
      <c r="AN112" s="2">
        <v>154.25</v>
      </c>
      <c r="AO112" s="4">
        <f t="shared" si="22"/>
        <v>4.5</v>
      </c>
      <c r="AP112" s="13">
        <f t="shared" si="23"/>
        <v>1</v>
      </c>
      <c r="AQ112" s="4">
        <f t="shared" si="24"/>
        <v>0</v>
      </c>
      <c r="AR112" s="13"/>
      <c r="AS112" s="2">
        <v>44.0</v>
      </c>
      <c r="AT112" s="29">
        <f t="shared" si="25"/>
        <v>132</v>
      </c>
      <c r="AU112" s="29">
        <f t="shared" si="26"/>
        <v>-1.23</v>
      </c>
      <c r="AV112" s="2">
        <v>149.75</v>
      </c>
      <c r="AW112" s="2">
        <v>154.25</v>
      </c>
      <c r="AX112" s="4">
        <f t="shared" si="27"/>
        <v>4.5</v>
      </c>
      <c r="AY112" s="13">
        <f t="shared" si="28"/>
        <v>1</v>
      </c>
      <c r="AZ112" s="4">
        <f t="shared" si="29"/>
        <v>0</v>
      </c>
      <c r="BA112" s="13"/>
      <c r="BB112" s="2">
        <v>44.0</v>
      </c>
      <c r="BC112" s="29">
        <f t="shared" si="30"/>
        <v>132</v>
      </c>
      <c r="BD112" s="29">
        <f t="shared" si="31"/>
        <v>-1.14</v>
      </c>
      <c r="BE112" s="2">
        <v>149.75</v>
      </c>
      <c r="BF112" s="2">
        <v>154.25</v>
      </c>
      <c r="BG112" s="4">
        <f t="shared" si="32"/>
        <v>4.5</v>
      </c>
      <c r="BH112" s="13">
        <f t="shared" si="33"/>
        <v>1</v>
      </c>
      <c r="BI112" s="4">
        <f t="shared" si="34"/>
        <v>0</v>
      </c>
      <c r="BJ112" s="13"/>
      <c r="BK112" s="2">
        <v>44.0</v>
      </c>
      <c r="BL112" s="29">
        <f t="shared" si="35"/>
        <v>132</v>
      </c>
      <c r="BM112" s="29">
        <f t="shared" si="36"/>
        <v>-1.17</v>
      </c>
      <c r="BN112" s="2">
        <v>149.75</v>
      </c>
      <c r="BO112" s="2">
        <v>154.25</v>
      </c>
      <c r="BP112" s="4">
        <f t="shared" si="37"/>
        <v>4.5</v>
      </c>
      <c r="BQ112" s="13">
        <f t="shared" si="38"/>
        <v>1</v>
      </c>
      <c r="BR112" s="4">
        <f t="shared" si="39"/>
        <v>0</v>
      </c>
      <c r="BS112" s="13"/>
      <c r="BT112" s="27">
        <v>44.0</v>
      </c>
      <c r="BU112" s="29">
        <f t="shared" si="40"/>
        <v>132</v>
      </c>
      <c r="BV112" s="29">
        <f t="shared" si="41"/>
        <v>-1.23</v>
      </c>
      <c r="BW112" s="34">
        <v>149.75</v>
      </c>
      <c r="BX112" s="15">
        <f>154.25-1/32</f>
        <v>154.21875</v>
      </c>
      <c r="BY112" s="29">
        <f t="shared" si="42"/>
        <v>4.46875</v>
      </c>
      <c r="BZ112" s="25">
        <f t="shared" si="43"/>
        <v>0.9965217286</v>
      </c>
      <c r="CA112" s="4">
        <f t="shared" si="44"/>
        <v>0</v>
      </c>
      <c r="CB112" s="25"/>
      <c r="CC112" s="2">
        <v>29.0</v>
      </c>
      <c r="CD112" s="29">
        <f t="shared" si="45"/>
        <v>87</v>
      </c>
      <c r="CE112" s="29">
        <f t="shared" si="46"/>
        <v>-0.24</v>
      </c>
      <c r="CF112" s="4">
        <f t="shared" ref="CF112:CF113" si="127">150.5+1/32</f>
        <v>150.53125</v>
      </c>
      <c r="CG112" s="4">
        <f t="shared" si="126"/>
        <v>153.40625</v>
      </c>
      <c r="CH112" s="4">
        <f t="shared" si="47"/>
        <v>2.875</v>
      </c>
      <c r="CI112" s="13">
        <f t="shared" si="48"/>
        <v>0.7993052539</v>
      </c>
      <c r="CK112" s="13"/>
    </row>
    <row r="113">
      <c r="A113" s="2">
        <v>44.5</v>
      </c>
      <c r="B113" s="4">
        <f t="shared" si="1"/>
        <v>133.5</v>
      </c>
      <c r="C113" s="4">
        <f t="shared" si="2"/>
        <v>-1.26</v>
      </c>
      <c r="F113" s="4">
        <f t="shared" si="3"/>
        <v>0</v>
      </c>
      <c r="G113" s="13" t="str">
        <f t="shared" si="77"/>
        <v/>
      </c>
      <c r="H113" s="4" t="str">
        <f t="shared" si="5"/>
        <v/>
      </c>
      <c r="J113" s="2">
        <v>44.5</v>
      </c>
      <c r="K113" s="4">
        <f t="shared" si="6"/>
        <v>133.5</v>
      </c>
      <c r="L113" s="4">
        <f t="shared" si="7"/>
        <v>-1.14</v>
      </c>
      <c r="O113" s="4">
        <f t="shared" si="8"/>
        <v>0</v>
      </c>
      <c r="P113" s="13" t="str">
        <f t="shared" si="9"/>
        <v/>
      </c>
      <c r="Q113" s="4" t="str">
        <f t="shared" si="10"/>
        <v/>
      </c>
      <c r="S113" s="2">
        <v>44.5</v>
      </c>
      <c r="T113" s="29">
        <f t="shared" si="11"/>
        <v>133.5</v>
      </c>
      <c r="U113" s="29">
        <f t="shared" si="12"/>
        <v>-1.2</v>
      </c>
      <c r="X113" s="4">
        <f t="shared" si="13"/>
        <v>0</v>
      </c>
      <c r="Y113" s="13" t="str">
        <f t="shared" si="14"/>
        <v/>
      </c>
      <c r="AA113" s="2">
        <v>44.5</v>
      </c>
      <c r="AB113" s="29">
        <f t="shared" si="15"/>
        <v>133.5</v>
      </c>
      <c r="AC113" s="29">
        <f t="shared" si="16"/>
        <v>-1.2</v>
      </c>
      <c r="AF113" s="4">
        <f t="shared" si="17"/>
        <v>0</v>
      </c>
      <c r="AG113" s="13" t="str">
        <f t="shared" si="18"/>
        <v/>
      </c>
      <c r="AH113" s="4" t="str">
        <f t="shared" si="19"/>
        <v/>
      </c>
      <c r="AJ113" s="2">
        <v>44.5</v>
      </c>
      <c r="AK113" s="29">
        <f t="shared" si="20"/>
        <v>133.5</v>
      </c>
      <c r="AL113" s="29">
        <f t="shared" si="21"/>
        <v>-1.2</v>
      </c>
      <c r="AO113" s="4">
        <f t="shared" si="22"/>
        <v>0</v>
      </c>
      <c r="AP113" s="13" t="str">
        <f t="shared" si="23"/>
        <v/>
      </c>
      <c r="AQ113" s="4" t="str">
        <f t="shared" si="24"/>
        <v/>
      </c>
      <c r="AR113" s="13"/>
      <c r="AS113" s="2">
        <v>44.5</v>
      </c>
      <c r="AT113" s="29">
        <f t="shared" si="25"/>
        <v>133.5</v>
      </c>
      <c r="AU113" s="29">
        <f t="shared" si="26"/>
        <v>-1.26</v>
      </c>
      <c r="AX113" s="4">
        <f t="shared" si="27"/>
        <v>0</v>
      </c>
      <c r="AY113" s="13" t="str">
        <f t="shared" si="28"/>
        <v/>
      </c>
      <c r="AZ113" s="4" t="str">
        <f t="shared" si="29"/>
        <v/>
      </c>
      <c r="BA113" s="13"/>
      <c r="BB113" s="2">
        <v>44.5</v>
      </c>
      <c r="BC113" s="29">
        <f t="shared" si="30"/>
        <v>133.5</v>
      </c>
      <c r="BD113" s="29">
        <f t="shared" si="31"/>
        <v>-1.17</v>
      </c>
      <c r="BG113" s="4">
        <f t="shared" si="32"/>
        <v>0</v>
      </c>
      <c r="BH113" s="13" t="str">
        <f t="shared" si="33"/>
        <v/>
      </c>
      <c r="BI113" s="4" t="str">
        <f t="shared" si="34"/>
        <v/>
      </c>
      <c r="BJ113" s="13"/>
      <c r="BK113" s="2">
        <v>44.5</v>
      </c>
      <c r="BL113" s="29">
        <f t="shared" si="35"/>
        <v>133.5</v>
      </c>
      <c r="BM113" s="29">
        <f t="shared" si="36"/>
        <v>-1.2</v>
      </c>
      <c r="BP113" s="4">
        <f t="shared" si="37"/>
        <v>0</v>
      </c>
      <c r="BQ113" s="13" t="str">
        <f t="shared" si="38"/>
        <v/>
      </c>
      <c r="BR113" s="4" t="str">
        <f t="shared" si="39"/>
        <v/>
      </c>
      <c r="BS113" s="13"/>
      <c r="BT113" s="27">
        <v>44.5</v>
      </c>
      <c r="BU113" s="29">
        <f t="shared" si="40"/>
        <v>133.5</v>
      </c>
      <c r="BV113" s="29">
        <f t="shared" si="41"/>
        <v>-1.26</v>
      </c>
      <c r="BW113" s="15"/>
      <c r="BX113" s="15"/>
      <c r="BY113" s="29">
        <f t="shared" si="42"/>
        <v>0</v>
      </c>
      <c r="BZ113" s="25" t="str">
        <f t="shared" si="43"/>
        <v/>
      </c>
      <c r="CA113" s="4" t="str">
        <f t="shared" si="44"/>
        <v/>
      </c>
      <c r="CB113" s="25"/>
      <c r="CC113" s="2">
        <v>29.5</v>
      </c>
      <c r="CD113" s="29">
        <f t="shared" si="45"/>
        <v>88.5</v>
      </c>
      <c r="CE113" s="29">
        <f t="shared" si="46"/>
        <v>-0.27</v>
      </c>
      <c r="CF113" s="4">
        <f t="shared" si="127"/>
        <v>150.53125</v>
      </c>
      <c r="CG113" s="4">
        <f t="shared" ref="CG113:CG114" si="128">153+7/16</f>
        <v>153.4375</v>
      </c>
      <c r="CH113" s="4">
        <f t="shared" si="47"/>
        <v>2.90625</v>
      </c>
      <c r="CI113" s="13">
        <f t="shared" si="48"/>
        <v>0.8036375634</v>
      </c>
      <c r="CK113" s="13"/>
    </row>
    <row r="114">
      <c r="A114" s="2">
        <v>45.0</v>
      </c>
      <c r="B114" s="4">
        <f t="shared" si="1"/>
        <v>135</v>
      </c>
      <c r="C114" s="4">
        <f t="shared" si="2"/>
        <v>-1.29</v>
      </c>
      <c r="D114" s="4">
        <f>149.75+1/32</f>
        <v>149.78125</v>
      </c>
      <c r="E114" s="2">
        <f>154.25-1/32</f>
        <v>154.21875</v>
      </c>
      <c r="F114" s="4">
        <f t="shared" si="3"/>
        <v>4.4375</v>
      </c>
      <c r="G114" s="13">
        <f t="shared" si="77"/>
        <v>0.993031274</v>
      </c>
      <c r="H114" s="4">
        <f t="shared" si="5"/>
        <v>0</v>
      </c>
      <c r="J114" s="2">
        <v>45.0</v>
      </c>
      <c r="K114" s="4">
        <f t="shared" si="6"/>
        <v>135</v>
      </c>
      <c r="L114" s="4">
        <f t="shared" si="7"/>
        <v>-1.17</v>
      </c>
      <c r="M114" s="4">
        <f>149+13/16</f>
        <v>149.8125</v>
      </c>
      <c r="N114" s="4">
        <f>154+3/16</f>
        <v>154.1875</v>
      </c>
      <c r="O114" s="4">
        <f t="shared" si="8"/>
        <v>4.375</v>
      </c>
      <c r="P114" s="13">
        <f t="shared" si="9"/>
        <v>0.9964475909</v>
      </c>
      <c r="Q114" s="4">
        <f t="shared" si="10"/>
        <v>0</v>
      </c>
      <c r="S114" s="2">
        <v>45.0</v>
      </c>
      <c r="T114" s="29">
        <f t="shared" si="11"/>
        <v>135</v>
      </c>
      <c r="U114" s="29">
        <f t="shared" si="12"/>
        <v>-1.23</v>
      </c>
      <c r="V114" s="2">
        <v>149.75</v>
      </c>
      <c r="W114" s="2">
        <v>154.25</v>
      </c>
      <c r="X114" s="4">
        <f t="shared" si="13"/>
        <v>4.5</v>
      </c>
      <c r="Y114" s="13">
        <f t="shared" si="14"/>
        <v>1</v>
      </c>
      <c r="AA114" s="2">
        <v>45.0</v>
      </c>
      <c r="AB114" s="29">
        <f t="shared" si="15"/>
        <v>135</v>
      </c>
      <c r="AC114" s="29">
        <f t="shared" si="16"/>
        <v>-1.23</v>
      </c>
      <c r="AD114" s="2">
        <v>149.75</v>
      </c>
      <c r="AE114" s="2">
        <v>154.25</v>
      </c>
      <c r="AF114" s="4">
        <f t="shared" si="17"/>
        <v>4.5</v>
      </c>
      <c r="AG114" s="13">
        <f t="shared" si="18"/>
        <v>1</v>
      </c>
      <c r="AH114" s="4">
        <f t="shared" si="19"/>
        <v>0</v>
      </c>
      <c r="AJ114" s="2">
        <v>45.0</v>
      </c>
      <c r="AK114" s="29">
        <f t="shared" si="20"/>
        <v>135</v>
      </c>
      <c r="AL114" s="29">
        <f t="shared" si="21"/>
        <v>-1.23</v>
      </c>
      <c r="AM114" s="2">
        <v>149.75</v>
      </c>
      <c r="AN114" s="2">
        <v>154.25</v>
      </c>
      <c r="AO114" s="4">
        <f t="shared" si="22"/>
        <v>4.5</v>
      </c>
      <c r="AP114" s="13">
        <f t="shared" si="23"/>
        <v>1</v>
      </c>
      <c r="AQ114" s="4">
        <f t="shared" si="24"/>
        <v>0</v>
      </c>
      <c r="AR114" s="13"/>
      <c r="AS114" s="2">
        <v>45.0</v>
      </c>
      <c r="AT114" s="29">
        <f t="shared" si="25"/>
        <v>135</v>
      </c>
      <c r="AU114" s="29">
        <f t="shared" si="26"/>
        <v>-1.29</v>
      </c>
      <c r="AV114" s="2">
        <v>149.75</v>
      </c>
      <c r="AW114" s="2">
        <v>154.25</v>
      </c>
      <c r="AX114" s="4">
        <f t="shared" si="27"/>
        <v>4.5</v>
      </c>
      <c r="AY114" s="13">
        <f t="shared" si="28"/>
        <v>1</v>
      </c>
      <c r="AZ114" s="4">
        <f t="shared" si="29"/>
        <v>0</v>
      </c>
      <c r="BA114" s="13"/>
      <c r="BB114" s="2">
        <v>45.0</v>
      </c>
      <c r="BC114" s="29">
        <f t="shared" si="30"/>
        <v>135</v>
      </c>
      <c r="BD114" s="29">
        <f t="shared" si="31"/>
        <v>-1.2</v>
      </c>
      <c r="BE114" s="2">
        <v>149.75</v>
      </c>
      <c r="BF114" s="2">
        <v>154.25</v>
      </c>
      <c r="BG114" s="4">
        <f t="shared" si="32"/>
        <v>4.5</v>
      </c>
      <c r="BH114" s="13">
        <f t="shared" si="33"/>
        <v>1</v>
      </c>
      <c r="BI114" s="4">
        <f t="shared" si="34"/>
        <v>0</v>
      </c>
      <c r="BJ114" s="13"/>
      <c r="BK114" s="2">
        <v>45.0</v>
      </c>
      <c r="BL114" s="29">
        <f t="shared" si="35"/>
        <v>135</v>
      </c>
      <c r="BM114" s="29">
        <f t="shared" si="36"/>
        <v>-1.23</v>
      </c>
      <c r="BN114" s="2">
        <v>149.75</v>
      </c>
      <c r="BO114" s="2">
        <v>154.25</v>
      </c>
      <c r="BP114" s="4">
        <f t="shared" si="37"/>
        <v>4.5</v>
      </c>
      <c r="BQ114" s="13">
        <f t="shared" si="38"/>
        <v>1</v>
      </c>
      <c r="BR114" s="4">
        <f t="shared" si="39"/>
        <v>0</v>
      </c>
      <c r="BS114" s="13"/>
      <c r="BT114" s="27">
        <v>45.0</v>
      </c>
      <c r="BU114" s="29">
        <f t="shared" si="40"/>
        <v>135</v>
      </c>
      <c r="BV114" s="29">
        <f t="shared" si="41"/>
        <v>-1.29</v>
      </c>
      <c r="BW114" s="34">
        <v>149.75</v>
      </c>
      <c r="BX114" s="15">
        <f>154.25-1/32</f>
        <v>154.21875</v>
      </c>
      <c r="BY114" s="29">
        <f t="shared" si="42"/>
        <v>4.46875</v>
      </c>
      <c r="BZ114" s="27">
        <f t="shared" si="43"/>
        <v>0.9965217286</v>
      </c>
      <c r="CA114" s="4">
        <f t="shared" si="44"/>
        <v>0</v>
      </c>
      <c r="CB114" s="27"/>
      <c r="CC114" s="2">
        <v>30.0</v>
      </c>
      <c r="CD114" s="29">
        <f t="shared" si="45"/>
        <v>90</v>
      </c>
      <c r="CE114" s="29">
        <f t="shared" si="46"/>
        <v>-0.3</v>
      </c>
      <c r="CF114" s="2">
        <v>150.5</v>
      </c>
      <c r="CG114" s="4">
        <f t="shared" si="128"/>
        <v>153.4375</v>
      </c>
      <c r="CH114" s="4">
        <f t="shared" si="47"/>
        <v>2.9375</v>
      </c>
      <c r="CI114" s="13">
        <f t="shared" si="48"/>
        <v>0.8079466429</v>
      </c>
      <c r="CK114" s="13"/>
    </row>
    <row r="115">
      <c r="A115" s="2">
        <v>45.5</v>
      </c>
      <c r="B115" s="4">
        <f t="shared" si="1"/>
        <v>136.5</v>
      </c>
      <c r="C115" s="4">
        <f t="shared" si="2"/>
        <v>-1.32</v>
      </c>
      <c r="F115" s="4">
        <f t="shared" si="3"/>
        <v>0</v>
      </c>
      <c r="G115" s="13" t="str">
        <f t="shared" si="77"/>
        <v/>
      </c>
      <c r="H115" s="4" t="str">
        <f t="shared" si="5"/>
        <v/>
      </c>
      <c r="J115" s="2">
        <v>45.5</v>
      </c>
      <c r="K115" s="4">
        <f t="shared" si="6"/>
        <v>136.5</v>
      </c>
      <c r="L115" s="4">
        <f t="shared" si="7"/>
        <v>-1.2</v>
      </c>
      <c r="O115" s="4">
        <f t="shared" si="8"/>
        <v>0</v>
      </c>
      <c r="P115" s="13" t="str">
        <f t="shared" si="9"/>
        <v/>
      </c>
      <c r="Q115" s="4" t="str">
        <f t="shared" si="10"/>
        <v/>
      </c>
      <c r="S115" s="2">
        <v>45.5</v>
      </c>
      <c r="T115" s="29">
        <f t="shared" si="11"/>
        <v>136.5</v>
      </c>
      <c r="U115" s="29">
        <f t="shared" si="12"/>
        <v>-1.26</v>
      </c>
      <c r="X115" s="4">
        <f t="shared" si="13"/>
        <v>0</v>
      </c>
      <c r="Y115" s="13" t="str">
        <f t="shared" si="14"/>
        <v/>
      </c>
      <c r="AA115" s="2">
        <v>45.5</v>
      </c>
      <c r="AB115" s="29">
        <f t="shared" si="15"/>
        <v>136.5</v>
      </c>
      <c r="AC115" s="29">
        <f t="shared" si="16"/>
        <v>-1.26</v>
      </c>
      <c r="AF115" s="4">
        <f t="shared" si="17"/>
        <v>0</v>
      </c>
      <c r="AG115" s="13" t="str">
        <f t="shared" si="18"/>
        <v/>
      </c>
      <c r="AH115" s="4" t="str">
        <f t="shared" si="19"/>
        <v/>
      </c>
      <c r="AJ115" s="2">
        <v>45.5</v>
      </c>
      <c r="AK115" s="29">
        <f t="shared" si="20"/>
        <v>136.5</v>
      </c>
      <c r="AL115" s="29">
        <f t="shared" si="21"/>
        <v>-1.26</v>
      </c>
      <c r="AO115" s="4">
        <f t="shared" si="22"/>
        <v>0</v>
      </c>
      <c r="AP115" s="13" t="str">
        <f t="shared" si="23"/>
        <v/>
      </c>
      <c r="AQ115" s="4" t="str">
        <f t="shared" si="24"/>
        <v/>
      </c>
      <c r="AR115" s="13"/>
      <c r="AS115" s="2">
        <v>45.5</v>
      </c>
      <c r="AT115" s="29">
        <f t="shared" si="25"/>
        <v>136.5</v>
      </c>
      <c r="AU115" s="29">
        <f t="shared" si="26"/>
        <v>-1.32</v>
      </c>
      <c r="AX115" s="4">
        <f t="shared" si="27"/>
        <v>0</v>
      </c>
      <c r="AY115" s="13" t="str">
        <f t="shared" si="28"/>
        <v/>
      </c>
      <c r="AZ115" s="4" t="str">
        <f t="shared" si="29"/>
        <v/>
      </c>
      <c r="BA115" s="13"/>
      <c r="BB115" s="2">
        <v>45.5</v>
      </c>
      <c r="BC115" s="29">
        <f t="shared" si="30"/>
        <v>136.5</v>
      </c>
      <c r="BD115" s="29">
        <f t="shared" si="31"/>
        <v>-1.23</v>
      </c>
      <c r="BG115" s="4">
        <f t="shared" si="32"/>
        <v>0</v>
      </c>
      <c r="BH115" s="13" t="str">
        <f t="shared" si="33"/>
        <v/>
      </c>
      <c r="BI115" s="4" t="str">
        <f t="shared" si="34"/>
        <v/>
      </c>
      <c r="BJ115" s="13"/>
      <c r="BK115" s="2">
        <v>45.5</v>
      </c>
      <c r="BL115" s="29">
        <f t="shared" si="35"/>
        <v>136.5</v>
      </c>
      <c r="BM115" s="29">
        <f t="shared" si="36"/>
        <v>-1.26</v>
      </c>
      <c r="BP115" s="4">
        <f t="shared" si="37"/>
        <v>0</v>
      </c>
      <c r="BQ115" s="13" t="str">
        <f t="shared" si="38"/>
        <v/>
      </c>
      <c r="BR115" s="4" t="str">
        <f t="shared" si="39"/>
        <v/>
      </c>
      <c r="BS115" s="13"/>
      <c r="BT115" s="27">
        <v>45.5</v>
      </c>
      <c r="BU115" s="29">
        <f t="shared" si="40"/>
        <v>136.5</v>
      </c>
      <c r="BV115" s="29">
        <f t="shared" si="41"/>
        <v>-1.32</v>
      </c>
      <c r="BW115" s="15"/>
      <c r="BX115" s="15"/>
      <c r="BY115" s="29">
        <f t="shared" si="42"/>
        <v>0</v>
      </c>
      <c r="BZ115" s="25" t="str">
        <f t="shared" si="43"/>
        <v/>
      </c>
      <c r="CA115" s="4" t="str">
        <f t="shared" si="44"/>
        <v/>
      </c>
      <c r="CB115" s="25"/>
      <c r="CC115" s="2">
        <v>30.5</v>
      </c>
      <c r="CD115" s="29">
        <f t="shared" si="45"/>
        <v>91.5</v>
      </c>
      <c r="CE115" s="29">
        <f t="shared" si="46"/>
        <v>-0.33</v>
      </c>
      <c r="CH115" s="4">
        <f t="shared" si="47"/>
        <v>0</v>
      </c>
      <c r="CI115" s="13">
        <f t="shared" si="48"/>
        <v>0</v>
      </c>
      <c r="CK115" s="13"/>
    </row>
    <row r="116">
      <c r="A116" s="2">
        <v>46.0</v>
      </c>
      <c r="B116" s="4">
        <f t="shared" si="1"/>
        <v>138</v>
      </c>
      <c r="C116" s="4">
        <f t="shared" si="2"/>
        <v>-1.35</v>
      </c>
      <c r="D116" s="4">
        <f>149.75+1/32</f>
        <v>149.78125</v>
      </c>
      <c r="E116" s="2">
        <f>154.25-1/32</f>
        <v>154.21875</v>
      </c>
      <c r="F116" s="4">
        <f t="shared" si="3"/>
        <v>4.4375</v>
      </c>
      <c r="G116" s="13">
        <f t="shared" si="77"/>
        <v>0.993031274</v>
      </c>
      <c r="H116" s="4">
        <f t="shared" si="5"/>
        <v>0</v>
      </c>
      <c r="J116" s="2">
        <v>46.0</v>
      </c>
      <c r="K116" s="4">
        <f t="shared" si="6"/>
        <v>138</v>
      </c>
      <c r="L116" s="4">
        <f t="shared" si="7"/>
        <v>-1.23</v>
      </c>
      <c r="M116" s="4">
        <f>149+13/16</f>
        <v>149.8125</v>
      </c>
      <c r="N116" s="4">
        <f>154+3/16</f>
        <v>154.1875</v>
      </c>
      <c r="O116" s="4">
        <f t="shared" si="8"/>
        <v>4.375</v>
      </c>
      <c r="P116" s="13">
        <f t="shared" si="9"/>
        <v>0.9964475909</v>
      </c>
      <c r="Q116" s="4">
        <f t="shared" si="10"/>
        <v>0</v>
      </c>
      <c r="S116" s="2">
        <v>46.0</v>
      </c>
      <c r="T116" s="29">
        <f t="shared" si="11"/>
        <v>138</v>
      </c>
      <c r="U116" s="29">
        <f t="shared" si="12"/>
        <v>-1.29</v>
      </c>
      <c r="V116" s="2">
        <v>149.75</v>
      </c>
      <c r="W116" s="2">
        <v>154.25</v>
      </c>
      <c r="X116" s="4">
        <f t="shared" si="13"/>
        <v>4.5</v>
      </c>
      <c r="Y116" s="13">
        <f t="shared" si="14"/>
        <v>1</v>
      </c>
      <c r="AA116" s="2">
        <v>46.0</v>
      </c>
      <c r="AB116" s="29">
        <f t="shared" si="15"/>
        <v>138</v>
      </c>
      <c r="AC116" s="29">
        <f t="shared" si="16"/>
        <v>-1.29</v>
      </c>
      <c r="AF116" s="4">
        <f t="shared" si="17"/>
        <v>0</v>
      </c>
      <c r="AG116" s="13" t="str">
        <f t="shared" si="18"/>
        <v/>
      </c>
      <c r="AH116" s="4" t="str">
        <f t="shared" si="19"/>
        <v/>
      </c>
      <c r="AJ116" s="2">
        <v>46.0</v>
      </c>
      <c r="AK116" s="29">
        <f t="shared" si="20"/>
        <v>138</v>
      </c>
      <c r="AL116" s="29">
        <f t="shared" si="21"/>
        <v>-1.29</v>
      </c>
      <c r="AO116" s="4">
        <f t="shared" si="22"/>
        <v>0</v>
      </c>
      <c r="AP116" s="13" t="str">
        <f t="shared" si="23"/>
        <v/>
      </c>
      <c r="AQ116" s="4" t="str">
        <f t="shared" si="24"/>
        <v/>
      </c>
      <c r="AR116" s="13"/>
      <c r="AS116" s="2">
        <v>46.0</v>
      </c>
      <c r="AT116" s="29">
        <f t="shared" si="25"/>
        <v>138</v>
      </c>
      <c r="AU116" s="29">
        <f t="shared" si="26"/>
        <v>-1.35</v>
      </c>
      <c r="AV116" s="2">
        <v>149.75</v>
      </c>
      <c r="AW116" s="2">
        <v>154.25</v>
      </c>
      <c r="AX116" s="4">
        <f t="shared" si="27"/>
        <v>4.5</v>
      </c>
      <c r="AY116" s="13">
        <f t="shared" si="28"/>
        <v>1</v>
      </c>
      <c r="AZ116" s="4">
        <f t="shared" si="29"/>
        <v>0</v>
      </c>
      <c r="BA116" s="13"/>
      <c r="BB116" s="2">
        <v>46.0</v>
      </c>
      <c r="BC116" s="29">
        <f t="shared" si="30"/>
        <v>138</v>
      </c>
      <c r="BD116" s="29">
        <f t="shared" si="31"/>
        <v>-1.26</v>
      </c>
      <c r="BE116" s="2">
        <v>149.75</v>
      </c>
      <c r="BF116" s="2">
        <v>154.25</v>
      </c>
      <c r="BG116" s="4">
        <f t="shared" si="32"/>
        <v>4.5</v>
      </c>
      <c r="BH116" s="13">
        <f t="shared" si="33"/>
        <v>1</v>
      </c>
      <c r="BI116" s="4">
        <f t="shared" si="34"/>
        <v>0</v>
      </c>
      <c r="BJ116" s="13"/>
      <c r="BK116" s="2">
        <v>46.0</v>
      </c>
      <c r="BL116" s="29">
        <f t="shared" si="35"/>
        <v>138</v>
      </c>
      <c r="BM116" s="29">
        <f t="shared" si="36"/>
        <v>-1.29</v>
      </c>
      <c r="BN116" s="2">
        <v>149.75</v>
      </c>
      <c r="BO116" s="2">
        <v>154.25</v>
      </c>
      <c r="BP116" s="4">
        <f t="shared" si="37"/>
        <v>4.5</v>
      </c>
      <c r="BQ116" s="13">
        <f t="shared" si="38"/>
        <v>1</v>
      </c>
      <c r="BR116" s="4">
        <f t="shared" si="39"/>
        <v>0</v>
      </c>
      <c r="BS116" s="13"/>
      <c r="BT116" s="27">
        <v>46.0</v>
      </c>
      <c r="BU116" s="29">
        <f t="shared" si="40"/>
        <v>138</v>
      </c>
      <c r="BV116" s="29">
        <f t="shared" si="41"/>
        <v>-1.35</v>
      </c>
      <c r="BW116" s="34">
        <v>149.75</v>
      </c>
      <c r="BX116" s="15">
        <f>154.25-1/32</f>
        <v>154.21875</v>
      </c>
      <c r="BY116" s="29">
        <f t="shared" si="42"/>
        <v>4.46875</v>
      </c>
      <c r="BZ116" s="25">
        <f t="shared" si="43"/>
        <v>0.9965217286</v>
      </c>
      <c r="CA116" s="4">
        <f t="shared" si="44"/>
        <v>0</v>
      </c>
      <c r="CB116" s="25"/>
      <c r="CC116" s="2">
        <v>31.0</v>
      </c>
      <c r="CD116" s="29">
        <f t="shared" si="45"/>
        <v>93</v>
      </c>
      <c r="CE116" s="29">
        <f t="shared" si="46"/>
        <v>-0.36</v>
      </c>
      <c r="CH116" s="4">
        <f t="shared" si="47"/>
        <v>0</v>
      </c>
      <c r="CI116" s="13">
        <f t="shared" si="48"/>
        <v>0</v>
      </c>
      <c r="CK116" s="13"/>
    </row>
    <row r="117">
      <c r="A117" s="2">
        <v>46.5</v>
      </c>
      <c r="B117" s="4">
        <f t="shared" si="1"/>
        <v>139.5</v>
      </c>
      <c r="C117" s="4">
        <f t="shared" si="2"/>
        <v>-1.38</v>
      </c>
      <c r="F117" s="4">
        <f t="shared" si="3"/>
        <v>0</v>
      </c>
      <c r="G117" s="13" t="str">
        <f t="shared" si="77"/>
        <v/>
      </c>
      <c r="H117" s="4" t="str">
        <f t="shared" si="5"/>
        <v/>
      </c>
      <c r="J117" s="2">
        <v>46.5</v>
      </c>
      <c r="K117" s="4">
        <f t="shared" si="6"/>
        <v>139.5</v>
      </c>
      <c r="L117" s="4">
        <f t="shared" si="7"/>
        <v>-1.26</v>
      </c>
      <c r="O117" s="4">
        <f t="shared" si="8"/>
        <v>0</v>
      </c>
      <c r="P117" s="13" t="str">
        <f t="shared" si="9"/>
        <v/>
      </c>
      <c r="Q117" s="4" t="str">
        <f t="shared" si="10"/>
        <v/>
      </c>
      <c r="S117" s="2">
        <v>46.5</v>
      </c>
      <c r="T117" s="29">
        <f t="shared" si="11"/>
        <v>139.5</v>
      </c>
      <c r="U117" s="29">
        <f t="shared" si="12"/>
        <v>-1.32</v>
      </c>
      <c r="X117" s="4">
        <f t="shared" si="13"/>
        <v>0</v>
      </c>
      <c r="Y117" s="13" t="str">
        <f t="shared" si="14"/>
        <v/>
      </c>
      <c r="AA117" s="2">
        <v>46.5</v>
      </c>
      <c r="AB117" s="29">
        <f t="shared" si="15"/>
        <v>139.5</v>
      </c>
      <c r="AC117" s="29">
        <f t="shared" si="16"/>
        <v>-1.32</v>
      </c>
      <c r="AF117" s="4">
        <f t="shared" si="17"/>
        <v>0</v>
      </c>
      <c r="AG117" s="13" t="str">
        <f t="shared" si="18"/>
        <v/>
      </c>
      <c r="AH117" s="4" t="str">
        <f t="shared" si="19"/>
        <v/>
      </c>
      <c r="AJ117" s="2">
        <v>46.5</v>
      </c>
      <c r="AK117" s="29">
        <f t="shared" si="20"/>
        <v>139.5</v>
      </c>
      <c r="AL117" s="29">
        <f t="shared" si="21"/>
        <v>-1.32</v>
      </c>
      <c r="AO117" s="4">
        <f t="shared" si="22"/>
        <v>0</v>
      </c>
      <c r="AP117" s="13" t="str">
        <f t="shared" si="23"/>
        <v/>
      </c>
      <c r="AQ117" s="4" t="str">
        <f t="shared" si="24"/>
        <v/>
      </c>
      <c r="AR117" s="13"/>
      <c r="AS117" s="2">
        <v>46.5</v>
      </c>
      <c r="AT117" s="29">
        <f t="shared" si="25"/>
        <v>139.5</v>
      </c>
      <c r="AU117" s="29">
        <f t="shared" si="26"/>
        <v>-1.38</v>
      </c>
      <c r="AX117" s="4">
        <f t="shared" si="27"/>
        <v>0</v>
      </c>
      <c r="AY117" s="13" t="str">
        <f t="shared" si="28"/>
        <v/>
      </c>
      <c r="AZ117" s="4" t="str">
        <f t="shared" si="29"/>
        <v/>
      </c>
      <c r="BA117" s="13"/>
      <c r="BB117" s="2">
        <v>46.5</v>
      </c>
      <c r="BC117" s="29">
        <f t="shared" si="30"/>
        <v>139.5</v>
      </c>
      <c r="BD117" s="29">
        <f t="shared" si="31"/>
        <v>-1.29</v>
      </c>
      <c r="BG117" s="4">
        <f t="shared" si="32"/>
        <v>0</v>
      </c>
      <c r="BH117" s="13" t="str">
        <f t="shared" si="33"/>
        <v/>
      </c>
      <c r="BI117" s="4" t="str">
        <f t="shared" si="34"/>
        <v/>
      </c>
      <c r="BJ117" s="13"/>
      <c r="BK117" s="2">
        <v>46.5</v>
      </c>
      <c r="BL117" s="29">
        <f t="shared" si="35"/>
        <v>139.5</v>
      </c>
      <c r="BM117" s="29">
        <f t="shared" si="36"/>
        <v>-1.32</v>
      </c>
      <c r="BP117" s="4">
        <f t="shared" si="37"/>
        <v>0</v>
      </c>
      <c r="BQ117" s="13" t="str">
        <f t="shared" si="38"/>
        <v/>
      </c>
      <c r="BR117" s="4" t="str">
        <f t="shared" si="39"/>
        <v/>
      </c>
      <c r="BS117" s="13"/>
      <c r="BT117" s="27">
        <v>46.5</v>
      </c>
      <c r="BU117" s="29">
        <f t="shared" si="40"/>
        <v>139.5</v>
      </c>
      <c r="BV117" s="29">
        <f t="shared" si="41"/>
        <v>-1.38</v>
      </c>
      <c r="BW117" s="15"/>
      <c r="BX117" s="15"/>
      <c r="BY117" s="29">
        <f t="shared" si="42"/>
        <v>0</v>
      </c>
      <c r="BZ117" s="25" t="str">
        <f t="shared" si="43"/>
        <v/>
      </c>
      <c r="CA117" s="4" t="str">
        <f t="shared" si="44"/>
        <v/>
      </c>
      <c r="CB117" s="25"/>
      <c r="CC117" s="2">
        <v>31.5</v>
      </c>
      <c r="CD117" s="29">
        <f t="shared" si="45"/>
        <v>94.5</v>
      </c>
      <c r="CE117" s="29">
        <f t="shared" si="46"/>
        <v>-0.39</v>
      </c>
      <c r="CH117" s="4">
        <f t="shared" si="47"/>
        <v>0</v>
      </c>
      <c r="CI117" s="13">
        <f t="shared" si="48"/>
        <v>0</v>
      </c>
      <c r="CK117" s="13"/>
    </row>
    <row r="118">
      <c r="A118" s="2">
        <v>47.0</v>
      </c>
      <c r="B118" s="4">
        <f t="shared" si="1"/>
        <v>141</v>
      </c>
      <c r="C118" s="4">
        <f t="shared" si="2"/>
        <v>-1.41</v>
      </c>
      <c r="D118" s="4">
        <f>149.75+1/32</f>
        <v>149.78125</v>
      </c>
      <c r="E118" s="2">
        <f>154.25-1/32</f>
        <v>154.21875</v>
      </c>
      <c r="F118" s="4">
        <f t="shared" si="3"/>
        <v>4.4375</v>
      </c>
      <c r="G118" s="13">
        <f t="shared" si="77"/>
        <v>0.993031274</v>
      </c>
      <c r="H118" s="4">
        <f t="shared" si="5"/>
        <v>0</v>
      </c>
      <c r="J118" s="2">
        <v>47.0</v>
      </c>
      <c r="K118" s="4">
        <f t="shared" si="6"/>
        <v>141</v>
      </c>
      <c r="L118" s="4">
        <f t="shared" si="7"/>
        <v>-1.29</v>
      </c>
      <c r="M118" s="4">
        <f>149+13/16</f>
        <v>149.8125</v>
      </c>
      <c r="N118" s="4">
        <f>154+3/16</f>
        <v>154.1875</v>
      </c>
      <c r="O118" s="4">
        <f t="shared" si="8"/>
        <v>4.375</v>
      </c>
      <c r="P118" s="13">
        <f t="shared" si="9"/>
        <v>0.9964475909</v>
      </c>
      <c r="Q118" s="4">
        <f t="shared" si="10"/>
        <v>0</v>
      </c>
      <c r="S118" s="2">
        <v>47.0</v>
      </c>
      <c r="T118" s="29">
        <f t="shared" si="11"/>
        <v>141</v>
      </c>
      <c r="U118" s="29">
        <f t="shared" si="12"/>
        <v>-1.35</v>
      </c>
      <c r="V118" s="2">
        <v>149.75</v>
      </c>
      <c r="W118" s="2">
        <v>154.25</v>
      </c>
      <c r="X118" s="4">
        <f t="shared" si="13"/>
        <v>4.5</v>
      </c>
      <c r="Y118" s="13">
        <f t="shared" si="14"/>
        <v>1</v>
      </c>
      <c r="AA118" s="2">
        <v>47.0</v>
      </c>
      <c r="AB118" s="29">
        <f t="shared" si="15"/>
        <v>141</v>
      </c>
      <c r="AC118" s="29">
        <f t="shared" si="16"/>
        <v>-1.35</v>
      </c>
      <c r="AF118" s="4">
        <f t="shared" si="17"/>
        <v>0</v>
      </c>
      <c r="AG118" s="13" t="str">
        <f t="shared" si="18"/>
        <v/>
      </c>
      <c r="AH118" s="4" t="str">
        <f t="shared" si="19"/>
        <v/>
      </c>
      <c r="AJ118" s="2">
        <v>47.0</v>
      </c>
      <c r="AK118" s="29">
        <f t="shared" si="20"/>
        <v>141</v>
      </c>
      <c r="AL118" s="29">
        <f t="shared" si="21"/>
        <v>-1.35</v>
      </c>
      <c r="AO118" s="4">
        <f t="shared" si="22"/>
        <v>0</v>
      </c>
      <c r="AP118" s="13" t="str">
        <f t="shared" si="23"/>
        <v/>
      </c>
      <c r="AQ118" s="4" t="str">
        <f t="shared" si="24"/>
        <v/>
      </c>
      <c r="AR118" s="13"/>
      <c r="AS118" s="2">
        <v>47.0</v>
      </c>
      <c r="AT118" s="29">
        <f t="shared" si="25"/>
        <v>141</v>
      </c>
      <c r="AU118" s="29">
        <f t="shared" si="26"/>
        <v>-1.41</v>
      </c>
      <c r="AV118" s="2">
        <v>149.75</v>
      </c>
      <c r="AW118" s="2">
        <v>154.25</v>
      </c>
      <c r="AX118" s="4">
        <f t="shared" si="27"/>
        <v>4.5</v>
      </c>
      <c r="AY118" s="13">
        <f t="shared" si="28"/>
        <v>1</v>
      </c>
      <c r="AZ118" s="4">
        <f t="shared" si="29"/>
        <v>0</v>
      </c>
      <c r="BA118" s="13"/>
      <c r="BB118" s="2">
        <v>47.0</v>
      </c>
      <c r="BC118" s="29">
        <f t="shared" si="30"/>
        <v>141</v>
      </c>
      <c r="BD118" s="29">
        <f t="shared" si="31"/>
        <v>-1.32</v>
      </c>
      <c r="BE118" s="2">
        <v>149.75</v>
      </c>
      <c r="BF118" s="2">
        <v>154.25</v>
      </c>
      <c r="BG118" s="4">
        <f t="shared" si="32"/>
        <v>4.5</v>
      </c>
      <c r="BH118" s="13">
        <f t="shared" si="33"/>
        <v>1</v>
      </c>
      <c r="BI118" s="4">
        <f t="shared" si="34"/>
        <v>0</v>
      </c>
      <c r="BJ118" s="13"/>
      <c r="BK118" s="2">
        <v>47.0</v>
      </c>
      <c r="BL118" s="29">
        <f t="shared" si="35"/>
        <v>141</v>
      </c>
      <c r="BM118" s="29">
        <f t="shared" si="36"/>
        <v>-1.35</v>
      </c>
      <c r="BN118" s="2">
        <v>149.75</v>
      </c>
      <c r="BO118" s="2">
        <v>154.25</v>
      </c>
      <c r="BP118" s="4">
        <f t="shared" si="37"/>
        <v>4.5</v>
      </c>
      <c r="BQ118" s="13">
        <f t="shared" si="38"/>
        <v>1</v>
      </c>
      <c r="BR118" s="4">
        <f t="shared" si="39"/>
        <v>0</v>
      </c>
      <c r="BS118" s="13"/>
      <c r="BT118" s="27">
        <v>47.0</v>
      </c>
      <c r="BU118" s="29">
        <f t="shared" si="40"/>
        <v>141</v>
      </c>
      <c r="BV118" s="29">
        <f t="shared" si="41"/>
        <v>-1.41</v>
      </c>
      <c r="BW118" s="34">
        <v>149.75</v>
      </c>
      <c r="BX118" s="34">
        <v>154.25</v>
      </c>
      <c r="BY118" s="29">
        <f t="shared" si="42"/>
        <v>4.5</v>
      </c>
      <c r="BZ118" s="25">
        <f t="shared" si="43"/>
        <v>1</v>
      </c>
      <c r="CA118" s="4">
        <f t="shared" si="44"/>
        <v>0</v>
      </c>
      <c r="CB118" s="25"/>
      <c r="CC118" s="2">
        <v>32.0</v>
      </c>
      <c r="CD118" s="29">
        <f t="shared" si="45"/>
        <v>96</v>
      </c>
      <c r="CE118" s="29">
        <f t="shared" si="46"/>
        <v>-0.42</v>
      </c>
      <c r="CH118" s="4">
        <f t="shared" si="47"/>
        <v>0</v>
      </c>
      <c r="CI118" s="13">
        <f t="shared" si="48"/>
        <v>0</v>
      </c>
      <c r="CK118" s="13"/>
    </row>
    <row r="119">
      <c r="A119" s="2">
        <v>47.5</v>
      </c>
      <c r="B119" s="4">
        <f t="shared" si="1"/>
        <v>142.5</v>
      </c>
      <c r="C119" s="4">
        <f t="shared" si="2"/>
        <v>-1.44</v>
      </c>
      <c r="F119" s="4">
        <f t="shared" si="3"/>
        <v>0</v>
      </c>
      <c r="G119" s="13" t="str">
        <f t="shared" si="77"/>
        <v/>
      </c>
      <c r="H119" s="4" t="str">
        <f t="shared" si="5"/>
        <v/>
      </c>
      <c r="J119" s="2">
        <v>47.5</v>
      </c>
      <c r="K119" s="4">
        <f t="shared" si="6"/>
        <v>142.5</v>
      </c>
      <c r="L119" s="4">
        <f t="shared" si="7"/>
        <v>-1.32</v>
      </c>
      <c r="O119" s="4">
        <f t="shared" si="8"/>
        <v>0</v>
      </c>
      <c r="P119" s="13" t="str">
        <f t="shared" si="9"/>
        <v/>
      </c>
      <c r="Q119" s="4" t="str">
        <f t="shared" si="10"/>
        <v/>
      </c>
      <c r="S119" s="2">
        <v>47.5</v>
      </c>
      <c r="T119" s="29">
        <f t="shared" si="11"/>
        <v>142.5</v>
      </c>
      <c r="U119" s="29">
        <f t="shared" si="12"/>
        <v>-1.38</v>
      </c>
      <c r="X119" s="4">
        <f t="shared" si="13"/>
        <v>0</v>
      </c>
      <c r="Y119" s="13" t="str">
        <f t="shared" si="14"/>
        <v/>
      </c>
      <c r="AA119" s="2">
        <v>47.5</v>
      </c>
      <c r="AB119" s="29">
        <f t="shared" si="15"/>
        <v>142.5</v>
      </c>
      <c r="AC119" s="29">
        <f t="shared" si="16"/>
        <v>-1.38</v>
      </c>
      <c r="AF119" s="4">
        <f t="shared" si="17"/>
        <v>0</v>
      </c>
      <c r="AG119" s="13" t="str">
        <f t="shared" si="18"/>
        <v/>
      </c>
      <c r="AH119" s="4" t="str">
        <f t="shared" si="19"/>
        <v/>
      </c>
      <c r="AJ119" s="2">
        <v>47.5</v>
      </c>
      <c r="AK119" s="29">
        <f t="shared" si="20"/>
        <v>142.5</v>
      </c>
      <c r="AL119" s="29">
        <f t="shared" si="21"/>
        <v>-1.38</v>
      </c>
      <c r="AO119" s="4">
        <f t="shared" si="22"/>
        <v>0</v>
      </c>
      <c r="AP119" s="13" t="str">
        <f t="shared" si="23"/>
        <v/>
      </c>
      <c r="AQ119" s="4" t="str">
        <f t="shared" si="24"/>
        <v/>
      </c>
      <c r="AR119" s="13"/>
      <c r="AS119" s="2">
        <v>47.5</v>
      </c>
      <c r="AT119" s="29">
        <f t="shared" si="25"/>
        <v>142.5</v>
      </c>
      <c r="AU119" s="29">
        <f t="shared" si="26"/>
        <v>-1.44</v>
      </c>
      <c r="AX119" s="4">
        <f t="shared" si="27"/>
        <v>0</v>
      </c>
      <c r="AY119" s="13" t="str">
        <f t="shared" si="28"/>
        <v/>
      </c>
      <c r="AZ119" s="4" t="str">
        <f t="shared" si="29"/>
        <v/>
      </c>
      <c r="BA119" s="13"/>
      <c r="BB119" s="2">
        <v>47.5</v>
      </c>
      <c r="BC119" s="29">
        <f t="shared" si="30"/>
        <v>142.5</v>
      </c>
      <c r="BD119" s="29">
        <f t="shared" si="31"/>
        <v>-1.35</v>
      </c>
      <c r="BG119" s="4">
        <f t="shared" si="32"/>
        <v>0</v>
      </c>
      <c r="BH119" s="13" t="str">
        <f t="shared" si="33"/>
        <v/>
      </c>
      <c r="BI119" s="4" t="str">
        <f t="shared" si="34"/>
        <v/>
      </c>
      <c r="BJ119" s="13"/>
      <c r="BK119" s="2">
        <v>47.5</v>
      </c>
      <c r="BL119" s="29">
        <f t="shared" si="35"/>
        <v>142.5</v>
      </c>
      <c r="BM119" s="29">
        <f t="shared" si="36"/>
        <v>-1.38</v>
      </c>
      <c r="BP119" s="4">
        <f t="shared" si="37"/>
        <v>0</v>
      </c>
      <c r="BQ119" s="13" t="str">
        <f t="shared" si="38"/>
        <v/>
      </c>
      <c r="BR119" s="4" t="str">
        <f t="shared" si="39"/>
        <v/>
      </c>
      <c r="BS119" s="13"/>
      <c r="BT119" s="27">
        <v>47.5</v>
      </c>
      <c r="BU119" s="29">
        <f t="shared" si="40"/>
        <v>142.5</v>
      </c>
      <c r="BV119" s="29">
        <f t="shared" si="41"/>
        <v>-1.44</v>
      </c>
      <c r="BW119" s="15"/>
      <c r="BX119" s="15"/>
      <c r="BY119" s="29">
        <f t="shared" si="42"/>
        <v>0</v>
      </c>
      <c r="BZ119" s="25" t="str">
        <f t="shared" si="43"/>
        <v/>
      </c>
      <c r="CA119" s="4" t="str">
        <f t="shared" si="44"/>
        <v/>
      </c>
      <c r="CB119" s="25"/>
      <c r="CC119" s="2">
        <v>32.5</v>
      </c>
      <c r="CD119" s="29">
        <f t="shared" si="45"/>
        <v>97.5</v>
      </c>
      <c r="CE119" s="29">
        <f t="shared" si="46"/>
        <v>-0.45</v>
      </c>
      <c r="CH119" s="4">
        <f t="shared" si="47"/>
        <v>0</v>
      </c>
      <c r="CI119" s="13">
        <f t="shared" si="48"/>
        <v>0</v>
      </c>
      <c r="CK119" s="13"/>
    </row>
    <row r="120">
      <c r="A120" s="2">
        <v>48.0</v>
      </c>
      <c r="B120" s="4">
        <f t="shared" si="1"/>
        <v>144</v>
      </c>
      <c r="C120" s="4">
        <f t="shared" si="2"/>
        <v>-1.47</v>
      </c>
      <c r="D120" s="4">
        <f>149.75+1/32</f>
        <v>149.78125</v>
      </c>
      <c r="E120" s="2">
        <f>154.25-1/32</f>
        <v>154.21875</v>
      </c>
      <c r="F120" s="4">
        <f t="shared" si="3"/>
        <v>4.4375</v>
      </c>
      <c r="G120" s="13">
        <f t="shared" si="77"/>
        <v>0.993031274</v>
      </c>
      <c r="H120" s="4">
        <f t="shared" si="5"/>
        <v>0</v>
      </c>
      <c r="J120" s="2">
        <v>48.0</v>
      </c>
      <c r="K120" s="4">
        <f t="shared" si="6"/>
        <v>144</v>
      </c>
      <c r="L120" s="4">
        <f t="shared" si="7"/>
        <v>-1.35</v>
      </c>
      <c r="M120" s="4">
        <f>149+13/16</f>
        <v>149.8125</v>
      </c>
      <c r="N120" s="4">
        <f>154+3/16</f>
        <v>154.1875</v>
      </c>
      <c r="O120" s="4">
        <f t="shared" si="8"/>
        <v>4.375</v>
      </c>
      <c r="P120" s="13">
        <f t="shared" si="9"/>
        <v>0.9964475909</v>
      </c>
      <c r="Q120" s="4">
        <f t="shared" si="10"/>
        <v>0</v>
      </c>
      <c r="S120" s="2">
        <v>48.0</v>
      </c>
      <c r="T120" s="29">
        <f t="shared" si="11"/>
        <v>144</v>
      </c>
      <c r="U120" s="29">
        <f t="shared" si="12"/>
        <v>-1.41</v>
      </c>
      <c r="V120" s="2">
        <v>149.75</v>
      </c>
      <c r="W120" s="2">
        <v>154.25</v>
      </c>
      <c r="X120" s="4">
        <f t="shared" si="13"/>
        <v>4.5</v>
      </c>
      <c r="Y120" s="13">
        <f t="shared" si="14"/>
        <v>1</v>
      </c>
      <c r="AA120" s="2">
        <v>48.0</v>
      </c>
      <c r="AB120" s="29">
        <f t="shared" si="15"/>
        <v>144</v>
      </c>
      <c r="AC120" s="29">
        <f t="shared" si="16"/>
        <v>-1.41</v>
      </c>
      <c r="AF120" s="4">
        <f t="shared" si="17"/>
        <v>0</v>
      </c>
      <c r="AG120" s="13" t="str">
        <f t="shared" si="18"/>
        <v/>
      </c>
      <c r="AH120" s="4" t="str">
        <f t="shared" si="19"/>
        <v/>
      </c>
      <c r="AJ120" s="2">
        <v>48.0</v>
      </c>
      <c r="AK120" s="29">
        <f t="shared" si="20"/>
        <v>144</v>
      </c>
      <c r="AL120" s="29">
        <f t="shared" si="21"/>
        <v>-1.41</v>
      </c>
      <c r="AO120" s="4">
        <f t="shared" si="22"/>
        <v>0</v>
      </c>
      <c r="AP120" s="13" t="str">
        <f t="shared" si="23"/>
        <v/>
      </c>
      <c r="AQ120" s="4" t="str">
        <f t="shared" si="24"/>
        <v/>
      </c>
      <c r="AR120" s="13"/>
      <c r="AS120" s="2">
        <v>48.0</v>
      </c>
      <c r="AT120" s="29">
        <f t="shared" si="25"/>
        <v>144</v>
      </c>
      <c r="AU120" s="29">
        <f t="shared" si="26"/>
        <v>-1.47</v>
      </c>
      <c r="AV120" s="2">
        <v>149.75</v>
      </c>
      <c r="AW120" s="2">
        <v>154.25</v>
      </c>
      <c r="AX120" s="4">
        <f t="shared" si="27"/>
        <v>4.5</v>
      </c>
      <c r="AY120" s="13">
        <f t="shared" si="28"/>
        <v>1</v>
      </c>
      <c r="AZ120" s="4">
        <f t="shared" si="29"/>
        <v>0</v>
      </c>
      <c r="BA120" s="13"/>
      <c r="BB120" s="2">
        <v>48.0</v>
      </c>
      <c r="BC120" s="29">
        <f t="shared" si="30"/>
        <v>144</v>
      </c>
      <c r="BD120" s="29">
        <f t="shared" si="31"/>
        <v>-1.38</v>
      </c>
      <c r="BE120" s="2">
        <v>149.75</v>
      </c>
      <c r="BF120" s="2">
        <v>154.25</v>
      </c>
      <c r="BG120" s="4">
        <f t="shared" si="32"/>
        <v>4.5</v>
      </c>
      <c r="BH120" s="13">
        <f t="shared" si="33"/>
        <v>1</v>
      </c>
      <c r="BI120" s="4">
        <f t="shared" si="34"/>
        <v>0</v>
      </c>
      <c r="BJ120" s="13"/>
      <c r="BK120" s="2">
        <v>48.0</v>
      </c>
      <c r="BL120" s="29">
        <f t="shared" si="35"/>
        <v>144</v>
      </c>
      <c r="BM120" s="29">
        <f t="shared" si="36"/>
        <v>-1.41</v>
      </c>
      <c r="BN120" s="2">
        <v>149.75</v>
      </c>
      <c r="BO120" s="2">
        <v>154.25</v>
      </c>
      <c r="BP120" s="4">
        <f t="shared" si="37"/>
        <v>4.5</v>
      </c>
      <c r="BQ120" s="13">
        <f t="shared" si="38"/>
        <v>1</v>
      </c>
      <c r="BR120" s="4">
        <f t="shared" si="39"/>
        <v>0</v>
      </c>
      <c r="BS120" s="13"/>
      <c r="BT120" s="27">
        <v>48.0</v>
      </c>
      <c r="BU120" s="29">
        <f t="shared" si="40"/>
        <v>144</v>
      </c>
      <c r="BV120" s="29">
        <f t="shared" si="41"/>
        <v>-1.47</v>
      </c>
      <c r="BW120" s="46">
        <v>149.75</v>
      </c>
      <c r="BX120" s="46">
        <v>154.25</v>
      </c>
      <c r="BY120" s="27">
        <f t="shared" si="42"/>
        <v>4.5</v>
      </c>
      <c r="BZ120" s="25">
        <f t="shared" si="43"/>
        <v>1</v>
      </c>
      <c r="CA120" s="4">
        <f t="shared" si="44"/>
        <v>0</v>
      </c>
      <c r="CB120" s="25"/>
      <c r="CC120" s="2">
        <v>33.0</v>
      </c>
      <c r="CD120" s="29">
        <f t="shared" si="45"/>
        <v>99</v>
      </c>
      <c r="CE120" s="29">
        <f t="shared" si="46"/>
        <v>-0.48</v>
      </c>
      <c r="CH120" s="4">
        <f t="shared" si="47"/>
        <v>0</v>
      </c>
      <c r="CI120" s="13">
        <f t="shared" si="48"/>
        <v>0</v>
      </c>
      <c r="CK120" s="13"/>
    </row>
    <row r="121">
      <c r="A121" s="2">
        <v>48.5</v>
      </c>
      <c r="B121" s="4">
        <f t="shared" si="1"/>
        <v>145.5</v>
      </c>
      <c r="C121" s="4">
        <f t="shared" si="2"/>
        <v>-1.5</v>
      </c>
      <c r="F121" s="4">
        <f t="shared" si="3"/>
        <v>0</v>
      </c>
      <c r="G121" s="13" t="str">
        <f t="shared" si="77"/>
        <v/>
      </c>
      <c r="H121" s="4" t="str">
        <f t="shared" si="5"/>
        <v/>
      </c>
      <c r="J121" s="2">
        <v>48.5</v>
      </c>
      <c r="K121" s="4">
        <f t="shared" si="6"/>
        <v>145.5</v>
      </c>
      <c r="L121" s="4">
        <f t="shared" si="7"/>
        <v>-1.38</v>
      </c>
      <c r="O121" s="4">
        <f t="shared" si="8"/>
        <v>0</v>
      </c>
      <c r="P121" s="13" t="str">
        <f t="shared" si="9"/>
        <v/>
      </c>
      <c r="Q121" s="4" t="str">
        <f t="shared" si="10"/>
        <v/>
      </c>
      <c r="S121" s="2">
        <v>48.5</v>
      </c>
      <c r="T121" s="29">
        <f t="shared" si="11"/>
        <v>145.5</v>
      </c>
      <c r="U121" s="29">
        <f t="shared" si="12"/>
        <v>-1.44</v>
      </c>
      <c r="X121" s="4">
        <f t="shared" si="13"/>
        <v>0</v>
      </c>
      <c r="Y121" s="13" t="str">
        <f t="shared" si="14"/>
        <v/>
      </c>
      <c r="AA121" s="2">
        <v>48.5</v>
      </c>
      <c r="AB121" s="29">
        <f t="shared" si="15"/>
        <v>145.5</v>
      </c>
      <c r="AC121" s="29">
        <f t="shared" si="16"/>
        <v>-1.44</v>
      </c>
      <c r="AF121" s="4">
        <f t="shared" si="17"/>
        <v>0</v>
      </c>
      <c r="AG121" s="13" t="str">
        <f t="shared" si="18"/>
        <v/>
      </c>
      <c r="AH121" s="4" t="str">
        <f t="shared" si="19"/>
        <v/>
      </c>
      <c r="AJ121" s="2">
        <v>48.5</v>
      </c>
      <c r="AK121" s="29">
        <f t="shared" si="20"/>
        <v>145.5</v>
      </c>
      <c r="AL121" s="29">
        <f t="shared" si="21"/>
        <v>-1.44</v>
      </c>
      <c r="AO121" s="4">
        <f t="shared" si="22"/>
        <v>0</v>
      </c>
      <c r="AP121" s="13" t="str">
        <f t="shared" si="23"/>
        <v/>
      </c>
      <c r="AQ121" s="4" t="str">
        <f t="shared" si="24"/>
        <v/>
      </c>
      <c r="AR121" s="13"/>
      <c r="AS121" s="2">
        <v>48.5</v>
      </c>
      <c r="AT121" s="29">
        <f t="shared" si="25"/>
        <v>145.5</v>
      </c>
      <c r="AU121" s="29">
        <f t="shared" si="26"/>
        <v>-1.5</v>
      </c>
      <c r="AX121" s="4">
        <f t="shared" si="27"/>
        <v>0</v>
      </c>
      <c r="AY121" s="13" t="str">
        <f t="shared" si="28"/>
        <v/>
      </c>
      <c r="AZ121" s="4" t="str">
        <f t="shared" si="29"/>
        <v/>
      </c>
      <c r="BA121" s="13"/>
      <c r="BB121" s="2">
        <v>48.5</v>
      </c>
      <c r="BC121" s="29">
        <f t="shared" si="30"/>
        <v>145.5</v>
      </c>
      <c r="BD121" s="29">
        <f t="shared" si="31"/>
        <v>-1.41</v>
      </c>
      <c r="BG121" s="4">
        <f t="shared" si="32"/>
        <v>0</v>
      </c>
      <c r="BH121" s="13" t="str">
        <f t="shared" si="33"/>
        <v/>
      </c>
      <c r="BI121" s="4" t="str">
        <f t="shared" si="34"/>
        <v/>
      </c>
      <c r="BJ121" s="13"/>
      <c r="BK121" s="2">
        <v>48.5</v>
      </c>
      <c r="BL121" s="29">
        <f t="shared" si="35"/>
        <v>145.5</v>
      </c>
      <c r="BM121" s="29">
        <f t="shared" si="36"/>
        <v>-1.44</v>
      </c>
      <c r="BP121" s="4">
        <f t="shared" si="37"/>
        <v>0</v>
      </c>
      <c r="BQ121" s="13" t="str">
        <f t="shared" si="38"/>
        <v/>
      </c>
      <c r="BR121" s="4" t="str">
        <f t="shared" si="39"/>
        <v/>
      </c>
      <c r="BS121" s="13"/>
      <c r="BT121" s="27">
        <v>48.5</v>
      </c>
      <c r="BU121" s="29">
        <f t="shared" si="40"/>
        <v>145.5</v>
      </c>
      <c r="BV121" s="29">
        <f t="shared" si="41"/>
        <v>-1.5</v>
      </c>
      <c r="BW121" s="15"/>
      <c r="BX121" s="15"/>
      <c r="BY121" s="29">
        <f t="shared" si="42"/>
        <v>0</v>
      </c>
      <c r="BZ121" s="25" t="str">
        <f t="shared" si="43"/>
        <v/>
      </c>
      <c r="CA121" s="4" t="str">
        <f t="shared" si="44"/>
        <v/>
      </c>
      <c r="CB121" s="25"/>
      <c r="CC121" s="2">
        <v>33.5</v>
      </c>
      <c r="CD121" s="29">
        <f t="shared" si="45"/>
        <v>100.5</v>
      </c>
      <c r="CE121" s="29">
        <f t="shared" si="46"/>
        <v>-0.51</v>
      </c>
      <c r="CH121" s="4">
        <f t="shared" si="47"/>
        <v>0</v>
      </c>
      <c r="CI121" s="13">
        <f t="shared" si="48"/>
        <v>0</v>
      </c>
      <c r="CK121" s="13"/>
    </row>
    <row r="122">
      <c r="A122" s="2">
        <v>49.0</v>
      </c>
      <c r="B122" s="4">
        <f t="shared" si="1"/>
        <v>147</v>
      </c>
      <c r="C122" s="4">
        <f t="shared" si="2"/>
        <v>-1.53</v>
      </c>
      <c r="D122" s="4">
        <f>149.75+1/32</f>
        <v>149.78125</v>
      </c>
      <c r="E122" s="2">
        <f>154.25-1/32</f>
        <v>154.21875</v>
      </c>
      <c r="F122" s="4">
        <f t="shared" si="3"/>
        <v>4.4375</v>
      </c>
      <c r="G122" s="13">
        <f t="shared" si="77"/>
        <v>0.993031274</v>
      </c>
      <c r="H122" s="4">
        <f t="shared" si="5"/>
        <v>0</v>
      </c>
      <c r="J122" s="2">
        <v>49.0</v>
      </c>
      <c r="K122" s="4">
        <f t="shared" si="6"/>
        <v>147</v>
      </c>
      <c r="L122" s="4">
        <f t="shared" si="7"/>
        <v>-1.41</v>
      </c>
      <c r="M122" s="4">
        <f>149+13/16</f>
        <v>149.8125</v>
      </c>
      <c r="N122" s="4">
        <f>154+3/16</f>
        <v>154.1875</v>
      </c>
      <c r="O122" s="4">
        <f t="shared" si="8"/>
        <v>4.375</v>
      </c>
      <c r="P122" s="13">
        <f t="shared" si="9"/>
        <v>0.9964475909</v>
      </c>
      <c r="Q122" s="4">
        <f t="shared" si="10"/>
        <v>0</v>
      </c>
      <c r="S122" s="2">
        <v>49.0</v>
      </c>
      <c r="T122" s="29">
        <f t="shared" si="11"/>
        <v>147</v>
      </c>
      <c r="U122" s="29">
        <f t="shared" si="12"/>
        <v>-1.47</v>
      </c>
      <c r="V122" s="2">
        <v>149.75</v>
      </c>
      <c r="W122" s="2">
        <v>154.25</v>
      </c>
      <c r="X122" s="4">
        <f t="shared" si="13"/>
        <v>4.5</v>
      </c>
      <c r="Y122" s="13">
        <f t="shared" si="14"/>
        <v>1</v>
      </c>
      <c r="AA122" s="2">
        <v>49.0</v>
      </c>
      <c r="AB122" s="29">
        <f t="shared" si="15"/>
        <v>147</v>
      </c>
      <c r="AC122" s="29">
        <f t="shared" si="16"/>
        <v>-1.47</v>
      </c>
      <c r="AF122" s="4">
        <f t="shared" si="17"/>
        <v>0</v>
      </c>
      <c r="AG122" s="13" t="str">
        <f t="shared" si="18"/>
        <v/>
      </c>
      <c r="AH122" s="4" t="str">
        <f t="shared" si="19"/>
        <v/>
      </c>
      <c r="AJ122" s="2">
        <v>49.0</v>
      </c>
      <c r="AK122" s="29">
        <f t="shared" si="20"/>
        <v>147</v>
      </c>
      <c r="AL122" s="29">
        <f t="shared" si="21"/>
        <v>-1.47</v>
      </c>
      <c r="AO122" s="4">
        <f t="shared" si="22"/>
        <v>0</v>
      </c>
      <c r="AP122" s="13" t="str">
        <f t="shared" si="23"/>
        <v/>
      </c>
      <c r="AQ122" s="4" t="str">
        <f t="shared" si="24"/>
        <v/>
      </c>
      <c r="AR122" s="13"/>
      <c r="AS122" s="2">
        <v>49.0</v>
      </c>
      <c r="AT122" s="29">
        <f t="shared" si="25"/>
        <v>147</v>
      </c>
      <c r="AU122" s="29">
        <f t="shared" si="26"/>
        <v>-1.53</v>
      </c>
      <c r="AV122" s="2">
        <v>149.75</v>
      </c>
      <c r="AW122" s="2">
        <v>154.25</v>
      </c>
      <c r="AX122" s="4">
        <f t="shared" si="27"/>
        <v>4.5</v>
      </c>
      <c r="AY122" s="13">
        <f t="shared" si="28"/>
        <v>1</v>
      </c>
      <c r="AZ122" s="4">
        <f t="shared" si="29"/>
        <v>0</v>
      </c>
      <c r="BA122" s="13"/>
      <c r="BB122" s="2">
        <v>49.0</v>
      </c>
      <c r="BC122" s="29">
        <f t="shared" si="30"/>
        <v>147</v>
      </c>
      <c r="BD122" s="29">
        <f t="shared" si="31"/>
        <v>-1.44</v>
      </c>
      <c r="BE122" s="2">
        <v>149.75</v>
      </c>
      <c r="BF122" s="2">
        <v>154.25</v>
      </c>
      <c r="BG122" s="4">
        <f t="shared" si="32"/>
        <v>4.5</v>
      </c>
      <c r="BH122" s="13">
        <f t="shared" si="33"/>
        <v>1</v>
      </c>
      <c r="BI122" s="4">
        <f t="shared" si="34"/>
        <v>0</v>
      </c>
      <c r="BJ122" s="13"/>
      <c r="BK122" s="2">
        <v>49.0</v>
      </c>
      <c r="BL122" s="29">
        <f t="shared" si="35"/>
        <v>147</v>
      </c>
      <c r="BM122" s="29">
        <f t="shared" si="36"/>
        <v>-1.47</v>
      </c>
      <c r="BN122" s="2">
        <v>149.75</v>
      </c>
      <c r="BO122" s="2">
        <v>154.25</v>
      </c>
      <c r="BP122" s="4">
        <f t="shared" si="37"/>
        <v>4.5</v>
      </c>
      <c r="BQ122" s="13">
        <f t="shared" si="38"/>
        <v>1</v>
      </c>
      <c r="BR122" s="4">
        <f t="shared" si="39"/>
        <v>0</v>
      </c>
      <c r="BS122" s="13"/>
      <c r="BT122" s="27">
        <v>49.0</v>
      </c>
      <c r="BU122" s="29">
        <f t="shared" si="40"/>
        <v>147</v>
      </c>
      <c r="BV122" s="29">
        <f t="shared" si="41"/>
        <v>-1.53</v>
      </c>
      <c r="BW122" s="46">
        <v>149.75</v>
      </c>
      <c r="BX122" s="46">
        <v>154.25</v>
      </c>
      <c r="BY122" s="27">
        <f t="shared" si="42"/>
        <v>4.5</v>
      </c>
      <c r="BZ122" s="25">
        <f t="shared" si="43"/>
        <v>1</v>
      </c>
      <c r="CA122" s="4">
        <f t="shared" si="44"/>
        <v>0</v>
      </c>
      <c r="CB122" s="25"/>
      <c r="CC122" s="2">
        <v>34.0</v>
      </c>
      <c r="CD122" s="29">
        <f t="shared" si="45"/>
        <v>102</v>
      </c>
      <c r="CE122" s="29">
        <f t="shared" si="46"/>
        <v>-0.54</v>
      </c>
      <c r="CH122" s="4">
        <f t="shared" si="47"/>
        <v>0</v>
      </c>
      <c r="CI122" s="13">
        <f t="shared" si="48"/>
        <v>0</v>
      </c>
      <c r="CK122" s="13"/>
    </row>
    <row r="123">
      <c r="A123" s="2">
        <v>49.5</v>
      </c>
      <c r="B123" s="4">
        <f t="shared" si="1"/>
        <v>148.5</v>
      </c>
      <c r="C123" s="4">
        <f t="shared" si="2"/>
        <v>-1.56</v>
      </c>
      <c r="F123" s="4">
        <f t="shared" si="3"/>
        <v>0</v>
      </c>
      <c r="G123" s="13" t="str">
        <f t="shared" si="77"/>
        <v/>
      </c>
      <c r="H123" s="4" t="str">
        <f t="shared" si="5"/>
        <v/>
      </c>
      <c r="J123" s="2">
        <v>49.5</v>
      </c>
      <c r="K123" s="4">
        <f t="shared" si="6"/>
        <v>148.5</v>
      </c>
      <c r="L123" s="4">
        <f t="shared" si="7"/>
        <v>-1.44</v>
      </c>
      <c r="O123" s="4">
        <f t="shared" si="8"/>
        <v>0</v>
      </c>
      <c r="P123" s="13" t="str">
        <f t="shared" si="9"/>
        <v/>
      </c>
      <c r="Q123" s="4" t="str">
        <f t="shared" si="10"/>
        <v/>
      </c>
      <c r="S123" s="2">
        <v>49.5</v>
      </c>
      <c r="T123" s="29">
        <f t="shared" si="11"/>
        <v>148.5</v>
      </c>
      <c r="U123" s="29">
        <f t="shared" si="12"/>
        <v>-1.5</v>
      </c>
      <c r="X123" s="4">
        <f t="shared" si="13"/>
        <v>0</v>
      </c>
      <c r="Y123" s="13" t="str">
        <f t="shared" si="14"/>
        <v/>
      </c>
      <c r="AA123" s="2">
        <v>49.5</v>
      </c>
      <c r="AB123" s="29">
        <f t="shared" si="15"/>
        <v>148.5</v>
      </c>
      <c r="AC123" s="29">
        <f t="shared" si="16"/>
        <v>-1.5</v>
      </c>
      <c r="AF123" s="4">
        <f t="shared" si="17"/>
        <v>0</v>
      </c>
      <c r="AG123" s="13" t="str">
        <f t="shared" si="18"/>
        <v/>
      </c>
      <c r="AH123" s="4" t="str">
        <f t="shared" si="19"/>
        <v/>
      </c>
      <c r="AJ123" s="2">
        <v>49.5</v>
      </c>
      <c r="AK123" s="29">
        <f t="shared" si="20"/>
        <v>148.5</v>
      </c>
      <c r="AL123" s="29">
        <f t="shared" si="21"/>
        <v>-1.5</v>
      </c>
      <c r="AO123" s="4">
        <f t="shared" si="22"/>
        <v>0</v>
      </c>
      <c r="AP123" s="13" t="str">
        <f t="shared" si="23"/>
        <v/>
      </c>
      <c r="AQ123" s="4" t="str">
        <f t="shared" si="24"/>
        <v/>
      </c>
      <c r="AR123" s="13"/>
      <c r="AS123" s="2">
        <v>49.5</v>
      </c>
      <c r="AT123" s="29">
        <f t="shared" si="25"/>
        <v>148.5</v>
      </c>
      <c r="AU123" s="29">
        <f t="shared" si="26"/>
        <v>-1.56</v>
      </c>
      <c r="AX123" s="4">
        <f t="shared" si="27"/>
        <v>0</v>
      </c>
      <c r="AY123" s="13" t="str">
        <f t="shared" si="28"/>
        <v/>
      </c>
      <c r="AZ123" s="4" t="str">
        <f t="shared" si="29"/>
        <v/>
      </c>
      <c r="BA123" s="13"/>
      <c r="BB123" s="2">
        <v>49.5</v>
      </c>
      <c r="BC123" s="29">
        <f t="shared" si="30"/>
        <v>148.5</v>
      </c>
      <c r="BD123" s="29">
        <f t="shared" si="31"/>
        <v>-1.47</v>
      </c>
      <c r="BG123" s="4">
        <f t="shared" si="32"/>
        <v>0</v>
      </c>
      <c r="BH123" s="13" t="str">
        <f t="shared" si="33"/>
        <v/>
      </c>
      <c r="BI123" s="4" t="str">
        <f t="shared" si="34"/>
        <v/>
      </c>
      <c r="BJ123" s="13"/>
      <c r="BK123" s="2">
        <v>49.5</v>
      </c>
      <c r="BL123" s="29">
        <f t="shared" si="35"/>
        <v>148.5</v>
      </c>
      <c r="BM123" s="29">
        <f t="shared" si="36"/>
        <v>-1.5</v>
      </c>
      <c r="BP123" s="4">
        <f t="shared" si="37"/>
        <v>0</v>
      </c>
      <c r="BQ123" s="13" t="str">
        <f t="shared" si="38"/>
        <v/>
      </c>
      <c r="BR123" s="4" t="str">
        <f t="shared" si="39"/>
        <v/>
      </c>
      <c r="BS123" s="13"/>
      <c r="BT123" s="27">
        <v>49.5</v>
      </c>
      <c r="BU123" s="29">
        <f t="shared" si="40"/>
        <v>148.5</v>
      </c>
      <c r="BV123" s="29">
        <f t="shared" si="41"/>
        <v>-1.56</v>
      </c>
      <c r="BW123" s="15"/>
      <c r="BX123" s="15"/>
      <c r="BY123" s="29">
        <f t="shared" si="42"/>
        <v>0</v>
      </c>
      <c r="BZ123" s="25" t="str">
        <f t="shared" si="43"/>
        <v/>
      </c>
      <c r="CA123" s="4" t="str">
        <f t="shared" si="44"/>
        <v/>
      </c>
      <c r="CB123" s="25"/>
      <c r="CC123" s="2">
        <v>34.5</v>
      </c>
      <c r="CD123" s="29">
        <f t="shared" si="45"/>
        <v>103.5</v>
      </c>
      <c r="CE123" s="29">
        <f t="shared" si="46"/>
        <v>-0.57</v>
      </c>
      <c r="CH123" s="4">
        <f t="shared" si="47"/>
        <v>0</v>
      </c>
      <c r="CI123" s="13">
        <f t="shared" si="48"/>
        <v>0</v>
      </c>
      <c r="CK123" s="13"/>
    </row>
    <row r="124">
      <c r="A124" s="2">
        <v>50.0</v>
      </c>
      <c r="B124" s="4">
        <f t="shared" si="1"/>
        <v>150</v>
      </c>
      <c r="C124" s="4">
        <f t="shared" si="2"/>
        <v>-1.59</v>
      </c>
      <c r="D124" s="4">
        <f>149.75+1/32</f>
        <v>149.78125</v>
      </c>
      <c r="E124" s="2">
        <f>154.25-1/32</f>
        <v>154.21875</v>
      </c>
      <c r="F124" s="4">
        <f t="shared" si="3"/>
        <v>4.4375</v>
      </c>
      <c r="G124" s="13">
        <f t="shared" si="77"/>
        <v>0.993031274</v>
      </c>
      <c r="H124" s="4">
        <f t="shared" si="5"/>
        <v>0</v>
      </c>
      <c r="J124" s="2">
        <v>50.0</v>
      </c>
      <c r="K124" s="4">
        <f t="shared" si="6"/>
        <v>150</v>
      </c>
      <c r="L124" s="4">
        <f t="shared" si="7"/>
        <v>-1.47</v>
      </c>
      <c r="M124" s="4">
        <f>149+13/16</f>
        <v>149.8125</v>
      </c>
      <c r="N124" s="4">
        <f>154+3/16</f>
        <v>154.1875</v>
      </c>
      <c r="O124" s="4">
        <f t="shared" si="8"/>
        <v>4.375</v>
      </c>
      <c r="P124" s="13">
        <f t="shared" si="9"/>
        <v>0.9964475909</v>
      </c>
      <c r="Q124" s="4">
        <f t="shared" si="10"/>
        <v>0</v>
      </c>
      <c r="S124" s="2">
        <v>50.0</v>
      </c>
      <c r="T124" s="29">
        <f t="shared" si="11"/>
        <v>150</v>
      </c>
      <c r="U124" s="29">
        <f t="shared" si="12"/>
        <v>-1.53</v>
      </c>
      <c r="V124" s="2">
        <v>149.75</v>
      </c>
      <c r="W124" s="2">
        <v>154.25</v>
      </c>
      <c r="X124" s="4">
        <f t="shared" si="13"/>
        <v>4.5</v>
      </c>
      <c r="Y124" s="13">
        <f t="shared" si="14"/>
        <v>1</v>
      </c>
      <c r="AA124" s="2">
        <v>50.0</v>
      </c>
      <c r="AB124" s="29">
        <f t="shared" si="15"/>
        <v>150</v>
      </c>
      <c r="AC124" s="29">
        <f t="shared" si="16"/>
        <v>-1.53</v>
      </c>
      <c r="AF124" s="4">
        <f t="shared" si="17"/>
        <v>0</v>
      </c>
      <c r="AG124" s="13" t="str">
        <f t="shared" si="18"/>
        <v/>
      </c>
      <c r="AH124" s="4" t="str">
        <f t="shared" si="19"/>
        <v/>
      </c>
      <c r="AJ124" s="2">
        <v>50.0</v>
      </c>
      <c r="AK124" s="29">
        <f t="shared" si="20"/>
        <v>150</v>
      </c>
      <c r="AL124" s="29">
        <f t="shared" si="21"/>
        <v>-1.53</v>
      </c>
      <c r="AO124" s="4">
        <f t="shared" si="22"/>
        <v>0</v>
      </c>
      <c r="AP124" s="13" t="str">
        <f t="shared" si="23"/>
        <v/>
      </c>
      <c r="AQ124" s="4" t="str">
        <f t="shared" si="24"/>
        <v/>
      </c>
      <c r="AR124" s="13"/>
      <c r="AS124" s="2">
        <v>50.0</v>
      </c>
      <c r="AT124" s="29">
        <f t="shared" si="25"/>
        <v>150</v>
      </c>
      <c r="AU124" s="29">
        <f t="shared" si="26"/>
        <v>-1.59</v>
      </c>
      <c r="AV124" s="2">
        <v>149.75</v>
      </c>
      <c r="AW124" s="2">
        <v>154.25</v>
      </c>
      <c r="AX124" s="4">
        <f t="shared" si="27"/>
        <v>4.5</v>
      </c>
      <c r="AY124" s="13">
        <f t="shared" si="28"/>
        <v>1</v>
      </c>
      <c r="AZ124" s="4">
        <f t="shared" si="29"/>
        <v>0</v>
      </c>
      <c r="BA124" s="13"/>
      <c r="BB124" s="2">
        <v>50.0</v>
      </c>
      <c r="BC124" s="29">
        <f t="shared" si="30"/>
        <v>150</v>
      </c>
      <c r="BD124" s="29">
        <f t="shared" si="31"/>
        <v>-1.5</v>
      </c>
      <c r="BE124" s="2">
        <v>149.75</v>
      </c>
      <c r="BF124" s="2">
        <v>154.25</v>
      </c>
      <c r="BG124" s="4">
        <f t="shared" si="32"/>
        <v>4.5</v>
      </c>
      <c r="BH124" s="13">
        <f t="shared" si="33"/>
        <v>1</v>
      </c>
      <c r="BI124" s="4">
        <f t="shared" si="34"/>
        <v>0</v>
      </c>
      <c r="BJ124" s="13"/>
      <c r="BK124" s="2">
        <v>50.0</v>
      </c>
      <c r="BL124" s="29">
        <f t="shared" si="35"/>
        <v>150</v>
      </c>
      <c r="BM124" s="29">
        <f t="shared" si="36"/>
        <v>-1.53</v>
      </c>
      <c r="BN124" s="2">
        <v>149.75</v>
      </c>
      <c r="BO124" s="2">
        <v>154.25</v>
      </c>
      <c r="BP124" s="4">
        <f t="shared" si="37"/>
        <v>4.5</v>
      </c>
      <c r="BQ124" s="13">
        <f t="shared" si="38"/>
        <v>1</v>
      </c>
      <c r="BR124" s="4">
        <f t="shared" si="39"/>
        <v>0</v>
      </c>
      <c r="BS124" s="13"/>
      <c r="BT124" s="27">
        <v>50.0</v>
      </c>
      <c r="BU124" s="29">
        <f t="shared" si="40"/>
        <v>150</v>
      </c>
      <c r="BV124" s="29">
        <f t="shared" si="41"/>
        <v>-1.59</v>
      </c>
      <c r="BW124" s="46">
        <v>149.75</v>
      </c>
      <c r="BX124" s="46">
        <v>154.25</v>
      </c>
      <c r="BY124" s="27">
        <f t="shared" si="42"/>
        <v>4.5</v>
      </c>
      <c r="BZ124" s="25">
        <f t="shared" si="43"/>
        <v>1</v>
      </c>
      <c r="CA124" s="4">
        <f t="shared" si="44"/>
        <v>0</v>
      </c>
      <c r="CB124" s="25"/>
      <c r="CC124" s="2">
        <v>35.0</v>
      </c>
      <c r="CD124" s="29">
        <f t="shared" si="45"/>
        <v>105</v>
      </c>
      <c r="CE124" s="29">
        <f t="shared" si="46"/>
        <v>-0.6</v>
      </c>
      <c r="CH124" s="4">
        <f t="shared" si="47"/>
        <v>0</v>
      </c>
      <c r="CI124" s="13">
        <f t="shared" si="48"/>
        <v>0</v>
      </c>
      <c r="CK124" s="13"/>
    </row>
    <row r="125">
      <c r="A125" s="2">
        <v>50.5</v>
      </c>
      <c r="B125" s="4">
        <f t="shared" si="1"/>
        <v>151.5</v>
      </c>
      <c r="C125" s="4">
        <f t="shared" si="2"/>
        <v>-1.62</v>
      </c>
      <c r="F125" s="4">
        <f t="shared" si="3"/>
        <v>0</v>
      </c>
      <c r="G125" s="13" t="str">
        <f t="shared" si="77"/>
        <v/>
      </c>
      <c r="H125" s="4" t="str">
        <f t="shared" si="5"/>
        <v/>
      </c>
      <c r="J125" s="2">
        <v>50.5</v>
      </c>
      <c r="K125" s="4">
        <f t="shared" si="6"/>
        <v>151.5</v>
      </c>
      <c r="L125" s="4">
        <f t="shared" si="7"/>
        <v>-1.5</v>
      </c>
      <c r="O125" s="4">
        <f t="shared" si="8"/>
        <v>0</v>
      </c>
      <c r="P125" s="13" t="str">
        <f t="shared" si="9"/>
        <v/>
      </c>
      <c r="Q125" s="4" t="str">
        <f t="shared" si="10"/>
        <v/>
      </c>
      <c r="S125" s="2">
        <v>50.5</v>
      </c>
      <c r="T125" s="29">
        <f t="shared" si="11"/>
        <v>151.5</v>
      </c>
      <c r="U125" s="29">
        <f t="shared" si="12"/>
        <v>-1.56</v>
      </c>
      <c r="X125" s="4">
        <f t="shared" si="13"/>
        <v>0</v>
      </c>
      <c r="Y125" s="13" t="str">
        <f t="shared" si="14"/>
        <v/>
      </c>
      <c r="AA125" s="2">
        <v>50.5</v>
      </c>
      <c r="AB125" s="29">
        <f t="shared" si="15"/>
        <v>151.5</v>
      </c>
      <c r="AC125" s="29">
        <f t="shared" si="16"/>
        <v>-1.56</v>
      </c>
      <c r="AF125" s="4">
        <f t="shared" si="17"/>
        <v>0</v>
      </c>
      <c r="AG125" s="13" t="str">
        <f t="shared" si="18"/>
        <v/>
      </c>
      <c r="AH125" s="4" t="str">
        <f t="shared" si="19"/>
        <v/>
      </c>
      <c r="AJ125" s="2">
        <v>50.5</v>
      </c>
      <c r="AK125" s="29">
        <f t="shared" si="20"/>
        <v>151.5</v>
      </c>
      <c r="AL125" s="29">
        <f t="shared" si="21"/>
        <v>-1.56</v>
      </c>
      <c r="AO125" s="4">
        <f t="shared" si="22"/>
        <v>0</v>
      </c>
      <c r="AP125" s="13" t="str">
        <f t="shared" si="23"/>
        <v/>
      </c>
      <c r="AQ125" s="4" t="str">
        <f t="shared" si="24"/>
        <v/>
      </c>
      <c r="AR125" s="13"/>
      <c r="AS125" s="2">
        <v>50.5</v>
      </c>
      <c r="AT125" s="29">
        <f t="shared" si="25"/>
        <v>151.5</v>
      </c>
      <c r="AU125" s="29">
        <f t="shared" si="26"/>
        <v>-1.62</v>
      </c>
      <c r="AX125" s="4">
        <f t="shared" si="27"/>
        <v>0</v>
      </c>
      <c r="AY125" s="13" t="str">
        <f t="shared" si="28"/>
        <v/>
      </c>
      <c r="AZ125" s="4" t="str">
        <f t="shared" si="29"/>
        <v/>
      </c>
      <c r="BA125" s="13"/>
      <c r="BB125" s="2">
        <v>50.5</v>
      </c>
      <c r="BC125" s="29">
        <f t="shared" si="30"/>
        <v>151.5</v>
      </c>
      <c r="BD125" s="29">
        <f t="shared" si="31"/>
        <v>-1.53</v>
      </c>
      <c r="BG125" s="4">
        <f t="shared" si="32"/>
        <v>0</v>
      </c>
      <c r="BH125" s="13" t="str">
        <f t="shared" si="33"/>
        <v/>
      </c>
      <c r="BI125" s="4" t="str">
        <f t="shared" si="34"/>
        <v/>
      </c>
      <c r="BJ125" s="13"/>
      <c r="BK125" s="2">
        <v>50.5</v>
      </c>
      <c r="BL125" s="29">
        <f t="shared" si="35"/>
        <v>151.5</v>
      </c>
      <c r="BM125" s="29">
        <f t="shared" si="36"/>
        <v>-1.56</v>
      </c>
      <c r="BP125" s="4">
        <f t="shared" si="37"/>
        <v>0</v>
      </c>
      <c r="BQ125" s="13" t="str">
        <f t="shared" si="38"/>
        <v/>
      </c>
      <c r="BR125" s="4" t="str">
        <f t="shared" si="39"/>
        <v/>
      </c>
      <c r="BS125" s="13"/>
      <c r="BT125" s="27">
        <v>50.5</v>
      </c>
      <c r="BU125" s="29">
        <f t="shared" si="40"/>
        <v>151.5</v>
      </c>
      <c r="BV125" s="29">
        <f t="shared" si="41"/>
        <v>-1.62</v>
      </c>
      <c r="BW125" s="25"/>
      <c r="BX125" s="25"/>
      <c r="BY125" s="27">
        <f t="shared" si="42"/>
        <v>0</v>
      </c>
      <c r="BZ125" s="25" t="str">
        <f t="shared" si="43"/>
        <v/>
      </c>
      <c r="CA125" s="4" t="str">
        <f t="shared" si="44"/>
        <v/>
      </c>
      <c r="CB125" s="25"/>
      <c r="CD125" s="29">
        <f t="shared" si="45"/>
        <v>0</v>
      </c>
      <c r="CE125" s="29">
        <f t="shared" si="46"/>
        <v>1.5</v>
      </c>
      <c r="CI125" s="13"/>
      <c r="CJ125" s="13"/>
      <c r="CK125" s="13"/>
    </row>
    <row r="126">
      <c r="A126" s="2">
        <v>51.0</v>
      </c>
      <c r="B126" s="4">
        <f t="shared" si="1"/>
        <v>153</v>
      </c>
      <c r="C126" s="4">
        <f t="shared" si="2"/>
        <v>-1.65</v>
      </c>
      <c r="D126" s="4">
        <f>149.75+1/32</f>
        <v>149.78125</v>
      </c>
      <c r="E126" s="2">
        <f>154.25-1/32</f>
        <v>154.21875</v>
      </c>
      <c r="F126" s="4">
        <f t="shared" si="3"/>
        <v>4.4375</v>
      </c>
      <c r="G126" s="13">
        <f t="shared" si="77"/>
        <v>0.993031274</v>
      </c>
      <c r="H126" s="4">
        <f t="shared" si="5"/>
        <v>0</v>
      </c>
      <c r="J126" s="2">
        <v>51.0</v>
      </c>
      <c r="K126" s="4">
        <f t="shared" si="6"/>
        <v>153</v>
      </c>
      <c r="L126" s="4">
        <f t="shared" si="7"/>
        <v>-1.53</v>
      </c>
      <c r="M126" s="4">
        <f>149+13/16</f>
        <v>149.8125</v>
      </c>
      <c r="N126" s="4">
        <f>154+3/16</f>
        <v>154.1875</v>
      </c>
      <c r="O126" s="4">
        <f t="shared" si="8"/>
        <v>4.375</v>
      </c>
      <c r="P126" s="13">
        <f t="shared" si="9"/>
        <v>0.9964475909</v>
      </c>
      <c r="Q126" s="4">
        <f t="shared" si="10"/>
        <v>0</v>
      </c>
      <c r="S126" s="2">
        <v>51.0</v>
      </c>
      <c r="T126" s="29">
        <f t="shared" si="11"/>
        <v>153</v>
      </c>
      <c r="U126" s="29">
        <f t="shared" si="12"/>
        <v>-1.59</v>
      </c>
      <c r="V126" s="2">
        <v>149.75</v>
      </c>
      <c r="W126" s="2">
        <v>154.25</v>
      </c>
      <c r="X126" s="4">
        <f t="shared" si="13"/>
        <v>4.5</v>
      </c>
      <c r="Y126" s="13">
        <f t="shared" si="14"/>
        <v>1</v>
      </c>
      <c r="AA126" s="2">
        <v>51.0</v>
      </c>
      <c r="AB126" s="29">
        <f t="shared" si="15"/>
        <v>153</v>
      </c>
      <c r="AC126" s="29">
        <f t="shared" si="16"/>
        <v>-1.59</v>
      </c>
      <c r="AF126" s="4">
        <f t="shared" si="17"/>
        <v>0</v>
      </c>
      <c r="AG126" s="13" t="str">
        <f t="shared" si="18"/>
        <v/>
      </c>
      <c r="AH126" s="4" t="str">
        <f t="shared" si="19"/>
        <v/>
      </c>
      <c r="AJ126" s="2">
        <v>51.0</v>
      </c>
      <c r="AK126" s="29">
        <f t="shared" si="20"/>
        <v>153</v>
      </c>
      <c r="AL126" s="29">
        <f t="shared" si="21"/>
        <v>-1.59</v>
      </c>
      <c r="AO126" s="4">
        <f t="shared" si="22"/>
        <v>0</v>
      </c>
      <c r="AP126" s="13" t="str">
        <f t="shared" si="23"/>
        <v/>
      </c>
      <c r="AQ126" s="4" t="str">
        <f t="shared" si="24"/>
        <v/>
      </c>
      <c r="AR126" s="13"/>
      <c r="AS126" s="2">
        <v>51.0</v>
      </c>
      <c r="AT126" s="29">
        <f t="shared" si="25"/>
        <v>153</v>
      </c>
      <c r="AU126" s="29">
        <f t="shared" si="26"/>
        <v>-1.65</v>
      </c>
      <c r="AX126" s="4">
        <f t="shared" si="27"/>
        <v>0</v>
      </c>
      <c r="AY126" s="13" t="str">
        <f t="shared" si="28"/>
        <v/>
      </c>
      <c r="AZ126" s="4" t="str">
        <f t="shared" si="29"/>
        <v/>
      </c>
      <c r="BA126" s="13"/>
      <c r="BB126" s="2">
        <v>51.0</v>
      </c>
      <c r="BC126" s="29">
        <f t="shared" si="30"/>
        <v>153</v>
      </c>
      <c r="BD126" s="29">
        <f t="shared" si="31"/>
        <v>-1.56</v>
      </c>
      <c r="BE126" s="2">
        <v>149.75</v>
      </c>
      <c r="BF126" s="2">
        <v>154.25</v>
      </c>
      <c r="BG126" s="4">
        <f t="shared" si="32"/>
        <v>4.5</v>
      </c>
      <c r="BH126" s="13">
        <f t="shared" si="33"/>
        <v>1</v>
      </c>
      <c r="BI126" s="4">
        <f t="shared" si="34"/>
        <v>0</v>
      </c>
      <c r="BJ126" s="13"/>
      <c r="BK126" s="2">
        <v>51.0</v>
      </c>
      <c r="BL126" s="29">
        <f t="shared" si="35"/>
        <v>153</v>
      </c>
      <c r="BM126" s="29">
        <f t="shared" si="36"/>
        <v>-1.59</v>
      </c>
      <c r="BN126" s="2">
        <v>149.75</v>
      </c>
      <c r="BO126" s="2">
        <v>154.25</v>
      </c>
      <c r="BP126" s="4">
        <f t="shared" si="37"/>
        <v>4.5</v>
      </c>
      <c r="BQ126" s="13">
        <f t="shared" si="38"/>
        <v>1</v>
      </c>
      <c r="BR126" s="4">
        <f t="shared" si="39"/>
        <v>0</v>
      </c>
      <c r="BS126" s="13"/>
      <c r="BT126" s="27">
        <v>51.0</v>
      </c>
      <c r="BU126" s="29">
        <f t="shared" si="40"/>
        <v>153</v>
      </c>
      <c r="BV126" s="29">
        <f t="shared" si="41"/>
        <v>-1.65</v>
      </c>
      <c r="BW126" s="46">
        <v>149.75</v>
      </c>
      <c r="BX126" s="46">
        <v>154.25</v>
      </c>
      <c r="BY126" s="27">
        <f t="shared" si="42"/>
        <v>4.5</v>
      </c>
      <c r="BZ126" s="25">
        <f t="shared" si="43"/>
        <v>1</v>
      </c>
      <c r="CA126" s="4">
        <f t="shared" si="44"/>
        <v>0</v>
      </c>
      <c r="CB126" s="25"/>
      <c r="CD126" s="29">
        <f t="shared" si="45"/>
        <v>0</v>
      </c>
      <c r="CE126" s="29">
        <f t="shared" si="46"/>
        <v>1.5</v>
      </c>
      <c r="CI126" s="13"/>
      <c r="CJ126" s="13"/>
      <c r="CK126" s="13"/>
    </row>
    <row r="127">
      <c r="A127" s="2">
        <v>51.5</v>
      </c>
      <c r="B127" s="4">
        <f t="shared" si="1"/>
        <v>154.5</v>
      </c>
      <c r="C127" s="4">
        <f t="shared" si="2"/>
        <v>-1.68</v>
      </c>
      <c r="F127" s="4">
        <f t="shared" si="3"/>
        <v>0</v>
      </c>
      <c r="G127" s="13" t="str">
        <f t="shared" si="77"/>
        <v/>
      </c>
      <c r="H127" s="4" t="str">
        <f t="shared" si="5"/>
        <v/>
      </c>
      <c r="J127" s="2">
        <v>51.5</v>
      </c>
      <c r="K127" s="4">
        <f t="shared" si="6"/>
        <v>154.5</v>
      </c>
      <c r="L127" s="4">
        <f t="shared" si="7"/>
        <v>-1.56</v>
      </c>
      <c r="O127" s="4">
        <f t="shared" si="8"/>
        <v>0</v>
      </c>
      <c r="P127" s="13" t="str">
        <f t="shared" si="9"/>
        <v/>
      </c>
      <c r="Q127" s="4" t="str">
        <f t="shared" si="10"/>
        <v/>
      </c>
      <c r="S127" s="2">
        <v>51.5</v>
      </c>
      <c r="T127" s="29">
        <f t="shared" si="11"/>
        <v>154.5</v>
      </c>
      <c r="U127" s="29">
        <f t="shared" si="12"/>
        <v>-1.62</v>
      </c>
      <c r="X127" s="4">
        <f t="shared" si="13"/>
        <v>0</v>
      </c>
      <c r="Y127" s="13" t="str">
        <f t="shared" si="14"/>
        <v/>
      </c>
      <c r="AA127" s="2">
        <v>51.5</v>
      </c>
      <c r="AB127" s="29">
        <f t="shared" si="15"/>
        <v>154.5</v>
      </c>
      <c r="AC127" s="29">
        <f t="shared" si="16"/>
        <v>-1.62</v>
      </c>
      <c r="AF127" s="4">
        <f t="shared" si="17"/>
        <v>0</v>
      </c>
      <c r="AG127" s="13" t="str">
        <f t="shared" si="18"/>
        <v/>
      </c>
      <c r="AH127" s="4" t="str">
        <f t="shared" si="19"/>
        <v/>
      </c>
      <c r="AJ127" s="2">
        <v>51.5</v>
      </c>
      <c r="AK127" s="29">
        <f t="shared" si="20"/>
        <v>154.5</v>
      </c>
      <c r="AL127" s="29">
        <f t="shared" si="21"/>
        <v>-1.62</v>
      </c>
      <c r="AO127" s="4">
        <f t="shared" si="22"/>
        <v>0</v>
      </c>
      <c r="AP127" s="13" t="str">
        <f t="shared" si="23"/>
        <v/>
      </c>
      <c r="AQ127" s="4" t="str">
        <f t="shared" si="24"/>
        <v/>
      </c>
      <c r="AR127" s="13"/>
      <c r="AS127" s="2">
        <v>51.5</v>
      </c>
      <c r="AT127" s="29">
        <f t="shared" si="25"/>
        <v>154.5</v>
      </c>
      <c r="AU127" s="29">
        <f t="shared" si="26"/>
        <v>-1.68</v>
      </c>
      <c r="AX127" s="4">
        <f t="shared" si="27"/>
        <v>0</v>
      </c>
      <c r="AY127" s="13" t="str">
        <f t="shared" si="28"/>
        <v/>
      </c>
      <c r="AZ127" s="4" t="str">
        <f t="shared" si="29"/>
        <v/>
      </c>
      <c r="BA127" s="13"/>
      <c r="BB127" s="2">
        <v>51.5</v>
      </c>
      <c r="BC127" s="29">
        <f t="shared" si="30"/>
        <v>154.5</v>
      </c>
      <c r="BD127" s="29">
        <f t="shared" si="31"/>
        <v>-1.59</v>
      </c>
      <c r="BG127" s="4">
        <f t="shared" si="32"/>
        <v>0</v>
      </c>
      <c r="BH127" s="13" t="str">
        <f t="shared" si="33"/>
        <v/>
      </c>
      <c r="BI127" s="4" t="str">
        <f t="shared" si="34"/>
        <v/>
      </c>
      <c r="BJ127" s="13"/>
      <c r="BK127" s="2">
        <v>51.5</v>
      </c>
      <c r="BL127" s="29">
        <f t="shared" si="35"/>
        <v>154.5</v>
      </c>
      <c r="BM127" s="29">
        <f t="shared" si="36"/>
        <v>-1.62</v>
      </c>
      <c r="BP127" s="4">
        <f t="shared" si="37"/>
        <v>0</v>
      </c>
      <c r="BQ127" s="13" t="str">
        <f t="shared" si="38"/>
        <v/>
      </c>
      <c r="BR127" s="4" t="str">
        <f t="shared" si="39"/>
        <v/>
      </c>
      <c r="BS127" s="13"/>
      <c r="BT127" s="27">
        <v>51.5</v>
      </c>
      <c r="BU127" s="29">
        <f t="shared" si="40"/>
        <v>154.5</v>
      </c>
      <c r="BV127" s="29">
        <f t="shared" si="41"/>
        <v>-1.68</v>
      </c>
      <c r="BW127" s="25"/>
      <c r="BX127" s="25"/>
      <c r="BY127" s="27">
        <f t="shared" si="42"/>
        <v>0</v>
      </c>
      <c r="BZ127" s="25" t="str">
        <f t="shared" si="43"/>
        <v/>
      </c>
      <c r="CA127" s="4" t="str">
        <f t="shared" si="44"/>
        <v/>
      </c>
      <c r="CB127" s="25"/>
      <c r="CD127" s="29">
        <f t="shared" si="45"/>
        <v>0</v>
      </c>
      <c r="CE127" s="29">
        <f t="shared" si="46"/>
        <v>1.5</v>
      </c>
      <c r="CI127" s="13"/>
      <c r="CJ127" s="13"/>
      <c r="CK127" s="13"/>
    </row>
    <row r="128">
      <c r="A128" s="2">
        <v>52.0</v>
      </c>
      <c r="B128" s="4">
        <f t="shared" si="1"/>
        <v>156</v>
      </c>
      <c r="C128" s="4">
        <f t="shared" si="2"/>
        <v>-1.71</v>
      </c>
      <c r="D128" s="4">
        <f>149.75+1/32</f>
        <v>149.78125</v>
      </c>
      <c r="E128" s="2">
        <f>154.25-1/32</f>
        <v>154.21875</v>
      </c>
      <c r="F128" s="4">
        <f t="shared" si="3"/>
        <v>4.4375</v>
      </c>
      <c r="G128" s="13">
        <f t="shared" si="77"/>
        <v>0.993031274</v>
      </c>
      <c r="H128" s="4">
        <f t="shared" si="5"/>
        <v>0</v>
      </c>
      <c r="I128" s="2"/>
      <c r="J128" s="2">
        <v>52.0</v>
      </c>
      <c r="K128" s="4">
        <f t="shared" si="6"/>
        <v>156</v>
      </c>
      <c r="L128" s="4">
        <f t="shared" si="7"/>
        <v>-1.59</v>
      </c>
      <c r="M128" s="4">
        <f>149+13/16</f>
        <v>149.8125</v>
      </c>
      <c r="N128" s="4">
        <f>154+3/16</f>
        <v>154.1875</v>
      </c>
      <c r="O128" s="4">
        <f t="shared" si="8"/>
        <v>4.375</v>
      </c>
      <c r="P128" s="13">
        <f t="shared" si="9"/>
        <v>0.9964475909</v>
      </c>
      <c r="Q128" s="4">
        <f t="shared" si="10"/>
        <v>0</v>
      </c>
      <c r="S128" s="2">
        <v>52.0</v>
      </c>
      <c r="T128" s="29">
        <f t="shared" si="11"/>
        <v>156</v>
      </c>
      <c r="U128" s="29">
        <f t="shared" si="12"/>
        <v>-1.65</v>
      </c>
      <c r="V128" s="2">
        <v>149.75</v>
      </c>
      <c r="W128" s="2">
        <v>154.25</v>
      </c>
      <c r="X128" s="4">
        <f t="shared" si="13"/>
        <v>4.5</v>
      </c>
      <c r="Y128" s="13">
        <f t="shared" si="14"/>
        <v>1</v>
      </c>
      <c r="AA128" s="2">
        <v>52.0</v>
      </c>
      <c r="AB128" s="29">
        <f t="shared" si="15"/>
        <v>156</v>
      </c>
      <c r="AC128" s="29">
        <f t="shared" si="16"/>
        <v>-1.65</v>
      </c>
      <c r="AF128" s="4">
        <f t="shared" si="17"/>
        <v>0</v>
      </c>
      <c r="AG128" s="13" t="str">
        <f t="shared" si="18"/>
        <v/>
      </c>
      <c r="AH128" s="4" t="str">
        <f t="shared" si="19"/>
        <v/>
      </c>
      <c r="AJ128" s="2">
        <v>52.0</v>
      </c>
      <c r="AK128" s="29">
        <f t="shared" si="20"/>
        <v>156</v>
      </c>
      <c r="AL128" s="29">
        <f t="shared" si="21"/>
        <v>-1.65</v>
      </c>
      <c r="AO128" s="4">
        <f t="shared" si="22"/>
        <v>0</v>
      </c>
      <c r="AP128" s="13" t="str">
        <f t="shared" si="23"/>
        <v/>
      </c>
      <c r="AQ128" s="4" t="str">
        <f t="shared" si="24"/>
        <v/>
      </c>
      <c r="AR128" s="13"/>
      <c r="AS128" s="2">
        <v>52.0</v>
      </c>
      <c r="AT128" s="29">
        <f t="shared" si="25"/>
        <v>156</v>
      </c>
      <c r="AU128" s="29">
        <f t="shared" si="26"/>
        <v>-1.71</v>
      </c>
      <c r="AX128" s="4">
        <f t="shared" si="27"/>
        <v>0</v>
      </c>
      <c r="AY128" s="13" t="str">
        <f t="shared" si="28"/>
        <v/>
      </c>
      <c r="AZ128" s="4" t="str">
        <f t="shared" si="29"/>
        <v/>
      </c>
      <c r="BA128" s="13"/>
      <c r="BB128" s="2">
        <v>52.0</v>
      </c>
      <c r="BC128" s="29">
        <f t="shared" si="30"/>
        <v>156</v>
      </c>
      <c r="BD128" s="29">
        <f t="shared" si="31"/>
        <v>-1.62</v>
      </c>
      <c r="BE128" s="2">
        <v>149.75</v>
      </c>
      <c r="BF128" s="2">
        <v>154.25</v>
      </c>
      <c r="BG128" s="4">
        <f t="shared" si="32"/>
        <v>4.5</v>
      </c>
      <c r="BH128" s="13">
        <f t="shared" si="33"/>
        <v>1</v>
      </c>
      <c r="BI128" s="4">
        <f t="shared" si="34"/>
        <v>0</v>
      </c>
      <c r="BJ128" s="13"/>
      <c r="BK128" s="2">
        <v>52.0</v>
      </c>
      <c r="BL128" s="29">
        <f t="shared" si="35"/>
        <v>156</v>
      </c>
      <c r="BM128" s="29">
        <f t="shared" si="36"/>
        <v>-1.65</v>
      </c>
      <c r="BN128" s="2">
        <v>149.75</v>
      </c>
      <c r="BO128" s="2">
        <v>154.25</v>
      </c>
      <c r="BP128" s="4">
        <f t="shared" si="37"/>
        <v>4.5</v>
      </c>
      <c r="BQ128" s="13">
        <f t="shared" si="38"/>
        <v>1</v>
      </c>
      <c r="BR128" s="4">
        <f t="shared" si="39"/>
        <v>0</v>
      </c>
      <c r="BS128" s="13"/>
      <c r="BT128" s="27">
        <v>52.0</v>
      </c>
      <c r="BU128" s="29">
        <f t="shared" si="40"/>
        <v>156</v>
      </c>
      <c r="BV128" s="29">
        <f t="shared" si="41"/>
        <v>-1.71</v>
      </c>
      <c r="BW128" s="46">
        <v>149.75</v>
      </c>
      <c r="BX128" s="46">
        <v>154.25</v>
      </c>
      <c r="BY128" s="27">
        <f t="shared" si="42"/>
        <v>4.5</v>
      </c>
      <c r="BZ128" s="25">
        <f t="shared" si="43"/>
        <v>1</v>
      </c>
      <c r="CA128" s="4">
        <f t="shared" si="44"/>
        <v>0</v>
      </c>
      <c r="CB128" s="25"/>
      <c r="CD128" s="29">
        <f t="shared" si="45"/>
        <v>0</v>
      </c>
      <c r="CE128" s="29">
        <f t="shared" si="46"/>
        <v>1.5</v>
      </c>
      <c r="CI128" s="13"/>
      <c r="CJ128" s="13"/>
      <c r="CK128" s="13"/>
    </row>
    <row r="129">
      <c r="A129" s="2">
        <v>52.5</v>
      </c>
      <c r="B129" s="4">
        <f t="shared" si="1"/>
        <v>157.5</v>
      </c>
      <c r="C129" s="4">
        <f t="shared" si="2"/>
        <v>-1.74</v>
      </c>
      <c r="F129" s="4">
        <f t="shared" si="3"/>
        <v>0</v>
      </c>
      <c r="G129" s="13" t="str">
        <f t="shared" si="77"/>
        <v/>
      </c>
      <c r="H129" s="4" t="str">
        <f t="shared" si="5"/>
        <v/>
      </c>
      <c r="J129" s="2">
        <v>52.5</v>
      </c>
      <c r="K129" s="4">
        <f t="shared" si="6"/>
        <v>157.5</v>
      </c>
      <c r="L129" s="4">
        <f t="shared" si="7"/>
        <v>-1.62</v>
      </c>
      <c r="O129" s="4">
        <f t="shared" si="8"/>
        <v>0</v>
      </c>
      <c r="P129" s="13" t="str">
        <f t="shared" si="9"/>
        <v/>
      </c>
      <c r="Q129" s="4" t="str">
        <f t="shared" si="10"/>
        <v/>
      </c>
      <c r="S129" s="2">
        <v>52.5</v>
      </c>
      <c r="T129" s="29">
        <f t="shared" si="11"/>
        <v>157.5</v>
      </c>
      <c r="U129" s="29">
        <f t="shared" si="12"/>
        <v>-1.68</v>
      </c>
      <c r="X129" s="4">
        <f t="shared" si="13"/>
        <v>0</v>
      </c>
      <c r="Y129" s="13" t="str">
        <f t="shared" si="14"/>
        <v/>
      </c>
      <c r="AA129" s="2">
        <v>52.5</v>
      </c>
      <c r="AB129" s="29">
        <f t="shared" si="15"/>
        <v>157.5</v>
      </c>
      <c r="AC129" s="29">
        <f t="shared" si="16"/>
        <v>-1.68</v>
      </c>
      <c r="AF129" s="4">
        <f t="shared" si="17"/>
        <v>0</v>
      </c>
      <c r="AG129" s="13" t="str">
        <f t="shared" si="18"/>
        <v/>
      </c>
      <c r="AH129" s="4" t="str">
        <f t="shared" si="19"/>
        <v/>
      </c>
      <c r="AJ129" s="2">
        <v>52.5</v>
      </c>
      <c r="AK129" s="29">
        <f t="shared" si="20"/>
        <v>157.5</v>
      </c>
      <c r="AL129" s="29">
        <f t="shared" si="21"/>
        <v>-1.68</v>
      </c>
      <c r="AO129" s="4">
        <f t="shared" si="22"/>
        <v>0</v>
      </c>
      <c r="AP129" s="13" t="str">
        <f t="shared" si="23"/>
        <v/>
      </c>
      <c r="AQ129" s="4" t="str">
        <f t="shared" si="24"/>
        <v/>
      </c>
      <c r="AR129" s="13"/>
      <c r="AS129" s="2">
        <v>52.5</v>
      </c>
      <c r="AT129" s="29">
        <f t="shared" si="25"/>
        <v>157.5</v>
      </c>
      <c r="AU129" s="29">
        <f t="shared" si="26"/>
        <v>-1.74</v>
      </c>
      <c r="AX129" s="4">
        <f t="shared" si="27"/>
        <v>0</v>
      </c>
      <c r="AY129" s="13" t="str">
        <f t="shared" si="28"/>
        <v/>
      </c>
      <c r="AZ129" s="4" t="str">
        <f t="shared" si="29"/>
        <v/>
      </c>
      <c r="BA129" s="13"/>
      <c r="BB129" s="2">
        <v>52.5</v>
      </c>
      <c r="BC129" s="29">
        <f t="shared" si="30"/>
        <v>157.5</v>
      </c>
      <c r="BD129" s="29">
        <f t="shared" si="31"/>
        <v>-1.65</v>
      </c>
      <c r="BG129" s="4">
        <f t="shared" si="32"/>
        <v>0</v>
      </c>
      <c r="BH129" s="13" t="str">
        <f t="shared" si="33"/>
        <v/>
      </c>
      <c r="BI129" s="4" t="str">
        <f t="shared" si="34"/>
        <v/>
      </c>
      <c r="BJ129" s="13"/>
      <c r="BK129" s="2">
        <v>52.5</v>
      </c>
      <c r="BL129" s="29">
        <f t="shared" si="35"/>
        <v>157.5</v>
      </c>
      <c r="BM129" s="29">
        <f t="shared" si="36"/>
        <v>-1.68</v>
      </c>
      <c r="BP129" s="4">
        <f t="shared" si="37"/>
        <v>0</v>
      </c>
      <c r="BQ129" s="13" t="str">
        <f t="shared" si="38"/>
        <v/>
      </c>
      <c r="BR129" s="4" t="str">
        <f t="shared" si="39"/>
        <v/>
      </c>
      <c r="BS129" s="13"/>
      <c r="BT129" s="27">
        <v>52.5</v>
      </c>
      <c r="BU129" s="29">
        <f t="shared" si="40"/>
        <v>157.5</v>
      </c>
      <c r="BV129" s="29">
        <f t="shared" si="41"/>
        <v>-1.74</v>
      </c>
      <c r="BW129" s="25"/>
      <c r="BX129" s="25"/>
      <c r="BY129" s="27">
        <f t="shared" si="42"/>
        <v>0</v>
      </c>
      <c r="BZ129" s="25" t="str">
        <f t="shared" si="43"/>
        <v/>
      </c>
      <c r="CA129" s="4" t="str">
        <f t="shared" si="44"/>
        <v/>
      </c>
      <c r="CB129" s="25"/>
      <c r="CD129" s="29">
        <f t="shared" si="45"/>
        <v>0</v>
      </c>
      <c r="CE129" s="29">
        <f t="shared" si="46"/>
        <v>1.5</v>
      </c>
      <c r="CI129" s="13"/>
      <c r="CJ129" s="13"/>
      <c r="CK129" s="13"/>
    </row>
    <row r="130">
      <c r="A130" s="2">
        <v>53.0</v>
      </c>
      <c r="B130" s="4">
        <f t="shared" si="1"/>
        <v>159</v>
      </c>
      <c r="C130" s="4">
        <f t="shared" si="2"/>
        <v>-1.77</v>
      </c>
      <c r="D130" s="2">
        <v>149.75</v>
      </c>
      <c r="E130" s="2">
        <f>154.25-1/32</f>
        <v>154.21875</v>
      </c>
      <c r="F130" s="4">
        <f t="shared" si="3"/>
        <v>4.46875</v>
      </c>
      <c r="G130" s="13">
        <f t="shared" si="77"/>
        <v>0.9965217286</v>
      </c>
      <c r="H130" s="4">
        <f t="shared" si="5"/>
        <v>0</v>
      </c>
      <c r="J130" s="2">
        <v>53.0</v>
      </c>
      <c r="K130" s="4">
        <f t="shared" si="6"/>
        <v>159</v>
      </c>
      <c r="L130" s="4">
        <f t="shared" si="7"/>
        <v>-1.65</v>
      </c>
      <c r="M130" s="4">
        <f>149+13/16</f>
        <v>149.8125</v>
      </c>
      <c r="N130" s="4">
        <f>154+3/16</f>
        <v>154.1875</v>
      </c>
      <c r="O130" s="4">
        <f t="shared" si="8"/>
        <v>4.375</v>
      </c>
      <c r="P130" s="13">
        <f t="shared" si="9"/>
        <v>0.9964475909</v>
      </c>
      <c r="Q130" s="4">
        <f t="shared" si="10"/>
        <v>0</v>
      </c>
      <c r="S130" s="2">
        <v>53.0</v>
      </c>
      <c r="T130" s="29">
        <f t="shared" si="11"/>
        <v>159</v>
      </c>
      <c r="U130" s="29">
        <f t="shared" si="12"/>
        <v>-1.71</v>
      </c>
      <c r="V130" s="2">
        <v>149.75</v>
      </c>
      <c r="W130" s="2">
        <v>154.25</v>
      </c>
      <c r="X130" s="4">
        <f t="shared" si="13"/>
        <v>4.5</v>
      </c>
      <c r="Y130" s="13">
        <f t="shared" si="14"/>
        <v>1</v>
      </c>
      <c r="AA130" s="2">
        <v>53.0</v>
      </c>
      <c r="AB130" s="29">
        <f t="shared" si="15"/>
        <v>159</v>
      </c>
      <c r="AC130" s="29">
        <f t="shared" si="16"/>
        <v>-1.71</v>
      </c>
      <c r="AF130" s="4">
        <f t="shared" si="17"/>
        <v>0</v>
      </c>
      <c r="AG130" s="13" t="str">
        <f t="shared" si="18"/>
        <v/>
      </c>
      <c r="AH130" s="4" t="str">
        <f t="shared" si="19"/>
        <v/>
      </c>
      <c r="AJ130" s="2">
        <v>53.0</v>
      </c>
      <c r="AK130" s="29">
        <f t="shared" si="20"/>
        <v>159</v>
      </c>
      <c r="AL130" s="29">
        <f t="shared" si="21"/>
        <v>-1.71</v>
      </c>
      <c r="AO130" s="4">
        <f t="shared" si="22"/>
        <v>0</v>
      </c>
      <c r="AP130" s="13" t="str">
        <f t="shared" si="23"/>
        <v/>
      </c>
      <c r="AQ130" s="4" t="str">
        <f t="shared" si="24"/>
        <v/>
      </c>
      <c r="AR130" s="13"/>
      <c r="AS130" s="2">
        <v>53.0</v>
      </c>
      <c r="AT130" s="29">
        <f t="shared" si="25"/>
        <v>159</v>
      </c>
      <c r="AU130" s="29">
        <f t="shared" si="26"/>
        <v>-1.77</v>
      </c>
      <c r="AX130" s="4">
        <f t="shared" si="27"/>
        <v>0</v>
      </c>
      <c r="AY130" s="13" t="str">
        <f t="shared" si="28"/>
        <v/>
      </c>
      <c r="AZ130" s="4" t="str">
        <f t="shared" si="29"/>
        <v/>
      </c>
      <c r="BA130" s="13"/>
      <c r="BB130" s="2">
        <v>53.0</v>
      </c>
      <c r="BC130" s="29">
        <f t="shared" si="30"/>
        <v>159</v>
      </c>
      <c r="BD130" s="29">
        <f t="shared" si="31"/>
        <v>-1.68</v>
      </c>
      <c r="BE130" s="2">
        <v>149.75</v>
      </c>
      <c r="BF130" s="2">
        <v>154.25</v>
      </c>
      <c r="BG130" s="4">
        <f t="shared" si="32"/>
        <v>4.5</v>
      </c>
      <c r="BH130" s="13">
        <f t="shared" si="33"/>
        <v>1</v>
      </c>
      <c r="BI130" s="4">
        <f t="shared" si="34"/>
        <v>0</v>
      </c>
      <c r="BJ130" s="13"/>
      <c r="BK130" s="2">
        <v>53.0</v>
      </c>
      <c r="BL130" s="29">
        <f t="shared" si="35"/>
        <v>159</v>
      </c>
      <c r="BM130" s="29">
        <f t="shared" si="36"/>
        <v>-1.71</v>
      </c>
      <c r="BN130" s="2">
        <v>149.75</v>
      </c>
      <c r="BO130" s="2">
        <v>154.25</v>
      </c>
      <c r="BP130" s="4">
        <f t="shared" si="37"/>
        <v>4.5</v>
      </c>
      <c r="BQ130" s="13">
        <f t="shared" si="38"/>
        <v>1</v>
      </c>
      <c r="BR130" s="4">
        <f t="shared" si="39"/>
        <v>0</v>
      </c>
      <c r="BS130" s="13"/>
      <c r="BT130" s="27">
        <v>53.0</v>
      </c>
      <c r="BU130" s="29">
        <f t="shared" si="40"/>
        <v>159</v>
      </c>
      <c r="BV130" s="29">
        <f t="shared" si="41"/>
        <v>-1.77</v>
      </c>
      <c r="BW130" s="46">
        <v>149.75</v>
      </c>
      <c r="BX130" s="46">
        <v>154.25</v>
      </c>
      <c r="BY130" s="27">
        <f t="shared" si="42"/>
        <v>4.5</v>
      </c>
      <c r="BZ130" s="25">
        <f t="shared" si="43"/>
        <v>1</v>
      </c>
      <c r="CA130" s="4">
        <f t="shared" si="44"/>
        <v>0</v>
      </c>
      <c r="CB130" s="25"/>
      <c r="CC130" s="25"/>
      <c r="CD130" s="29">
        <f t="shared" si="45"/>
        <v>0</v>
      </c>
      <c r="CE130" s="29">
        <f t="shared" si="46"/>
        <v>1.5</v>
      </c>
      <c r="CF130" s="25"/>
      <c r="CG130" s="25"/>
      <c r="CH130" s="25"/>
      <c r="CI130" s="25"/>
      <c r="CJ130" s="13"/>
      <c r="CK130" s="25"/>
    </row>
    <row r="131">
      <c r="A131" s="2">
        <v>53.5</v>
      </c>
      <c r="B131" s="4">
        <f t="shared" si="1"/>
        <v>160.5</v>
      </c>
      <c r="C131" s="4">
        <f t="shared" si="2"/>
        <v>-1.8</v>
      </c>
      <c r="F131" s="4">
        <f t="shared" si="3"/>
        <v>0</v>
      </c>
      <c r="G131" s="13" t="str">
        <f t="shared" si="77"/>
        <v/>
      </c>
      <c r="H131" s="4" t="str">
        <f t="shared" si="5"/>
        <v/>
      </c>
      <c r="J131" s="2">
        <v>53.5</v>
      </c>
      <c r="K131" s="4">
        <f t="shared" si="6"/>
        <v>160.5</v>
      </c>
      <c r="L131" s="4">
        <f t="shared" si="7"/>
        <v>-1.68</v>
      </c>
      <c r="O131" s="4">
        <f t="shared" si="8"/>
        <v>0</v>
      </c>
      <c r="P131" s="13" t="str">
        <f t="shared" si="9"/>
        <v/>
      </c>
      <c r="Q131" s="4" t="str">
        <f t="shared" si="10"/>
        <v/>
      </c>
      <c r="S131" s="2">
        <v>53.5</v>
      </c>
      <c r="T131" s="29">
        <f t="shared" si="11"/>
        <v>160.5</v>
      </c>
      <c r="U131" s="29">
        <f t="shared" si="12"/>
        <v>-1.74</v>
      </c>
      <c r="X131" s="4">
        <f t="shared" si="13"/>
        <v>0</v>
      </c>
      <c r="Y131" s="13" t="str">
        <f t="shared" si="14"/>
        <v/>
      </c>
      <c r="AA131" s="2">
        <v>53.5</v>
      </c>
      <c r="AB131" s="29">
        <f t="shared" si="15"/>
        <v>160.5</v>
      </c>
      <c r="AC131" s="29">
        <f t="shared" si="16"/>
        <v>-1.74</v>
      </c>
      <c r="AF131" s="4">
        <f t="shared" si="17"/>
        <v>0</v>
      </c>
      <c r="AG131" s="13" t="str">
        <f t="shared" si="18"/>
        <v/>
      </c>
      <c r="AH131" s="4" t="str">
        <f t="shared" si="19"/>
        <v/>
      </c>
      <c r="AJ131" s="2">
        <v>53.5</v>
      </c>
      <c r="AK131" s="29">
        <f t="shared" si="20"/>
        <v>160.5</v>
      </c>
      <c r="AL131" s="29">
        <f t="shared" si="21"/>
        <v>-1.74</v>
      </c>
      <c r="AO131" s="4">
        <f t="shared" si="22"/>
        <v>0</v>
      </c>
      <c r="AP131" s="13" t="str">
        <f t="shared" si="23"/>
        <v/>
      </c>
      <c r="AQ131" s="4" t="str">
        <f t="shared" si="24"/>
        <v/>
      </c>
      <c r="AR131" s="13"/>
      <c r="AS131" s="2">
        <v>53.5</v>
      </c>
      <c r="AT131" s="29">
        <f t="shared" si="25"/>
        <v>160.5</v>
      </c>
      <c r="AU131" s="29">
        <f t="shared" si="26"/>
        <v>-1.8</v>
      </c>
      <c r="AX131" s="4">
        <f t="shared" si="27"/>
        <v>0</v>
      </c>
      <c r="AY131" s="13" t="str">
        <f t="shared" si="28"/>
        <v/>
      </c>
      <c r="AZ131" s="4" t="str">
        <f t="shared" si="29"/>
        <v/>
      </c>
      <c r="BA131" s="13"/>
      <c r="BB131" s="2">
        <v>53.5</v>
      </c>
      <c r="BC131" s="29">
        <f t="shared" si="30"/>
        <v>160.5</v>
      </c>
      <c r="BD131" s="29">
        <f t="shared" si="31"/>
        <v>-1.71</v>
      </c>
      <c r="BG131" s="4">
        <f t="shared" si="32"/>
        <v>0</v>
      </c>
      <c r="BH131" s="13" t="str">
        <f t="shared" si="33"/>
        <v/>
      </c>
      <c r="BI131" s="4" t="str">
        <f t="shared" si="34"/>
        <v/>
      </c>
      <c r="BJ131" s="13"/>
      <c r="BK131" s="2">
        <v>53.5</v>
      </c>
      <c r="BL131" s="29">
        <f t="shared" si="35"/>
        <v>160.5</v>
      </c>
      <c r="BM131" s="29">
        <f t="shared" si="36"/>
        <v>-1.74</v>
      </c>
      <c r="BP131" s="4">
        <f t="shared" si="37"/>
        <v>0</v>
      </c>
      <c r="BQ131" s="13" t="str">
        <f t="shared" si="38"/>
        <v/>
      </c>
      <c r="BR131" s="4" t="str">
        <f t="shared" si="39"/>
        <v/>
      </c>
      <c r="BS131" s="13"/>
      <c r="BT131" s="27">
        <v>53.5</v>
      </c>
      <c r="BU131" s="29">
        <f t="shared" si="40"/>
        <v>160.5</v>
      </c>
      <c r="BV131" s="29">
        <f t="shared" si="41"/>
        <v>-1.8</v>
      </c>
      <c r="BW131" s="25"/>
      <c r="BX131" s="25"/>
      <c r="BY131" s="27">
        <f t="shared" si="42"/>
        <v>0</v>
      </c>
      <c r="BZ131" s="25" t="str">
        <f t="shared" si="43"/>
        <v/>
      </c>
      <c r="CA131" s="4" t="str">
        <f t="shared" si="44"/>
        <v/>
      </c>
      <c r="CB131" s="25"/>
      <c r="CC131" s="25"/>
      <c r="CD131" s="29">
        <f t="shared" si="45"/>
        <v>0</v>
      </c>
      <c r="CE131" s="29">
        <f t="shared" si="46"/>
        <v>1.5</v>
      </c>
      <c r="CF131" s="25"/>
      <c r="CG131" s="25"/>
      <c r="CH131" s="25"/>
      <c r="CI131" s="25"/>
      <c r="CJ131" s="13"/>
      <c r="CK131" s="25"/>
    </row>
    <row r="132">
      <c r="A132" s="2">
        <v>54.0</v>
      </c>
      <c r="B132" s="4">
        <f t="shared" si="1"/>
        <v>162</v>
      </c>
      <c r="C132" s="4">
        <f t="shared" si="2"/>
        <v>-1.83</v>
      </c>
      <c r="D132" s="2">
        <v>149.75</v>
      </c>
      <c r="E132" s="2">
        <f>154.25-1/32</f>
        <v>154.21875</v>
      </c>
      <c r="F132" s="4">
        <f t="shared" si="3"/>
        <v>4.46875</v>
      </c>
      <c r="G132" s="13">
        <f t="shared" si="77"/>
        <v>0.9965217286</v>
      </c>
      <c r="H132" s="4">
        <f t="shared" si="5"/>
        <v>0</v>
      </c>
      <c r="J132" s="2">
        <v>54.0</v>
      </c>
      <c r="K132" s="4">
        <f t="shared" si="6"/>
        <v>162</v>
      </c>
      <c r="L132" s="4">
        <f t="shared" si="7"/>
        <v>-1.71</v>
      </c>
      <c r="M132" s="4">
        <f>149.75+1/32</f>
        <v>149.78125</v>
      </c>
      <c r="N132" s="4">
        <f>154+3/16</f>
        <v>154.1875</v>
      </c>
      <c r="O132" s="4">
        <f t="shared" si="8"/>
        <v>4.40625</v>
      </c>
      <c r="P132" s="13">
        <f t="shared" si="9"/>
        <v>1</v>
      </c>
      <c r="Q132" s="4">
        <f t="shared" si="10"/>
        <v>0</v>
      </c>
      <c r="S132" s="2">
        <v>54.0</v>
      </c>
      <c r="T132" s="29">
        <f t="shared" si="11"/>
        <v>162</v>
      </c>
      <c r="U132" s="29">
        <f t="shared" si="12"/>
        <v>-1.77</v>
      </c>
      <c r="V132" s="2">
        <v>149.75</v>
      </c>
      <c r="W132" s="2">
        <v>154.25</v>
      </c>
      <c r="X132" s="4">
        <f t="shared" si="13"/>
        <v>4.5</v>
      </c>
      <c r="Y132" s="13">
        <f t="shared" si="14"/>
        <v>1</v>
      </c>
      <c r="AA132" s="2">
        <v>54.0</v>
      </c>
      <c r="AB132" s="29">
        <f t="shared" si="15"/>
        <v>162</v>
      </c>
      <c r="AC132" s="29">
        <f t="shared" si="16"/>
        <v>-1.77</v>
      </c>
      <c r="AF132" s="4">
        <f t="shared" si="17"/>
        <v>0</v>
      </c>
      <c r="AG132" s="13" t="str">
        <f t="shared" si="18"/>
        <v/>
      </c>
      <c r="AH132" s="4" t="str">
        <f t="shared" si="19"/>
        <v/>
      </c>
      <c r="AJ132" s="2">
        <v>54.0</v>
      </c>
      <c r="AK132" s="29">
        <f t="shared" si="20"/>
        <v>162</v>
      </c>
      <c r="AL132" s="29">
        <f t="shared" si="21"/>
        <v>-1.77</v>
      </c>
      <c r="AO132" s="4">
        <f t="shared" si="22"/>
        <v>0</v>
      </c>
      <c r="AP132" s="13" t="str">
        <f t="shared" si="23"/>
        <v/>
      </c>
      <c r="AQ132" s="4" t="str">
        <f t="shared" si="24"/>
        <v/>
      </c>
      <c r="AR132" s="13"/>
      <c r="AS132" s="2">
        <v>54.0</v>
      </c>
      <c r="AT132" s="29">
        <f t="shared" si="25"/>
        <v>162</v>
      </c>
      <c r="AU132" s="29">
        <f t="shared" si="26"/>
        <v>-1.83</v>
      </c>
      <c r="AX132" s="4">
        <f t="shared" si="27"/>
        <v>0</v>
      </c>
      <c r="AY132" s="13" t="str">
        <f t="shared" si="28"/>
        <v/>
      </c>
      <c r="AZ132" s="4" t="str">
        <f t="shared" si="29"/>
        <v/>
      </c>
      <c r="BA132" s="13"/>
      <c r="BB132" s="2">
        <v>54.0</v>
      </c>
      <c r="BC132" s="29">
        <f t="shared" si="30"/>
        <v>162</v>
      </c>
      <c r="BD132" s="29">
        <f t="shared" si="31"/>
        <v>-1.74</v>
      </c>
      <c r="BE132" s="2">
        <v>149.75</v>
      </c>
      <c r="BF132" s="2">
        <v>154.25</v>
      </c>
      <c r="BG132" s="4">
        <f t="shared" si="32"/>
        <v>4.5</v>
      </c>
      <c r="BH132" s="13">
        <f t="shared" si="33"/>
        <v>1</v>
      </c>
      <c r="BI132" s="4">
        <f t="shared" si="34"/>
        <v>0</v>
      </c>
      <c r="BJ132" s="13"/>
      <c r="BK132" s="2">
        <v>54.0</v>
      </c>
      <c r="BL132" s="29">
        <f t="shared" si="35"/>
        <v>162</v>
      </c>
      <c r="BM132" s="29">
        <f t="shared" si="36"/>
        <v>-1.77</v>
      </c>
      <c r="BN132" s="2">
        <v>149.75</v>
      </c>
      <c r="BO132" s="2">
        <v>154.25</v>
      </c>
      <c r="BP132" s="4">
        <f t="shared" si="37"/>
        <v>4.5</v>
      </c>
      <c r="BQ132" s="13">
        <f t="shared" si="38"/>
        <v>1</v>
      </c>
      <c r="BR132" s="4">
        <f t="shared" si="39"/>
        <v>0</v>
      </c>
      <c r="BS132" s="13"/>
      <c r="BT132" s="27">
        <v>54.0</v>
      </c>
      <c r="BU132" s="29">
        <f t="shared" si="40"/>
        <v>162</v>
      </c>
      <c r="BV132" s="29">
        <f t="shared" si="41"/>
        <v>-1.83</v>
      </c>
      <c r="BW132" s="46">
        <v>149.75</v>
      </c>
      <c r="BX132" s="46">
        <v>154.25</v>
      </c>
      <c r="BY132" s="27">
        <f t="shared" si="42"/>
        <v>4.5</v>
      </c>
      <c r="BZ132" s="25">
        <f t="shared" si="43"/>
        <v>1</v>
      </c>
      <c r="CA132" s="4">
        <f t="shared" si="44"/>
        <v>0</v>
      </c>
      <c r="CB132" s="25"/>
      <c r="CC132" s="25"/>
      <c r="CD132" s="29">
        <f t="shared" si="45"/>
        <v>0</v>
      </c>
      <c r="CE132" s="29">
        <f t="shared" si="46"/>
        <v>1.5</v>
      </c>
      <c r="CF132" s="25"/>
      <c r="CG132" s="25"/>
      <c r="CH132" s="25"/>
      <c r="CI132" s="25"/>
      <c r="CJ132" s="13"/>
      <c r="CK132" s="25"/>
    </row>
    <row r="133">
      <c r="A133" s="2">
        <v>54.5</v>
      </c>
      <c r="B133" s="4">
        <f t="shared" si="1"/>
        <v>163.5</v>
      </c>
      <c r="C133" s="4">
        <f t="shared" si="2"/>
        <v>-1.86</v>
      </c>
      <c r="F133" s="4">
        <f t="shared" si="3"/>
        <v>0</v>
      </c>
      <c r="G133" s="13" t="str">
        <f t="shared" si="77"/>
        <v/>
      </c>
      <c r="H133" s="4" t="str">
        <f t="shared" si="5"/>
        <v/>
      </c>
      <c r="J133" s="2">
        <v>54.5</v>
      </c>
      <c r="K133" s="4">
        <f t="shared" si="6"/>
        <v>163.5</v>
      </c>
      <c r="L133" s="4">
        <f t="shared" si="7"/>
        <v>-1.74</v>
      </c>
      <c r="O133" s="4">
        <f t="shared" si="8"/>
        <v>0</v>
      </c>
      <c r="P133" s="13" t="str">
        <f t="shared" si="9"/>
        <v/>
      </c>
      <c r="Q133" s="4" t="str">
        <f t="shared" si="10"/>
        <v/>
      </c>
      <c r="S133" s="2">
        <v>54.5</v>
      </c>
      <c r="T133" s="29">
        <f t="shared" si="11"/>
        <v>163.5</v>
      </c>
      <c r="U133" s="29">
        <f t="shared" si="12"/>
        <v>-1.8</v>
      </c>
      <c r="X133" s="4">
        <f t="shared" si="13"/>
        <v>0</v>
      </c>
      <c r="Y133" s="13" t="str">
        <f t="shared" si="14"/>
        <v/>
      </c>
      <c r="AA133" s="2">
        <v>54.5</v>
      </c>
      <c r="AB133" s="29">
        <f t="shared" si="15"/>
        <v>163.5</v>
      </c>
      <c r="AC133" s="29">
        <f t="shared" si="16"/>
        <v>-1.8</v>
      </c>
      <c r="AF133" s="4">
        <f t="shared" si="17"/>
        <v>0</v>
      </c>
      <c r="AG133" s="13" t="str">
        <f t="shared" si="18"/>
        <v/>
      </c>
      <c r="AH133" s="4" t="str">
        <f t="shared" si="19"/>
        <v/>
      </c>
      <c r="AJ133" s="2">
        <v>54.5</v>
      </c>
      <c r="AK133" s="29">
        <f t="shared" si="20"/>
        <v>163.5</v>
      </c>
      <c r="AL133" s="29">
        <f t="shared" si="21"/>
        <v>-1.8</v>
      </c>
      <c r="AO133" s="4">
        <f t="shared" si="22"/>
        <v>0</v>
      </c>
      <c r="AP133" s="13" t="str">
        <f t="shared" si="23"/>
        <v/>
      </c>
      <c r="AQ133" s="4" t="str">
        <f t="shared" si="24"/>
        <v/>
      </c>
      <c r="AR133" s="13"/>
      <c r="AS133" s="2">
        <v>54.5</v>
      </c>
      <c r="AT133" s="29">
        <f t="shared" si="25"/>
        <v>163.5</v>
      </c>
      <c r="AU133" s="29">
        <f t="shared" si="26"/>
        <v>-1.86</v>
      </c>
      <c r="AX133" s="4">
        <f t="shared" si="27"/>
        <v>0</v>
      </c>
      <c r="AY133" s="13" t="str">
        <f t="shared" si="28"/>
        <v/>
      </c>
      <c r="AZ133" s="4" t="str">
        <f t="shared" si="29"/>
        <v/>
      </c>
      <c r="BA133" s="13"/>
      <c r="BB133" s="2">
        <v>54.5</v>
      </c>
      <c r="BC133" s="29">
        <f t="shared" si="30"/>
        <v>163.5</v>
      </c>
      <c r="BD133" s="29">
        <f t="shared" si="31"/>
        <v>-1.77</v>
      </c>
      <c r="BG133" s="4">
        <f t="shared" si="32"/>
        <v>0</v>
      </c>
      <c r="BH133" s="13" t="str">
        <f t="shared" si="33"/>
        <v/>
      </c>
      <c r="BI133" s="4" t="str">
        <f t="shared" si="34"/>
        <v/>
      </c>
      <c r="BJ133" s="13"/>
      <c r="BK133" s="2">
        <v>54.5</v>
      </c>
      <c r="BL133" s="29">
        <f t="shared" si="35"/>
        <v>163.5</v>
      </c>
      <c r="BM133" s="29">
        <f t="shared" si="36"/>
        <v>-1.8</v>
      </c>
      <c r="BP133" s="4">
        <f t="shared" si="37"/>
        <v>0</v>
      </c>
      <c r="BQ133" s="13" t="str">
        <f t="shared" si="38"/>
        <v/>
      </c>
      <c r="BR133" s="4" t="str">
        <f t="shared" si="39"/>
        <v/>
      </c>
      <c r="BS133" s="13"/>
      <c r="BT133" s="27">
        <v>54.5</v>
      </c>
      <c r="BU133" s="29">
        <f t="shared" si="40"/>
        <v>163.5</v>
      </c>
      <c r="BV133" s="29">
        <f t="shared" si="41"/>
        <v>-1.86</v>
      </c>
      <c r="BW133" s="25"/>
      <c r="BX133" s="25"/>
      <c r="BY133" s="27">
        <f t="shared" si="42"/>
        <v>0</v>
      </c>
      <c r="BZ133" s="25" t="str">
        <f t="shared" si="43"/>
        <v/>
      </c>
      <c r="CA133" s="4" t="str">
        <f t="shared" si="44"/>
        <v/>
      </c>
      <c r="CB133" s="25"/>
      <c r="CC133" s="25"/>
      <c r="CD133" s="29">
        <f t="shared" si="45"/>
        <v>0</v>
      </c>
      <c r="CE133" s="29">
        <f t="shared" si="46"/>
        <v>1.5</v>
      </c>
      <c r="CF133" s="25"/>
      <c r="CG133" s="25"/>
      <c r="CH133" s="25"/>
      <c r="CI133" s="25"/>
      <c r="CJ133" s="13"/>
      <c r="CK133" s="25"/>
    </row>
    <row r="134">
      <c r="A134" s="2">
        <v>55.0</v>
      </c>
      <c r="B134" s="4">
        <f t="shared" si="1"/>
        <v>165</v>
      </c>
      <c r="C134" s="4">
        <f t="shared" si="2"/>
        <v>-1.89</v>
      </c>
      <c r="D134" s="2">
        <v>149.75</v>
      </c>
      <c r="E134" s="2">
        <f>154.25-1/32</f>
        <v>154.21875</v>
      </c>
      <c r="F134" s="4">
        <f t="shared" si="3"/>
        <v>4.46875</v>
      </c>
      <c r="G134" s="13">
        <f t="shared" si="77"/>
        <v>0.9965217286</v>
      </c>
      <c r="H134" s="4">
        <f t="shared" si="5"/>
        <v>0</v>
      </c>
      <c r="J134" s="2">
        <v>55.0</v>
      </c>
      <c r="K134" s="4">
        <f t="shared" si="6"/>
        <v>165</v>
      </c>
      <c r="L134" s="4">
        <f t="shared" si="7"/>
        <v>-1.77</v>
      </c>
      <c r="M134" s="4">
        <f>149.75+1/32</f>
        <v>149.78125</v>
      </c>
      <c r="N134" s="4">
        <f>154+3/16</f>
        <v>154.1875</v>
      </c>
      <c r="O134" s="4">
        <f t="shared" si="8"/>
        <v>4.40625</v>
      </c>
      <c r="P134" s="13">
        <f t="shared" si="9"/>
        <v>1</v>
      </c>
      <c r="Q134" s="4">
        <f t="shared" si="10"/>
        <v>0</v>
      </c>
      <c r="S134" s="2">
        <v>55.0</v>
      </c>
      <c r="T134" s="29">
        <f t="shared" si="11"/>
        <v>165</v>
      </c>
      <c r="U134" s="29">
        <f t="shared" si="12"/>
        <v>-1.83</v>
      </c>
      <c r="V134" s="2">
        <v>149.75</v>
      </c>
      <c r="W134" s="2">
        <v>154.25</v>
      </c>
      <c r="X134" s="4">
        <f t="shared" si="13"/>
        <v>4.5</v>
      </c>
      <c r="Y134" s="13">
        <f t="shared" si="14"/>
        <v>1</v>
      </c>
      <c r="AA134" s="2">
        <v>55.0</v>
      </c>
      <c r="AB134" s="29">
        <f t="shared" si="15"/>
        <v>165</v>
      </c>
      <c r="AC134" s="29">
        <f t="shared" si="16"/>
        <v>-1.83</v>
      </c>
      <c r="AF134" s="4">
        <f t="shared" si="17"/>
        <v>0</v>
      </c>
      <c r="AG134" s="13" t="str">
        <f t="shared" si="18"/>
        <v/>
      </c>
      <c r="AH134" s="4" t="str">
        <f t="shared" si="19"/>
        <v/>
      </c>
      <c r="AJ134" s="2">
        <v>55.0</v>
      </c>
      <c r="AK134" s="29">
        <f t="shared" si="20"/>
        <v>165</v>
      </c>
      <c r="AL134" s="29">
        <f t="shared" si="21"/>
        <v>-1.83</v>
      </c>
      <c r="AO134" s="4">
        <f t="shared" si="22"/>
        <v>0</v>
      </c>
      <c r="AP134" s="13" t="str">
        <f t="shared" si="23"/>
        <v/>
      </c>
      <c r="AQ134" s="4" t="str">
        <f t="shared" si="24"/>
        <v/>
      </c>
      <c r="AR134" s="13"/>
      <c r="AS134" s="2">
        <v>55.0</v>
      </c>
      <c r="AT134" s="29">
        <f t="shared" si="25"/>
        <v>165</v>
      </c>
      <c r="AU134" s="29">
        <f t="shared" si="26"/>
        <v>-1.89</v>
      </c>
      <c r="AX134" s="4">
        <f t="shared" si="27"/>
        <v>0</v>
      </c>
      <c r="AY134" s="13" t="str">
        <f t="shared" si="28"/>
        <v/>
      </c>
      <c r="AZ134" s="4" t="str">
        <f t="shared" si="29"/>
        <v/>
      </c>
      <c r="BA134" s="13"/>
      <c r="BB134" s="2">
        <v>55.0</v>
      </c>
      <c r="BC134" s="29">
        <f t="shared" si="30"/>
        <v>165</v>
      </c>
      <c r="BD134" s="29">
        <f t="shared" si="31"/>
        <v>-1.8</v>
      </c>
      <c r="BE134" s="2">
        <v>149.75</v>
      </c>
      <c r="BF134" s="2">
        <v>154.25</v>
      </c>
      <c r="BG134" s="4">
        <f t="shared" si="32"/>
        <v>4.5</v>
      </c>
      <c r="BH134" s="13">
        <f t="shared" si="33"/>
        <v>1</v>
      </c>
      <c r="BI134" s="4">
        <f t="shared" si="34"/>
        <v>0</v>
      </c>
      <c r="BJ134" s="13"/>
      <c r="BK134" s="2">
        <v>55.0</v>
      </c>
      <c r="BL134" s="29">
        <f t="shared" si="35"/>
        <v>165</v>
      </c>
      <c r="BM134" s="29">
        <f t="shared" si="36"/>
        <v>-1.83</v>
      </c>
      <c r="BN134" s="2">
        <v>149.75</v>
      </c>
      <c r="BO134" s="2">
        <v>154.25</v>
      </c>
      <c r="BP134" s="4">
        <f t="shared" si="37"/>
        <v>4.5</v>
      </c>
      <c r="BQ134" s="13">
        <f t="shared" si="38"/>
        <v>1</v>
      </c>
      <c r="BR134" s="4">
        <f t="shared" si="39"/>
        <v>0</v>
      </c>
      <c r="BS134" s="13"/>
      <c r="BT134" s="27">
        <v>55.0</v>
      </c>
      <c r="BU134" s="29">
        <f t="shared" si="40"/>
        <v>165</v>
      </c>
      <c r="BV134" s="29">
        <f t="shared" si="41"/>
        <v>-1.89</v>
      </c>
      <c r="BW134" s="46">
        <v>149.75</v>
      </c>
      <c r="BX134" s="46">
        <v>154.25</v>
      </c>
      <c r="BY134" s="27">
        <f t="shared" si="42"/>
        <v>4.5</v>
      </c>
      <c r="BZ134" s="25">
        <f t="shared" si="43"/>
        <v>1</v>
      </c>
      <c r="CA134" s="4">
        <f t="shared" si="44"/>
        <v>0</v>
      </c>
      <c r="CB134" s="25"/>
      <c r="CC134" s="25"/>
      <c r="CD134" s="29">
        <f t="shared" si="45"/>
        <v>0</v>
      </c>
      <c r="CE134" s="29">
        <f t="shared" si="46"/>
        <v>1.5</v>
      </c>
      <c r="CF134" s="25"/>
      <c r="CG134" s="25"/>
      <c r="CH134" s="25"/>
      <c r="CI134" s="25"/>
      <c r="CJ134" s="13"/>
      <c r="CK134" s="25"/>
    </row>
    <row r="135">
      <c r="A135" s="2">
        <v>55.5</v>
      </c>
      <c r="B135" s="4">
        <f t="shared" si="1"/>
        <v>166.5</v>
      </c>
      <c r="C135" s="4">
        <f t="shared" si="2"/>
        <v>-1.92</v>
      </c>
      <c r="F135" s="4">
        <f t="shared" si="3"/>
        <v>0</v>
      </c>
      <c r="G135" s="13" t="str">
        <f t="shared" si="77"/>
        <v/>
      </c>
      <c r="H135" s="4" t="str">
        <f t="shared" si="5"/>
        <v/>
      </c>
      <c r="J135" s="2">
        <v>55.5</v>
      </c>
      <c r="K135" s="4">
        <f t="shared" si="6"/>
        <v>166.5</v>
      </c>
      <c r="L135" s="4">
        <f t="shared" si="7"/>
        <v>-1.8</v>
      </c>
      <c r="O135" s="4">
        <f t="shared" si="8"/>
        <v>0</v>
      </c>
      <c r="P135" s="13" t="str">
        <f t="shared" si="9"/>
        <v/>
      </c>
      <c r="Q135" s="4" t="str">
        <f t="shared" si="10"/>
        <v/>
      </c>
      <c r="S135" s="2">
        <v>55.5</v>
      </c>
      <c r="T135" s="29">
        <f t="shared" si="11"/>
        <v>166.5</v>
      </c>
      <c r="U135" s="29">
        <f t="shared" si="12"/>
        <v>-1.86</v>
      </c>
      <c r="X135" s="4">
        <f t="shared" si="13"/>
        <v>0</v>
      </c>
      <c r="Y135" s="13" t="str">
        <f t="shared" si="14"/>
        <v/>
      </c>
      <c r="AA135" s="2">
        <v>55.5</v>
      </c>
      <c r="AB135" s="29">
        <f t="shared" si="15"/>
        <v>166.5</v>
      </c>
      <c r="AC135" s="29">
        <f t="shared" si="16"/>
        <v>-1.86</v>
      </c>
      <c r="AF135" s="4">
        <f t="shared" si="17"/>
        <v>0</v>
      </c>
      <c r="AG135" s="13" t="str">
        <f t="shared" si="18"/>
        <v/>
      </c>
      <c r="AH135" s="4" t="str">
        <f t="shared" si="19"/>
        <v/>
      </c>
      <c r="AJ135" s="2">
        <v>55.5</v>
      </c>
      <c r="AK135" s="29">
        <f t="shared" si="20"/>
        <v>166.5</v>
      </c>
      <c r="AL135" s="29">
        <f t="shared" si="21"/>
        <v>-1.86</v>
      </c>
      <c r="AO135" s="4">
        <f t="shared" si="22"/>
        <v>0</v>
      </c>
      <c r="AP135" s="13" t="str">
        <f t="shared" si="23"/>
        <v/>
      </c>
      <c r="AQ135" s="4" t="str">
        <f t="shared" si="24"/>
        <v/>
      </c>
      <c r="AR135" s="13"/>
      <c r="AS135" s="2">
        <v>55.5</v>
      </c>
      <c r="AT135" s="29">
        <f t="shared" si="25"/>
        <v>166.5</v>
      </c>
      <c r="AU135" s="29">
        <f t="shared" si="26"/>
        <v>-1.92</v>
      </c>
      <c r="AX135" s="4">
        <f t="shared" si="27"/>
        <v>0</v>
      </c>
      <c r="AY135" s="13" t="str">
        <f t="shared" si="28"/>
        <v/>
      </c>
      <c r="AZ135" s="4" t="str">
        <f t="shared" si="29"/>
        <v/>
      </c>
      <c r="BA135" s="13"/>
      <c r="BB135" s="2">
        <v>55.5</v>
      </c>
      <c r="BC135" s="29">
        <f t="shared" si="30"/>
        <v>166.5</v>
      </c>
      <c r="BD135" s="29">
        <f t="shared" si="31"/>
        <v>-1.83</v>
      </c>
      <c r="BG135" s="4">
        <f t="shared" si="32"/>
        <v>0</v>
      </c>
      <c r="BH135" s="13" t="str">
        <f t="shared" si="33"/>
        <v/>
      </c>
      <c r="BI135" s="4" t="str">
        <f t="shared" si="34"/>
        <v/>
      </c>
      <c r="BJ135" s="13"/>
      <c r="BK135" s="2">
        <v>55.5</v>
      </c>
      <c r="BL135" s="29">
        <f t="shared" si="35"/>
        <v>166.5</v>
      </c>
      <c r="BM135" s="29">
        <f t="shared" si="36"/>
        <v>-1.86</v>
      </c>
      <c r="BP135" s="4">
        <f t="shared" si="37"/>
        <v>0</v>
      </c>
      <c r="BQ135" s="13" t="str">
        <f t="shared" si="38"/>
        <v/>
      </c>
      <c r="BR135" s="4" t="str">
        <f t="shared" si="39"/>
        <v/>
      </c>
      <c r="BS135" s="13"/>
      <c r="BT135" s="27">
        <v>55.5</v>
      </c>
      <c r="BU135" s="29">
        <f t="shared" si="40"/>
        <v>166.5</v>
      </c>
      <c r="BV135" s="29">
        <f t="shared" si="41"/>
        <v>-1.92</v>
      </c>
      <c r="BW135" s="25"/>
      <c r="BX135" s="25"/>
      <c r="BY135" s="27">
        <f t="shared" si="42"/>
        <v>0</v>
      </c>
      <c r="BZ135" s="25" t="str">
        <f t="shared" si="43"/>
        <v/>
      </c>
      <c r="CA135" s="4" t="str">
        <f t="shared" si="44"/>
        <v/>
      </c>
      <c r="CB135" s="25"/>
      <c r="CC135" s="25"/>
      <c r="CD135" s="29">
        <f t="shared" si="45"/>
        <v>0</v>
      </c>
      <c r="CE135" s="29">
        <f t="shared" si="46"/>
        <v>1.5</v>
      </c>
      <c r="CF135" s="25"/>
      <c r="CG135" s="25"/>
      <c r="CH135" s="25"/>
      <c r="CI135" s="25"/>
      <c r="CJ135" s="13"/>
      <c r="CK135" s="25"/>
    </row>
    <row r="136">
      <c r="A136" s="2">
        <v>56.0</v>
      </c>
      <c r="B136" s="4">
        <f t="shared" si="1"/>
        <v>168</v>
      </c>
      <c r="C136" s="4">
        <f t="shared" si="2"/>
        <v>-1.95</v>
      </c>
      <c r="D136" s="2">
        <v>149.75</v>
      </c>
      <c r="E136" s="2">
        <f>154.25-1/32</f>
        <v>154.21875</v>
      </c>
      <c r="F136" s="4">
        <f t="shared" si="3"/>
        <v>4.46875</v>
      </c>
      <c r="G136" s="13">
        <f t="shared" si="77"/>
        <v>0.9965217286</v>
      </c>
      <c r="H136" s="4">
        <f t="shared" si="5"/>
        <v>0</v>
      </c>
      <c r="J136" s="2">
        <v>56.0</v>
      </c>
      <c r="K136" s="4">
        <f t="shared" si="6"/>
        <v>168</v>
      </c>
      <c r="L136" s="4">
        <f t="shared" si="7"/>
        <v>-1.83</v>
      </c>
      <c r="M136" s="4">
        <f>149.75+1/32</f>
        <v>149.78125</v>
      </c>
      <c r="N136" s="4">
        <f>154+3/16</f>
        <v>154.1875</v>
      </c>
      <c r="O136" s="4">
        <f t="shared" si="8"/>
        <v>4.40625</v>
      </c>
      <c r="P136" s="13">
        <f t="shared" si="9"/>
        <v>1</v>
      </c>
      <c r="Q136" s="4">
        <f t="shared" si="10"/>
        <v>0</v>
      </c>
      <c r="S136" s="2">
        <v>56.0</v>
      </c>
      <c r="T136" s="29">
        <f t="shared" si="11"/>
        <v>168</v>
      </c>
      <c r="U136" s="29">
        <f t="shared" si="12"/>
        <v>-1.89</v>
      </c>
      <c r="V136" s="2">
        <v>149.75</v>
      </c>
      <c r="W136" s="2">
        <v>154.25</v>
      </c>
      <c r="X136" s="4">
        <f t="shared" si="13"/>
        <v>4.5</v>
      </c>
      <c r="Y136" s="13">
        <f t="shared" si="14"/>
        <v>1</v>
      </c>
      <c r="AA136" s="2">
        <v>56.0</v>
      </c>
      <c r="AB136" s="29">
        <f t="shared" si="15"/>
        <v>168</v>
      </c>
      <c r="AC136" s="29">
        <f t="shared" si="16"/>
        <v>-1.89</v>
      </c>
      <c r="AF136" s="4">
        <f t="shared" si="17"/>
        <v>0</v>
      </c>
      <c r="AG136" s="13" t="str">
        <f t="shared" si="18"/>
        <v/>
      </c>
      <c r="AH136" s="4" t="str">
        <f t="shared" si="19"/>
        <v/>
      </c>
      <c r="AJ136" s="2">
        <v>56.0</v>
      </c>
      <c r="AK136" s="29">
        <f t="shared" si="20"/>
        <v>168</v>
      </c>
      <c r="AL136" s="29">
        <f t="shared" si="21"/>
        <v>-1.89</v>
      </c>
      <c r="AO136" s="4">
        <f t="shared" si="22"/>
        <v>0</v>
      </c>
      <c r="AP136" s="13" t="str">
        <f t="shared" si="23"/>
        <v/>
      </c>
      <c r="AQ136" s="4" t="str">
        <f t="shared" si="24"/>
        <v/>
      </c>
      <c r="AR136" s="13"/>
      <c r="AS136" s="2">
        <v>56.0</v>
      </c>
      <c r="AT136" s="29">
        <f t="shared" si="25"/>
        <v>168</v>
      </c>
      <c r="AU136" s="29">
        <f t="shared" si="26"/>
        <v>-1.95</v>
      </c>
      <c r="AX136" s="4">
        <f t="shared" si="27"/>
        <v>0</v>
      </c>
      <c r="AY136" s="13" t="str">
        <f t="shared" si="28"/>
        <v/>
      </c>
      <c r="AZ136" s="4" t="str">
        <f t="shared" si="29"/>
        <v/>
      </c>
      <c r="BA136" s="13"/>
      <c r="BB136" s="2">
        <v>56.0</v>
      </c>
      <c r="BC136" s="29">
        <f t="shared" si="30"/>
        <v>168</v>
      </c>
      <c r="BD136" s="29">
        <f t="shared" si="31"/>
        <v>-1.86</v>
      </c>
      <c r="BE136" s="2">
        <v>149.75</v>
      </c>
      <c r="BF136" s="2">
        <v>154.25</v>
      </c>
      <c r="BG136" s="4">
        <f t="shared" si="32"/>
        <v>4.5</v>
      </c>
      <c r="BH136" s="13">
        <f t="shared" si="33"/>
        <v>1</v>
      </c>
      <c r="BI136" s="4">
        <f t="shared" si="34"/>
        <v>0</v>
      </c>
      <c r="BJ136" s="13"/>
      <c r="BK136" s="2">
        <v>56.0</v>
      </c>
      <c r="BL136" s="29">
        <f t="shared" si="35"/>
        <v>168</v>
      </c>
      <c r="BM136" s="29">
        <f t="shared" si="36"/>
        <v>-1.89</v>
      </c>
      <c r="BN136" s="2">
        <v>149.75</v>
      </c>
      <c r="BO136" s="2">
        <v>154.25</v>
      </c>
      <c r="BP136" s="4">
        <f t="shared" si="37"/>
        <v>4.5</v>
      </c>
      <c r="BQ136" s="13">
        <f t="shared" si="38"/>
        <v>1</v>
      </c>
      <c r="BR136" s="4">
        <f t="shared" si="39"/>
        <v>0</v>
      </c>
      <c r="BS136" s="13"/>
      <c r="BT136" s="27">
        <v>56.0</v>
      </c>
      <c r="BU136" s="29">
        <f t="shared" si="40"/>
        <v>168</v>
      </c>
      <c r="BV136" s="29">
        <f t="shared" si="41"/>
        <v>-1.95</v>
      </c>
      <c r="BW136" s="46">
        <v>149.75</v>
      </c>
      <c r="BX136" s="46">
        <v>154.25</v>
      </c>
      <c r="BY136" s="27">
        <f t="shared" si="42"/>
        <v>4.5</v>
      </c>
      <c r="BZ136" s="25">
        <f t="shared" si="43"/>
        <v>1</v>
      </c>
      <c r="CA136" s="4">
        <f t="shared" si="44"/>
        <v>0</v>
      </c>
      <c r="CB136" s="25"/>
      <c r="CC136" s="25"/>
      <c r="CD136" s="29">
        <f t="shared" si="45"/>
        <v>0</v>
      </c>
      <c r="CE136" s="29">
        <f t="shared" si="46"/>
        <v>1.5</v>
      </c>
      <c r="CF136" s="25"/>
      <c r="CG136" s="25"/>
      <c r="CH136" s="25"/>
      <c r="CI136" s="25"/>
      <c r="CJ136" s="13"/>
      <c r="CK136" s="25"/>
    </row>
    <row r="137">
      <c r="A137" s="2">
        <v>56.5</v>
      </c>
      <c r="B137" s="4">
        <f t="shared" si="1"/>
        <v>169.5</v>
      </c>
      <c r="C137" s="4">
        <f t="shared" si="2"/>
        <v>-1.98</v>
      </c>
      <c r="F137" s="4">
        <f t="shared" si="3"/>
        <v>0</v>
      </c>
      <c r="G137" s="13" t="str">
        <f t="shared" si="77"/>
        <v/>
      </c>
      <c r="H137" s="4" t="str">
        <f t="shared" si="5"/>
        <v/>
      </c>
      <c r="J137" s="2">
        <v>56.5</v>
      </c>
      <c r="K137" s="4">
        <f t="shared" si="6"/>
        <v>169.5</v>
      </c>
      <c r="L137" s="4">
        <f t="shared" si="7"/>
        <v>-1.86</v>
      </c>
      <c r="O137" s="4">
        <f t="shared" si="8"/>
        <v>0</v>
      </c>
      <c r="P137" s="13" t="str">
        <f t="shared" si="9"/>
        <v/>
      </c>
      <c r="Q137" s="4" t="str">
        <f t="shared" si="10"/>
        <v/>
      </c>
      <c r="S137" s="2">
        <v>56.5</v>
      </c>
      <c r="T137" s="29">
        <f t="shared" si="11"/>
        <v>169.5</v>
      </c>
      <c r="U137" s="29">
        <f t="shared" si="12"/>
        <v>-1.92</v>
      </c>
      <c r="X137" s="4">
        <f t="shared" si="13"/>
        <v>0</v>
      </c>
      <c r="Y137" s="13" t="str">
        <f t="shared" si="14"/>
        <v/>
      </c>
      <c r="AA137" s="2">
        <v>56.5</v>
      </c>
      <c r="AB137" s="29">
        <f t="shared" si="15"/>
        <v>169.5</v>
      </c>
      <c r="AC137" s="29">
        <f t="shared" si="16"/>
        <v>-1.92</v>
      </c>
      <c r="AF137" s="4">
        <f t="shared" si="17"/>
        <v>0</v>
      </c>
      <c r="AG137" s="13" t="str">
        <f t="shared" si="18"/>
        <v/>
      </c>
      <c r="AH137" s="4" t="str">
        <f t="shared" si="19"/>
        <v/>
      </c>
      <c r="AJ137" s="2">
        <v>56.5</v>
      </c>
      <c r="AK137" s="29">
        <f t="shared" si="20"/>
        <v>169.5</v>
      </c>
      <c r="AL137" s="29">
        <f t="shared" si="21"/>
        <v>-1.92</v>
      </c>
      <c r="AO137" s="4">
        <f t="shared" si="22"/>
        <v>0</v>
      </c>
      <c r="AP137" s="13" t="str">
        <f t="shared" si="23"/>
        <v/>
      </c>
      <c r="AQ137" s="4" t="str">
        <f t="shared" si="24"/>
        <v/>
      </c>
      <c r="AR137" s="13"/>
      <c r="AS137" s="2">
        <v>56.5</v>
      </c>
      <c r="AT137" s="29">
        <f t="shared" si="25"/>
        <v>169.5</v>
      </c>
      <c r="AU137" s="29">
        <f t="shared" si="26"/>
        <v>-1.98</v>
      </c>
      <c r="AX137" s="4">
        <f t="shared" si="27"/>
        <v>0</v>
      </c>
      <c r="AY137" s="13" t="str">
        <f t="shared" si="28"/>
        <v/>
      </c>
      <c r="AZ137" s="4" t="str">
        <f t="shared" si="29"/>
        <v/>
      </c>
      <c r="BA137" s="13"/>
      <c r="BB137" s="2">
        <v>56.5</v>
      </c>
      <c r="BC137" s="29">
        <f t="shared" si="30"/>
        <v>169.5</v>
      </c>
      <c r="BD137" s="29">
        <f t="shared" si="31"/>
        <v>-1.89</v>
      </c>
      <c r="BG137" s="4">
        <f t="shared" si="32"/>
        <v>0</v>
      </c>
      <c r="BH137" s="13" t="str">
        <f t="shared" si="33"/>
        <v/>
      </c>
      <c r="BI137" s="4" t="str">
        <f t="shared" si="34"/>
        <v/>
      </c>
      <c r="BJ137" s="13"/>
      <c r="BK137" s="2">
        <v>56.5</v>
      </c>
      <c r="BL137" s="29">
        <f t="shared" si="35"/>
        <v>169.5</v>
      </c>
      <c r="BM137" s="29">
        <f t="shared" si="36"/>
        <v>-1.92</v>
      </c>
      <c r="BP137" s="4">
        <f t="shared" si="37"/>
        <v>0</v>
      </c>
      <c r="BQ137" s="13" t="str">
        <f t="shared" si="38"/>
        <v/>
      </c>
      <c r="BR137" s="4" t="str">
        <f t="shared" si="39"/>
        <v/>
      </c>
      <c r="BS137" s="13"/>
      <c r="BT137" s="27">
        <v>56.5</v>
      </c>
      <c r="BU137" s="29">
        <f t="shared" si="40"/>
        <v>169.5</v>
      </c>
      <c r="BV137" s="29">
        <f t="shared" si="41"/>
        <v>-1.98</v>
      </c>
      <c r="BW137" s="25"/>
      <c r="BX137" s="25"/>
      <c r="BY137" s="27">
        <f t="shared" si="42"/>
        <v>0</v>
      </c>
      <c r="BZ137" s="25" t="str">
        <f t="shared" si="43"/>
        <v/>
      </c>
      <c r="CA137" s="4" t="str">
        <f t="shared" si="44"/>
        <v/>
      </c>
      <c r="CB137" s="25"/>
      <c r="CC137" s="25"/>
      <c r="CD137" s="29">
        <f t="shared" si="45"/>
        <v>0</v>
      </c>
      <c r="CE137" s="29">
        <f t="shared" si="46"/>
        <v>1.5</v>
      </c>
      <c r="CF137" s="25"/>
      <c r="CG137" s="25"/>
      <c r="CH137" s="25"/>
      <c r="CI137" s="25"/>
      <c r="CJ137" s="13"/>
      <c r="CK137" s="25"/>
    </row>
    <row r="138">
      <c r="A138" s="2">
        <v>57.0</v>
      </c>
      <c r="B138" s="4">
        <f t="shared" si="1"/>
        <v>171</v>
      </c>
      <c r="C138" s="4">
        <f t="shared" si="2"/>
        <v>-2.01</v>
      </c>
      <c r="D138" s="2">
        <v>149.75</v>
      </c>
      <c r="E138" s="2">
        <v>154.25</v>
      </c>
      <c r="F138" s="4">
        <f t="shared" si="3"/>
        <v>4.5</v>
      </c>
      <c r="G138" s="13">
        <f t="shared" si="77"/>
        <v>1</v>
      </c>
      <c r="H138" s="4">
        <f t="shared" si="5"/>
        <v>0</v>
      </c>
      <c r="J138" s="2">
        <v>57.0</v>
      </c>
      <c r="K138" s="4">
        <f t="shared" si="6"/>
        <v>171</v>
      </c>
      <c r="L138" s="4">
        <f t="shared" si="7"/>
        <v>-1.89</v>
      </c>
      <c r="M138" s="4">
        <f>149.75+1/32</f>
        <v>149.78125</v>
      </c>
      <c r="N138" s="4">
        <f>154+3/16</f>
        <v>154.1875</v>
      </c>
      <c r="O138" s="4">
        <f t="shared" si="8"/>
        <v>4.40625</v>
      </c>
      <c r="P138" s="13">
        <f t="shared" si="9"/>
        <v>1</v>
      </c>
      <c r="Q138" s="4">
        <f t="shared" si="10"/>
        <v>0</v>
      </c>
      <c r="S138" s="2">
        <v>57.0</v>
      </c>
      <c r="T138" s="29">
        <f t="shared" si="11"/>
        <v>171</v>
      </c>
      <c r="U138" s="29">
        <f t="shared" si="12"/>
        <v>-1.95</v>
      </c>
      <c r="V138" s="2">
        <v>149.75</v>
      </c>
      <c r="W138" s="2">
        <v>154.25</v>
      </c>
      <c r="X138" s="4">
        <f t="shared" si="13"/>
        <v>4.5</v>
      </c>
      <c r="Y138" s="13">
        <f t="shared" si="14"/>
        <v>1</v>
      </c>
      <c r="AA138" s="2">
        <v>57.0</v>
      </c>
      <c r="AB138" s="29">
        <f t="shared" si="15"/>
        <v>171</v>
      </c>
      <c r="AC138" s="29">
        <f t="shared" si="16"/>
        <v>-1.95</v>
      </c>
      <c r="AF138" s="4">
        <f t="shared" si="17"/>
        <v>0</v>
      </c>
      <c r="AG138" s="13" t="str">
        <f t="shared" si="18"/>
        <v/>
      </c>
      <c r="AH138" s="4" t="str">
        <f t="shared" si="19"/>
        <v/>
      </c>
      <c r="AJ138" s="2">
        <v>57.0</v>
      </c>
      <c r="AK138" s="29">
        <f t="shared" si="20"/>
        <v>171</v>
      </c>
      <c r="AL138" s="29">
        <f t="shared" si="21"/>
        <v>-1.95</v>
      </c>
      <c r="AO138" s="4">
        <f t="shared" si="22"/>
        <v>0</v>
      </c>
      <c r="AP138" s="13" t="str">
        <f t="shared" si="23"/>
        <v/>
      </c>
      <c r="AQ138" s="4" t="str">
        <f t="shared" si="24"/>
        <v/>
      </c>
      <c r="AR138" s="13"/>
      <c r="AS138" s="2">
        <v>57.0</v>
      </c>
      <c r="AT138" s="29">
        <f t="shared" si="25"/>
        <v>171</v>
      </c>
      <c r="AU138" s="29">
        <f t="shared" si="26"/>
        <v>-2.01</v>
      </c>
      <c r="AX138" s="4">
        <f t="shared" si="27"/>
        <v>0</v>
      </c>
      <c r="AY138" s="13" t="str">
        <f t="shared" si="28"/>
        <v/>
      </c>
      <c r="AZ138" s="4" t="str">
        <f t="shared" si="29"/>
        <v/>
      </c>
      <c r="BA138" s="13"/>
      <c r="BB138" s="2">
        <v>57.0</v>
      </c>
      <c r="BC138" s="29">
        <f t="shared" si="30"/>
        <v>171</v>
      </c>
      <c r="BD138" s="29">
        <f t="shared" si="31"/>
        <v>-1.92</v>
      </c>
      <c r="BE138" s="2">
        <v>149.75</v>
      </c>
      <c r="BF138" s="2">
        <v>154.25</v>
      </c>
      <c r="BG138" s="4">
        <f t="shared" si="32"/>
        <v>4.5</v>
      </c>
      <c r="BH138" s="13">
        <f t="shared" si="33"/>
        <v>1</v>
      </c>
      <c r="BI138" s="4">
        <f t="shared" si="34"/>
        <v>0</v>
      </c>
      <c r="BJ138" s="13"/>
      <c r="BK138" s="2">
        <v>57.0</v>
      </c>
      <c r="BL138" s="29">
        <f t="shared" si="35"/>
        <v>171</v>
      </c>
      <c r="BM138" s="29">
        <f t="shared" si="36"/>
        <v>-1.95</v>
      </c>
      <c r="BN138" s="2">
        <v>149.75</v>
      </c>
      <c r="BO138" s="2">
        <v>154.25</v>
      </c>
      <c r="BP138" s="4">
        <f t="shared" si="37"/>
        <v>4.5</v>
      </c>
      <c r="BQ138" s="13">
        <f t="shared" si="38"/>
        <v>1</v>
      </c>
      <c r="BR138" s="4">
        <f t="shared" si="39"/>
        <v>0</v>
      </c>
      <c r="BS138" s="13"/>
      <c r="BT138" s="27">
        <v>57.0</v>
      </c>
      <c r="BU138" s="29">
        <f t="shared" si="40"/>
        <v>171</v>
      </c>
      <c r="BV138" s="29">
        <f t="shared" si="41"/>
        <v>-2.01</v>
      </c>
      <c r="BW138" s="46">
        <v>149.75</v>
      </c>
      <c r="BX138" s="46">
        <v>154.25</v>
      </c>
      <c r="BY138" s="27">
        <f t="shared" si="42"/>
        <v>4.5</v>
      </c>
      <c r="BZ138" s="25">
        <f t="shared" si="43"/>
        <v>1</v>
      </c>
      <c r="CA138" s="4">
        <f t="shared" si="44"/>
        <v>0</v>
      </c>
      <c r="CB138" s="25"/>
      <c r="CC138" s="25"/>
      <c r="CD138" s="29">
        <f t="shared" si="45"/>
        <v>0</v>
      </c>
      <c r="CE138" s="29">
        <f t="shared" si="46"/>
        <v>1.5</v>
      </c>
      <c r="CF138" s="25"/>
      <c r="CG138" s="25"/>
      <c r="CH138" s="25"/>
      <c r="CI138" s="25"/>
      <c r="CJ138" s="13"/>
      <c r="CK138" s="25"/>
    </row>
    <row r="139">
      <c r="A139" s="2">
        <v>57.5</v>
      </c>
      <c r="B139" s="4">
        <f t="shared" si="1"/>
        <v>172.5</v>
      </c>
      <c r="C139" s="4">
        <f t="shared" si="2"/>
        <v>-2.04</v>
      </c>
      <c r="F139" s="4">
        <f t="shared" si="3"/>
        <v>0</v>
      </c>
      <c r="G139" s="13" t="str">
        <f t="shared" si="77"/>
        <v/>
      </c>
      <c r="H139" s="4" t="str">
        <f t="shared" si="5"/>
        <v/>
      </c>
      <c r="J139" s="2">
        <v>57.5</v>
      </c>
      <c r="K139" s="4">
        <f t="shared" si="6"/>
        <v>172.5</v>
      </c>
      <c r="L139" s="4">
        <f t="shared" si="7"/>
        <v>-1.92</v>
      </c>
      <c r="O139" s="4">
        <f t="shared" si="8"/>
        <v>0</v>
      </c>
      <c r="P139" s="13" t="str">
        <f t="shared" si="9"/>
        <v/>
      </c>
      <c r="Q139" s="4" t="str">
        <f t="shared" si="10"/>
        <v/>
      </c>
      <c r="S139" s="2">
        <v>57.5</v>
      </c>
      <c r="T139" s="29">
        <f t="shared" si="11"/>
        <v>172.5</v>
      </c>
      <c r="U139" s="29">
        <f t="shared" si="12"/>
        <v>-1.98</v>
      </c>
      <c r="X139" s="4">
        <f t="shared" si="13"/>
        <v>0</v>
      </c>
      <c r="Y139" s="13" t="str">
        <f t="shared" si="14"/>
        <v/>
      </c>
      <c r="AA139" s="2">
        <v>57.5</v>
      </c>
      <c r="AB139" s="29">
        <f t="shared" si="15"/>
        <v>172.5</v>
      </c>
      <c r="AC139" s="29">
        <f t="shared" si="16"/>
        <v>-1.98</v>
      </c>
      <c r="AF139" s="4">
        <f t="shared" si="17"/>
        <v>0</v>
      </c>
      <c r="AG139" s="13" t="str">
        <f t="shared" si="18"/>
        <v/>
      </c>
      <c r="AH139" s="4" t="str">
        <f t="shared" si="19"/>
        <v/>
      </c>
      <c r="AJ139" s="2">
        <v>57.5</v>
      </c>
      <c r="AK139" s="29">
        <f t="shared" si="20"/>
        <v>172.5</v>
      </c>
      <c r="AL139" s="29">
        <f t="shared" si="21"/>
        <v>-1.98</v>
      </c>
      <c r="AO139" s="4">
        <f t="shared" si="22"/>
        <v>0</v>
      </c>
      <c r="AP139" s="13" t="str">
        <f t="shared" si="23"/>
        <v/>
      </c>
      <c r="AQ139" s="4" t="str">
        <f t="shared" si="24"/>
        <v/>
      </c>
      <c r="AR139" s="13"/>
      <c r="AS139" s="2">
        <v>57.5</v>
      </c>
      <c r="AT139" s="29">
        <f t="shared" si="25"/>
        <v>172.5</v>
      </c>
      <c r="AU139" s="29">
        <f t="shared" si="26"/>
        <v>-2.04</v>
      </c>
      <c r="AX139" s="4">
        <f t="shared" si="27"/>
        <v>0</v>
      </c>
      <c r="AY139" s="13" t="str">
        <f t="shared" si="28"/>
        <v/>
      </c>
      <c r="AZ139" s="4" t="str">
        <f t="shared" si="29"/>
        <v/>
      </c>
      <c r="BA139" s="13"/>
      <c r="BB139" s="2">
        <v>57.5</v>
      </c>
      <c r="BC139" s="29">
        <f t="shared" si="30"/>
        <v>172.5</v>
      </c>
      <c r="BD139" s="29">
        <f t="shared" si="31"/>
        <v>-1.95</v>
      </c>
      <c r="BG139" s="4">
        <f t="shared" si="32"/>
        <v>0</v>
      </c>
      <c r="BH139" s="13" t="str">
        <f t="shared" si="33"/>
        <v/>
      </c>
      <c r="BI139" s="4" t="str">
        <f t="shared" si="34"/>
        <v/>
      </c>
      <c r="BJ139" s="13"/>
      <c r="BK139" s="2">
        <v>57.5</v>
      </c>
      <c r="BL139" s="29">
        <f t="shared" si="35"/>
        <v>172.5</v>
      </c>
      <c r="BM139" s="29">
        <f t="shared" si="36"/>
        <v>-1.98</v>
      </c>
      <c r="BP139" s="4">
        <f t="shared" si="37"/>
        <v>0</v>
      </c>
      <c r="BQ139" s="13" t="str">
        <f t="shared" si="38"/>
        <v/>
      </c>
      <c r="BR139" s="4" t="str">
        <f t="shared" si="39"/>
        <v/>
      </c>
      <c r="BS139" s="13"/>
      <c r="BT139" s="27">
        <v>57.5</v>
      </c>
      <c r="BU139" s="29">
        <f t="shared" si="40"/>
        <v>172.5</v>
      </c>
      <c r="BV139" s="29">
        <f t="shared" si="41"/>
        <v>-2.04</v>
      </c>
      <c r="BW139" s="25"/>
      <c r="BX139" s="25"/>
      <c r="BY139" s="27">
        <f t="shared" si="42"/>
        <v>0</v>
      </c>
      <c r="BZ139" s="25" t="str">
        <f t="shared" si="43"/>
        <v/>
      </c>
      <c r="CA139" s="4" t="str">
        <f t="shared" si="44"/>
        <v/>
      </c>
      <c r="CB139" s="25"/>
      <c r="CC139" s="25"/>
      <c r="CD139" s="29">
        <f t="shared" si="45"/>
        <v>0</v>
      </c>
      <c r="CE139" s="29">
        <f t="shared" si="46"/>
        <v>1.5</v>
      </c>
      <c r="CF139" s="25"/>
      <c r="CG139" s="25"/>
      <c r="CH139" s="25"/>
      <c r="CI139" s="25"/>
      <c r="CJ139" s="13"/>
      <c r="CK139" s="25"/>
    </row>
    <row r="140">
      <c r="A140" s="2">
        <v>58.0</v>
      </c>
      <c r="B140" s="4">
        <f t="shared" si="1"/>
        <v>174</v>
      </c>
      <c r="C140" s="4">
        <f t="shared" si="2"/>
        <v>-2.07</v>
      </c>
      <c r="D140" s="2">
        <v>149.75</v>
      </c>
      <c r="E140" s="2">
        <v>154.25</v>
      </c>
      <c r="F140" s="4">
        <f t="shared" si="3"/>
        <v>4.5</v>
      </c>
      <c r="G140" s="13">
        <f t="shared" si="77"/>
        <v>1</v>
      </c>
      <c r="H140" s="4">
        <f t="shared" si="5"/>
        <v>0</v>
      </c>
      <c r="J140" s="2">
        <v>58.0</v>
      </c>
      <c r="K140" s="4">
        <f t="shared" si="6"/>
        <v>174</v>
      </c>
      <c r="L140" s="4">
        <f t="shared" si="7"/>
        <v>-1.95</v>
      </c>
      <c r="M140" s="4">
        <f>149.75+1/32</f>
        <v>149.78125</v>
      </c>
      <c r="N140" s="4">
        <f>154+3/16</f>
        <v>154.1875</v>
      </c>
      <c r="O140" s="4">
        <f t="shared" si="8"/>
        <v>4.40625</v>
      </c>
      <c r="P140" s="13">
        <f t="shared" si="9"/>
        <v>1</v>
      </c>
      <c r="Q140" s="4">
        <f t="shared" si="10"/>
        <v>0</v>
      </c>
      <c r="S140" s="2">
        <v>58.0</v>
      </c>
      <c r="T140" s="29">
        <f t="shared" si="11"/>
        <v>174</v>
      </c>
      <c r="U140" s="29">
        <f t="shared" si="12"/>
        <v>-2.01</v>
      </c>
      <c r="V140" s="2">
        <v>149.75</v>
      </c>
      <c r="W140" s="2">
        <v>154.25</v>
      </c>
      <c r="X140" s="4">
        <f t="shared" si="13"/>
        <v>4.5</v>
      </c>
      <c r="Y140" s="13">
        <f t="shared" si="14"/>
        <v>1</v>
      </c>
      <c r="AA140" s="2">
        <v>58.0</v>
      </c>
      <c r="AB140" s="29">
        <f t="shared" si="15"/>
        <v>174</v>
      </c>
      <c r="AC140" s="29">
        <f t="shared" si="16"/>
        <v>-2.01</v>
      </c>
      <c r="AF140" s="4">
        <f t="shared" si="17"/>
        <v>0</v>
      </c>
      <c r="AG140" s="13" t="str">
        <f t="shared" si="18"/>
        <v/>
      </c>
      <c r="AH140" s="4" t="str">
        <f t="shared" si="19"/>
        <v/>
      </c>
      <c r="AJ140" s="2">
        <v>58.0</v>
      </c>
      <c r="AK140" s="29">
        <f t="shared" si="20"/>
        <v>174</v>
      </c>
      <c r="AL140" s="29">
        <f t="shared" si="21"/>
        <v>-2.01</v>
      </c>
      <c r="AO140" s="4">
        <f t="shared" si="22"/>
        <v>0</v>
      </c>
      <c r="AP140" s="13" t="str">
        <f t="shared" si="23"/>
        <v/>
      </c>
      <c r="AQ140" s="4" t="str">
        <f t="shared" si="24"/>
        <v/>
      </c>
      <c r="AR140" s="13"/>
      <c r="AS140" s="2">
        <v>58.0</v>
      </c>
      <c r="AT140" s="29">
        <f t="shared" si="25"/>
        <v>174</v>
      </c>
      <c r="AU140" s="29">
        <f t="shared" si="26"/>
        <v>-2.07</v>
      </c>
      <c r="AX140" s="4">
        <f t="shared" si="27"/>
        <v>0</v>
      </c>
      <c r="AY140" s="13" t="str">
        <f t="shared" si="28"/>
        <v/>
      </c>
      <c r="AZ140" s="4" t="str">
        <f t="shared" si="29"/>
        <v/>
      </c>
      <c r="BA140" s="13"/>
      <c r="BB140" s="2">
        <v>58.0</v>
      </c>
      <c r="BC140" s="29">
        <f t="shared" si="30"/>
        <v>174</v>
      </c>
      <c r="BD140" s="29">
        <f t="shared" si="31"/>
        <v>-1.98</v>
      </c>
      <c r="BE140" s="2">
        <v>149.75</v>
      </c>
      <c r="BF140" s="2">
        <v>154.25</v>
      </c>
      <c r="BG140" s="4">
        <f t="shared" si="32"/>
        <v>4.5</v>
      </c>
      <c r="BH140" s="13">
        <f t="shared" si="33"/>
        <v>1</v>
      </c>
      <c r="BI140" s="4">
        <f t="shared" si="34"/>
        <v>0</v>
      </c>
      <c r="BJ140" s="13"/>
      <c r="BK140" s="2">
        <v>58.0</v>
      </c>
      <c r="BL140" s="29">
        <f t="shared" si="35"/>
        <v>174</v>
      </c>
      <c r="BM140" s="29">
        <f t="shared" si="36"/>
        <v>-2.01</v>
      </c>
      <c r="BN140" s="2">
        <v>149.75</v>
      </c>
      <c r="BO140" s="2">
        <v>154.25</v>
      </c>
      <c r="BP140" s="4">
        <f t="shared" si="37"/>
        <v>4.5</v>
      </c>
      <c r="BQ140" s="13">
        <f t="shared" si="38"/>
        <v>1</v>
      </c>
      <c r="BR140" s="4">
        <f t="shared" si="39"/>
        <v>0</v>
      </c>
      <c r="BS140" s="13"/>
      <c r="BT140" s="27">
        <v>58.0</v>
      </c>
      <c r="BU140" s="29">
        <f t="shared" si="40"/>
        <v>174</v>
      </c>
      <c r="BV140" s="29">
        <f t="shared" si="41"/>
        <v>-2.07</v>
      </c>
      <c r="BW140" s="46">
        <v>149.75</v>
      </c>
      <c r="BX140" s="46">
        <v>154.25</v>
      </c>
      <c r="BY140" s="27">
        <f t="shared" si="42"/>
        <v>4.5</v>
      </c>
      <c r="BZ140" s="25">
        <f t="shared" si="43"/>
        <v>1</v>
      </c>
      <c r="CA140" s="4">
        <f t="shared" si="44"/>
        <v>0</v>
      </c>
      <c r="CB140" s="25"/>
      <c r="CC140" s="25"/>
      <c r="CD140" s="29">
        <f t="shared" si="45"/>
        <v>0</v>
      </c>
      <c r="CE140" s="29">
        <f t="shared" si="46"/>
        <v>1.5</v>
      </c>
      <c r="CF140" s="25"/>
      <c r="CG140" s="25"/>
      <c r="CH140" s="25"/>
      <c r="CI140" s="25"/>
      <c r="CJ140" s="13"/>
      <c r="CK140" s="25"/>
    </row>
    <row r="141">
      <c r="A141" s="2">
        <v>58.5</v>
      </c>
      <c r="B141" s="4">
        <f t="shared" si="1"/>
        <v>175.5</v>
      </c>
      <c r="C141" s="4">
        <f t="shared" si="2"/>
        <v>-2.1</v>
      </c>
      <c r="F141" s="4">
        <f t="shared" si="3"/>
        <v>0</v>
      </c>
      <c r="G141" s="13" t="str">
        <f t="shared" si="77"/>
        <v/>
      </c>
      <c r="H141" s="4" t="str">
        <f t="shared" si="5"/>
        <v/>
      </c>
      <c r="J141" s="2">
        <v>58.5</v>
      </c>
      <c r="K141" s="4">
        <f t="shared" si="6"/>
        <v>175.5</v>
      </c>
      <c r="L141" s="4">
        <f t="shared" si="7"/>
        <v>-1.98</v>
      </c>
      <c r="O141" s="4">
        <f t="shared" si="8"/>
        <v>0</v>
      </c>
      <c r="P141" s="13" t="str">
        <f t="shared" si="9"/>
        <v/>
      </c>
      <c r="Q141" s="4" t="str">
        <f t="shared" si="10"/>
        <v/>
      </c>
      <c r="S141" s="2">
        <v>58.5</v>
      </c>
      <c r="T141" s="29">
        <f t="shared" si="11"/>
        <v>175.5</v>
      </c>
      <c r="U141" s="29">
        <f t="shared" si="12"/>
        <v>-2.04</v>
      </c>
      <c r="X141" s="4">
        <f t="shared" si="13"/>
        <v>0</v>
      </c>
      <c r="Y141" s="13" t="str">
        <f t="shared" si="14"/>
        <v/>
      </c>
      <c r="AA141" s="2">
        <v>58.5</v>
      </c>
      <c r="AB141" s="29">
        <f t="shared" si="15"/>
        <v>175.5</v>
      </c>
      <c r="AC141" s="29">
        <f t="shared" si="16"/>
        <v>-2.04</v>
      </c>
      <c r="AF141" s="4">
        <f t="shared" si="17"/>
        <v>0</v>
      </c>
      <c r="AG141" s="13" t="str">
        <f t="shared" si="18"/>
        <v/>
      </c>
      <c r="AH141" s="4" t="str">
        <f t="shared" si="19"/>
        <v/>
      </c>
      <c r="AJ141" s="2">
        <v>58.5</v>
      </c>
      <c r="AK141" s="29">
        <f t="shared" si="20"/>
        <v>175.5</v>
      </c>
      <c r="AL141" s="29">
        <f t="shared" si="21"/>
        <v>-2.04</v>
      </c>
      <c r="AO141" s="4">
        <f t="shared" si="22"/>
        <v>0</v>
      </c>
      <c r="AP141" s="13" t="str">
        <f t="shared" si="23"/>
        <v/>
      </c>
      <c r="AQ141" s="4" t="str">
        <f t="shared" si="24"/>
        <v/>
      </c>
      <c r="AR141" s="13"/>
      <c r="AS141" s="2">
        <v>58.5</v>
      </c>
      <c r="AT141" s="29">
        <f t="shared" si="25"/>
        <v>175.5</v>
      </c>
      <c r="AU141" s="29">
        <f t="shared" si="26"/>
        <v>-2.1</v>
      </c>
      <c r="AX141" s="4">
        <f t="shared" si="27"/>
        <v>0</v>
      </c>
      <c r="AY141" s="13" t="str">
        <f t="shared" si="28"/>
        <v/>
      </c>
      <c r="AZ141" s="4" t="str">
        <f t="shared" si="29"/>
        <v/>
      </c>
      <c r="BA141" s="13"/>
      <c r="BB141" s="2">
        <v>58.5</v>
      </c>
      <c r="BC141" s="29">
        <f t="shared" si="30"/>
        <v>175.5</v>
      </c>
      <c r="BD141" s="29">
        <f t="shared" si="31"/>
        <v>-2.01</v>
      </c>
      <c r="BG141" s="4">
        <f t="shared" si="32"/>
        <v>0</v>
      </c>
      <c r="BH141" s="13" t="str">
        <f t="shared" si="33"/>
        <v/>
      </c>
      <c r="BI141" s="4" t="str">
        <f t="shared" si="34"/>
        <v/>
      </c>
      <c r="BJ141" s="13"/>
      <c r="BK141" s="2">
        <v>58.5</v>
      </c>
      <c r="BL141" s="29">
        <f t="shared" si="35"/>
        <v>175.5</v>
      </c>
      <c r="BM141" s="29">
        <f t="shared" si="36"/>
        <v>-2.04</v>
      </c>
      <c r="BP141" s="4">
        <f t="shared" si="37"/>
        <v>0</v>
      </c>
      <c r="BQ141" s="13" t="str">
        <f t="shared" si="38"/>
        <v/>
      </c>
      <c r="BR141" s="4" t="str">
        <f t="shared" si="39"/>
        <v/>
      </c>
      <c r="BS141" s="13"/>
      <c r="BT141" s="27">
        <v>58.5</v>
      </c>
      <c r="BU141" s="29">
        <f t="shared" si="40"/>
        <v>175.5</v>
      </c>
      <c r="BV141" s="29">
        <f t="shared" si="41"/>
        <v>-2.1</v>
      </c>
      <c r="BW141" s="25"/>
      <c r="BX141" s="25"/>
      <c r="BY141" s="27">
        <f t="shared" si="42"/>
        <v>0</v>
      </c>
      <c r="BZ141" s="25" t="str">
        <f t="shared" si="43"/>
        <v/>
      </c>
      <c r="CA141" s="4" t="str">
        <f t="shared" si="44"/>
        <v/>
      </c>
      <c r="CB141" s="25"/>
      <c r="CC141" s="25"/>
      <c r="CD141" s="29">
        <f t="shared" si="45"/>
        <v>0</v>
      </c>
      <c r="CE141" s="29">
        <f t="shared" si="46"/>
        <v>1.5</v>
      </c>
      <c r="CF141" s="25"/>
      <c r="CG141" s="25"/>
      <c r="CH141" s="25"/>
      <c r="CI141" s="25"/>
      <c r="CJ141" s="13"/>
      <c r="CK141" s="25"/>
    </row>
    <row r="142">
      <c r="A142" s="2">
        <v>59.0</v>
      </c>
      <c r="B142" s="4">
        <f t="shared" si="1"/>
        <v>177</v>
      </c>
      <c r="C142" s="4">
        <f t="shared" si="2"/>
        <v>-2.13</v>
      </c>
      <c r="D142" s="2">
        <v>149.75</v>
      </c>
      <c r="E142" s="2">
        <v>154.25</v>
      </c>
      <c r="F142" s="4">
        <f t="shared" si="3"/>
        <v>4.5</v>
      </c>
      <c r="G142" s="13">
        <f t="shared" si="77"/>
        <v>1</v>
      </c>
      <c r="H142" s="4">
        <f t="shared" si="5"/>
        <v>0</v>
      </c>
      <c r="J142" s="2">
        <v>59.0</v>
      </c>
      <c r="K142" s="4">
        <f t="shared" si="6"/>
        <v>177</v>
      </c>
      <c r="L142" s="4">
        <f t="shared" si="7"/>
        <v>-2.01</v>
      </c>
      <c r="M142" s="4">
        <f>149.75+1/32</f>
        <v>149.78125</v>
      </c>
      <c r="N142" s="4">
        <f>154+3/16</f>
        <v>154.1875</v>
      </c>
      <c r="O142" s="4">
        <f t="shared" si="8"/>
        <v>4.40625</v>
      </c>
      <c r="P142" s="13">
        <f t="shared" si="9"/>
        <v>1</v>
      </c>
      <c r="Q142" s="4">
        <f t="shared" si="10"/>
        <v>0</v>
      </c>
      <c r="S142" s="2">
        <v>59.0</v>
      </c>
      <c r="T142" s="29">
        <f t="shared" si="11"/>
        <v>177</v>
      </c>
      <c r="U142" s="29">
        <f t="shared" si="12"/>
        <v>-2.07</v>
      </c>
      <c r="V142" s="2">
        <v>149.75</v>
      </c>
      <c r="W142" s="2">
        <v>154.25</v>
      </c>
      <c r="X142" s="4">
        <f t="shared" si="13"/>
        <v>4.5</v>
      </c>
      <c r="Y142" s="13">
        <f t="shared" si="14"/>
        <v>1</v>
      </c>
      <c r="AA142" s="2">
        <v>59.0</v>
      </c>
      <c r="AB142" s="29">
        <f t="shared" si="15"/>
        <v>177</v>
      </c>
      <c r="AC142" s="29">
        <f t="shared" si="16"/>
        <v>-2.07</v>
      </c>
      <c r="AF142" s="4">
        <f t="shared" si="17"/>
        <v>0</v>
      </c>
      <c r="AG142" s="13" t="str">
        <f t="shared" si="18"/>
        <v/>
      </c>
      <c r="AH142" s="4" t="str">
        <f t="shared" si="19"/>
        <v/>
      </c>
      <c r="AJ142" s="2">
        <v>59.0</v>
      </c>
      <c r="AK142" s="29">
        <f t="shared" si="20"/>
        <v>177</v>
      </c>
      <c r="AL142" s="29">
        <f t="shared" si="21"/>
        <v>-2.07</v>
      </c>
      <c r="AO142" s="4">
        <f t="shared" si="22"/>
        <v>0</v>
      </c>
      <c r="AP142" s="13" t="str">
        <f t="shared" si="23"/>
        <v/>
      </c>
      <c r="AQ142" s="4" t="str">
        <f t="shared" si="24"/>
        <v/>
      </c>
      <c r="AR142" s="13"/>
      <c r="AS142" s="2">
        <v>59.0</v>
      </c>
      <c r="AT142" s="29">
        <f t="shared" si="25"/>
        <v>177</v>
      </c>
      <c r="AU142" s="29">
        <f t="shared" si="26"/>
        <v>-2.13</v>
      </c>
      <c r="AX142" s="4">
        <f t="shared" si="27"/>
        <v>0</v>
      </c>
      <c r="AY142" s="13" t="str">
        <f t="shared" si="28"/>
        <v/>
      </c>
      <c r="AZ142" s="4" t="str">
        <f t="shared" si="29"/>
        <v/>
      </c>
      <c r="BA142" s="13"/>
      <c r="BB142" s="2">
        <v>59.0</v>
      </c>
      <c r="BC142" s="29">
        <f t="shared" si="30"/>
        <v>177</v>
      </c>
      <c r="BD142" s="29">
        <f t="shared" si="31"/>
        <v>-2.04</v>
      </c>
      <c r="BE142" s="2">
        <v>149.75</v>
      </c>
      <c r="BF142" s="2">
        <v>154.25</v>
      </c>
      <c r="BG142" s="4">
        <f t="shared" si="32"/>
        <v>4.5</v>
      </c>
      <c r="BH142" s="13">
        <f t="shared" si="33"/>
        <v>1</v>
      </c>
      <c r="BI142" s="4">
        <f t="shared" si="34"/>
        <v>0</v>
      </c>
      <c r="BJ142" s="13"/>
      <c r="BK142" s="2">
        <v>59.0</v>
      </c>
      <c r="BL142" s="29">
        <f t="shared" si="35"/>
        <v>177</v>
      </c>
      <c r="BM142" s="29">
        <f t="shared" si="36"/>
        <v>-2.07</v>
      </c>
      <c r="BN142" s="2">
        <v>149.75</v>
      </c>
      <c r="BO142" s="2">
        <v>154.25</v>
      </c>
      <c r="BP142" s="4">
        <f t="shared" si="37"/>
        <v>4.5</v>
      </c>
      <c r="BQ142" s="13">
        <f t="shared" si="38"/>
        <v>1</v>
      </c>
      <c r="BR142" s="4">
        <f t="shared" si="39"/>
        <v>0</v>
      </c>
      <c r="BS142" s="13"/>
      <c r="BT142" s="27">
        <v>59.0</v>
      </c>
      <c r="BU142" s="29">
        <f t="shared" si="40"/>
        <v>177</v>
      </c>
      <c r="BV142" s="29">
        <f t="shared" si="41"/>
        <v>-2.13</v>
      </c>
      <c r="BW142" s="46">
        <v>149.75</v>
      </c>
      <c r="BX142" s="46">
        <v>154.25</v>
      </c>
      <c r="BY142" s="27">
        <f t="shared" si="42"/>
        <v>4.5</v>
      </c>
      <c r="BZ142" s="25">
        <f t="shared" si="43"/>
        <v>1</v>
      </c>
      <c r="CA142" s="4">
        <f t="shared" si="44"/>
        <v>0</v>
      </c>
      <c r="CB142" s="25"/>
      <c r="CC142" s="25"/>
      <c r="CD142" s="29">
        <f t="shared" si="45"/>
        <v>0</v>
      </c>
      <c r="CE142" s="29">
        <f t="shared" si="46"/>
        <v>1.5</v>
      </c>
      <c r="CF142" s="25"/>
      <c r="CG142" s="25"/>
      <c r="CH142" s="25"/>
      <c r="CI142" s="25"/>
      <c r="CJ142" s="13"/>
      <c r="CK142" s="25"/>
    </row>
    <row r="143">
      <c r="A143" s="2">
        <v>59.5</v>
      </c>
      <c r="B143" s="4">
        <f t="shared" si="1"/>
        <v>178.5</v>
      </c>
      <c r="C143" s="4">
        <f t="shared" si="2"/>
        <v>-2.16</v>
      </c>
      <c r="F143" s="4">
        <f t="shared" si="3"/>
        <v>0</v>
      </c>
      <c r="G143" s="13" t="str">
        <f t="shared" si="77"/>
        <v/>
      </c>
      <c r="H143" s="4" t="str">
        <f t="shared" si="5"/>
        <v/>
      </c>
      <c r="J143" s="2">
        <v>59.5</v>
      </c>
      <c r="K143" s="4">
        <f t="shared" si="6"/>
        <v>178.5</v>
      </c>
      <c r="L143" s="4">
        <f t="shared" si="7"/>
        <v>-2.04</v>
      </c>
      <c r="O143" s="4">
        <f t="shared" si="8"/>
        <v>0</v>
      </c>
      <c r="P143" s="13" t="str">
        <f t="shared" si="9"/>
        <v/>
      </c>
      <c r="Q143" s="4" t="str">
        <f t="shared" si="10"/>
        <v/>
      </c>
      <c r="S143" s="2">
        <v>59.5</v>
      </c>
      <c r="T143" s="29">
        <f t="shared" si="11"/>
        <v>178.5</v>
      </c>
      <c r="U143" s="29">
        <f t="shared" si="12"/>
        <v>-2.1</v>
      </c>
      <c r="X143" s="4">
        <f t="shared" si="13"/>
        <v>0</v>
      </c>
      <c r="Y143" s="13" t="str">
        <f t="shared" si="14"/>
        <v/>
      </c>
      <c r="AA143" s="2">
        <v>59.5</v>
      </c>
      <c r="AB143" s="29">
        <f t="shared" si="15"/>
        <v>178.5</v>
      </c>
      <c r="AC143" s="29">
        <f t="shared" si="16"/>
        <v>-2.1</v>
      </c>
      <c r="AF143" s="4">
        <f t="shared" si="17"/>
        <v>0</v>
      </c>
      <c r="AG143" s="13" t="str">
        <f t="shared" si="18"/>
        <v/>
      </c>
      <c r="AH143" s="4" t="str">
        <f t="shared" si="19"/>
        <v/>
      </c>
      <c r="AJ143" s="2">
        <v>59.5</v>
      </c>
      <c r="AK143" s="29">
        <f t="shared" si="20"/>
        <v>178.5</v>
      </c>
      <c r="AL143" s="29">
        <f t="shared" si="21"/>
        <v>-2.1</v>
      </c>
      <c r="AO143" s="4">
        <f t="shared" si="22"/>
        <v>0</v>
      </c>
      <c r="AP143" s="13" t="str">
        <f t="shared" si="23"/>
        <v/>
      </c>
      <c r="AQ143" s="4" t="str">
        <f t="shared" si="24"/>
        <v/>
      </c>
      <c r="AR143" s="13"/>
      <c r="AS143" s="2">
        <v>59.5</v>
      </c>
      <c r="AT143" s="29">
        <f t="shared" si="25"/>
        <v>178.5</v>
      </c>
      <c r="AU143" s="29">
        <f t="shared" si="26"/>
        <v>-2.16</v>
      </c>
      <c r="AX143" s="4">
        <f t="shared" si="27"/>
        <v>0</v>
      </c>
      <c r="AY143" s="13" t="str">
        <f t="shared" si="28"/>
        <v/>
      </c>
      <c r="AZ143" s="4" t="str">
        <f t="shared" si="29"/>
        <v/>
      </c>
      <c r="BA143" s="13"/>
      <c r="BB143" s="2">
        <v>59.5</v>
      </c>
      <c r="BC143" s="29">
        <f t="shared" si="30"/>
        <v>178.5</v>
      </c>
      <c r="BD143" s="29">
        <f t="shared" si="31"/>
        <v>-2.07</v>
      </c>
      <c r="BG143" s="4">
        <f t="shared" si="32"/>
        <v>0</v>
      </c>
      <c r="BH143" s="13" t="str">
        <f t="shared" si="33"/>
        <v/>
      </c>
      <c r="BI143" s="4" t="str">
        <f t="shared" si="34"/>
        <v/>
      </c>
      <c r="BJ143" s="13"/>
      <c r="BK143" s="2">
        <v>59.5</v>
      </c>
      <c r="BL143" s="29">
        <f t="shared" si="35"/>
        <v>178.5</v>
      </c>
      <c r="BM143" s="29">
        <f t="shared" si="36"/>
        <v>-2.1</v>
      </c>
      <c r="BP143" s="4">
        <f t="shared" si="37"/>
        <v>0</v>
      </c>
      <c r="BQ143" s="13" t="str">
        <f t="shared" si="38"/>
        <v/>
      </c>
      <c r="BR143" s="4" t="str">
        <f t="shared" si="39"/>
        <v/>
      </c>
      <c r="BS143" s="13"/>
      <c r="BT143" s="27">
        <v>59.5</v>
      </c>
      <c r="BU143" s="29">
        <f t="shared" si="40"/>
        <v>178.5</v>
      </c>
      <c r="BV143" s="29">
        <f t="shared" si="41"/>
        <v>-2.16</v>
      </c>
      <c r="BW143" s="25"/>
      <c r="BX143" s="25"/>
      <c r="BY143" s="27">
        <f t="shared" si="42"/>
        <v>0</v>
      </c>
      <c r="BZ143" s="25" t="str">
        <f t="shared" si="43"/>
        <v/>
      </c>
      <c r="CA143" s="4" t="str">
        <f t="shared" si="44"/>
        <v/>
      </c>
      <c r="CB143" s="25"/>
      <c r="CC143" s="25"/>
      <c r="CD143" s="29">
        <f t="shared" si="45"/>
        <v>0</v>
      </c>
      <c r="CE143" s="29">
        <f t="shared" si="46"/>
        <v>1.5</v>
      </c>
      <c r="CF143" s="25"/>
      <c r="CG143" s="25"/>
      <c r="CH143" s="25"/>
      <c r="CI143" s="25"/>
      <c r="CJ143" s="13"/>
      <c r="CK143" s="25"/>
    </row>
    <row r="144">
      <c r="A144" s="2">
        <v>60.0</v>
      </c>
      <c r="B144" s="4">
        <f t="shared" si="1"/>
        <v>180</v>
      </c>
      <c r="C144" s="4">
        <f t="shared" si="2"/>
        <v>-2.19</v>
      </c>
      <c r="D144" s="2">
        <v>149.75</v>
      </c>
      <c r="E144" s="2">
        <v>154.25</v>
      </c>
      <c r="F144" s="4">
        <f t="shared" si="3"/>
        <v>4.5</v>
      </c>
      <c r="G144" s="13">
        <f t="shared" si="77"/>
        <v>1</v>
      </c>
      <c r="H144" s="4">
        <f t="shared" si="5"/>
        <v>0</v>
      </c>
      <c r="J144" s="2">
        <v>60.0</v>
      </c>
      <c r="K144" s="4">
        <f t="shared" si="6"/>
        <v>180</v>
      </c>
      <c r="L144" s="4">
        <f t="shared" si="7"/>
        <v>-2.07</v>
      </c>
      <c r="M144" s="4">
        <f>149.75+1/32</f>
        <v>149.78125</v>
      </c>
      <c r="N144" s="4">
        <f>154+3/16</f>
        <v>154.1875</v>
      </c>
      <c r="O144" s="4">
        <f t="shared" si="8"/>
        <v>4.40625</v>
      </c>
      <c r="P144" s="13">
        <f t="shared" si="9"/>
        <v>1</v>
      </c>
      <c r="Q144" s="4">
        <f t="shared" si="10"/>
        <v>0</v>
      </c>
      <c r="S144" s="2">
        <v>60.0</v>
      </c>
      <c r="T144" s="29">
        <f t="shared" si="11"/>
        <v>180</v>
      </c>
      <c r="U144" s="29">
        <f t="shared" si="12"/>
        <v>-2.13</v>
      </c>
      <c r="V144" s="2">
        <v>149.75</v>
      </c>
      <c r="W144" s="2">
        <v>154.25</v>
      </c>
      <c r="X144" s="4">
        <f t="shared" si="13"/>
        <v>4.5</v>
      </c>
      <c r="Y144" s="13">
        <f t="shared" si="14"/>
        <v>1</v>
      </c>
      <c r="AA144" s="2">
        <v>60.0</v>
      </c>
      <c r="AB144" s="29">
        <f t="shared" si="15"/>
        <v>180</v>
      </c>
      <c r="AC144" s="29">
        <f t="shared" si="16"/>
        <v>-2.13</v>
      </c>
      <c r="AF144" s="4">
        <f t="shared" si="17"/>
        <v>0</v>
      </c>
      <c r="AG144" s="13" t="str">
        <f t="shared" si="18"/>
        <v/>
      </c>
      <c r="AH144" s="4" t="str">
        <f t="shared" si="19"/>
        <v/>
      </c>
      <c r="AJ144" s="2">
        <v>60.0</v>
      </c>
      <c r="AK144" s="29">
        <f t="shared" si="20"/>
        <v>180</v>
      </c>
      <c r="AL144" s="29">
        <f t="shared" si="21"/>
        <v>-2.13</v>
      </c>
      <c r="AO144" s="4">
        <f t="shared" si="22"/>
        <v>0</v>
      </c>
      <c r="AP144" s="13" t="str">
        <f t="shared" si="23"/>
        <v/>
      </c>
      <c r="AQ144" s="4" t="str">
        <f t="shared" si="24"/>
        <v/>
      </c>
      <c r="AR144" s="13"/>
      <c r="AS144" s="2">
        <v>60.0</v>
      </c>
      <c r="AT144" s="29">
        <f t="shared" si="25"/>
        <v>180</v>
      </c>
      <c r="AU144" s="29">
        <f t="shared" si="26"/>
        <v>-2.19</v>
      </c>
      <c r="AX144" s="4">
        <f t="shared" si="27"/>
        <v>0</v>
      </c>
      <c r="AY144" s="13" t="str">
        <f t="shared" si="28"/>
        <v/>
      </c>
      <c r="AZ144" s="4" t="str">
        <f t="shared" si="29"/>
        <v/>
      </c>
      <c r="BA144" s="13"/>
      <c r="BB144" s="2">
        <v>60.0</v>
      </c>
      <c r="BC144" s="29">
        <f t="shared" si="30"/>
        <v>180</v>
      </c>
      <c r="BD144" s="29">
        <f t="shared" si="31"/>
        <v>-2.1</v>
      </c>
      <c r="BE144" s="2">
        <v>149.75</v>
      </c>
      <c r="BF144" s="2">
        <v>154.25</v>
      </c>
      <c r="BG144" s="4">
        <f t="shared" si="32"/>
        <v>4.5</v>
      </c>
      <c r="BH144" s="13">
        <f t="shared" si="33"/>
        <v>1</v>
      </c>
      <c r="BI144" s="4">
        <f t="shared" si="34"/>
        <v>0</v>
      </c>
      <c r="BJ144" s="13"/>
      <c r="BK144" s="2">
        <v>60.0</v>
      </c>
      <c r="BL144" s="29">
        <f t="shared" si="35"/>
        <v>180</v>
      </c>
      <c r="BM144" s="29">
        <f t="shared" si="36"/>
        <v>-2.13</v>
      </c>
      <c r="BN144" s="2">
        <v>149.75</v>
      </c>
      <c r="BO144" s="2">
        <v>154.25</v>
      </c>
      <c r="BP144" s="4">
        <f t="shared" si="37"/>
        <v>4.5</v>
      </c>
      <c r="BQ144" s="13">
        <f t="shared" si="38"/>
        <v>1</v>
      </c>
      <c r="BR144" s="4">
        <f t="shared" si="39"/>
        <v>0</v>
      </c>
      <c r="BS144" s="13"/>
      <c r="BT144" s="27">
        <v>60.0</v>
      </c>
      <c r="BU144" s="29">
        <f t="shared" si="40"/>
        <v>180</v>
      </c>
      <c r="BV144" s="29">
        <f t="shared" si="41"/>
        <v>-2.19</v>
      </c>
      <c r="BW144" s="46">
        <v>149.75</v>
      </c>
      <c r="BX144" s="46">
        <v>154.25</v>
      </c>
      <c r="BY144" s="27">
        <f t="shared" si="42"/>
        <v>4.5</v>
      </c>
      <c r="BZ144" s="25">
        <f t="shared" si="43"/>
        <v>1</v>
      </c>
      <c r="CA144" s="4">
        <f t="shared" si="44"/>
        <v>0</v>
      </c>
      <c r="CB144" s="25"/>
      <c r="CC144" s="25"/>
      <c r="CD144" s="29">
        <f t="shared" si="45"/>
        <v>0</v>
      </c>
      <c r="CE144" s="29">
        <f t="shared" si="46"/>
        <v>1.5</v>
      </c>
      <c r="CF144" s="25"/>
      <c r="CG144" s="25"/>
      <c r="CH144" s="25"/>
      <c r="CI144" s="25"/>
      <c r="CJ144" s="13"/>
      <c r="CK144" s="25"/>
    </row>
    <row r="145">
      <c r="H145" s="4">
        <f t="shared" si="5"/>
        <v>0</v>
      </c>
      <c r="Q145" s="4">
        <f t="shared" si="10"/>
        <v>0</v>
      </c>
      <c r="AH145" s="4">
        <f t="shared" si="19"/>
        <v>0</v>
      </c>
      <c r="AQ145" s="4">
        <f t="shared" si="24"/>
        <v>0</v>
      </c>
      <c r="AZ145" s="4">
        <f t="shared" si="29"/>
        <v>0</v>
      </c>
      <c r="BI145" s="4">
        <f t="shared" si="34"/>
        <v>0</v>
      </c>
      <c r="BR145" s="4">
        <f t="shared" si="39"/>
        <v>0</v>
      </c>
      <c r="CA145" s="4">
        <f t="shared" si="44"/>
        <v>0</v>
      </c>
    </row>
    <row r="146">
      <c r="H146" s="4">
        <f t="shared" si="5"/>
        <v>0</v>
      </c>
      <c r="Q146" s="4">
        <f t="shared" si="10"/>
        <v>0</v>
      </c>
      <c r="AH146" s="4">
        <f t="shared" si="19"/>
        <v>0</v>
      </c>
      <c r="AQ146" s="4">
        <f t="shared" si="24"/>
        <v>0</v>
      </c>
      <c r="AZ146" s="4">
        <f t="shared" si="29"/>
        <v>0</v>
      </c>
      <c r="BI146" s="4">
        <f t="shared" si="34"/>
        <v>0</v>
      </c>
      <c r="BR146" s="4">
        <f t="shared" si="39"/>
        <v>0</v>
      </c>
      <c r="CA146" s="4">
        <f t="shared" si="44"/>
        <v>0</v>
      </c>
    </row>
    <row r="147">
      <c r="H147" s="4">
        <f t="shared" si="5"/>
        <v>0</v>
      </c>
      <c r="Q147" s="4">
        <f t="shared" si="10"/>
        <v>0</v>
      </c>
      <c r="AH147" s="4">
        <f t="shared" si="19"/>
        <v>0</v>
      </c>
      <c r="AQ147" s="4">
        <f t="shared" si="24"/>
        <v>0</v>
      </c>
      <c r="AZ147" s="4">
        <f t="shared" si="29"/>
        <v>0</v>
      </c>
      <c r="BI147" s="4">
        <f t="shared" si="34"/>
        <v>0</v>
      </c>
      <c r="BR147" s="4">
        <f t="shared" si="39"/>
        <v>0</v>
      </c>
      <c r="CA147" s="4">
        <f t="shared" si="44"/>
        <v>0</v>
      </c>
    </row>
    <row r="148">
      <c r="H148" s="4">
        <f t="shared" si="5"/>
        <v>0</v>
      </c>
      <c r="Q148" s="4">
        <f t="shared" si="10"/>
        <v>0</v>
      </c>
      <c r="AH148" s="4">
        <f t="shared" si="19"/>
        <v>0</v>
      </c>
      <c r="AQ148" s="4">
        <f t="shared" si="24"/>
        <v>0</v>
      </c>
      <c r="AZ148" s="4">
        <f t="shared" si="29"/>
        <v>0</v>
      </c>
      <c r="BI148" s="4">
        <f t="shared" si="34"/>
        <v>0</v>
      </c>
      <c r="BR148" s="4">
        <f t="shared" si="39"/>
        <v>0</v>
      </c>
      <c r="CA148" s="4">
        <f t="shared" si="44"/>
        <v>0</v>
      </c>
    </row>
    <row r="149">
      <c r="H149" s="4">
        <f t="shared" si="5"/>
        <v>0</v>
      </c>
      <c r="Q149" s="4">
        <f t="shared" si="10"/>
        <v>0</v>
      </c>
      <c r="AH149" s="4">
        <f t="shared" si="19"/>
        <v>0</v>
      </c>
      <c r="AQ149" s="4">
        <f t="shared" si="24"/>
        <v>0</v>
      </c>
      <c r="AZ149" s="4">
        <f t="shared" si="29"/>
        <v>0</v>
      </c>
      <c r="BI149" s="4">
        <f t="shared" si="34"/>
        <v>0</v>
      </c>
      <c r="BR149" s="4">
        <f t="shared" si="39"/>
        <v>0</v>
      </c>
      <c r="CA149" s="4">
        <f t="shared" si="44"/>
        <v>0</v>
      </c>
    </row>
    <row r="150">
      <c r="H150" s="4">
        <f t="shared" si="5"/>
        <v>0</v>
      </c>
      <c r="Q150" s="4">
        <f t="shared" si="10"/>
        <v>0</v>
      </c>
      <c r="AH150" s="4">
        <f t="shared" si="19"/>
        <v>0</v>
      </c>
      <c r="AQ150" s="4">
        <f t="shared" si="24"/>
        <v>0</v>
      </c>
      <c r="AZ150" s="4">
        <f t="shared" si="29"/>
        <v>0</v>
      </c>
      <c r="BI150" s="4">
        <f t="shared" si="34"/>
        <v>0</v>
      </c>
      <c r="BR150" s="4">
        <f t="shared" si="39"/>
        <v>0</v>
      </c>
      <c r="CA150" s="4">
        <f t="shared" si="44"/>
        <v>0</v>
      </c>
    </row>
    <row r="151">
      <c r="H151" s="4">
        <f t="shared" si="5"/>
        <v>0</v>
      </c>
      <c r="Q151" s="4">
        <f t="shared" si="10"/>
        <v>0</v>
      </c>
      <c r="AH151" s="4">
        <f t="shared" si="19"/>
        <v>0</v>
      </c>
      <c r="AQ151" s="4">
        <f t="shared" si="24"/>
        <v>0</v>
      </c>
      <c r="AZ151" s="4">
        <f t="shared" si="29"/>
        <v>0</v>
      </c>
      <c r="BI151" s="4">
        <f t="shared" si="34"/>
        <v>0</v>
      </c>
      <c r="BR151" s="4">
        <f t="shared" si="39"/>
        <v>0</v>
      </c>
      <c r="CA151" s="4">
        <f t="shared" si="44"/>
        <v>0</v>
      </c>
    </row>
    <row r="152">
      <c r="H152" s="4">
        <f t="shared" si="5"/>
        <v>0</v>
      </c>
      <c r="Q152" s="4">
        <f t="shared" si="10"/>
        <v>0</v>
      </c>
      <c r="AH152" s="4">
        <f t="shared" si="19"/>
        <v>0</v>
      </c>
      <c r="AQ152" s="4">
        <f t="shared" si="24"/>
        <v>0</v>
      </c>
      <c r="AZ152" s="4">
        <f t="shared" si="29"/>
        <v>0</v>
      </c>
      <c r="BI152" s="4">
        <f t="shared" si="34"/>
        <v>0</v>
      </c>
      <c r="BR152" s="4">
        <f t="shared" si="39"/>
        <v>0</v>
      </c>
      <c r="CA152" s="4">
        <f t="shared" si="44"/>
        <v>0</v>
      </c>
    </row>
    <row r="153">
      <c r="H153" s="4">
        <f t="shared" si="5"/>
        <v>0</v>
      </c>
      <c r="Q153" s="4">
        <f t="shared" si="10"/>
        <v>0</v>
      </c>
      <c r="AH153" s="4">
        <f t="shared" si="19"/>
        <v>0</v>
      </c>
      <c r="AQ153" s="4">
        <f t="shared" si="24"/>
        <v>0</v>
      </c>
      <c r="AZ153" s="4">
        <f t="shared" si="29"/>
        <v>0</v>
      </c>
      <c r="BI153" s="4">
        <f t="shared" si="34"/>
        <v>0</v>
      </c>
      <c r="BR153" s="4">
        <f t="shared" si="39"/>
        <v>0</v>
      </c>
      <c r="CA153" s="4">
        <f t="shared" si="44"/>
        <v>0</v>
      </c>
    </row>
    <row r="154">
      <c r="H154" s="4">
        <f t="shared" si="5"/>
        <v>0</v>
      </c>
      <c r="Q154" s="4">
        <f t="shared" si="10"/>
        <v>0</v>
      </c>
      <c r="AH154" s="4">
        <f t="shared" si="19"/>
        <v>0</v>
      </c>
      <c r="AQ154" s="4">
        <f t="shared" si="24"/>
        <v>0</v>
      </c>
      <c r="AZ154" s="4">
        <f t="shared" si="29"/>
        <v>0</v>
      </c>
      <c r="BI154" s="4">
        <f t="shared" si="34"/>
        <v>0</v>
      </c>
      <c r="BR154" s="4">
        <f t="shared" si="39"/>
        <v>0</v>
      </c>
      <c r="CA154" s="4">
        <f t="shared" si="44"/>
        <v>0</v>
      </c>
    </row>
    <row r="155">
      <c r="H155" s="4">
        <f t="shared" si="5"/>
        <v>0</v>
      </c>
      <c r="Q155" s="4">
        <f t="shared" si="10"/>
        <v>0</v>
      </c>
      <c r="AH155" s="4">
        <f t="shared" si="19"/>
        <v>0</v>
      </c>
      <c r="AQ155" s="4">
        <f t="shared" si="24"/>
        <v>0</v>
      </c>
      <c r="AZ155" s="4">
        <f t="shared" si="29"/>
        <v>0</v>
      </c>
      <c r="BI155" s="4">
        <f t="shared" si="34"/>
        <v>0</v>
      </c>
      <c r="BR155" s="4">
        <f t="shared" si="39"/>
        <v>0</v>
      </c>
      <c r="CA155" s="4">
        <f t="shared" si="44"/>
        <v>0</v>
      </c>
    </row>
    <row r="156">
      <c r="H156" s="4">
        <f t="shared" si="5"/>
        <v>0</v>
      </c>
      <c r="Q156" s="4">
        <f t="shared" si="10"/>
        <v>0</v>
      </c>
      <c r="AH156" s="4">
        <f t="shared" si="19"/>
        <v>0</v>
      </c>
      <c r="AQ156" s="4">
        <f t="shared" si="24"/>
        <v>0</v>
      </c>
      <c r="AZ156" s="4">
        <f t="shared" si="29"/>
        <v>0</v>
      </c>
      <c r="BI156" s="4">
        <f t="shared" si="34"/>
        <v>0</v>
      </c>
      <c r="BR156" s="4">
        <f t="shared" si="39"/>
        <v>0</v>
      </c>
      <c r="CA156" s="4">
        <f t="shared" si="44"/>
        <v>0</v>
      </c>
    </row>
    <row r="157">
      <c r="H157" s="4">
        <f t="shared" si="5"/>
        <v>0</v>
      </c>
      <c r="Q157" s="4">
        <f t="shared" si="10"/>
        <v>0</v>
      </c>
      <c r="AH157" s="4">
        <f t="shared" si="19"/>
        <v>0</v>
      </c>
      <c r="AQ157" s="4">
        <f t="shared" si="24"/>
        <v>0</v>
      </c>
      <c r="AZ157" s="4">
        <f t="shared" si="29"/>
        <v>0</v>
      </c>
      <c r="BI157" s="4">
        <f t="shared" si="34"/>
        <v>0</v>
      </c>
      <c r="BR157" s="4">
        <f t="shared" si="39"/>
        <v>0</v>
      </c>
      <c r="CA157" s="4">
        <f t="shared" si="44"/>
        <v>0</v>
      </c>
    </row>
    <row r="158">
      <c r="H158" s="4">
        <f t="shared" si="5"/>
        <v>0</v>
      </c>
      <c r="Q158" s="4">
        <f t="shared" si="10"/>
        <v>0</v>
      </c>
      <c r="AH158" s="4">
        <f t="shared" si="19"/>
        <v>0</v>
      </c>
      <c r="AQ158" s="4">
        <f t="shared" si="24"/>
        <v>0</v>
      </c>
      <c r="AZ158" s="4">
        <f t="shared" si="29"/>
        <v>0</v>
      </c>
      <c r="BI158" s="4">
        <f t="shared" si="34"/>
        <v>0</v>
      </c>
      <c r="BR158" s="4">
        <f t="shared" si="39"/>
        <v>0</v>
      </c>
      <c r="CA158" s="4">
        <f t="shared" si="44"/>
        <v>0</v>
      </c>
    </row>
    <row r="159">
      <c r="H159" s="4">
        <f t="shared" si="5"/>
        <v>0</v>
      </c>
      <c r="Q159" s="4">
        <f t="shared" si="10"/>
        <v>0</v>
      </c>
      <c r="AH159" s="4">
        <f t="shared" si="19"/>
        <v>0</v>
      </c>
      <c r="AQ159" s="4">
        <f t="shared" si="24"/>
        <v>0</v>
      </c>
      <c r="AZ159" s="4">
        <f t="shared" si="29"/>
        <v>0</v>
      </c>
      <c r="BI159" s="4">
        <f t="shared" si="34"/>
        <v>0</v>
      </c>
      <c r="BR159" s="4">
        <f t="shared" si="39"/>
        <v>0</v>
      </c>
      <c r="CA159" s="4">
        <f t="shared" si="44"/>
        <v>0</v>
      </c>
    </row>
    <row r="160">
      <c r="H160" s="4">
        <f t="shared" si="5"/>
        <v>0</v>
      </c>
      <c r="Q160" s="4">
        <f t="shared" si="10"/>
        <v>0</v>
      </c>
      <c r="AH160" s="4">
        <f t="shared" si="19"/>
        <v>0</v>
      </c>
      <c r="AQ160" s="4">
        <f t="shared" si="24"/>
        <v>0</v>
      </c>
      <c r="AZ160" s="4">
        <f t="shared" si="29"/>
        <v>0</v>
      </c>
      <c r="BI160" s="4">
        <f t="shared" si="34"/>
        <v>0</v>
      </c>
      <c r="BR160" s="4">
        <f t="shared" si="39"/>
        <v>0</v>
      </c>
      <c r="CA160" s="4">
        <f t="shared" si="44"/>
        <v>0</v>
      </c>
    </row>
    <row r="161">
      <c r="H161" s="4">
        <f t="shared" si="5"/>
        <v>0</v>
      </c>
      <c r="Q161" s="4">
        <f t="shared" si="10"/>
        <v>0</v>
      </c>
      <c r="AH161" s="4">
        <f t="shared" si="19"/>
        <v>0</v>
      </c>
      <c r="AQ161" s="4">
        <f t="shared" si="24"/>
        <v>0</v>
      </c>
      <c r="AZ161" s="4">
        <f t="shared" si="29"/>
        <v>0</v>
      </c>
      <c r="BI161" s="4">
        <f t="shared" si="34"/>
        <v>0</v>
      </c>
      <c r="BR161" s="4">
        <f t="shared" si="39"/>
        <v>0</v>
      </c>
      <c r="CA161" s="4">
        <f t="shared" si="44"/>
        <v>0</v>
      </c>
    </row>
    <row r="162">
      <c r="H162" s="4">
        <f t="shared" si="5"/>
        <v>0</v>
      </c>
      <c r="Q162" s="4">
        <f t="shared" si="10"/>
        <v>0</v>
      </c>
      <c r="AH162" s="4">
        <f t="shared" si="19"/>
        <v>0</v>
      </c>
      <c r="AQ162" s="4">
        <f t="shared" si="24"/>
        <v>0</v>
      </c>
      <c r="AZ162" s="4">
        <f t="shared" si="29"/>
        <v>0</v>
      </c>
      <c r="BI162" s="4">
        <f t="shared" si="34"/>
        <v>0</v>
      </c>
      <c r="BR162" s="4">
        <f t="shared" si="39"/>
        <v>0</v>
      </c>
      <c r="CA162" s="4">
        <f t="shared" si="44"/>
        <v>0</v>
      </c>
    </row>
    <row r="163">
      <c r="H163" s="4">
        <f t="shared" si="5"/>
        <v>0</v>
      </c>
      <c r="Q163" s="4">
        <f t="shared" si="10"/>
        <v>0</v>
      </c>
      <c r="AH163" s="4">
        <f t="shared" si="19"/>
        <v>0</v>
      </c>
      <c r="AQ163" s="4">
        <f t="shared" si="24"/>
        <v>0</v>
      </c>
      <c r="AZ163" s="4">
        <f t="shared" si="29"/>
        <v>0</v>
      </c>
      <c r="BI163" s="4">
        <f t="shared" si="34"/>
        <v>0</v>
      </c>
      <c r="BR163" s="4">
        <f t="shared" si="39"/>
        <v>0</v>
      </c>
      <c r="CA163" s="4">
        <f t="shared" si="44"/>
        <v>0</v>
      </c>
    </row>
    <row r="164">
      <c r="H164" s="4">
        <f t="shared" si="5"/>
        <v>0</v>
      </c>
      <c r="Q164" s="4">
        <f t="shared" si="10"/>
        <v>0</v>
      </c>
      <c r="AH164" s="4">
        <f t="shared" si="19"/>
        <v>0</v>
      </c>
      <c r="AQ164" s="4">
        <f t="shared" si="24"/>
        <v>0</v>
      </c>
      <c r="AZ164" s="4">
        <f t="shared" si="29"/>
        <v>0</v>
      </c>
      <c r="BI164" s="4">
        <f t="shared" si="34"/>
        <v>0</v>
      </c>
      <c r="BR164" s="4">
        <f t="shared" si="39"/>
        <v>0</v>
      </c>
      <c r="CA164" s="4">
        <f t="shared" si="44"/>
        <v>0</v>
      </c>
    </row>
    <row r="165">
      <c r="H165" s="4">
        <f t="shared" si="5"/>
        <v>0</v>
      </c>
      <c r="Q165" s="4">
        <f t="shared" si="10"/>
        <v>0</v>
      </c>
      <c r="AH165" s="4">
        <f t="shared" si="19"/>
        <v>0</v>
      </c>
      <c r="AQ165" s="4">
        <f t="shared" si="24"/>
        <v>0</v>
      </c>
      <c r="AZ165" s="4">
        <f t="shared" si="29"/>
        <v>0</v>
      </c>
      <c r="BI165" s="4">
        <f t="shared" si="34"/>
        <v>0</v>
      </c>
      <c r="BR165" s="4">
        <f t="shared" si="39"/>
        <v>0</v>
      </c>
      <c r="CA165" s="4">
        <f t="shared" si="44"/>
        <v>0</v>
      </c>
    </row>
    <row r="166">
      <c r="H166" s="4">
        <f t="shared" si="5"/>
        <v>0</v>
      </c>
      <c r="Q166" s="4">
        <f t="shared" si="10"/>
        <v>0</v>
      </c>
      <c r="AH166" s="4">
        <f t="shared" si="19"/>
        <v>0</v>
      </c>
      <c r="AQ166" s="4">
        <f t="shared" si="24"/>
        <v>0</v>
      </c>
      <c r="AZ166" s="4">
        <f t="shared" si="29"/>
        <v>0</v>
      </c>
      <c r="BI166" s="4">
        <f t="shared" si="34"/>
        <v>0</v>
      </c>
      <c r="BR166" s="4">
        <f t="shared" si="39"/>
        <v>0</v>
      </c>
      <c r="CA166" s="4">
        <f t="shared" si="44"/>
        <v>0</v>
      </c>
    </row>
    <row r="167">
      <c r="H167" s="4">
        <f t="shared" si="5"/>
        <v>0</v>
      </c>
      <c r="Q167" s="4">
        <f t="shared" si="10"/>
        <v>0</v>
      </c>
      <c r="AH167" s="4">
        <f t="shared" si="19"/>
        <v>0</v>
      </c>
      <c r="AQ167" s="4">
        <f t="shared" si="24"/>
        <v>0</v>
      </c>
      <c r="AZ167" s="4">
        <f t="shared" si="29"/>
        <v>0</v>
      </c>
      <c r="BI167" s="4">
        <f t="shared" si="34"/>
        <v>0</v>
      </c>
      <c r="BR167" s="4">
        <f t="shared" si="39"/>
        <v>0</v>
      </c>
      <c r="CA167" s="4">
        <f t="shared" si="44"/>
        <v>0</v>
      </c>
    </row>
    <row r="168">
      <c r="H168" s="4">
        <f t="shared" si="5"/>
        <v>0</v>
      </c>
      <c r="Q168" s="4">
        <f t="shared" si="10"/>
        <v>0</v>
      </c>
      <c r="AH168" s="4">
        <f t="shared" si="19"/>
        <v>0</v>
      </c>
      <c r="AQ168" s="4">
        <f t="shared" si="24"/>
        <v>0</v>
      </c>
      <c r="AZ168" s="4">
        <f t="shared" si="29"/>
        <v>0</v>
      </c>
      <c r="BI168" s="4">
        <f t="shared" si="34"/>
        <v>0</v>
      </c>
      <c r="BR168" s="4">
        <f t="shared" si="39"/>
        <v>0</v>
      </c>
      <c r="CA168" s="4">
        <f t="shared" si="44"/>
        <v>0</v>
      </c>
    </row>
    <row r="169">
      <c r="H169" s="4">
        <f t="shared" si="5"/>
        <v>0</v>
      </c>
      <c r="Q169" s="4">
        <f t="shared" si="10"/>
        <v>0</v>
      </c>
      <c r="AH169" s="4">
        <f t="shared" si="19"/>
        <v>0</v>
      </c>
      <c r="AQ169" s="4">
        <f t="shared" si="24"/>
        <v>0</v>
      </c>
      <c r="AZ169" s="4">
        <f t="shared" si="29"/>
        <v>0</v>
      </c>
      <c r="BI169" s="4">
        <f t="shared" si="34"/>
        <v>0</v>
      </c>
      <c r="BR169" s="4">
        <f t="shared" si="39"/>
        <v>0</v>
      </c>
      <c r="CA169" s="4">
        <f t="shared" si="44"/>
        <v>0</v>
      </c>
    </row>
    <row r="170">
      <c r="H170" s="4">
        <f t="shared" si="5"/>
        <v>0</v>
      </c>
      <c r="Q170" s="4">
        <f t="shared" si="10"/>
        <v>0</v>
      </c>
      <c r="AH170" s="4">
        <f t="shared" si="19"/>
        <v>0</v>
      </c>
      <c r="AQ170" s="4">
        <f t="shared" si="24"/>
        <v>0</v>
      </c>
      <c r="AZ170" s="4">
        <f t="shared" si="29"/>
        <v>0</v>
      </c>
      <c r="BI170" s="4">
        <f t="shared" si="34"/>
        <v>0</v>
      </c>
      <c r="BR170" s="4">
        <f t="shared" si="39"/>
        <v>0</v>
      </c>
      <c r="CA170" s="4">
        <f t="shared" si="44"/>
        <v>0</v>
      </c>
    </row>
    <row r="171">
      <c r="H171" s="4">
        <f t="shared" si="5"/>
        <v>0</v>
      </c>
      <c r="Q171" s="4">
        <f t="shared" si="10"/>
        <v>0</v>
      </c>
      <c r="AH171" s="4">
        <f t="shared" si="19"/>
        <v>0</v>
      </c>
      <c r="AQ171" s="4">
        <f t="shared" si="24"/>
        <v>0</v>
      </c>
      <c r="AZ171" s="4">
        <f t="shared" si="29"/>
        <v>0</v>
      </c>
      <c r="BI171" s="4">
        <f t="shared" si="34"/>
        <v>0</v>
      </c>
      <c r="BR171" s="4">
        <f t="shared" si="39"/>
        <v>0</v>
      </c>
      <c r="CA171" s="4">
        <f t="shared" si="44"/>
        <v>0</v>
      </c>
    </row>
    <row r="172">
      <c r="H172" s="4">
        <f t="shared" si="5"/>
        <v>0</v>
      </c>
      <c r="Q172" s="4">
        <f t="shared" si="10"/>
        <v>0</v>
      </c>
      <c r="AH172" s="4">
        <f t="shared" si="19"/>
        <v>0</v>
      </c>
      <c r="AQ172" s="4">
        <f t="shared" si="24"/>
        <v>0</v>
      </c>
      <c r="AZ172" s="4">
        <f t="shared" si="29"/>
        <v>0</v>
      </c>
      <c r="BI172" s="4">
        <f t="shared" si="34"/>
        <v>0</v>
      </c>
      <c r="BR172" s="4">
        <f t="shared" si="39"/>
        <v>0</v>
      </c>
      <c r="CA172" s="4">
        <f t="shared" si="44"/>
        <v>0</v>
      </c>
    </row>
    <row r="173">
      <c r="H173" s="4">
        <f t="shared" si="5"/>
        <v>0</v>
      </c>
      <c r="Q173" s="4">
        <f t="shared" si="10"/>
        <v>0</v>
      </c>
      <c r="AH173" s="4">
        <f t="shared" si="19"/>
        <v>0</v>
      </c>
      <c r="AQ173" s="4">
        <f t="shared" si="24"/>
        <v>0</v>
      </c>
      <c r="AZ173" s="4">
        <f t="shared" si="29"/>
        <v>0</v>
      </c>
      <c r="BI173" s="4">
        <f t="shared" si="34"/>
        <v>0</v>
      </c>
      <c r="BR173" s="4">
        <f t="shared" si="39"/>
        <v>0</v>
      </c>
      <c r="CA173" s="4">
        <f t="shared" si="44"/>
        <v>0</v>
      </c>
    </row>
    <row r="174">
      <c r="H174" s="4">
        <f t="shared" si="5"/>
        <v>0</v>
      </c>
      <c r="Q174" s="4">
        <f t="shared" si="10"/>
        <v>0</v>
      </c>
      <c r="AH174" s="4">
        <f t="shared" si="19"/>
        <v>0</v>
      </c>
      <c r="AQ174" s="4">
        <f t="shared" si="24"/>
        <v>0</v>
      </c>
      <c r="AZ174" s="4">
        <f t="shared" si="29"/>
        <v>0</v>
      </c>
      <c r="BI174" s="4">
        <f t="shared" si="34"/>
        <v>0</v>
      </c>
      <c r="BR174" s="4">
        <f t="shared" si="39"/>
        <v>0</v>
      </c>
      <c r="CA174" s="4">
        <f t="shared" si="44"/>
        <v>0</v>
      </c>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10" max="10" width="6.13"/>
    <col customWidth="1" min="11" max="11" width="6.63"/>
    <col customWidth="1" min="14" max="14" width="10.5"/>
    <col customWidth="1" min="15" max="15" width="6.13"/>
    <col customWidth="1" min="18" max="18" width="6.13"/>
    <col customWidth="1" min="19" max="19" width="6.63"/>
    <col customWidth="1" min="22" max="22" width="10.5"/>
    <col customWidth="1" min="23" max="23" width="6.13"/>
    <col customWidth="1" min="26" max="26" width="6.13"/>
    <col customWidth="1" min="27" max="27" width="6.63"/>
    <col customWidth="1" min="31" max="31" width="6.13"/>
  </cols>
  <sheetData>
    <row r="1">
      <c r="A1" s="1" t="s">
        <v>0</v>
      </c>
      <c r="D1" s="2"/>
    </row>
    <row r="2">
      <c r="A2" s="2" t="s">
        <v>1</v>
      </c>
      <c r="B2" s="2" t="s">
        <v>2</v>
      </c>
      <c r="D2" s="1" t="s">
        <v>3</v>
      </c>
    </row>
    <row r="3">
      <c r="A3" s="2" t="s">
        <v>4</v>
      </c>
      <c r="B3" s="3">
        <v>5.0</v>
      </c>
      <c r="D3" s="2" t="s">
        <v>5</v>
      </c>
    </row>
    <row r="4">
      <c r="A4" s="2" t="s">
        <v>6</v>
      </c>
      <c r="B4" s="2">
        <v>4.0</v>
      </c>
      <c r="D4" s="2" t="s">
        <v>7</v>
      </c>
    </row>
    <row r="5">
      <c r="A5" s="2" t="s">
        <v>8</v>
      </c>
      <c r="B5" s="4">
        <f>B4/2</f>
        <v>2</v>
      </c>
      <c r="D5" s="2" t="s">
        <v>9</v>
      </c>
    </row>
    <row r="6">
      <c r="A6" s="5" t="s">
        <v>10</v>
      </c>
      <c r="B6" s="6">
        <v>9.0</v>
      </c>
      <c r="D6" s="2" t="s">
        <v>11</v>
      </c>
    </row>
    <row r="7">
      <c r="A7" s="2" t="s">
        <v>12</v>
      </c>
      <c r="B7" s="2">
        <v>1.25</v>
      </c>
      <c r="D7" s="2" t="s">
        <v>44</v>
      </c>
    </row>
    <row r="8">
      <c r="A8" s="2" t="s">
        <v>14</v>
      </c>
      <c r="B8" s="2">
        <v>0.125</v>
      </c>
      <c r="D8" s="2" t="s">
        <v>15</v>
      </c>
    </row>
    <row r="9">
      <c r="A9" s="2" t="s">
        <v>16</v>
      </c>
      <c r="B9" s="6">
        <v>1.2</v>
      </c>
      <c r="D9" s="2" t="s">
        <v>17</v>
      </c>
    </row>
    <row r="10">
      <c r="A10" s="2" t="s">
        <v>18</v>
      </c>
      <c r="B10" s="6">
        <f>SQRT(2*(1000/B9)*9.81*convert(B17,"in","m"))</f>
        <v>43.22967731</v>
      </c>
    </row>
    <row r="11">
      <c r="A11" s="2" t="s">
        <v>19</v>
      </c>
      <c r="B11" s="7">
        <f>B10*(B3/100)/(0.000015)</f>
        <v>144098.9244</v>
      </c>
    </row>
    <row r="12">
      <c r="A12" s="2" t="s">
        <v>20</v>
      </c>
      <c r="B12" s="2">
        <v>2.99</v>
      </c>
    </row>
    <row r="13">
      <c r="A13" s="1"/>
      <c r="B13" s="8"/>
      <c r="E13" s="2"/>
    </row>
    <row r="14">
      <c r="A14" s="1" t="s">
        <v>21</v>
      </c>
      <c r="B14" s="8"/>
    </row>
    <row r="15">
      <c r="A15" s="2"/>
    </row>
    <row r="16">
      <c r="A16" s="1" t="s">
        <v>22</v>
      </c>
      <c r="B16" s="8"/>
      <c r="I16" s="1" t="s">
        <v>23</v>
      </c>
      <c r="J16" s="8"/>
      <c r="Q16" s="1" t="s">
        <v>24</v>
      </c>
      <c r="R16" s="8"/>
      <c r="Y16" s="1" t="s">
        <v>25</v>
      </c>
      <c r="Z16" s="8"/>
    </row>
    <row r="17">
      <c r="A17" s="9" t="s">
        <v>26</v>
      </c>
      <c r="B17" s="2">
        <v>4.5</v>
      </c>
      <c r="E17" s="10"/>
      <c r="I17" s="9" t="s">
        <v>26</v>
      </c>
      <c r="J17" s="2">
        <f>B17</f>
        <v>4.5</v>
      </c>
      <c r="M17" s="10"/>
      <c r="Q17" s="9" t="s">
        <v>26</v>
      </c>
      <c r="R17" s="2">
        <f>B17</f>
        <v>4.5</v>
      </c>
      <c r="U17" s="10"/>
      <c r="Y17" s="9" t="s">
        <v>26</v>
      </c>
      <c r="Z17" s="2">
        <f>B17</f>
        <v>4.5</v>
      </c>
      <c r="AC17" s="10"/>
    </row>
    <row r="18">
      <c r="A18" s="9" t="s">
        <v>27</v>
      </c>
      <c r="B18" s="2">
        <v>9.5</v>
      </c>
      <c r="E18" s="11"/>
      <c r="I18" s="9" t="s">
        <v>27</v>
      </c>
      <c r="J18" s="2">
        <v>14.3</v>
      </c>
      <c r="M18" s="11"/>
      <c r="Q18" s="9" t="s">
        <v>27</v>
      </c>
      <c r="R18" s="2">
        <v>19.3</v>
      </c>
      <c r="U18" s="11"/>
      <c r="Y18" s="9" t="s">
        <v>27</v>
      </c>
      <c r="Z18" s="2">
        <v>24.3</v>
      </c>
      <c r="AC18" s="11"/>
    </row>
    <row r="19">
      <c r="A19" s="2" t="s">
        <v>28</v>
      </c>
      <c r="B19" s="12">
        <f>convert($B5,"in","cm")+B18-$B6-convert($B8,"in","cm")</f>
        <v>5.2625</v>
      </c>
      <c r="I19" s="2" t="s">
        <v>28</v>
      </c>
      <c r="J19" s="12">
        <f>convert($B5,"in","cm")+J18-$B6-convert($B8,"in","cm")</f>
        <v>10.0625</v>
      </c>
      <c r="Q19" s="2" t="s">
        <v>28</v>
      </c>
      <c r="R19" s="12">
        <f>convert($B5,"in","cm")+R18-$B6-convert($B8,"in","cm")</f>
        <v>15.0625</v>
      </c>
      <c r="Y19" s="2" t="s">
        <v>28</v>
      </c>
      <c r="Z19" s="12">
        <f>convert($B5,"in","cm")+Z18-$B6-convert($B8,"in","cm")</f>
        <v>20.0625</v>
      </c>
    </row>
    <row r="20">
      <c r="A20" s="2" t="s">
        <v>29</v>
      </c>
      <c r="B20" s="4">
        <f>B19/$B3</f>
        <v>1.0525</v>
      </c>
      <c r="I20" s="2" t="s">
        <v>29</v>
      </c>
      <c r="J20" s="4">
        <f>J19/$B3</f>
        <v>2.0125</v>
      </c>
      <c r="Q20" s="2" t="s">
        <v>29</v>
      </c>
      <c r="R20" s="4">
        <f>R19/$B3</f>
        <v>3.0125</v>
      </c>
      <c r="Y20" s="2" t="s">
        <v>29</v>
      </c>
      <c r="Z20" s="4">
        <f>Z19/$B3</f>
        <v>4.0125</v>
      </c>
    </row>
    <row r="21">
      <c r="A21" s="9" t="s">
        <v>30</v>
      </c>
      <c r="B21" s="2">
        <v>2.5</v>
      </c>
      <c r="C21" s="2"/>
      <c r="I21" s="9" t="s">
        <v>30</v>
      </c>
      <c r="K21" s="2"/>
      <c r="Q21" s="9" t="s">
        <v>30</v>
      </c>
      <c r="S21" s="2"/>
      <c r="Y21" s="9" t="s">
        <v>30</v>
      </c>
      <c r="AA21" s="2"/>
    </row>
    <row r="22">
      <c r="A22" s="1" t="s">
        <v>31</v>
      </c>
      <c r="B22" s="1" t="s">
        <v>32</v>
      </c>
      <c r="C22" s="1" t="s">
        <v>33</v>
      </c>
      <c r="D22" s="1" t="s">
        <v>34</v>
      </c>
      <c r="E22" s="1" t="s">
        <v>35</v>
      </c>
      <c r="F22" s="1" t="s">
        <v>36</v>
      </c>
      <c r="G22" s="1" t="s">
        <v>37</v>
      </c>
      <c r="H22" s="8"/>
      <c r="I22" s="1" t="s">
        <v>31</v>
      </c>
      <c r="J22" s="1" t="s">
        <v>32</v>
      </c>
      <c r="K22" s="1" t="s">
        <v>33</v>
      </c>
      <c r="L22" s="1" t="s">
        <v>34</v>
      </c>
      <c r="M22" s="1" t="s">
        <v>35</v>
      </c>
      <c r="N22" s="1" t="s">
        <v>36</v>
      </c>
      <c r="O22" s="1" t="s">
        <v>37</v>
      </c>
      <c r="P22" s="8"/>
      <c r="Q22" s="1" t="s">
        <v>31</v>
      </c>
      <c r="R22" s="1" t="s">
        <v>32</v>
      </c>
      <c r="S22" s="1" t="s">
        <v>33</v>
      </c>
      <c r="T22" s="1" t="s">
        <v>34</v>
      </c>
      <c r="U22" s="1" t="s">
        <v>35</v>
      </c>
      <c r="V22" s="1" t="s">
        <v>36</v>
      </c>
      <c r="W22" s="1" t="s">
        <v>37</v>
      </c>
      <c r="X22" s="8"/>
      <c r="Y22" s="1" t="s">
        <v>31</v>
      </c>
      <c r="Z22" s="1" t="s">
        <v>32</v>
      </c>
      <c r="AA22" s="1" t="s">
        <v>33</v>
      </c>
      <c r="AB22" s="1" t="s">
        <v>34</v>
      </c>
      <c r="AC22" s="1" t="s">
        <v>35</v>
      </c>
      <c r="AD22" s="1" t="s">
        <v>36</v>
      </c>
      <c r="AE22" s="1" t="s">
        <v>37</v>
      </c>
    </row>
    <row r="23">
      <c r="A23" s="2">
        <v>0.0</v>
      </c>
      <c r="B23" s="4">
        <f t="shared" ref="B23:B83" si="1">A23*0.1</f>
        <v>0</v>
      </c>
      <c r="C23" s="4">
        <f t="shared" ref="C23:C83" si="2">convert(B$21-B23,"in","mm")/($B$3*10)</f>
        <v>1.27</v>
      </c>
      <c r="D23" s="2">
        <f>149.75-1/32</f>
        <v>149.71875</v>
      </c>
      <c r="E23" s="4">
        <f>154.25-1/32</f>
        <v>154.21875</v>
      </c>
      <c r="F23" s="4">
        <f t="shared" ref="F23:F83" si="3">E23-D23</f>
        <v>4.5</v>
      </c>
      <c r="G23" s="13">
        <f t="shared" ref="G23:G83" si="4">if(E23&lt;D23,-sqrt(-F23/B$17), sqrt(F23/B$17))</f>
        <v>1</v>
      </c>
      <c r="I23" s="2">
        <v>0.0</v>
      </c>
      <c r="J23" s="4">
        <f t="shared" ref="J23:J83" si="5">I23*0.1</f>
        <v>0</v>
      </c>
      <c r="K23" s="4">
        <f t="shared" ref="K23:K83" si="6">convert(J$21-J23,"in","mm")/($B$3*10)</f>
        <v>0</v>
      </c>
      <c r="N23" s="4">
        <f t="shared" ref="N23:N83" si="7">M23-L23</f>
        <v>0</v>
      </c>
      <c r="O23" s="13">
        <f t="shared" ref="O23:O83" si="8">if(M23&lt;L23,-sqrt(-N23/J$17), sqrt(N23/J$17))</f>
        <v>0</v>
      </c>
      <c r="Q23" s="2">
        <v>0.0</v>
      </c>
      <c r="R23" s="4">
        <f t="shared" ref="R23:R83" si="9">Q23*0.1</f>
        <v>0</v>
      </c>
      <c r="S23" s="4">
        <f t="shared" ref="S23:S83" si="10">convert(R$21-R23,"in","mm")/($B$3*10)</f>
        <v>0</v>
      </c>
      <c r="V23" s="4">
        <f t="shared" ref="V23:V83" si="11">U23-T23</f>
        <v>0</v>
      </c>
      <c r="W23" s="13">
        <f t="shared" ref="W23:W83" si="12">sqrt(V23/R$17)</f>
        <v>0</v>
      </c>
      <c r="Y23" s="2">
        <v>0.0</v>
      </c>
      <c r="Z23" s="4">
        <f t="shared" ref="Z23:Z83" si="13">Y23*0.1</f>
        <v>0</v>
      </c>
      <c r="AA23" s="4">
        <f t="shared" ref="AA23:AA83" si="14">convert(Z$21-Z23,"in","mm")/($B$3*10)</f>
        <v>0</v>
      </c>
      <c r="AD23" s="4">
        <f t="shared" ref="AD23:AD83" si="15">AC23-AB23</f>
        <v>0</v>
      </c>
      <c r="AE23" s="13">
        <f t="shared" ref="AE23:AE83" si="16">sqrt(AD23/Z$17)</f>
        <v>0</v>
      </c>
    </row>
    <row r="24">
      <c r="A24" s="2">
        <v>1.0</v>
      </c>
      <c r="B24" s="4">
        <f t="shared" si="1"/>
        <v>0.1</v>
      </c>
      <c r="C24" s="4">
        <f t="shared" si="2"/>
        <v>1.2192</v>
      </c>
      <c r="F24" s="4">
        <f t="shared" si="3"/>
        <v>0</v>
      </c>
      <c r="G24" s="13">
        <f t="shared" si="4"/>
        <v>0</v>
      </c>
      <c r="I24" s="2">
        <v>1.0</v>
      </c>
      <c r="J24" s="4">
        <f t="shared" si="5"/>
        <v>0.1</v>
      </c>
      <c r="K24" s="4">
        <f t="shared" si="6"/>
        <v>-0.0508</v>
      </c>
      <c r="N24" s="4">
        <f t="shared" si="7"/>
        <v>0</v>
      </c>
      <c r="O24" s="13">
        <f t="shared" si="8"/>
        <v>0</v>
      </c>
      <c r="Q24" s="2">
        <v>1.0</v>
      </c>
      <c r="R24" s="4">
        <f t="shared" si="9"/>
        <v>0.1</v>
      </c>
      <c r="S24" s="4">
        <f t="shared" si="10"/>
        <v>-0.0508</v>
      </c>
      <c r="V24" s="4">
        <f t="shared" si="11"/>
        <v>0</v>
      </c>
      <c r="W24" s="13">
        <f t="shared" si="12"/>
        <v>0</v>
      </c>
      <c r="Y24" s="2">
        <v>1.0</v>
      </c>
      <c r="Z24" s="4">
        <f t="shared" si="13"/>
        <v>0.1</v>
      </c>
      <c r="AA24" s="4">
        <f t="shared" si="14"/>
        <v>-0.0508</v>
      </c>
      <c r="AD24" s="4">
        <f t="shared" si="15"/>
        <v>0</v>
      </c>
      <c r="AE24" s="13">
        <f t="shared" si="16"/>
        <v>0</v>
      </c>
    </row>
    <row r="25">
      <c r="A25" s="2">
        <v>2.0</v>
      </c>
      <c r="B25" s="4">
        <f t="shared" si="1"/>
        <v>0.2</v>
      </c>
      <c r="C25" s="4">
        <f t="shared" si="2"/>
        <v>1.1684</v>
      </c>
      <c r="F25" s="4">
        <f t="shared" si="3"/>
        <v>0</v>
      </c>
      <c r="G25" s="13">
        <f t="shared" si="4"/>
        <v>0</v>
      </c>
      <c r="I25" s="2">
        <v>2.0</v>
      </c>
      <c r="J25" s="4">
        <f t="shared" si="5"/>
        <v>0.2</v>
      </c>
      <c r="K25" s="4">
        <f t="shared" si="6"/>
        <v>-0.1016</v>
      </c>
      <c r="N25" s="4">
        <f t="shared" si="7"/>
        <v>0</v>
      </c>
      <c r="O25" s="13">
        <f t="shared" si="8"/>
        <v>0</v>
      </c>
      <c r="Q25" s="2">
        <v>2.0</v>
      </c>
      <c r="R25" s="4">
        <f t="shared" si="9"/>
        <v>0.2</v>
      </c>
      <c r="S25" s="4">
        <f t="shared" si="10"/>
        <v>-0.1016</v>
      </c>
      <c r="V25" s="4">
        <f t="shared" si="11"/>
        <v>0</v>
      </c>
      <c r="W25" s="13">
        <f t="shared" si="12"/>
        <v>0</v>
      </c>
      <c r="Y25" s="2">
        <v>2.0</v>
      </c>
      <c r="Z25" s="4">
        <f t="shared" si="13"/>
        <v>0.2</v>
      </c>
      <c r="AA25" s="4">
        <f t="shared" si="14"/>
        <v>-0.1016</v>
      </c>
      <c r="AD25" s="4">
        <f t="shared" si="15"/>
        <v>0</v>
      </c>
      <c r="AE25" s="13">
        <f t="shared" si="16"/>
        <v>0</v>
      </c>
    </row>
    <row r="26">
      <c r="A26" s="2">
        <v>3.0</v>
      </c>
      <c r="B26" s="4">
        <f t="shared" si="1"/>
        <v>0.3</v>
      </c>
      <c r="C26" s="4">
        <f t="shared" si="2"/>
        <v>1.1176</v>
      </c>
      <c r="F26" s="4">
        <f t="shared" si="3"/>
        <v>0</v>
      </c>
      <c r="G26" s="13">
        <f t="shared" si="4"/>
        <v>0</v>
      </c>
      <c r="I26" s="2">
        <v>3.0</v>
      </c>
      <c r="J26" s="4">
        <f t="shared" si="5"/>
        <v>0.3</v>
      </c>
      <c r="K26" s="4">
        <f t="shared" si="6"/>
        <v>-0.1524</v>
      </c>
      <c r="N26" s="4">
        <f t="shared" si="7"/>
        <v>0</v>
      </c>
      <c r="O26" s="13">
        <f t="shared" si="8"/>
        <v>0</v>
      </c>
      <c r="Q26" s="2">
        <v>3.0</v>
      </c>
      <c r="R26" s="4">
        <f t="shared" si="9"/>
        <v>0.3</v>
      </c>
      <c r="S26" s="4">
        <f t="shared" si="10"/>
        <v>-0.1524</v>
      </c>
      <c r="V26" s="4">
        <f t="shared" si="11"/>
        <v>0</v>
      </c>
      <c r="W26" s="13">
        <f t="shared" si="12"/>
        <v>0</v>
      </c>
      <c r="Y26" s="2">
        <v>3.0</v>
      </c>
      <c r="Z26" s="4">
        <f t="shared" si="13"/>
        <v>0.3</v>
      </c>
      <c r="AA26" s="4">
        <f t="shared" si="14"/>
        <v>-0.1524</v>
      </c>
      <c r="AD26" s="4">
        <f t="shared" si="15"/>
        <v>0</v>
      </c>
      <c r="AE26" s="13">
        <f t="shared" si="16"/>
        <v>0</v>
      </c>
    </row>
    <row r="27">
      <c r="A27" s="2">
        <v>4.0</v>
      </c>
      <c r="B27" s="4">
        <f t="shared" si="1"/>
        <v>0.4</v>
      </c>
      <c r="C27" s="4">
        <f t="shared" si="2"/>
        <v>1.0668</v>
      </c>
      <c r="F27" s="4">
        <f t="shared" si="3"/>
        <v>0</v>
      </c>
      <c r="G27" s="13">
        <f t="shared" si="4"/>
        <v>0</v>
      </c>
      <c r="I27" s="2">
        <v>4.0</v>
      </c>
      <c r="J27" s="4">
        <f t="shared" si="5"/>
        <v>0.4</v>
      </c>
      <c r="K27" s="4">
        <f t="shared" si="6"/>
        <v>-0.2032</v>
      </c>
      <c r="N27" s="4">
        <f t="shared" si="7"/>
        <v>0</v>
      </c>
      <c r="O27" s="13">
        <f t="shared" si="8"/>
        <v>0</v>
      </c>
      <c r="Q27" s="2">
        <v>4.0</v>
      </c>
      <c r="R27" s="4">
        <f t="shared" si="9"/>
        <v>0.4</v>
      </c>
      <c r="S27" s="4">
        <f t="shared" si="10"/>
        <v>-0.2032</v>
      </c>
      <c r="V27" s="4">
        <f t="shared" si="11"/>
        <v>0</v>
      </c>
      <c r="W27" s="13">
        <f t="shared" si="12"/>
        <v>0</v>
      </c>
      <c r="Y27" s="2">
        <v>4.0</v>
      </c>
      <c r="Z27" s="4">
        <f t="shared" si="13"/>
        <v>0.4</v>
      </c>
      <c r="AA27" s="4">
        <f t="shared" si="14"/>
        <v>-0.2032</v>
      </c>
      <c r="AD27" s="4">
        <f t="shared" si="15"/>
        <v>0</v>
      </c>
      <c r="AE27" s="13">
        <f t="shared" si="16"/>
        <v>0</v>
      </c>
    </row>
    <row r="28">
      <c r="A28" s="2">
        <v>5.0</v>
      </c>
      <c r="B28" s="4">
        <f t="shared" si="1"/>
        <v>0.5</v>
      </c>
      <c r="C28" s="4">
        <f t="shared" si="2"/>
        <v>1.016</v>
      </c>
      <c r="D28" s="2">
        <f>149.75-1/32</f>
        <v>149.71875</v>
      </c>
      <c r="E28" s="4">
        <f>154.25-1/32</f>
        <v>154.21875</v>
      </c>
      <c r="F28" s="4">
        <f t="shared" si="3"/>
        <v>4.5</v>
      </c>
      <c r="G28" s="13">
        <f t="shared" si="4"/>
        <v>1</v>
      </c>
      <c r="I28" s="2">
        <v>5.0</v>
      </c>
      <c r="J28" s="4">
        <f t="shared" si="5"/>
        <v>0.5</v>
      </c>
      <c r="K28" s="4">
        <f t="shared" si="6"/>
        <v>-0.254</v>
      </c>
      <c r="N28" s="4">
        <f t="shared" si="7"/>
        <v>0</v>
      </c>
      <c r="O28" s="13">
        <f t="shared" si="8"/>
        <v>0</v>
      </c>
      <c r="Q28" s="2">
        <v>5.0</v>
      </c>
      <c r="R28" s="4">
        <f t="shared" si="9"/>
        <v>0.5</v>
      </c>
      <c r="S28" s="4">
        <f t="shared" si="10"/>
        <v>-0.254</v>
      </c>
      <c r="V28" s="4">
        <f t="shared" si="11"/>
        <v>0</v>
      </c>
      <c r="W28" s="13">
        <f t="shared" si="12"/>
        <v>0</v>
      </c>
      <c r="Y28" s="2">
        <v>5.0</v>
      </c>
      <c r="Z28" s="4">
        <f t="shared" si="13"/>
        <v>0.5</v>
      </c>
      <c r="AA28" s="4">
        <f t="shared" si="14"/>
        <v>-0.254</v>
      </c>
      <c r="AD28" s="4">
        <f t="shared" si="15"/>
        <v>0</v>
      </c>
      <c r="AE28" s="13">
        <f t="shared" si="16"/>
        <v>0</v>
      </c>
    </row>
    <row r="29">
      <c r="A29" s="2">
        <v>6.0</v>
      </c>
      <c r="B29" s="4">
        <f t="shared" si="1"/>
        <v>0.6</v>
      </c>
      <c r="C29" s="4">
        <f t="shared" si="2"/>
        <v>0.9652</v>
      </c>
      <c r="F29" s="4">
        <f t="shared" si="3"/>
        <v>0</v>
      </c>
      <c r="G29" s="13">
        <f t="shared" si="4"/>
        <v>0</v>
      </c>
      <c r="I29" s="2">
        <v>6.0</v>
      </c>
      <c r="J29" s="4">
        <f t="shared" si="5"/>
        <v>0.6</v>
      </c>
      <c r="K29" s="4">
        <f t="shared" si="6"/>
        <v>-0.3048</v>
      </c>
      <c r="N29" s="4">
        <f t="shared" si="7"/>
        <v>0</v>
      </c>
      <c r="O29" s="13">
        <f t="shared" si="8"/>
        <v>0</v>
      </c>
      <c r="Q29" s="2">
        <v>6.0</v>
      </c>
      <c r="R29" s="4">
        <f t="shared" si="9"/>
        <v>0.6</v>
      </c>
      <c r="S29" s="4">
        <f t="shared" si="10"/>
        <v>-0.3048</v>
      </c>
      <c r="V29" s="4">
        <f t="shared" si="11"/>
        <v>0</v>
      </c>
      <c r="W29" s="13">
        <f t="shared" si="12"/>
        <v>0</v>
      </c>
      <c r="Y29" s="2">
        <v>6.0</v>
      </c>
      <c r="Z29" s="4">
        <f t="shared" si="13"/>
        <v>0.6</v>
      </c>
      <c r="AA29" s="4">
        <f t="shared" si="14"/>
        <v>-0.3048</v>
      </c>
      <c r="AD29" s="4">
        <f t="shared" si="15"/>
        <v>0</v>
      </c>
      <c r="AE29" s="13">
        <f t="shared" si="16"/>
        <v>0</v>
      </c>
    </row>
    <row r="30">
      <c r="A30" s="2">
        <v>7.0</v>
      </c>
      <c r="B30" s="4">
        <f t="shared" si="1"/>
        <v>0.7</v>
      </c>
      <c r="C30" s="4">
        <f t="shared" si="2"/>
        <v>0.9144</v>
      </c>
      <c r="F30" s="4">
        <f t="shared" si="3"/>
        <v>0</v>
      </c>
      <c r="G30" s="13">
        <f t="shared" si="4"/>
        <v>0</v>
      </c>
      <c r="I30" s="2">
        <v>7.0</v>
      </c>
      <c r="J30" s="4">
        <f t="shared" si="5"/>
        <v>0.7</v>
      </c>
      <c r="K30" s="4">
        <f t="shared" si="6"/>
        <v>-0.3556</v>
      </c>
      <c r="N30" s="4">
        <f t="shared" si="7"/>
        <v>0</v>
      </c>
      <c r="O30" s="13">
        <f t="shared" si="8"/>
        <v>0</v>
      </c>
      <c r="Q30" s="2">
        <v>7.0</v>
      </c>
      <c r="R30" s="4">
        <f t="shared" si="9"/>
        <v>0.7</v>
      </c>
      <c r="S30" s="4">
        <f t="shared" si="10"/>
        <v>-0.3556</v>
      </c>
      <c r="V30" s="4">
        <f t="shared" si="11"/>
        <v>0</v>
      </c>
      <c r="W30" s="13">
        <f t="shared" si="12"/>
        <v>0</v>
      </c>
      <c r="Y30" s="2">
        <v>7.0</v>
      </c>
      <c r="Z30" s="4">
        <f t="shared" si="13"/>
        <v>0.7</v>
      </c>
      <c r="AA30" s="4">
        <f t="shared" si="14"/>
        <v>-0.3556</v>
      </c>
      <c r="AD30" s="4">
        <f t="shared" si="15"/>
        <v>0</v>
      </c>
      <c r="AE30" s="13">
        <f t="shared" si="16"/>
        <v>0</v>
      </c>
    </row>
    <row r="31">
      <c r="A31" s="2">
        <v>8.0</v>
      </c>
      <c r="B31" s="4">
        <f t="shared" si="1"/>
        <v>0.8</v>
      </c>
      <c r="C31" s="4">
        <f t="shared" si="2"/>
        <v>0.8636</v>
      </c>
      <c r="F31" s="4">
        <f t="shared" si="3"/>
        <v>0</v>
      </c>
      <c r="G31" s="13">
        <f t="shared" si="4"/>
        <v>0</v>
      </c>
      <c r="I31" s="2">
        <v>8.0</v>
      </c>
      <c r="J31" s="4">
        <f t="shared" si="5"/>
        <v>0.8</v>
      </c>
      <c r="K31" s="4">
        <f t="shared" si="6"/>
        <v>-0.4064</v>
      </c>
      <c r="N31" s="4">
        <f t="shared" si="7"/>
        <v>0</v>
      </c>
      <c r="O31" s="13">
        <f t="shared" si="8"/>
        <v>0</v>
      </c>
      <c r="Q31" s="2">
        <v>8.0</v>
      </c>
      <c r="R31" s="4">
        <f t="shared" si="9"/>
        <v>0.8</v>
      </c>
      <c r="S31" s="4">
        <f t="shared" si="10"/>
        <v>-0.4064</v>
      </c>
      <c r="V31" s="4">
        <f t="shared" si="11"/>
        <v>0</v>
      </c>
      <c r="W31" s="13">
        <f t="shared" si="12"/>
        <v>0</v>
      </c>
      <c r="Y31" s="2">
        <v>8.0</v>
      </c>
      <c r="Z31" s="4">
        <f t="shared" si="13"/>
        <v>0.8</v>
      </c>
      <c r="AA31" s="4">
        <f t="shared" si="14"/>
        <v>-0.4064</v>
      </c>
      <c r="AD31" s="4">
        <f t="shared" si="15"/>
        <v>0</v>
      </c>
      <c r="AE31" s="13">
        <f t="shared" si="16"/>
        <v>0</v>
      </c>
    </row>
    <row r="32">
      <c r="A32" s="2">
        <v>9.0</v>
      </c>
      <c r="B32" s="4">
        <f t="shared" si="1"/>
        <v>0.9</v>
      </c>
      <c r="C32" s="4">
        <f t="shared" si="2"/>
        <v>0.8128</v>
      </c>
      <c r="F32" s="4">
        <f t="shared" si="3"/>
        <v>0</v>
      </c>
      <c r="G32" s="13">
        <f t="shared" si="4"/>
        <v>0</v>
      </c>
      <c r="I32" s="2">
        <v>9.0</v>
      </c>
      <c r="J32" s="4">
        <f t="shared" si="5"/>
        <v>0.9</v>
      </c>
      <c r="K32" s="4">
        <f t="shared" si="6"/>
        <v>-0.4572</v>
      </c>
      <c r="N32" s="4">
        <f t="shared" si="7"/>
        <v>0</v>
      </c>
      <c r="O32" s="13">
        <f t="shared" si="8"/>
        <v>0</v>
      </c>
      <c r="Q32" s="2">
        <v>9.0</v>
      </c>
      <c r="R32" s="4">
        <f t="shared" si="9"/>
        <v>0.9</v>
      </c>
      <c r="S32" s="4">
        <f t="shared" si="10"/>
        <v>-0.4572</v>
      </c>
      <c r="V32" s="4">
        <f t="shared" si="11"/>
        <v>0</v>
      </c>
      <c r="W32" s="13">
        <f t="shared" si="12"/>
        <v>0</v>
      </c>
      <c r="Y32" s="2">
        <v>9.0</v>
      </c>
      <c r="Z32" s="4">
        <f t="shared" si="13"/>
        <v>0.9</v>
      </c>
      <c r="AA32" s="4">
        <f t="shared" si="14"/>
        <v>-0.4572</v>
      </c>
      <c r="AD32" s="4">
        <f t="shared" si="15"/>
        <v>0</v>
      </c>
      <c r="AE32" s="13">
        <f t="shared" si="16"/>
        <v>0</v>
      </c>
    </row>
    <row r="33">
      <c r="A33" s="2">
        <v>10.0</v>
      </c>
      <c r="B33" s="4">
        <f t="shared" si="1"/>
        <v>1</v>
      </c>
      <c r="C33" s="4">
        <f t="shared" si="2"/>
        <v>0.762</v>
      </c>
      <c r="D33" s="2">
        <v>149.75</v>
      </c>
      <c r="E33" s="2">
        <f>154+3/16</f>
        <v>154.1875</v>
      </c>
      <c r="F33" s="4">
        <f t="shared" si="3"/>
        <v>4.4375</v>
      </c>
      <c r="G33" s="13">
        <f t="shared" si="4"/>
        <v>0.993031274</v>
      </c>
      <c r="I33" s="2">
        <v>10.0</v>
      </c>
      <c r="J33" s="4">
        <f t="shared" si="5"/>
        <v>1</v>
      </c>
      <c r="K33" s="4">
        <f t="shared" si="6"/>
        <v>-0.508</v>
      </c>
      <c r="N33" s="4">
        <f t="shared" si="7"/>
        <v>0</v>
      </c>
      <c r="O33" s="13">
        <f t="shared" si="8"/>
        <v>0</v>
      </c>
      <c r="Q33" s="2">
        <v>10.0</v>
      </c>
      <c r="R33" s="4">
        <f t="shared" si="9"/>
        <v>1</v>
      </c>
      <c r="S33" s="4">
        <f t="shared" si="10"/>
        <v>-0.508</v>
      </c>
      <c r="V33" s="4">
        <f t="shared" si="11"/>
        <v>0</v>
      </c>
      <c r="W33" s="13">
        <f t="shared" si="12"/>
        <v>0</v>
      </c>
      <c r="Y33" s="2">
        <v>10.0</v>
      </c>
      <c r="Z33" s="4">
        <f t="shared" si="13"/>
        <v>1</v>
      </c>
      <c r="AA33" s="4">
        <f t="shared" si="14"/>
        <v>-0.508</v>
      </c>
      <c r="AD33" s="4">
        <f t="shared" si="15"/>
        <v>0</v>
      </c>
      <c r="AE33" s="13">
        <f t="shared" si="16"/>
        <v>0</v>
      </c>
    </row>
    <row r="34">
      <c r="A34" s="2">
        <v>11.0</v>
      </c>
      <c r="B34" s="4">
        <f t="shared" si="1"/>
        <v>1.1</v>
      </c>
      <c r="C34" s="4">
        <f t="shared" si="2"/>
        <v>0.7112</v>
      </c>
      <c r="F34" s="4">
        <f t="shared" si="3"/>
        <v>0</v>
      </c>
      <c r="G34" s="13">
        <f t="shared" si="4"/>
        <v>0</v>
      </c>
      <c r="I34" s="2">
        <v>11.0</v>
      </c>
      <c r="J34" s="4">
        <f t="shared" si="5"/>
        <v>1.1</v>
      </c>
      <c r="K34" s="4">
        <f t="shared" si="6"/>
        <v>-0.5588</v>
      </c>
      <c r="N34" s="4">
        <f t="shared" si="7"/>
        <v>0</v>
      </c>
      <c r="O34" s="13">
        <f t="shared" si="8"/>
        <v>0</v>
      </c>
      <c r="Q34" s="2">
        <v>11.0</v>
      </c>
      <c r="R34" s="4">
        <f t="shared" si="9"/>
        <v>1.1</v>
      </c>
      <c r="S34" s="4">
        <f t="shared" si="10"/>
        <v>-0.5588</v>
      </c>
      <c r="V34" s="4">
        <f t="shared" si="11"/>
        <v>0</v>
      </c>
      <c r="W34" s="13">
        <f t="shared" si="12"/>
        <v>0</v>
      </c>
      <c r="Y34" s="2">
        <v>11.0</v>
      </c>
      <c r="Z34" s="4">
        <f t="shared" si="13"/>
        <v>1.1</v>
      </c>
      <c r="AA34" s="4">
        <f t="shared" si="14"/>
        <v>-0.5588</v>
      </c>
      <c r="AD34" s="4">
        <f t="shared" si="15"/>
        <v>0</v>
      </c>
      <c r="AE34" s="13">
        <f t="shared" si="16"/>
        <v>0</v>
      </c>
    </row>
    <row r="35">
      <c r="A35" s="2">
        <v>12.0</v>
      </c>
      <c r="B35" s="4">
        <f t="shared" si="1"/>
        <v>1.2</v>
      </c>
      <c r="C35" s="4">
        <f t="shared" si="2"/>
        <v>0.6604</v>
      </c>
      <c r="F35" s="4">
        <f t="shared" si="3"/>
        <v>0</v>
      </c>
      <c r="G35" s="13">
        <f t="shared" si="4"/>
        <v>0</v>
      </c>
      <c r="I35" s="2">
        <v>12.0</v>
      </c>
      <c r="J35" s="4">
        <f t="shared" si="5"/>
        <v>1.2</v>
      </c>
      <c r="K35" s="4">
        <f t="shared" si="6"/>
        <v>-0.6096</v>
      </c>
      <c r="N35" s="4">
        <f t="shared" si="7"/>
        <v>0</v>
      </c>
      <c r="O35" s="13">
        <f t="shared" si="8"/>
        <v>0</v>
      </c>
      <c r="Q35" s="2">
        <v>12.0</v>
      </c>
      <c r="R35" s="4">
        <f t="shared" si="9"/>
        <v>1.2</v>
      </c>
      <c r="S35" s="4">
        <f t="shared" si="10"/>
        <v>-0.6096</v>
      </c>
      <c r="V35" s="4">
        <f t="shared" si="11"/>
        <v>0</v>
      </c>
      <c r="W35" s="13">
        <f t="shared" si="12"/>
        <v>0</v>
      </c>
      <c r="Y35" s="2">
        <v>12.0</v>
      </c>
      <c r="Z35" s="4">
        <f t="shared" si="13"/>
        <v>1.2</v>
      </c>
      <c r="AA35" s="4">
        <f t="shared" si="14"/>
        <v>-0.6096</v>
      </c>
      <c r="AD35" s="4">
        <f t="shared" si="15"/>
        <v>0</v>
      </c>
      <c r="AE35" s="13">
        <f t="shared" si="16"/>
        <v>0</v>
      </c>
    </row>
    <row r="36">
      <c r="A36" s="2">
        <v>13.0</v>
      </c>
      <c r="B36" s="4">
        <f t="shared" si="1"/>
        <v>1.3</v>
      </c>
      <c r="C36" s="4">
        <f t="shared" si="2"/>
        <v>0.6096</v>
      </c>
      <c r="D36" s="2">
        <f>149.75+1/32</f>
        <v>149.78125</v>
      </c>
      <c r="E36" s="2">
        <f>154+5/32</f>
        <v>154.15625</v>
      </c>
      <c r="F36" s="4">
        <f t="shared" si="3"/>
        <v>4.375</v>
      </c>
      <c r="G36" s="13">
        <f t="shared" si="4"/>
        <v>0.9860132972</v>
      </c>
      <c r="I36" s="2">
        <v>13.0</v>
      </c>
      <c r="J36" s="4">
        <f t="shared" si="5"/>
        <v>1.3</v>
      </c>
      <c r="K36" s="4">
        <f t="shared" si="6"/>
        <v>-0.6604</v>
      </c>
      <c r="N36" s="4">
        <f t="shared" si="7"/>
        <v>0</v>
      </c>
      <c r="O36" s="13">
        <f t="shared" si="8"/>
        <v>0</v>
      </c>
      <c r="Q36" s="2">
        <v>13.0</v>
      </c>
      <c r="R36" s="4">
        <f t="shared" si="9"/>
        <v>1.3</v>
      </c>
      <c r="S36" s="4">
        <f t="shared" si="10"/>
        <v>-0.6604</v>
      </c>
      <c r="V36" s="4">
        <f t="shared" si="11"/>
        <v>0</v>
      </c>
      <c r="W36" s="13">
        <f t="shared" si="12"/>
        <v>0</v>
      </c>
      <c r="Y36" s="2">
        <v>13.0</v>
      </c>
      <c r="Z36" s="4">
        <f t="shared" si="13"/>
        <v>1.3</v>
      </c>
      <c r="AA36" s="4">
        <f t="shared" si="14"/>
        <v>-0.6604</v>
      </c>
      <c r="AD36" s="4">
        <f t="shared" si="15"/>
        <v>0</v>
      </c>
      <c r="AE36" s="13">
        <f t="shared" si="16"/>
        <v>0</v>
      </c>
    </row>
    <row r="37">
      <c r="A37" s="2">
        <v>14.0</v>
      </c>
      <c r="B37" s="4">
        <f t="shared" si="1"/>
        <v>1.4</v>
      </c>
      <c r="C37" s="4">
        <f t="shared" si="2"/>
        <v>0.5588</v>
      </c>
      <c r="D37" s="4">
        <f>150-5/32</f>
        <v>149.84375</v>
      </c>
      <c r="E37" s="4">
        <f>154+3/32</f>
        <v>154.09375</v>
      </c>
      <c r="F37" s="4">
        <f t="shared" si="3"/>
        <v>4.25</v>
      </c>
      <c r="G37" s="13">
        <f t="shared" si="4"/>
        <v>0.9718253158</v>
      </c>
      <c r="I37" s="2">
        <v>14.0</v>
      </c>
      <c r="J37" s="4">
        <f t="shared" si="5"/>
        <v>1.4</v>
      </c>
      <c r="K37" s="4">
        <f t="shared" si="6"/>
        <v>-0.7112</v>
      </c>
      <c r="N37" s="4">
        <f t="shared" si="7"/>
        <v>0</v>
      </c>
      <c r="O37" s="13">
        <f t="shared" si="8"/>
        <v>0</v>
      </c>
      <c r="Q37" s="2">
        <v>14.0</v>
      </c>
      <c r="R37" s="4">
        <f t="shared" si="9"/>
        <v>1.4</v>
      </c>
      <c r="S37" s="4">
        <f t="shared" si="10"/>
        <v>-0.7112</v>
      </c>
      <c r="V37" s="4">
        <f t="shared" si="11"/>
        <v>0</v>
      </c>
      <c r="W37" s="13">
        <f t="shared" si="12"/>
        <v>0</v>
      </c>
      <c r="Y37" s="2">
        <v>14.0</v>
      </c>
      <c r="Z37" s="4">
        <f t="shared" si="13"/>
        <v>1.4</v>
      </c>
      <c r="AA37" s="4">
        <f t="shared" si="14"/>
        <v>-0.7112</v>
      </c>
      <c r="AD37" s="4">
        <f t="shared" si="15"/>
        <v>0</v>
      </c>
      <c r="AE37" s="13">
        <f t="shared" si="16"/>
        <v>0</v>
      </c>
    </row>
    <row r="38">
      <c r="A38" s="2">
        <v>15.0</v>
      </c>
      <c r="B38" s="4">
        <f t="shared" si="1"/>
        <v>1.5</v>
      </c>
      <c r="C38" s="4">
        <f t="shared" si="2"/>
        <v>0.508</v>
      </c>
      <c r="D38" s="4">
        <f>150+5/16</f>
        <v>150.3125</v>
      </c>
      <c r="E38" s="2">
        <v>153.625</v>
      </c>
      <c r="F38" s="4">
        <f t="shared" si="3"/>
        <v>3.3125</v>
      </c>
      <c r="G38" s="13">
        <f t="shared" si="4"/>
        <v>0.8579691784</v>
      </c>
      <c r="I38" s="2">
        <v>15.0</v>
      </c>
      <c r="J38" s="4">
        <f t="shared" si="5"/>
        <v>1.5</v>
      </c>
      <c r="K38" s="4">
        <f t="shared" si="6"/>
        <v>-0.762</v>
      </c>
      <c r="N38" s="4">
        <f t="shared" si="7"/>
        <v>0</v>
      </c>
      <c r="O38" s="13">
        <f t="shared" si="8"/>
        <v>0</v>
      </c>
      <c r="Q38" s="2">
        <v>15.0</v>
      </c>
      <c r="R38" s="4">
        <f t="shared" si="9"/>
        <v>1.5</v>
      </c>
      <c r="S38" s="4">
        <f t="shared" si="10"/>
        <v>-0.762</v>
      </c>
      <c r="V38" s="4">
        <f t="shared" si="11"/>
        <v>0</v>
      </c>
      <c r="W38" s="13">
        <f t="shared" si="12"/>
        <v>0</v>
      </c>
      <c r="Y38" s="2">
        <v>15.0</v>
      </c>
      <c r="Z38" s="4">
        <f t="shared" si="13"/>
        <v>1.5</v>
      </c>
      <c r="AA38" s="4">
        <f t="shared" si="14"/>
        <v>-0.762</v>
      </c>
      <c r="AD38" s="4">
        <f t="shared" si="15"/>
        <v>0</v>
      </c>
      <c r="AE38" s="13">
        <f t="shared" si="16"/>
        <v>0</v>
      </c>
    </row>
    <row r="39">
      <c r="A39" s="2">
        <v>16.0</v>
      </c>
      <c r="B39" s="4">
        <f t="shared" si="1"/>
        <v>1.6</v>
      </c>
      <c r="C39" s="4">
        <f t="shared" si="2"/>
        <v>0.4572</v>
      </c>
      <c r="D39" s="4">
        <f>151</f>
        <v>151</v>
      </c>
      <c r="E39" s="4">
        <f>153-3/32</f>
        <v>152.90625</v>
      </c>
      <c r="F39" s="4">
        <f t="shared" si="3"/>
        <v>1.90625</v>
      </c>
      <c r="G39" s="13">
        <f t="shared" si="4"/>
        <v>0.6508541397</v>
      </c>
      <c r="I39" s="2">
        <v>16.0</v>
      </c>
      <c r="J39" s="4">
        <f t="shared" si="5"/>
        <v>1.6</v>
      </c>
      <c r="K39" s="4">
        <f t="shared" si="6"/>
        <v>-0.8128</v>
      </c>
      <c r="N39" s="4">
        <f t="shared" si="7"/>
        <v>0</v>
      </c>
      <c r="O39" s="13">
        <f t="shared" si="8"/>
        <v>0</v>
      </c>
      <c r="Q39" s="2">
        <v>16.0</v>
      </c>
      <c r="R39" s="4">
        <f t="shared" si="9"/>
        <v>1.6</v>
      </c>
      <c r="S39" s="4">
        <f t="shared" si="10"/>
        <v>-0.8128</v>
      </c>
      <c r="V39" s="4">
        <f t="shared" si="11"/>
        <v>0</v>
      </c>
      <c r="W39" s="13">
        <f t="shared" si="12"/>
        <v>0</v>
      </c>
      <c r="Y39" s="2">
        <v>16.0</v>
      </c>
      <c r="Z39" s="4">
        <f t="shared" si="13"/>
        <v>1.6</v>
      </c>
      <c r="AA39" s="4">
        <f t="shared" si="14"/>
        <v>-0.8128</v>
      </c>
      <c r="AD39" s="4">
        <f t="shared" si="15"/>
        <v>0</v>
      </c>
      <c r="AE39" s="13">
        <f t="shared" si="16"/>
        <v>0</v>
      </c>
    </row>
    <row r="40">
      <c r="A40" s="2">
        <v>17.0</v>
      </c>
      <c r="B40" s="4">
        <f t="shared" si="1"/>
        <v>1.7</v>
      </c>
      <c r="C40" s="4">
        <f t="shared" si="2"/>
        <v>0.4064</v>
      </c>
      <c r="D40" s="4">
        <f>151+9/16</f>
        <v>151.5625</v>
      </c>
      <c r="E40" s="2">
        <v>152.375</v>
      </c>
      <c r="F40" s="4">
        <f t="shared" si="3"/>
        <v>0.8125</v>
      </c>
      <c r="G40" s="13">
        <f t="shared" si="4"/>
        <v>0.4249182928</v>
      </c>
      <c r="I40" s="2">
        <v>17.0</v>
      </c>
      <c r="J40" s="4">
        <f t="shared" si="5"/>
        <v>1.7</v>
      </c>
      <c r="K40" s="4">
        <f t="shared" si="6"/>
        <v>-0.8636</v>
      </c>
      <c r="N40" s="4">
        <f t="shared" si="7"/>
        <v>0</v>
      </c>
      <c r="O40" s="13">
        <f t="shared" si="8"/>
        <v>0</v>
      </c>
      <c r="Q40" s="2">
        <v>17.0</v>
      </c>
      <c r="R40" s="4">
        <f t="shared" si="9"/>
        <v>1.7</v>
      </c>
      <c r="S40" s="4">
        <f t="shared" si="10"/>
        <v>-0.8636</v>
      </c>
      <c r="V40" s="4">
        <f t="shared" si="11"/>
        <v>0</v>
      </c>
      <c r="W40" s="13">
        <f t="shared" si="12"/>
        <v>0</v>
      </c>
      <c r="Y40" s="2">
        <v>17.0</v>
      </c>
      <c r="Z40" s="4">
        <f t="shared" si="13"/>
        <v>1.7</v>
      </c>
      <c r="AA40" s="4">
        <f t="shared" si="14"/>
        <v>-0.8636</v>
      </c>
      <c r="AD40" s="4">
        <f t="shared" si="15"/>
        <v>0</v>
      </c>
      <c r="AE40" s="13">
        <f t="shared" si="16"/>
        <v>0</v>
      </c>
    </row>
    <row r="41">
      <c r="A41" s="2">
        <v>18.0</v>
      </c>
      <c r="B41" s="4">
        <f t="shared" si="1"/>
        <v>1.8</v>
      </c>
      <c r="C41" s="4">
        <f t="shared" si="2"/>
        <v>0.3556</v>
      </c>
      <c r="D41" s="2">
        <v>151.625</v>
      </c>
      <c r="E41" s="4">
        <f>152.25+1/32</f>
        <v>152.28125</v>
      </c>
      <c r="F41" s="4">
        <f t="shared" si="3"/>
        <v>0.65625</v>
      </c>
      <c r="G41" s="13">
        <f t="shared" si="4"/>
        <v>0.3818813079</v>
      </c>
      <c r="I41" s="2">
        <v>18.0</v>
      </c>
      <c r="J41" s="4">
        <f t="shared" si="5"/>
        <v>1.8</v>
      </c>
      <c r="K41" s="4">
        <f t="shared" si="6"/>
        <v>-0.9144</v>
      </c>
      <c r="N41" s="4">
        <f t="shared" si="7"/>
        <v>0</v>
      </c>
      <c r="O41" s="13">
        <f t="shared" si="8"/>
        <v>0</v>
      </c>
      <c r="Q41" s="2">
        <v>18.0</v>
      </c>
      <c r="R41" s="4">
        <f t="shared" si="9"/>
        <v>1.8</v>
      </c>
      <c r="S41" s="4">
        <f t="shared" si="10"/>
        <v>-0.9144</v>
      </c>
      <c r="V41" s="4">
        <f t="shared" si="11"/>
        <v>0</v>
      </c>
      <c r="W41" s="13">
        <f t="shared" si="12"/>
        <v>0</v>
      </c>
      <c r="Y41" s="2">
        <v>18.0</v>
      </c>
      <c r="Z41" s="4">
        <f t="shared" si="13"/>
        <v>1.8</v>
      </c>
      <c r="AA41" s="4">
        <f t="shared" si="14"/>
        <v>-0.9144</v>
      </c>
      <c r="AD41" s="4">
        <f t="shared" si="15"/>
        <v>0</v>
      </c>
      <c r="AE41" s="13">
        <f t="shared" si="16"/>
        <v>0</v>
      </c>
    </row>
    <row r="42">
      <c r="A42" s="2">
        <v>19.0</v>
      </c>
      <c r="B42" s="4">
        <f t="shared" si="1"/>
        <v>1.9</v>
      </c>
      <c r="C42" s="4">
        <f t="shared" si="2"/>
        <v>0.3048</v>
      </c>
      <c r="D42" s="2">
        <v>151.375</v>
      </c>
      <c r="E42" s="4">
        <f>152+9/16</f>
        <v>152.5625</v>
      </c>
      <c r="F42" s="4">
        <f t="shared" si="3"/>
        <v>1.1875</v>
      </c>
      <c r="G42" s="13">
        <f t="shared" si="4"/>
        <v>0.5137011669</v>
      </c>
      <c r="I42" s="2">
        <v>19.0</v>
      </c>
      <c r="J42" s="4">
        <f t="shared" si="5"/>
        <v>1.9</v>
      </c>
      <c r="K42" s="4">
        <f t="shared" si="6"/>
        <v>-0.9652</v>
      </c>
      <c r="N42" s="4">
        <f t="shared" si="7"/>
        <v>0</v>
      </c>
      <c r="O42" s="13">
        <f t="shared" si="8"/>
        <v>0</v>
      </c>
      <c r="Q42" s="2">
        <v>19.0</v>
      </c>
      <c r="R42" s="4">
        <f t="shared" si="9"/>
        <v>1.9</v>
      </c>
      <c r="S42" s="4">
        <f t="shared" si="10"/>
        <v>-0.9652</v>
      </c>
      <c r="V42" s="4">
        <f t="shared" si="11"/>
        <v>0</v>
      </c>
      <c r="W42" s="13">
        <f t="shared" si="12"/>
        <v>0</v>
      </c>
      <c r="Y42" s="2">
        <v>19.0</v>
      </c>
      <c r="Z42" s="4">
        <f t="shared" si="13"/>
        <v>1.9</v>
      </c>
      <c r="AA42" s="4">
        <f t="shared" si="14"/>
        <v>-0.9652</v>
      </c>
      <c r="AD42" s="4">
        <f t="shared" si="15"/>
        <v>0</v>
      </c>
      <c r="AE42" s="13">
        <f t="shared" si="16"/>
        <v>0</v>
      </c>
    </row>
    <row r="43">
      <c r="A43" s="2">
        <v>20.0</v>
      </c>
      <c r="B43" s="4">
        <f t="shared" si="1"/>
        <v>2</v>
      </c>
      <c r="C43" s="4">
        <f t="shared" si="2"/>
        <v>0.254</v>
      </c>
      <c r="D43" s="2">
        <v>150.5</v>
      </c>
      <c r="E43" s="4">
        <f>153+7/16</f>
        <v>153.4375</v>
      </c>
      <c r="F43" s="4">
        <f t="shared" si="3"/>
        <v>2.9375</v>
      </c>
      <c r="G43" s="13">
        <f t="shared" si="4"/>
        <v>0.8079466429</v>
      </c>
      <c r="I43" s="2">
        <v>20.0</v>
      </c>
      <c r="J43" s="4">
        <f t="shared" si="5"/>
        <v>2</v>
      </c>
      <c r="K43" s="4">
        <f t="shared" si="6"/>
        <v>-1.016</v>
      </c>
      <c r="N43" s="4">
        <f t="shared" si="7"/>
        <v>0</v>
      </c>
      <c r="O43" s="13">
        <f t="shared" si="8"/>
        <v>0</v>
      </c>
      <c r="Q43" s="2">
        <v>20.0</v>
      </c>
      <c r="R43" s="4">
        <f t="shared" si="9"/>
        <v>2</v>
      </c>
      <c r="S43" s="4">
        <f t="shared" si="10"/>
        <v>-1.016</v>
      </c>
      <c r="V43" s="4">
        <f t="shared" si="11"/>
        <v>0</v>
      </c>
      <c r="W43" s="13">
        <f t="shared" si="12"/>
        <v>0</v>
      </c>
      <c r="Y43" s="2">
        <v>20.0</v>
      </c>
      <c r="Z43" s="4">
        <f t="shared" si="13"/>
        <v>2</v>
      </c>
      <c r="AA43" s="4">
        <f t="shared" si="14"/>
        <v>-1.016</v>
      </c>
      <c r="AD43" s="4">
        <f t="shared" si="15"/>
        <v>0</v>
      </c>
      <c r="AE43" s="13">
        <f t="shared" si="16"/>
        <v>0</v>
      </c>
    </row>
    <row r="44">
      <c r="A44" s="2">
        <v>21.0</v>
      </c>
      <c r="B44" s="4">
        <f t="shared" si="1"/>
        <v>2.1</v>
      </c>
      <c r="C44" s="4">
        <f t="shared" si="2"/>
        <v>0.2032</v>
      </c>
      <c r="D44" s="2">
        <v>149.875</v>
      </c>
      <c r="E44" s="2">
        <v>154.125</v>
      </c>
      <c r="F44" s="4">
        <f t="shared" si="3"/>
        <v>4.25</v>
      </c>
      <c r="G44" s="13">
        <f t="shared" si="4"/>
        <v>0.9718253158</v>
      </c>
      <c r="I44" s="2">
        <v>21.0</v>
      </c>
      <c r="J44" s="4">
        <f t="shared" si="5"/>
        <v>2.1</v>
      </c>
      <c r="K44" s="4">
        <f t="shared" si="6"/>
        <v>-1.0668</v>
      </c>
      <c r="N44" s="4">
        <f t="shared" si="7"/>
        <v>0</v>
      </c>
      <c r="O44" s="13">
        <f t="shared" si="8"/>
        <v>0</v>
      </c>
      <c r="Q44" s="2">
        <v>21.0</v>
      </c>
      <c r="R44" s="4">
        <f t="shared" si="9"/>
        <v>2.1</v>
      </c>
      <c r="S44" s="4">
        <f t="shared" si="10"/>
        <v>-1.0668</v>
      </c>
      <c r="V44" s="4">
        <f t="shared" si="11"/>
        <v>0</v>
      </c>
      <c r="W44" s="13">
        <f t="shared" si="12"/>
        <v>0</v>
      </c>
      <c r="Y44" s="2">
        <v>21.0</v>
      </c>
      <c r="Z44" s="4">
        <f t="shared" si="13"/>
        <v>2.1</v>
      </c>
      <c r="AA44" s="4">
        <f t="shared" si="14"/>
        <v>-1.0668</v>
      </c>
      <c r="AD44" s="4">
        <f t="shared" si="15"/>
        <v>0</v>
      </c>
      <c r="AE44" s="13">
        <f t="shared" si="16"/>
        <v>0</v>
      </c>
    </row>
    <row r="45">
      <c r="A45" s="2">
        <v>22.0</v>
      </c>
      <c r="B45" s="4">
        <f t="shared" si="1"/>
        <v>2.2</v>
      </c>
      <c r="C45" s="4">
        <f t="shared" si="2"/>
        <v>0.1524</v>
      </c>
      <c r="F45" s="4">
        <f t="shared" si="3"/>
        <v>0</v>
      </c>
      <c r="G45" s="13">
        <f t="shared" si="4"/>
        <v>0</v>
      </c>
      <c r="I45" s="2">
        <v>22.0</v>
      </c>
      <c r="J45" s="4">
        <f t="shared" si="5"/>
        <v>2.2</v>
      </c>
      <c r="K45" s="4">
        <f t="shared" si="6"/>
        <v>-1.1176</v>
      </c>
      <c r="N45" s="4">
        <f t="shared" si="7"/>
        <v>0</v>
      </c>
      <c r="O45" s="13">
        <f t="shared" si="8"/>
        <v>0</v>
      </c>
      <c r="Q45" s="2">
        <v>22.0</v>
      </c>
      <c r="R45" s="4">
        <f t="shared" si="9"/>
        <v>2.2</v>
      </c>
      <c r="S45" s="4">
        <f t="shared" si="10"/>
        <v>-1.1176</v>
      </c>
      <c r="V45" s="4">
        <f t="shared" si="11"/>
        <v>0</v>
      </c>
      <c r="W45" s="13">
        <f t="shared" si="12"/>
        <v>0</v>
      </c>
      <c r="Y45" s="2">
        <v>22.0</v>
      </c>
      <c r="Z45" s="4">
        <f t="shared" si="13"/>
        <v>2.2</v>
      </c>
      <c r="AA45" s="4">
        <f t="shared" si="14"/>
        <v>-1.1176</v>
      </c>
      <c r="AD45" s="4">
        <f t="shared" si="15"/>
        <v>0</v>
      </c>
      <c r="AE45" s="13">
        <f t="shared" si="16"/>
        <v>0</v>
      </c>
    </row>
    <row r="46">
      <c r="A46" s="2">
        <v>23.0</v>
      </c>
      <c r="B46" s="4">
        <f t="shared" si="1"/>
        <v>2.3</v>
      </c>
      <c r="C46" s="4">
        <f t="shared" si="2"/>
        <v>0.1016</v>
      </c>
      <c r="F46" s="4">
        <f t="shared" si="3"/>
        <v>0</v>
      </c>
      <c r="G46" s="13">
        <f t="shared" si="4"/>
        <v>0</v>
      </c>
      <c r="I46" s="2">
        <v>23.0</v>
      </c>
      <c r="J46" s="4">
        <f t="shared" si="5"/>
        <v>2.3</v>
      </c>
      <c r="K46" s="4">
        <f t="shared" si="6"/>
        <v>-1.1684</v>
      </c>
      <c r="N46" s="4">
        <f t="shared" si="7"/>
        <v>0</v>
      </c>
      <c r="O46" s="13">
        <f t="shared" si="8"/>
        <v>0</v>
      </c>
      <c r="Q46" s="2">
        <v>23.0</v>
      </c>
      <c r="R46" s="4">
        <f t="shared" si="9"/>
        <v>2.3</v>
      </c>
      <c r="S46" s="4">
        <f t="shared" si="10"/>
        <v>-1.1684</v>
      </c>
      <c r="V46" s="4">
        <f t="shared" si="11"/>
        <v>0</v>
      </c>
      <c r="W46" s="13">
        <f t="shared" si="12"/>
        <v>0</v>
      </c>
      <c r="Y46" s="2">
        <v>23.0</v>
      </c>
      <c r="Z46" s="4">
        <f t="shared" si="13"/>
        <v>2.3</v>
      </c>
      <c r="AA46" s="4">
        <f t="shared" si="14"/>
        <v>-1.1684</v>
      </c>
      <c r="AD46" s="4">
        <f t="shared" si="15"/>
        <v>0</v>
      </c>
      <c r="AE46" s="13">
        <f t="shared" si="16"/>
        <v>0</v>
      </c>
    </row>
    <row r="47">
      <c r="A47" s="2">
        <v>24.0</v>
      </c>
      <c r="B47" s="4">
        <f t="shared" si="1"/>
        <v>2.4</v>
      </c>
      <c r="C47" s="4">
        <f t="shared" si="2"/>
        <v>0.0508</v>
      </c>
      <c r="D47" s="4">
        <f t="shared" ref="D47:D49" si="17">150-3/16</f>
        <v>149.8125</v>
      </c>
      <c r="E47" s="4">
        <f t="shared" ref="E47:E49" si="18">154+5/32</f>
        <v>154.15625</v>
      </c>
      <c r="F47" s="4">
        <f t="shared" si="3"/>
        <v>4.34375</v>
      </c>
      <c r="G47" s="13">
        <f t="shared" si="4"/>
        <v>0.9824855102</v>
      </c>
      <c r="I47" s="2">
        <v>24.0</v>
      </c>
      <c r="J47" s="4">
        <f t="shared" si="5"/>
        <v>2.4</v>
      </c>
      <c r="K47" s="4">
        <f t="shared" si="6"/>
        <v>-1.2192</v>
      </c>
      <c r="N47" s="4">
        <f t="shared" si="7"/>
        <v>0</v>
      </c>
      <c r="O47" s="13">
        <f t="shared" si="8"/>
        <v>0</v>
      </c>
      <c r="Q47" s="2">
        <v>24.0</v>
      </c>
      <c r="R47" s="4">
        <f t="shared" si="9"/>
        <v>2.4</v>
      </c>
      <c r="S47" s="4">
        <f t="shared" si="10"/>
        <v>-1.2192</v>
      </c>
      <c r="V47" s="4">
        <f t="shared" si="11"/>
        <v>0</v>
      </c>
      <c r="W47" s="13">
        <f t="shared" si="12"/>
        <v>0</v>
      </c>
      <c r="Y47" s="2">
        <v>24.0</v>
      </c>
      <c r="Z47" s="4">
        <f t="shared" si="13"/>
        <v>2.4</v>
      </c>
      <c r="AA47" s="4">
        <f t="shared" si="14"/>
        <v>-1.2192</v>
      </c>
      <c r="AD47" s="4">
        <f t="shared" si="15"/>
        <v>0</v>
      </c>
      <c r="AE47" s="13">
        <f t="shared" si="16"/>
        <v>0</v>
      </c>
    </row>
    <row r="48">
      <c r="A48" s="2">
        <v>25.0</v>
      </c>
      <c r="B48" s="4">
        <f t="shared" si="1"/>
        <v>2.5</v>
      </c>
      <c r="C48" s="4">
        <f t="shared" si="2"/>
        <v>0</v>
      </c>
      <c r="D48" s="4">
        <f t="shared" si="17"/>
        <v>149.8125</v>
      </c>
      <c r="E48" s="4">
        <f t="shared" si="18"/>
        <v>154.15625</v>
      </c>
      <c r="F48" s="4">
        <f t="shared" si="3"/>
        <v>4.34375</v>
      </c>
      <c r="G48" s="13">
        <f t="shared" si="4"/>
        <v>0.9824855102</v>
      </c>
      <c r="I48" s="2">
        <v>25.0</v>
      </c>
      <c r="J48" s="4">
        <f t="shared" si="5"/>
        <v>2.5</v>
      </c>
      <c r="K48" s="4">
        <f t="shared" si="6"/>
        <v>-1.27</v>
      </c>
      <c r="N48" s="4">
        <f t="shared" si="7"/>
        <v>0</v>
      </c>
      <c r="O48" s="13">
        <f t="shared" si="8"/>
        <v>0</v>
      </c>
      <c r="Q48" s="2">
        <v>25.0</v>
      </c>
      <c r="R48" s="4">
        <f t="shared" si="9"/>
        <v>2.5</v>
      </c>
      <c r="S48" s="4">
        <f t="shared" si="10"/>
        <v>-1.27</v>
      </c>
      <c r="V48" s="4">
        <f t="shared" si="11"/>
        <v>0</v>
      </c>
      <c r="W48" s="13">
        <f t="shared" si="12"/>
        <v>0</v>
      </c>
      <c r="Y48" s="2">
        <v>25.0</v>
      </c>
      <c r="Z48" s="4">
        <f t="shared" si="13"/>
        <v>2.5</v>
      </c>
      <c r="AA48" s="4">
        <f t="shared" si="14"/>
        <v>-1.27</v>
      </c>
      <c r="AD48" s="4">
        <f t="shared" si="15"/>
        <v>0</v>
      </c>
      <c r="AE48" s="13">
        <f t="shared" si="16"/>
        <v>0</v>
      </c>
    </row>
    <row r="49">
      <c r="A49" s="2">
        <v>26.0</v>
      </c>
      <c r="B49" s="4">
        <f t="shared" si="1"/>
        <v>2.6</v>
      </c>
      <c r="C49" s="4">
        <f t="shared" si="2"/>
        <v>-0.0508</v>
      </c>
      <c r="D49" s="4">
        <f t="shared" si="17"/>
        <v>149.8125</v>
      </c>
      <c r="E49" s="4">
        <f t="shared" si="18"/>
        <v>154.15625</v>
      </c>
      <c r="F49" s="4">
        <f t="shared" si="3"/>
        <v>4.34375</v>
      </c>
      <c r="G49" s="13">
        <f t="shared" si="4"/>
        <v>0.9824855102</v>
      </c>
      <c r="I49" s="2">
        <v>26.0</v>
      </c>
      <c r="J49" s="4">
        <f t="shared" si="5"/>
        <v>2.6</v>
      </c>
      <c r="K49" s="4">
        <f t="shared" si="6"/>
        <v>-1.3208</v>
      </c>
      <c r="N49" s="4">
        <f t="shared" si="7"/>
        <v>0</v>
      </c>
      <c r="O49" s="13">
        <f t="shared" si="8"/>
        <v>0</v>
      </c>
      <c r="Q49" s="2">
        <v>26.0</v>
      </c>
      <c r="R49" s="4">
        <f t="shared" si="9"/>
        <v>2.6</v>
      </c>
      <c r="S49" s="4">
        <f t="shared" si="10"/>
        <v>-1.3208</v>
      </c>
      <c r="V49" s="4">
        <f t="shared" si="11"/>
        <v>0</v>
      </c>
      <c r="W49" s="13">
        <f t="shared" si="12"/>
        <v>0</v>
      </c>
      <c r="Y49" s="2">
        <v>26.0</v>
      </c>
      <c r="Z49" s="4">
        <f t="shared" si="13"/>
        <v>2.6</v>
      </c>
      <c r="AA49" s="4">
        <f t="shared" si="14"/>
        <v>-1.3208</v>
      </c>
      <c r="AD49" s="4">
        <f t="shared" si="15"/>
        <v>0</v>
      </c>
      <c r="AE49" s="13">
        <f t="shared" si="16"/>
        <v>0</v>
      </c>
    </row>
    <row r="50">
      <c r="A50" s="2">
        <v>27.0</v>
      </c>
      <c r="B50" s="4">
        <f t="shared" si="1"/>
        <v>2.7</v>
      </c>
      <c r="C50" s="4">
        <f t="shared" si="2"/>
        <v>-0.1016</v>
      </c>
      <c r="F50" s="4">
        <f t="shared" si="3"/>
        <v>0</v>
      </c>
      <c r="G50" s="13">
        <f t="shared" si="4"/>
        <v>0</v>
      </c>
      <c r="I50" s="2">
        <v>27.0</v>
      </c>
      <c r="J50" s="4">
        <f t="shared" si="5"/>
        <v>2.7</v>
      </c>
      <c r="K50" s="4">
        <f t="shared" si="6"/>
        <v>-1.3716</v>
      </c>
      <c r="N50" s="4">
        <f t="shared" si="7"/>
        <v>0</v>
      </c>
      <c r="O50" s="13">
        <f t="shared" si="8"/>
        <v>0</v>
      </c>
      <c r="Q50" s="2">
        <v>27.0</v>
      </c>
      <c r="R50" s="4">
        <f t="shared" si="9"/>
        <v>2.7</v>
      </c>
      <c r="S50" s="4">
        <f t="shared" si="10"/>
        <v>-1.3716</v>
      </c>
      <c r="V50" s="4">
        <f t="shared" si="11"/>
        <v>0</v>
      </c>
      <c r="W50" s="13">
        <f t="shared" si="12"/>
        <v>0</v>
      </c>
      <c r="Y50" s="2">
        <v>27.0</v>
      </c>
      <c r="Z50" s="4">
        <f t="shared" si="13"/>
        <v>2.7</v>
      </c>
      <c r="AA50" s="4">
        <f t="shared" si="14"/>
        <v>-1.3716</v>
      </c>
      <c r="AD50" s="4">
        <f t="shared" si="15"/>
        <v>0</v>
      </c>
      <c r="AE50" s="13">
        <f t="shared" si="16"/>
        <v>0</v>
      </c>
    </row>
    <row r="51">
      <c r="A51" s="2">
        <v>28.0</v>
      </c>
      <c r="B51" s="4">
        <f t="shared" si="1"/>
        <v>2.8</v>
      </c>
      <c r="C51" s="4">
        <f t="shared" si="2"/>
        <v>-0.1524</v>
      </c>
      <c r="F51" s="4">
        <f t="shared" si="3"/>
        <v>0</v>
      </c>
      <c r="G51" s="13">
        <f t="shared" si="4"/>
        <v>0</v>
      </c>
      <c r="I51" s="2">
        <v>28.0</v>
      </c>
      <c r="J51" s="4">
        <f t="shared" si="5"/>
        <v>2.8</v>
      </c>
      <c r="K51" s="4">
        <f t="shared" si="6"/>
        <v>-1.4224</v>
      </c>
      <c r="N51" s="4">
        <f t="shared" si="7"/>
        <v>0</v>
      </c>
      <c r="O51" s="13">
        <f t="shared" si="8"/>
        <v>0</v>
      </c>
      <c r="Q51" s="2">
        <v>28.0</v>
      </c>
      <c r="R51" s="4">
        <f t="shared" si="9"/>
        <v>2.8</v>
      </c>
      <c r="S51" s="4">
        <f t="shared" si="10"/>
        <v>-1.4224</v>
      </c>
      <c r="V51" s="4">
        <f t="shared" si="11"/>
        <v>0</v>
      </c>
      <c r="W51" s="13">
        <f t="shared" si="12"/>
        <v>0</v>
      </c>
      <c r="Y51" s="2">
        <v>28.0</v>
      </c>
      <c r="Z51" s="4">
        <f t="shared" si="13"/>
        <v>2.8</v>
      </c>
      <c r="AA51" s="4">
        <f t="shared" si="14"/>
        <v>-1.4224</v>
      </c>
      <c r="AD51" s="4">
        <f t="shared" si="15"/>
        <v>0</v>
      </c>
      <c r="AE51" s="13">
        <f t="shared" si="16"/>
        <v>0</v>
      </c>
    </row>
    <row r="52">
      <c r="A52" s="2">
        <v>29.0</v>
      </c>
      <c r="B52" s="4">
        <f t="shared" si="1"/>
        <v>2.9</v>
      </c>
      <c r="C52" s="4">
        <f t="shared" si="2"/>
        <v>-0.2032</v>
      </c>
      <c r="F52" s="4">
        <f t="shared" si="3"/>
        <v>0</v>
      </c>
      <c r="G52" s="13">
        <f t="shared" si="4"/>
        <v>0</v>
      </c>
      <c r="I52" s="2">
        <v>29.0</v>
      </c>
      <c r="J52" s="4">
        <f t="shared" si="5"/>
        <v>2.9</v>
      </c>
      <c r="K52" s="4">
        <f t="shared" si="6"/>
        <v>-1.4732</v>
      </c>
      <c r="N52" s="4">
        <f t="shared" si="7"/>
        <v>0</v>
      </c>
      <c r="O52" s="13">
        <f t="shared" si="8"/>
        <v>0</v>
      </c>
      <c r="Q52" s="2">
        <v>29.0</v>
      </c>
      <c r="R52" s="4">
        <f t="shared" si="9"/>
        <v>2.9</v>
      </c>
      <c r="S52" s="4">
        <f t="shared" si="10"/>
        <v>-1.4732</v>
      </c>
      <c r="V52" s="4">
        <f t="shared" si="11"/>
        <v>0</v>
      </c>
      <c r="W52" s="13">
        <f t="shared" si="12"/>
        <v>0</v>
      </c>
      <c r="Y52" s="2">
        <v>29.0</v>
      </c>
      <c r="Z52" s="4">
        <f t="shared" si="13"/>
        <v>2.9</v>
      </c>
      <c r="AA52" s="4">
        <f t="shared" si="14"/>
        <v>-1.4732</v>
      </c>
      <c r="AD52" s="4">
        <f t="shared" si="15"/>
        <v>0</v>
      </c>
      <c r="AE52" s="13">
        <f t="shared" si="16"/>
        <v>0</v>
      </c>
    </row>
    <row r="53">
      <c r="A53" s="2">
        <v>30.0</v>
      </c>
      <c r="B53" s="4">
        <f t="shared" si="1"/>
        <v>3</v>
      </c>
      <c r="C53" s="4">
        <f t="shared" si="2"/>
        <v>-0.254</v>
      </c>
      <c r="F53" s="4">
        <f t="shared" si="3"/>
        <v>0</v>
      </c>
      <c r="G53" s="13">
        <f t="shared" si="4"/>
        <v>0</v>
      </c>
      <c r="I53" s="2">
        <v>30.0</v>
      </c>
      <c r="J53" s="4">
        <f t="shared" si="5"/>
        <v>3</v>
      </c>
      <c r="K53" s="4">
        <f t="shared" si="6"/>
        <v>-1.524</v>
      </c>
      <c r="N53" s="4">
        <f t="shared" si="7"/>
        <v>0</v>
      </c>
      <c r="O53" s="13">
        <f t="shared" si="8"/>
        <v>0</v>
      </c>
      <c r="Q53" s="2">
        <v>30.0</v>
      </c>
      <c r="R53" s="4">
        <f t="shared" si="9"/>
        <v>3</v>
      </c>
      <c r="S53" s="4">
        <f t="shared" si="10"/>
        <v>-1.524</v>
      </c>
      <c r="V53" s="4">
        <f t="shared" si="11"/>
        <v>0</v>
      </c>
      <c r="W53" s="13">
        <f t="shared" si="12"/>
        <v>0</v>
      </c>
      <c r="Y53" s="2">
        <v>30.0</v>
      </c>
      <c r="Z53" s="4">
        <f t="shared" si="13"/>
        <v>3</v>
      </c>
      <c r="AA53" s="4">
        <f t="shared" si="14"/>
        <v>-1.524</v>
      </c>
      <c r="AD53" s="4">
        <f t="shared" si="15"/>
        <v>0</v>
      </c>
      <c r="AE53" s="13">
        <f t="shared" si="16"/>
        <v>0</v>
      </c>
    </row>
    <row r="54">
      <c r="A54" s="2">
        <v>31.0</v>
      </c>
      <c r="B54" s="4">
        <f t="shared" si="1"/>
        <v>3.1</v>
      </c>
      <c r="C54" s="4">
        <f t="shared" si="2"/>
        <v>-0.3048</v>
      </c>
      <c r="F54" s="4">
        <f t="shared" si="3"/>
        <v>0</v>
      </c>
      <c r="G54" s="13">
        <f t="shared" si="4"/>
        <v>0</v>
      </c>
      <c r="I54" s="2">
        <v>31.0</v>
      </c>
      <c r="J54" s="4">
        <f t="shared" si="5"/>
        <v>3.1</v>
      </c>
      <c r="K54" s="4">
        <f t="shared" si="6"/>
        <v>-1.5748</v>
      </c>
      <c r="N54" s="4">
        <f t="shared" si="7"/>
        <v>0</v>
      </c>
      <c r="O54" s="13">
        <f t="shared" si="8"/>
        <v>0</v>
      </c>
      <c r="Q54" s="2">
        <v>31.0</v>
      </c>
      <c r="R54" s="4">
        <f t="shared" si="9"/>
        <v>3.1</v>
      </c>
      <c r="S54" s="4">
        <f t="shared" si="10"/>
        <v>-1.5748</v>
      </c>
      <c r="V54" s="4">
        <f t="shared" si="11"/>
        <v>0</v>
      </c>
      <c r="W54" s="13">
        <f t="shared" si="12"/>
        <v>0</v>
      </c>
      <c r="Y54" s="2">
        <v>31.0</v>
      </c>
      <c r="Z54" s="4">
        <f t="shared" si="13"/>
        <v>3.1</v>
      </c>
      <c r="AA54" s="4">
        <f t="shared" si="14"/>
        <v>-1.5748</v>
      </c>
      <c r="AD54" s="4">
        <f t="shared" si="15"/>
        <v>0</v>
      </c>
      <c r="AE54" s="13">
        <f t="shared" si="16"/>
        <v>0</v>
      </c>
    </row>
    <row r="55">
      <c r="A55" s="2">
        <v>32.0</v>
      </c>
      <c r="B55" s="4">
        <f t="shared" si="1"/>
        <v>3.2</v>
      </c>
      <c r="C55" s="4">
        <f t="shared" si="2"/>
        <v>-0.3556</v>
      </c>
      <c r="F55" s="4">
        <f t="shared" si="3"/>
        <v>0</v>
      </c>
      <c r="G55" s="13">
        <f t="shared" si="4"/>
        <v>0</v>
      </c>
      <c r="I55" s="2">
        <v>32.0</v>
      </c>
      <c r="J55" s="4">
        <f t="shared" si="5"/>
        <v>3.2</v>
      </c>
      <c r="K55" s="4">
        <f t="shared" si="6"/>
        <v>-1.6256</v>
      </c>
      <c r="N55" s="4">
        <f t="shared" si="7"/>
        <v>0</v>
      </c>
      <c r="O55" s="13">
        <f t="shared" si="8"/>
        <v>0</v>
      </c>
      <c r="Q55" s="2">
        <v>32.0</v>
      </c>
      <c r="R55" s="4">
        <f t="shared" si="9"/>
        <v>3.2</v>
      </c>
      <c r="S55" s="4">
        <f t="shared" si="10"/>
        <v>-1.6256</v>
      </c>
      <c r="V55" s="4">
        <f t="shared" si="11"/>
        <v>0</v>
      </c>
      <c r="W55" s="13">
        <f t="shared" si="12"/>
        <v>0</v>
      </c>
      <c r="Y55" s="2">
        <v>32.0</v>
      </c>
      <c r="Z55" s="4">
        <f t="shared" si="13"/>
        <v>3.2</v>
      </c>
      <c r="AA55" s="4">
        <f t="shared" si="14"/>
        <v>-1.6256</v>
      </c>
      <c r="AD55" s="4">
        <f t="shared" si="15"/>
        <v>0</v>
      </c>
      <c r="AE55" s="13">
        <f t="shared" si="16"/>
        <v>0</v>
      </c>
    </row>
    <row r="56">
      <c r="A56" s="2">
        <v>33.0</v>
      </c>
      <c r="B56" s="4">
        <f t="shared" si="1"/>
        <v>3.3</v>
      </c>
      <c r="C56" s="4">
        <f t="shared" si="2"/>
        <v>-0.4064</v>
      </c>
      <c r="F56" s="4">
        <f t="shared" si="3"/>
        <v>0</v>
      </c>
      <c r="G56" s="13">
        <f t="shared" si="4"/>
        <v>0</v>
      </c>
      <c r="I56" s="2">
        <v>33.0</v>
      </c>
      <c r="J56" s="4">
        <f t="shared" si="5"/>
        <v>3.3</v>
      </c>
      <c r="K56" s="4">
        <f t="shared" si="6"/>
        <v>-1.6764</v>
      </c>
      <c r="N56" s="4">
        <f t="shared" si="7"/>
        <v>0</v>
      </c>
      <c r="O56" s="13">
        <f t="shared" si="8"/>
        <v>0</v>
      </c>
      <c r="Q56" s="2">
        <v>33.0</v>
      </c>
      <c r="R56" s="4">
        <f t="shared" si="9"/>
        <v>3.3</v>
      </c>
      <c r="S56" s="4">
        <f t="shared" si="10"/>
        <v>-1.6764</v>
      </c>
      <c r="V56" s="4">
        <f t="shared" si="11"/>
        <v>0</v>
      </c>
      <c r="W56" s="13">
        <f t="shared" si="12"/>
        <v>0</v>
      </c>
      <c r="Y56" s="2">
        <v>33.0</v>
      </c>
      <c r="Z56" s="4">
        <f t="shared" si="13"/>
        <v>3.3</v>
      </c>
      <c r="AA56" s="4">
        <f t="shared" si="14"/>
        <v>-1.6764</v>
      </c>
      <c r="AD56" s="4">
        <f t="shared" si="15"/>
        <v>0</v>
      </c>
      <c r="AE56" s="13">
        <f t="shared" si="16"/>
        <v>0</v>
      </c>
    </row>
    <row r="57">
      <c r="A57" s="2">
        <v>34.0</v>
      </c>
      <c r="B57" s="4">
        <f t="shared" si="1"/>
        <v>3.4</v>
      </c>
      <c r="C57" s="4">
        <f t="shared" si="2"/>
        <v>-0.4572</v>
      </c>
      <c r="F57" s="4">
        <f t="shared" si="3"/>
        <v>0</v>
      </c>
      <c r="G57" s="13">
        <f t="shared" si="4"/>
        <v>0</v>
      </c>
      <c r="I57" s="2">
        <v>34.0</v>
      </c>
      <c r="J57" s="4">
        <f t="shared" si="5"/>
        <v>3.4</v>
      </c>
      <c r="K57" s="4">
        <f t="shared" si="6"/>
        <v>-1.7272</v>
      </c>
      <c r="N57" s="4">
        <f t="shared" si="7"/>
        <v>0</v>
      </c>
      <c r="O57" s="13">
        <f t="shared" si="8"/>
        <v>0</v>
      </c>
      <c r="Q57" s="2">
        <v>34.0</v>
      </c>
      <c r="R57" s="4">
        <f t="shared" si="9"/>
        <v>3.4</v>
      </c>
      <c r="S57" s="4">
        <f t="shared" si="10"/>
        <v>-1.7272</v>
      </c>
      <c r="V57" s="4">
        <f t="shared" si="11"/>
        <v>0</v>
      </c>
      <c r="W57" s="13">
        <f t="shared" si="12"/>
        <v>0</v>
      </c>
      <c r="Y57" s="2">
        <v>34.0</v>
      </c>
      <c r="Z57" s="4">
        <f t="shared" si="13"/>
        <v>3.4</v>
      </c>
      <c r="AA57" s="4">
        <f t="shared" si="14"/>
        <v>-1.7272</v>
      </c>
      <c r="AD57" s="4">
        <f t="shared" si="15"/>
        <v>0</v>
      </c>
      <c r="AE57" s="13">
        <f t="shared" si="16"/>
        <v>0</v>
      </c>
    </row>
    <row r="58">
      <c r="A58" s="2">
        <v>35.0</v>
      </c>
      <c r="B58" s="4">
        <f t="shared" si="1"/>
        <v>3.5</v>
      </c>
      <c r="C58" s="4">
        <f t="shared" si="2"/>
        <v>-0.508</v>
      </c>
      <c r="F58" s="4">
        <f t="shared" si="3"/>
        <v>0</v>
      </c>
      <c r="G58" s="13">
        <f t="shared" si="4"/>
        <v>0</v>
      </c>
      <c r="I58" s="2">
        <v>35.0</v>
      </c>
      <c r="J58" s="4">
        <f t="shared" si="5"/>
        <v>3.5</v>
      </c>
      <c r="K58" s="4">
        <f t="shared" si="6"/>
        <v>-1.778</v>
      </c>
      <c r="N58" s="4">
        <f t="shared" si="7"/>
        <v>0</v>
      </c>
      <c r="O58" s="13">
        <f t="shared" si="8"/>
        <v>0</v>
      </c>
      <c r="Q58" s="2">
        <v>35.0</v>
      </c>
      <c r="R58" s="4">
        <f t="shared" si="9"/>
        <v>3.5</v>
      </c>
      <c r="S58" s="4">
        <f t="shared" si="10"/>
        <v>-1.778</v>
      </c>
      <c r="V58" s="4">
        <f t="shared" si="11"/>
        <v>0</v>
      </c>
      <c r="W58" s="13">
        <f t="shared" si="12"/>
        <v>0</v>
      </c>
      <c r="Y58" s="2">
        <v>35.0</v>
      </c>
      <c r="Z58" s="4">
        <f t="shared" si="13"/>
        <v>3.5</v>
      </c>
      <c r="AA58" s="4">
        <f t="shared" si="14"/>
        <v>-1.778</v>
      </c>
      <c r="AD58" s="4">
        <f t="shared" si="15"/>
        <v>0</v>
      </c>
      <c r="AE58" s="13">
        <f t="shared" si="16"/>
        <v>0</v>
      </c>
    </row>
    <row r="59">
      <c r="A59" s="2">
        <v>36.0</v>
      </c>
      <c r="B59" s="4">
        <f t="shared" si="1"/>
        <v>3.6</v>
      </c>
      <c r="C59" s="4">
        <f t="shared" si="2"/>
        <v>-0.5588</v>
      </c>
      <c r="F59" s="4">
        <f t="shared" si="3"/>
        <v>0</v>
      </c>
      <c r="G59" s="13">
        <f t="shared" si="4"/>
        <v>0</v>
      </c>
      <c r="I59" s="2">
        <v>36.0</v>
      </c>
      <c r="J59" s="4">
        <f t="shared" si="5"/>
        <v>3.6</v>
      </c>
      <c r="K59" s="4">
        <f t="shared" si="6"/>
        <v>-1.8288</v>
      </c>
      <c r="N59" s="4">
        <f t="shared" si="7"/>
        <v>0</v>
      </c>
      <c r="O59" s="13">
        <f t="shared" si="8"/>
        <v>0</v>
      </c>
      <c r="Q59" s="2">
        <v>36.0</v>
      </c>
      <c r="R59" s="4">
        <f t="shared" si="9"/>
        <v>3.6</v>
      </c>
      <c r="S59" s="4">
        <f t="shared" si="10"/>
        <v>-1.8288</v>
      </c>
      <c r="V59" s="4">
        <f t="shared" si="11"/>
        <v>0</v>
      </c>
      <c r="W59" s="13">
        <f t="shared" si="12"/>
        <v>0</v>
      </c>
      <c r="Y59" s="2">
        <v>36.0</v>
      </c>
      <c r="Z59" s="4">
        <f t="shared" si="13"/>
        <v>3.6</v>
      </c>
      <c r="AA59" s="4">
        <f t="shared" si="14"/>
        <v>-1.8288</v>
      </c>
      <c r="AD59" s="4">
        <f t="shared" si="15"/>
        <v>0</v>
      </c>
      <c r="AE59" s="13">
        <f t="shared" si="16"/>
        <v>0</v>
      </c>
    </row>
    <row r="60">
      <c r="A60" s="2">
        <v>37.0</v>
      </c>
      <c r="B60" s="4">
        <f t="shared" si="1"/>
        <v>3.7</v>
      </c>
      <c r="C60" s="4">
        <f t="shared" si="2"/>
        <v>-0.6096</v>
      </c>
      <c r="F60" s="4">
        <f t="shared" si="3"/>
        <v>0</v>
      </c>
      <c r="G60" s="13">
        <f t="shared" si="4"/>
        <v>0</v>
      </c>
      <c r="I60" s="2">
        <v>37.0</v>
      </c>
      <c r="J60" s="4">
        <f t="shared" si="5"/>
        <v>3.7</v>
      </c>
      <c r="K60" s="4">
        <f t="shared" si="6"/>
        <v>-1.8796</v>
      </c>
      <c r="N60" s="4">
        <f t="shared" si="7"/>
        <v>0</v>
      </c>
      <c r="O60" s="13">
        <f t="shared" si="8"/>
        <v>0</v>
      </c>
      <c r="Q60" s="2">
        <v>37.0</v>
      </c>
      <c r="R60" s="4">
        <f t="shared" si="9"/>
        <v>3.7</v>
      </c>
      <c r="S60" s="4">
        <f t="shared" si="10"/>
        <v>-1.8796</v>
      </c>
      <c r="V60" s="4">
        <f t="shared" si="11"/>
        <v>0</v>
      </c>
      <c r="W60" s="13">
        <f t="shared" si="12"/>
        <v>0</v>
      </c>
      <c r="Y60" s="2">
        <v>37.0</v>
      </c>
      <c r="Z60" s="4">
        <f t="shared" si="13"/>
        <v>3.7</v>
      </c>
      <c r="AA60" s="4">
        <f t="shared" si="14"/>
        <v>-1.8796</v>
      </c>
      <c r="AD60" s="4">
        <f t="shared" si="15"/>
        <v>0</v>
      </c>
      <c r="AE60" s="13">
        <f t="shared" si="16"/>
        <v>0</v>
      </c>
    </row>
    <row r="61">
      <c r="A61" s="2">
        <v>38.0</v>
      </c>
      <c r="B61" s="4">
        <f t="shared" si="1"/>
        <v>3.8</v>
      </c>
      <c r="C61" s="4">
        <f t="shared" si="2"/>
        <v>-0.6604</v>
      </c>
      <c r="F61" s="4">
        <f t="shared" si="3"/>
        <v>0</v>
      </c>
      <c r="G61" s="13">
        <f t="shared" si="4"/>
        <v>0</v>
      </c>
      <c r="I61" s="2">
        <v>38.0</v>
      </c>
      <c r="J61" s="4">
        <f t="shared" si="5"/>
        <v>3.8</v>
      </c>
      <c r="K61" s="4">
        <f t="shared" si="6"/>
        <v>-1.9304</v>
      </c>
      <c r="N61" s="4">
        <f t="shared" si="7"/>
        <v>0</v>
      </c>
      <c r="O61" s="13">
        <f t="shared" si="8"/>
        <v>0</v>
      </c>
      <c r="Q61" s="2">
        <v>38.0</v>
      </c>
      <c r="R61" s="4">
        <f t="shared" si="9"/>
        <v>3.8</v>
      </c>
      <c r="S61" s="4">
        <f t="shared" si="10"/>
        <v>-1.9304</v>
      </c>
      <c r="V61" s="4">
        <f t="shared" si="11"/>
        <v>0</v>
      </c>
      <c r="W61" s="13">
        <f t="shared" si="12"/>
        <v>0</v>
      </c>
      <c r="Y61" s="2">
        <v>38.0</v>
      </c>
      <c r="Z61" s="4">
        <f t="shared" si="13"/>
        <v>3.8</v>
      </c>
      <c r="AA61" s="4">
        <f t="shared" si="14"/>
        <v>-1.9304</v>
      </c>
      <c r="AD61" s="4">
        <f t="shared" si="15"/>
        <v>0</v>
      </c>
      <c r="AE61" s="13">
        <f t="shared" si="16"/>
        <v>0</v>
      </c>
    </row>
    <row r="62">
      <c r="A62" s="2">
        <v>39.0</v>
      </c>
      <c r="B62" s="4">
        <f t="shared" si="1"/>
        <v>3.9</v>
      </c>
      <c r="C62" s="4">
        <f t="shared" si="2"/>
        <v>-0.7112</v>
      </c>
      <c r="F62" s="4">
        <f t="shared" si="3"/>
        <v>0</v>
      </c>
      <c r="G62" s="13">
        <f t="shared" si="4"/>
        <v>0</v>
      </c>
      <c r="I62" s="2">
        <v>39.0</v>
      </c>
      <c r="J62" s="4">
        <f t="shared" si="5"/>
        <v>3.9</v>
      </c>
      <c r="K62" s="4">
        <f t="shared" si="6"/>
        <v>-1.9812</v>
      </c>
      <c r="N62" s="4">
        <f t="shared" si="7"/>
        <v>0</v>
      </c>
      <c r="O62" s="13">
        <f t="shared" si="8"/>
        <v>0</v>
      </c>
      <c r="Q62" s="2">
        <v>39.0</v>
      </c>
      <c r="R62" s="4">
        <f t="shared" si="9"/>
        <v>3.9</v>
      </c>
      <c r="S62" s="4">
        <f t="shared" si="10"/>
        <v>-1.9812</v>
      </c>
      <c r="V62" s="4">
        <f t="shared" si="11"/>
        <v>0</v>
      </c>
      <c r="W62" s="13">
        <f t="shared" si="12"/>
        <v>0</v>
      </c>
      <c r="Y62" s="2">
        <v>39.0</v>
      </c>
      <c r="Z62" s="4">
        <f t="shared" si="13"/>
        <v>3.9</v>
      </c>
      <c r="AA62" s="4">
        <f t="shared" si="14"/>
        <v>-1.9812</v>
      </c>
      <c r="AD62" s="4">
        <f t="shared" si="15"/>
        <v>0</v>
      </c>
      <c r="AE62" s="13">
        <f t="shared" si="16"/>
        <v>0</v>
      </c>
    </row>
    <row r="63">
      <c r="A63" s="2">
        <v>40.0</v>
      </c>
      <c r="B63" s="4">
        <f t="shared" si="1"/>
        <v>4</v>
      </c>
      <c r="C63" s="4">
        <f t="shared" si="2"/>
        <v>-0.762</v>
      </c>
      <c r="F63" s="4">
        <f t="shared" si="3"/>
        <v>0</v>
      </c>
      <c r="G63" s="13">
        <f t="shared" si="4"/>
        <v>0</v>
      </c>
      <c r="I63" s="2">
        <v>40.0</v>
      </c>
      <c r="J63" s="4">
        <f t="shared" si="5"/>
        <v>4</v>
      </c>
      <c r="K63" s="4">
        <f t="shared" si="6"/>
        <v>-2.032</v>
      </c>
      <c r="N63" s="4">
        <f t="shared" si="7"/>
        <v>0</v>
      </c>
      <c r="O63" s="13">
        <f t="shared" si="8"/>
        <v>0</v>
      </c>
      <c r="Q63" s="2">
        <v>40.0</v>
      </c>
      <c r="R63" s="4">
        <f t="shared" si="9"/>
        <v>4</v>
      </c>
      <c r="S63" s="4">
        <f t="shared" si="10"/>
        <v>-2.032</v>
      </c>
      <c r="V63" s="4">
        <f t="shared" si="11"/>
        <v>0</v>
      </c>
      <c r="W63" s="13">
        <f t="shared" si="12"/>
        <v>0</v>
      </c>
      <c r="Y63" s="2">
        <v>40.0</v>
      </c>
      <c r="Z63" s="4">
        <f t="shared" si="13"/>
        <v>4</v>
      </c>
      <c r="AA63" s="4">
        <f t="shared" si="14"/>
        <v>-2.032</v>
      </c>
      <c r="AD63" s="4">
        <f t="shared" si="15"/>
        <v>0</v>
      </c>
      <c r="AE63" s="13">
        <f t="shared" si="16"/>
        <v>0</v>
      </c>
    </row>
    <row r="64">
      <c r="A64" s="2">
        <v>41.0</v>
      </c>
      <c r="B64" s="4">
        <f t="shared" si="1"/>
        <v>4.1</v>
      </c>
      <c r="C64" s="4">
        <f t="shared" si="2"/>
        <v>-0.8128</v>
      </c>
      <c r="F64" s="4">
        <f t="shared" si="3"/>
        <v>0</v>
      </c>
      <c r="G64" s="13">
        <f t="shared" si="4"/>
        <v>0</v>
      </c>
      <c r="I64" s="2">
        <v>41.0</v>
      </c>
      <c r="J64" s="4">
        <f t="shared" si="5"/>
        <v>4.1</v>
      </c>
      <c r="K64" s="4">
        <f t="shared" si="6"/>
        <v>-2.0828</v>
      </c>
      <c r="N64" s="4">
        <f t="shared" si="7"/>
        <v>0</v>
      </c>
      <c r="O64" s="13">
        <f t="shared" si="8"/>
        <v>0</v>
      </c>
      <c r="Q64" s="2">
        <v>41.0</v>
      </c>
      <c r="R64" s="4">
        <f t="shared" si="9"/>
        <v>4.1</v>
      </c>
      <c r="S64" s="4">
        <f t="shared" si="10"/>
        <v>-2.0828</v>
      </c>
      <c r="V64" s="4">
        <f t="shared" si="11"/>
        <v>0</v>
      </c>
      <c r="W64" s="13">
        <f t="shared" si="12"/>
        <v>0</v>
      </c>
      <c r="Y64" s="2">
        <v>41.0</v>
      </c>
      <c r="Z64" s="4">
        <f t="shared" si="13"/>
        <v>4.1</v>
      </c>
      <c r="AA64" s="4">
        <f t="shared" si="14"/>
        <v>-2.0828</v>
      </c>
      <c r="AD64" s="4">
        <f t="shared" si="15"/>
        <v>0</v>
      </c>
      <c r="AE64" s="13">
        <f t="shared" si="16"/>
        <v>0</v>
      </c>
    </row>
    <row r="65">
      <c r="A65" s="2">
        <v>42.0</v>
      </c>
      <c r="B65" s="4">
        <f t="shared" si="1"/>
        <v>4.2</v>
      </c>
      <c r="C65" s="4">
        <f t="shared" si="2"/>
        <v>-0.8636</v>
      </c>
      <c r="F65" s="4">
        <f t="shared" si="3"/>
        <v>0</v>
      </c>
      <c r="G65" s="13">
        <f t="shared" si="4"/>
        <v>0</v>
      </c>
      <c r="I65" s="2">
        <v>42.0</v>
      </c>
      <c r="J65" s="4">
        <f t="shared" si="5"/>
        <v>4.2</v>
      </c>
      <c r="K65" s="4">
        <f t="shared" si="6"/>
        <v>-2.1336</v>
      </c>
      <c r="N65" s="4">
        <f t="shared" si="7"/>
        <v>0</v>
      </c>
      <c r="O65" s="13">
        <f t="shared" si="8"/>
        <v>0</v>
      </c>
      <c r="Q65" s="2">
        <v>42.0</v>
      </c>
      <c r="R65" s="4">
        <f t="shared" si="9"/>
        <v>4.2</v>
      </c>
      <c r="S65" s="4">
        <f t="shared" si="10"/>
        <v>-2.1336</v>
      </c>
      <c r="V65" s="4">
        <f t="shared" si="11"/>
        <v>0</v>
      </c>
      <c r="W65" s="13">
        <f t="shared" si="12"/>
        <v>0</v>
      </c>
      <c r="Y65" s="2">
        <v>42.0</v>
      </c>
      <c r="Z65" s="4">
        <f t="shared" si="13"/>
        <v>4.2</v>
      </c>
      <c r="AA65" s="4">
        <f t="shared" si="14"/>
        <v>-2.1336</v>
      </c>
      <c r="AD65" s="4">
        <f t="shared" si="15"/>
        <v>0</v>
      </c>
      <c r="AE65" s="13">
        <f t="shared" si="16"/>
        <v>0</v>
      </c>
    </row>
    <row r="66">
      <c r="A66" s="2">
        <v>43.0</v>
      </c>
      <c r="B66" s="4">
        <f t="shared" si="1"/>
        <v>4.3</v>
      </c>
      <c r="C66" s="4">
        <f t="shared" si="2"/>
        <v>-0.9144</v>
      </c>
      <c r="F66" s="4">
        <f t="shared" si="3"/>
        <v>0</v>
      </c>
      <c r="G66" s="13">
        <f t="shared" si="4"/>
        <v>0</v>
      </c>
      <c r="I66" s="2">
        <v>43.0</v>
      </c>
      <c r="J66" s="4">
        <f t="shared" si="5"/>
        <v>4.3</v>
      </c>
      <c r="K66" s="4">
        <f t="shared" si="6"/>
        <v>-2.1844</v>
      </c>
      <c r="N66" s="4">
        <f t="shared" si="7"/>
        <v>0</v>
      </c>
      <c r="O66" s="13">
        <f t="shared" si="8"/>
        <v>0</v>
      </c>
      <c r="Q66" s="2">
        <v>43.0</v>
      </c>
      <c r="R66" s="4">
        <f t="shared" si="9"/>
        <v>4.3</v>
      </c>
      <c r="S66" s="4">
        <f t="shared" si="10"/>
        <v>-2.1844</v>
      </c>
      <c r="V66" s="4">
        <f t="shared" si="11"/>
        <v>0</v>
      </c>
      <c r="W66" s="13">
        <f t="shared" si="12"/>
        <v>0</v>
      </c>
      <c r="Y66" s="2">
        <v>43.0</v>
      </c>
      <c r="Z66" s="4">
        <f t="shared" si="13"/>
        <v>4.3</v>
      </c>
      <c r="AA66" s="4">
        <f t="shared" si="14"/>
        <v>-2.1844</v>
      </c>
      <c r="AD66" s="4">
        <f t="shared" si="15"/>
        <v>0</v>
      </c>
      <c r="AE66" s="13">
        <f t="shared" si="16"/>
        <v>0</v>
      </c>
    </row>
    <row r="67">
      <c r="A67" s="2">
        <v>44.0</v>
      </c>
      <c r="B67" s="4">
        <f t="shared" si="1"/>
        <v>4.4</v>
      </c>
      <c r="C67" s="4">
        <f t="shared" si="2"/>
        <v>-0.9652</v>
      </c>
      <c r="F67" s="4">
        <f t="shared" si="3"/>
        <v>0</v>
      </c>
      <c r="G67" s="13">
        <f t="shared" si="4"/>
        <v>0</v>
      </c>
      <c r="I67" s="2">
        <v>44.0</v>
      </c>
      <c r="J67" s="4">
        <f t="shared" si="5"/>
        <v>4.4</v>
      </c>
      <c r="K67" s="4">
        <f t="shared" si="6"/>
        <v>-2.2352</v>
      </c>
      <c r="N67" s="4">
        <f t="shared" si="7"/>
        <v>0</v>
      </c>
      <c r="O67" s="13">
        <f t="shared" si="8"/>
        <v>0</v>
      </c>
      <c r="Q67" s="2">
        <v>44.0</v>
      </c>
      <c r="R67" s="4">
        <f t="shared" si="9"/>
        <v>4.4</v>
      </c>
      <c r="S67" s="4">
        <f t="shared" si="10"/>
        <v>-2.2352</v>
      </c>
      <c r="V67" s="4">
        <f t="shared" si="11"/>
        <v>0</v>
      </c>
      <c r="W67" s="13">
        <f t="shared" si="12"/>
        <v>0</v>
      </c>
      <c r="Y67" s="2">
        <v>44.0</v>
      </c>
      <c r="Z67" s="4">
        <f t="shared" si="13"/>
        <v>4.4</v>
      </c>
      <c r="AA67" s="4">
        <f t="shared" si="14"/>
        <v>-2.2352</v>
      </c>
      <c r="AD67" s="4">
        <f t="shared" si="15"/>
        <v>0</v>
      </c>
      <c r="AE67" s="13">
        <f t="shared" si="16"/>
        <v>0</v>
      </c>
    </row>
    <row r="68">
      <c r="A68" s="2">
        <v>45.0</v>
      </c>
      <c r="B68" s="4">
        <f t="shared" si="1"/>
        <v>4.5</v>
      </c>
      <c r="C68" s="4">
        <f t="shared" si="2"/>
        <v>-1.016</v>
      </c>
      <c r="F68" s="4">
        <f t="shared" si="3"/>
        <v>0</v>
      </c>
      <c r="G68" s="13">
        <f t="shared" si="4"/>
        <v>0</v>
      </c>
      <c r="I68" s="2">
        <v>45.0</v>
      </c>
      <c r="J68" s="4">
        <f t="shared" si="5"/>
        <v>4.5</v>
      </c>
      <c r="K68" s="4">
        <f t="shared" si="6"/>
        <v>-2.286</v>
      </c>
      <c r="N68" s="4">
        <f t="shared" si="7"/>
        <v>0</v>
      </c>
      <c r="O68" s="13">
        <f t="shared" si="8"/>
        <v>0</v>
      </c>
      <c r="Q68" s="2">
        <v>45.0</v>
      </c>
      <c r="R68" s="4">
        <f t="shared" si="9"/>
        <v>4.5</v>
      </c>
      <c r="S68" s="4">
        <f t="shared" si="10"/>
        <v>-2.286</v>
      </c>
      <c r="V68" s="4">
        <f t="shared" si="11"/>
        <v>0</v>
      </c>
      <c r="W68" s="13">
        <f t="shared" si="12"/>
        <v>0</v>
      </c>
      <c r="Y68" s="2">
        <v>45.0</v>
      </c>
      <c r="Z68" s="4">
        <f t="shared" si="13"/>
        <v>4.5</v>
      </c>
      <c r="AA68" s="4">
        <f t="shared" si="14"/>
        <v>-2.286</v>
      </c>
      <c r="AD68" s="4">
        <f t="shared" si="15"/>
        <v>0</v>
      </c>
      <c r="AE68" s="13">
        <f t="shared" si="16"/>
        <v>0</v>
      </c>
    </row>
    <row r="69">
      <c r="A69" s="2">
        <v>46.0</v>
      </c>
      <c r="B69" s="4">
        <f t="shared" si="1"/>
        <v>4.6</v>
      </c>
      <c r="C69" s="4">
        <f t="shared" si="2"/>
        <v>-1.0668</v>
      </c>
      <c r="F69" s="4">
        <f t="shared" si="3"/>
        <v>0</v>
      </c>
      <c r="G69" s="13">
        <f t="shared" si="4"/>
        <v>0</v>
      </c>
      <c r="I69" s="2">
        <v>46.0</v>
      </c>
      <c r="J69" s="4">
        <f t="shared" si="5"/>
        <v>4.6</v>
      </c>
      <c r="K69" s="4">
        <f t="shared" si="6"/>
        <v>-2.3368</v>
      </c>
      <c r="N69" s="4">
        <f t="shared" si="7"/>
        <v>0</v>
      </c>
      <c r="O69" s="13">
        <f t="shared" si="8"/>
        <v>0</v>
      </c>
      <c r="Q69" s="2">
        <v>46.0</v>
      </c>
      <c r="R69" s="4">
        <f t="shared" si="9"/>
        <v>4.6</v>
      </c>
      <c r="S69" s="4">
        <f t="shared" si="10"/>
        <v>-2.3368</v>
      </c>
      <c r="V69" s="4">
        <f t="shared" si="11"/>
        <v>0</v>
      </c>
      <c r="W69" s="13">
        <f t="shared" si="12"/>
        <v>0</v>
      </c>
      <c r="Y69" s="2">
        <v>46.0</v>
      </c>
      <c r="Z69" s="4">
        <f t="shared" si="13"/>
        <v>4.6</v>
      </c>
      <c r="AA69" s="4">
        <f t="shared" si="14"/>
        <v>-2.3368</v>
      </c>
      <c r="AD69" s="4">
        <f t="shared" si="15"/>
        <v>0</v>
      </c>
      <c r="AE69" s="13">
        <f t="shared" si="16"/>
        <v>0</v>
      </c>
    </row>
    <row r="70">
      <c r="A70" s="2">
        <v>47.0</v>
      </c>
      <c r="B70" s="4">
        <f t="shared" si="1"/>
        <v>4.7</v>
      </c>
      <c r="C70" s="4">
        <f t="shared" si="2"/>
        <v>-1.1176</v>
      </c>
      <c r="F70" s="4">
        <f t="shared" si="3"/>
        <v>0</v>
      </c>
      <c r="G70" s="13">
        <f t="shared" si="4"/>
        <v>0</v>
      </c>
      <c r="I70" s="2">
        <v>47.0</v>
      </c>
      <c r="J70" s="4">
        <f t="shared" si="5"/>
        <v>4.7</v>
      </c>
      <c r="K70" s="4">
        <f t="shared" si="6"/>
        <v>-2.3876</v>
      </c>
      <c r="N70" s="4">
        <f t="shared" si="7"/>
        <v>0</v>
      </c>
      <c r="O70" s="13">
        <f t="shared" si="8"/>
        <v>0</v>
      </c>
      <c r="Q70" s="2">
        <v>47.0</v>
      </c>
      <c r="R70" s="4">
        <f t="shared" si="9"/>
        <v>4.7</v>
      </c>
      <c r="S70" s="4">
        <f t="shared" si="10"/>
        <v>-2.3876</v>
      </c>
      <c r="V70" s="4">
        <f t="shared" si="11"/>
        <v>0</v>
      </c>
      <c r="W70" s="13">
        <f t="shared" si="12"/>
        <v>0</v>
      </c>
      <c r="Y70" s="2">
        <v>47.0</v>
      </c>
      <c r="Z70" s="4">
        <f t="shared" si="13"/>
        <v>4.7</v>
      </c>
      <c r="AA70" s="4">
        <f t="shared" si="14"/>
        <v>-2.3876</v>
      </c>
      <c r="AD70" s="4">
        <f t="shared" si="15"/>
        <v>0</v>
      </c>
      <c r="AE70" s="13">
        <f t="shared" si="16"/>
        <v>0</v>
      </c>
    </row>
    <row r="71">
      <c r="A71" s="2">
        <v>48.0</v>
      </c>
      <c r="B71" s="4">
        <f t="shared" si="1"/>
        <v>4.8</v>
      </c>
      <c r="C71" s="4">
        <f t="shared" si="2"/>
        <v>-1.1684</v>
      </c>
      <c r="F71" s="4">
        <f t="shared" si="3"/>
        <v>0</v>
      </c>
      <c r="G71" s="13">
        <f t="shared" si="4"/>
        <v>0</v>
      </c>
      <c r="I71" s="2">
        <v>48.0</v>
      </c>
      <c r="J71" s="4">
        <f t="shared" si="5"/>
        <v>4.8</v>
      </c>
      <c r="K71" s="4">
        <f t="shared" si="6"/>
        <v>-2.4384</v>
      </c>
      <c r="N71" s="4">
        <f t="shared" si="7"/>
        <v>0</v>
      </c>
      <c r="O71" s="13">
        <f t="shared" si="8"/>
        <v>0</v>
      </c>
      <c r="Q71" s="2">
        <v>48.0</v>
      </c>
      <c r="R71" s="4">
        <f t="shared" si="9"/>
        <v>4.8</v>
      </c>
      <c r="S71" s="4">
        <f t="shared" si="10"/>
        <v>-2.4384</v>
      </c>
      <c r="V71" s="4">
        <f t="shared" si="11"/>
        <v>0</v>
      </c>
      <c r="W71" s="13">
        <f t="shared" si="12"/>
        <v>0</v>
      </c>
      <c r="Y71" s="2">
        <v>48.0</v>
      </c>
      <c r="Z71" s="4">
        <f t="shared" si="13"/>
        <v>4.8</v>
      </c>
      <c r="AA71" s="4">
        <f t="shared" si="14"/>
        <v>-2.4384</v>
      </c>
      <c r="AD71" s="4">
        <f t="shared" si="15"/>
        <v>0</v>
      </c>
      <c r="AE71" s="13">
        <f t="shared" si="16"/>
        <v>0</v>
      </c>
    </row>
    <row r="72">
      <c r="A72" s="2">
        <v>49.0</v>
      </c>
      <c r="B72" s="4">
        <f t="shared" si="1"/>
        <v>4.9</v>
      </c>
      <c r="C72" s="4">
        <f t="shared" si="2"/>
        <v>-1.2192</v>
      </c>
      <c r="F72" s="4">
        <f t="shared" si="3"/>
        <v>0</v>
      </c>
      <c r="G72" s="13">
        <f t="shared" si="4"/>
        <v>0</v>
      </c>
      <c r="I72" s="2">
        <v>49.0</v>
      </c>
      <c r="J72" s="4">
        <f t="shared" si="5"/>
        <v>4.9</v>
      </c>
      <c r="K72" s="4">
        <f t="shared" si="6"/>
        <v>-2.4892</v>
      </c>
      <c r="N72" s="4">
        <f t="shared" si="7"/>
        <v>0</v>
      </c>
      <c r="O72" s="13">
        <f t="shared" si="8"/>
        <v>0</v>
      </c>
      <c r="Q72" s="2">
        <v>49.0</v>
      </c>
      <c r="R72" s="4">
        <f t="shared" si="9"/>
        <v>4.9</v>
      </c>
      <c r="S72" s="4">
        <f t="shared" si="10"/>
        <v>-2.4892</v>
      </c>
      <c r="V72" s="4">
        <f t="shared" si="11"/>
        <v>0</v>
      </c>
      <c r="W72" s="13">
        <f t="shared" si="12"/>
        <v>0</v>
      </c>
      <c r="Y72" s="2">
        <v>49.0</v>
      </c>
      <c r="Z72" s="4">
        <f t="shared" si="13"/>
        <v>4.9</v>
      </c>
      <c r="AA72" s="4">
        <f t="shared" si="14"/>
        <v>-2.4892</v>
      </c>
      <c r="AD72" s="4">
        <f t="shared" si="15"/>
        <v>0</v>
      </c>
      <c r="AE72" s="13">
        <f t="shared" si="16"/>
        <v>0</v>
      </c>
    </row>
    <row r="73">
      <c r="A73" s="2">
        <v>50.0</v>
      </c>
      <c r="B73" s="4">
        <f t="shared" si="1"/>
        <v>5</v>
      </c>
      <c r="C73" s="4">
        <f t="shared" si="2"/>
        <v>-1.27</v>
      </c>
      <c r="F73" s="4">
        <f t="shared" si="3"/>
        <v>0</v>
      </c>
      <c r="G73" s="13">
        <f t="shared" si="4"/>
        <v>0</v>
      </c>
      <c r="I73" s="2">
        <v>50.0</v>
      </c>
      <c r="J73" s="4">
        <f t="shared" si="5"/>
        <v>5</v>
      </c>
      <c r="K73" s="4">
        <f t="shared" si="6"/>
        <v>-2.54</v>
      </c>
      <c r="N73" s="4">
        <f t="shared" si="7"/>
        <v>0</v>
      </c>
      <c r="O73" s="13">
        <f t="shared" si="8"/>
        <v>0</v>
      </c>
      <c r="Q73" s="2">
        <v>50.0</v>
      </c>
      <c r="R73" s="4">
        <f t="shared" si="9"/>
        <v>5</v>
      </c>
      <c r="S73" s="4">
        <f t="shared" si="10"/>
        <v>-2.54</v>
      </c>
      <c r="V73" s="4">
        <f t="shared" si="11"/>
        <v>0</v>
      </c>
      <c r="W73" s="13">
        <f t="shared" si="12"/>
        <v>0</v>
      </c>
      <c r="Y73" s="2">
        <v>50.0</v>
      </c>
      <c r="Z73" s="4">
        <f t="shared" si="13"/>
        <v>5</v>
      </c>
      <c r="AA73" s="4">
        <f t="shared" si="14"/>
        <v>-2.54</v>
      </c>
      <c r="AD73" s="4">
        <f t="shared" si="15"/>
        <v>0</v>
      </c>
      <c r="AE73" s="13">
        <f t="shared" si="16"/>
        <v>0</v>
      </c>
    </row>
    <row r="74">
      <c r="A74" s="2">
        <v>51.0</v>
      </c>
      <c r="B74" s="4">
        <f t="shared" si="1"/>
        <v>5.1</v>
      </c>
      <c r="C74" s="4">
        <f t="shared" si="2"/>
        <v>-1.3208</v>
      </c>
      <c r="F74" s="4">
        <f t="shared" si="3"/>
        <v>0</v>
      </c>
      <c r="G74" s="13">
        <f t="shared" si="4"/>
        <v>0</v>
      </c>
      <c r="I74" s="2">
        <v>51.0</v>
      </c>
      <c r="J74" s="4">
        <f t="shared" si="5"/>
        <v>5.1</v>
      </c>
      <c r="K74" s="4">
        <f t="shared" si="6"/>
        <v>-2.5908</v>
      </c>
      <c r="N74" s="4">
        <f t="shared" si="7"/>
        <v>0</v>
      </c>
      <c r="O74" s="13">
        <f t="shared" si="8"/>
        <v>0</v>
      </c>
      <c r="Q74" s="2">
        <v>51.0</v>
      </c>
      <c r="R74" s="4">
        <f t="shared" si="9"/>
        <v>5.1</v>
      </c>
      <c r="S74" s="4">
        <f t="shared" si="10"/>
        <v>-2.5908</v>
      </c>
      <c r="V74" s="4">
        <f t="shared" si="11"/>
        <v>0</v>
      </c>
      <c r="W74" s="13">
        <f t="shared" si="12"/>
        <v>0</v>
      </c>
      <c r="Y74" s="2">
        <v>51.0</v>
      </c>
      <c r="Z74" s="4">
        <f t="shared" si="13"/>
        <v>5.1</v>
      </c>
      <c r="AA74" s="4">
        <f t="shared" si="14"/>
        <v>-2.5908</v>
      </c>
      <c r="AD74" s="4">
        <f t="shared" si="15"/>
        <v>0</v>
      </c>
      <c r="AE74" s="13">
        <f t="shared" si="16"/>
        <v>0</v>
      </c>
    </row>
    <row r="75">
      <c r="A75" s="2">
        <v>52.0</v>
      </c>
      <c r="B75" s="4">
        <f t="shared" si="1"/>
        <v>5.2</v>
      </c>
      <c r="C75" s="4">
        <f t="shared" si="2"/>
        <v>-1.3716</v>
      </c>
      <c r="F75" s="4">
        <f t="shared" si="3"/>
        <v>0</v>
      </c>
      <c r="G75" s="13">
        <f t="shared" si="4"/>
        <v>0</v>
      </c>
      <c r="I75" s="2">
        <v>52.0</v>
      </c>
      <c r="J75" s="4">
        <f t="shared" si="5"/>
        <v>5.2</v>
      </c>
      <c r="K75" s="4">
        <f t="shared" si="6"/>
        <v>-2.6416</v>
      </c>
      <c r="N75" s="4">
        <f t="shared" si="7"/>
        <v>0</v>
      </c>
      <c r="O75" s="13">
        <f t="shared" si="8"/>
        <v>0</v>
      </c>
      <c r="Q75" s="2">
        <v>52.0</v>
      </c>
      <c r="R75" s="4">
        <f t="shared" si="9"/>
        <v>5.2</v>
      </c>
      <c r="S75" s="4">
        <f t="shared" si="10"/>
        <v>-2.6416</v>
      </c>
      <c r="V75" s="4">
        <f t="shared" si="11"/>
        <v>0</v>
      </c>
      <c r="W75" s="13">
        <f t="shared" si="12"/>
        <v>0</v>
      </c>
      <c r="Y75" s="2">
        <v>52.0</v>
      </c>
      <c r="Z75" s="4">
        <f t="shared" si="13"/>
        <v>5.2</v>
      </c>
      <c r="AA75" s="4">
        <f t="shared" si="14"/>
        <v>-2.6416</v>
      </c>
      <c r="AD75" s="4">
        <f t="shared" si="15"/>
        <v>0</v>
      </c>
      <c r="AE75" s="13">
        <f t="shared" si="16"/>
        <v>0</v>
      </c>
    </row>
    <row r="76">
      <c r="A76" s="2">
        <v>53.0</v>
      </c>
      <c r="B76" s="4">
        <f t="shared" si="1"/>
        <v>5.3</v>
      </c>
      <c r="C76" s="4">
        <f t="shared" si="2"/>
        <v>-1.4224</v>
      </c>
      <c r="F76" s="4">
        <f t="shared" si="3"/>
        <v>0</v>
      </c>
      <c r="G76" s="13">
        <f t="shared" si="4"/>
        <v>0</v>
      </c>
      <c r="I76" s="2">
        <v>53.0</v>
      </c>
      <c r="J76" s="4">
        <f t="shared" si="5"/>
        <v>5.3</v>
      </c>
      <c r="K76" s="4">
        <f t="shared" si="6"/>
        <v>-2.6924</v>
      </c>
      <c r="N76" s="4">
        <f t="shared" si="7"/>
        <v>0</v>
      </c>
      <c r="O76" s="13">
        <f t="shared" si="8"/>
        <v>0</v>
      </c>
      <c r="Q76" s="2">
        <v>53.0</v>
      </c>
      <c r="R76" s="4">
        <f t="shared" si="9"/>
        <v>5.3</v>
      </c>
      <c r="S76" s="4">
        <f t="shared" si="10"/>
        <v>-2.6924</v>
      </c>
      <c r="V76" s="4">
        <f t="shared" si="11"/>
        <v>0</v>
      </c>
      <c r="W76" s="13">
        <f t="shared" si="12"/>
        <v>0</v>
      </c>
      <c r="Y76" s="2">
        <v>53.0</v>
      </c>
      <c r="Z76" s="4">
        <f t="shared" si="13"/>
        <v>5.3</v>
      </c>
      <c r="AA76" s="4">
        <f t="shared" si="14"/>
        <v>-2.6924</v>
      </c>
      <c r="AD76" s="4">
        <f t="shared" si="15"/>
        <v>0</v>
      </c>
      <c r="AE76" s="13">
        <f t="shared" si="16"/>
        <v>0</v>
      </c>
    </row>
    <row r="77">
      <c r="A77" s="2">
        <v>54.0</v>
      </c>
      <c r="B77" s="4">
        <f t="shared" si="1"/>
        <v>5.4</v>
      </c>
      <c r="C77" s="4">
        <f t="shared" si="2"/>
        <v>-1.4732</v>
      </c>
      <c r="F77" s="4">
        <f t="shared" si="3"/>
        <v>0</v>
      </c>
      <c r="G77" s="13">
        <f t="shared" si="4"/>
        <v>0</v>
      </c>
      <c r="I77" s="2">
        <v>54.0</v>
      </c>
      <c r="J77" s="4">
        <f t="shared" si="5"/>
        <v>5.4</v>
      </c>
      <c r="K77" s="4">
        <f t="shared" si="6"/>
        <v>-2.7432</v>
      </c>
      <c r="N77" s="4">
        <f t="shared" si="7"/>
        <v>0</v>
      </c>
      <c r="O77" s="13">
        <f t="shared" si="8"/>
        <v>0</v>
      </c>
      <c r="Q77" s="2">
        <v>54.0</v>
      </c>
      <c r="R77" s="4">
        <f t="shared" si="9"/>
        <v>5.4</v>
      </c>
      <c r="S77" s="4">
        <f t="shared" si="10"/>
        <v>-2.7432</v>
      </c>
      <c r="V77" s="4">
        <f t="shared" si="11"/>
        <v>0</v>
      </c>
      <c r="W77" s="13">
        <f t="shared" si="12"/>
        <v>0</v>
      </c>
      <c r="Y77" s="2">
        <v>54.0</v>
      </c>
      <c r="Z77" s="4">
        <f t="shared" si="13"/>
        <v>5.4</v>
      </c>
      <c r="AA77" s="4">
        <f t="shared" si="14"/>
        <v>-2.7432</v>
      </c>
      <c r="AD77" s="4">
        <f t="shared" si="15"/>
        <v>0</v>
      </c>
      <c r="AE77" s="13">
        <f t="shared" si="16"/>
        <v>0</v>
      </c>
    </row>
    <row r="78">
      <c r="A78" s="2">
        <v>55.0</v>
      </c>
      <c r="B78" s="4">
        <f t="shared" si="1"/>
        <v>5.5</v>
      </c>
      <c r="C78" s="4">
        <f t="shared" si="2"/>
        <v>-1.524</v>
      </c>
      <c r="F78" s="4">
        <f t="shared" si="3"/>
        <v>0</v>
      </c>
      <c r="G78" s="13">
        <f t="shared" si="4"/>
        <v>0</v>
      </c>
      <c r="I78" s="2">
        <v>55.0</v>
      </c>
      <c r="J78" s="4">
        <f t="shared" si="5"/>
        <v>5.5</v>
      </c>
      <c r="K78" s="4">
        <f t="shared" si="6"/>
        <v>-2.794</v>
      </c>
      <c r="N78" s="4">
        <f t="shared" si="7"/>
        <v>0</v>
      </c>
      <c r="O78" s="13">
        <f t="shared" si="8"/>
        <v>0</v>
      </c>
      <c r="Q78" s="2">
        <v>55.0</v>
      </c>
      <c r="R78" s="4">
        <f t="shared" si="9"/>
        <v>5.5</v>
      </c>
      <c r="S78" s="4">
        <f t="shared" si="10"/>
        <v>-2.794</v>
      </c>
      <c r="V78" s="4">
        <f t="shared" si="11"/>
        <v>0</v>
      </c>
      <c r="W78" s="13">
        <f t="shared" si="12"/>
        <v>0</v>
      </c>
      <c r="Y78" s="2">
        <v>55.0</v>
      </c>
      <c r="Z78" s="4">
        <f t="shared" si="13"/>
        <v>5.5</v>
      </c>
      <c r="AA78" s="4">
        <f t="shared" si="14"/>
        <v>-2.794</v>
      </c>
      <c r="AD78" s="4">
        <f t="shared" si="15"/>
        <v>0</v>
      </c>
      <c r="AE78" s="13">
        <f t="shared" si="16"/>
        <v>0</v>
      </c>
    </row>
    <row r="79">
      <c r="A79" s="2">
        <v>56.0</v>
      </c>
      <c r="B79" s="4">
        <f t="shared" si="1"/>
        <v>5.6</v>
      </c>
      <c r="C79" s="4">
        <f t="shared" si="2"/>
        <v>-1.5748</v>
      </c>
      <c r="F79" s="4">
        <f t="shared" si="3"/>
        <v>0</v>
      </c>
      <c r="G79" s="13">
        <f t="shared" si="4"/>
        <v>0</v>
      </c>
      <c r="I79" s="2">
        <v>56.0</v>
      </c>
      <c r="J79" s="4">
        <f t="shared" si="5"/>
        <v>5.6</v>
      </c>
      <c r="K79" s="4">
        <f t="shared" si="6"/>
        <v>-2.8448</v>
      </c>
      <c r="N79" s="4">
        <f t="shared" si="7"/>
        <v>0</v>
      </c>
      <c r="O79" s="13">
        <f t="shared" si="8"/>
        <v>0</v>
      </c>
      <c r="Q79" s="2">
        <v>56.0</v>
      </c>
      <c r="R79" s="4">
        <f t="shared" si="9"/>
        <v>5.6</v>
      </c>
      <c r="S79" s="4">
        <f t="shared" si="10"/>
        <v>-2.8448</v>
      </c>
      <c r="V79" s="4">
        <f t="shared" si="11"/>
        <v>0</v>
      </c>
      <c r="W79" s="13">
        <f t="shared" si="12"/>
        <v>0</v>
      </c>
      <c r="Y79" s="2">
        <v>56.0</v>
      </c>
      <c r="Z79" s="4">
        <f t="shared" si="13"/>
        <v>5.6</v>
      </c>
      <c r="AA79" s="4">
        <f t="shared" si="14"/>
        <v>-2.8448</v>
      </c>
      <c r="AD79" s="4">
        <f t="shared" si="15"/>
        <v>0</v>
      </c>
      <c r="AE79" s="13">
        <f t="shared" si="16"/>
        <v>0</v>
      </c>
    </row>
    <row r="80">
      <c r="A80" s="2">
        <v>57.0</v>
      </c>
      <c r="B80" s="4">
        <f t="shared" si="1"/>
        <v>5.7</v>
      </c>
      <c r="C80" s="4">
        <f t="shared" si="2"/>
        <v>-1.6256</v>
      </c>
      <c r="F80" s="4">
        <f t="shared" si="3"/>
        <v>0</v>
      </c>
      <c r="G80" s="13">
        <f t="shared" si="4"/>
        <v>0</v>
      </c>
      <c r="I80" s="2">
        <v>57.0</v>
      </c>
      <c r="J80" s="4">
        <f t="shared" si="5"/>
        <v>5.7</v>
      </c>
      <c r="K80" s="4">
        <f t="shared" si="6"/>
        <v>-2.8956</v>
      </c>
      <c r="N80" s="4">
        <f t="shared" si="7"/>
        <v>0</v>
      </c>
      <c r="O80" s="13">
        <f t="shared" si="8"/>
        <v>0</v>
      </c>
      <c r="Q80" s="2">
        <v>57.0</v>
      </c>
      <c r="R80" s="4">
        <f t="shared" si="9"/>
        <v>5.7</v>
      </c>
      <c r="S80" s="4">
        <f t="shared" si="10"/>
        <v>-2.8956</v>
      </c>
      <c r="V80" s="4">
        <f t="shared" si="11"/>
        <v>0</v>
      </c>
      <c r="W80" s="13">
        <f t="shared" si="12"/>
        <v>0</v>
      </c>
      <c r="Y80" s="2">
        <v>57.0</v>
      </c>
      <c r="Z80" s="4">
        <f t="shared" si="13"/>
        <v>5.7</v>
      </c>
      <c r="AA80" s="4">
        <f t="shared" si="14"/>
        <v>-2.8956</v>
      </c>
      <c r="AD80" s="4">
        <f t="shared" si="15"/>
        <v>0</v>
      </c>
      <c r="AE80" s="13">
        <f t="shared" si="16"/>
        <v>0</v>
      </c>
    </row>
    <row r="81">
      <c r="A81" s="2">
        <v>58.0</v>
      </c>
      <c r="B81" s="4">
        <f t="shared" si="1"/>
        <v>5.8</v>
      </c>
      <c r="C81" s="4">
        <f t="shared" si="2"/>
        <v>-1.6764</v>
      </c>
      <c r="F81" s="4">
        <f t="shared" si="3"/>
        <v>0</v>
      </c>
      <c r="G81" s="13">
        <f t="shared" si="4"/>
        <v>0</v>
      </c>
      <c r="I81" s="2">
        <v>58.0</v>
      </c>
      <c r="J81" s="4">
        <f t="shared" si="5"/>
        <v>5.8</v>
      </c>
      <c r="K81" s="4">
        <f t="shared" si="6"/>
        <v>-2.9464</v>
      </c>
      <c r="N81" s="4">
        <f t="shared" si="7"/>
        <v>0</v>
      </c>
      <c r="O81" s="13">
        <f t="shared" si="8"/>
        <v>0</v>
      </c>
      <c r="Q81" s="2">
        <v>58.0</v>
      </c>
      <c r="R81" s="4">
        <f t="shared" si="9"/>
        <v>5.8</v>
      </c>
      <c r="S81" s="4">
        <f t="shared" si="10"/>
        <v>-2.9464</v>
      </c>
      <c r="V81" s="4">
        <f t="shared" si="11"/>
        <v>0</v>
      </c>
      <c r="W81" s="13">
        <f t="shared" si="12"/>
        <v>0</v>
      </c>
      <c r="Y81" s="2">
        <v>58.0</v>
      </c>
      <c r="Z81" s="4">
        <f t="shared" si="13"/>
        <v>5.8</v>
      </c>
      <c r="AA81" s="4">
        <f t="shared" si="14"/>
        <v>-2.9464</v>
      </c>
      <c r="AD81" s="4">
        <f t="shared" si="15"/>
        <v>0</v>
      </c>
      <c r="AE81" s="13">
        <f t="shared" si="16"/>
        <v>0</v>
      </c>
    </row>
    <row r="82">
      <c r="A82" s="2">
        <v>59.0</v>
      </c>
      <c r="B82" s="4">
        <f t="shared" si="1"/>
        <v>5.9</v>
      </c>
      <c r="C82" s="4">
        <f t="shared" si="2"/>
        <v>-1.7272</v>
      </c>
      <c r="F82" s="4">
        <f t="shared" si="3"/>
        <v>0</v>
      </c>
      <c r="G82" s="13">
        <f t="shared" si="4"/>
        <v>0</v>
      </c>
      <c r="I82" s="2">
        <v>59.0</v>
      </c>
      <c r="J82" s="4">
        <f t="shared" si="5"/>
        <v>5.9</v>
      </c>
      <c r="K82" s="4">
        <f t="shared" si="6"/>
        <v>-2.9972</v>
      </c>
      <c r="N82" s="4">
        <f t="shared" si="7"/>
        <v>0</v>
      </c>
      <c r="O82" s="13">
        <f t="shared" si="8"/>
        <v>0</v>
      </c>
      <c r="Q82" s="2">
        <v>59.0</v>
      </c>
      <c r="R82" s="4">
        <f t="shared" si="9"/>
        <v>5.9</v>
      </c>
      <c r="S82" s="4">
        <f t="shared" si="10"/>
        <v>-2.9972</v>
      </c>
      <c r="V82" s="4">
        <f t="shared" si="11"/>
        <v>0</v>
      </c>
      <c r="W82" s="13">
        <f t="shared" si="12"/>
        <v>0</v>
      </c>
      <c r="Y82" s="2">
        <v>59.0</v>
      </c>
      <c r="Z82" s="4">
        <f t="shared" si="13"/>
        <v>5.9</v>
      </c>
      <c r="AA82" s="4">
        <f t="shared" si="14"/>
        <v>-2.9972</v>
      </c>
      <c r="AD82" s="4">
        <f t="shared" si="15"/>
        <v>0</v>
      </c>
      <c r="AE82" s="13">
        <f t="shared" si="16"/>
        <v>0</v>
      </c>
    </row>
    <row r="83">
      <c r="A83" s="2">
        <v>60.0</v>
      </c>
      <c r="B83" s="4">
        <f t="shared" si="1"/>
        <v>6</v>
      </c>
      <c r="C83" s="4">
        <f t="shared" si="2"/>
        <v>-1.778</v>
      </c>
      <c r="F83" s="4">
        <f t="shared" si="3"/>
        <v>0</v>
      </c>
      <c r="G83" s="13">
        <f t="shared" si="4"/>
        <v>0</v>
      </c>
      <c r="I83" s="2">
        <v>60.0</v>
      </c>
      <c r="J83" s="4">
        <f t="shared" si="5"/>
        <v>6</v>
      </c>
      <c r="K83" s="4">
        <f t="shared" si="6"/>
        <v>-3.048</v>
      </c>
      <c r="N83" s="4">
        <f t="shared" si="7"/>
        <v>0</v>
      </c>
      <c r="O83" s="13">
        <f t="shared" si="8"/>
        <v>0</v>
      </c>
      <c r="Q83" s="2">
        <v>60.0</v>
      </c>
      <c r="R83" s="4">
        <f t="shared" si="9"/>
        <v>6</v>
      </c>
      <c r="S83" s="4">
        <f t="shared" si="10"/>
        <v>-3.048</v>
      </c>
      <c r="V83" s="4">
        <f t="shared" si="11"/>
        <v>0</v>
      </c>
      <c r="W83" s="13">
        <f t="shared" si="12"/>
        <v>0</v>
      </c>
      <c r="Y83" s="2">
        <v>60.0</v>
      </c>
      <c r="Z83" s="4">
        <f t="shared" si="13"/>
        <v>6</v>
      </c>
      <c r="AA83" s="4">
        <f t="shared" si="14"/>
        <v>-3.048</v>
      </c>
      <c r="AD83" s="4">
        <f t="shared" si="15"/>
        <v>0</v>
      </c>
      <c r="AE83" s="13">
        <f t="shared" si="16"/>
        <v>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10" max="10" width="6.13"/>
    <col customWidth="1" min="11" max="11" width="6.63"/>
    <col customWidth="1" min="14" max="14" width="10.5"/>
    <col customWidth="1" min="15" max="15" width="6.13"/>
    <col customWidth="1" min="18" max="18" width="6.13"/>
    <col customWidth="1" min="19" max="19" width="6.63"/>
    <col customWidth="1" min="22" max="22" width="10.5"/>
    <col customWidth="1" min="23" max="23" width="6.13"/>
    <col customWidth="1" min="26" max="26" width="6.13"/>
    <col customWidth="1" min="27" max="27" width="6.63"/>
    <col customWidth="1" min="31" max="31" width="6.13"/>
  </cols>
  <sheetData>
    <row r="1">
      <c r="A1" s="1" t="s">
        <v>0</v>
      </c>
      <c r="D1" s="2"/>
    </row>
    <row r="2">
      <c r="A2" s="2" t="s">
        <v>1</v>
      </c>
      <c r="B2" s="2" t="s">
        <v>137</v>
      </c>
      <c r="D2" s="1" t="s">
        <v>3</v>
      </c>
    </row>
    <row r="3">
      <c r="A3" s="2" t="s">
        <v>4</v>
      </c>
      <c r="B3" s="3">
        <v>5.0</v>
      </c>
      <c r="D3" s="2" t="s">
        <v>5</v>
      </c>
    </row>
    <row r="4">
      <c r="A4" s="2" t="s">
        <v>6</v>
      </c>
      <c r="B4" s="2">
        <v>4.0</v>
      </c>
      <c r="D4" s="2" t="s">
        <v>7</v>
      </c>
    </row>
    <row r="5">
      <c r="A5" s="2" t="s">
        <v>8</v>
      </c>
      <c r="B5" s="4">
        <f>B4/2</f>
        <v>2</v>
      </c>
      <c r="D5" s="2" t="s">
        <v>9</v>
      </c>
    </row>
    <row r="6">
      <c r="A6" s="5" t="s">
        <v>10</v>
      </c>
      <c r="B6" s="6">
        <v>9.0</v>
      </c>
      <c r="D6" s="2" t="s">
        <v>11</v>
      </c>
    </row>
    <row r="7">
      <c r="A7" s="2" t="s">
        <v>12</v>
      </c>
      <c r="B7" s="2">
        <v>1.25</v>
      </c>
      <c r="D7" s="2" t="s">
        <v>44</v>
      </c>
    </row>
    <row r="8">
      <c r="A8" s="2" t="s">
        <v>14</v>
      </c>
      <c r="B8" s="2">
        <v>0.125</v>
      </c>
      <c r="D8" s="2" t="s">
        <v>15</v>
      </c>
    </row>
    <row r="9">
      <c r="A9" s="2" t="s">
        <v>16</v>
      </c>
      <c r="B9" s="6">
        <v>1.2</v>
      </c>
      <c r="D9" s="2" t="s">
        <v>17</v>
      </c>
    </row>
    <row r="10">
      <c r="A10" s="2" t="s">
        <v>18</v>
      </c>
      <c r="B10" s="6">
        <f>SQRT(2*(1000/B9)*9.81*convert(B17,"in","m"))</f>
        <v>43.22967731</v>
      </c>
    </row>
    <row r="11">
      <c r="A11" s="2" t="s">
        <v>19</v>
      </c>
      <c r="B11" s="7">
        <f>B10*(B3/100)/(0.000015)</f>
        <v>144098.9244</v>
      </c>
    </row>
    <row r="12">
      <c r="A12" s="2" t="s">
        <v>20</v>
      </c>
      <c r="B12" s="2">
        <v>2.99</v>
      </c>
    </row>
    <row r="13">
      <c r="A13" s="1" t="s">
        <v>138</v>
      </c>
      <c r="B13" s="8"/>
      <c r="E13" s="2"/>
    </row>
    <row r="14">
      <c r="A14" s="1" t="s">
        <v>21</v>
      </c>
      <c r="B14" s="8"/>
    </row>
    <row r="15">
      <c r="A15" s="2"/>
    </row>
    <row r="16">
      <c r="A16" s="1" t="s">
        <v>22</v>
      </c>
      <c r="B16" s="8"/>
      <c r="I16" s="1" t="s">
        <v>25</v>
      </c>
      <c r="J16" s="8"/>
      <c r="Q16" s="1" t="s">
        <v>87</v>
      </c>
      <c r="R16" s="8"/>
      <c r="Y16" s="1" t="s">
        <v>25</v>
      </c>
      <c r="Z16" s="8"/>
    </row>
    <row r="17">
      <c r="A17" s="9" t="s">
        <v>26</v>
      </c>
      <c r="B17" s="2">
        <v>4.5</v>
      </c>
      <c r="E17" s="10"/>
      <c r="I17" s="9" t="s">
        <v>26</v>
      </c>
      <c r="J17" s="2">
        <f>B17</f>
        <v>4.5</v>
      </c>
      <c r="M17" s="10"/>
      <c r="Q17" s="9" t="s">
        <v>26</v>
      </c>
      <c r="R17" s="2">
        <v>4.4375</v>
      </c>
      <c r="U17" s="10"/>
      <c r="Y17" s="9" t="s">
        <v>26</v>
      </c>
      <c r="Z17" s="2">
        <f>B17</f>
        <v>4.5</v>
      </c>
      <c r="AC17" s="10"/>
    </row>
    <row r="18">
      <c r="A18" s="9" t="s">
        <v>27</v>
      </c>
      <c r="B18" s="2">
        <v>9.5</v>
      </c>
      <c r="E18" s="11"/>
      <c r="I18" s="9" t="s">
        <v>27</v>
      </c>
      <c r="J18" s="2">
        <v>24.3</v>
      </c>
      <c r="M18" s="11"/>
      <c r="Q18" s="9" t="s">
        <v>27</v>
      </c>
      <c r="R18" s="2">
        <v>44.3</v>
      </c>
      <c r="U18" s="11"/>
      <c r="Y18" s="9" t="s">
        <v>27</v>
      </c>
      <c r="Z18" s="2">
        <v>24.3</v>
      </c>
      <c r="AC18" s="11"/>
    </row>
    <row r="19">
      <c r="A19" s="2" t="s">
        <v>28</v>
      </c>
      <c r="B19" s="12">
        <f>convert($B5,"in","cm")+B18-$B6-convert($B8,"in","cm")</f>
        <v>5.2625</v>
      </c>
      <c r="I19" s="2" t="s">
        <v>28</v>
      </c>
      <c r="J19" s="12">
        <f>convert($B5,"in","cm")+J18-$B6-convert($B8,"in","cm")</f>
        <v>20.0625</v>
      </c>
      <c r="Q19" s="2" t="s">
        <v>28</v>
      </c>
      <c r="R19" s="12">
        <f>convert($B5,"in","cm")+R18-$B6-convert($B8,"in","cm")</f>
        <v>40.0625</v>
      </c>
      <c r="Y19" s="2" t="s">
        <v>28</v>
      </c>
      <c r="Z19" s="12">
        <f>convert($B5,"in","cm")+Z18-$B6-convert($B8,"in","cm")</f>
        <v>20.0625</v>
      </c>
    </row>
    <row r="20">
      <c r="A20" s="2" t="s">
        <v>29</v>
      </c>
      <c r="B20" s="4">
        <f>B19/$B3</f>
        <v>1.0525</v>
      </c>
      <c r="I20" s="2" t="s">
        <v>29</v>
      </c>
      <c r="J20" s="4">
        <f>J19/$B3</f>
        <v>4.0125</v>
      </c>
      <c r="Q20" s="2" t="s">
        <v>29</v>
      </c>
      <c r="R20" s="4">
        <f>R19/$B3</f>
        <v>8.0125</v>
      </c>
      <c r="Y20" s="2" t="s">
        <v>29</v>
      </c>
      <c r="Z20" s="4">
        <f>Z19/$B3</f>
        <v>4.0125</v>
      </c>
    </row>
    <row r="21">
      <c r="A21" s="9" t="s">
        <v>30</v>
      </c>
      <c r="B21" s="2">
        <v>2.6</v>
      </c>
      <c r="C21" s="2"/>
      <c r="I21" s="9" t="s">
        <v>30</v>
      </c>
      <c r="K21" s="2"/>
      <c r="Q21" s="9" t="s">
        <v>30</v>
      </c>
      <c r="S21" s="2"/>
      <c r="Y21" s="9" t="s">
        <v>30</v>
      </c>
      <c r="AA21" s="2"/>
    </row>
    <row r="22">
      <c r="A22" s="1" t="s">
        <v>31</v>
      </c>
      <c r="B22" s="1" t="s">
        <v>32</v>
      </c>
      <c r="C22" s="1" t="s">
        <v>33</v>
      </c>
      <c r="D22" s="1" t="s">
        <v>34</v>
      </c>
      <c r="E22" s="1" t="s">
        <v>35</v>
      </c>
      <c r="F22" s="1" t="s">
        <v>36</v>
      </c>
      <c r="G22" s="1" t="s">
        <v>37</v>
      </c>
      <c r="H22" s="8"/>
      <c r="I22" s="1" t="s">
        <v>31</v>
      </c>
      <c r="J22" s="1" t="s">
        <v>32</v>
      </c>
      <c r="K22" s="1" t="s">
        <v>33</v>
      </c>
      <c r="L22" s="1" t="s">
        <v>34</v>
      </c>
      <c r="M22" s="1" t="s">
        <v>35</v>
      </c>
      <c r="N22" s="1" t="s">
        <v>36</v>
      </c>
      <c r="O22" s="1" t="s">
        <v>37</v>
      </c>
      <c r="P22" s="8"/>
      <c r="Q22" s="1" t="s">
        <v>31</v>
      </c>
      <c r="R22" s="1" t="s">
        <v>32</v>
      </c>
      <c r="S22" s="1" t="s">
        <v>33</v>
      </c>
      <c r="T22" s="1" t="s">
        <v>34</v>
      </c>
      <c r="U22" s="1" t="s">
        <v>35</v>
      </c>
      <c r="V22" s="1" t="s">
        <v>36</v>
      </c>
      <c r="W22" s="1" t="s">
        <v>37</v>
      </c>
      <c r="X22" s="8"/>
      <c r="Y22" s="1" t="s">
        <v>31</v>
      </c>
      <c r="Z22" s="1" t="s">
        <v>32</v>
      </c>
      <c r="AA22" s="1" t="s">
        <v>33</v>
      </c>
      <c r="AB22" s="1" t="s">
        <v>34</v>
      </c>
      <c r="AC22" s="1" t="s">
        <v>35</v>
      </c>
      <c r="AD22" s="1" t="s">
        <v>36</v>
      </c>
      <c r="AE22" s="1" t="s">
        <v>37</v>
      </c>
    </row>
    <row r="23">
      <c r="A23" s="2">
        <v>-15.0</v>
      </c>
      <c r="B23" s="4">
        <f t="shared" ref="B23:B98" si="1">A23*0.1</f>
        <v>-1.5</v>
      </c>
      <c r="C23" s="4">
        <f t="shared" ref="C23:C98" si="2">convert(B$21-B23,"in","mm")/($B$3*10)</f>
        <v>2.0828</v>
      </c>
      <c r="D23" s="2">
        <v>149.75</v>
      </c>
      <c r="E23" s="2">
        <v>154.25</v>
      </c>
      <c r="F23" s="4">
        <f t="shared" ref="F23:F98" si="3">E23-D23</f>
        <v>4.5</v>
      </c>
      <c r="G23" s="13">
        <f t="shared" ref="G23:G98" si="4">if(E23&lt;D23,-sqrt(-F23/B$17), sqrt(F23/B$17))</f>
        <v>1</v>
      </c>
      <c r="I23" s="2">
        <v>-15.0</v>
      </c>
      <c r="J23" s="4">
        <f t="shared" ref="J23:J98" si="5">I23*0.1</f>
        <v>-1.5</v>
      </c>
      <c r="K23" s="4">
        <f t="shared" ref="K23:K98" si="6">convert(J$21-J23,"in","mm")/($B$3*10)</f>
        <v>0.762</v>
      </c>
      <c r="L23" s="2">
        <v>149.75</v>
      </c>
      <c r="M23" s="2">
        <v>154.25</v>
      </c>
      <c r="N23" s="4">
        <f t="shared" ref="N23:N98" si="7">M23-L23</f>
        <v>4.5</v>
      </c>
      <c r="O23" s="13">
        <f t="shared" ref="O23:O98" si="8">if(M23&lt;L23,-sqrt(-N23/J$17), sqrt(N23/J$17))</f>
        <v>1</v>
      </c>
      <c r="Q23" s="2">
        <v>-15.0</v>
      </c>
      <c r="R23" s="4">
        <f t="shared" ref="R23:R98" si="9">Q23*0.1</f>
        <v>-1.5</v>
      </c>
      <c r="S23" s="4">
        <f t="shared" ref="S23:S98" si="10">convert(R$21-R23,"in","mm")/($B$3*10)</f>
        <v>0.762</v>
      </c>
      <c r="T23" s="4">
        <f>149.75+1/32</f>
        <v>149.78125</v>
      </c>
      <c r="U23" s="4">
        <f>154.25-1/32</f>
        <v>154.21875</v>
      </c>
      <c r="V23" s="4">
        <f t="shared" ref="V23:V98" si="11">U23-T23</f>
        <v>4.4375</v>
      </c>
      <c r="W23" s="13">
        <f t="shared" ref="W23:W98" si="12">sqrt(V23/R$17)</f>
        <v>1</v>
      </c>
      <c r="Y23" s="2">
        <v>-15.0</v>
      </c>
      <c r="Z23" s="4">
        <f t="shared" ref="Z23:Z83" si="13">Y23*0.1</f>
        <v>-1.5</v>
      </c>
      <c r="AA23" s="4">
        <f t="shared" ref="AA23:AA83" si="14">convert(Z$21-Z23,"in","mm")/($B$3*10)</f>
        <v>0.762</v>
      </c>
      <c r="AD23" s="4">
        <f t="shared" ref="AD23:AD83" si="15">AC23-AB23</f>
        <v>0</v>
      </c>
      <c r="AE23" s="13">
        <f t="shared" ref="AE23:AE83" si="16">sqrt(AD23/Z$17)</f>
        <v>0</v>
      </c>
    </row>
    <row r="24">
      <c r="A24" s="2">
        <v>-14.0</v>
      </c>
      <c r="B24" s="4">
        <f t="shared" si="1"/>
        <v>-1.4</v>
      </c>
      <c r="C24" s="4">
        <f t="shared" si="2"/>
        <v>2.032</v>
      </c>
      <c r="F24" s="4">
        <f t="shared" si="3"/>
        <v>0</v>
      </c>
      <c r="G24" s="13">
        <f t="shared" si="4"/>
        <v>0</v>
      </c>
      <c r="I24" s="2">
        <v>-14.0</v>
      </c>
      <c r="J24" s="4">
        <f t="shared" si="5"/>
        <v>-1.4</v>
      </c>
      <c r="K24" s="4">
        <f t="shared" si="6"/>
        <v>0.7112</v>
      </c>
      <c r="N24" s="4">
        <f t="shared" si="7"/>
        <v>0</v>
      </c>
      <c r="O24" s="13">
        <f t="shared" si="8"/>
        <v>0</v>
      </c>
      <c r="Q24" s="2">
        <v>-14.0</v>
      </c>
      <c r="R24" s="4">
        <f t="shared" si="9"/>
        <v>-1.4</v>
      </c>
      <c r="S24" s="4">
        <f t="shared" si="10"/>
        <v>0.7112</v>
      </c>
      <c r="V24" s="4">
        <f t="shared" si="11"/>
        <v>0</v>
      </c>
      <c r="W24" s="13">
        <f t="shared" si="12"/>
        <v>0</v>
      </c>
      <c r="Y24" s="2">
        <v>-14.0</v>
      </c>
      <c r="Z24" s="4">
        <f t="shared" si="13"/>
        <v>-1.4</v>
      </c>
      <c r="AA24" s="4">
        <f t="shared" si="14"/>
        <v>0.7112</v>
      </c>
      <c r="AD24" s="4">
        <f t="shared" si="15"/>
        <v>0</v>
      </c>
      <c r="AE24" s="13">
        <f t="shared" si="16"/>
        <v>0</v>
      </c>
    </row>
    <row r="25">
      <c r="A25" s="2">
        <v>-13.0</v>
      </c>
      <c r="B25" s="4">
        <f t="shared" si="1"/>
        <v>-1.3</v>
      </c>
      <c r="C25" s="4">
        <f t="shared" si="2"/>
        <v>1.9812</v>
      </c>
      <c r="F25" s="4">
        <f t="shared" si="3"/>
        <v>0</v>
      </c>
      <c r="G25" s="13">
        <f t="shared" si="4"/>
        <v>0</v>
      </c>
      <c r="I25" s="2">
        <v>-13.0</v>
      </c>
      <c r="J25" s="4">
        <f t="shared" si="5"/>
        <v>-1.3</v>
      </c>
      <c r="K25" s="4">
        <f t="shared" si="6"/>
        <v>0.6604</v>
      </c>
      <c r="N25" s="4">
        <f t="shared" si="7"/>
        <v>0</v>
      </c>
      <c r="O25" s="13">
        <f t="shared" si="8"/>
        <v>0</v>
      </c>
      <c r="Q25" s="2">
        <v>-13.0</v>
      </c>
      <c r="R25" s="4">
        <f t="shared" si="9"/>
        <v>-1.3</v>
      </c>
      <c r="S25" s="4">
        <f t="shared" si="10"/>
        <v>0.6604</v>
      </c>
      <c r="V25" s="4">
        <f t="shared" si="11"/>
        <v>0</v>
      </c>
      <c r="W25" s="13">
        <f t="shared" si="12"/>
        <v>0</v>
      </c>
      <c r="Y25" s="2">
        <v>-13.0</v>
      </c>
      <c r="Z25" s="4">
        <f t="shared" si="13"/>
        <v>-1.3</v>
      </c>
      <c r="AA25" s="4">
        <f t="shared" si="14"/>
        <v>0.6604</v>
      </c>
      <c r="AD25" s="4">
        <f t="shared" si="15"/>
        <v>0</v>
      </c>
      <c r="AE25" s="13">
        <f t="shared" si="16"/>
        <v>0</v>
      </c>
    </row>
    <row r="26">
      <c r="A26" s="2">
        <v>-12.0</v>
      </c>
      <c r="B26" s="4">
        <f t="shared" si="1"/>
        <v>-1.2</v>
      </c>
      <c r="C26" s="4">
        <f t="shared" si="2"/>
        <v>1.9304</v>
      </c>
      <c r="F26" s="4">
        <f t="shared" si="3"/>
        <v>0</v>
      </c>
      <c r="G26" s="13">
        <f t="shared" si="4"/>
        <v>0</v>
      </c>
      <c r="I26" s="2">
        <v>-12.0</v>
      </c>
      <c r="J26" s="4">
        <f t="shared" si="5"/>
        <v>-1.2</v>
      </c>
      <c r="K26" s="4">
        <f t="shared" si="6"/>
        <v>0.6096</v>
      </c>
      <c r="N26" s="4">
        <f t="shared" si="7"/>
        <v>0</v>
      </c>
      <c r="O26" s="13">
        <f t="shared" si="8"/>
        <v>0</v>
      </c>
      <c r="Q26" s="2">
        <v>-12.0</v>
      </c>
      <c r="R26" s="4">
        <f t="shared" si="9"/>
        <v>-1.2</v>
      </c>
      <c r="S26" s="4">
        <f t="shared" si="10"/>
        <v>0.6096</v>
      </c>
      <c r="V26" s="4">
        <f t="shared" si="11"/>
        <v>0</v>
      </c>
      <c r="W26" s="13">
        <f t="shared" si="12"/>
        <v>0</v>
      </c>
      <c r="Y26" s="2">
        <v>-12.0</v>
      </c>
      <c r="Z26" s="4">
        <f t="shared" si="13"/>
        <v>-1.2</v>
      </c>
      <c r="AA26" s="4">
        <f t="shared" si="14"/>
        <v>0.6096</v>
      </c>
      <c r="AD26" s="4">
        <f t="shared" si="15"/>
        <v>0</v>
      </c>
      <c r="AE26" s="13">
        <f t="shared" si="16"/>
        <v>0</v>
      </c>
    </row>
    <row r="27">
      <c r="A27" s="2">
        <v>-11.0</v>
      </c>
      <c r="B27" s="4">
        <f t="shared" si="1"/>
        <v>-1.1</v>
      </c>
      <c r="C27" s="4">
        <f t="shared" si="2"/>
        <v>1.8796</v>
      </c>
      <c r="F27" s="4">
        <f t="shared" si="3"/>
        <v>0</v>
      </c>
      <c r="G27" s="13">
        <f t="shared" si="4"/>
        <v>0</v>
      </c>
      <c r="I27" s="2">
        <v>-11.0</v>
      </c>
      <c r="J27" s="4">
        <f t="shared" si="5"/>
        <v>-1.1</v>
      </c>
      <c r="K27" s="4">
        <f t="shared" si="6"/>
        <v>0.5588</v>
      </c>
      <c r="N27" s="4">
        <f t="shared" si="7"/>
        <v>0</v>
      </c>
      <c r="O27" s="13">
        <f t="shared" si="8"/>
        <v>0</v>
      </c>
      <c r="Q27" s="2">
        <v>-11.0</v>
      </c>
      <c r="R27" s="4">
        <f t="shared" si="9"/>
        <v>-1.1</v>
      </c>
      <c r="S27" s="4">
        <f t="shared" si="10"/>
        <v>0.5588</v>
      </c>
      <c r="V27" s="4">
        <f t="shared" si="11"/>
        <v>0</v>
      </c>
      <c r="W27" s="13">
        <f t="shared" si="12"/>
        <v>0</v>
      </c>
      <c r="Y27" s="2">
        <v>-11.0</v>
      </c>
      <c r="Z27" s="4">
        <f t="shared" si="13"/>
        <v>-1.1</v>
      </c>
      <c r="AA27" s="4">
        <f t="shared" si="14"/>
        <v>0.5588</v>
      </c>
      <c r="AD27" s="4">
        <f t="shared" si="15"/>
        <v>0</v>
      </c>
      <c r="AE27" s="13">
        <f t="shared" si="16"/>
        <v>0</v>
      </c>
    </row>
    <row r="28">
      <c r="A28" s="2">
        <v>-10.0</v>
      </c>
      <c r="B28" s="4">
        <f t="shared" si="1"/>
        <v>-1</v>
      </c>
      <c r="C28" s="4">
        <f t="shared" si="2"/>
        <v>1.8288</v>
      </c>
      <c r="D28" s="2">
        <v>149.75</v>
      </c>
      <c r="E28" s="2">
        <v>154.25</v>
      </c>
      <c r="F28" s="4">
        <f t="shared" si="3"/>
        <v>4.5</v>
      </c>
      <c r="G28" s="13">
        <f t="shared" si="4"/>
        <v>1</v>
      </c>
      <c r="I28" s="2">
        <v>-10.0</v>
      </c>
      <c r="J28" s="4">
        <f t="shared" si="5"/>
        <v>-1</v>
      </c>
      <c r="K28" s="4">
        <f t="shared" si="6"/>
        <v>0.508</v>
      </c>
      <c r="L28" s="2">
        <v>149.75</v>
      </c>
      <c r="M28" s="2">
        <v>154.25</v>
      </c>
      <c r="N28" s="4">
        <f t="shared" si="7"/>
        <v>4.5</v>
      </c>
      <c r="O28" s="13">
        <f t="shared" si="8"/>
        <v>1</v>
      </c>
      <c r="Q28" s="2">
        <v>-10.0</v>
      </c>
      <c r="R28" s="4">
        <f t="shared" si="9"/>
        <v>-1</v>
      </c>
      <c r="S28" s="4">
        <f t="shared" si="10"/>
        <v>0.508</v>
      </c>
      <c r="T28" s="4">
        <f>149.75+1/32</f>
        <v>149.78125</v>
      </c>
      <c r="U28" s="4">
        <f>154.25-1/32</f>
        <v>154.21875</v>
      </c>
      <c r="V28" s="4">
        <f t="shared" si="11"/>
        <v>4.4375</v>
      </c>
      <c r="W28" s="13">
        <f t="shared" si="12"/>
        <v>1</v>
      </c>
      <c r="Y28" s="2">
        <v>-10.0</v>
      </c>
      <c r="Z28" s="4">
        <f t="shared" si="13"/>
        <v>-1</v>
      </c>
      <c r="AA28" s="4">
        <f t="shared" si="14"/>
        <v>0.508</v>
      </c>
      <c r="AD28" s="4">
        <f t="shared" si="15"/>
        <v>0</v>
      </c>
      <c r="AE28" s="13">
        <f t="shared" si="16"/>
        <v>0</v>
      </c>
    </row>
    <row r="29">
      <c r="A29" s="2">
        <v>-9.0</v>
      </c>
      <c r="B29" s="4">
        <f t="shared" si="1"/>
        <v>-0.9</v>
      </c>
      <c r="C29" s="4">
        <f t="shared" si="2"/>
        <v>1.778</v>
      </c>
      <c r="F29" s="4">
        <f t="shared" si="3"/>
        <v>0</v>
      </c>
      <c r="G29" s="13">
        <f t="shared" si="4"/>
        <v>0</v>
      </c>
      <c r="I29" s="2">
        <v>-9.0</v>
      </c>
      <c r="J29" s="4">
        <f t="shared" si="5"/>
        <v>-0.9</v>
      </c>
      <c r="K29" s="4">
        <f t="shared" si="6"/>
        <v>0.4572</v>
      </c>
      <c r="N29" s="4">
        <f t="shared" si="7"/>
        <v>0</v>
      </c>
      <c r="O29" s="13">
        <f t="shared" si="8"/>
        <v>0</v>
      </c>
      <c r="Q29" s="2">
        <v>-9.0</v>
      </c>
      <c r="R29" s="4">
        <f t="shared" si="9"/>
        <v>-0.9</v>
      </c>
      <c r="S29" s="4">
        <f t="shared" si="10"/>
        <v>0.4572</v>
      </c>
      <c r="V29" s="4">
        <f t="shared" si="11"/>
        <v>0</v>
      </c>
      <c r="W29" s="13">
        <f t="shared" si="12"/>
        <v>0</v>
      </c>
      <c r="Y29" s="2">
        <v>-9.0</v>
      </c>
      <c r="Z29" s="4">
        <f t="shared" si="13"/>
        <v>-0.9</v>
      </c>
      <c r="AA29" s="4">
        <f t="shared" si="14"/>
        <v>0.4572</v>
      </c>
      <c r="AD29" s="4">
        <f t="shared" si="15"/>
        <v>0</v>
      </c>
      <c r="AE29" s="13">
        <f t="shared" si="16"/>
        <v>0</v>
      </c>
    </row>
    <row r="30">
      <c r="A30" s="2">
        <v>-8.0</v>
      </c>
      <c r="B30" s="4">
        <f t="shared" si="1"/>
        <v>-0.8</v>
      </c>
      <c r="C30" s="4">
        <f t="shared" si="2"/>
        <v>1.7272</v>
      </c>
      <c r="F30" s="4">
        <f t="shared" si="3"/>
        <v>0</v>
      </c>
      <c r="G30" s="13">
        <f t="shared" si="4"/>
        <v>0</v>
      </c>
      <c r="I30" s="2">
        <v>-8.0</v>
      </c>
      <c r="J30" s="4">
        <f t="shared" si="5"/>
        <v>-0.8</v>
      </c>
      <c r="K30" s="4">
        <f t="shared" si="6"/>
        <v>0.4064</v>
      </c>
      <c r="N30" s="4">
        <f t="shared" si="7"/>
        <v>0</v>
      </c>
      <c r="O30" s="13">
        <f t="shared" si="8"/>
        <v>0</v>
      </c>
      <c r="Q30" s="2">
        <v>-8.0</v>
      </c>
      <c r="R30" s="4">
        <f t="shared" si="9"/>
        <v>-0.8</v>
      </c>
      <c r="S30" s="4">
        <f t="shared" si="10"/>
        <v>0.4064</v>
      </c>
      <c r="V30" s="4">
        <f t="shared" si="11"/>
        <v>0</v>
      </c>
      <c r="W30" s="13">
        <f t="shared" si="12"/>
        <v>0</v>
      </c>
      <c r="Y30" s="2">
        <v>-8.0</v>
      </c>
      <c r="Z30" s="4">
        <f t="shared" si="13"/>
        <v>-0.8</v>
      </c>
      <c r="AA30" s="4">
        <f t="shared" si="14"/>
        <v>0.4064</v>
      </c>
      <c r="AD30" s="4">
        <f t="shared" si="15"/>
        <v>0</v>
      </c>
      <c r="AE30" s="13">
        <f t="shared" si="16"/>
        <v>0</v>
      </c>
    </row>
    <row r="31">
      <c r="A31" s="2">
        <v>-7.0</v>
      </c>
      <c r="B31" s="4">
        <f t="shared" si="1"/>
        <v>-0.7</v>
      </c>
      <c r="C31" s="4">
        <f t="shared" si="2"/>
        <v>1.6764</v>
      </c>
      <c r="F31" s="4">
        <f t="shared" si="3"/>
        <v>0</v>
      </c>
      <c r="G31" s="13">
        <f t="shared" si="4"/>
        <v>0</v>
      </c>
      <c r="I31" s="2">
        <v>-7.0</v>
      </c>
      <c r="J31" s="4">
        <f t="shared" si="5"/>
        <v>-0.7</v>
      </c>
      <c r="K31" s="4">
        <f t="shared" si="6"/>
        <v>0.3556</v>
      </c>
      <c r="N31" s="4">
        <f t="shared" si="7"/>
        <v>0</v>
      </c>
      <c r="O31" s="13">
        <f t="shared" si="8"/>
        <v>0</v>
      </c>
      <c r="Q31" s="2">
        <v>-7.0</v>
      </c>
      <c r="R31" s="4">
        <f t="shared" si="9"/>
        <v>-0.7</v>
      </c>
      <c r="S31" s="4">
        <f t="shared" si="10"/>
        <v>0.3556</v>
      </c>
      <c r="V31" s="4">
        <f t="shared" si="11"/>
        <v>0</v>
      </c>
      <c r="W31" s="13">
        <f t="shared" si="12"/>
        <v>0</v>
      </c>
      <c r="Y31" s="2">
        <v>-7.0</v>
      </c>
      <c r="Z31" s="4">
        <f t="shared" si="13"/>
        <v>-0.7</v>
      </c>
      <c r="AA31" s="4">
        <f t="shared" si="14"/>
        <v>0.3556</v>
      </c>
      <c r="AD31" s="4">
        <f t="shared" si="15"/>
        <v>0</v>
      </c>
      <c r="AE31" s="13">
        <f t="shared" si="16"/>
        <v>0</v>
      </c>
    </row>
    <row r="32">
      <c r="A32" s="2">
        <v>-6.0</v>
      </c>
      <c r="B32" s="4">
        <f t="shared" si="1"/>
        <v>-0.6</v>
      </c>
      <c r="C32" s="4">
        <f t="shared" si="2"/>
        <v>1.6256</v>
      </c>
      <c r="F32" s="4">
        <f t="shared" si="3"/>
        <v>0</v>
      </c>
      <c r="G32" s="13">
        <f t="shared" si="4"/>
        <v>0</v>
      </c>
      <c r="I32" s="2">
        <v>-6.0</v>
      </c>
      <c r="J32" s="4">
        <f t="shared" si="5"/>
        <v>-0.6</v>
      </c>
      <c r="K32" s="4">
        <f t="shared" si="6"/>
        <v>0.3048</v>
      </c>
      <c r="N32" s="4">
        <f t="shared" si="7"/>
        <v>0</v>
      </c>
      <c r="O32" s="13">
        <f t="shared" si="8"/>
        <v>0</v>
      </c>
      <c r="Q32" s="2">
        <v>-6.0</v>
      </c>
      <c r="R32" s="4">
        <f t="shared" si="9"/>
        <v>-0.6</v>
      </c>
      <c r="S32" s="4">
        <f t="shared" si="10"/>
        <v>0.3048</v>
      </c>
      <c r="V32" s="4">
        <f t="shared" si="11"/>
        <v>0</v>
      </c>
      <c r="W32" s="13">
        <f t="shared" si="12"/>
        <v>0</v>
      </c>
      <c r="Y32" s="2">
        <v>-6.0</v>
      </c>
      <c r="Z32" s="4">
        <f t="shared" si="13"/>
        <v>-0.6</v>
      </c>
      <c r="AA32" s="4">
        <f t="shared" si="14"/>
        <v>0.3048</v>
      </c>
      <c r="AD32" s="4">
        <f t="shared" si="15"/>
        <v>0</v>
      </c>
      <c r="AE32" s="13">
        <f t="shared" si="16"/>
        <v>0</v>
      </c>
    </row>
    <row r="33">
      <c r="A33" s="2">
        <v>-5.0</v>
      </c>
      <c r="B33" s="4">
        <f t="shared" si="1"/>
        <v>-0.5</v>
      </c>
      <c r="C33" s="4">
        <f t="shared" si="2"/>
        <v>1.5748</v>
      </c>
      <c r="D33" s="2">
        <v>149.75</v>
      </c>
      <c r="E33" s="2">
        <v>154.25</v>
      </c>
      <c r="F33" s="4">
        <f t="shared" si="3"/>
        <v>4.5</v>
      </c>
      <c r="G33" s="13">
        <f t="shared" si="4"/>
        <v>1</v>
      </c>
      <c r="I33" s="2">
        <v>-5.0</v>
      </c>
      <c r="J33" s="4">
        <f t="shared" si="5"/>
        <v>-0.5</v>
      </c>
      <c r="K33" s="4">
        <f t="shared" si="6"/>
        <v>0.254</v>
      </c>
      <c r="L33" s="4">
        <f>149.75+1/32</f>
        <v>149.78125</v>
      </c>
      <c r="M33" s="4">
        <f>154.25-1/32</f>
        <v>154.21875</v>
      </c>
      <c r="N33" s="4">
        <f t="shared" si="7"/>
        <v>4.4375</v>
      </c>
      <c r="O33" s="13">
        <f t="shared" si="8"/>
        <v>0.993031274</v>
      </c>
      <c r="Q33" s="2">
        <v>-5.0</v>
      </c>
      <c r="R33" s="4">
        <f t="shared" si="9"/>
        <v>-0.5</v>
      </c>
      <c r="S33" s="4">
        <f t="shared" si="10"/>
        <v>0.254</v>
      </c>
      <c r="T33" s="4">
        <f>149.75+1/32</f>
        <v>149.78125</v>
      </c>
      <c r="U33" s="4">
        <f>154.25-1/32</f>
        <v>154.21875</v>
      </c>
      <c r="V33" s="4">
        <f t="shared" si="11"/>
        <v>4.4375</v>
      </c>
      <c r="W33" s="13">
        <f t="shared" si="12"/>
        <v>1</v>
      </c>
      <c r="Y33" s="2">
        <v>-5.0</v>
      </c>
      <c r="Z33" s="4">
        <f t="shared" si="13"/>
        <v>-0.5</v>
      </c>
      <c r="AA33" s="4">
        <f t="shared" si="14"/>
        <v>0.254</v>
      </c>
      <c r="AD33" s="4">
        <f t="shared" si="15"/>
        <v>0</v>
      </c>
      <c r="AE33" s="13">
        <f t="shared" si="16"/>
        <v>0</v>
      </c>
    </row>
    <row r="34">
      <c r="A34" s="2">
        <v>-4.0</v>
      </c>
      <c r="B34" s="4">
        <f t="shared" si="1"/>
        <v>-0.4</v>
      </c>
      <c r="C34" s="4">
        <f t="shared" si="2"/>
        <v>1.524</v>
      </c>
      <c r="F34" s="4">
        <f t="shared" si="3"/>
        <v>0</v>
      </c>
      <c r="G34" s="13">
        <f t="shared" si="4"/>
        <v>0</v>
      </c>
      <c r="I34" s="2">
        <v>-4.0</v>
      </c>
      <c r="J34" s="4">
        <f t="shared" si="5"/>
        <v>-0.4</v>
      </c>
      <c r="K34" s="4">
        <f t="shared" si="6"/>
        <v>0.2032</v>
      </c>
      <c r="N34" s="4">
        <f t="shared" si="7"/>
        <v>0</v>
      </c>
      <c r="O34" s="13">
        <f t="shared" si="8"/>
        <v>0</v>
      </c>
      <c r="Q34" s="2">
        <v>-4.0</v>
      </c>
      <c r="R34" s="4">
        <f t="shared" si="9"/>
        <v>-0.4</v>
      </c>
      <c r="S34" s="4">
        <f t="shared" si="10"/>
        <v>0.2032</v>
      </c>
      <c r="V34" s="4">
        <f t="shared" si="11"/>
        <v>0</v>
      </c>
      <c r="W34" s="13">
        <f t="shared" si="12"/>
        <v>0</v>
      </c>
      <c r="Y34" s="2">
        <v>-4.0</v>
      </c>
      <c r="Z34" s="4">
        <f t="shared" si="13"/>
        <v>-0.4</v>
      </c>
      <c r="AA34" s="4">
        <f t="shared" si="14"/>
        <v>0.2032</v>
      </c>
      <c r="AD34" s="4">
        <f t="shared" si="15"/>
        <v>0</v>
      </c>
      <c r="AE34" s="13">
        <f t="shared" si="16"/>
        <v>0</v>
      </c>
    </row>
    <row r="35">
      <c r="A35" s="2">
        <v>-3.0</v>
      </c>
      <c r="B35" s="4">
        <f t="shared" si="1"/>
        <v>-0.3</v>
      </c>
      <c r="C35" s="4">
        <f t="shared" si="2"/>
        <v>1.4732</v>
      </c>
      <c r="F35" s="4">
        <f t="shared" si="3"/>
        <v>0</v>
      </c>
      <c r="G35" s="13">
        <f t="shared" si="4"/>
        <v>0</v>
      </c>
      <c r="I35" s="2">
        <v>-3.0</v>
      </c>
      <c r="J35" s="4">
        <f t="shared" si="5"/>
        <v>-0.3</v>
      </c>
      <c r="K35" s="4">
        <f t="shared" si="6"/>
        <v>0.1524</v>
      </c>
      <c r="N35" s="4">
        <f t="shared" si="7"/>
        <v>0</v>
      </c>
      <c r="O35" s="13">
        <f t="shared" si="8"/>
        <v>0</v>
      </c>
      <c r="Q35" s="2">
        <v>-3.0</v>
      </c>
      <c r="R35" s="4">
        <f t="shared" si="9"/>
        <v>-0.3</v>
      </c>
      <c r="S35" s="4">
        <f t="shared" si="10"/>
        <v>0.1524</v>
      </c>
      <c r="V35" s="4">
        <f t="shared" si="11"/>
        <v>0</v>
      </c>
      <c r="W35" s="13">
        <f t="shared" si="12"/>
        <v>0</v>
      </c>
      <c r="Y35" s="2">
        <v>-3.0</v>
      </c>
      <c r="Z35" s="4">
        <f t="shared" si="13"/>
        <v>-0.3</v>
      </c>
      <c r="AA35" s="4">
        <f t="shared" si="14"/>
        <v>0.1524</v>
      </c>
      <c r="AD35" s="4">
        <f t="shared" si="15"/>
        <v>0</v>
      </c>
      <c r="AE35" s="13">
        <f t="shared" si="16"/>
        <v>0</v>
      </c>
    </row>
    <row r="36">
      <c r="A36" s="2">
        <v>-2.0</v>
      </c>
      <c r="B36" s="4">
        <f t="shared" si="1"/>
        <v>-0.2</v>
      </c>
      <c r="C36" s="4">
        <f t="shared" si="2"/>
        <v>1.4224</v>
      </c>
      <c r="F36" s="4">
        <f t="shared" si="3"/>
        <v>0</v>
      </c>
      <c r="G36" s="13">
        <f t="shared" si="4"/>
        <v>0</v>
      </c>
      <c r="I36" s="2">
        <v>-2.0</v>
      </c>
      <c r="J36" s="4">
        <f t="shared" si="5"/>
        <v>-0.2</v>
      </c>
      <c r="K36" s="4">
        <f t="shared" si="6"/>
        <v>0.1016</v>
      </c>
      <c r="N36" s="4">
        <f t="shared" si="7"/>
        <v>0</v>
      </c>
      <c r="O36" s="13">
        <f t="shared" si="8"/>
        <v>0</v>
      </c>
      <c r="Q36" s="2">
        <v>-2.0</v>
      </c>
      <c r="R36" s="4">
        <f t="shared" si="9"/>
        <v>-0.2</v>
      </c>
      <c r="S36" s="4">
        <f t="shared" si="10"/>
        <v>0.1016</v>
      </c>
      <c r="V36" s="4">
        <f t="shared" si="11"/>
        <v>0</v>
      </c>
      <c r="W36" s="13">
        <f t="shared" si="12"/>
        <v>0</v>
      </c>
      <c r="Y36" s="2">
        <v>-2.0</v>
      </c>
      <c r="Z36" s="4">
        <f t="shared" si="13"/>
        <v>-0.2</v>
      </c>
      <c r="AA36" s="4">
        <f t="shared" si="14"/>
        <v>0.1016</v>
      </c>
      <c r="AD36" s="4">
        <f t="shared" si="15"/>
        <v>0</v>
      </c>
      <c r="AE36" s="13">
        <f t="shared" si="16"/>
        <v>0</v>
      </c>
    </row>
    <row r="37">
      <c r="A37" s="2">
        <v>-1.0</v>
      </c>
      <c r="B37" s="4">
        <f t="shared" si="1"/>
        <v>-0.1</v>
      </c>
      <c r="C37" s="4">
        <f t="shared" si="2"/>
        <v>1.3716</v>
      </c>
      <c r="F37" s="4">
        <f t="shared" si="3"/>
        <v>0</v>
      </c>
      <c r="G37" s="13">
        <f t="shared" si="4"/>
        <v>0</v>
      </c>
      <c r="I37" s="2">
        <v>-1.0</v>
      </c>
      <c r="J37" s="4">
        <f t="shared" si="5"/>
        <v>-0.1</v>
      </c>
      <c r="K37" s="4">
        <f t="shared" si="6"/>
        <v>0.0508</v>
      </c>
      <c r="N37" s="4">
        <f t="shared" si="7"/>
        <v>0</v>
      </c>
      <c r="O37" s="13">
        <f t="shared" si="8"/>
        <v>0</v>
      </c>
      <c r="Q37" s="2">
        <v>-1.0</v>
      </c>
      <c r="R37" s="4">
        <f t="shared" si="9"/>
        <v>-0.1</v>
      </c>
      <c r="S37" s="4">
        <f t="shared" si="10"/>
        <v>0.0508</v>
      </c>
      <c r="V37" s="4">
        <f t="shared" si="11"/>
        <v>0</v>
      </c>
      <c r="W37" s="13">
        <f t="shared" si="12"/>
        <v>0</v>
      </c>
      <c r="Y37" s="2">
        <v>-1.0</v>
      </c>
      <c r="Z37" s="4">
        <f t="shared" si="13"/>
        <v>-0.1</v>
      </c>
      <c r="AA37" s="4">
        <f t="shared" si="14"/>
        <v>0.0508</v>
      </c>
      <c r="AD37" s="4">
        <f t="shared" si="15"/>
        <v>0</v>
      </c>
      <c r="AE37" s="13">
        <f t="shared" si="16"/>
        <v>0</v>
      </c>
    </row>
    <row r="38">
      <c r="A38" s="2">
        <v>0.0</v>
      </c>
      <c r="B38" s="4">
        <f t="shared" si="1"/>
        <v>0</v>
      </c>
      <c r="C38" s="4">
        <f t="shared" si="2"/>
        <v>1.3208</v>
      </c>
      <c r="D38" s="4">
        <f>149.75+1/32</f>
        <v>149.78125</v>
      </c>
      <c r="E38" s="4">
        <f>154.25-1/32</f>
        <v>154.21875</v>
      </c>
      <c r="F38" s="4">
        <f t="shared" si="3"/>
        <v>4.4375</v>
      </c>
      <c r="G38" s="13">
        <f t="shared" si="4"/>
        <v>0.993031274</v>
      </c>
      <c r="I38" s="2">
        <v>0.0</v>
      </c>
      <c r="J38" s="4">
        <f t="shared" si="5"/>
        <v>0</v>
      </c>
      <c r="K38" s="4">
        <f t="shared" si="6"/>
        <v>0</v>
      </c>
      <c r="L38" s="4">
        <f>149.75+1/32</f>
        <v>149.78125</v>
      </c>
      <c r="M38" s="4">
        <f>154.25-1/32</f>
        <v>154.21875</v>
      </c>
      <c r="N38" s="4">
        <f t="shared" si="7"/>
        <v>4.4375</v>
      </c>
      <c r="O38" s="13">
        <f t="shared" si="8"/>
        <v>0.993031274</v>
      </c>
      <c r="Q38" s="2">
        <v>0.0</v>
      </c>
      <c r="R38" s="4">
        <f t="shared" si="9"/>
        <v>0</v>
      </c>
      <c r="S38" s="4">
        <f t="shared" si="10"/>
        <v>0</v>
      </c>
      <c r="T38" s="4">
        <f>149.75+1/32</f>
        <v>149.78125</v>
      </c>
      <c r="U38" s="4">
        <f>154.25-1/32</f>
        <v>154.21875</v>
      </c>
      <c r="V38" s="4">
        <f t="shared" si="11"/>
        <v>4.4375</v>
      </c>
      <c r="W38" s="13">
        <f t="shared" si="12"/>
        <v>1</v>
      </c>
      <c r="Y38" s="2">
        <v>0.0</v>
      </c>
      <c r="Z38" s="4">
        <f t="shared" si="13"/>
        <v>0</v>
      </c>
      <c r="AA38" s="4">
        <f t="shared" si="14"/>
        <v>0</v>
      </c>
      <c r="AD38" s="4">
        <f t="shared" si="15"/>
        <v>0</v>
      </c>
      <c r="AE38" s="13">
        <f t="shared" si="16"/>
        <v>0</v>
      </c>
    </row>
    <row r="39">
      <c r="A39" s="2">
        <v>1.0</v>
      </c>
      <c r="B39" s="4">
        <f t="shared" si="1"/>
        <v>0.1</v>
      </c>
      <c r="C39" s="4">
        <f t="shared" si="2"/>
        <v>1.27</v>
      </c>
      <c r="F39" s="4">
        <f t="shared" si="3"/>
        <v>0</v>
      </c>
      <c r="G39" s="13">
        <f t="shared" si="4"/>
        <v>0</v>
      </c>
      <c r="I39" s="2">
        <v>1.0</v>
      </c>
      <c r="J39" s="4">
        <f t="shared" si="5"/>
        <v>0.1</v>
      </c>
      <c r="K39" s="4">
        <f t="shared" si="6"/>
        <v>-0.0508</v>
      </c>
      <c r="N39" s="4">
        <f t="shared" si="7"/>
        <v>0</v>
      </c>
      <c r="O39" s="13">
        <f t="shared" si="8"/>
        <v>0</v>
      </c>
      <c r="Q39" s="2">
        <v>1.0</v>
      </c>
      <c r="R39" s="4">
        <f t="shared" si="9"/>
        <v>0.1</v>
      </c>
      <c r="S39" s="4">
        <f t="shared" si="10"/>
        <v>-0.0508</v>
      </c>
      <c r="V39" s="4">
        <f t="shared" si="11"/>
        <v>0</v>
      </c>
      <c r="W39" s="13">
        <f t="shared" si="12"/>
        <v>0</v>
      </c>
      <c r="Y39" s="2">
        <v>1.0</v>
      </c>
      <c r="Z39" s="4">
        <f t="shared" si="13"/>
        <v>0.1</v>
      </c>
      <c r="AA39" s="4">
        <f t="shared" si="14"/>
        <v>-0.0508</v>
      </c>
      <c r="AD39" s="4">
        <f t="shared" si="15"/>
        <v>0</v>
      </c>
      <c r="AE39" s="13">
        <f t="shared" si="16"/>
        <v>0</v>
      </c>
    </row>
    <row r="40">
      <c r="A40" s="2">
        <v>2.0</v>
      </c>
      <c r="B40" s="4">
        <f t="shared" si="1"/>
        <v>0.2</v>
      </c>
      <c r="C40" s="4">
        <f t="shared" si="2"/>
        <v>1.2192</v>
      </c>
      <c r="F40" s="4">
        <f t="shared" si="3"/>
        <v>0</v>
      </c>
      <c r="G40" s="13">
        <f t="shared" si="4"/>
        <v>0</v>
      </c>
      <c r="I40" s="2">
        <v>2.0</v>
      </c>
      <c r="J40" s="4">
        <f t="shared" si="5"/>
        <v>0.2</v>
      </c>
      <c r="K40" s="4">
        <f t="shared" si="6"/>
        <v>-0.1016</v>
      </c>
      <c r="N40" s="4">
        <f t="shared" si="7"/>
        <v>0</v>
      </c>
      <c r="O40" s="13">
        <f t="shared" si="8"/>
        <v>0</v>
      </c>
      <c r="Q40" s="2">
        <v>2.0</v>
      </c>
      <c r="R40" s="4">
        <f t="shared" si="9"/>
        <v>0.2</v>
      </c>
      <c r="S40" s="4">
        <f t="shared" si="10"/>
        <v>-0.1016</v>
      </c>
      <c r="V40" s="4">
        <f t="shared" si="11"/>
        <v>0</v>
      </c>
      <c r="W40" s="13">
        <f t="shared" si="12"/>
        <v>0</v>
      </c>
      <c r="Y40" s="2">
        <v>2.0</v>
      </c>
      <c r="Z40" s="4">
        <f t="shared" si="13"/>
        <v>0.2</v>
      </c>
      <c r="AA40" s="4">
        <f t="shared" si="14"/>
        <v>-0.1016</v>
      </c>
      <c r="AD40" s="4">
        <f t="shared" si="15"/>
        <v>0</v>
      </c>
      <c r="AE40" s="13">
        <f t="shared" si="16"/>
        <v>0</v>
      </c>
    </row>
    <row r="41">
      <c r="A41" s="2">
        <v>3.0</v>
      </c>
      <c r="B41" s="4">
        <f t="shared" si="1"/>
        <v>0.3</v>
      </c>
      <c r="C41" s="4">
        <f t="shared" si="2"/>
        <v>1.1684</v>
      </c>
      <c r="F41" s="4">
        <f t="shared" si="3"/>
        <v>0</v>
      </c>
      <c r="G41" s="13">
        <f t="shared" si="4"/>
        <v>0</v>
      </c>
      <c r="I41" s="2">
        <v>3.0</v>
      </c>
      <c r="J41" s="4">
        <f t="shared" si="5"/>
        <v>0.3</v>
      </c>
      <c r="K41" s="4">
        <f t="shared" si="6"/>
        <v>-0.1524</v>
      </c>
      <c r="N41" s="4">
        <f t="shared" si="7"/>
        <v>0</v>
      </c>
      <c r="O41" s="13">
        <f t="shared" si="8"/>
        <v>0</v>
      </c>
      <c r="Q41" s="2">
        <v>3.0</v>
      </c>
      <c r="R41" s="4">
        <f t="shared" si="9"/>
        <v>0.3</v>
      </c>
      <c r="S41" s="4">
        <f t="shared" si="10"/>
        <v>-0.1524</v>
      </c>
      <c r="V41" s="4">
        <f t="shared" si="11"/>
        <v>0</v>
      </c>
      <c r="W41" s="13">
        <f t="shared" si="12"/>
        <v>0</v>
      </c>
      <c r="Y41" s="2">
        <v>3.0</v>
      </c>
      <c r="Z41" s="4">
        <f t="shared" si="13"/>
        <v>0.3</v>
      </c>
      <c r="AA41" s="4">
        <f t="shared" si="14"/>
        <v>-0.1524</v>
      </c>
      <c r="AD41" s="4">
        <f t="shared" si="15"/>
        <v>0</v>
      </c>
      <c r="AE41" s="13">
        <f t="shared" si="16"/>
        <v>0</v>
      </c>
    </row>
    <row r="42">
      <c r="A42" s="2">
        <v>4.0</v>
      </c>
      <c r="B42" s="4">
        <f t="shared" si="1"/>
        <v>0.4</v>
      </c>
      <c r="C42" s="4">
        <f t="shared" si="2"/>
        <v>1.1176</v>
      </c>
      <c r="F42" s="4">
        <f t="shared" si="3"/>
        <v>0</v>
      </c>
      <c r="G42" s="13">
        <f t="shared" si="4"/>
        <v>0</v>
      </c>
      <c r="I42" s="2">
        <v>4.0</v>
      </c>
      <c r="J42" s="4">
        <f t="shared" si="5"/>
        <v>0.4</v>
      </c>
      <c r="K42" s="4">
        <f t="shared" si="6"/>
        <v>-0.2032</v>
      </c>
      <c r="N42" s="4">
        <f t="shared" si="7"/>
        <v>0</v>
      </c>
      <c r="O42" s="13">
        <f t="shared" si="8"/>
        <v>0</v>
      </c>
      <c r="Q42" s="2">
        <v>4.0</v>
      </c>
      <c r="R42" s="4">
        <f t="shared" si="9"/>
        <v>0.4</v>
      </c>
      <c r="S42" s="4">
        <f t="shared" si="10"/>
        <v>-0.2032</v>
      </c>
      <c r="V42" s="4">
        <f t="shared" si="11"/>
        <v>0</v>
      </c>
      <c r="W42" s="13">
        <f t="shared" si="12"/>
        <v>0</v>
      </c>
      <c r="Y42" s="2">
        <v>4.0</v>
      </c>
      <c r="Z42" s="4">
        <f t="shared" si="13"/>
        <v>0.4</v>
      </c>
      <c r="AA42" s="4">
        <f t="shared" si="14"/>
        <v>-0.2032</v>
      </c>
      <c r="AD42" s="4">
        <f t="shared" si="15"/>
        <v>0</v>
      </c>
      <c r="AE42" s="13">
        <f t="shared" si="16"/>
        <v>0</v>
      </c>
    </row>
    <row r="43">
      <c r="A43" s="2">
        <v>5.0</v>
      </c>
      <c r="B43" s="4">
        <f t="shared" si="1"/>
        <v>0.5</v>
      </c>
      <c r="C43" s="4">
        <f t="shared" si="2"/>
        <v>1.0668</v>
      </c>
      <c r="D43" s="4">
        <f>149.75+1/32</f>
        <v>149.78125</v>
      </c>
      <c r="E43" s="4">
        <f>154.25-1/32</f>
        <v>154.21875</v>
      </c>
      <c r="F43" s="4">
        <f t="shared" si="3"/>
        <v>4.4375</v>
      </c>
      <c r="G43" s="13">
        <f t="shared" si="4"/>
        <v>0.993031274</v>
      </c>
      <c r="I43" s="2">
        <v>5.0</v>
      </c>
      <c r="J43" s="4">
        <f t="shared" si="5"/>
        <v>0.5</v>
      </c>
      <c r="K43" s="4">
        <f t="shared" si="6"/>
        <v>-0.254</v>
      </c>
      <c r="L43" s="4">
        <f>149+13/16</f>
        <v>149.8125</v>
      </c>
      <c r="M43" s="4">
        <f>154+3/16</f>
        <v>154.1875</v>
      </c>
      <c r="N43" s="4">
        <f t="shared" si="7"/>
        <v>4.375</v>
      </c>
      <c r="O43" s="13">
        <f t="shared" si="8"/>
        <v>0.9860132972</v>
      </c>
      <c r="Q43" s="2">
        <v>5.0</v>
      </c>
      <c r="R43" s="4">
        <f t="shared" si="9"/>
        <v>0.5</v>
      </c>
      <c r="S43" s="4">
        <f t="shared" si="10"/>
        <v>-0.254</v>
      </c>
      <c r="T43" s="4">
        <f>149+13/16</f>
        <v>149.8125</v>
      </c>
      <c r="U43" s="4">
        <f>154+3/16</f>
        <v>154.1875</v>
      </c>
      <c r="V43" s="4">
        <f t="shared" si="11"/>
        <v>4.375</v>
      </c>
      <c r="W43" s="13">
        <f t="shared" si="12"/>
        <v>0.9929327736</v>
      </c>
      <c r="Y43" s="2">
        <v>5.0</v>
      </c>
      <c r="Z43" s="4">
        <f t="shared" si="13"/>
        <v>0.5</v>
      </c>
      <c r="AA43" s="4">
        <f t="shared" si="14"/>
        <v>-0.254</v>
      </c>
      <c r="AD43" s="4">
        <f t="shared" si="15"/>
        <v>0</v>
      </c>
      <c r="AE43" s="13">
        <f t="shared" si="16"/>
        <v>0</v>
      </c>
    </row>
    <row r="44">
      <c r="A44" s="2">
        <v>6.0</v>
      </c>
      <c r="B44" s="4">
        <f t="shared" si="1"/>
        <v>0.6</v>
      </c>
      <c r="C44" s="4">
        <f t="shared" si="2"/>
        <v>1.016</v>
      </c>
      <c r="F44" s="4">
        <f t="shared" si="3"/>
        <v>0</v>
      </c>
      <c r="G44" s="13">
        <f t="shared" si="4"/>
        <v>0</v>
      </c>
      <c r="I44" s="2">
        <v>6.0</v>
      </c>
      <c r="J44" s="4">
        <f t="shared" si="5"/>
        <v>0.6</v>
      </c>
      <c r="K44" s="4">
        <f t="shared" si="6"/>
        <v>-0.3048</v>
      </c>
      <c r="N44" s="4">
        <f t="shared" si="7"/>
        <v>0</v>
      </c>
      <c r="O44" s="13">
        <f t="shared" si="8"/>
        <v>0</v>
      </c>
      <c r="Q44" s="2">
        <v>6.0</v>
      </c>
      <c r="R44" s="4">
        <f t="shared" si="9"/>
        <v>0.6</v>
      </c>
      <c r="S44" s="4">
        <f t="shared" si="10"/>
        <v>-0.3048</v>
      </c>
      <c r="V44" s="4">
        <f t="shared" si="11"/>
        <v>0</v>
      </c>
      <c r="W44" s="13">
        <f t="shared" si="12"/>
        <v>0</v>
      </c>
      <c r="Y44" s="2">
        <v>6.0</v>
      </c>
      <c r="Z44" s="4">
        <f t="shared" si="13"/>
        <v>0.6</v>
      </c>
      <c r="AA44" s="4">
        <f t="shared" si="14"/>
        <v>-0.3048</v>
      </c>
      <c r="AD44" s="4">
        <f t="shared" si="15"/>
        <v>0</v>
      </c>
      <c r="AE44" s="13">
        <f t="shared" si="16"/>
        <v>0</v>
      </c>
    </row>
    <row r="45">
      <c r="A45" s="2">
        <v>7.0</v>
      </c>
      <c r="B45" s="4">
        <f t="shared" si="1"/>
        <v>0.7</v>
      </c>
      <c r="C45" s="4">
        <f t="shared" si="2"/>
        <v>0.9652</v>
      </c>
      <c r="F45" s="4">
        <f t="shared" si="3"/>
        <v>0</v>
      </c>
      <c r="G45" s="13">
        <f t="shared" si="4"/>
        <v>0</v>
      </c>
      <c r="I45" s="2">
        <v>7.0</v>
      </c>
      <c r="J45" s="4">
        <f t="shared" si="5"/>
        <v>0.7</v>
      </c>
      <c r="K45" s="4">
        <f t="shared" si="6"/>
        <v>-0.3556</v>
      </c>
      <c r="N45" s="4">
        <f t="shared" si="7"/>
        <v>0</v>
      </c>
      <c r="O45" s="13">
        <f t="shared" si="8"/>
        <v>0</v>
      </c>
      <c r="Q45" s="2">
        <v>7.0</v>
      </c>
      <c r="R45" s="4">
        <f t="shared" si="9"/>
        <v>0.7</v>
      </c>
      <c r="S45" s="4">
        <f t="shared" si="10"/>
        <v>-0.3556</v>
      </c>
      <c r="V45" s="4">
        <f t="shared" si="11"/>
        <v>0</v>
      </c>
      <c r="W45" s="13">
        <f t="shared" si="12"/>
        <v>0</v>
      </c>
      <c r="Y45" s="2">
        <v>7.0</v>
      </c>
      <c r="Z45" s="4">
        <f t="shared" si="13"/>
        <v>0.7</v>
      </c>
      <c r="AA45" s="4">
        <f t="shared" si="14"/>
        <v>-0.3556</v>
      </c>
      <c r="AD45" s="4">
        <f t="shared" si="15"/>
        <v>0</v>
      </c>
      <c r="AE45" s="13">
        <f t="shared" si="16"/>
        <v>0</v>
      </c>
    </row>
    <row r="46">
      <c r="A46" s="2">
        <v>8.0</v>
      </c>
      <c r="B46" s="4">
        <f t="shared" si="1"/>
        <v>0.8</v>
      </c>
      <c r="C46" s="4">
        <f t="shared" si="2"/>
        <v>0.9144</v>
      </c>
      <c r="F46" s="4">
        <f t="shared" si="3"/>
        <v>0</v>
      </c>
      <c r="G46" s="13">
        <f t="shared" si="4"/>
        <v>0</v>
      </c>
      <c r="I46" s="2">
        <v>8.0</v>
      </c>
      <c r="J46" s="4">
        <f t="shared" si="5"/>
        <v>0.8</v>
      </c>
      <c r="K46" s="4">
        <f t="shared" si="6"/>
        <v>-0.4064</v>
      </c>
      <c r="N46" s="4">
        <f t="shared" si="7"/>
        <v>0</v>
      </c>
      <c r="O46" s="13">
        <f t="shared" si="8"/>
        <v>0</v>
      </c>
      <c r="Q46" s="2">
        <v>8.0</v>
      </c>
      <c r="R46" s="4">
        <f t="shared" si="9"/>
        <v>0.8</v>
      </c>
      <c r="S46" s="4">
        <f t="shared" si="10"/>
        <v>-0.4064</v>
      </c>
      <c r="V46" s="4">
        <f t="shared" si="11"/>
        <v>0</v>
      </c>
      <c r="W46" s="13">
        <f t="shared" si="12"/>
        <v>0</v>
      </c>
      <c r="Y46" s="2">
        <v>8.0</v>
      </c>
      <c r="Z46" s="4">
        <f t="shared" si="13"/>
        <v>0.8</v>
      </c>
      <c r="AA46" s="4">
        <f t="shared" si="14"/>
        <v>-0.4064</v>
      </c>
      <c r="AD46" s="4">
        <f t="shared" si="15"/>
        <v>0</v>
      </c>
      <c r="AE46" s="13">
        <f t="shared" si="16"/>
        <v>0</v>
      </c>
    </row>
    <row r="47">
      <c r="A47" s="2">
        <v>9.0</v>
      </c>
      <c r="B47" s="4">
        <f t="shared" si="1"/>
        <v>0.9</v>
      </c>
      <c r="C47" s="4">
        <f t="shared" si="2"/>
        <v>0.8636</v>
      </c>
      <c r="F47" s="4">
        <f t="shared" si="3"/>
        <v>0</v>
      </c>
      <c r="G47" s="13">
        <f t="shared" si="4"/>
        <v>0</v>
      </c>
      <c r="I47" s="2">
        <v>9.0</v>
      </c>
      <c r="J47" s="4">
        <f t="shared" si="5"/>
        <v>0.9</v>
      </c>
      <c r="K47" s="4">
        <f t="shared" si="6"/>
        <v>-0.4572</v>
      </c>
      <c r="N47" s="4">
        <f t="shared" si="7"/>
        <v>0</v>
      </c>
      <c r="O47" s="13">
        <f t="shared" si="8"/>
        <v>0</v>
      </c>
      <c r="Q47" s="2">
        <v>9.0</v>
      </c>
      <c r="R47" s="4">
        <f t="shared" si="9"/>
        <v>0.9</v>
      </c>
      <c r="S47" s="4">
        <f t="shared" si="10"/>
        <v>-0.4572</v>
      </c>
      <c r="V47" s="4">
        <f t="shared" si="11"/>
        <v>0</v>
      </c>
      <c r="W47" s="13">
        <f t="shared" si="12"/>
        <v>0</v>
      </c>
      <c r="Y47" s="2">
        <v>9.0</v>
      </c>
      <c r="Z47" s="4">
        <f t="shared" si="13"/>
        <v>0.9</v>
      </c>
      <c r="AA47" s="4">
        <f t="shared" si="14"/>
        <v>-0.4572</v>
      </c>
      <c r="AD47" s="4">
        <f t="shared" si="15"/>
        <v>0</v>
      </c>
      <c r="AE47" s="13">
        <f t="shared" si="16"/>
        <v>0</v>
      </c>
    </row>
    <row r="48">
      <c r="A48" s="2">
        <v>10.0</v>
      </c>
      <c r="B48" s="4">
        <f t="shared" si="1"/>
        <v>1</v>
      </c>
      <c r="C48" s="4">
        <f t="shared" si="2"/>
        <v>0.8128</v>
      </c>
      <c r="D48" s="4">
        <f>149.75+1/32</f>
        <v>149.78125</v>
      </c>
      <c r="E48" s="4">
        <f>154.25-1/32</f>
        <v>154.21875</v>
      </c>
      <c r="F48" s="4">
        <f t="shared" si="3"/>
        <v>4.4375</v>
      </c>
      <c r="G48" s="13">
        <f t="shared" si="4"/>
        <v>0.993031274</v>
      </c>
      <c r="I48" s="2">
        <v>10.0</v>
      </c>
      <c r="J48" s="4">
        <f t="shared" si="5"/>
        <v>1</v>
      </c>
      <c r="K48" s="4">
        <f t="shared" si="6"/>
        <v>-0.508</v>
      </c>
      <c r="L48" s="4">
        <f>149+13/16</f>
        <v>149.8125</v>
      </c>
      <c r="M48" s="4">
        <f>154+3/16</f>
        <v>154.1875</v>
      </c>
      <c r="N48" s="4">
        <f t="shared" si="7"/>
        <v>4.375</v>
      </c>
      <c r="O48" s="13">
        <f t="shared" si="8"/>
        <v>0.9860132972</v>
      </c>
      <c r="Q48" s="2">
        <v>10.0</v>
      </c>
      <c r="R48" s="4">
        <f t="shared" si="9"/>
        <v>1</v>
      </c>
      <c r="S48" s="4">
        <f t="shared" si="10"/>
        <v>-0.508</v>
      </c>
      <c r="T48" s="4">
        <f>149+13/16</f>
        <v>149.8125</v>
      </c>
      <c r="U48" s="4">
        <f>154+3/16</f>
        <v>154.1875</v>
      </c>
      <c r="V48" s="4">
        <f t="shared" si="11"/>
        <v>4.375</v>
      </c>
      <c r="W48" s="13">
        <f t="shared" si="12"/>
        <v>0.9929327736</v>
      </c>
      <c r="Y48" s="2">
        <v>10.0</v>
      </c>
      <c r="Z48" s="4">
        <f t="shared" si="13"/>
        <v>1</v>
      </c>
      <c r="AA48" s="4">
        <f t="shared" si="14"/>
        <v>-0.508</v>
      </c>
      <c r="AD48" s="4">
        <f t="shared" si="15"/>
        <v>0</v>
      </c>
      <c r="AE48" s="13">
        <f t="shared" si="16"/>
        <v>0</v>
      </c>
    </row>
    <row r="49">
      <c r="A49" s="2">
        <v>11.0</v>
      </c>
      <c r="B49" s="4">
        <f t="shared" si="1"/>
        <v>1.1</v>
      </c>
      <c r="C49" s="4">
        <f t="shared" si="2"/>
        <v>0.762</v>
      </c>
      <c r="F49" s="4">
        <f t="shared" si="3"/>
        <v>0</v>
      </c>
      <c r="G49" s="13">
        <f t="shared" si="4"/>
        <v>0</v>
      </c>
      <c r="I49" s="2">
        <v>11.0</v>
      </c>
      <c r="J49" s="4">
        <f t="shared" si="5"/>
        <v>1.1</v>
      </c>
      <c r="K49" s="4">
        <f t="shared" si="6"/>
        <v>-0.5588</v>
      </c>
      <c r="N49" s="4">
        <f t="shared" si="7"/>
        <v>0</v>
      </c>
      <c r="O49" s="13">
        <f t="shared" si="8"/>
        <v>0</v>
      </c>
      <c r="Q49" s="2">
        <v>11.0</v>
      </c>
      <c r="R49" s="4">
        <f t="shared" si="9"/>
        <v>1.1</v>
      </c>
      <c r="S49" s="4">
        <f t="shared" si="10"/>
        <v>-0.5588</v>
      </c>
      <c r="V49" s="4">
        <f t="shared" si="11"/>
        <v>0</v>
      </c>
      <c r="W49" s="13">
        <f t="shared" si="12"/>
        <v>0</v>
      </c>
      <c r="Y49" s="2">
        <v>11.0</v>
      </c>
      <c r="Z49" s="4">
        <f t="shared" si="13"/>
        <v>1.1</v>
      </c>
      <c r="AA49" s="4">
        <f t="shared" si="14"/>
        <v>-0.5588</v>
      </c>
      <c r="AD49" s="4">
        <f t="shared" si="15"/>
        <v>0</v>
      </c>
      <c r="AE49" s="13">
        <f t="shared" si="16"/>
        <v>0</v>
      </c>
    </row>
    <row r="50">
      <c r="A50" s="2">
        <v>12.0</v>
      </c>
      <c r="B50" s="4">
        <f t="shared" si="1"/>
        <v>1.2</v>
      </c>
      <c r="C50" s="4">
        <f t="shared" si="2"/>
        <v>0.7112</v>
      </c>
      <c r="F50" s="4">
        <f t="shared" si="3"/>
        <v>0</v>
      </c>
      <c r="G50" s="13">
        <f t="shared" si="4"/>
        <v>0</v>
      </c>
      <c r="I50" s="2">
        <v>12.0</v>
      </c>
      <c r="J50" s="4">
        <f t="shared" si="5"/>
        <v>1.2</v>
      </c>
      <c r="K50" s="4">
        <f t="shared" si="6"/>
        <v>-0.6096</v>
      </c>
      <c r="N50" s="4">
        <f t="shared" si="7"/>
        <v>0</v>
      </c>
      <c r="O50" s="13">
        <f t="shared" si="8"/>
        <v>0</v>
      </c>
      <c r="Q50" s="2">
        <v>12.0</v>
      </c>
      <c r="R50" s="4">
        <f t="shared" si="9"/>
        <v>1.2</v>
      </c>
      <c r="S50" s="4">
        <f t="shared" si="10"/>
        <v>-0.6096</v>
      </c>
      <c r="V50" s="4">
        <f t="shared" si="11"/>
        <v>0</v>
      </c>
      <c r="W50" s="13">
        <f t="shared" si="12"/>
        <v>0</v>
      </c>
      <c r="Y50" s="2">
        <v>12.0</v>
      </c>
      <c r="Z50" s="4">
        <f t="shared" si="13"/>
        <v>1.2</v>
      </c>
      <c r="AA50" s="4">
        <f t="shared" si="14"/>
        <v>-0.6096</v>
      </c>
      <c r="AD50" s="4">
        <f t="shared" si="15"/>
        <v>0</v>
      </c>
      <c r="AE50" s="13">
        <f t="shared" si="16"/>
        <v>0</v>
      </c>
    </row>
    <row r="51">
      <c r="A51" s="2">
        <v>13.0</v>
      </c>
      <c r="B51" s="4">
        <f t="shared" si="1"/>
        <v>1.3</v>
      </c>
      <c r="C51" s="4">
        <f t="shared" si="2"/>
        <v>0.6604</v>
      </c>
      <c r="F51" s="4">
        <f t="shared" si="3"/>
        <v>0</v>
      </c>
      <c r="G51" s="13">
        <f t="shared" si="4"/>
        <v>0</v>
      </c>
      <c r="I51" s="2">
        <v>13.0</v>
      </c>
      <c r="J51" s="4">
        <f t="shared" si="5"/>
        <v>1.3</v>
      </c>
      <c r="K51" s="4">
        <f t="shared" si="6"/>
        <v>-0.6604</v>
      </c>
      <c r="N51" s="4">
        <f t="shared" si="7"/>
        <v>0</v>
      </c>
      <c r="O51" s="13">
        <f t="shared" si="8"/>
        <v>0</v>
      </c>
      <c r="Q51" s="2">
        <v>13.0</v>
      </c>
      <c r="R51" s="4">
        <f t="shared" si="9"/>
        <v>1.3</v>
      </c>
      <c r="S51" s="4">
        <f t="shared" si="10"/>
        <v>-0.6604</v>
      </c>
      <c r="V51" s="4">
        <f t="shared" si="11"/>
        <v>0</v>
      </c>
      <c r="W51" s="13">
        <f t="shared" si="12"/>
        <v>0</v>
      </c>
      <c r="Y51" s="2">
        <v>13.0</v>
      </c>
      <c r="Z51" s="4">
        <f t="shared" si="13"/>
        <v>1.3</v>
      </c>
      <c r="AA51" s="4">
        <f t="shared" si="14"/>
        <v>-0.6604</v>
      </c>
      <c r="AD51" s="4">
        <f t="shared" si="15"/>
        <v>0</v>
      </c>
      <c r="AE51" s="13">
        <f t="shared" si="16"/>
        <v>0</v>
      </c>
    </row>
    <row r="52">
      <c r="A52" s="2">
        <v>14.0</v>
      </c>
      <c r="B52" s="4">
        <f t="shared" si="1"/>
        <v>1.4</v>
      </c>
      <c r="C52" s="4">
        <f t="shared" si="2"/>
        <v>0.6096</v>
      </c>
      <c r="F52" s="4">
        <f t="shared" si="3"/>
        <v>0</v>
      </c>
      <c r="G52" s="13">
        <f t="shared" si="4"/>
        <v>0</v>
      </c>
      <c r="I52" s="2">
        <v>14.0</v>
      </c>
      <c r="J52" s="4">
        <f t="shared" si="5"/>
        <v>1.4</v>
      </c>
      <c r="K52" s="4">
        <f t="shared" si="6"/>
        <v>-0.7112</v>
      </c>
      <c r="N52" s="4">
        <f t="shared" si="7"/>
        <v>0</v>
      </c>
      <c r="O52" s="13">
        <f t="shared" si="8"/>
        <v>0</v>
      </c>
      <c r="Q52" s="2">
        <v>14.0</v>
      </c>
      <c r="R52" s="4">
        <f t="shared" si="9"/>
        <v>1.4</v>
      </c>
      <c r="S52" s="4">
        <f t="shared" si="10"/>
        <v>-0.7112</v>
      </c>
      <c r="V52" s="4">
        <f t="shared" si="11"/>
        <v>0</v>
      </c>
      <c r="W52" s="13">
        <f t="shared" si="12"/>
        <v>0</v>
      </c>
      <c r="Y52" s="2">
        <v>14.0</v>
      </c>
      <c r="Z52" s="4">
        <f t="shared" si="13"/>
        <v>1.4</v>
      </c>
      <c r="AA52" s="4">
        <f t="shared" si="14"/>
        <v>-0.7112</v>
      </c>
      <c r="AD52" s="4">
        <f t="shared" si="15"/>
        <v>0</v>
      </c>
      <c r="AE52" s="13">
        <f t="shared" si="16"/>
        <v>0</v>
      </c>
    </row>
    <row r="53">
      <c r="A53" s="2">
        <v>15.0</v>
      </c>
      <c r="B53" s="4">
        <f t="shared" si="1"/>
        <v>1.5</v>
      </c>
      <c r="C53" s="4">
        <f t="shared" si="2"/>
        <v>0.5588</v>
      </c>
      <c r="D53" s="4">
        <f>149.75+1/16</f>
        <v>149.8125</v>
      </c>
      <c r="E53" s="4">
        <f>154+3/16</f>
        <v>154.1875</v>
      </c>
      <c r="F53" s="4">
        <f t="shared" si="3"/>
        <v>4.375</v>
      </c>
      <c r="G53" s="13">
        <f t="shared" si="4"/>
        <v>0.9860132972</v>
      </c>
      <c r="I53" s="2">
        <v>15.0</v>
      </c>
      <c r="J53" s="4">
        <f t="shared" si="5"/>
        <v>1.5</v>
      </c>
      <c r="K53" s="4">
        <f t="shared" si="6"/>
        <v>-0.762</v>
      </c>
      <c r="L53" s="4">
        <f>149+13/16</f>
        <v>149.8125</v>
      </c>
      <c r="M53" s="4">
        <f>154+3/16</f>
        <v>154.1875</v>
      </c>
      <c r="N53" s="4">
        <f t="shared" si="7"/>
        <v>4.375</v>
      </c>
      <c r="O53" s="13">
        <f t="shared" si="8"/>
        <v>0.9860132972</v>
      </c>
      <c r="Q53" s="2">
        <v>15.0</v>
      </c>
      <c r="R53" s="4">
        <f t="shared" si="9"/>
        <v>1.5</v>
      </c>
      <c r="S53" s="4">
        <f t="shared" si="10"/>
        <v>-0.762</v>
      </c>
      <c r="T53" s="4">
        <f>149+13/16</f>
        <v>149.8125</v>
      </c>
      <c r="U53" s="4">
        <f>154+3/16</f>
        <v>154.1875</v>
      </c>
      <c r="V53" s="4">
        <f t="shared" si="11"/>
        <v>4.375</v>
      </c>
      <c r="W53" s="13">
        <f t="shared" si="12"/>
        <v>0.9929327736</v>
      </c>
      <c r="Y53" s="2">
        <v>15.0</v>
      </c>
      <c r="Z53" s="4">
        <f t="shared" si="13"/>
        <v>1.5</v>
      </c>
      <c r="AA53" s="4">
        <f t="shared" si="14"/>
        <v>-0.762</v>
      </c>
      <c r="AD53" s="4">
        <f t="shared" si="15"/>
        <v>0</v>
      </c>
      <c r="AE53" s="13">
        <f t="shared" si="16"/>
        <v>0</v>
      </c>
    </row>
    <row r="54">
      <c r="A54" s="2">
        <v>16.0</v>
      </c>
      <c r="B54" s="4">
        <f t="shared" si="1"/>
        <v>1.6</v>
      </c>
      <c r="C54" s="4">
        <f t="shared" si="2"/>
        <v>0.508</v>
      </c>
      <c r="F54" s="4">
        <f t="shared" si="3"/>
        <v>0</v>
      </c>
      <c r="G54" s="13">
        <f t="shared" si="4"/>
        <v>0</v>
      </c>
      <c r="I54" s="2">
        <v>16.0</v>
      </c>
      <c r="J54" s="4">
        <f t="shared" si="5"/>
        <v>1.6</v>
      </c>
      <c r="K54" s="4">
        <f t="shared" si="6"/>
        <v>-0.8128</v>
      </c>
      <c r="N54" s="4">
        <f t="shared" si="7"/>
        <v>0</v>
      </c>
      <c r="O54" s="13">
        <f t="shared" si="8"/>
        <v>0</v>
      </c>
      <c r="Q54" s="2">
        <v>16.0</v>
      </c>
      <c r="R54" s="4">
        <f t="shared" si="9"/>
        <v>1.6</v>
      </c>
      <c r="S54" s="4">
        <f t="shared" si="10"/>
        <v>-0.8128</v>
      </c>
      <c r="V54" s="4">
        <f t="shared" si="11"/>
        <v>0</v>
      </c>
      <c r="W54" s="13">
        <f t="shared" si="12"/>
        <v>0</v>
      </c>
      <c r="Y54" s="2">
        <v>16.0</v>
      </c>
      <c r="Z54" s="4">
        <f t="shared" si="13"/>
        <v>1.6</v>
      </c>
      <c r="AA54" s="4">
        <f t="shared" si="14"/>
        <v>-0.8128</v>
      </c>
      <c r="AD54" s="4">
        <f t="shared" si="15"/>
        <v>0</v>
      </c>
      <c r="AE54" s="13">
        <f t="shared" si="16"/>
        <v>0</v>
      </c>
    </row>
    <row r="55">
      <c r="A55" s="2">
        <v>17.0</v>
      </c>
      <c r="B55" s="4">
        <f t="shared" si="1"/>
        <v>1.7</v>
      </c>
      <c r="C55" s="4">
        <f t="shared" si="2"/>
        <v>0.4572</v>
      </c>
      <c r="F55" s="4">
        <f t="shared" si="3"/>
        <v>0</v>
      </c>
      <c r="G55" s="13">
        <f t="shared" si="4"/>
        <v>0</v>
      </c>
      <c r="I55" s="2">
        <v>17.0</v>
      </c>
      <c r="J55" s="4">
        <f t="shared" si="5"/>
        <v>1.7</v>
      </c>
      <c r="K55" s="4">
        <f t="shared" si="6"/>
        <v>-0.8636</v>
      </c>
      <c r="N55" s="4">
        <f t="shared" si="7"/>
        <v>0</v>
      </c>
      <c r="O55" s="13">
        <f t="shared" si="8"/>
        <v>0</v>
      </c>
      <c r="Q55" s="2">
        <v>17.0</v>
      </c>
      <c r="R55" s="4">
        <f t="shared" si="9"/>
        <v>1.7</v>
      </c>
      <c r="S55" s="4">
        <f t="shared" si="10"/>
        <v>-0.8636</v>
      </c>
      <c r="V55" s="4">
        <f t="shared" si="11"/>
        <v>0</v>
      </c>
      <c r="W55" s="13">
        <f t="shared" si="12"/>
        <v>0</v>
      </c>
      <c r="Y55" s="2">
        <v>17.0</v>
      </c>
      <c r="Z55" s="4">
        <f t="shared" si="13"/>
        <v>1.7</v>
      </c>
      <c r="AA55" s="4">
        <f t="shared" si="14"/>
        <v>-0.8636</v>
      </c>
      <c r="AD55" s="4">
        <f t="shared" si="15"/>
        <v>0</v>
      </c>
      <c r="AE55" s="13">
        <f t="shared" si="16"/>
        <v>0</v>
      </c>
    </row>
    <row r="56">
      <c r="A56" s="2">
        <v>18.0</v>
      </c>
      <c r="B56" s="4">
        <f t="shared" si="1"/>
        <v>1.8</v>
      </c>
      <c r="C56" s="4">
        <f t="shared" si="2"/>
        <v>0.4064</v>
      </c>
      <c r="F56" s="4">
        <f t="shared" si="3"/>
        <v>0</v>
      </c>
      <c r="G56" s="13">
        <f t="shared" si="4"/>
        <v>0</v>
      </c>
      <c r="I56" s="2">
        <v>18.0</v>
      </c>
      <c r="J56" s="4">
        <f t="shared" si="5"/>
        <v>1.8</v>
      </c>
      <c r="K56" s="4">
        <f t="shared" si="6"/>
        <v>-0.9144</v>
      </c>
      <c r="N56" s="4">
        <f t="shared" si="7"/>
        <v>0</v>
      </c>
      <c r="O56" s="13">
        <f t="shared" si="8"/>
        <v>0</v>
      </c>
      <c r="Q56" s="2">
        <v>18.0</v>
      </c>
      <c r="R56" s="4">
        <f t="shared" si="9"/>
        <v>1.8</v>
      </c>
      <c r="S56" s="4">
        <f t="shared" si="10"/>
        <v>-0.9144</v>
      </c>
      <c r="V56" s="4">
        <f t="shared" si="11"/>
        <v>0</v>
      </c>
      <c r="W56" s="13">
        <f t="shared" si="12"/>
        <v>0</v>
      </c>
      <c r="Y56" s="2">
        <v>18.0</v>
      </c>
      <c r="Z56" s="4">
        <f t="shared" si="13"/>
        <v>1.8</v>
      </c>
      <c r="AA56" s="4">
        <f t="shared" si="14"/>
        <v>-0.9144</v>
      </c>
      <c r="AD56" s="4">
        <f t="shared" si="15"/>
        <v>0</v>
      </c>
      <c r="AE56" s="13">
        <f t="shared" si="16"/>
        <v>0</v>
      </c>
    </row>
    <row r="57">
      <c r="A57" s="2">
        <v>19.0</v>
      </c>
      <c r="B57" s="4">
        <f t="shared" si="1"/>
        <v>1.9</v>
      </c>
      <c r="C57" s="4">
        <f t="shared" si="2"/>
        <v>0.3556</v>
      </c>
      <c r="F57" s="4">
        <f t="shared" si="3"/>
        <v>0</v>
      </c>
      <c r="G57" s="13">
        <f t="shared" si="4"/>
        <v>0</v>
      </c>
      <c r="I57" s="2">
        <v>19.0</v>
      </c>
      <c r="J57" s="4">
        <f t="shared" si="5"/>
        <v>1.9</v>
      </c>
      <c r="K57" s="4">
        <f t="shared" si="6"/>
        <v>-0.9652</v>
      </c>
      <c r="N57" s="4">
        <f t="shared" si="7"/>
        <v>0</v>
      </c>
      <c r="O57" s="13">
        <f t="shared" si="8"/>
        <v>0</v>
      </c>
      <c r="Q57" s="2">
        <v>19.0</v>
      </c>
      <c r="R57" s="4">
        <f t="shared" si="9"/>
        <v>1.9</v>
      </c>
      <c r="S57" s="4">
        <f t="shared" si="10"/>
        <v>-0.9652</v>
      </c>
      <c r="V57" s="4">
        <f t="shared" si="11"/>
        <v>0</v>
      </c>
      <c r="W57" s="13">
        <f t="shared" si="12"/>
        <v>0</v>
      </c>
      <c r="Y57" s="2">
        <v>19.0</v>
      </c>
      <c r="Z57" s="4">
        <f t="shared" si="13"/>
        <v>1.9</v>
      </c>
      <c r="AA57" s="4">
        <f t="shared" si="14"/>
        <v>-0.9652</v>
      </c>
      <c r="AD57" s="4">
        <f t="shared" si="15"/>
        <v>0</v>
      </c>
      <c r="AE57" s="13">
        <f t="shared" si="16"/>
        <v>0</v>
      </c>
    </row>
    <row r="58">
      <c r="A58" s="2">
        <v>20.0</v>
      </c>
      <c r="B58" s="4">
        <f t="shared" si="1"/>
        <v>2</v>
      </c>
      <c r="C58" s="4">
        <f t="shared" si="2"/>
        <v>0.3048</v>
      </c>
      <c r="D58" s="4">
        <f>149.75+1/16</f>
        <v>149.8125</v>
      </c>
      <c r="E58" s="4">
        <f>154+3/16</f>
        <v>154.1875</v>
      </c>
      <c r="F58" s="4">
        <f t="shared" si="3"/>
        <v>4.375</v>
      </c>
      <c r="G58" s="13">
        <f t="shared" si="4"/>
        <v>0.9860132972</v>
      </c>
      <c r="I58" s="2">
        <v>20.0</v>
      </c>
      <c r="J58" s="4">
        <f t="shared" si="5"/>
        <v>2</v>
      </c>
      <c r="K58" s="4">
        <f t="shared" si="6"/>
        <v>-1.016</v>
      </c>
      <c r="L58" s="4">
        <f>149+13/16</f>
        <v>149.8125</v>
      </c>
      <c r="M58" s="4">
        <f>154+3/16</f>
        <v>154.1875</v>
      </c>
      <c r="N58" s="4">
        <f t="shared" si="7"/>
        <v>4.375</v>
      </c>
      <c r="O58" s="13">
        <f t="shared" si="8"/>
        <v>0.9860132972</v>
      </c>
      <c r="Q58" s="2">
        <v>20.0</v>
      </c>
      <c r="R58" s="4">
        <f t="shared" si="9"/>
        <v>2</v>
      </c>
      <c r="S58" s="4">
        <f t="shared" si="10"/>
        <v>-1.016</v>
      </c>
      <c r="T58" s="4">
        <f>149+13/16</f>
        <v>149.8125</v>
      </c>
      <c r="U58" s="4">
        <f>154+3/16</f>
        <v>154.1875</v>
      </c>
      <c r="V58" s="4">
        <f t="shared" si="11"/>
        <v>4.375</v>
      </c>
      <c r="W58" s="13">
        <f t="shared" si="12"/>
        <v>0.9929327736</v>
      </c>
      <c r="Y58" s="2">
        <v>20.0</v>
      </c>
      <c r="Z58" s="4">
        <f t="shared" si="13"/>
        <v>2</v>
      </c>
      <c r="AA58" s="4">
        <f t="shared" si="14"/>
        <v>-1.016</v>
      </c>
      <c r="AD58" s="4">
        <f t="shared" si="15"/>
        <v>0</v>
      </c>
      <c r="AE58" s="13">
        <f t="shared" si="16"/>
        <v>0</v>
      </c>
    </row>
    <row r="59">
      <c r="A59" s="2">
        <v>21.0</v>
      </c>
      <c r="B59" s="4">
        <f t="shared" si="1"/>
        <v>2.1</v>
      </c>
      <c r="C59" s="4">
        <f t="shared" si="2"/>
        <v>0.254</v>
      </c>
      <c r="F59" s="4">
        <f t="shared" si="3"/>
        <v>0</v>
      </c>
      <c r="G59" s="13">
        <f t="shared" si="4"/>
        <v>0</v>
      </c>
      <c r="I59" s="2">
        <v>21.0</v>
      </c>
      <c r="J59" s="4">
        <f t="shared" si="5"/>
        <v>2.1</v>
      </c>
      <c r="K59" s="4">
        <f t="shared" si="6"/>
        <v>-1.0668</v>
      </c>
      <c r="N59" s="4">
        <f t="shared" si="7"/>
        <v>0</v>
      </c>
      <c r="O59" s="13">
        <f t="shared" si="8"/>
        <v>0</v>
      </c>
      <c r="Q59" s="2">
        <v>21.0</v>
      </c>
      <c r="R59" s="4">
        <f t="shared" si="9"/>
        <v>2.1</v>
      </c>
      <c r="S59" s="4">
        <f t="shared" si="10"/>
        <v>-1.0668</v>
      </c>
      <c r="V59" s="4">
        <f t="shared" si="11"/>
        <v>0</v>
      </c>
      <c r="W59" s="13">
        <f t="shared" si="12"/>
        <v>0</v>
      </c>
      <c r="Y59" s="2">
        <v>21.0</v>
      </c>
      <c r="Z59" s="4">
        <f t="shared" si="13"/>
        <v>2.1</v>
      </c>
      <c r="AA59" s="4">
        <f t="shared" si="14"/>
        <v>-1.0668</v>
      </c>
      <c r="AD59" s="4">
        <f t="shared" si="15"/>
        <v>0</v>
      </c>
      <c r="AE59" s="13">
        <f t="shared" si="16"/>
        <v>0</v>
      </c>
    </row>
    <row r="60">
      <c r="A60" s="2">
        <v>22.0</v>
      </c>
      <c r="B60" s="4">
        <f t="shared" si="1"/>
        <v>2.2</v>
      </c>
      <c r="C60" s="4">
        <f t="shared" si="2"/>
        <v>0.2032</v>
      </c>
      <c r="F60" s="4">
        <f t="shared" si="3"/>
        <v>0</v>
      </c>
      <c r="G60" s="13">
        <f t="shared" si="4"/>
        <v>0</v>
      </c>
      <c r="I60" s="2">
        <v>22.0</v>
      </c>
      <c r="J60" s="4">
        <f t="shared" si="5"/>
        <v>2.2</v>
      </c>
      <c r="K60" s="4">
        <f t="shared" si="6"/>
        <v>-1.1176</v>
      </c>
      <c r="N60" s="4">
        <f t="shared" si="7"/>
        <v>0</v>
      </c>
      <c r="O60" s="13">
        <f t="shared" si="8"/>
        <v>0</v>
      </c>
      <c r="Q60" s="2">
        <v>22.0</v>
      </c>
      <c r="R60" s="4">
        <f t="shared" si="9"/>
        <v>2.2</v>
      </c>
      <c r="S60" s="4">
        <f t="shared" si="10"/>
        <v>-1.1176</v>
      </c>
      <c r="V60" s="4">
        <f t="shared" si="11"/>
        <v>0</v>
      </c>
      <c r="W60" s="13">
        <f t="shared" si="12"/>
        <v>0</v>
      </c>
      <c r="Y60" s="2">
        <v>22.0</v>
      </c>
      <c r="Z60" s="4">
        <f t="shared" si="13"/>
        <v>2.2</v>
      </c>
      <c r="AA60" s="4">
        <f t="shared" si="14"/>
        <v>-1.1176</v>
      </c>
      <c r="AD60" s="4">
        <f t="shared" si="15"/>
        <v>0</v>
      </c>
      <c r="AE60" s="13">
        <f t="shared" si="16"/>
        <v>0</v>
      </c>
    </row>
    <row r="61">
      <c r="A61" s="2">
        <v>23.0</v>
      </c>
      <c r="B61" s="4">
        <f t="shared" si="1"/>
        <v>2.3</v>
      </c>
      <c r="C61" s="4">
        <f t="shared" si="2"/>
        <v>0.1524</v>
      </c>
      <c r="F61" s="4">
        <f t="shared" si="3"/>
        <v>0</v>
      </c>
      <c r="G61" s="13">
        <f t="shared" si="4"/>
        <v>0</v>
      </c>
      <c r="I61" s="2">
        <v>23.0</v>
      </c>
      <c r="J61" s="4">
        <f t="shared" si="5"/>
        <v>2.3</v>
      </c>
      <c r="K61" s="4">
        <f t="shared" si="6"/>
        <v>-1.1684</v>
      </c>
      <c r="N61" s="4">
        <f t="shared" si="7"/>
        <v>0</v>
      </c>
      <c r="O61" s="13">
        <f t="shared" si="8"/>
        <v>0</v>
      </c>
      <c r="Q61" s="2">
        <v>23.0</v>
      </c>
      <c r="R61" s="4">
        <f t="shared" si="9"/>
        <v>2.3</v>
      </c>
      <c r="S61" s="4">
        <f t="shared" si="10"/>
        <v>-1.1684</v>
      </c>
      <c r="V61" s="4">
        <f t="shared" si="11"/>
        <v>0</v>
      </c>
      <c r="W61" s="13">
        <f t="shared" si="12"/>
        <v>0</v>
      </c>
      <c r="Y61" s="2">
        <v>23.0</v>
      </c>
      <c r="Z61" s="4">
        <f t="shared" si="13"/>
        <v>2.3</v>
      </c>
      <c r="AA61" s="4">
        <f t="shared" si="14"/>
        <v>-1.1684</v>
      </c>
      <c r="AD61" s="4">
        <f t="shared" si="15"/>
        <v>0</v>
      </c>
      <c r="AE61" s="13">
        <f t="shared" si="16"/>
        <v>0</v>
      </c>
    </row>
    <row r="62">
      <c r="A62" s="2">
        <v>24.0</v>
      </c>
      <c r="B62" s="4">
        <f t="shared" si="1"/>
        <v>2.4</v>
      </c>
      <c r="C62" s="4">
        <f t="shared" si="2"/>
        <v>0.1016</v>
      </c>
      <c r="F62" s="4">
        <f t="shared" si="3"/>
        <v>0</v>
      </c>
      <c r="G62" s="13">
        <f t="shared" si="4"/>
        <v>0</v>
      </c>
      <c r="I62" s="2">
        <v>24.0</v>
      </c>
      <c r="J62" s="4">
        <f t="shared" si="5"/>
        <v>2.4</v>
      </c>
      <c r="K62" s="4">
        <f t="shared" si="6"/>
        <v>-1.2192</v>
      </c>
      <c r="N62" s="4">
        <f t="shared" si="7"/>
        <v>0</v>
      </c>
      <c r="O62" s="13">
        <f t="shared" si="8"/>
        <v>0</v>
      </c>
      <c r="Q62" s="2">
        <v>24.0</v>
      </c>
      <c r="R62" s="4">
        <f t="shared" si="9"/>
        <v>2.4</v>
      </c>
      <c r="S62" s="4">
        <f t="shared" si="10"/>
        <v>-1.2192</v>
      </c>
      <c r="V62" s="4">
        <f t="shared" si="11"/>
        <v>0</v>
      </c>
      <c r="W62" s="13">
        <f t="shared" si="12"/>
        <v>0</v>
      </c>
      <c r="Y62" s="2">
        <v>24.0</v>
      </c>
      <c r="Z62" s="4">
        <f t="shared" si="13"/>
        <v>2.4</v>
      </c>
      <c r="AA62" s="4">
        <f t="shared" si="14"/>
        <v>-1.2192</v>
      </c>
      <c r="AD62" s="4">
        <f t="shared" si="15"/>
        <v>0</v>
      </c>
      <c r="AE62" s="13">
        <f t="shared" si="16"/>
        <v>0</v>
      </c>
    </row>
    <row r="63">
      <c r="A63" s="2">
        <v>25.0</v>
      </c>
      <c r="B63" s="4">
        <f t="shared" si="1"/>
        <v>2.5</v>
      </c>
      <c r="C63" s="4">
        <f t="shared" si="2"/>
        <v>0.0508</v>
      </c>
      <c r="D63" s="4">
        <f>149.75+1/16</f>
        <v>149.8125</v>
      </c>
      <c r="E63" s="4">
        <f>154+3/16</f>
        <v>154.1875</v>
      </c>
      <c r="F63" s="4">
        <f t="shared" si="3"/>
        <v>4.375</v>
      </c>
      <c r="G63" s="13">
        <f t="shared" si="4"/>
        <v>0.9860132972</v>
      </c>
      <c r="I63" s="2">
        <v>25.0</v>
      </c>
      <c r="J63" s="4">
        <f t="shared" si="5"/>
        <v>2.5</v>
      </c>
      <c r="K63" s="4">
        <f t="shared" si="6"/>
        <v>-1.27</v>
      </c>
      <c r="L63" s="4">
        <f>149+13/16</f>
        <v>149.8125</v>
      </c>
      <c r="M63" s="4">
        <f>154+3/16</f>
        <v>154.1875</v>
      </c>
      <c r="N63" s="4">
        <f t="shared" si="7"/>
        <v>4.375</v>
      </c>
      <c r="O63" s="13">
        <f t="shared" si="8"/>
        <v>0.9860132972</v>
      </c>
      <c r="Q63" s="2">
        <v>25.0</v>
      </c>
      <c r="R63" s="4">
        <f t="shared" si="9"/>
        <v>2.5</v>
      </c>
      <c r="S63" s="4">
        <f t="shared" si="10"/>
        <v>-1.27</v>
      </c>
      <c r="T63" s="4">
        <f>149+13/16</f>
        <v>149.8125</v>
      </c>
      <c r="U63" s="4">
        <f>154+3/16</f>
        <v>154.1875</v>
      </c>
      <c r="V63" s="4">
        <f t="shared" si="11"/>
        <v>4.375</v>
      </c>
      <c r="W63" s="13">
        <f t="shared" si="12"/>
        <v>0.9929327736</v>
      </c>
      <c r="Y63" s="2">
        <v>25.0</v>
      </c>
      <c r="Z63" s="4">
        <f t="shared" si="13"/>
        <v>2.5</v>
      </c>
      <c r="AA63" s="4">
        <f t="shared" si="14"/>
        <v>-1.27</v>
      </c>
      <c r="AD63" s="4">
        <f t="shared" si="15"/>
        <v>0</v>
      </c>
      <c r="AE63" s="13">
        <f t="shared" si="16"/>
        <v>0</v>
      </c>
    </row>
    <row r="64">
      <c r="A64" s="2">
        <v>26.0</v>
      </c>
      <c r="B64" s="4">
        <f t="shared" si="1"/>
        <v>2.6</v>
      </c>
      <c r="C64" s="4">
        <f t="shared" si="2"/>
        <v>0</v>
      </c>
      <c r="F64" s="4">
        <f t="shared" si="3"/>
        <v>0</v>
      </c>
      <c r="G64" s="13">
        <f t="shared" si="4"/>
        <v>0</v>
      </c>
      <c r="I64" s="2">
        <v>26.0</v>
      </c>
      <c r="J64" s="4">
        <f t="shared" si="5"/>
        <v>2.6</v>
      </c>
      <c r="K64" s="4">
        <f t="shared" si="6"/>
        <v>-1.3208</v>
      </c>
      <c r="N64" s="4">
        <f t="shared" si="7"/>
        <v>0</v>
      </c>
      <c r="O64" s="13">
        <f t="shared" si="8"/>
        <v>0</v>
      </c>
      <c r="Q64" s="2">
        <v>26.0</v>
      </c>
      <c r="R64" s="4">
        <f t="shared" si="9"/>
        <v>2.6</v>
      </c>
      <c r="S64" s="4">
        <f t="shared" si="10"/>
        <v>-1.3208</v>
      </c>
      <c r="V64" s="4">
        <f t="shared" si="11"/>
        <v>0</v>
      </c>
      <c r="W64" s="13">
        <f t="shared" si="12"/>
        <v>0</v>
      </c>
      <c r="Y64" s="2">
        <v>26.0</v>
      </c>
      <c r="Z64" s="4">
        <f t="shared" si="13"/>
        <v>2.6</v>
      </c>
      <c r="AA64" s="4">
        <f t="shared" si="14"/>
        <v>-1.3208</v>
      </c>
      <c r="AD64" s="4">
        <f t="shared" si="15"/>
        <v>0</v>
      </c>
      <c r="AE64" s="13">
        <f t="shared" si="16"/>
        <v>0</v>
      </c>
    </row>
    <row r="65">
      <c r="A65" s="2">
        <v>27.0</v>
      </c>
      <c r="B65" s="4">
        <f t="shared" si="1"/>
        <v>2.7</v>
      </c>
      <c r="C65" s="4">
        <f t="shared" si="2"/>
        <v>-0.0508</v>
      </c>
      <c r="F65" s="4">
        <f t="shared" si="3"/>
        <v>0</v>
      </c>
      <c r="G65" s="13">
        <f t="shared" si="4"/>
        <v>0</v>
      </c>
      <c r="I65" s="2">
        <v>27.0</v>
      </c>
      <c r="J65" s="4">
        <f t="shared" si="5"/>
        <v>2.7</v>
      </c>
      <c r="K65" s="4">
        <f t="shared" si="6"/>
        <v>-1.3716</v>
      </c>
      <c r="N65" s="4">
        <f t="shared" si="7"/>
        <v>0</v>
      </c>
      <c r="O65" s="13">
        <f t="shared" si="8"/>
        <v>0</v>
      </c>
      <c r="Q65" s="2">
        <v>27.0</v>
      </c>
      <c r="R65" s="4">
        <f t="shared" si="9"/>
        <v>2.7</v>
      </c>
      <c r="S65" s="4">
        <f t="shared" si="10"/>
        <v>-1.3716</v>
      </c>
      <c r="V65" s="4">
        <f t="shared" si="11"/>
        <v>0</v>
      </c>
      <c r="W65" s="13">
        <f t="shared" si="12"/>
        <v>0</v>
      </c>
      <c r="Y65" s="2">
        <v>27.0</v>
      </c>
      <c r="Z65" s="4">
        <f t="shared" si="13"/>
        <v>2.7</v>
      </c>
      <c r="AA65" s="4">
        <f t="shared" si="14"/>
        <v>-1.3716</v>
      </c>
      <c r="AD65" s="4">
        <f t="shared" si="15"/>
        <v>0</v>
      </c>
      <c r="AE65" s="13">
        <f t="shared" si="16"/>
        <v>0</v>
      </c>
    </row>
    <row r="66">
      <c r="A66" s="2">
        <v>28.0</v>
      </c>
      <c r="B66" s="4">
        <f t="shared" si="1"/>
        <v>2.8</v>
      </c>
      <c r="C66" s="4">
        <f t="shared" si="2"/>
        <v>-0.1016</v>
      </c>
      <c r="F66" s="4">
        <f t="shared" si="3"/>
        <v>0</v>
      </c>
      <c r="G66" s="13">
        <f t="shared" si="4"/>
        <v>0</v>
      </c>
      <c r="I66" s="2">
        <v>28.0</v>
      </c>
      <c r="J66" s="4">
        <f t="shared" si="5"/>
        <v>2.8</v>
      </c>
      <c r="K66" s="4">
        <f t="shared" si="6"/>
        <v>-1.4224</v>
      </c>
      <c r="N66" s="4">
        <f t="shared" si="7"/>
        <v>0</v>
      </c>
      <c r="O66" s="13">
        <f t="shared" si="8"/>
        <v>0</v>
      </c>
      <c r="Q66" s="2">
        <v>28.0</v>
      </c>
      <c r="R66" s="4">
        <f t="shared" si="9"/>
        <v>2.8</v>
      </c>
      <c r="S66" s="4">
        <f t="shared" si="10"/>
        <v>-1.4224</v>
      </c>
      <c r="V66" s="4">
        <f t="shared" si="11"/>
        <v>0</v>
      </c>
      <c r="W66" s="13">
        <f t="shared" si="12"/>
        <v>0</v>
      </c>
      <c r="Y66" s="2">
        <v>28.0</v>
      </c>
      <c r="Z66" s="4">
        <f t="shared" si="13"/>
        <v>2.8</v>
      </c>
      <c r="AA66" s="4">
        <f t="shared" si="14"/>
        <v>-1.4224</v>
      </c>
      <c r="AD66" s="4">
        <f t="shared" si="15"/>
        <v>0</v>
      </c>
      <c r="AE66" s="13">
        <f t="shared" si="16"/>
        <v>0</v>
      </c>
    </row>
    <row r="67">
      <c r="A67" s="2">
        <v>29.0</v>
      </c>
      <c r="B67" s="4">
        <f t="shared" si="1"/>
        <v>2.9</v>
      </c>
      <c r="C67" s="4">
        <f t="shared" si="2"/>
        <v>-0.1524</v>
      </c>
      <c r="F67" s="4">
        <f t="shared" si="3"/>
        <v>0</v>
      </c>
      <c r="G67" s="13">
        <f t="shared" si="4"/>
        <v>0</v>
      </c>
      <c r="I67" s="2">
        <v>29.0</v>
      </c>
      <c r="J67" s="4">
        <f t="shared" si="5"/>
        <v>2.9</v>
      </c>
      <c r="K67" s="4">
        <f t="shared" si="6"/>
        <v>-1.4732</v>
      </c>
      <c r="N67" s="4">
        <f t="shared" si="7"/>
        <v>0</v>
      </c>
      <c r="O67" s="13">
        <f t="shared" si="8"/>
        <v>0</v>
      </c>
      <c r="Q67" s="2">
        <v>29.0</v>
      </c>
      <c r="R67" s="4">
        <f t="shared" si="9"/>
        <v>2.9</v>
      </c>
      <c r="S67" s="4">
        <f t="shared" si="10"/>
        <v>-1.4732</v>
      </c>
      <c r="V67" s="4">
        <f t="shared" si="11"/>
        <v>0</v>
      </c>
      <c r="W67" s="13">
        <f t="shared" si="12"/>
        <v>0</v>
      </c>
      <c r="Y67" s="2">
        <v>29.0</v>
      </c>
      <c r="Z67" s="4">
        <f t="shared" si="13"/>
        <v>2.9</v>
      </c>
      <c r="AA67" s="4">
        <f t="shared" si="14"/>
        <v>-1.4732</v>
      </c>
      <c r="AD67" s="4">
        <f t="shared" si="15"/>
        <v>0</v>
      </c>
      <c r="AE67" s="13">
        <f t="shared" si="16"/>
        <v>0</v>
      </c>
    </row>
    <row r="68">
      <c r="A68" s="2">
        <v>30.0</v>
      </c>
      <c r="B68" s="4">
        <f t="shared" si="1"/>
        <v>3</v>
      </c>
      <c r="C68" s="4">
        <f t="shared" si="2"/>
        <v>-0.2032</v>
      </c>
      <c r="D68" s="4">
        <f>149.75+1/16</f>
        <v>149.8125</v>
      </c>
      <c r="E68" s="4">
        <f>154+3/16</f>
        <v>154.1875</v>
      </c>
      <c r="F68" s="4">
        <f t="shared" si="3"/>
        <v>4.375</v>
      </c>
      <c r="G68" s="13">
        <f t="shared" si="4"/>
        <v>0.9860132972</v>
      </c>
      <c r="I68" s="2">
        <v>30.0</v>
      </c>
      <c r="J68" s="4">
        <f t="shared" si="5"/>
        <v>3</v>
      </c>
      <c r="K68" s="4">
        <f t="shared" si="6"/>
        <v>-1.524</v>
      </c>
      <c r="L68" s="4">
        <f>149+13/16</f>
        <v>149.8125</v>
      </c>
      <c r="M68" s="4">
        <f>154+3/16</f>
        <v>154.1875</v>
      </c>
      <c r="N68" s="4">
        <f t="shared" si="7"/>
        <v>4.375</v>
      </c>
      <c r="O68" s="13">
        <f t="shared" si="8"/>
        <v>0.9860132972</v>
      </c>
      <c r="Q68" s="2">
        <v>30.0</v>
      </c>
      <c r="R68" s="4">
        <f t="shared" si="9"/>
        <v>3</v>
      </c>
      <c r="S68" s="4">
        <f t="shared" si="10"/>
        <v>-1.524</v>
      </c>
      <c r="T68" s="4">
        <f>149+13/16</f>
        <v>149.8125</v>
      </c>
      <c r="U68" s="4">
        <f>154+3/16</f>
        <v>154.1875</v>
      </c>
      <c r="V68" s="4">
        <f t="shared" si="11"/>
        <v>4.375</v>
      </c>
      <c r="W68" s="13">
        <f t="shared" si="12"/>
        <v>0.9929327736</v>
      </c>
      <c r="Y68" s="2">
        <v>30.0</v>
      </c>
      <c r="Z68" s="4">
        <f t="shared" si="13"/>
        <v>3</v>
      </c>
      <c r="AA68" s="4">
        <f t="shared" si="14"/>
        <v>-1.524</v>
      </c>
      <c r="AD68" s="4">
        <f t="shared" si="15"/>
        <v>0</v>
      </c>
      <c r="AE68" s="13">
        <f t="shared" si="16"/>
        <v>0</v>
      </c>
    </row>
    <row r="69">
      <c r="A69" s="2">
        <v>31.0</v>
      </c>
      <c r="B69" s="4">
        <f t="shared" si="1"/>
        <v>3.1</v>
      </c>
      <c r="C69" s="4">
        <f t="shared" si="2"/>
        <v>-0.254</v>
      </c>
      <c r="F69" s="4">
        <f t="shared" si="3"/>
        <v>0</v>
      </c>
      <c r="G69" s="13">
        <f t="shared" si="4"/>
        <v>0</v>
      </c>
      <c r="I69" s="2">
        <v>31.0</v>
      </c>
      <c r="J69" s="4">
        <f t="shared" si="5"/>
        <v>3.1</v>
      </c>
      <c r="K69" s="4">
        <f t="shared" si="6"/>
        <v>-1.5748</v>
      </c>
      <c r="N69" s="4">
        <f t="shared" si="7"/>
        <v>0</v>
      </c>
      <c r="O69" s="13">
        <f t="shared" si="8"/>
        <v>0</v>
      </c>
      <c r="Q69" s="2">
        <v>31.0</v>
      </c>
      <c r="R69" s="4">
        <f t="shared" si="9"/>
        <v>3.1</v>
      </c>
      <c r="S69" s="4">
        <f t="shared" si="10"/>
        <v>-1.5748</v>
      </c>
      <c r="V69" s="4">
        <f t="shared" si="11"/>
        <v>0</v>
      </c>
      <c r="W69" s="13">
        <f t="shared" si="12"/>
        <v>0</v>
      </c>
      <c r="Y69" s="2">
        <v>31.0</v>
      </c>
      <c r="Z69" s="4">
        <f t="shared" si="13"/>
        <v>3.1</v>
      </c>
      <c r="AA69" s="4">
        <f t="shared" si="14"/>
        <v>-1.5748</v>
      </c>
      <c r="AD69" s="4">
        <f t="shared" si="15"/>
        <v>0</v>
      </c>
      <c r="AE69" s="13">
        <f t="shared" si="16"/>
        <v>0</v>
      </c>
    </row>
    <row r="70">
      <c r="A70" s="2">
        <v>32.0</v>
      </c>
      <c r="B70" s="4">
        <f t="shared" si="1"/>
        <v>3.2</v>
      </c>
      <c r="C70" s="4">
        <f t="shared" si="2"/>
        <v>-0.3048</v>
      </c>
      <c r="F70" s="4">
        <f t="shared" si="3"/>
        <v>0</v>
      </c>
      <c r="G70" s="13">
        <f t="shared" si="4"/>
        <v>0</v>
      </c>
      <c r="I70" s="2">
        <v>32.0</v>
      </c>
      <c r="J70" s="4">
        <f t="shared" si="5"/>
        <v>3.2</v>
      </c>
      <c r="K70" s="4">
        <f t="shared" si="6"/>
        <v>-1.6256</v>
      </c>
      <c r="N70" s="4">
        <f t="shared" si="7"/>
        <v>0</v>
      </c>
      <c r="O70" s="13">
        <f t="shared" si="8"/>
        <v>0</v>
      </c>
      <c r="Q70" s="2">
        <v>32.0</v>
      </c>
      <c r="R70" s="4">
        <f t="shared" si="9"/>
        <v>3.2</v>
      </c>
      <c r="S70" s="4">
        <f t="shared" si="10"/>
        <v>-1.6256</v>
      </c>
      <c r="V70" s="4">
        <f t="shared" si="11"/>
        <v>0</v>
      </c>
      <c r="W70" s="13">
        <f t="shared" si="12"/>
        <v>0</v>
      </c>
      <c r="Y70" s="2">
        <v>32.0</v>
      </c>
      <c r="Z70" s="4">
        <f t="shared" si="13"/>
        <v>3.2</v>
      </c>
      <c r="AA70" s="4">
        <f t="shared" si="14"/>
        <v>-1.6256</v>
      </c>
      <c r="AD70" s="4">
        <f t="shared" si="15"/>
        <v>0</v>
      </c>
      <c r="AE70" s="13">
        <f t="shared" si="16"/>
        <v>0</v>
      </c>
    </row>
    <row r="71">
      <c r="A71" s="2">
        <v>33.0</v>
      </c>
      <c r="B71" s="4">
        <f t="shared" si="1"/>
        <v>3.3</v>
      </c>
      <c r="C71" s="4">
        <f t="shared" si="2"/>
        <v>-0.3556</v>
      </c>
      <c r="F71" s="4">
        <f t="shared" si="3"/>
        <v>0</v>
      </c>
      <c r="G71" s="13">
        <f t="shared" si="4"/>
        <v>0</v>
      </c>
      <c r="I71" s="2">
        <v>33.0</v>
      </c>
      <c r="J71" s="4">
        <f t="shared" si="5"/>
        <v>3.3</v>
      </c>
      <c r="K71" s="4">
        <f t="shared" si="6"/>
        <v>-1.6764</v>
      </c>
      <c r="N71" s="4">
        <f t="shared" si="7"/>
        <v>0</v>
      </c>
      <c r="O71" s="13">
        <f t="shared" si="8"/>
        <v>0</v>
      </c>
      <c r="Q71" s="2">
        <v>33.0</v>
      </c>
      <c r="R71" s="4">
        <f t="shared" si="9"/>
        <v>3.3</v>
      </c>
      <c r="S71" s="4">
        <f t="shared" si="10"/>
        <v>-1.6764</v>
      </c>
      <c r="V71" s="4">
        <f t="shared" si="11"/>
        <v>0</v>
      </c>
      <c r="W71" s="13">
        <f t="shared" si="12"/>
        <v>0</v>
      </c>
      <c r="Y71" s="2">
        <v>33.0</v>
      </c>
      <c r="Z71" s="4">
        <f t="shared" si="13"/>
        <v>3.3</v>
      </c>
      <c r="AA71" s="4">
        <f t="shared" si="14"/>
        <v>-1.6764</v>
      </c>
      <c r="AD71" s="4">
        <f t="shared" si="15"/>
        <v>0</v>
      </c>
      <c r="AE71" s="13">
        <f t="shared" si="16"/>
        <v>0</v>
      </c>
    </row>
    <row r="72">
      <c r="A72" s="2">
        <v>34.0</v>
      </c>
      <c r="B72" s="4">
        <f t="shared" si="1"/>
        <v>3.4</v>
      </c>
      <c r="C72" s="4">
        <f t="shared" si="2"/>
        <v>-0.4064</v>
      </c>
      <c r="F72" s="4">
        <f t="shared" si="3"/>
        <v>0</v>
      </c>
      <c r="G72" s="13">
        <f t="shared" si="4"/>
        <v>0</v>
      </c>
      <c r="I72" s="2">
        <v>34.0</v>
      </c>
      <c r="J72" s="4">
        <f t="shared" si="5"/>
        <v>3.4</v>
      </c>
      <c r="K72" s="4">
        <f t="shared" si="6"/>
        <v>-1.7272</v>
      </c>
      <c r="N72" s="4">
        <f t="shared" si="7"/>
        <v>0</v>
      </c>
      <c r="O72" s="13">
        <f t="shared" si="8"/>
        <v>0</v>
      </c>
      <c r="Q72" s="2">
        <v>34.0</v>
      </c>
      <c r="R72" s="4">
        <f t="shared" si="9"/>
        <v>3.4</v>
      </c>
      <c r="S72" s="4">
        <f t="shared" si="10"/>
        <v>-1.7272</v>
      </c>
      <c r="V72" s="4">
        <f t="shared" si="11"/>
        <v>0</v>
      </c>
      <c r="W72" s="13">
        <f t="shared" si="12"/>
        <v>0</v>
      </c>
      <c r="Y72" s="2">
        <v>34.0</v>
      </c>
      <c r="Z72" s="4">
        <f t="shared" si="13"/>
        <v>3.4</v>
      </c>
      <c r="AA72" s="4">
        <f t="shared" si="14"/>
        <v>-1.7272</v>
      </c>
      <c r="AD72" s="4">
        <f t="shared" si="15"/>
        <v>0</v>
      </c>
      <c r="AE72" s="13">
        <f t="shared" si="16"/>
        <v>0</v>
      </c>
    </row>
    <row r="73">
      <c r="A73" s="2">
        <v>35.0</v>
      </c>
      <c r="B73" s="4">
        <f t="shared" si="1"/>
        <v>3.5</v>
      </c>
      <c r="C73" s="4">
        <f t="shared" si="2"/>
        <v>-0.4572</v>
      </c>
      <c r="D73" s="4">
        <f>149.75+1/16</f>
        <v>149.8125</v>
      </c>
      <c r="E73" s="4">
        <f>154+3/16</f>
        <v>154.1875</v>
      </c>
      <c r="F73" s="4">
        <f t="shared" si="3"/>
        <v>4.375</v>
      </c>
      <c r="G73" s="13">
        <f t="shared" si="4"/>
        <v>0.9860132972</v>
      </c>
      <c r="I73" s="2">
        <v>35.0</v>
      </c>
      <c r="J73" s="4">
        <f t="shared" si="5"/>
        <v>3.5</v>
      </c>
      <c r="K73" s="4">
        <f t="shared" si="6"/>
        <v>-1.778</v>
      </c>
      <c r="L73" s="4">
        <f>149+13/16</f>
        <v>149.8125</v>
      </c>
      <c r="M73" s="4">
        <f>154+3/16</f>
        <v>154.1875</v>
      </c>
      <c r="N73" s="4">
        <f t="shared" si="7"/>
        <v>4.375</v>
      </c>
      <c r="O73" s="13">
        <f t="shared" si="8"/>
        <v>0.9860132972</v>
      </c>
      <c r="Q73" s="2">
        <v>35.0</v>
      </c>
      <c r="R73" s="4">
        <f t="shared" si="9"/>
        <v>3.5</v>
      </c>
      <c r="S73" s="4">
        <f t="shared" si="10"/>
        <v>-1.778</v>
      </c>
      <c r="T73" s="4">
        <f>149+13/16</f>
        <v>149.8125</v>
      </c>
      <c r="U73" s="4">
        <f>154+3/16</f>
        <v>154.1875</v>
      </c>
      <c r="V73" s="4">
        <f t="shared" si="11"/>
        <v>4.375</v>
      </c>
      <c r="W73" s="13">
        <f t="shared" si="12"/>
        <v>0.9929327736</v>
      </c>
      <c r="Y73" s="2">
        <v>35.0</v>
      </c>
      <c r="Z73" s="4">
        <f t="shared" si="13"/>
        <v>3.5</v>
      </c>
      <c r="AA73" s="4">
        <f t="shared" si="14"/>
        <v>-1.778</v>
      </c>
      <c r="AD73" s="4">
        <f t="shared" si="15"/>
        <v>0</v>
      </c>
      <c r="AE73" s="13">
        <f t="shared" si="16"/>
        <v>0</v>
      </c>
    </row>
    <row r="74">
      <c r="A74" s="2">
        <v>36.0</v>
      </c>
      <c r="B74" s="4">
        <f t="shared" si="1"/>
        <v>3.6</v>
      </c>
      <c r="C74" s="4">
        <f t="shared" si="2"/>
        <v>-0.508</v>
      </c>
      <c r="F74" s="4">
        <f t="shared" si="3"/>
        <v>0</v>
      </c>
      <c r="G74" s="13">
        <f t="shared" si="4"/>
        <v>0</v>
      </c>
      <c r="I74" s="2">
        <v>36.0</v>
      </c>
      <c r="J74" s="4">
        <f t="shared" si="5"/>
        <v>3.6</v>
      </c>
      <c r="K74" s="4">
        <f t="shared" si="6"/>
        <v>-1.8288</v>
      </c>
      <c r="N74" s="4">
        <f t="shared" si="7"/>
        <v>0</v>
      </c>
      <c r="O74" s="13">
        <f t="shared" si="8"/>
        <v>0</v>
      </c>
      <c r="Q74" s="2">
        <v>36.0</v>
      </c>
      <c r="R74" s="4">
        <f t="shared" si="9"/>
        <v>3.6</v>
      </c>
      <c r="S74" s="4">
        <f t="shared" si="10"/>
        <v>-1.8288</v>
      </c>
      <c r="V74" s="4">
        <f t="shared" si="11"/>
        <v>0</v>
      </c>
      <c r="W74" s="13">
        <f t="shared" si="12"/>
        <v>0</v>
      </c>
      <c r="Y74" s="2">
        <v>36.0</v>
      </c>
      <c r="Z74" s="4">
        <f t="shared" si="13"/>
        <v>3.6</v>
      </c>
      <c r="AA74" s="4">
        <f t="shared" si="14"/>
        <v>-1.8288</v>
      </c>
      <c r="AD74" s="4">
        <f t="shared" si="15"/>
        <v>0</v>
      </c>
      <c r="AE74" s="13">
        <f t="shared" si="16"/>
        <v>0</v>
      </c>
    </row>
    <row r="75">
      <c r="A75" s="2">
        <v>37.0</v>
      </c>
      <c r="B75" s="4">
        <f t="shared" si="1"/>
        <v>3.7</v>
      </c>
      <c r="C75" s="4">
        <f t="shared" si="2"/>
        <v>-0.5588</v>
      </c>
      <c r="F75" s="4">
        <f t="shared" si="3"/>
        <v>0</v>
      </c>
      <c r="G75" s="13">
        <f t="shared" si="4"/>
        <v>0</v>
      </c>
      <c r="I75" s="2">
        <v>37.0</v>
      </c>
      <c r="J75" s="4">
        <f t="shared" si="5"/>
        <v>3.7</v>
      </c>
      <c r="K75" s="4">
        <f t="shared" si="6"/>
        <v>-1.8796</v>
      </c>
      <c r="N75" s="4">
        <f t="shared" si="7"/>
        <v>0</v>
      </c>
      <c r="O75" s="13">
        <f t="shared" si="8"/>
        <v>0</v>
      </c>
      <c r="Q75" s="2">
        <v>37.0</v>
      </c>
      <c r="R75" s="4">
        <f t="shared" si="9"/>
        <v>3.7</v>
      </c>
      <c r="S75" s="4">
        <f t="shared" si="10"/>
        <v>-1.8796</v>
      </c>
      <c r="V75" s="4">
        <f t="shared" si="11"/>
        <v>0</v>
      </c>
      <c r="W75" s="13">
        <f t="shared" si="12"/>
        <v>0</v>
      </c>
      <c r="Y75" s="2">
        <v>37.0</v>
      </c>
      <c r="Z75" s="4">
        <f t="shared" si="13"/>
        <v>3.7</v>
      </c>
      <c r="AA75" s="4">
        <f t="shared" si="14"/>
        <v>-1.8796</v>
      </c>
      <c r="AD75" s="4">
        <f t="shared" si="15"/>
        <v>0</v>
      </c>
      <c r="AE75" s="13">
        <f t="shared" si="16"/>
        <v>0</v>
      </c>
    </row>
    <row r="76">
      <c r="A76" s="2">
        <v>38.0</v>
      </c>
      <c r="B76" s="4">
        <f t="shared" si="1"/>
        <v>3.8</v>
      </c>
      <c r="C76" s="4">
        <f t="shared" si="2"/>
        <v>-0.6096</v>
      </c>
      <c r="F76" s="4">
        <f t="shared" si="3"/>
        <v>0</v>
      </c>
      <c r="G76" s="13">
        <f t="shared" si="4"/>
        <v>0</v>
      </c>
      <c r="I76" s="2">
        <v>38.0</v>
      </c>
      <c r="J76" s="4">
        <f t="shared" si="5"/>
        <v>3.8</v>
      </c>
      <c r="K76" s="4">
        <f t="shared" si="6"/>
        <v>-1.9304</v>
      </c>
      <c r="N76" s="4">
        <f t="shared" si="7"/>
        <v>0</v>
      </c>
      <c r="O76" s="13">
        <f t="shared" si="8"/>
        <v>0</v>
      </c>
      <c r="Q76" s="2">
        <v>38.0</v>
      </c>
      <c r="R76" s="4">
        <f t="shared" si="9"/>
        <v>3.8</v>
      </c>
      <c r="S76" s="4">
        <f t="shared" si="10"/>
        <v>-1.9304</v>
      </c>
      <c r="V76" s="4">
        <f t="shared" si="11"/>
        <v>0</v>
      </c>
      <c r="W76" s="13">
        <f t="shared" si="12"/>
        <v>0</v>
      </c>
      <c r="Y76" s="2">
        <v>38.0</v>
      </c>
      <c r="Z76" s="4">
        <f t="shared" si="13"/>
        <v>3.8</v>
      </c>
      <c r="AA76" s="4">
        <f t="shared" si="14"/>
        <v>-1.9304</v>
      </c>
      <c r="AD76" s="4">
        <f t="shared" si="15"/>
        <v>0</v>
      </c>
      <c r="AE76" s="13">
        <f t="shared" si="16"/>
        <v>0</v>
      </c>
    </row>
    <row r="77">
      <c r="A77" s="2">
        <v>39.0</v>
      </c>
      <c r="B77" s="4">
        <f t="shared" si="1"/>
        <v>3.9</v>
      </c>
      <c r="C77" s="4">
        <f t="shared" si="2"/>
        <v>-0.6604</v>
      </c>
      <c r="F77" s="4">
        <f t="shared" si="3"/>
        <v>0</v>
      </c>
      <c r="G77" s="13">
        <f t="shared" si="4"/>
        <v>0</v>
      </c>
      <c r="I77" s="2">
        <v>39.0</v>
      </c>
      <c r="J77" s="4">
        <f t="shared" si="5"/>
        <v>3.9</v>
      </c>
      <c r="K77" s="4">
        <f t="shared" si="6"/>
        <v>-1.9812</v>
      </c>
      <c r="N77" s="4">
        <f t="shared" si="7"/>
        <v>0</v>
      </c>
      <c r="O77" s="13">
        <f t="shared" si="8"/>
        <v>0</v>
      </c>
      <c r="Q77" s="2">
        <v>39.0</v>
      </c>
      <c r="R77" s="4">
        <f t="shared" si="9"/>
        <v>3.9</v>
      </c>
      <c r="S77" s="4">
        <f t="shared" si="10"/>
        <v>-1.9812</v>
      </c>
      <c r="V77" s="4">
        <f t="shared" si="11"/>
        <v>0</v>
      </c>
      <c r="W77" s="13">
        <f t="shared" si="12"/>
        <v>0</v>
      </c>
      <c r="Y77" s="2">
        <v>39.0</v>
      </c>
      <c r="Z77" s="4">
        <f t="shared" si="13"/>
        <v>3.9</v>
      </c>
      <c r="AA77" s="4">
        <f t="shared" si="14"/>
        <v>-1.9812</v>
      </c>
      <c r="AD77" s="4">
        <f t="shared" si="15"/>
        <v>0</v>
      </c>
      <c r="AE77" s="13">
        <f t="shared" si="16"/>
        <v>0</v>
      </c>
    </row>
    <row r="78">
      <c r="A78" s="2">
        <v>40.0</v>
      </c>
      <c r="B78" s="4">
        <f t="shared" si="1"/>
        <v>4</v>
      </c>
      <c r="C78" s="4">
        <f t="shared" si="2"/>
        <v>-0.7112</v>
      </c>
      <c r="D78" s="4">
        <f>149.75+1/16</f>
        <v>149.8125</v>
      </c>
      <c r="E78" s="4">
        <f>154+3/16</f>
        <v>154.1875</v>
      </c>
      <c r="F78" s="4">
        <f t="shared" si="3"/>
        <v>4.375</v>
      </c>
      <c r="G78" s="13">
        <f t="shared" si="4"/>
        <v>0.9860132972</v>
      </c>
      <c r="I78" s="2">
        <v>40.0</v>
      </c>
      <c r="J78" s="4">
        <f t="shared" si="5"/>
        <v>4</v>
      </c>
      <c r="K78" s="4">
        <f t="shared" si="6"/>
        <v>-2.032</v>
      </c>
      <c r="L78" s="4">
        <f>149+13/16</f>
        <v>149.8125</v>
      </c>
      <c r="M78" s="4">
        <f>154+3/16</f>
        <v>154.1875</v>
      </c>
      <c r="N78" s="4">
        <f t="shared" si="7"/>
        <v>4.375</v>
      </c>
      <c r="O78" s="13">
        <f t="shared" si="8"/>
        <v>0.9860132972</v>
      </c>
      <c r="Q78" s="2">
        <v>40.0</v>
      </c>
      <c r="R78" s="4">
        <f t="shared" si="9"/>
        <v>4</v>
      </c>
      <c r="S78" s="4">
        <f t="shared" si="10"/>
        <v>-2.032</v>
      </c>
      <c r="T78" s="4">
        <f>149+13/16</f>
        <v>149.8125</v>
      </c>
      <c r="U78" s="4">
        <f>154+3/16</f>
        <v>154.1875</v>
      </c>
      <c r="V78" s="4">
        <f t="shared" si="11"/>
        <v>4.375</v>
      </c>
      <c r="W78" s="13">
        <f t="shared" si="12"/>
        <v>0.9929327736</v>
      </c>
      <c r="Y78" s="2">
        <v>40.0</v>
      </c>
      <c r="Z78" s="4">
        <f t="shared" si="13"/>
        <v>4</v>
      </c>
      <c r="AA78" s="4">
        <f t="shared" si="14"/>
        <v>-2.032</v>
      </c>
      <c r="AD78" s="4">
        <f t="shared" si="15"/>
        <v>0</v>
      </c>
      <c r="AE78" s="13">
        <f t="shared" si="16"/>
        <v>0</v>
      </c>
    </row>
    <row r="79">
      <c r="A79" s="2">
        <v>41.0</v>
      </c>
      <c r="B79" s="4">
        <f t="shared" si="1"/>
        <v>4.1</v>
      </c>
      <c r="C79" s="4">
        <f t="shared" si="2"/>
        <v>-0.762</v>
      </c>
      <c r="F79" s="4">
        <f t="shared" si="3"/>
        <v>0</v>
      </c>
      <c r="G79" s="13">
        <f t="shared" si="4"/>
        <v>0</v>
      </c>
      <c r="I79" s="2">
        <v>41.0</v>
      </c>
      <c r="J79" s="4">
        <f t="shared" si="5"/>
        <v>4.1</v>
      </c>
      <c r="K79" s="4">
        <f t="shared" si="6"/>
        <v>-2.0828</v>
      </c>
      <c r="N79" s="4">
        <f t="shared" si="7"/>
        <v>0</v>
      </c>
      <c r="O79" s="13">
        <f t="shared" si="8"/>
        <v>0</v>
      </c>
      <c r="Q79" s="2">
        <v>41.0</v>
      </c>
      <c r="R79" s="4">
        <f t="shared" si="9"/>
        <v>4.1</v>
      </c>
      <c r="S79" s="4">
        <f t="shared" si="10"/>
        <v>-2.0828</v>
      </c>
      <c r="V79" s="4">
        <f t="shared" si="11"/>
        <v>0</v>
      </c>
      <c r="W79" s="13">
        <f t="shared" si="12"/>
        <v>0</v>
      </c>
      <c r="Y79" s="2">
        <v>41.0</v>
      </c>
      <c r="Z79" s="4">
        <f t="shared" si="13"/>
        <v>4.1</v>
      </c>
      <c r="AA79" s="4">
        <f t="shared" si="14"/>
        <v>-2.0828</v>
      </c>
      <c r="AD79" s="4">
        <f t="shared" si="15"/>
        <v>0</v>
      </c>
      <c r="AE79" s="13">
        <f t="shared" si="16"/>
        <v>0</v>
      </c>
    </row>
    <row r="80">
      <c r="A80" s="2">
        <v>42.0</v>
      </c>
      <c r="B80" s="4">
        <f t="shared" si="1"/>
        <v>4.2</v>
      </c>
      <c r="C80" s="4">
        <f t="shared" si="2"/>
        <v>-0.8128</v>
      </c>
      <c r="F80" s="4">
        <f t="shared" si="3"/>
        <v>0</v>
      </c>
      <c r="G80" s="13">
        <f t="shared" si="4"/>
        <v>0</v>
      </c>
      <c r="I80" s="2">
        <v>42.0</v>
      </c>
      <c r="J80" s="4">
        <f t="shared" si="5"/>
        <v>4.2</v>
      </c>
      <c r="K80" s="4">
        <f t="shared" si="6"/>
        <v>-2.1336</v>
      </c>
      <c r="N80" s="4">
        <f t="shared" si="7"/>
        <v>0</v>
      </c>
      <c r="O80" s="13">
        <f t="shared" si="8"/>
        <v>0</v>
      </c>
      <c r="Q80" s="2">
        <v>42.0</v>
      </c>
      <c r="R80" s="4">
        <f t="shared" si="9"/>
        <v>4.2</v>
      </c>
      <c r="S80" s="4">
        <f t="shared" si="10"/>
        <v>-2.1336</v>
      </c>
      <c r="V80" s="4">
        <f t="shared" si="11"/>
        <v>0</v>
      </c>
      <c r="W80" s="13">
        <f t="shared" si="12"/>
        <v>0</v>
      </c>
      <c r="Y80" s="2">
        <v>42.0</v>
      </c>
      <c r="Z80" s="4">
        <f t="shared" si="13"/>
        <v>4.2</v>
      </c>
      <c r="AA80" s="4">
        <f t="shared" si="14"/>
        <v>-2.1336</v>
      </c>
      <c r="AD80" s="4">
        <f t="shared" si="15"/>
        <v>0</v>
      </c>
      <c r="AE80" s="13">
        <f t="shared" si="16"/>
        <v>0</v>
      </c>
    </row>
    <row r="81">
      <c r="A81" s="2">
        <v>43.0</v>
      </c>
      <c r="B81" s="4">
        <f t="shared" si="1"/>
        <v>4.3</v>
      </c>
      <c r="C81" s="4">
        <f t="shared" si="2"/>
        <v>-0.8636</v>
      </c>
      <c r="F81" s="4">
        <f t="shared" si="3"/>
        <v>0</v>
      </c>
      <c r="G81" s="13">
        <f t="shared" si="4"/>
        <v>0</v>
      </c>
      <c r="I81" s="2">
        <v>43.0</v>
      </c>
      <c r="J81" s="4">
        <f t="shared" si="5"/>
        <v>4.3</v>
      </c>
      <c r="K81" s="4">
        <f t="shared" si="6"/>
        <v>-2.1844</v>
      </c>
      <c r="N81" s="4">
        <f t="shared" si="7"/>
        <v>0</v>
      </c>
      <c r="O81" s="13">
        <f t="shared" si="8"/>
        <v>0</v>
      </c>
      <c r="Q81" s="2">
        <v>43.0</v>
      </c>
      <c r="R81" s="4">
        <f t="shared" si="9"/>
        <v>4.3</v>
      </c>
      <c r="S81" s="4">
        <f t="shared" si="10"/>
        <v>-2.1844</v>
      </c>
      <c r="V81" s="4">
        <f t="shared" si="11"/>
        <v>0</v>
      </c>
      <c r="W81" s="13">
        <f t="shared" si="12"/>
        <v>0</v>
      </c>
      <c r="Y81" s="2">
        <v>43.0</v>
      </c>
      <c r="Z81" s="4">
        <f t="shared" si="13"/>
        <v>4.3</v>
      </c>
      <c r="AA81" s="4">
        <f t="shared" si="14"/>
        <v>-2.1844</v>
      </c>
      <c r="AD81" s="4">
        <f t="shared" si="15"/>
        <v>0</v>
      </c>
      <c r="AE81" s="13">
        <f t="shared" si="16"/>
        <v>0</v>
      </c>
    </row>
    <row r="82">
      <c r="A82" s="2">
        <v>44.0</v>
      </c>
      <c r="B82" s="4">
        <f t="shared" si="1"/>
        <v>4.4</v>
      </c>
      <c r="C82" s="4">
        <f t="shared" si="2"/>
        <v>-0.9144</v>
      </c>
      <c r="F82" s="4">
        <f t="shared" si="3"/>
        <v>0</v>
      </c>
      <c r="G82" s="13">
        <f t="shared" si="4"/>
        <v>0</v>
      </c>
      <c r="I82" s="2">
        <v>44.0</v>
      </c>
      <c r="J82" s="4">
        <f t="shared" si="5"/>
        <v>4.4</v>
      </c>
      <c r="K82" s="4">
        <f t="shared" si="6"/>
        <v>-2.2352</v>
      </c>
      <c r="N82" s="4">
        <f t="shared" si="7"/>
        <v>0</v>
      </c>
      <c r="O82" s="13">
        <f t="shared" si="8"/>
        <v>0</v>
      </c>
      <c r="Q82" s="2">
        <v>44.0</v>
      </c>
      <c r="R82" s="4">
        <f t="shared" si="9"/>
        <v>4.4</v>
      </c>
      <c r="S82" s="4">
        <f t="shared" si="10"/>
        <v>-2.2352</v>
      </c>
      <c r="V82" s="4">
        <f t="shared" si="11"/>
        <v>0</v>
      </c>
      <c r="W82" s="13">
        <f t="shared" si="12"/>
        <v>0</v>
      </c>
      <c r="Y82" s="2">
        <v>44.0</v>
      </c>
      <c r="Z82" s="4">
        <f t="shared" si="13"/>
        <v>4.4</v>
      </c>
      <c r="AA82" s="4">
        <f t="shared" si="14"/>
        <v>-2.2352</v>
      </c>
      <c r="AD82" s="4">
        <f t="shared" si="15"/>
        <v>0</v>
      </c>
      <c r="AE82" s="13">
        <f t="shared" si="16"/>
        <v>0</v>
      </c>
    </row>
    <row r="83">
      <c r="A83" s="2">
        <v>45.0</v>
      </c>
      <c r="B83" s="4">
        <f t="shared" si="1"/>
        <v>4.5</v>
      </c>
      <c r="C83" s="4">
        <f t="shared" si="2"/>
        <v>-0.9652</v>
      </c>
      <c r="D83" s="4">
        <f>149.75+1/16</f>
        <v>149.8125</v>
      </c>
      <c r="E83" s="4">
        <f>154+3/16</f>
        <v>154.1875</v>
      </c>
      <c r="F83" s="4">
        <f t="shared" si="3"/>
        <v>4.375</v>
      </c>
      <c r="G83" s="13">
        <f t="shared" si="4"/>
        <v>0.9860132972</v>
      </c>
      <c r="I83" s="2">
        <v>45.0</v>
      </c>
      <c r="J83" s="4">
        <f t="shared" si="5"/>
        <v>4.5</v>
      </c>
      <c r="K83" s="4">
        <f t="shared" si="6"/>
        <v>-2.286</v>
      </c>
      <c r="L83" s="4">
        <f>149+13/16</f>
        <v>149.8125</v>
      </c>
      <c r="M83" s="4">
        <f>154+3/16</f>
        <v>154.1875</v>
      </c>
      <c r="N83" s="4">
        <f t="shared" si="7"/>
        <v>4.375</v>
      </c>
      <c r="O83" s="13">
        <f t="shared" si="8"/>
        <v>0.9860132972</v>
      </c>
      <c r="Q83" s="2">
        <v>45.0</v>
      </c>
      <c r="R83" s="4">
        <f t="shared" si="9"/>
        <v>4.5</v>
      </c>
      <c r="S83" s="4">
        <f t="shared" si="10"/>
        <v>-2.286</v>
      </c>
      <c r="T83" s="4">
        <f>149+13/16</f>
        <v>149.8125</v>
      </c>
      <c r="U83" s="4">
        <f>154+3/16</f>
        <v>154.1875</v>
      </c>
      <c r="V83" s="4">
        <f t="shared" si="11"/>
        <v>4.375</v>
      </c>
      <c r="W83" s="13">
        <f t="shared" si="12"/>
        <v>0.9929327736</v>
      </c>
      <c r="Y83" s="2">
        <v>45.0</v>
      </c>
      <c r="Z83" s="4">
        <f t="shared" si="13"/>
        <v>4.5</v>
      </c>
      <c r="AA83" s="4">
        <f t="shared" si="14"/>
        <v>-2.286</v>
      </c>
      <c r="AD83" s="4">
        <f t="shared" si="15"/>
        <v>0</v>
      </c>
      <c r="AE83" s="13">
        <f t="shared" si="16"/>
        <v>0</v>
      </c>
    </row>
    <row r="84">
      <c r="A84" s="2">
        <v>46.0</v>
      </c>
      <c r="B84" s="4">
        <f t="shared" si="1"/>
        <v>4.6</v>
      </c>
      <c r="C84" s="4">
        <f t="shared" si="2"/>
        <v>-1.016</v>
      </c>
      <c r="F84" s="4">
        <f t="shared" si="3"/>
        <v>0</v>
      </c>
      <c r="G84" s="13">
        <f t="shared" si="4"/>
        <v>0</v>
      </c>
      <c r="I84" s="2">
        <v>46.0</v>
      </c>
      <c r="J84" s="4">
        <f t="shared" si="5"/>
        <v>4.6</v>
      </c>
      <c r="K84" s="4">
        <f t="shared" si="6"/>
        <v>-2.3368</v>
      </c>
      <c r="N84" s="4">
        <f t="shared" si="7"/>
        <v>0</v>
      </c>
      <c r="O84" s="13">
        <f t="shared" si="8"/>
        <v>0</v>
      </c>
      <c r="Q84" s="2">
        <v>46.0</v>
      </c>
      <c r="R84" s="4">
        <f t="shared" si="9"/>
        <v>4.6</v>
      </c>
      <c r="S84" s="4">
        <f t="shared" si="10"/>
        <v>-2.3368</v>
      </c>
      <c r="V84" s="4">
        <f t="shared" si="11"/>
        <v>0</v>
      </c>
      <c r="W84" s="13">
        <f t="shared" si="12"/>
        <v>0</v>
      </c>
      <c r="Y84" s="2">
        <v>46.0</v>
      </c>
    </row>
    <row r="85">
      <c r="A85" s="2">
        <v>47.0</v>
      </c>
      <c r="B85" s="4">
        <f t="shared" si="1"/>
        <v>4.7</v>
      </c>
      <c r="C85" s="4">
        <f t="shared" si="2"/>
        <v>-1.0668</v>
      </c>
      <c r="F85" s="4">
        <f t="shared" si="3"/>
        <v>0</v>
      </c>
      <c r="G85" s="13">
        <f t="shared" si="4"/>
        <v>0</v>
      </c>
      <c r="I85" s="2">
        <v>47.0</v>
      </c>
      <c r="J85" s="4">
        <f t="shared" si="5"/>
        <v>4.7</v>
      </c>
      <c r="K85" s="4">
        <f t="shared" si="6"/>
        <v>-2.3876</v>
      </c>
      <c r="N85" s="4">
        <f t="shared" si="7"/>
        <v>0</v>
      </c>
      <c r="O85" s="13">
        <f t="shared" si="8"/>
        <v>0</v>
      </c>
      <c r="Q85" s="2">
        <v>47.0</v>
      </c>
      <c r="R85" s="4">
        <f t="shared" si="9"/>
        <v>4.7</v>
      </c>
      <c r="S85" s="4">
        <f t="shared" si="10"/>
        <v>-2.3876</v>
      </c>
      <c r="V85" s="4">
        <f t="shared" si="11"/>
        <v>0</v>
      </c>
      <c r="W85" s="13">
        <f t="shared" si="12"/>
        <v>0</v>
      </c>
      <c r="Y85" s="2">
        <v>47.0</v>
      </c>
    </row>
    <row r="86">
      <c r="A86" s="2">
        <v>48.0</v>
      </c>
      <c r="B86" s="4">
        <f t="shared" si="1"/>
        <v>4.8</v>
      </c>
      <c r="C86" s="4">
        <f t="shared" si="2"/>
        <v>-1.1176</v>
      </c>
      <c r="F86" s="4">
        <f t="shared" si="3"/>
        <v>0</v>
      </c>
      <c r="G86" s="13">
        <f t="shared" si="4"/>
        <v>0</v>
      </c>
      <c r="I86" s="2">
        <v>48.0</v>
      </c>
      <c r="J86" s="4">
        <f t="shared" si="5"/>
        <v>4.8</v>
      </c>
      <c r="K86" s="4">
        <f t="shared" si="6"/>
        <v>-2.4384</v>
      </c>
      <c r="N86" s="4">
        <f t="shared" si="7"/>
        <v>0</v>
      </c>
      <c r="O86" s="13">
        <f t="shared" si="8"/>
        <v>0</v>
      </c>
      <c r="Q86" s="2">
        <v>48.0</v>
      </c>
      <c r="R86" s="4">
        <f t="shared" si="9"/>
        <v>4.8</v>
      </c>
      <c r="S86" s="4">
        <f t="shared" si="10"/>
        <v>-2.4384</v>
      </c>
      <c r="V86" s="4">
        <f t="shared" si="11"/>
        <v>0</v>
      </c>
      <c r="W86" s="13">
        <f t="shared" si="12"/>
        <v>0</v>
      </c>
      <c r="Y86" s="2">
        <v>48.0</v>
      </c>
    </row>
    <row r="87">
      <c r="A87" s="2">
        <v>49.0</v>
      </c>
      <c r="B87" s="4">
        <f t="shared" si="1"/>
        <v>4.9</v>
      </c>
      <c r="C87" s="4">
        <f t="shared" si="2"/>
        <v>-1.1684</v>
      </c>
      <c r="F87" s="4">
        <f t="shared" si="3"/>
        <v>0</v>
      </c>
      <c r="G87" s="13">
        <f t="shared" si="4"/>
        <v>0</v>
      </c>
      <c r="I87" s="2">
        <v>49.0</v>
      </c>
      <c r="J87" s="4">
        <f t="shared" si="5"/>
        <v>4.9</v>
      </c>
      <c r="K87" s="4">
        <f t="shared" si="6"/>
        <v>-2.4892</v>
      </c>
      <c r="N87" s="4">
        <f t="shared" si="7"/>
        <v>0</v>
      </c>
      <c r="O87" s="13">
        <f t="shared" si="8"/>
        <v>0</v>
      </c>
      <c r="Q87" s="2">
        <v>49.0</v>
      </c>
      <c r="R87" s="4">
        <f t="shared" si="9"/>
        <v>4.9</v>
      </c>
      <c r="S87" s="4">
        <f t="shared" si="10"/>
        <v>-2.4892</v>
      </c>
      <c r="V87" s="4">
        <f t="shared" si="11"/>
        <v>0</v>
      </c>
      <c r="W87" s="13">
        <f t="shared" si="12"/>
        <v>0</v>
      </c>
      <c r="Y87" s="2">
        <v>49.0</v>
      </c>
    </row>
    <row r="88">
      <c r="A88" s="2">
        <v>50.0</v>
      </c>
      <c r="B88" s="4">
        <f t="shared" si="1"/>
        <v>5</v>
      </c>
      <c r="C88" s="4">
        <f t="shared" si="2"/>
        <v>-1.2192</v>
      </c>
      <c r="D88" s="4">
        <f>149.75+1/16</f>
        <v>149.8125</v>
      </c>
      <c r="E88" s="4">
        <f>154+3/16</f>
        <v>154.1875</v>
      </c>
      <c r="F88" s="4">
        <f t="shared" si="3"/>
        <v>4.375</v>
      </c>
      <c r="G88" s="13">
        <f t="shared" si="4"/>
        <v>0.9860132972</v>
      </c>
      <c r="I88" s="2">
        <v>50.0</v>
      </c>
      <c r="J88" s="4">
        <f t="shared" si="5"/>
        <v>5</v>
      </c>
      <c r="K88" s="4">
        <f t="shared" si="6"/>
        <v>-2.54</v>
      </c>
      <c r="L88" s="4">
        <f>149+13/16</f>
        <v>149.8125</v>
      </c>
      <c r="M88" s="4">
        <f>154+3/16</f>
        <v>154.1875</v>
      </c>
      <c r="N88" s="4">
        <f t="shared" si="7"/>
        <v>4.375</v>
      </c>
      <c r="O88" s="13">
        <f t="shared" si="8"/>
        <v>0.9860132972</v>
      </c>
      <c r="Q88" s="2">
        <v>50.0</v>
      </c>
      <c r="R88" s="4">
        <f t="shared" si="9"/>
        <v>5</v>
      </c>
      <c r="S88" s="4">
        <f t="shared" si="10"/>
        <v>-2.54</v>
      </c>
      <c r="T88" s="4">
        <f>149+13/16</f>
        <v>149.8125</v>
      </c>
      <c r="U88" s="4">
        <f>154+3/16</f>
        <v>154.1875</v>
      </c>
      <c r="V88" s="4">
        <f t="shared" si="11"/>
        <v>4.375</v>
      </c>
      <c r="W88" s="13">
        <f t="shared" si="12"/>
        <v>0.9929327736</v>
      </c>
      <c r="Y88" s="2">
        <v>50.0</v>
      </c>
    </row>
    <row r="89">
      <c r="A89" s="2">
        <v>51.0</v>
      </c>
      <c r="B89" s="4">
        <f t="shared" si="1"/>
        <v>5.1</v>
      </c>
      <c r="C89" s="4">
        <f t="shared" si="2"/>
        <v>-1.27</v>
      </c>
      <c r="F89" s="4">
        <f t="shared" si="3"/>
        <v>0</v>
      </c>
      <c r="G89" s="13">
        <f t="shared" si="4"/>
        <v>0</v>
      </c>
      <c r="I89" s="2">
        <v>51.0</v>
      </c>
      <c r="J89" s="4">
        <f t="shared" si="5"/>
        <v>5.1</v>
      </c>
      <c r="K89" s="4">
        <f t="shared" si="6"/>
        <v>-2.5908</v>
      </c>
      <c r="N89" s="4">
        <f t="shared" si="7"/>
        <v>0</v>
      </c>
      <c r="O89" s="13">
        <f t="shared" si="8"/>
        <v>0</v>
      </c>
      <c r="Q89" s="2">
        <v>51.0</v>
      </c>
      <c r="R89" s="4">
        <f t="shared" si="9"/>
        <v>5.1</v>
      </c>
      <c r="S89" s="4">
        <f t="shared" si="10"/>
        <v>-2.5908</v>
      </c>
      <c r="V89" s="4">
        <f t="shared" si="11"/>
        <v>0</v>
      </c>
      <c r="W89" s="13">
        <f t="shared" si="12"/>
        <v>0</v>
      </c>
      <c r="Y89" s="2">
        <v>51.0</v>
      </c>
    </row>
    <row r="90">
      <c r="A90" s="2">
        <v>52.0</v>
      </c>
      <c r="B90" s="4">
        <f t="shared" si="1"/>
        <v>5.2</v>
      </c>
      <c r="C90" s="4">
        <f t="shared" si="2"/>
        <v>-1.3208</v>
      </c>
      <c r="F90" s="4">
        <f t="shared" si="3"/>
        <v>0</v>
      </c>
      <c r="G90" s="13">
        <f t="shared" si="4"/>
        <v>0</v>
      </c>
      <c r="I90" s="2">
        <v>52.0</v>
      </c>
      <c r="J90" s="4">
        <f t="shared" si="5"/>
        <v>5.2</v>
      </c>
      <c r="K90" s="4">
        <f t="shared" si="6"/>
        <v>-2.6416</v>
      </c>
      <c r="N90" s="4">
        <f t="shared" si="7"/>
        <v>0</v>
      </c>
      <c r="O90" s="13">
        <f t="shared" si="8"/>
        <v>0</v>
      </c>
      <c r="Q90" s="2">
        <v>52.0</v>
      </c>
      <c r="R90" s="4">
        <f t="shared" si="9"/>
        <v>5.2</v>
      </c>
      <c r="S90" s="4">
        <f t="shared" si="10"/>
        <v>-2.6416</v>
      </c>
      <c r="V90" s="4">
        <f t="shared" si="11"/>
        <v>0</v>
      </c>
      <c r="W90" s="13">
        <f t="shared" si="12"/>
        <v>0</v>
      </c>
      <c r="Y90" s="2">
        <v>52.0</v>
      </c>
    </row>
    <row r="91">
      <c r="A91" s="2">
        <v>53.0</v>
      </c>
      <c r="B91" s="4">
        <f t="shared" si="1"/>
        <v>5.3</v>
      </c>
      <c r="C91" s="4">
        <f t="shared" si="2"/>
        <v>-1.3716</v>
      </c>
      <c r="F91" s="4">
        <f t="shared" si="3"/>
        <v>0</v>
      </c>
      <c r="G91" s="13">
        <f t="shared" si="4"/>
        <v>0</v>
      </c>
      <c r="I91" s="2">
        <v>53.0</v>
      </c>
      <c r="J91" s="4">
        <f t="shared" si="5"/>
        <v>5.3</v>
      </c>
      <c r="K91" s="4">
        <f t="shared" si="6"/>
        <v>-2.6924</v>
      </c>
      <c r="N91" s="4">
        <f t="shared" si="7"/>
        <v>0</v>
      </c>
      <c r="O91" s="13">
        <f t="shared" si="8"/>
        <v>0</v>
      </c>
      <c r="Q91" s="2">
        <v>53.0</v>
      </c>
      <c r="R91" s="4">
        <f t="shared" si="9"/>
        <v>5.3</v>
      </c>
      <c r="S91" s="4">
        <f t="shared" si="10"/>
        <v>-2.6924</v>
      </c>
      <c r="V91" s="4">
        <f t="shared" si="11"/>
        <v>0</v>
      </c>
      <c r="W91" s="13">
        <f t="shared" si="12"/>
        <v>0</v>
      </c>
      <c r="Y91" s="2">
        <v>53.0</v>
      </c>
    </row>
    <row r="92">
      <c r="A92" s="2">
        <v>54.0</v>
      </c>
      <c r="B92" s="4">
        <f t="shared" si="1"/>
        <v>5.4</v>
      </c>
      <c r="C92" s="4">
        <f t="shared" si="2"/>
        <v>-1.4224</v>
      </c>
      <c r="F92" s="4">
        <f t="shared" si="3"/>
        <v>0</v>
      </c>
      <c r="G92" s="13">
        <f t="shared" si="4"/>
        <v>0</v>
      </c>
      <c r="I92" s="2">
        <v>54.0</v>
      </c>
      <c r="J92" s="4">
        <f t="shared" si="5"/>
        <v>5.4</v>
      </c>
      <c r="K92" s="4">
        <f t="shared" si="6"/>
        <v>-2.7432</v>
      </c>
      <c r="N92" s="4">
        <f t="shared" si="7"/>
        <v>0</v>
      </c>
      <c r="O92" s="13">
        <f t="shared" si="8"/>
        <v>0</v>
      </c>
      <c r="Q92" s="2">
        <v>54.0</v>
      </c>
      <c r="R92" s="4">
        <f t="shared" si="9"/>
        <v>5.4</v>
      </c>
      <c r="S92" s="4">
        <f t="shared" si="10"/>
        <v>-2.7432</v>
      </c>
      <c r="V92" s="4">
        <f t="shared" si="11"/>
        <v>0</v>
      </c>
      <c r="W92" s="13">
        <f t="shared" si="12"/>
        <v>0</v>
      </c>
      <c r="Y92" s="2">
        <v>54.0</v>
      </c>
    </row>
    <row r="93">
      <c r="A93" s="2">
        <v>55.0</v>
      </c>
      <c r="B93" s="4">
        <f t="shared" si="1"/>
        <v>5.5</v>
      </c>
      <c r="C93" s="4">
        <f t="shared" si="2"/>
        <v>-1.4732</v>
      </c>
      <c r="D93" s="4">
        <f>149.75+1/16</f>
        <v>149.8125</v>
      </c>
      <c r="E93" s="4">
        <f>154+3/16</f>
        <v>154.1875</v>
      </c>
      <c r="F93" s="4">
        <f t="shared" si="3"/>
        <v>4.375</v>
      </c>
      <c r="G93" s="13">
        <f t="shared" si="4"/>
        <v>0.9860132972</v>
      </c>
      <c r="I93" s="2">
        <v>55.0</v>
      </c>
      <c r="J93" s="4">
        <f t="shared" si="5"/>
        <v>5.5</v>
      </c>
      <c r="K93" s="4">
        <f t="shared" si="6"/>
        <v>-2.794</v>
      </c>
      <c r="L93" s="4">
        <f>149+13/16</f>
        <v>149.8125</v>
      </c>
      <c r="M93" s="4">
        <f>154+3/16</f>
        <v>154.1875</v>
      </c>
      <c r="N93" s="4">
        <f t="shared" si="7"/>
        <v>4.375</v>
      </c>
      <c r="O93" s="13">
        <f t="shared" si="8"/>
        <v>0.9860132972</v>
      </c>
      <c r="Q93" s="2">
        <v>55.0</v>
      </c>
      <c r="R93" s="4">
        <f t="shared" si="9"/>
        <v>5.5</v>
      </c>
      <c r="S93" s="4">
        <f t="shared" si="10"/>
        <v>-2.794</v>
      </c>
      <c r="T93" s="4">
        <f>149+13/16</f>
        <v>149.8125</v>
      </c>
      <c r="U93" s="4">
        <f>154+3/16</f>
        <v>154.1875</v>
      </c>
      <c r="V93" s="4">
        <f t="shared" si="11"/>
        <v>4.375</v>
      </c>
      <c r="W93" s="13">
        <f t="shared" si="12"/>
        <v>0.9929327736</v>
      </c>
      <c r="Y93" s="2">
        <v>55.0</v>
      </c>
    </row>
    <row r="94">
      <c r="A94" s="2">
        <v>56.0</v>
      </c>
      <c r="B94" s="4">
        <f t="shared" si="1"/>
        <v>5.6</v>
      </c>
      <c r="C94" s="4">
        <f t="shared" si="2"/>
        <v>-1.524</v>
      </c>
      <c r="F94" s="4">
        <f t="shared" si="3"/>
        <v>0</v>
      </c>
      <c r="G94" s="13">
        <f t="shared" si="4"/>
        <v>0</v>
      </c>
      <c r="I94" s="2">
        <v>56.0</v>
      </c>
      <c r="J94" s="4">
        <f t="shared" si="5"/>
        <v>5.6</v>
      </c>
      <c r="K94" s="4">
        <f t="shared" si="6"/>
        <v>-2.8448</v>
      </c>
      <c r="N94" s="4">
        <f t="shared" si="7"/>
        <v>0</v>
      </c>
      <c r="O94" s="13">
        <f t="shared" si="8"/>
        <v>0</v>
      </c>
      <c r="Q94" s="2">
        <v>56.0</v>
      </c>
      <c r="R94" s="4">
        <f t="shared" si="9"/>
        <v>5.6</v>
      </c>
      <c r="S94" s="4">
        <f t="shared" si="10"/>
        <v>-2.8448</v>
      </c>
      <c r="V94" s="4">
        <f t="shared" si="11"/>
        <v>0</v>
      </c>
      <c r="W94" s="13">
        <f t="shared" si="12"/>
        <v>0</v>
      </c>
      <c r="Y94" s="2">
        <v>56.0</v>
      </c>
    </row>
    <row r="95">
      <c r="A95" s="2">
        <v>57.0</v>
      </c>
      <c r="B95" s="4">
        <f t="shared" si="1"/>
        <v>5.7</v>
      </c>
      <c r="C95" s="4">
        <f t="shared" si="2"/>
        <v>-1.5748</v>
      </c>
      <c r="F95" s="4">
        <f t="shared" si="3"/>
        <v>0</v>
      </c>
      <c r="G95" s="13">
        <f t="shared" si="4"/>
        <v>0</v>
      </c>
      <c r="I95" s="2">
        <v>57.0</v>
      </c>
      <c r="J95" s="4">
        <f t="shared" si="5"/>
        <v>5.7</v>
      </c>
      <c r="K95" s="4">
        <f t="shared" si="6"/>
        <v>-2.8956</v>
      </c>
      <c r="N95" s="4">
        <f t="shared" si="7"/>
        <v>0</v>
      </c>
      <c r="O95" s="13">
        <f t="shared" si="8"/>
        <v>0</v>
      </c>
      <c r="Q95" s="2">
        <v>57.0</v>
      </c>
      <c r="R95" s="4">
        <f t="shared" si="9"/>
        <v>5.7</v>
      </c>
      <c r="S95" s="4">
        <f t="shared" si="10"/>
        <v>-2.8956</v>
      </c>
      <c r="V95" s="4">
        <f t="shared" si="11"/>
        <v>0</v>
      </c>
      <c r="W95" s="13">
        <f t="shared" si="12"/>
        <v>0</v>
      </c>
      <c r="Y95" s="2">
        <v>57.0</v>
      </c>
    </row>
    <row r="96">
      <c r="A96" s="2">
        <v>58.0</v>
      </c>
      <c r="B96" s="4">
        <f t="shared" si="1"/>
        <v>5.8</v>
      </c>
      <c r="C96" s="4">
        <f t="shared" si="2"/>
        <v>-1.6256</v>
      </c>
      <c r="F96" s="4">
        <f t="shared" si="3"/>
        <v>0</v>
      </c>
      <c r="G96" s="13">
        <f t="shared" si="4"/>
        <v>0</v>
      </c>
      <c r="I96" s="2">
        <v>58.0</v>
      </c>
      <c r="J96" s="4">
        <f t="shared" si="5"/>
        <v>5.8</v>
      </c>
      <c r="K96" s="4">
        <f t="shared" si="6"/>
        <v>-2.9464</v>
      </c>
      <c r="N96" s="4">
        <f t="shared" si="7"/>
        <v>0</v>
      </c>
      <c r="O96" s="13">
        <f t="shared" si="8"/>
        <v>0</v>
      </c>
      <c r="Q96" s="2">
        <v>58.0</v>
      </c>
      <c r="R96" s="4">
        <f t="shared" si="9"/>
        <v>5.8</v>
      </c>
      <c r="S96" s="4">
        <f t="shared" si="10"/>
        <v>-2.9464</v>
      </c>
      <c r="V96" s="4">
        <f t="shared" si="11"/>
        <v>0</v>
      </c>
      <c r="W96" s="13">
        <f t="shared" si="12"/>
        <v>0</v>
      </c>
      <c r="Y96" s="2">
        <v>58.0</v>
      </c>
    </row>
    <row r="97">
      <c r="A97" s="2">
        <v>59.0</v>
      </c>
      <c r="B97" s="4">
        <f t="shared" si="1"/>
        <v>5.9</v>
      </c>
      <c r="C97" s="4">
        <f t="shared" si="2"/>
        <v>-1.6764</v>
      </c>
      <c r="F97" s="4">
        <f t="shared" si="3"/>
        <v>0</v>
      </c>
      <c r="G97" s="13">
        <f t="shared" si="4"/>
        <v>0</v>
      </c>
      <c r="I97" s="2">
        <v>59.0</v>
      </c>
      <c r="J97" s="4">
        <f t="shared" si="5"/>
        <v>5.9</v>
      </c>
      <c r="K97" s="4">
        <f t="shared" si="6"/>
        <v>-2.9972</v>
      </c>
      <c r="N97" s="4">
        <f t="shared" si="7"/>
        <v>0</v>
      </c>
      <c r="O97" s="13">
        <f t="shared" si="8"/>
        <v>0</v>
      </c>
      <c r="Q97" s="2">
        <v>59.0</v>
      </c>
      <c r="R97" s="4">
        <f t="shared" si="9"/>
        <v>5.9</v>
      </c>
      <c r="S97" s="4">
        <f t="shared" si="10"/>
        <v>-2.9972</v>
      </c>
      <c r="V97" s="4">
        <f t="shared" si="11"/>
        <v>0</v>
      </c>
      <c r="W97" s="13">
        <f t="shared" si="12"/>
        <v>0</v>
      </c>
      <c r="Y97" s="2">
        <v>59.0</v>
      </c>
    </row>
    <row r="98">
      <c r="A98" s="2">
        <v>60.0</v>
      </c>
      <c r="B98" s="4">
        <f t="shared" si="1"/>
        <v>6</v>
      </c>
      <c r="C98" s="4">
        <f t="shared" si="2"/>
        <v>-1.7272</v>
      </c>
      <c r="D98" s="4">
        <f>149.75+1/16</f>
        <v>149.8125</v>
      </c>
      <c r="E98" s="4">
        <f>154+3/16</f>
        <v>154.1875</v>
      </c>
      <c r="F98" s="4">
        <f t="shared" si="3"/>
        <v>4.375</v>
      </c>
      <c r="G98" s="13">
        <f t="shared" si="4"/>
        <v>0.9860132972</v>
      </c>
      <c r="I98" s="2">
        <v>60.0</v>
      </c>
      <c r="J98" s="4">
        <f t="shared" si="5"/>
        <v>6</v>
      </c>
      <c r="K98" s="4">
        <f t="shared" si="6"/>
        <v>-3.048</v>
      </c>
      <c r="L98" s="4">
        <f>149+13/16</f>
        <v>149.8125</v>
      </c>
      <c r="M98" s="4">
        <f>154+3/16</f>
        <v>154.1875</v>
      </c>
      <c r="N98" s="4">
        <f t="shared" si="7"/>
        <v>4.375</v>
      </c>
      <c r="O98" s="13">
        <f t="shared" si="8"/>
        <v>0.9860132972</v>
      </c>
      <c r="Q98" s="2">
        <v>60.0</v>
      </c>
      <c r="R98" s="4">
        <f t="shared" si="9"/>
        <v>6</v>
      </c>
      <c r="S98" s="4">
        <f t="shared" si="10"/>
        <v>-3.048</v>
      </c>
      <c r="T98" s="4">
        <f>149+13/16</f>
        <v>149.8125</v>
      </c>
      <c r="U98" s="4">
        <f>154+3/16</f>
        <v>154.1875</v>
      </c>
      <c r="V98" s="4">
        <f t="shared" si="11"/>
        <v>4.375</v>
      </c>
      <c r="W98" s="13">
        <f t="shared" si="12"/>
        <v>0.9929327736</v>
      </c>
      <c r="Y98" s="2">
        <v>60.0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11" max="11" width="6.13"/>
    <col customWidth="1" min="12" max="12" width="6.63"/>
    <col customWidth="1" min="15" max="15" width="10.5"/>
    <col customWidth="1" min="16" max="16" width="6.13"/>
    <col customWidth="1" min="20" max="20" width="6.13"/>
    <col customWidth="1" min="21" max="21" width="6.63"/>
    <col customWidth="1" min="24" max="24" width="10.5"/>
    <col customWidth="1" min="25" max="25" width="6.13"/>
    <col customWidth="1" min="29" max="29" width="6.13"/>
    <col customWidth="1" min="30" max="30" width="6.63"/>
    <col customWidth="1" min="34" max="34" width="6.13"/>
    <col customWidth="1" min="35" max="35" width="12.63"/>
    <col customWidth="1" min="36" max="36" width="12.75"/>
    <col customWidth="1" min="37" max="37" width="10.63"/>
    <col customWidth="1" min="38" max="38" width="6.13"/>
    <col customWidth="1" min="39" max="39" width="6.63"/>
    <col customWidth="1" min="40" max="40" width="11.75"/>
    <col customWidth="1" min="41" max="41" width="11.63"/>
    <col customWidth="1" min="42" max="42" width="10.5"/>
    <col customWidth="1" min="43" max="43" width="6.13"/>
    <col customWidth="1" min="44" max="82" width="11.5"/>
  </cols>
  <sheetData>
    <row r="1">
      <c r="A1" s="1" t="s">
        <v>0</v>
      </c>
      <c r="D1" s="2"/>
    </row>
    <row r="2">
      <c r="A2" s="2" t="s">
        <v>1</v>
      </c>
      <c r="B2" s="2" t="s">
        <v>137</v>
      </c>
      <c r="D2" s="1" t="s">
        <v>3</v>
      </c>
    </row>
    <row r="3">
      <c r="A3" s="2" t="s">
        <v>4</v>
      </c>
      <c r="B3" s="3">
        <v>5.0</v>
      </c>
      <c r="D3" s="2" t="s">
        <v>5</v>
      </c>
    </row>
    <row r="4">
      <c r="A4" s="2" t="s">
        <v>6</v>
      </c>
      <c r="B4" s="2">
        <v>4.0</v>
      </c>
      <c r="D4" s="2" t="s">
        <v>7</v>
      </c>
    </row>
    <row r="5">
      <c r="A5" s="2" t="s">
        <v>8</v>
      </c>
      <c r="B5" s="4">
        <f>B4/2</f>
        <v>2</v>
      </c>
      <c r="D5" s="2" t="s">
        <v>9</v>
      </c>
    </row>
    <row r="6">
      <c r="A6" s="5" t="s">
        <v>10</v>
      </c>
      <c r="B6" s="6">
        <v>9.0</v>
      </c>
      <c r="D6" s="2" t="s">
        <v>11</v>
      </c>
    </row>
    <row r="7">
      <c r="A7" s="2" t="s">
        <v>12</v>
      </c>
      <c r="B7" s="2">
        <v>1.25</v>
      </c>
      <c r="D7" s="2" t="s">
        <v>44</v>
      </c>
    </row>
    <row r="8">
      <c r="A8" s="2" t="s">
        <v>14</v>
      </c>
      <c r="B8" s="2">
        <v>0.125</v>
      </c>
      <c r="D8" s="2" t="s">
        <v>15</v>
      </c>
    </row>
    <row r="9">
      <c r="A9" s="2" t="s">
        <v>16</v>
      </c>
      <c r="B9" s="6">
        <v>1.2</v>
      </c>
      <c r="D9" s="2" t="s">
        <v>17</v>
      </c>
    </row>
    <row r="10">
      <c r="A10" s="2" t="s">
        <v>18</v>
      </c>
      <c r="B10" s="6">
        <f>SQRT(2*(1000/B9)*9.81*convert(B17,"in","m"))</f>
        <v>41.54574662</v>
      </c>
    </row>
    <row r="11">
      <c r="A11" s="2" t="s">
        <v>19</v>
      </c>
      <c r="B11" s="7">
        <f>B10*(B3/100)/(0.000015)</f>
        <v>138485.8221</v>
      </c>
    </row>
    <row r="12">
      <c r="A12" s="2" t="s">
        <v>20</v>
      </c>
      <c r="B12" s="2">
        <v>2.99</v>
      </c>
      <c r="C12" s="2" t="s">
        <v>139</v>
      </c>
    </row>
    <row r="13">
      <c r="A13" s="1"/>
      <c r="B13" s="8"/>
      <c r="E13" s="2"/>
    </row>
    <row r="14">
      <c r="A14" s="1" t="s">
        <v>21</v>
      </c>
      <c r="B14" s="8"/>
    </row>
    <row r="15">
      <c r="A15" s="2" t="s">
        <v>140</v>
      </c>
      <c r="J15" s="2" t="s">
        <v>140</v>
      </c>
      <c r="S15" s="2" t="s">
        <v>141</v>
      </c>
    </row>
    <row r="16">
      <c r="A16" s="1" t="s">
        <v>22</v>
      </c>
      <c r="B16" s="8"/>
      <c r="J16" s="1" t="s">
        <v>23</v>
      </c>
      <c r="K16" s="8"/>
      <c r="S16" s="1" t="s">
        <v>142</v>
      </c>
      <c r="T16" s="47">
        <v>44832.0</v>
      </c>
      <c r="AB16" s="1" t="s">
        <v>24</v>
      </c>
      <c r="AC16" s="40">
        <v>44834.0</v>
      </c>
      <c r="AK16" s="1" t="s">
        <v>25</v>
      </c>
      <c r="AL16" s="47">
        <v>44835.0</v>
      </c>
      <c r="AT16" s="1" t="s">
        <v>84</v>
      </c>
      <c r="AU16" s="8"/>
      <c r="BC16" s="1" t="s">
        <v>85</v>
      </c>
      <c r="BD16" s="47">
        <v>44836.0</v>
      </c>
      <c r="BL16" s="37" t="s">
        <v>86</v>
      </c>
      <c r="BM16" s="15"/>
      <c r="BN16" s="15"/>
      <c r="BO16" s="15"/>
      <c r="BP16" s="15"/>
      <c r="BQ16" s="15"/>
      <c r="BR16" s="15"/>
      <c r="BS16" s="15"/>
      <c r="BT16" s="15"/>
      <c r="BU16" s="37" t="s">
        <v>87</v>
      </c>
      <c r="BV16" s="15"/>
      <c r="BW16" s="15"/>
      <c r="BX16" s="15"/>
      <c r="BY16" s="15"/>
      <c r="BZ16" s="15"/>
      <c r="CA16" s="15"/>
      <c r="CB16" s="15"/>
      <c r="CC16" s="15"/>
      <c r="CD16" s="15"/>
    </row>
    <row r="17">
      <c r="A17" s="9" t="s">
        <v>26</v>
      </c>
      <c r="B17" s="2">
        <v>4.15625</v>
      </c>
      <c r="D17" s="2" t="s">
        <v>47</v>
      </c>
      <c r="E17" s="4">
        <f>pi()*(0.5)^2</f>
        <v>0.7853981634</v>
      </c>
      <c r="H17" s="48" t="s">
        <v>48</v>
      </c>
      <c r="J17" s="9" t="s">
        <v>26</v>
      </c>
      <c r="K17" s="2">
        <f>O38</f>
        <v>4.15625</v>
      </c>
      <c r="M17" s="2" t="s">
        <v>47</v>
      </c>
      <c r="N17" s="4">
        <f>pi()*(0.5)^2</f>
        <v>0.7853981634</v>
      </c>
      <c r="Q17" s="48" t="s">
        <v>48</v>
      </c>
      <c r="S17" s="9" t="s">
        <v>26</v>
      </c>
      <c r="T17" s="2">
        <v>4.5</v>
      </c>
      <c r="V17" s="2" t="s">
        <v>47</v>
      </c>
      <c r="W17" s="4">
        <f>pi()*(0.5)^2</f>
        <v>0.7853981634</v>
      </c>
      <c r="Z17" s="48" t="s">
        <v>48</v>
      </c>
      <c r="AB17" s="9" t="s">
        <v>26</v>
      </c>
      <c r="AC17" s="2">
        <v>4.5</v>
      </c>
      <c r="AE17" s="2" t="s">
        <v>47</v>
      </c>
      <c r="AF17" s="4">
        <f>pi()*(0.5)^2</f>
        <v>0.7853981634</v>
      </c>
      <c r="AI17" s="48" t="s">
        <v>48</v>
      </c>
      <c r="AK17" s="9" t="s">
        <v>26</v>
      </c>
      <c r="AL17" s="2">
        <v>4.5</v>
      </c>
      <c r="AN17" s="2" t="s">
        <v>47</v>
      </c>
      <c r="AO17" s="4">
        <f>pi()*(0.5)^2</f>
        <v>0.7853981634</v>
      </c>
      <c r="AR17" s="48" t="s">
        <v>48</v>
      </c>
      <c r="AT17" s="9" t="s">
        <v>26</v>
      </c>
      <c r="AU17" s="2">
        <v>4.5</v>
      </c>
      <c r="AW17" s="2" t="s">
        <v>47</v>
      </c>
      <c r="AX17" s="4">
        <f>pi()*(0.5)^2</f>
        <v>0.7853981634</v>
      </c>
      <c r="BA17" s="48" t="s">
        <v>48</v>
      </c>
      <c r="BC17" s="9" t="s">
        <v>26</v>
      </c>
      <c r="BD17" s="2">
        <v>4.5</v>
      </c>
      <c r="BF17" s="2" t="s">
        <v>47</v>
      </c>
      <c r="BG17" s="4">
        <f>pi()*(0.5)^2</f>
        <v>0.7853981634</v>
      </c>
      <c r="BJ17" s="48" t="s">
        <v>48</v>
      </c>
      <c r="BL17" s="16" t="s">
        <v>26</v>
      </c>
      <c r="BM17" s="29">
        <v>4.5</v>
      </c>
      <c r="BN17" s="15"/>
      <c r="BO17" s="2" t="s">
        <v>47</v>
      </c>
      <c r="BP17" s="29">
        <f>pi()*(0.5)^2</f>
        <v>0.7853981634</v>
      </c>
      <c r="BQ17" s="15"/>
      <c r="BR17" s="15"/>
      <c r="BS17" s="48" t="s">
        <v>48</v>
      </c>
      <c r="BT17" s="15"/>
      <c r="BU17" s="16" t="s">
        <v>26</v>
      </c>
      <c r="BV17" s="29">
        <v>4.5</v>
      </c>
      <c r="BW17" s="15"/>
      <c r="BX17" s="2" t="s">
        <v>47</v>
      </c>
      <c r="BY17" s="29">
        <f>pi()*(0.5)^2</f>
        <v>0.7853981634</v>
      </c>
      <c r="BZ17" s="15"/>
      <c r="CA17" s="15"/>
      <c r="CB17" s="48" t="s">
        <v>48</v>
      </c>
      <c r="CC17" s="15"/>
      <c r="CD17" s="15"/>
    </row>
    <row r="18">
      <c r="A18" s="9" t="s">
        <v>27</v>
      </c>
      <c r="B18" s="2">
        <v>9.3</v>
      </c>
      <c r="D18" s="2" t="s">
        <v>49</v>
      </c>
      <c r="E18" s="4">
        <f>0.5*sum(H23:H103)</f>
        <v>-0.4300402323</v>
      </c>
      <c r="H18" s="29">
        <v>0.98</v>
      </c>
      <c r="J18" s="9" t="s">
        <v>27</v>
      </c>
      <c r="K18" s="2">
        <v>14.3</v>
      </c>
      <c r="M18" s="2" t="s">
        <v>49</v>
      </c>
      <c r="N18" s="4">
        <f>0.5*sum(Q23:Q103)</f>
        <v>0.1354737583</v>
      </c>
      <c r="Q18" s="29">
        <v>0.98</v>
      </c>
      <c r="S18" s="9" t="s">
        <v>27</v>
      </c>
      <c r="T18" s="2">
        <v>14.3</v>
      </c>
      <c r="V18" s="2" t="s">
        <v>49</v>
      </c>
      <c r="W18" s="4">
        <f>0.5*sum(Z23:Z103)</f>
        <v>0.03697905251</v>
      </c>
      <c r="Z18" s="29">
        <v>0.98</v>
      </c>
      <c r="AB18" s="9" t="s">
        <v>27</v>
      </c>
      <c r="AC18" s="2">
        <v>19.3</v>
      </c>
      <c r="AE18" s="2" t="s">
        <v>49</v>
      </c>
      <c r="AF18" s="4">
        <f>0.5*sum(AI23:AI103)</f>
        <v>0.2728374113</v>
      </c>
      <c r="AI18" s="29">
        <v>0.98</v>
      </c>
      <c r="AK18" s="9" t="s">
        <v>27</v>
      </c>
      <c r="AL18" s="2">
        <v>24.3</v>
      </c>
      <c r="AN18" s="2" t="s">
        <v>49</v>
      </c>
      <c r="AO18" s="4">
        <f>0.5*sum(AR23:AR103)</f>
        <v>0.2598982698</v>
      </c>
      <c r="AR18" s="29">
        <v>0.98</v>
      </c>
      <c r="AT18" s="9" t="s">
        <v>27</v>
      </c>
      <c r="AU18" s="2">
        <v>29.3</v>
      </c>
      <c r="AW18" s="2" t="s">
        <v>49</v>
      </c>
      <c r="AX18" s="4">
        <f>0.5*sum(BA23:BA103)</f>
        <v>0.2548908496</v>
      </c>
      <c r="BA18" s="29">
        <v>0.98</v>
      </c>
      <c r="BC18" s="9" t="s">
        <v>27</v>
      </c>
      <c r="BD18" s="2">
        <v>34.3</v>
      </c>
      <c r="BF18" s="2" t="s">
        <v>49</v>
      </c>
      <c r="BG18" s="4">
        <f>0.5*sum(BJ23:BJ103)</f>
        <v>0.2566644842</v>
      </c>
      <c r="BJ18" s="29">
        <v>0.98</v>
      </c>
      <c r="BL18" s="16" t="s">
        <v>27</v>
      </c>
      <c r="BM18" s="38">
        <v>39.3</v>
      </c>
      <c r="BN18" s="15"/>
      <c r="BO18" s="2" t="s">
        <v>49</v>
      </c>
      <c r="BP18" s="4">
        <f>0.5*sum(BS23:BS103)</f>
        <v>0.2550877516</v>
      </c>
      <c r="BQ18" s="15"/>
      <c r="BR18" s="15"/>
      <c r="BS18" s="29">
        <v>0.98</v>
      </c>
      <c r="BT18" s="15"/>
      <c r="BU18" s="16" t="s">
        <v>27</v>
      </c>
      <c r="BV18" s="38">
        <v>43.3</v>
      </c>
      <c r="BW18" s="15"/>
      <c r="BX18" s="2" t="s">
        <v>49</v>
      </c>
      <c r="BY18" s="4">
        <f>0.5*sum(CB23:CB103)</f>
        <v>0.2734715328</v>
      </c>
      <c r="BZ18" s="15"/>
      <c r="CA18" s="15"/>
      <c r="CB18" s="29">
        <v>0.98</v>
      </c>
      <c r="CC18" s="15"/>
      <c r="CD18" s="15"/>
    </row>
    <row r="19">
      <c r="A19" s="2" t="s">
        <v>28</v>
      </c>
      <c r="B19" s="12">
        <f>convert($B5,"in","cm")+B18-$B6-convert($B8,"in","cm")</f>
        <v>5.0625</v>
      </c>
      <c r="D19" s="2" t="s">
        <v>50</v>
      </c>
      <c r="E19" s="4">
        <f>E18/(0.5*E17)</f>
        <v>-1.095088459</v>
      </c>
      <c r="H19" s="15"/>
      <c r="J19" s="2" t="s">
        <v>28</v>
      </c>
      <c r="K19" s="12">
        <f>convert($B5,"in","cm")+K18-$B6-convert($B8,"in","cm")</f>
        <v>10.0625</v>
      </c>
      <c r="M19" s="2" t="s">
        <v>50</v>
      </c>
      <c r="N19" s="4">
        <f>N18/(0.5*N17)</f>
        <v>0.3449810926</v>
      </c>
      <c r="Q19" s="15"/>
      <c r="S19" s="2" t="s">
        <v>28</v>
      </c>
      <c r="T19" s="12">
        <f>convert($B5,"in","cm")+T18-$B6-convert($B8,"in","cm")</f>
        <v>10.0625</v>
      </c>
      <c r="V19" s="2" t="s">
        <v>50</v>
      </c>
      <c r="W19" s="4">
        <f>W18/(0.5*W17)</f>
        <v>0.09416638397</v>
      </c>
      <c r="Z19" s="15"/>
      <c r="AB19" s="2" t="s">
        <v>28</v>
      </c>
      <c r="AC19" s="12">
        <f>convert($B5,"in","cm")+AC18-$B6-convert($B8,"in","cm")</f>
        <v>15.0625</v>
      </c>
      <c r="AE19" s="2" t="s">
        <v>50</v>
      </c>
      <c r="AF19" s="4">
        <f>AF18/(0.5*AF17)</f>
        <v>0.6947747627</v>
      </c>
      <c r="AI19" s="15"/>
      <c r="AK19" s="2" t="s">
        <v>28</v>
      </c>
      <c r="AL19" s="12">
        <f>convert($B5,"in","cm")+AL18-$B6-convert($B8,"in","cm")</f>
        <v>20.0625</v>
      </c>
      <c r="AN19" s="2" t="s">
        <v>50</v>
      </c>
      <c r="AO19" s="4">
        <f>AO18/(0.5*AO17)</f>
        <v>0.6618255095</v>
      </c>
      <c r="AR19" s="15"/>
      <c r="AT19" s="2" t="s">
        <v>28</v>
      </c>
      <c r="AU19" s="12">
        <f>convert($B5,"in","cm")+AU18-$B6-convert($B8,"in","cm")</f>
        <v>25.0625</v>
      </c>
      <c r="AW19" s="2" t="s">
        <v>50</v>
      </c>
      <c r="AX19" s="4">
        <f>AX18/(0.5*AX17)</f>
        <v>0.6490742186</v>
      </c>
      <c r="BA19" s="15"/>
      <c r="BC19" s="2" t="s">
        <v>28</v>
      </c>
      <c r="BD19" s="12">
        <f>convert($B5,"in","cm")+BD18-$B6-convert($B8,"in","cm")</f>
        <v>30.0625</v>
      </c>
      <c r="BF19" s="2" t="s">
        <v>50</v>
      </c>
      <c r="BG19" s="4">
        <f>BG18/(0.5*BG17)</f>
        <v>0.653590742</v>
      </c>
      <c r="BJ19" s="15"/>
      <c r="BL19" s="15" t="s">
        <v>28</v>
      </c>
      <c r="BM19" s="18">
        <f>convert($B5,"in","cm")+BM18-$B6-convert($B8,"in","cm")</f>
        <v>35.0625</v>
      </c>
      <c r="BN19" s="15"/>
      <c r="BO19" s="15" t="s">
        <v>50</v>
      </c>
      <c r="BP19" s="29">
        <f>BP18/(0.5*BP17)</f>
        <v>0.6495756255</v>
      </c>
      <c r="BQ19" s="15"/>
      <c r="BR19" s="15"/>
      <c r="BS19" s="15"/>
      <c r="BT19" s="15"/>
      <c r="BU19" s="15" t="s">
        <v>28</v>
      </c>
      <c r="BV19" s="18">
        <f>convert($B5,"in","cm")+BV18-$B6-convert($B8,"in","cm")</f>
        <v>39.0625</v>
      </c>
      <c r="BW19" s="15"/>
      <c r="BX19" s="15" t="s">
        <v>50</v>
      </c>
      <c r="BY19" s="29">
        <f>BY18/(0.5*BY17)</f>
        <v>0.6963895398</v>
      </c>
      <c r="BZ19" s="15"/>
      <c r="CA19" s="15"/>
      <c r="CB19" s="15"/>
      <c r="CC19" s="15"/>
      <c r="CD19" s="15"/>
    </row>
    <row r="20">
      <c r="A20" s="2" t="s">
        <v>29</v>
      </c>
      <c r="B20" s="4">
        <f>B19/$B3</f>
        <v>1.0125</v>
      </c>
      <c r="H20" s="48" t="s">
        <v>51</v>
      </c>
      <c r="J20" s="2" t="s">
        <v>29</v>
      </c>
      <c r="K20" s="4">
        <f>K19/$B3</f>
        <v>2.0125</v>
      </c>
      <c r="Q20" s="48" t="s">
        <v>51</v>
      </c>
      <c r="S20" s="2" t="s">
        <v>29</v>
      </c>
      <c r="T20" s="4">
        <f>T19/$B3</f>
        <v>2.0125</v>
      </c>
      <c r="Z20" s="48" t="s">
        <v>51</v>
      </c>
      <c r="AB20" s="2" t="s">
        <v>29</v>
      </c>
      <c r="AC20" s="4">
        <f>AC19/$B3</f>
        <v>3.0125</v>
      </c>
      <c r="AI20" s="48" t="s">
        <v>51</v>
      </c>
      <c r="AK20" s="2" t="s">
        <v>29</v>
      </c>
      <c r="AL20" s="4">
        <f>AL19/$B3</f>
        <v>4.0125</v>
      </c>
      <c r="AR20" s="48" t="s">
        <v>51</v>
      </c>
      <c r="AT20" s="2" t="s">
        <v>29</v>
      </c>
      <c r="AU20" s="4">
        <f>AU19/$B3</f>
        <v>5.0125</v>
      </c>
      <c r="BA20" s="48" t="s">
        <v>51</v>
      </c>
      <c r="BC20" s="2" t="s">
        <v>29</v>
      </c>
      <c r="BD20" s="4">
        <f>BD19/$B3</f>
        <v>6.0125</v>
      </c>
      <c r="BJ20" s="48" t="s">
        <v>51</v>
      </c>
      <c r="BL20" s="15" t="s">
        <v>29</v>
      </c>
      <c r="BM20" s="29">
        <f>BM19/$B3</f>
        <v>7.0125</v>
      </c>
      <c r="BN20" s="15"/>
      <c r="BO20" s="15"/>
      <c r="BP20" s="15"/>
      <c r="BQ20" s="15"/>
      <c r="BR20" s="15"/>
      <c r="BS20" s="48" t="s">
        <v>51</v>
      </c>
      <c r="BT20" s="15"/>
      <c r="BU20" s="15" t="s">
        <v>29</v>
      </c>
      <c r="BV20" s="29">
        <f>BV19/$B3</f>
        <v>7.8125</v>
      </c>
      <c r="BW20" s="15"/>
      <c r="BX20" s="15"/>
      <c r="BY20" s="15"/>
      <c r="BZ20" s="15"/>
      <c r="CA20" s="15"/>
      <c r="CB20" s="48" t="s">
        <v>51</v>
      </c>
      <c r="CC20" s="15"/>
      <c r="CD20" s="15"/>
    </row>
    <row r="21">
      <c r="A21" s="9" t="s">
        <v>30</v>
      </c>
      <c r="B21" s="2">
        <f>27*3</f>
        <v>81</v>
      </c>
      <c r="C21" s="2"/>
      <c r="H21" s="49" t="s">
        <v>52</v>
      </c>
      <c r="J21" s="9" t="s">
        <v>30</v>
      </c>
      <c r="K21" s="2">
        <f>27*3</f>
        <v>81</v>
      </c>
      <c r="L21" s="2"/>
      <c r="Q21" s="49" t="s">
        <v>52</v>
      </c>
      <c r="S21" s="9" t="s">
        <v>30</v>
      </c>
      <c r="T21" s="2">
        <f>27*3</f>
        <v>81</v>
      </c>
      <c r="U21" s="2"/>
      <c r="Y21" s="2"/>
      <c r="Z21" s="49" t="s">
        <v>52</v>
      </c>
      <c r="AB21" s="9" t="s">
        <v>30</v>
      </c>
      <c r="AC21" s="2">
        <v>90.0</v>
      </c>
      <c r="AD21" s="2"/>
      <c r="AI21" s="49" t="s">
        <v>52</v>
      </c>
      <c r="AK21" s="9" t="s">
        <v>30</v>
      </c>
      <c r="AL21" s="2">
        <v>90.0</v>
      </c>
      <c r="AM21" s="2"/>
      <c r="AR21" s="49" t="s">
        <v>52</v>
      </c>
      <c r="AT21" s="9" t="s">
        <v>30</v>
      </c>
      <c r="AU21" s="2">
        <v>90.0</v>
      </c>
      <c r="AV21" s="2"/>
      <c r="BA21" s="49" t="s">
        <v>52</v>
      </c>
      <c r="BC21" s="9" t="s">
        <v>30</v>
      </c>
      <c r="BD21" s="2">
        <v>90.0</v>
      </c>
      <c r="BE21" s="2"/>
      <c r="BJ21" s="49" t="s">
        <v>52</v>
      </c>
      <c r="BL21" s="16" t="s">
        <v>30</v>
      </c>
      <c r="BM21" s="2">
        <v>90.0</v>
      </c>
      <c r="BN21" s="15"/>
      <c r="BO21" s="15"/>
      <c r="BP21" s="15"/>
      <c r="BQ21" s="15"/>
      <c r="BR21" s="15"/>
      <c r="BS21" s="49" t="s">
        <v>52</v>
      </c>
      <c r="BT21" s="15"/>
      <c r="BU21" s="16" t="s">
        <v>30</v>
      </c>
      <c r="BV21" s="2">
        <v>90.0</v>
      </c>
      <c r="BW21" s="15"/>
      <c r="BX21" s="15"/>
      <c r="BY21" s="15"/>
      <c r="BZ21" s="15"/>
      <c r="CA21" s="15"/>
      <c r="CB21" s="49" t="s">
        <v>52</v>
      </c>
      <c r="CC21" s="15"/>
      <c r="CD21" s="15"/>
    </row>
    <row r="22">
      <c r="A22" s="1" t="s">
        <v>31</v>
      </c>
      <c r="B22" s="1" t="s">
        <v>53</v>
      </c>
      <c r="C22" s="1" t="s">
        <v>33</v>
      </c>
      <c r="D22" s="1" t="s">
        <v>34</v>
      </c>
      <c r="E22" s="1" t="s">
        <v>35</v>
      </c>
      <c r="F22" s="1" t="s">
        <v>36</v>
      </c>
      <c r="G22" s="1" t="s">
        <v>37</v>
      </c>
      <c r="H22" s="50" t="s">
        <v>54</v>
      </c>
      <c r="I22" s="8"/>
      <c r="J22" s="1" t="s">
        <v>31</v>
      </c>
      <c r="K22" s="1" t="s">
        <v>53</v>
      </c>
      <c r="L22" s="1" t="s">
        <v>33</v>
      </c>
      <c r="M22" s="1" t="s">
        <v>34</v>
      </c>
      <c r="N22" s="1" t="s">
        <v>35</v>
      </c>
      <c r="O22" s="1" t="s">
        <v>36</v>
      </c>
      <c r="P22" s="1" t="s">
        <v>37</v>
      </c>
      <c r="Q22" s="50" t="s">
        <v>54</v>
      </c>
      <c r="R22" s="8"/>
      <c r="S22" s="1" t="s">
        <v>31</v>
      </c>
      <c r="T22" s="1" t="s">
        <v>53</v>
      </c>
      <c r="U22" s="1" t="s">
        <v>33</v>
      </c>
      <c r="V22" s="1" t="s">
        <v>34</v>
      </c>
      <c r="W22" s="1" t="s">
        <v>35</v>
      </c>
      <c r="X22" s="1" t="s">
        <v>36</v>
      </c>
      <c r="Y22" s="1" t="s">
        <v>37</v>
      </c>
      <c r="Z22" s="50" t="s">
        <v>54</v>
      </c>
      <c r="AA22" s="1"/>
      <c r="AB22" s="1" t="s">
        <v>31</v>
      </c>
      <c r="AC22" s="1" t="s">
        <v>53</v>
      </c>
      <c r="AD22" s="1" t="s">
        <v>33</v>
      </c>
      <c r="AE22" s="1" t="s">
        <v>34</v>
      </c>
      <c r="AF22" s="1" t="s">
        <v>35</v>
      </c>
      <c r="AG22" s="1" t="s">
        <v>36</v>
      </c>
      <c r="AH22" s="1" t="s">
        <v>37</v>
      </c>
      <c r="AI22" s="50" t="s">
        <v>54</v>
      </c>
      <c r="AJ22" s="1"/>
      <c r="AK22" s="1" t="s">
        <v>31</v>
      </c>
      <c r="AL22" s="1" t="s">
        <v>53</v>
      </c>
      <c r="AM22" s="1" t="s">
        <v>33</v>
      </c>
      <c r="AN22" s="1" t="s">
        <v>34</v>
      </c>
      <c r="AO22" s="1" t="s">
        <v>35</v>
      </c>
      <c r="AP22" s="1" t="s">
        <v>36</v>
      </c>
      <c r="AQ22" s="1" t="s">
        <v>37</v>
      </c>
      <c r="AR22" s="50" t="s">
        <v>54</v>
      </c>
      <c r="AS22" s="1"/>
      <c r="AT22" s="1" t="s">
        <v>31</v>
      </c>
      <c r="AU22" s="1" t="s">
        <v>53</v>
      </c>
      <c r="AV22" s="1" t="s">
        <v>33</v>
      </c>
      <c r="AW22" s="1" t="s">
        <v>34</v>
      </c>
      <c r="AX22" s="1" t="s">
        <v>35</v>
      </c>
      <c r="AY22" s="1" t="s">
        <v>36</v>
      </c>
      <c r="AZ22" s="1" t="s">
        <v>37</v>
      </c>
      <c r="BA22" s="50" t="s">
        <v>54</v>
      </c>
      <c r="BB22" s="1"/>
      <c r="BC22" s="1" t="s">
        <v>31</v>
      </c>
      <c r="BD22" s="1" t="s">
        <v>53</v>
      </c>
      <c r="BE22" s="1" t="s">
        <v>33</v>
      </c>
      <c r="BF22" s="1" t="s">
        <v>34</v>
      </c>
      <c r="BG22" s="1" t="s">
        <v>35</v>
      </c>
      <c r="BH22" s="1" t="s">
        <v>36</v>
      </c>
      <c r="BI22" s="1" t="s">
        <v>37</v>
      </c>
      <c r="BJ22" s="50" t="s">
        <v>54</v>
      </c>
      <c r="BK22" s="1"/>
      <c r="BL22" s="23" t="s">
        <v>31</v>
      </c>
      <c r="BM22" s="1" t="s">
        <v>53</v>
      </c>
      <c r="BN22" s="1" t="s">
        <v>33</v>
      </c>
      <c r="BO22" s="23" t="s">
        <v>34</v>
      </c>
      <c r="BP22" s="23" t="s">
        <v>35</v>
      </c>
      <c r="BQ22" s="23" t="s">
        <v>36</v>
      </c>
      <c r="BR22" s="23" t="s">
        <v>37</v>
      </c>
      <c r="BS22" s="50" t="s">
        <v>54</v>
      </c>
      <c r="BT22" s="23"/>
      <c r="BU22" s="23" t="s">
        <v>31</v>
      </c>
      <c r="BV22" s="1" t="s">
        <v>53</v>
      </c>
      <c r="BW22" s="1" t="s">
        <v>33</v>
      </c>
      <c r="BX22" s="23" t="s">
        <v>34</v>
      </c>
      <c r="BY22" s="23" t="s">
        <v>35</v>
      </c>
      <c r="BZ22" s="23" t="s">
        <v>36</v>
      </c>
      <c r="CA22" s="23" t="s">
        <v>37</v>
      </c>
      <c r="CB22" s="50" t="s">
        <v>54</v>
      </c>
      <c r="CC22" s="23"/>
      <c r="CD22" s="23"/>
    </row>
    <row r="23">
      <c r="A23" s="2">
        <v>0.0</v>
      </c>
      <c r="B23" s="4">
        <f t="shared" ref="B23:B83" si="1">A23*3</f>
        <v>0</v>
      </c>
      <c r="C23" s="4">
        <f t="shared" ref="C23:C83" si="2">(B$21-B23)/($B$3*10)</f>
        <v>1.62</v>
      </c>
      <c r="D23" s="4">
        <f t="shared" ref="D23:D28" si="3">149+7/8+1/32</f>
        <v>149.90625</v>
      </c>
      <c r="E23" s="4">
        <f t="shared" ref="E23:E28" si="4">154+1/16</f>
        <v>154.0625</v>
      </c>
      <c r="F23" s="4">
        <f t="shared" ref="F23:F83" si="5">E23-D23</f>
        <v>4.15625</v>
      </c>
      <c r="G23" s="13">
        <f t="shared" ref="G23:G83" si="6">if(E23&lt;D23,-sqrt(-F23/B$17), sqrt(F23/B$17))</f>
        <v>1</v>
      </c>
      <c r="H23" s="29">
        <f t="shared" ref="H23:H103" si="7">if(AND(isblank(G23), NOT(C23=0)), , PI()*if(G23&gt;H$18, 0, ifs(C23&gt;0, if(AND(isblank(G24), isblank(H24)), (C23-C25)*(C23*G23*(1-G23)+C25*G25*(1-G25)), (C23-C24)*(C23*G23*(1-G23)+C24*G24*(1-G24))), C23&lt;0, if(AND(isblank(G22), isblank(H22)), (C23-C21)*(C23*G23*(1-G23)+C21*G21*(1-G21)), (C23-C22)*(C23*G23*(1-G23)+C22*G22*(1-G22))), C23=0, 0)))</f>
        <v>0</v>
      </c>
      <c r="J23" s="2">
        <v>-15.0</v>
      </c>
      <c r="K23" s="4">
        <f t="shared" ref="K23:K100" si="8">J23*3</f>
        <v>-45</v>
      </c>
      <c r="L23" s="4">
        <f t="shared" ref="L23:L100" si="9">(K$21-K23)/($B$3*10)</f>
        <v>2.52</v>
      </c>
      <c r="M23" s="2">
        <f>149.75+1/32</f>
        <v>149.78125</v>
      </c>
      <c r="N23" s="2">
        <f>154+3/16</f>
        <v>154.1875</v>
      </c>
      <c r="O23" s="4">
        <f t="shared" ref="O23:O100" si="10">N23-M23</f>
        <v>4.40625</v>
      </c>
      <c r="P23" s="13">
        <f t="shared" ref="P23:P100" si="11">if(N23&lt;M23,-sqrt(-O23/K$17), sqrt(O23/K$17))</f>
        <v>1.029636041</v>
      </c>
      <c r="Q23" s="29">
        <f t="shared" ref="Q23:Q103" si="12">if(AND(isblank(P23), NOT(L23=0)), , PI()*if(P23&gt;Q$18, 0, ifs(L23&gt;0, if(AND(isblank(P24), isblank(Q24)), (L23-L25)*(L23*P23*(1-P23)+L25*P25*(1-P25)), (L23-L24)*(L23*P23*(1-P23)+L24*P24*(1-P24))), L23&lt;0, if(AND(isblank(P22), isblank(Q22)), (L23-L21)*(L23*P23*(1-P23)+L21*P21*(1-P21)), (L23-L22)*(L23*P23*(1-P23)+L22*P22*(1-P22))), L23=0, 0)))</f>
        <v>0</v>
      </c>
      <c r="S23" s="2">
        <v>-15.0</v>
      </c>
      <c r="T23" s="4">
        <f t="shared" ref="T23:T100" si="13">S23*3</f>
        <v>-45</v>
      </c>
      <c r="U23" s="4">
        <f t="shared" ref="U23:U100" si="14">(T$21-T23)/($B$3*10)</f>
        <v>2.52</v>
      </c>
      <c r="V23" s="2">
        <v>149.75</v>
      </c>
      <c r="W23" s="4">
        <f t="shared" ref="W23:W38" si="15">154.25</f>
        <v>154.25</v>
      </c>
      <c r="X23" s="4">
        <f t="shared" ref="X23:X98" si="16">W23-V23</f>
        <v>4.5</v>
      </c>
      <c r="Y23" s="13">
        <f t="shared" ref="Y23:Y59" si="17">sqrt(X23/T$17)</f>
        <v>1</v>
      </c>
      <c r="Z23" s="29">
        <f t="shared" ref="Z23:Z98" si="18">if(AND(isblank(Y23), NOT(U23=0)), , PI()*if(Y23&gt;Z$18, 0, ifs(U23&gt;0, if(AND(isblank(Y24), isblank(Z24)), (U23-U25)*(U23*Y23*(1-Y23)+U25*Y25*(1-Y25)), (U23-U24)*(U23*Y23*(1-Y23)+U24*Y24*(1-Y24))), U23&lt;0, if(AND(isblank(Y22), isblank(Z22)), (U23-U21)*(U23*Y23*(1-Y23)+U21*Y21*(1-Y21)), (U23-U22)*(U23*Y23*(1-Y23)+U22*Y22*(1-Y22))), U23=0, 0)))</f>
        <v>0</v>
      </c>
      <c r="AB23" s="2">
        <v>-15.0</v>
      </c>
      <c r="AC23" s="4">
        <f t="shared" ref="AC23:AC100" si="19">AB23*3</f>
        <v>-45</v>
      </c>
      <c r="AD23" s="4">
        <f t="shared" ref="AD23:AD100" si="20">(AC$21-AC23)/($B$3*10)</f>
        <v>2.7</v>
      </c>
      <c r="AE23" s="2">
        <v>149.75</v>
      </c>
      <c r="AF23" s="2">
        <v>154.25</v>
      </c>
      <c r="AG23" s="4">
        <f t="shared" ref="AG23:AG98" si="21">AF23-AE23</f>
        <v>4.5</v>
      </c>
      <c r="AH23" s="13">
        <f t="shared" ref="AH23:AH98" si="22">sqrt(AG23/AC$17)</f>
        <v>1</v>
      </c>
      <c r="AI23" s="29">
        <f t="shared" ref="AI23:AI103" si="23">if(AND(isblank(AH23), NOT(AD23=0)), , PI()*if(AH23&gt;AI$18, 0, ifs(AD23&gt;0, if(AND(isblank(AH24), isblank(AI24)), (AD23-AD25)*(AD23*AH23*(1-AH23)+AD25*AH25*(1-AH25)), (AD23-AD24)*(AD23*AH23*(1-AH23)+AD24*AH24*(1-AH24))), AD23&lt;0, if(AND(isblank(AH22), isblank(AI22)), (AD23-AD21)*(AD23*AH23*(1-AH23)+AD21*AH21*(1-AH21)), (AD23-AD22)*(AD23*AH23*(1-AH23)+AD22*AH22*(1-AH22))), AD23=0, 0)))</f>
        <v>0</v>
      </c>
      <c r="AJ23" s="13"/>
      <c r="AK23" s="2">
        <v>-15.0</v>
      </c>
      <c r="AL23" s="4">
        <f t="shared" ref="AL23:AL98" si="24">AK23*3</f>
        <v>-45</v>
      </c>
      <c r="AM23" s="4">
        <f t="shared" ref="AM23:AM98" si="25">(AL$21-AL23)/($B$3*10)</f>
        <v>2.7</v>
      </c>
      <c r="AN23" s="2">
        <v>149.75</v>
      </c>
      <c r="AO23" s="2">
        <v>154.25</v>
      </c>
      <c r="AP23" s="4">
        <f t="shared" ref="AP23:AP98" si="26">AO23-AN23</f>
        <v>4.5</v>
      </c>
      <c r="AQ23" s="13">
        <f t="shared" ref="AQ23:AQ98" si="27">sqrt(AP23/AL$17)</f>
        <v>1</v>
      </c>
      <c r="AR23" s="29">
        <f t="shared" ref="AR23:AR103" si="28">if(AND(isblank(AQ23), NOT(AM23=0)), , PI()*if(AQ23&gt;AR$18, 0, ifs(AM23&gt;0, if(AND(isblank(AQ24), isblank(AR24)), (AM23-AM25)*(AM23*AQ23*(1-AQ23)+AM25*AQ25*(1-AQ25)), (AM23-AM24)*(AM23*AQ23*(1-AQ23)+AM24*AQ24*(1-AQ24))), AM23&lt;0, if(AND(isblank(AQ22), isblank(AR22)), (AM23-AM21)*(AM23*AQ23*(1-AQ23)+AM21*AQ21*(1-AQ21)), (AM23-AM22)*(AM23*AQ23*(1-AQ23)+AM22*AQ22*(1-AQ22))), AM23=0, 0)))</f>
        <v>0</v>
      </c>
      <c r="AS23" s="13"/>
      <c r="AT23" s="2">
        <v>-15.0</v>
      </c>
      <c r="AU23" s="4">
        <f t="shared" ref="AU23:AU100" si="29">AT23*3</f>
        <v>-45</v>
      </c>
      <c r="AV23" s="4">
        <f t="shared" ref="AV23:AV100" si="30">(AU$21-AU23)/($B$3*10)</f>
        <v>2.7</v>
      </c>
      <c r="AW23" s="2">
        <v>149.75</v>
      </c>
      <c r="AX23" s="2">
        <v>154.25</v>
      </c>
      <c r="AY23" s="4">
        <f t="shared" ref="AY23:AY98" si="31">AX23-AW23</f>
        <v>4.5</v>
      </c>
      <c r="AZ23" s="13">
        <f t="shared" ref="AZ23:AZ98" si="32">sqrt(AY23/AU$17)</f>
        <v>1</v>
      </c>
      <c r="BA23" s="29">
        <f t="shared" ref="BA23:BA103" si="33">if(AND(isblank(AZ23), NOT(AV23=0)), , PI()*if(AZ23&gt;BA$18, 0, ifs(AV23&gt;0, if(AND(isblank(AZ24), isblank(BA24)), (AV23-AV25)*(AV23*AZ23*(1-AZ23)+AV25*AZ25*(1-AZ25)), (AV23-AV24)*(AV23*AZ23*(1-AZ23)+AV24*AZ24*(1-AZ24))), AV23&lt;0, if(AND(isblank(AZ22), isblank(BA22)), (AV23-AV21)*(AV23*AZ23*(1-AZ23)+AV21*AZ21*(1-AZ21)), (AV23-AV22)*(AV23*AZ23*(1-AZ23)+AV22*AZ22*(1-AZ22))), AV23=0, 0)))</f>
        <v>0</v>
      </c>
      <c r="BB23" s="13"/>
      <c r="BC23" s="2">
        <v>-15.0</v>
      </c>
      <c r="BD23" s="4">
        <f t="shared" ref="BD23:BD100" si="34">BC23*3</f>
        <v>-45</v>
      </c>
      <c r="BE23" s="4">
        <f t="shared" ref="BE23:BE100" si="35">(BD$21-BD23)/($B$3*10)</f>
        <v>2.7</v>
      </c>
      <c r="BF23" s="2">
        <v>149.75</v>
      </c>
      <c r="BG23" s="2">
        <v>154.25</v>
      </c>
      <c r="BH23" s="4">
        <f t="shared" ref="BH23:BH98" si="36">BG23-BF23</f>
        <v>4.5</v>
      </c>
      <c r="BI23" s="13">
        <f t="shared" ref="BI23:BI98" si="37">sqrt(BH23/BD$17)</f>
        <v>1</v>
      </c>
      <c r="BJ23" s="29">
        <f t="shared" ref="BJ23:BJ103" si="38">if(AND(isblank(BI23), NOT(BE23=0)), , PI()*if(BI23&gt;BJ$18, 0, ifs(BE23&gt;0, if(AND(isblank(BI24), isblank(BJ24)), (BE23-BE25)*(BE23*BI23*(1-BI23)+BE25*BI25*(1-BI25)), (BE23-BE24)*(BE23*BI23*(1-BI23)+BE24*BI24*(1-BI24))), BE23&lt;0, if(AND(isblank(BI22), isblank(BJ22)), (BE23-BE21)*(BE23*BI23*(1-BI23)+BE21*BI21*(1-BI21)), (BE23-BE22)*(BE23*BI23*(1-BI23)+BE22*BI22*(1-BI22))), BE23=0, 0)))</f>
        <v>0</v>
      </c>
      <c r="BK23" s="13"/>
      <c r="BL23" s="19">
        <v>-15.0</v>
      </c>
      <c r="BM23" s="4">
        <f t="shared" ref="BM23:BM100" si="39">BL23*3</f>
        <v>-45</v>
      </c>
      <c r="BN23" s="4">
        <f t="shared" ref="BN23:BN100" si="40">(BM$21-BM23)/($B$3*10)</f>
        <v>2.7</v>
      </c>
      <c r="BO23" s="46">
        <v>149.75</v>
      </c>
      <c r="BP23" s="46">
        <v>154.25</v>
      </c>
      <c r="BQ23" s="27">
        <f t="shared" ref="BQ23:BQ98" si="41">BP23-BO23</f>
        <v>4.5</v>
      </c>
      <c r="BR23" s="27">
        <f t="shared" ref="BR23:BR98" si="42">sqrt(BQ23/BM$17)</f>
        <v>1</v>
      </c>
      <c r="BS23" s="29">
        <f t="shared" ref="BS23:BS103" si="43">if(AND(isblank(BR23), NOT(BN23=0)), , PI()*if(BR23&gt;BS$18, 0, ifs(BN23&gt;0, if(AND(isblank(BR24), isblank(BS24)), (BN23-BN25)*(BN23*BR23*(1-BR23)+BN25*BR25*(1-BR25)), (BN23-BN24)*(BN23*BR23*(1-BR23)+BN24*BR24*(1-BR24))), BN23&lt;0, if(AND(isblank(BR22), isblank(BS22)), (BN23-BN21)*(BN23*BR23*(1-BR23)+BN21*BR21*(1-BR21)), (BN23-BN22)*(BN23*BR23*(1-BR23)+BN22*BR22*(1-BR22))), BN23=0, 0)))</f>
        <v>0</v>
      </c>
      <c r="BT23" s="25"/>
      <c r="BU23" s="19">
        <v>-15.0</v>
      </c>
      <c r="BV23" s="4">
        <f t="shared" ref="BV23:BV100" si="44">BU23*3</f>
        <v>-45</v>
      </c>
      <c r="BW23" s="4">
        <f t="shared" ref="BW23:BW100" si="45">(BV$21-BV23)/($B$3*10)</f>
        <v>2.7</v>
      </c>
      <c r="BX23" s="46">
        <v>149.75</v>
      </c>
      <c r="BY23" s="46">
        <v>154.25</v>
      </c>
      <c r="BZ23" s="27">
        <f t="shared" ref="BZ23:BZ98" si="46">BY23-BX23</f>
        <v>4.5</v>
      </c>
      <c r="CA23" s="27">
        <f t="shared" ref="CA23:CA98" si="47">sqrt(BZ23/BV$17)</f>
        <v>1</v>
      </c>
      <c r="CB23" s="29">
        <f t="shared" ref="CB23:CB103" si="48">if(AND(isblank(CA23), NOT(BW23=0)), , PI()*if(CA23&gt;CB$18, 0, ifs(BW23&gt;0, if(AND(isblank(CA24), isblank(CB24)), (BW23-BW25)*(BW23*CA23*(1-CA23)+BW25*CA25*(1-CA25)), (BW23-BW24)*(BW23*CA23*(1-CA23)+BW24*CA24*(1-CA24))), BW23&lt;0, if(AND(isblank(CA22), isblank(CB22)), (BW23-BW21)*(BW23*CA23*(1-CA23)+BW21*CA21*(1-CA21)), (BW23-BW22)*(BW23*CA23*(1-CA23)+BW22*CA22*(1-CA22))), BW23=0, 0)))</f>
        <v>0</v>
      </c>
      <c r="CC23" s="25"/>
      <c r="CD23" s="25"/>
    </row>
    <row r="24">
      <c r="A24" s="2">
        <v>1.0</v>
      </c>
      <c r="B24" s="4">
        <f t="shared" si="1"/>
        <v>3</v>
      </c>
      <c r="C24" s="4">
        <f t="shared" si="2"/>
        <v>1.56</v>
      </c>
      <c r="D24" s="4">
        <f t="shared" si="3"/>
        <v>149.90625</v>
      </c>
      <c r="E24" s="4">
        <f t="shared" si="4"/>
        <v>154.0625</v>
      </c>
      <c r="F24" s="4">
        <f t="shared" si="5"/>
        <v>4.15625</v>
      </c>
      <c r="G24" s="13">
        <f t="shared" si="6"/>
        <v>1</v>
      </c>
      <c r="H24" s="29">
        <f t="shared" si="7"/>
        <v>0</v>
      </c>
      <c r="J24" s="2">
        <v>-14.0</v>
      </c>
      <c r="K24" s="4">
        <f t="shared" si="8"/>
        <v>-42</v>
      </c>
      <c r="L24" s="4">
        <f t="shared" si="9"/>
        <v>2.46</v>
      </c>
      <c r="M24" s="4">
        <f>149+13/16</f>
        <v>149.8125</v>
      </c>
      <c r="N24" s="4">
        <f>154+1/8+1/32</f>
        <v>154.15625</v>
      </c>
      <c r="O24" s="4">
        <f t="shared" si="10"/>
        <v>4.34375</v>
      </c>
      <c r="P24" s="13">
        <f t="shared" si="11"/>
        <v>1.022307577</v>
      </c>
      <c r="Q24" s="29">
        <f t="shared" si="12"/>
        <v>0</v>
      </c>
      <c r="S24" s="2">
        <v>-14.0</v>
      </c>
      <c r="T24" s="4">
        <f t="shared" si="13"/>
        <v>-42</v>
      </c>
      <c r="U24" s="4">
        <f t="shared" si="14"/>
        <v>2.46</v>
      </c>
      <c r="V24" s="2">
        <v>149.75</v>
      </c>
      <c r="W24" s="4">
        <f t="shared" si="15"/>
        <v>154.25</v>
      </c>
      <c r="X24" s="4">
        <f t="shared" si="16"/>
        <v>4.5</v>
      </c>
      <c r="Y24" s="13">
        <f t="shared" si="17"/>
        <v>1</v>
      </c>
      <c r="Z24" s="29">
        <f t="shared" si="18"/>
        <v>0</v>
      </c>
      <c r="AB24" s="2">
        <v>-14.0</v>
      </c>
      <c r="AC24" s="4">
        <f t="shared" si="19"/>
        <v>-42</v>
      </c>
      <c r="AD24" s="4">
        <f t="shared" si="20"/>
        <v>2.64</v>
      </c>
      <c r="AE24" s="2">
        <v>149.75</v>
      </c>
      <c r="AF24" s="2">
        <v>154.25</v>
      </c>
      <c r="AG24" s="4">
        <f t="shared" si="21"/>
        <v>4.5</v>
      </c>
      <c r="AH24" s="13">
        <f t="shared" si="22"/>
        <v>1</v>
      </c>
      <c r="AI24" s="29">
        <f t="shared" si="23"/>
        <v>0</v>
      </c>
      <c r="AJ24" s="13"/>
      <c r="AK24" s="2">
        <v>-14.0</v>
      </c>
      <c r="AL24" s="4">
        <f t="shared" si="24"/>
        <v>-42</v>
      </c>
      <c r="AM24" s="4">
        <f t="shared" si="25"/>
        <v>2.64</v>
      </c>
      <c r="AN24" s="2">
        <v>149.75</v>
      </c>
      <c r="AO24" s="2">
        <v>154.25</v>
      </c>
      <c r="AP24" s="4">
        <f t="shared" si="26"/>
        <v>4.5</v>
      </c>
      <c r="AQ24" s="13">
        <f t="shared" si="27"/>
        <v>1</v>
      </c>
      <c r="AR24" s="29">
        <f t="shared" si="28"/>
        <v>0</v>
      </c>
      <c r="AS24" s="13"/>
      <c r="AT24" s="2">
        <v>-14.0</v>
      </c>
      <c r="AU24" s="4">
        <f t="shared" si="29"/>
        <v>-42</v>
      </c>
      <c r="AV24" s="4">
        <f t="shared" si="30"/>
        <v>2.64</v>
      </c>
      <c r="AW24" s="2">
        <v>149.75</v>
      </c>
      <c r="AX24" s="2">
        <v>154.25</v>
      </c>
      <c r="AY24" s="4">
        <f t="shared" si="31"/>
        <v>4.5</v>
      </c>
      <c r="AZ24" s="13">
        <f t="shared" si="32"/>
        <v>1</v>
      </c>
      <c r="BA24" s="29">
        <f t="shared" si="33"/>
        <v>0</v>
      </c>
      <c r="BB24" s="13"/>
      <c r="BC24" s="2">
        <v>-14.0</v>
      </c>
      <c r="BD24" s="4">
        <f t="shared" si="34"/>
        <v>-42</v>
      </c>
      <c r="BE24" s="4">
        <f t="shared" si="35"/>
        <v>2.64</v>
      </c>
      <c r="BF24" s="2">
        <v>149.75</v>
      </c>
      <c r="BG24" s="2">
        <v>154.25</v>
      </c>
      <c r="BH24" s="4">
        <f t="shared" si="36"/>
        <v>4.5</v>
      </c>
      <c r="BI24" s="13">
        <f t="shared" si="37"/>
        <v>1</v>
      </c>
      <c r="BJ24" s="29">
        <f t="shared" si="38"/>
        <v>0</v>
      </c>
      <c r="BK24" s="13"/>
      <c r="BL24" s="19">
        <v>-14.0</v>
      </c>
      <c r="BM24" s="4">
        <f t="shared" si="39"/>
        <v>-42</v>
      </c>
      <c r="BN24" s="4">
        <f t="shared" si="40"/>
        <v>2.64</v>
      </c>
      <c r="BO24" s="46">
        <v>149.75</v>
      </c>
      <c r="BP24" s="46">
        <v>154.25</v>
      </c>
      <c r="BQ24" s="27">
        <f t="shared" si="41"/>
        <v>4.5</v>
      </c>
      <c r="BR24" s="27">
        <f t="shared" si="42"/>
        <v>1</v>
      </c>
      <c r="BS24" s="29">
        <f t="shared" si="43"/>
        <v>0</v>
      </c>
      <c r="BT24" s="25"/>
      <c r="BU24" s="19">
        <v>-14.0</v>
      </c>
      <c r="BV24" s="4">
        <f t="shared" si="44"/>
        <v>-42</v>
      </c>
      <c r="BW24" s="4">
        <f t="shared" si="45"/>
        <v>2.64</v>
      </c>
      <c r="BX24" s="46">
        <v>149.75</v>
      </c>
      <c r="BY24" s="46">
        <v>154.25</v>
      </c>
      <c r="BZ24" s="27">
        <f t="shared" si="46"/>
        <v>4.5</v>
      </c>
      <c r="CA24" s="27">
        <f t="shared" si="47"/>
        <v>1</v>
      </c>
      <c r="CB24" s="29">
        <f t="shared" si="48"/>
        <v>0</v>
      </c>
      <c r="CC24" s="25"/>
      <c r="CD24" s="25"/>
    </row>
    <row r="25">
      <c r="A25" s="2">
        <v>2.0</v>
      </c>
      <c r="B25" s="4">
        <f t="shared" si="1"/>
        <v>6</v>
      </c>
      <c r="C25" s="4">
        <f t="shared" si="2"/>
        <v>1.5</v>
      </c>
      <c r="D25" s="4">
        <f t="shared" si="3"/>
        <v>149.90625</v>
      </c>
      <c r="E25" s="4">
        <f t="shared" si="4"/>
        <v>154.0625</v>
      </c>
      <c r="F25" s="4">
        <f t="shared" si="5"/>
        <v>4.15625</v>
      </c>
      <c r="G25" s="13">
        <f t="shared" si="6"/>
        <v>1</v>
      </c>
      <c r="H25" s="29">
        <f t="shared" si="7"/>
        <v>0</v>
      </c>
      <c r="J25" s="2">
        <v>-13.0</v>
      </c>
      <c r="K25" s="4">
        <f t="shared" si="8"/>
        <v>-39</v>
      </c>
      <c r="L25" s="4">
        <f t="shared" si="9"/>
        <v>2.4</v>
      </c>
      <c r="M25" s="4">
        <f t="shared" ref="M25:M26" si="49">149+7/8</f>
        <v>149.875</v>
      </c>
      <c r="N25" s="2">
        <v>154.125</v>
      </c>
      <c r="O25" s="4">
        <f t="shared" si="10"/>
        <v>4.25</v>
      </c>
      <c r="P25" s="13">
        <f t="shared" si="11"/>
        <v>1.011215304</v>
      </c>
      <c r="Q25" s="29">
        <f t="shared" si="12"/>
        <v>0</v>
      </c>
      <c r="S25" s="2">
        <v>-13.0</v>
      </c>
      <c r="T25" s="4">
        <f t="shared" si="13"/>
        <v>-39</v>
      </c>
      <c r="U25" s="4">
        <f t="shared" si="14"/>
        <v>2.4</v>
      </c>
      <c r="V25" s="2">
        <v>149.75</v>
      </c>
      <c r="W25" s="4">
        <f t="shared" si="15"/>
        <v>154.25</v>
      </c>
      <c r="X25" s="4">
        <f t="shared" si="16"/>
        <v>4.5</v>
      </c>
      <c r="Y25" s="13">
        <f t="shared" si="17"/>
        <v>1</v>
      </c>
      <c r="Z25" s="29">
        <f t="shared" si="18"/>
        <v>0</v>
      </c>
      <c r="AB25" s="2">
        <v>-13.0</v>
      </c>
      <c r="AC25" s="4">
        <f t="shared" si="19"/>
        <v>-39</v>
      </c>
      <c r="AD25" s="4">
        <f t="shared" si="20"/>
        <v>2.58</v>
      </c>
      <c r="AE25" s="2">
        <v>149.75</v>
      </c>
      <c r="AF25" s="2">
        <v>154.25</v>
      </c>
      <c r="AG25" s="4">
        <f t="shared" si="21"/>
        <v>4.5</v>
      </c>
      <c r="AH25" s="13">
        <f t="shared" si="22"/>
        <v>1</v>
      </c>
      <c r="AI25" s="29">
        <f t="shared" si="23"/>
        <v>0</v>
      </c>
      <c r="AJ25" s="13"/>
      <c r="AK25" s="2">
        <v>-13.0</v>
      </c>
      <c r="AL25" s="4">
        <f t="shared" si="24"/>
        <v>-39</v>
      </c>
      <c r="AM25" s="4">
        <f t="shared" si="25"/>
        <v>2.58</v>
      </c>
      <c r="AN25" s="2">
        <v>149.75</v>
      </c>
      <c r="AO25" s="2">
        <v>154.25</v>
      </c>
      <c r="AP25" s="4">
        <f t="shared" si="26"/>
        <v>4.5</v>
      </c>
      <c r="AQ25" s="13">
        <f t="shared" si="27"/>
        <v>1</v>
      </c>
      <c r="AR25" s="29">
        <f t="shared" si="28"/>
        <v>0</v>
      </c>
      <c r="AS25" s="13"/>
      <c r="AT25" s="2">
        <v>-13.0</v>
      </c>
      <c r="AU25" s="4">
        <f t="shared" si="29"/>
        <v>-39</v>
      </c>
      <c r="AV25" s="4">
        <f t="shared" si="30"/>
        <v>2.58</v>
      </c>
      <c r="AW25" s="2">
        <v>149.75</v>
      </c>
      <c r="AX25" s="2">
        <v>154.25</v>
      </c>
      <c r="AY25" s="4">
        <f t="shared" si="31"/>
        <v>4.5</v>
      </c>
      <c r="AZ25" s="13">
        <f t="shared" si="32"/>
        <v>1</v>
      </c>
      <c r="BA25" s="29">
        <f t="shared" si="33"/>
        <v>0</v>
      </c>
      <c r="BB25" s="13"/>
      <c r="BC25" s="2">
        <v>-13.0</v>
      </c>
      <c r="BD25" s="4">
        <f t="shared" si="34"/>
        <v>-39</v>
      </c>
      <c r="BE25" s="4">
        <f t="shared" si="35"/>
        <v>2.58</v>
      </c>
      <c r="BF25" s="2">
        <v>149.75</v>
      </c>
      <c r="BG25" s="2">
        <v>154.25</v>
      </c>
      <c r="BH25" s="4">
        <f t="shared" si="36"/>
        <v>4.5</v>
      </c>
      <c r="BI25" s="13">
        <f t="shared" si="37"/>
        <v>1</v>
      </c>
      <c r="BJ25" s="29">
        <f t="shared" si="38"/>
        <v>0</v>
      </c>
      <c r="BK25" s="13"/>
      <c r="BL25" s="19">
        <v>-13.0</v>
      </c>
      <c r="BM25" s="4">
        <f t="shared" si="39"/>
        <v>-39</v>
      </c>
      <c r="BN25" s="4">
        <f t="shared" si="40"/>
        <v>2.58</v>
      </c>
      <c r="BO25" s="46">
        <v>149.75</v>
      </c>
      <c r="BP25" s="46">
        <v>154.25</v>
      </c>
      <c r="BQ25" s="27">
        <f t="shared" si="41"/>
        <v>4.5</v>
      </c>
      <c r="BR25" s="27">
        <f t="shared" si="42"/>
        <v>1</v>
      </c>
      <c r="BS25" s="29">
        <f t="shared" si="43"/>
        <v>0</v>
      </c>
      <c r="BT25" s="25"/>
      <c r="BU25" s="19">
        <v>-13.0</v>
      </c>
      <c r="BV25" s="4">
        <f t="shared" si="44"/>
        <v>-39</v>
      </c>
      <c r="BW25" s="4">
        <f t="shared" si="45"/>
        <v>2.58</v>
      </c>
      <c r="BX25" s="46">
        <v>149.75</v>
      </c>
      <c r="BY25" s="46">
        <v>154.25</v>
      </c>
      <c r="BZ25" s="27">
        <f t="shared" si="46"/>
        <v>4.5</v>
      </c>
      <c r="CA25" s="27">
        <f t="shared" si="47"/>
        <v>1</v>
      </c>
      <c r="CB25" s="29">
        <f t="shared" si="48"/>
        <v>0</v>
      </c>
      <c r="CC25" s="25"/>
      <c r="CD25" s="25"/>
    </row>
    <row r="26">
      <c r="A26" s="2">
        <v>3.0</v>
      </c>
      <c r="B26" s="4">
        <f t="shared" si="1"/>
        <v>9</v>
      </c>
      <c r="C26" s="4">
        <f t="shared" si="2"/>
        <v>1.44</v>
      </c>
      <c r="D26" s="4">
        <f t="shared" si="3"/>
        <v>149.90625</v>
      </c>
      <c r="E26" s="4">
        <f t="shared" si="4"/>
        <v>154.0625</v>
      </c>
      <c r="F26" s="4">
        <f t="shared" si="5"/>
        <v>4.15625</v>
      </c>
      <c r="G26" s="13">
        <f t="shared" si="6"/>
        <v>1</v>
      </c>
      <c r="H26" s="29">
        <f t="shared" si="7"/>
        <v>0</v>
      </c>
      <c r="J26" s="2">
        <v>-12.0</v>
      </c>
      <c r="K26" s="4">
        <f t="shared" si="8"/>
        <v>-36</v>
      </c>
      <c r="L26" s="4">
        <f t="shared" si="9"/>
        <v>2.34</v>
      </c>
      <c r="M26" s="4">
        <f t="shared" si="49"/>
        <v>149.875</v>
      </c>
      <c r="N26" s="2">
        <v>154.125</v>
      </c>
      <c r="O26" s="4">
        <f t="shared" si="10"/>
        <v>4.25</v>
      </c>
      <c r="P26" s="13">
        <f t="shared" si="11"/>
        <v>1.011215304</v>
      </c>
      <c r="Q26" s="29">
        <f t="shared" si="12"/>
        <v>0</v>
      </c>
      <c r="S26" s="2">
        <v>-12.0</v>
      </c>
      <c r="T26" s="4">
        <f t="shared" si="13"/>
        <v>-36</v>
      </c>
      <c r="U26" s="4">
        <f t="shared" si="14"/>
        <v>2.34</v>
      </c>
      <c r="V26" s="2">
        <v>149.75</v>
      </c>
      <c r="W26" s="4">
        <f t="shared" si="15"/>
        <v>154.25</v>
      </c>
      <c r="X26" s="4">
        <f t="shared" si="16"/>
        <v>4.5</v>
      </c>
      <c r="Y26" s="13">
        <f t="shared" si="17"/>
        <v>1</v>
      </c>
      <c r="Z26" s="29">
        <f t="shared" si="18"/>
        <v>0</v>
      </c>
      <c r="AB26" s="2">
        <v>-12.0</v>
      </c>
      <c r="AC26" s="4">
        <f t="shared" si="19"/>
        <v>-36</v>
      </c>
      <c r="AD26" s="4">
        <f t="shared" si="20"/>
        <v>2.52</v>
      </c>
      <c r="AE26" s="2">
        <v>149.75</v>
      </c>
      <c r="AF26" s="2">
        <v>154.25</v>
      </c>
      <c r="AG26" s="4">
        <f t="shared" si="21"/>
        <v>4.5</v>
      </c>
      <c r="AH26" s="13">
        <f t="shared" si="22"/>
        <v>1</v>
      </c>
      <c r="AI26" s="29">
        <f t="shared" si="23"/>
        <v>0</v>
      </c>
      <c r="AJ26" s="13"/>
      <c r="AK26" s="2">
        <v>-12.0</v>
      </c>
      <c r="AL26" s="4">
        <f t="shared" si="24"/>
        <v>-36</v>
      </c>
      <c r="AM26" s="4">
        <f t="shared" si="25"/>
        <v>2.52</v>
      </c>
      <c r="AN26" s="2">
        <v>149.75</v>
      </c>
      <c r="AO26" s="2">
        <v>154.25</v>
      </c>
      <c r="AP26" s="4">
        <f t="shared" si="26"/>
        <v>4.5</v>
      </c>
      <c r="AQ26" s="13">
        <f t="shared" si="27"/>
        <v>1</v>
      </c>
      <c r="AR26" s="29">
        <f t="shared" si="28"/>
        <v>0</v>
      </c>
      <c r="AS26" s="13"/>
      <c r="AT26" s="2">
        <v>-12.0</v>
      </c>
      <c r="AU26" s="4">
        <f t="shared" si="29"/>
        <v>-36</v>
      </c>
      <c r="AV26" s="4">
        <f t="shared" si="30"/>
        <v>2.52</v>
      </c>
      <c r="AW26" s="2">
        <v>149.75</v>
      </c>
      <c r="AX26" s="2">
        <v>154.25</v>
      </c>
      <c r="AY26" s="4">
        <f t="shared" si="31"/>
        <v>4.5</v>
      </c>
      <c r="AZ26" s="13">
        <f t="shared" si="32"/>
        <v>1</v>
      </c>
      <c r="BA26" s="29">
        <f t="shared" si="33"/>
        <v>0</v>
      </c>
      <c r="BB26" s="13"/>
      <c r="BC26" s="2">
        <v>-12.0</v>
      </c>
      <c r="BD26" s="4">
        <f t="shared" si="34"/>
        <v>-36</v>
      </c>
      <c r="BE26" s="4">
        <f t="shared" si="35"/>
        <v>2.52</v>
      </c>
      <c r="BF26" s="2">
        <v>149.75</v>
      </c>
      <c r="BG26" s="2">
        <v>154.25</v>
      </c>
      <c r="BH26" s="4">
        <f t="shared" si="36"/>
        <v>4.5</v>
      </c>
      <c r="BI26" s="13">
        <f t="shared" si="37"/>
        <v>1</v>
      </c>
      <c r="BJ26" s="29">
        <f t="shared" si="38"/>
        <v>0</v>
      </c>
      <c r="BK26" s="13"/>
      <c r="BL26" s="19">
        <v>-12.0</v>
      </c>
      <c r="BM26" s="4">
        <f t="shared" si="39"/>
        <v>-36</v>
      </c>
      <c r="BN26" s="4">
        <f t="shared" si="40"/>
        <v>2.52</v>
      </c>
      <c r="BO26" s="46">
        <v>149.75</v>
      </c>
      <c r="BP26" s="46">
        <v>154.25</v>
      </c>
      <c r="BQ26" s="27">
        <f t="shared" si="41"/>
        <v>4.5</v>
      </c>
      <c r="BR26" s="27">
        <f t="shared" si="42"/>
        <v>1</v>
      </c>
      <c r="BS26" s="29">
        <f t="shared" si="43"/>
        <v>0</v>
      </c>
      <c r="BT26" s="25"/>
      <c r="BU26" s="19">
        <v>-12.0</v>
      </c>
      <c r="BV26" s="4">
        <f t="shared" si="44"/>
        <v>-36</v>
      </c>
      <c r="BW26" s="4">
        <f t="shared" si="45"/>
        <v>2.52</v>
      </c>
      <c r="BX26" s="46">
        <v>149.75</v>
      </c>
      <c r="BY26" s="46">
        <v>154.25</v>
      </c>
      <c r="BZ26" s="27">
        <f t="shared" si="46"/>
        <v>4.5</v>
      </c>
      <c r="CA26" s="27">
        <f t="shared" si="47"/>
        <v>1</v>
      </c>
      <c r="CB26" s="29">
        <f t="shared" si="48"/>
        <v>0</v>
      </c>
      <c r="CC26" s="25"/>
      <c r="CD26" s="25"/>
    </row>
    <row r="27">
      <c r="A27" s="2">
        <v>4.0</v>
      </c>
      <c r="B27" s="4">
        <f t="shared" si="1"/>
        <v>12</v>
      </c>
      <c r="C27" s="4">
        <f t="shared" si="2"/>
        <v>1.38</v>
      </c>
      <c r="D27" s="4">
        <f t="shared" si="3"/>
        <v>149.90625</v>
      </c>
      <c r="E27" s="4">
        <f t="shared" si="4"/>
        <v>154.0625</v>
      </c>
      <c r="F27" s="4">
        <f t="shared" si="5"/>
        <v>4.15625</v>
      </c>
      <c r="G27" s="13">
        <f t="shared" si="6"/>
        <v>1</v>
      </c>
      <c r="H27" s="29">
        <f t="shared" si="7"/>
        <v>0</v>
      </c>
      <c r="J27" s="2">
        <v>-11.0</v>
      </c>
      <c r="K27" s="4">
        <f t="shared" si="8"/>
        <v>-33</v>
      </c>
      <c r="L27" s="4">
        <f t="shared" si="9"/>
        <v>2.28</v>
      </c>
      <c r="M27" s="4">
        <f>149+7/8+1/32</f>
        <v>149.90625</v>
      </c>
      <c r="N27" s="4">
        <f>154+1/8-1/32</f>
        <v>154.09375</v>
      </c>
      <c r="O27" s="4">
        <f t="shared" si="10"/>
        <v>4.1875</v>
      </c>
      <c r="P27" s="13">
        <f t="shared" si="11"/>
        <v>1.003752358</v>
      </c>
      <c r="Q27" s="29">
        <f t="shared" si="12"/>
        <v>0</v>
      </c>
      <c r="S27" s="2">
        <v>-11.0</v>
      </c>
      <c r="T27" s="4">
        <f t="shared" si="13"/>
        <v>-33</v>
      </c>
      <c r="U27" s="4">
        <f t="shared" si="14"/>
        <v>2.28</v>
      </c>
      <c r="V27" s="2">
        <v>149.75</v>
      </c>
      <c r="W27" s="4">
        <f t="shared" si="15"/>
        <v>154.25</v>
      </c>
      <c r="X27" s="4">
        <f t="shared" si="16"/>
        <v>4.5</v>
      </c>
      <c r="Y27" s="13">
        <f t="shared" si="17"/>
        <v>1</v>
      </c>
      <c r="Z27" s="29">
        <f t="shared" si="18"/>
        <v>0</v>
      </c>
      <c r="AB27" s="2">
        <v>-11.0</v>
      </c>
      <c r="AC27" s="4">
        <f t="shared" si="19"/>
        <v>-33</v>
      </c>
      <c r="AD27" s="4">
        <f t="shared" si="20"/>
        <v>2.46</v>
      </c>
      <c r="AE27" s="2">
        <v>149.75</v>
      </c>
      <c r="AF27" s="2">
        <v>154.25</v>
      </c>
      <c r="AG27" s="4">
        <f t="shared" si="21"/>
        <v>4.5</v>
      </c>
      <c r="AH27" s="13">
        <f t="shared" si="22"/>
        <v>1</v>
      </c>
      <c r="AI27" s="29">
        <f t="shared" si="23"/>
        <v>0</v>
      </c>
      <c r="AJ27" s="13"/>
      <c r="AK27" s="2">
        <v>-11.0</v>
      </c>
      <c r="AL27" s="4">
        <f t="shared" si="24"/>
        <v>-33</v>
      </c>
      <c r="AM27" s="4">
        <f t="shared" si="25"/>
        <v>2.46</v>
      </c>
      <c r="AN27" s="2">
        <v>149.75</v>
      </c>
      <c r="AO27" s="2">
        <v>154.25</v>
      </c>
      <c r="AP27" s="4">
        <f t="shared" si="26"/>
        <v>4.5</v>
      </c>
      <c r="AQ27" s="13">
        <f t="shared" si="27"/>
        <v>1</v>
      </c>
      <c r="AR27" s="29">
        <f t="shared" si="28"/>
        <v>0</v>
      </c>
      <c r="AS27" s="13"/>
      <c r="AT27" s="2">
        <v>-11.0</v>
      </c>
      <c r="AU27" s="4">
        <f t="shared" si="29"/>
        <v>-33</v>
      </c>
      <c r="AV27" s="4">
        <f t="shared" si="30"/>
        <v>2.46</v>
      </c>
      <c r="AW27" s="2">
        <v>149.75</v>
      </c>
      <c r="AX27" s="2">
        <v>154.25</v>
      </c>
      <c r="AY27" s="4">
        <f t="shared" si="31"/>
        <v>4.5</v>
      </c>
      <c r="AZ27" s="13">
        <f t="shared" si="32"/>
        <v>1</v>
      </c>
      <c r="BA27" s="29">
        <f t="shared" si="33"/>
        <v>0</v>
      </c>
      <c r="BB27" s="13"/>
      <c r="BC27" s="2">
        <v>-11.0</v>
      </c>
      <c r="BD27" s="4">
        <f t="shared" si="34"/>
        <v>-33</v>
      </c>
      <c r="BE27" s="4">
        <f t="shared" si="35"/>
        <v>2.46</v>
      </c>
      <c r="BF27" s="2">
        <v>149.75</v>
      </c>
      <c r="BG27" s="2">
        <v>154.25</v>
      </c>
      <c r="BH27" s="4">
        <f t="shared" si="36"/>
        <v>4.5</v>
      </c>
      <c r="BI27" s="13">
        <f t="shared" si="37"/>
        <v>1</v>
      </c>
      <c r="BJ27" s="29">
        <f t="shared" si="38"/>
        <v>0</v>
      </c>
      <c r="BK27" s="13"/>
      <c r="BL27" s="19">
        <v>-11.0</v>
      </c>
      <c r="BM27" s="4">
        <f t="shared" si="39"/>
        <v>-33</v>
      </c>
      <c r="BN27" s="4">
        <f t="shared" si="40"/>
        <v>2.46</v>
      </c>
      <c r="BO27" s="46">
        <v>149.75</v>
      </c>
      <c r="BP27" s="46">
        <v>154.25</v>
      </c>
      <c r="BQ27" s="27">
        <f t="shared" si="41"/>
        <v>4.5</v>
      </c>
      <c r="BR27" s="27">
        <f t="shared" si="42"/>
        <v>1</v>
      </c>
      <c r="BS27" s="29">
        <f t="shared" si="43"/>
        <v>0</v>
      </c>
      <c r="BT27" s="25"/>
      <c r="BU27" s="19">
        <v>-11.0</v>
      </c>
      <c r="BV27" s="4">
        <f t="shared" si="44"/>
        <v>-33</v>
      </c>
      <c r="BW27" s="4">
        <f t="shared" si="45"/>
        <v>2.46</v>
      </c>
      <c r="BX27" s="46">
        <v>149.75</v>
      </c>
      <c r="BY27" s="46">
        <v>154.25</v>
      </c>
      <c r="BZ27" s="27">
        <f t="shared" si="46"/>
        <v>4.5</v>
      </c>
      <c r="CA27" s="27">
        <f t="shared" si="47"/>
        <v>1</v>
      </c>
      <c r="CB27" s="29">
        <f t="shared" si="48"/>
        <v>0</v>
      </c>
      <c r="CC27" s="25"/>
      <c r="CD27" s="25"/>
    </row>
    <row r="28">
      <c r="A28" s="2">
        <v>5.0</v>
      </c>
      <c r="B28" s="4">
        <f t="shared" si="1"/>
        <v>15</v>
      </c>
      <c r="C28" s="4">
        <f t="shared" si="2"/>
        <v>1.32</v>
      </c>
      <c r="D28" s="4">
        <f t="shared" si="3"/>
        <v>149.90625</v>
      </c>
      <c r="E28" s="4">
        <f t="shared" si="4"/>
        <v>154.0625</v>
      </c>
      <c r="F28" s="4">
        <f t="shared" si="5"/>
        <v>4.15625</v>
      </c>
      <c r="G28" s="13">
        <f t="shared" si="6"/>
        <v>1</v>
      </c>
      <c r="H28" s="29">
        <f t="shared" si="7"/>
        <v>0</v>
      </c>
      <c r="J28" s="2">
        <v>-10.0</v>
      </c>
      <c r="K28" s="4">
        <f t="shared" si="8"/>
        <v>-30</v>
      </c>
      <c r="L28" s="4">
        <f t="shared" si="9"/>
        <v>2.22</v>
      </c>
      <c r="M28" s="4">
        <f t="shared" ref="M28:M30" si="50">150-1/16</f>
        <v>149.9375</v>
      </c>
      <c r="N28" s="4">
        <f>154+1/32</f>
        <v>154.03125</v>
      </c>
      <c r="O28" s="4">
        <f t="shared" si="10"/>
        <v>4.09375</v>
      </c>
      <c r="P28" s="13">
        <f t="shared" si="11"/>
        <v>0.9924527223</v>
      </c>
      <c r="Q28" s="29">
        <f t="shared" si="12"/>
        <v>0</v>
      </c>
      <c r="S28" s="2">
        <v>-10.0</v>
      </c>
      <c r="T28" s="4">
        <f t="shared" si="13"/>
        <v>-30</v>
      </c>
      <c r="U28" s="4">
        <f t="shared" si="14"/>
        <v>2.22</v>
      </c>
      <c r="V28" s="2">
        <v>149.75</v>
      </c>
      <c r="W28" s="4">
        <f t="shared" si="15"/>
        <v>154.25</v>
      </c>
      <c r="X28" s="4">
        <f t="shared" si="16"/>
        <v>4.5</v>
      </c>
      <c r="Y28" s="13">
        <f t="shared" si="17"/>
        <v>1</v>
      </c>
      <c r="Z28" s="29">
        <f t="shared" si="18"/>
        <v>0</v>
      </c>
      <c r="AB28" s="2">
        <v>-10.0</v>
      </c>
      <c r="AC28" s="4">
        <f t="shared" si="19"/>
        <v>-30</v>
      </c>
      <c r="AD28" s="4">
        <f t="shared" si="20"/>
        <v>2.4</v>
      </c>
      <c r="AE28" s="2">
        <v>149.75</v>
      </c>
      <c r="AF28" s="2">
        <v>154.25</v>
      </c>
      <c r="AG28" s="4">
        <f t="shared" si="21"/>
        <v>4.5</v>
      </c>
      <c r="AH28" s="13">
        <f t="shared" si="22"/>
        <v>1</v>
      </c>
      <c r="AI28" s="29">
        <f t="shared" si="23"/>
        <v>0</v>
      </c>
      <c r="AJ28" s="13"/>
      <c r="AK28" s="2">
        <v>-10.0</v>
      </c>
      <c r="AL28" s="4">
        <f t="shared" si="24"/>
        <v>-30</v>
      </c>
      <c r="AM28" s="4">
        <f t="shared" si="25"/>
        <v>2.4</v>
      </c>
      <c r="AN28" s="2">
        <v>149.75</v>
      </c>
      <c r="AO28" s="2">
        <v>154.25</v>
      </c>
      <c r="AP28" s="4">
        <f t="shared" si="26"/>
        <v>4.5</v>
      </c>
      <c r="AQ28" s="13">
        <f t="shared" si="27"/>
        <v>1</v>
      </c>
      <c r="AR28" s="29">
        <f t="shared" si="28"/>
        <v>0</v>
      </c>
      <c r="AS28" s="13"/>
      <c r="AT28" s="2">
        <v>-10.0</v>
      </c>
      <c r="AU28" s="4">
        <f t="shared" si="29"/>
        <v>-30</v>
      </c>
      <c r="AV28" s="4">
        <f t="shared" si="30"/>
        <v>2.4</v>
      </c>
      <c r="AW28" s="2">
        <v>149.75</v>
      </c>
      <c r="AX28" s="2">
        <v>154.25</v>
      </c>
      <c r="AY28" s="4">
        <f t="shared" si="31"/>
        <v>4.5</v>
      </c>
      <c r="AZ28" s="13">
        <f t="shared" si="32"/>
        <v>1</v>
      </c>
      <c r="BA28" s="29">
        <f t="shared" si="33"/>
        <v>0</v>
      </c>
      <c r="BB28" s="13"/>
      <c r="BC28" s="2">
        <v>-10.0</v>
      </c>
      <c r="BD28" s="4">
        <f t="shared" si="34"/>
        <v>-30</v>
      </c>
      <c r="BE28" s="4">
        <f t="shared" si="35"/>
        <v>2.4</v>
      </c>
      <c r="BF28" s="2">
        <v>149.75</v>
      </c>
      <c r="BG28" s="2">
        <v>154.25</v>
      </c>
      <c r="BH28" s="4">
        <f t="shared" si="36"/>
        <v>4.5</v>
      </c>
      <c r="BI28" s="13">
        <f t="shared" si="37"/>
        <v>1</v>
      </c>
      <c r="BJ28" s="29">
        <f t="shared" si="38"/>
        <v>0</v>
      </c>
      <c r="BK28" s="13"/>
      <c r="BL28" s="19">
        <v>-10.0</v>
      </c>
      <c r="BM28" s="4">
        <f t="shared" si="39"/>
        <v>-30</v>
      </c>
      <c r="BN28" s="4">
        <f t="shared" si="40"/>
        <v>2.4</v>
      </c>
      <c r="BO28" s="46">
        <v>149.75</v>
      </c>
      <c r="BP28" s="46">
        <v>154.25</v>
      </c>
      <c r="BQ28" s="27">
        <f t="shared" si="41"/>
        <v>4.5</v>
      </c>
      <c r="BR28" s="27">
        <f t="shared" si="42"/>
        <v>1</v>
      </c>
      <c r="BS28" s="29">
        <f t="shared" si="43"/>
        <v>0</v>
      </c>
      <c r="BT28" s="25"/>
      <c r="BU28" s="19">
        <v>-10.0</v>
      </c>
      <c r="BV28" s="4">
        <f t="shared" si="44"/>
        <v>-30</v>
      </c>
      <c r="BW28" s="4">
        <f t="shared" si="45"/>
        <v>2.4</v>
      </c>
      <c r="BX28" s="46">
        <v>149.75</v>
      </c>
      <c r="BY28" s="46">
        <v>154.25</v>
      </c>
      <c r="BZ28" s="27">
        <f t="shared" si="46"/>
        <v>4.5</v>
      </c>
      <c r="CA28" s="27">
        <f t="shared" si="47"/>
        <v>1</v>
      </c>
      <c r="CB28" s="29">
        <f t="shared" si="48"/>
        <v>0</v>
      </c>
      <c r="CC28" s="25"/>
      <c r="CD28" s="25"/>
    </row>
    <row r="29">
      <c r="A29" s="2">
        <v>6.0</v>
      </c>
      <c r="B29" s="4">
        <f t="shared" si="1"/>
        <v>18</v>
      </c>
      <c r="C29" s="4">
        <f t="shared" si="2"/>
        <v>1.26</v>
      </c>
      <c r="D29" s="4">
        <f t="shared" ref="D29:D36" si="51">150-1/16</f>
        <v>149.9375</v>
      </c>
      <c r="E29" s="2">
        <v>154.0625</v>
      </c>
      <c r="F29" s="4">
        <f t="shared" si="5"/>
        <v>4.125</v>
      </c>
      <c r="G29" s="13">
        <f t="shared" si="6"/>
        <v>0.9962335083</v>
      </c>
      <c r="H29" s="29">
        <f t="shared" si="7"/>
        <v>0</v>
      </c>
      <c r="J29" s="2">
        <v>-9.0</v>
      </c>
      <c r="K29" s="4">
        <f t="shared" si="8"/>
        <v>-27</v>
      </c>
      <c r="L29" s="4">
        <f t="shared" si="9"/>
        <v>2.16</v>
      </c>
      <c r="M29" s="4">
        <f t="shared" si="50"/>
        <v>149.9375</v>
      </c>
      <c r="N29" s="4">
        <f t="shared" ref="N29:N48" si="52">154+1/16</f>
        <v>154.0625</v>
      </c>
      <c r="O29" s="4">
        <f t="shared" si="10"/>
        <v>4.125</v>
      </c>
      <c r="P29" s="13">
        <f t="shared" si="11"/>
        <v>0.9962335083</v>
      </c>
      <c r="Q29" s="29">
        <f t="shared" si="12"/>
        <v>0</v>
      </c>
      <c r="S29" s="2">
        <v>-9.0</v>
      </c>
      <c r="T29" s="4">
        <f t="shared" si="13"/>
        <v>-27</v>
      </c>
      <c r="U29" s="4">
        <f t="shared" si="14"/>
        <v>2.16</v>
      </c>
      <c r="V29" s="2">
        <v>149.75</v>
      </c>
      <c r="W29" s="4">
        <f t="shared" si="15"/>
        <v>154.25</v>
      </c>
      <c r="X29" s="4">
        <f t="shared" si="16"/>
        <v>4.5</v>
      </c>
      <c r="Y29" s="13">
        <f t="shared" si="17"/>
        <v>1</v>
      </c>
      <c r="Z29" s="29">
        <f t="shared" si="18"/>
        <v>0</v>
      </c>
      <c r="AB29" s="2">
        <v>-9.0</v>
      </c>
      <c r="AC29" s="4">
        <f t="shared" si="19"/>
        <v>-27</v>
      </c>
      <c r="AD29" s="4">
        <f t="shared" si="20"/>
        <v>2.34</v>
      </c>
      <c r="AE29" s="2">
        <v>149.75</v>
      </c>
      <c r="AF29" s="2">
        <v>154.25</v>
      </c>
      <c r="AG29" s="4">
        <f t="shared" si="21"/>
        <v>4.5</v>
      </c>
      <c r="AH29" s="13">
        <f t="shared" si="22"/>
        <v>1</v>
      </c>
      <c r="AI29" s="29">
        <f t="shared" si="23"/>
        <v>0</v>
      </c>
      <c r="AJ29" s="13"/>
      <c r="AK29" s="2">
        <v>-9.0</v>
      </c>
      <c r="AL29" s="4">
        <f t="shared" si="24"/>
        <v>-27</v>
      </c>
      <c r="AM29" s="4">
        <f t="shared" si="25"/>
        <v>2.34</v>
      </c>
      <c r="AN29" s="2">
        <v>149.75</v>
      </c>
      <c r="AO29" s="2">
        <v>154.25</v>
      </c>
      <c r="AP29" s="4">
        <f t="shared" si="26"/>
        <v>4.5</v>
      </c>
      <c r="AQ29" s="13">
        <f t="shared" si="27"/>
        <v>1</v>
      </c>
      <c r="AR29" s="29">
        <f t="shared" si="28"/>
        <v>0</v>
      </c>
      <c r="AS29" s="13"/>
      <c r="AT29" s="2">
        <v>-9.0</v>
      </c>
      <c r="AU29" s="4">
        <f t="shared" si="29"/>
        <v>-27</v>
      </c>
      <c r="AV29" s="4">
        <f t="shared" si="30"/>
        <v>2.34</v>
      </c>
      <c r="AW29" s="2">
        <v>149.75</v>
      </c>
      <c r="AX29" s="2">
        <v>154.25</v>
      </c>
      <c r="AY29" s="4">
        <f t="shared" si="31"/>
        <v>4.5</v>
      </c>
      <c r="AZ29" s="13">
        <f t="shared" si="32"/>
        <v>1</v>
      </c>
      <c r="BA29" s="29">
        <f t="shared" si="33"/>
        <v>0</v>
      </c>
      <c r="BB29" s="13"/>
      <c r="BC29" s="2">
        <v>-9.0</v>
      </c>
      <c r="BD29" s="4">
        <f t="shared" si="34"/>
        <v>-27</v>
      </c>
      <c r="BE29" s="4">
        <f t="shared" si="35"/>
        <v>2.34</v>
      </c>
      <c r="BF29" s="2">
        <v>149.75</v>
      </c>
      <c r="BG29" s="2">
        <v>154.25</v>
      </c>
      <c r="BH29" s="4">
        <f t="shared" si="36"/>
        <v>4.5</v>
      </c>
      <c r="BI29" s="13">
        <f t="shared" si="37"/>
        <v>1</v>
      </c>
      <c r="BJ29" s="29">
        <f t="shared" si="38"/>
        <v>0</v>
      </c>
      <c r="BK29" s="13"/>
      <c r="BL29" s="19">
        <v>-9.0</v>
      </c>
      <c r="BM29" s="4">
        <f t="shared" si="39"/>
        <v>-27</v>
      </c>
      <c r="BN29" s="4">
        <f t="shared" si="40"/>
        <v>2.34</v>
      </c>
      <c r="BO29" s="46">
        <v>149.75</v>
      </c>
      <c r="BP29" s="46">
        <v>154.25</v>
      </c>
      <c r="BQ29" s="27">
        <f t="shared" si="41"/>
        <v>4.5</v>
      </c>
      <c r="BR29" s="27">
        <f t="shared" si="42"/>
        <v>1</v>
      </c>
      <c r="BS29" s="29">
        <f t="shared" si="43"/>
        <v>0</v>
      </c>
      <c r="BT29" s="25"/>
      <c r="BU29" s="19">
        <v>-9.0</v>
      </c>
      <c r="BV29" s="4">
        <f t="shared" si="44"/>
        <v>-27</v>
      </c>
      <c r="BW29" s="4">
        <f t="shared" si="45"/>
        <v>2.34</v>
      </c>
      <c r="BX29" s="46">
        <v>149.75</v>
      </c>
      <c r="BY29" s="46">
        <v>154.25</v>
      </c>
      <c r="BZ29" s="27">
        <f t="shared" si="46"/>
        <v>4.5</v>
      </c>
      <c r="CA29" s="27">
        <f t="shared" si="47"/>
        <v>1</v>
      </c>
      <c r="CB29" s="29">
        <f t="shared" si="48"/>
        <v>0</v>
      </c>
      <c r="CC29" s="25"/>
      <c r="CD29" s="25"/>
    </row>
    <row r="30">
      <c r="A30" s="2">
        <v>7.0</v>
      </c>
      <c r="B30" s="4">
        <f t="shared" si="1"/>
        <v>21</v>
      </c>
      <c r="C30" s="4">
        <f t="shared" si="2"/>
        <v>1.2</v>
      </c>
      <c r="D30" s="4">
        <f t="shared" si="51"/>
        <v>149.9375</v>
      </c>
      <c r="E30" s="2">
        <v>154.0625</v>
      </c>
      <c r="F30" s="4">
        <f t="shared" si="5"/>
        <v>4.125</v>
      </c>
      <c r="G30" s="13">
        <f t="shared" si="6"/>
        <v>0.9962335083</v>
      </c>
      <c r="H30" s="29">
        <f t="shared" si="7"/>
        <v>0</v>
      </c>
      <c r="J30" s="2">
        <v>-8.0</v>
      </c>
      <c r="K30" s="4">
        <f t="shared" si="8"/>
        <v>-24</v>
      </c>
      <c r="L30" s="4">
        <f t="shared" si="9"/>
        <v>2.1</v>
      </c>
      <c r="M30" s="4">
        <f t="shared" si="50"/>
        <v>149.9375</v>
      </c>
      <c r="N30" s="4">
        <f t="shared" si="52"/>
        <v>154.0625</v>
      </c>
      <c r="O30" s="4">
        <f t="shared" si="10"/>
        <v>4.125</v>
      </c>
      <c r="P30" s="13">
        <f t="shared" si="11"/>
        <v>0.9962335083</v>
      </c>
      <c r="Q30" s="29">
        <f t="shared" si="12"/>
        <v>0</v>
      </c>
      <c r="S30" s="2">
        <v>-8.0</v>
      </c>
      <c r="T30" s="4">
        <f t="shared" si="13"/>
        <v>-24</v>
      </c>
      <c r="U30" s="4">
        <f t="shared" si="14"/>
        <v>2.1</v>
      </c>
      <c r="V30" s="2">
        <v>149.75</v>
      </c>
      <c r="W30" s="4">
        <f t="shared" si="15"/>
        <v>154.25</v>
      </c>
      <c r="X30" s="4">
        <f t="shared" si="16"/>
        <v>4.5</v>
      </c>
      <c r="Y30" s="13">
        <f t="shared" si="17"/>
        <v>1</v>
      </c>
      <c r="Z30" s="29">
        <f t="shared" si="18"/>
        <v>0</v>
      </c>
      <c r="AB30" s="2">
        <v>-8.0</v>
      </c>
      <c r="AC30" s="4">
        <f t="shared" si="19"/>
        <v>-24</v>
      </c>
      <c r="AD30" s="4">
        <f t="shared" si="20"/>
        <v>2.28</v>
      </c>
      <c r="AE30" s="2">
        <v>149.75</v>
      </c>
      <c r="AF30" s="2">
        <v>154.25</v>
      </c>
      <c r="AG30" s="4">
        <f t="shared" si="21"/>
        <v>4.5</v>
      </c>
      <c r="AH30" s="13">
        <f t="shared" si="22"/>
        <v>1</v>
      </c>
      <c r="AI30" s="29">
        <f t="shared" si="23"/>
        <v>0</v>
      </c>
      <c r="AJ30" s="13"/>
      <c r="AK30" s="2">
        <v>-8.0</v>
      </c>
      <c r="AL30" s="4">
        <f t="shared" si="24"/>
        <v>-24</v>
      </c>
      <c r="AM30" s="4">
        <f t="shared" si="25"/>
        <v>2.28</v>
      </c>
      <c r="AN30" s="2">
        <v>149.75</v>
      </c>
      <c r="AO30" s="2">
        <v>154.25</v>
      </c>
      <c r="AP30" s="4">
        <f t="shared" si="26"/>
        <v>4.5</v>
      </c>
      <c r="AQ30" s="13">
        <f t="shared" si="27"/>
        <v>1</v>
      </c>
      <c r="AR30" s="29">
        <f t="shared" si="28"/>
        <v>0</v>
      </c>
      <c r="AS30" s="13"/>
      <c r="AT30" s="2">
        <v>-8.0</v>
      </c>
      <c r="AU30" s="4">
        <f t="shared" si="29"/>
        <v>-24</v>
      </c>
      <c r="AV30" s="4">
        <f t="shared" si="30"/>
        <v>2.28</v>
      </c>
      <c r="AW30" s="2">
        <v>149.75</v>
      </c>
      <c r="AX30" s="2">
        <v>154.25</v>
      </c>
      <c r="AY30" s="4">
        <f t="shared" si="31"/>
        <v>4.5</v>
      </c>
      <c r="AZ30" s="13">
        <f t="shared" si="32"/>
        <v>1</v>
      </c>
      <c r="BA30" s="29">
        <f t="shared" si="33"/>
        <v>0</v>
      </c>
      <c r="BB30" s="13"/>
      <c r="BC30" s="2">
        <v>-8.0</v>
      </c>
      <c r="BD30" s="4">
        <f t="shared" si="34"/>
        <v>-24</v>
      </c>
      <c r="BE30" s="4">
        <f t="shared" si="35"/>
        <v>2.28</v>
      </c>
      <c r="BF30" s="2">
        <v>149.75</v>
      </c>
      <c r="BG30" s="2">
        <v>154.25</v>
      </c>
      <c r="BH30" s="4">
        <f t="shared" si="36"/>
        <v>4.5</v>
      </c>
      <c r="BI30" s="13">
        <f t="shared" si="37"/>
        <v>1</v>
      </c>
      <c r="BJ30" s="29">
        <f t="shared" si="38"/>
        <v>0</v>
      </c>
      <c r="BK30" s="13"/>
      <c r="BL30" s="19">
        <v>-8.0</v>
      </c>
      <c r="BM30" s="4">
        <f t="shared" si="39"/>
        <v>-24</v>
      </c>
      <c r="BN30" s="4">
        <f t="shared" si="40"/>
        <v>2.28</v>
      </c>
      <c r="BO30" s="46">
        <v>149.75</v>
      </c>
      <c r="BP30" s="46">
        <v>154.25</v>
      </c>
      <c r="BQ30" s="27">
        <f t="shared" si="41"/>
        <v>4.5</v>
      </c>
      <c r="BR30" s="27">
        <f t="shared" si="42"/>
        <v>1</v>
      </c>
      <c r="BS30" s="29">
        <f t="shared" si="43"/>
        <v>0</v>
      </c>
      <c r="BT30" s="25"/>
      <c r="BU30" s="19">
        <v>-8.0</v>
      </c>
      <c r="BV30" s="4">
        <f t="shared" si="44"/>
        <v>-24</v>
      </c>
      <c r="BW30" s="4">
        <f t="shared" si="45"/>
        <v>2.28</v>
      </c>
      <c r="BX30" s="46">
        <v>149.75</v>
      </c>
      <c r="BY30" s="46">
        <v>154.25</v>
      </c>
      <c r="BZ30" s="27">
        <f t="shared" si="46"/>
        <v>4.5</v>
      </c>
      <c r="CA30" s="27">
        <f t="shared" si="47"/>
        <v>1</v>
      </c>
      <c r="CB30" s="29">
        <f t="shared" si="48"/>
        <v>0</v>
      </c>
      <c r="CC30" s="25"/>
      <c r="CD30" s="25"/>
    </row>
    <row r="31">
      <c r="A31" s="2">
        <v>8.0</v>
      </c>
      <c r="B31" s="4">
        <f t="shared" si="1"/>
        <v>24</v>
      </c>
      <c r="C31" s="4">
        <f t="shared" si="2"/>
        <v>1.14</v>
      </c>
      <c r="D31" s="4">
        <f t="shared" si="51"/>
        <v>149.9375</v>
      </c>
      <c r="E31" s="2">
        <v>154.0625</v>
      </c>
      <c r="F31" s="4">
        <f t="shared" si="5"/>
        <v>4.125</v>
      </c>
      <c r="G31" s="13">
        <f t="shared" si="6"/>
        <v>0.9962335083</v>
      </c>
      <c r="H31" s="29">
        <f t="shared" si="7"/>
        <v>0</v>
      </c>
      <c r="J31" s="2">
        <v>-7.0</v>
      </c>
      <c r="K31" s="4">
        <f t="shared" si="8"/>
        <v>-21</v>
      </c>
      <c r="L31" s="4">
        <f t="shared" si="9"/>
        <v>2.04</v>
      </c>
      <c r="M31" s="4">
        <f t="shared" ref="M31:M39" si="53">149+7/8+1/32</f>
        <v>149.90625</v>
      </c>
      <c r="N31" s="4">
        <f t="shared" si="52"/>
        <v>154.0625</v>
      </c>
      <c r="O31" s="4">
        <f t="shared" si="10"/>
        <v>4.15625</v>
      </c>
      <c r="P31" s="13">
        <f t="shared" si="11"/>
        <v>1</v>
      </c>
      <c r="Q31" s="29">
        <f t="shared" si="12"/>
        <v>0</v>
      </c>
      <c r="S31" s="2">
        <v>-7.0</v>
      </c>
      <c r="T31" s="4">
        <f t="shared" si="13"/>
        <v>-21</v>
      </c>
      <c r="U31" s="4">
        <f t="shared" si="14"/>
        <v>2.04</v>
      </c>
      <c r="V31" s="2">
        <v>149.75</v>
      </c>
      <c r="W31" s="4">
        <f t="shared" si="15"/>
        <v>154.25</v>
      </c>
      <c r="X31" s="4">
        <f t="shared" si="16"/>
        <v>4.5</v>
      </c>
      <c r="Y31" s="13">
        <f t="shared" si="17"/>
        <v>1</v>
      </c>
      <c r="Z31" s="29">
        <f t="shared" si="18"/>
        <v>0</v>
      </c>
      <c r="AB31" s="2">
        <v>-7.0</v>
      </c>
      <c r="AC31" s="4">
        <f t="shared" si="19"/>
        <v>-21</v>
      </c>
      <c r="AD31" s="4">
        <f t="shared" si="20"/>
        <v>2.22</v>
      </c>
      <c r="AE31" s="2">
        <v>149.75</v>
      </c>
      <c r="AF31" s="2">
        <v>154.25</v>
      </c>
      <c r="AG31" s="4">
        <f t="shared" si="21"/>
        <v>4.5</v>
      </c>
      <c r="AH31" s="13">
        <f t="shared" si="22"/>
        <v>1</v>
      </c>
      <c r="AI31" s="29">
        <f t="shared" si="23"/>
        <v>0</v>
      </c>
      <c r="AJ31" s="13"/>
      <c r="AK31" s="2">
        <v>-7.0</v>
      </c>
      <c r="AL31" s="4">
        <f t="shared" si="24"/>
        <v>-21</v>
      </c>
      <c r="AM31" s="4">
        <f t="shared" si="25"/>
        <v>2.22</v>
      </c>
      <c r="AN31" s="2">
        <v>149.75</v>
      </c>
      <c r="AO31" s="2">
        <v>154.25</v>
      </c>
      <c r="AP31" s="4">
        <f t="shared" si="26"/>
        <v>4.5</v>
      </c>
      <c r="AQ31" s="13">
        <f t="shared" si="27"/>
        <v>1</v>
      </c>
      <c r="AR31" s="29">
        <f t="shared" si="28"/>
        <v>0</v>
      </c>
      <c r="AS31" s="13"/>
      <c r="AT31" s="2">
        <v>-7.0</v>
      </c>
      <c r="AU31" s="4">
        <f t="shared" si="29"/>
        <v>-21</v>
      </c>
      <c r="AV31" s="4">
        <f t="shared" si="30"/>
        <v>2.22</v>
      </c>
      <c r="AW31" s="2">
        <v>149.75</v>
      </c>
      <c r="AX31" s="2">
        <v>154.25</v>
      </c>
      <c r="AY31" s="4">
        <f t="shared" si="31"/>
        <v>4.5</v>
      </c>
      <c r="AZ31" s="13">
        <f t="shared" si="32"/>
        <v>1</v>
      </c>
      <c r="BA31" s="29">
        <f t="shared" si="33"/>
        <v>0</v>
      </c>
      <c r="BB31" s="13"/>
      <c r="BC31" s="2">
        <v>-7.0</v>
      </c>
      <c r="BD31" s="4">
        <f t="shared" si="34"/>
        <v>-21</v>
      </c>
      <c r="BE31" s="4">
        <f t="shared" si="35"/>
        <v>2.22</v>
      </c>
      <c r="BF31" s="2">
        <v>149.75</v>
      </c>
      <c r="BG31" s="2">
        <v>154.25</v>
      </c>
      <c r="BH31" s="4">
        <f t="shared" si="36"/>
        <v>4.5</v>
      </c>
      <c r="BI31" s="13">
        <f t="shared" si="37"/>
        <v>1</v>
      </c>
      <c r="BJ31" s="29">
        <f t="shared" si="38"/>
        <v>0</v>
      </c>
      <c r="BK31" s="13"/>
      <c r="BL31" s="19">
        <v>-7.0</v>
      </c>
      <c r="BM31" s="4">
        <f t="shared" si="39"/>
        <v>-21</v>
      </c>
      <c r="BN31" s="4">
        <f t="shared" si="40"/>
        <v>2.22</v>
      </c>
      <c r="BO31" s="46">
        <v>149.75</v>
      </c>
      <c r="BP31" s="46">
        <v>154.25</v>
      </c>
      <c r="BQ31" s="27">
        <f t="shared" si="41"/>
        <v>4.5</v>
      </c>
      <c r="BR31" s="27">
        <f t="shared" si="42"/>
        <v>1</v>
      </c>
      <c r="BS31" s="29">
        <f t="shared" si="43"/>
        <v>0</v>
      </c>
      <c r="BT31" s="25"/>
      <c r="BU31" s="19">
        <v>-7.0</v>
      </c>
      <c r="BV31" s="4">
        <f t="shared" si="44"/>
        <v>-21</v>
      </c>
      <c r="BW31" s="4">
        <f t="shared" si="45"/>
        <v>2.22</v>
      </c>
      <c r="BX31" s="46">
        <v>149.75</v>
      </c>
      <c r="BY31" s="46">
        <v>154.25</v>
      </c>
      <c r="BZ31" s="27">
        <f t="shared" si="46"/>
        <v>4.5</v>
      </c>
      <c r="CA31" s="27">
        <f t="shared" si="47"/>
        <v>1</v>
      </c>
      <c r="CB31" s="29">
        <f t="shared" si="48"/>
        <v>0</v>
      </c>
      <c r="CC31" s="25"/>
      <c r="CD31" s="25"/>
    </row>
    <row r="32">
      <c r="A32" s="2">
        <v>9.0</v>
      </c>
      <c r="B32" s="4">
        <f t="shared" si="1"/>
        <v>27</v>
      </c>
      <c r="C32" s="4">
        <f t="shared" si="2"/>
        <v>1.08</v>
      </c>
      <c r="D32" s="4">
        <f t="shared" si="51"/>
        <v>149.9375</v>
      </c>
      <c r="E32" s="2">
        <v>154.0625</v>
      </c>
      <c r="F32" s="4">
        <f t="shared" si="5"/>
        <v>4.125</v>
      </c>
      <c r="G32" s="13">
        <f t="shared" si="6"/>
        <v>0.9962335083</v>
      </c>
      <c r="H32" s="29">
        <f t="shared" si="7"/>
        <v>0</v>
      </c>
      <c r="J32" s="2">
        <v>-6.0</v>
      </c>
      <c r="K32" s="4">
        <f t="shared" si="8"/>
        <v>-18</v>
      </c>
      <c r="L32" s="4">
        <f t="shared" si="9"/>
        <v>1.98</v>
      </c>
      <c r="M32" s="4">
        <f t="shared" si="53"/>
        <v>149.90625</v>
      </c>
      <c r="N32" s="4">
        <f t="shared" si="52"/>
        <v>154.0625</v>
      </c>
      <c r="O32" s="4">
        <f t="shared" si="10"/>
        <v>4.15625</v>
      </c>
      <c r="P32" s="13">
        <f t="shared" si="11"/>
        <v>1</v>
      </c>
      <c r="Q32" s="29">
        <f t="shared" si="12"/>
        <v>0</v>
      </c>
      <c r="S32" s="2">
        <v>-6.0</v>
      </c>
      <c r="T32" s="4">
        <f t="shared" si="13"/>
        <v>-18</v>
      </c>
      <c r="U32" s="4">
        <f t="shared" si="14"/>
        <v>1.98</v>
      </c>
      <c r="V32" s="2">
        <v>149.75</v>
      </c>
      <c r="W32" s="4">
        <f t="shared" si="15"/>
        <v>154.25</v>
      </c>
      <c r="X32" s="4">
        <f t="shared" si="16"/>
        <v>4.5</v>
      </c>
      <c r="Y32" s="13">
        <f t="shared" si="17"/>
        <v>1</v>
      </c>
      <c r="Z32" s="29">
        <f t="shared" si="18"/>
        <v>0</v>
      </c>
      <c r="AB32" s="2">
        <v>-6.0</v>
      </c>
      <c r="AC32" s="4">
        <f t="shared" si="19"/>
        <v>-18</v>
      </c>
      <c r="AD32" s="4">
        <f t="shared" si="20"/>
        <v>2.16</v>
      </c>
      <c r="AE32" s="2">
        <v>149.75</v>
      </c>
      <c r="AF32" s="2">
        <v>154.25</v>
      </c>
      <c r="AG32" s="4">
        <f t="shared" si="21"/>
        <v>4.5</v>
      </c>
      <c r="AH32" s="13">
        <f t="shared" si="22"/>
        <v>1</v>
      </c>
      <c r="AI32" s="29">
        <f t="shared" si="23"/>
        <v>0</v>
      </c>
      <c r="AJ32" s="13"/>
      <c r="AK32" s="2">
        <v>-6.0</v>
      </c>
      <c r="AL32" s="4">
        <f t="shared" si="24"/>
        <v>-18</v>
      </c>
      <c r="AM32" s="4">
        <f t="shared" si="25"/>
        <v>2.16</v>
      </c>
      <c r="AN32" s="2">
        <v>149.75</v>
      </c>
      <c r="AO32" s="2">
        <v>154.25</v>
      </c>
      <c r="AP32" s="4">
        <f t="shared" si="26"/>
        <v>4.5</v>
      </c>
      <c r="AQ32" s="13">
        <f t="shared" si="27"/>
        <v>1</v>
      </c>
      <c r="AR32" s="29">
        <f t="shared" si="28"/>
        <v>0</v>
      </c>
      <c r="AS32" s="13"/>
      <c r="AT32" s="2">
        <v>-6.0</v>
      </c>
      <c r="AU32" s="4">
        <f t="shared" si="29"/>
        <v>-18</v>
      </c>
      <c r="AV32" s="4">
        <f t="shared" si="30"/>
        <v>2.16</v>
      </c>
      <c r="AW32" s="2">
        <v>149.75</v>
      </c>
      <c r="AX32" s="2">
        <v>154.25</v>
      </c>
      <c r="AY32" s="4">
        <f t="shared" si="31"/>
        <v>4.5</v>
      </c>
      <c r="AZ32" s="13">
        <f t="shared" si="32"/>
        <v>1</v>
      </c>
      <c r="BA32" s="29">
        <f t="shared" si="33"/>
        <v>0</v>
      </c>
      <c r="BB32" s="13"/>
      <c r="BC32" s="2">
        <v>-6.0</v>
      </c>
      <c r="BD32" s="4">
        <f t="shared" si="34"/>
        <v>-18</v>
      </c>
      <c r="BE32" s="4">
        <f t="shared" si="35"/>
        <v>2.16</v>
      </c>
      <c r="BF32" s="2">
        <v>149.75</v>
      </c>
      <c r="BG32" s="2">
        <v>154.25</v>
      </c>
      <c r="BH32" s="4">
        <f t="shared" si="36"/>
        <v>4.5</v>
      </c>
      <c r="BI32" s="13">
        <f t="shared" si="37"/>
        <v>1</v>
      </c>
      <c r="BJ32" s="29">
        <f t="shared" si="38"/>
        <v>0</v>
      </c>
      <c r="BK32" s="13"/>
      <c r="BL32" s="19">
        <v>-6.0</v>
      </c>
      <c r="BM32" s="4">
        <f t="shared" si="39"/>
        <v>-18</v>
      </c>
      <c r="BN32" s="4">
        <f t="shared" si="40"/>
        <v>2.16</v>
      </c>
      <c r="BO32" s="46">
        <v>149.75</v>
      </c>
      <c r="BP32" s="46">
        <v>154.25</v>
      </c>
      <c r="BQ32" s="27">
        <f t="shared" si="41"/>
        <v>4.5</v>
      </c>
      <c r="BR32" s="27">
        <f t="shared" si="42"/>
        <v>1</v>
      </c>
      <c r="BS32" s="29">
        <f t="shared" si="43"/>
        <v>0</v>
      </c>
      <c r="BT32" s="25"/>
      <c r="BU32" s="19">
        <v>-6.0</v>
      </c>
      <c r="BV32" s="4">
        <f t="shared" si="44"/>
        <v>-18</v>
      </c>
      <c r="BW32" s="4">
        <f t="shared" si="45"/>
        <v>2.16</v>
      </c>
      <c r="BX32" s="46">
        <v>149.75</v>
      </c>
      <c r="BY32" s="46">
        <v>154.25</v>
      </c>
      <c r="BZ32" s="27">
        <f t="shared" si="46"/>
        <v>4.5</v>
      </c>
      <c r="CA32" s="27">
        <f t="shared" si="47"/>
        <v>1</v>
      </c>
      <c r="CB32" s="29">
        <f t="shared" si="48"/>
        <v>0</v>
      </c>
      <c r="CC32" s="25"/>
      <c r="CD32" s="25"/>
    </row>
    <row r="33">
      <c r="A33" s="2">
        <v>10.0</v>
      </c>
      <c r="B33" s="4">
        <f t="shared" si="1"/>
        <v>30</v>
      </c>
      <c r="C33" s="4">
        <f t="shared" si="2"/>
        <v>1.02</v>
      </c>
      <c r="D33" s="4">
        <f t="shared" si="51"/>
        <v>149.9375</v>
      </c>
      <c r="E33" s="2">
        <v>154.0625</v>
      </c>
      <c r="F33" s="4">
        <f t="shared" si="5"/>
        <v>4.125</v>
      </c>
      <c r="G33" s="13">
        <f t="shared" si="6"/>
        <v>0.9962335083</v>
      </c>
      <c r="H33" s="29">
        <f t="shared" si="7"/>
        <v>0</v>
      </c>
      <c r="J33" s="2">
        <v>-5.0</v>
      </c>
      <c r="K33" s="4">
        <f t="shared" si="8"/>
        <v>-15</v>
      </c>
      <c r="L33" s="4">
        <f t="shared" si="9"/>
        <v>1.92</v>
      </c>
      <c r="M33" s="4">
        <f t="shared" si="53"/>
        <v>149.90625</v>
      </c>
      <c r="N33" s="4">
        <f t="shared" si="52"/>
        <v>154.0625</v>
      </c>
      <c r="O33" s="4">
        <f t="shared" si="10"/>
        <v>4.15625</v>
      </c>
      <c r="P33" s="13">
        <f t="shared" si="11"/>
        <v>1</v>
      </c>
      <c r="Q33" s="29">
        <f t="shared" si="12"/>
        <v>0</v>
      </c>
      <c r="S33" s="2">
        <v>-5.0</v>
      </c>
      <c r="T33" s="4">
        <f t="shared" si="13"/>
        <v>-15</v>
      </c>
      <c r="U33" s="4">
        <f t="shared" si="14"/>
        <v>1.92</v>
      </c>
      <c r="V33" s="2">
        <v>149.75</v>
      </c>
      <c r="W33" s="4">
        <f t="shared" si="15"/>
        <v>154.25</v>
      </c>
      <c r="X33" s="4">
        <f t="shared" si="16"/>
        <v>4.5</v>
      </c>
      <c r="Y33" s="13">
        <f t="shared" si="17"/>
        <v>1</v>
      </c>
      <c r="Z33" s="29">
        <f t="shared" si="18"/>
        <v>0</v>
      </c>
      <c r="AB33" s="2">
        <v>-5.0</v>
      </c>
      <c r="AC33" s="4">
        <f t="shared" si="19"/>
        <v>-15</v>
      </c>
      <c r="AD33" s="4">
        <f t="shared" si="20"/>
        <v>2.1</v>
      </c>
      <c r="AE33" s="2">
        <v>149.75</v>
      </c>
      <c r="AF33" s="2">
        <v>154.25</v>
      </c>
      <c r="AG33" s="4">
        <f t="shared" si="21"/>
        <v>4.5</v>
      </c>
      <c r="AH33" s="13">
        <f t="shared" si="22"/>
        <v>1</v>
      </c>
      <c r="AI33" s="29">
        <f t="shared" si="23"/>
        <v>0</v>
      </c>
      <c r="AJ33" s="13"/>
      <c r="AK33" s="2">
        <v>-5.0</v>
      </c>
      <c r="AL33" s="4">
        <f t="shared" si="24"/>
        <v>-15</v>
      </c>
      <c r="AM33" s="4">
        <f t="shared" si="25"/>
        <v>2.1</v>
      </c>
      <c r="AN33" s="2">
        <v>149.75</v>
      </c>
      <c r="AO33" s="2">
        <v>154.25</v>
      </c>
      <c r="AP33" s="4">
        <f t="shared" si="26"/>
        <v>4.5</v>
      </c>
      <c r="AQ33" s="13">
        <f t="shared" si="27"/>
        <v>1</v>
      </c>
      <c r="AR33" s="29">
        <f t="shared" si="28"/>
        <v>0</v>
      </c>
      <c r="AS33" s="13"/>
      <c r="AT33" s="2">
        <v>-5.0</v>
      </c>
      <c r="AU33" s="4">
        <f t="shared" si="29"/>
        <v>-15</v>
      </c>
      <c r="AV33" s="4">
        <f t="shared" si="30"/>
        <v>2.1</v>
      </c>
      <c r="AW33" s="2">
        <v>149.75</v>
      </c>
      <c r="AX33" s="2">
        <v>154.25</v>
      </c>
      <c r="AY33" s="4">
        <f t="shared" si="31"/>
        <v>4.5</v>
      </c>
      <c r="AZ33" s="13">
        <f t="shared" si="32"/>
        <v>1</v>
      </c>
      <c r="BA33" s="29">
        <f t="shared" si="33"/>
        <v>0</v>
      </c>
      <c r="BB33" s="13"/>
      <c r="BC33" s="2">
        <v>-5.0</v>
      </c>
      <c r="BD33" s="4">
        <f t="shared" si="34"/>
        <v>-15</v>
      </c>
      <c r="BE33" s="4">
        <f t="shared" si="35"/>
        <v>2.1</v>
      </c>
      <c r="BF33" s="2">
        <v>149.75</v>
      </c>
      <c r="BG33" s="2">
        <v>154.25</v>
      </c>
      <c r="BH33" s="4">
        <f t="shared" si="36"/>
        <v>4.5</v>
      </c>
      <c r="BI33" s="13">
        <f t="shared" si="37"/>
        <v>1</v>
      </c>
      <c r="BJ33" s="29">
        <f t="shared" si="38"/>
        <v>0</v>
      </c>
      <c r="BK33" s="13"/>
      <c r="BL33" s="19">
        <v>-5.0</v>
      </c>
      <c r="BM33" s="4">
        <f t="shared" si="39"/>
        <v>-15</v>
      </c>
      <c r="BN33" s="4">
        <f t="shared" si="40"/>
        <v>2.1</v>
      </c>
      <c r="BO33" s="46">
        <v>149.75</v>
      </c>
      <c r="BP33" s="46">
        <v>154.25</v>
      </c>
      <c r="BQ33" s="27">
        <f t="shared" si="41"/>
        <v>4.5</v>
      </c>
      <c r="BR33" s="27">
        <f t="shared" si="42"/>
        <v>1</v>
      </c>
      <c r="BS33" s="29">
        <f t="shared" si="43"/>
        <v>0</v>
      </c>
      <c r="BT33" s="25"/>
      <c r="BU33" s="19">
        <v>-5.0</v>
      </c>
      <c r="BV33" s="4">
        <f t="shared" si="44"/>
        <v>-15</v>
      </c>
      <c r="BW33" s="4">
        <f t="shared" si="45"/>
        <v>2.1</v>
      </c>
      <c r="BX33" s="46">
        <v>149.75</v>
      </c>
      <c r="BY33" s="46">
        <v>154.25</v>
      </c>
      <c r="BZ33" s="27">
        <f t="shared" si="46"/>
        <v>4.5</v>
      </c>
      <c r="CA33" s="27">
        <f t="shared" si="47"/>
        <v>1</v>
      </c>
      <c r="CB33" s="29">
        <f t="shared" si="48"/>
        <v>0</v>
      </c>
      <c r="CC33" s="25"/>
      <c r="CD33" s="25"/>
    </row>
    <row r="34">
      <c r="A34" s="2">
        <v>11.0</v>
      </c>
      <c r="B34" s="4">
        <f t="shared" si="1"/>
        <v>33</v>
      </c>
      <c r="C34" s="4">
        <f t="shared" si="2"/>
        <v>0.96</v>
      </c>
      <c r="D34" s="4">
        <f t="shared" si="51"/>
        <v>149.9375</v>
      </c>
      <c r="E34" s="2">
        <v>154.0625</v>
      </c>
      <c r="F34" s="4">
        <f t="shared" si="5"/>
        <v>4.125</v>
      </c>
      <c r="G34" s="13">
        <f t="shared" si="6"/>
        <v>0.9962335083</v>
      </c>
      <c r="H34" s="29">
        <f t="shared" si="7"/>
        <v>0</v>
      </c>
      <c r="J34" s="2">
        <v>-4.0</v>
      </c>
      <c r="K34" s="4">
        <f t="shared" si="8"/>
        <v>-12</v>
      </c>
      <c r="L34" s="4">
        <f t="shared" si="9"/>
        <v>1.86</v>
      </c>
      <c r="M34" s="4">
        <f t="shared" si="53"/>
        <v>149.90625</v>
      </c>
      <c r="N34" s="4">
        <f t="shared" si="52"/>
        <v>154.0625</v>
      </c>
      <c r="O34" s="4">
        <f t="shared" si="10"/>
        <v>4.15625</v>
      </c>
      <c r="P34" s="13">
        <f t="shared" si="11"/>
        <v>1</v>
      </c>
      <c r="Q34" s="29">
        <f t="shared" si="12"/>
        <v>0</v>
      </c>
      <c r="S34" s="2">
        <v>-4.0</v>
      </c>
      <c r="T34" s="4">
        <f t="shared" si="13"/>
        <v>-12</v>
      </c>
      <c r="U34" s="4">
        <f t="shared" si="14"/>
        <v>1.86</v>
      </c>
      <c r="V34" s="2">
        <v>149.75</v>
      </c>
      <c r="W34" s="4">
        <f t="shared" si="15"/>
        <v>154.25</v>
      </c>
      <c r="X34" s="4">
        <f t="shared" si="16"/>
        <v>4.5</v>
      </c>
      <c r="Y34" s="13">
        <f t="shared" si="17"/>
        <v>1</v>
      </c>
      <c r="Z34" s="29">
        <f t="shared" si="18"/>
        <v>0</v>
      </c>
      <c r="AB34" s="2">
        <v>-4.0</v>
      </c>
      <c r="AC34" s="4">
        <f t="shared" si="19"/>
        <v>-12</v>
      </c>
      <c r="AD34" s="4">
        <f t="shared" si="20"/>
        <v>2.04</v>
      </c>
      <c r="AE34" s="2">
        <v>149.75</v>
      </c>
      <c r="AF34" s="2">
        <v>154.25</v>
      </c>
      <c r="AG34" s="4">
        <f t="shared" si="21"/>
        <v>4.5</v>
      </c>
      <c r="AH34" s="13">
        <f t="shared" si="22"/>
        <v>1</v>
      </c>
      <c r="AI34" s="29">
        <f t="shared" si="23"/>
        <v>0</v>
      </c>
      <c r="AJ34" s="13"/>
      <c r="AK34" s="2">
        <v>-4.0</v>
      </c>
      <c r="AL34" s="4">
        <f t="shared" si="24"/>
        <v>-12</v>
      </c>
      <c r="AM34" s="4">
        <f t="shared" si="25"/>
        <v>2.04</v>
      </c>
      <c r="AN34" s="2">
        <v>149.75</v>
      </c>
      <c r="AO34" s="2">
        <v>154.25</v>
      </c>
      <c r="AP34" s="4">
        <f t="shared" si="26"/>
        <v>4.5</v>
      </c>
      <c r="AQ34" s="13">
        <f t="shared" si="27"/>
        <v>1</v>
      </c>
      <c r="AR34" s="29">
        <f t="shared" si="28"/>
        <v>0</v>
      </c>
      <c r="AS34" s="13"/>
      <c r="AT34" s="2">
        <v>-4.0</v>
      </c>
      <c r="AU34" s="4">
        <f t="shared" si="29"/>
        <v>-12</v>
      </c>
      <c r="AV34" s="4">
        <f t="shared" si="30"/>
        <v>2.04</v>
      </c>
      <c r="AW34" s="2">
        <v>149.75</v>
      </c>
      <c r="AX34" s="2">
        <v>154.25</v>
      </c>
      <c r="AY34" s="4">
        <f t="shared" si="31"/>
        <v>4.5</v>
      </c>
      <c r="AZ34" s="13">
        <f t="shared" si="32"/>
        <v>1</v>
      </c>
      <c r="BA34" s="29">
        <f t="shared" si="33"/>
        <v>0</v>
      </c>
      <c r="BB34" s="13"/>
      <c r="BC34" s="2">
        <v>-4.0</v>
      </c>
      <c r="BD34" s="4">
        <f t="shared" si="34"/>
        <v>-12</v>
      </c>
      <c r="BE34" s="4">
        <f t="shared" si="35"/>
        <v>2.04</v>
      </c>
      <c r="BF34" s="2">
        <v>149.75</v>
      </c>
      <c r="BG34" s="2">
        <v>154.25</v>
      </c>
      <c r="BH34" s="4">
        <f t="shared" si="36"/>
        <v>4.5</v>
      </c>
      <c r="BI34" s="13">
        <f t="shared" si="37"/>
        <v>1</v>
      </c>
      <c r="BJ34" s="29">
        <f t="shared" si="38"/>
        <v>0</v>
      </c>
      <c r="BK34" s="13"/>
      <c r="BL34" s="19">
        <v>-4.0</v>
      </c>
      <c r="BM34" s="4">
        <f t="shared" si="39"/>
        <v>-12</v>
      </c>
      <c r="BN34" s="4">
        <f t="shared" si="40"/>
        <v>2.04</v>
      </c>
      <c r="BO34" s="46">
        <v>149.75</v>
      </c>
      <c r="BP34" s="46">
        <v>154.25</v>
      </c>
      <c r="BQ34" s="27">
        <f t="shared" si="41"/>
        <v>4.5</v>
      </c>
      <c r="BR34" s="27">
        <f t="shared" si="42"/>
        <v>1</v>
      </c>
      <c r="BS34" s="29">
        <f t="shared" si="43"/>
        <v>0</v>
      </c>
      <c r="BT34" s="25"/>
      <c r="BU34" s="19">
        <v>-4.0</v>
      </c>
      <c r="BV34" s="4">
        <f t="shared" si="44"/>
        <v>-12</v>
      </c>
      <c r="BW34" s="4">
        <f t="shared" si="45"/>
        <v>2.04</v>
      </c>
      <c r="BX34" s="46">
        <v>149.75</v>
      </c>
      <c r="BY34" s="46">
        <v>154.25</v>
      </c>
      <c r="BZ34" s="27">
        <f t="shared" si="46"/>
        <v>4.5</v>
      </c>
      <c r="CA34" s="27">
        <f t="shared" si="47"/>
        <v>1</v>
      </c>
      <c r="CB34" s="29">
        <f t="shared" si="48"/>
        <v>0</v>
      </c>
      <c r="CC34" s="25"/>
      <c r="CD34" s="25"/>
    </row>
    <row r="35">
      <c r="A35" s="2">
        <v>12.0</v>
      </c>
      <c r="B35" s="4">
        <f t="shared" si="1"/>
        <v>36</v>
      </c>
      <c r="C35" s="4">
        <f t="shared" si="2"/>
        <v>0.9</v>
      </c>
      <c r="D35" s="4">
        <f t="shared" si="51"/>
        <v>149.9375</v>
      </c>
      <c r="E35" s="4">
        <f t="shared" ref="E35:E37" si="54">154+1/32</f>
        <v>154.03125</v>
      </c>
      <c r="F35" s="4">
        <f t="shared" si="5"/>
        <v>4.09375</v>
      </c>
      <c r="G35" s="13">
        <f t="shared" si="6"/>
        <v>0.9924527223</v>
      </c>
      <c r="H35" s="29">
        <f t="shared" si="7"/>
        <v>0</v>
      </c>
      <c r="J35" s="2">
        <v>-3.0</v>
      </c>
      <c r="K35" s="4">
        <f t="shared" si="8"/>
        <v>-9</v>
      </c>
      <c r="L35" s="4">
        <f t="shared" si="9"/>
        <v>1.8</v>
      </c>
      <c r="M35" s="4">
        <f t="shared" si="53"/>
        <v>149.90625</v>
      </c>
      <c r="N35" s="4">
        <f t="shared" si="52"/>
        <v>154.0625</v>
      </c>
      <c r="O35" s="4">
        <f t="shared" si="10"/>
        <v>4.15625</v>
      </c>
      <c r="P35" s="13">
        <f t="shared" si="11"/>
        <v>1</v>
      </c>
      <c r="Q35" s="29">
        <f t="shared" si="12"/>
        <v>0</v>
      </c>
      <c r="S35" s="2">
        <v>-3.0</v>
      </c>
      <c r="T35" s="4">
        <f t="shared" si="13"/>
        <v>-9</v>
      </c>
      <c r="U35" s="4">
        <f t="shared" si="14"/>
        <v>1.8</v>
      </c>
      <c r="V35" s="2">
        <v>149.75</v>
      </c>
      <c r="W35" s="4">
        <f t="shared" si="15"/>
        <v>154.25</v>
      </c>
      <c r="X35" s="4">
        <f t="shared" si="16"/>
        <v>4.5</v>
      </c>
      <c r="Y35" s="13">
        <f t="shared" si="17"/>
        <v>1</v>
      </c>
      <c r="Z35" s="29">
        <f t="shared" si="18"/>
        <v>0</v>
      </c>
      <c r="AB35" s="2">
        <v>-3.0</v>
      </c>
      <c r="AC35" s="4">
        <f t="shared" si="19"/>
        <v>-9</v>
      </c>
      <c r="AD35" s="4">
        <f t="shared" si="20"/>
        <v>1.98</v>
      </c>
      <c r="AE35" s="2">
        <v>149.75</v>
      </c>
      <c r="AF35" s="2">
        <v>154.25</v>
      </c>
      <c r="AG35" s="4">
        <f t="shared" si="21"/>
        <v>4.5</v>
      </c>
      <c r="AH35" s="13">
        <f t="shared" si="22"/>
        <v>1</v>
      </c>
      <c r="AI35" s="29">
        <f t="shared" si="23"/>
        <v>0</v>
      </c>
      <c r="AJ35" s="13"/>
      <c r="AK35" s="2">
        <v>-3.0</v>
      </c>
      <c r="AL35" s="4">
        <f t="shared" si="24"/>
        <v>-9</v>
      </c>
      <c r="AM35" s="4">
        <f t="shared" si="25"/>
        <v>1.98</v>
      </c>
      <c r="AN35" s="2">
        <v>149.75</v>
      </c>
      <c r="AO35" s="2">
        <v>154.25</v>
      </c>
      <c r="AP35" s="4">
        <f t="shared" si="26"/>
        <v>4.5</v>
      </c>
      <c r="AQ35" s="13">
        <f t="shared" si="27"/>
        <v>1</v>
      </c>
      <c r="AR35" s="29">
        <f t="shared" si="28"/>
        <v>0</v>
      </c>
      <c r="AS35" s="13"/>
      <c r="AT35" s="2">
        <v>-3.0</v>
      </c>
      <c r="AU35" s="4">
        <f t="shared" si="29"/>
        <v>-9</v>
      </c>
      <c r="AV35" s="4">
        <f t="shared" si="30"/>
        <v>1.98</v>
      </c>
      <c r="AW35" s="2">
        <v>149.75</v>
      </c>
      <c r="AX35" s="2">
        <v>154.25</v>
      </c>
      <c r="AY35" s="4">
        <f t="shared" si="31"/>
        <v>4.5</v>
      </c>
      <c r="AZ35" s="13">
        <f t="shared" si="32"/>
        <v>1</v>
      </c>
      <c r="BA35" s="29">
        <f t="shared" si="33"/>
        <v>0</v>
      </c>
      <c r="BB35" s="13"/>
      <c r="BC35" s="2">
        <v>-3.0</v>
      </c>
      <c r="BD35" s="4">
        <f t="shared" si="34"/>
        <v>-9</v>
      </c>
      <c r="BE35" s="4">
        <f t="shared" si="35"/>
        <v>1.98</v>
      </c>
      <c r="BF35" s="2">
        <v>149.75</v>
      </c>
      <c r="BG35" s="2">
        <v>154.25</v>
      </c>
      <c r="BH35" s="4">
        <f t="shared" si="36"/>
        <v>4.5</v>
      </c>
      <c r="BI35" s="13">
        <f t="shared" si="37"/>
        <v>1</v>
      </c>
      <c r="BJ35" s="29">
        <f t="shared" si="38"/>
        <v>0</v>
      </c>
      <c r="BK35" s="13"/>
      <c r="BL35" s="19">
        <v>-3.0</v>
      </c>
      <c r="BM35" s="4">
        <f t="shared" si="39"/>
        <v>-9</v>
      </c>
      <c r="BN35" s="4">
        <f t="shared" si="40"/>
        <v>1.98</v>
      </c>
      <c r="BO35" s="46">
        <v>149.75</v>
      </c>
      <c r="BP35" s="46">
        <v>154.25</v>
      </c>
      <c r="BQ35" s="27">
        <f t="shared" si="41"/>
        <v>4.5</v>
      </c>
      <c r="BR35" s="27">
        <f t="shared" si="42"/>
        <v>1</v>
      </c>
      <c r="BS35" s="29">
        <f t="shared" si="43"/>
        <v>0</v>
      </c>
      <c r="BT35" s="25"/>
      <c r="BU35" s="19">
        <v>-3.0</v>
      </c>
      <c r="BV35" s="4">
        <f t="shared" si="44"/>
        <v>-9</v>
      </c>
      <c r="BW35" s="4">
        <f t="shared" si="45"/>
        <v>1.98</v>
      </c>
      <c r="BX35" s="46">
        <v>149.75</v>
      </c>
      <c r="BY35" s="46">
        <v>154.25</v>
      </c>
      <c r="BZ35" s="27">
        <f t="shared" si="46"/>
        <v>4.5</v>
      </c>
      <c r="CA35" s="27">
        <f t="shared" si="47"/>
        <v>1</v>
      </c>
      <c r="CB35" s="29">
        <f t="shared" si="48"/>
        <v>0</v>
      </c>
      <c r="CC35" s="25"/>
      <c r="CD35" s="25"/>
    </row>
    <row r="36">
      <c r="A36" s="2">
        <v>13.0</v>
      </c>
      <c r="B36" s="4">
        <f t="shared" si="1"/>
        <v>39</v>
      </c>
      <c r="C36" s="4">
        <f t="shared" si="2"/>
        <v>0.84</v>
      </c>
      <c r="D36" s="4">
        <f t="shared" si="51"/>
        <v>149.9375</v>
      </c>
      <c r="E36" s="4">
        <f t="shared" si="54"/>
        <v>154.03125</v>
      </c>
      <c r="F36" s="4">
        <f t="shared" si="5"/>
        <v>4.09375</v>
      </c>
      <c r="G36" s="13">
        <f t="shared" si="6"/>
        <v>0.9924527223</v>
      </c>
      <c r="H36" s="29">
        <f t="shared" si="7"/>
        <v>0</v>
      </c>
      <c r="J36" s="2">
        <v>-2.0</v>
      </c>
      <c r="K36" s="4">
        <f t="shared" si="8"/>
        <v>-6</v>
      </c>
      <c r="L36" s="4">
        <f t="shared" si="9"/>
        <v>1.74</v>
      </c>
      <c r="M36" s="4">
        <f t="shared" si="53"/>
        <v>149.90625</v>
      </c>
      <c r="N36" s="4">
        <f t="shared" si="52"/>
        <v>154.0625</v>
      </c>
      <c r="O36" s="4">
        <f t="shared" si="10"/>
        <v>4.15625</v>
      </c>
      <c r="P36" s="13">
        <f t="shared" si="11"/>
        <v>1</v>
      </c>
      <c r="Q36" s="29">
        <f t="shared" si="12"/>
        <v>0</v>
      </c>
      <c r="S36" s="2">
        <v>-2.0</v>
      </c>
      <c r="T36" s="4">
        <f t="shared" si="13"/>
        <v>-6</v>
      </c>
      <c r="U36" s="4">
        <f t="shared" si="14"/>
        <v>1.74</v>
      </c>
      <c r="V36" s="2">
        <v>149.75</v>
      </c>
      <c r="W36" s="4">
        <f t="shared" si="15"/>
        <v>154.25</v>
      </c>
      <c r="X36" s="4">
        <f t="shared" si="16"/>
        <v>4.5</v>
      </c>
      <c r="Y36" s="13">
        <f t="shared" si="17"/>
        <v>1</v>
      </c>
      <c r="Z36" s="29">
        <f t="shared" si="18"/>
        <v>0</v>
      </c>
      <c r="AB36" s="2">
        <v>-2.0</v>
      </c>
      <c r="AC36" s="4">
        <f t="shared" si="19"/>
        <v>-6</v>
      </c>
      <c r="AD36" s="4">
        <f t="shared" si="20"/>
        <v>1.92</v>
      </c>
      <c r="AE36" s="2">
        <v>149.75</v>
      </c>
      <c r="AF36" s="2">
        <v>154.25</v>
      </c>
      <c r="AG36" s="4">
        <f t="shared" si="21"/>
        <v>4.5</v>
      </c>
      <c r="AH36" s="13">
        <f t="shared" si="22"/>
        <v>1</v>
      </c>
      <c r="AI36" s="29">
        <f t="shared" si="23"/>
        <v>0</v>
      </c>
      <c r="AJ36" s="13"/>
      <c r="AK36" s="2">
        <v>-2.0</v>
      </c>
      <c r="AL36" s="4">
        <f t="shared" si="24"/>
        <v>-6</v>
      </c>
      <c r="AM36" s="4">
        <f t="shared" si="25"/>
        <v>1.92</v>
      </c>
      <c r="AN36" s="2">
        <v>149.75</v>
      </c>
      <c r="AO36" s="2">
        <v>154.25</v>
      </c>
      <c r="AP36" s="4">
        <f t="shared" si="26"/>
        <v>4.5</v>
      </c>
      <c r="AQ36" s="13">
        <f t="shared" si="27"/>
        <v>1</v>
      </c>
      <c r="AR36" s="29">
        <f t="shared" si="28"/>
        <v>0</v>
      </c>
      <c r="AS36" s="13"/>
      <c r="AT36" s="2">
        <v>-2.0</v>
      </c>
      <c r="AU36" s="4">
        <f t="shared" si="29"/>
        <v>-6</v>
      </c>
      <c r="AV36" s="4">
        <f t="shared" si="30"/>
        <v>1.92</v>
      </c>
      <c r="AW36" s="2">
        <v>149.75</v>
      </c>
      <c r="AX36" s="2">
        <v>154.25</v>
      </c>
      <c r="AY36" s="4">
        <f t="shared" si="31"/>
        <v>4.5</v>
      </c>
      <c r="AZ36" s="13">
        <f t="shared" si="32"/>
        <v>1</v>
      </c>
      <c r="BA36" s="29">
        <f t="shared" si="33"/>
        <v>0</v>
      </c>
      <c r="BB36" s="13"/>
      <c r="BC36" s="2">
        <v>-2.0</v>
      </c>
      <c r="BD36" s="4">
        <f t="shared" si="34"/>
        <v>-6</v>
      </c>
      <c r="BE36" s="4">
        <f t="shared" si="35"/>
        <v>1.92</v>
      </c>
      <c r="BF36" s="2">
        <v>149.75</v>
      </c>
      <c r="BG36" s="2">
        <v>154.25</v>
      </c>
      <c r="BH36" s="4">
        <f t="shared" si="36"/>
        <v>4.5</v>
      </c>
      <c r="BI36" s="13">
        <f t="shared" si="37"/>
        <v>1</v>
      </c>
      <c r="BJ36" s="29">
        <f t="shared" si="38"/>
        <v>0</v>
      </c>
      <c r="BK36" s="13"/>
      <c r="BL36" s="19">
        <v>-2.0</v>
      </c>
      <c r="BM36" s="4">
        <f t="shared" si="39"/>
        <v>-6</v>
      </c>
      <c r="BN36" s="4">
        <f t="shared" si="40"/>
        <v>1.92</v>
      </c>
      <c r="BO36" s="46">
        <v>149.75</v>
      </c>
      <c r="BP36" s="46">
        <v>154.25</v>
      </c>
      <c r="BQ36" s="27">
        <f t="shared" si="41"/>
        <v>4.5</v>
      </c>
      <c r="BR36" s="27">
        <f t="shared" si="42"/>
        <v>1</v>
      </c>
      <c r="BS36" s="29">
        <f t="shared" si="43"/>
        <v>0</v>
      </c>
      <c r="BT36" s="25"/>
      <c r="BU36" s="19">
        <v>-2.0</v>
      </c>
      <c r="BV36" s="4">
        <f t="shared" si="44"/>
        <v>-6</v>
      </c>
      <c r="BW36" s="4">
        <f t="shared" si="45"/>
        <v>1.92</v>
      </c>
      <c r="BX36" s="46">
        <v>149.75</v>
      </c>
      <c r="BY36" s="46">
        <v>154.25</v>
      </c>
      <c r="BZ36" s="27">
        <f t="shared" si="46"/>
        <v>4.5</v>
      </c>
      <c r="CA36" s="27">
        <f t="shared" si="47"/>
        <v>1</v>
      </c>
      <c r="CB36" s="29">
        <f t="shared" si="48"/>
        <v>0</v>
      </c>
      <c r="CC36" s="25"/>
      <c r="CD36" s="25"/>
    </row>
    <row r="37">
      <c r="A37" s="2">
        <v>14.0</v>
      </c>
      <c r="B37" s="4">
        <f t="shared" si="1"/>
        <v>42</v>
      </c>
      <c r="C37" s="4">
        <f t="shared" si="2"/>
        <v>0.78</v>
      </c>
      <c r="D37" s="4">
        <f>150-1/32</f>
        <v>149.96875</v>
      </c>
      <c r="E37" s="2">
        <f t="shared" si="54"/>
        <v>154.03125</v>
      </c>
      <c r="F37" s="4">
        <f t="shared" si="5"/>
        <v>4.0625</v>
      </c>
      <c r="G37" s="13">
        <f t="shared" si="6"/>
        <v>0.9886574781</v>
      </c>
      <c r="H37" s="29">
        <f t="shared" si="7"/>
        <v>0</v>
      </c>
      <c r="J37" s="2">
        <v>-1.0</v>
      </c>
      <c r="K37" s="4">
        <f t="shared" si="8"/>
        <v>-3</v>
      </c>
      <c r="L37" s="4">
        <f t="shared" si="9"/>
        <v>1.68</v>
      </c>
      <c r="M37" s="4">
        <f t="shared" si="53"/>
        <v>149.90625</v>
      </c>
      <c r="N37" s="4">
        <f t="shared" si="52"/>
        <v>154.0625</v>
      </c>
      <c r="O37" s="4">
        <f t="shared" si="10"/>
        <v>4.15625</v>
      </c>
      <c r="P37" s="13">
        <f t="shared" si="11"/>
        <v>1</v>
      </c>
      <c r="Q37" s="29">
        <f t="shared" si="12"/>
        <v>0</v>
      </c>
      <c r="S37" s="2">
        <v>-1.0</v>
      </c>
      <c r="T37" s="4">
        <f t="shared" si="13"/>
        <v>-3</v>
      </c>
      <c r="U37" s="4">
        <f t="shared" si="14"/>
        <v>1.68</v>
      </c>
      <c r="V37" s="2">
        <v>149.75</v>
      </c>
      <c r="W37" s="4">
        <f t="shared" si="15"/>
        <v>154.25</v>
      </c>
      <c r="X37" s="4">
        <f t="shared" si="16"/>
        <v>4.5</v>
      </c>
      <c r="Y37" s="13">
        <f t="shared" si="17"/>
        <v>1</v>
      </c>
      <c r="Z37" s="29">
        <f t="shared" si="18"/>
        <v>0</v>
      </c>
      <c r="AB37" s="2">
        <v>-1.0</v>
      </c>
      <c r="AC37" s="4">
        <f t="shared" si="19"/>
        <v>-3</v>
      </c>
      <c r="AD37" s="4">
        <f t="shared" si="20"/>
        <v>1.86</v>
      </c>
      <c r="AE37" s="2">
        <v>149.75</v>
      </c>
      <c r="AF37" s="2">
        <v>154.25</v>
      </c>
      <c r="AG37" s="4">
        <f t="shared" si="21"/>
        <v>4.5</v>
      </c>
      <c r="AH37" s="13">
        <f t="shared" si="22"/>
        <v>1</v>
      </c>
      <c r="AI37" s="29">
        <f t="shared" si="23"/>
        <v>0</v>
      </c>
      <c r="AJ37" s="13"/>
      <c r="AK37" s="2">
        <v>-1.0</v>
      </c>
      <c r="AL37" s="4">
        <f t="shared" si="24"/>
        <v>-3</v>
      </c>
      <c r="AM37" s="4">
        <f t="shared" si="25"/>
        <v>1.86</v>
      </c>
      <c r="AN37" s="2">
        <v>149.75</v>
      </c>
      <c r="AO37" s="2">
        <v>154.25</v>
      </c>
      <c r="AP37" s="4">
        <f t="shared" si="26"/>
        <v>4.5</v>
      </c>
      <c r="AQ37" s="13">
        <f t="shared" si="27"/>
        <v>1</v>
      </c>
      <c r="AR37" s="29">
        <f t="shared" si="28"/>
        <v>0</v>
      </c>
      <c r="AS37" s="13"/>
      <c r="AT37" s="2">
        <v>-1.0</v>
      </c>
      <c r="AU37" s="4">
        <f t="shared" si="29"/>
        <v>-3</v>
      </c>
      <c r="AV37" s="4">
        <f t="shared" si="30"/>
        <v>1.86</v>
      </c>
      <c r="AW37" s="2">
        <v>149.75</v>
      </c>
      <c r="AX37" s="2">
        <v>154.25</v>
      </c>
      <c r="AY37" s="4">
        <f t="shared" si="31"/>
        <v>4.5</v>
      </c>
      <c r="AZ37" s="13">
        <f t="shared" si="32"/>
        <v>1</v>
      </c>
      <c r="BA37" s="29">
        <f t="shared" si="33"/>
        <v>0</v>
      </c>
      <c r="BB37" s="13"/>
      <c r="BC37" s="2">
        <v>-1.0</v>
      </c>
      <c r="BD37" s="4">
        <f t="shared" si="34"/>
        <v>-3</v>
      </c>
      <c r="BE37" s="4">
        <f t="shared" si="35"/>
        <v>1.86</v>
      </c>
      <c r="BF37" s="2">
        <v>149.75</v>
      </c>
      <c r="BG37" s="2">
        <v>154.25</v>
      </c>
      <c r="BH37" s="4">
        <f t="shared" si="36"/>
        <v>4.5</v>
      </c>
      <c r="BI37" s="13">
        <f t="shared" si="37"/>
        <v>1</v>
      </c>
      <c r="BJ37" s="29">
        <f t="shared" si="38"/>
        <v>0</v>
      </c>
      <c r="BK37" s="13"/>
      <c r="BL37" s="19">
        <v>-1.0</v>
      </c>
      <c r="BM37" s="4">
        <f t="shared" si="39"/>
        <v>-3</v>
      </c>
      <c r="BN37" s="4">
        <f t="shared" si="40"/>
        <v>1.86</v>
      </c>
      <c r="BO37" s="46">
        <v>149.75</v>
      </c>
      <c r="BP37" s="46">
        <v>154.25</v>
      </c>
      <c r="BQ37" s="27">
        <f t="shared" si="41"/>
        <v>4.5</v>
      </c>
      <c r="BR37" s="27">
        <f t="shared" si="42"/>
        <v>1</v>
      </c>
      <c r="BS37" s="29">
        <f t="shared" si="43"/>
        <v>0</v>
      </c>
      <c r="BT37" s="25"/>
      <c r="BU37" s="19">
        <v>-1.0</v>
      </c>
      <c r="BV37" s="4">
        <f t="shared" si="44"/>
        <v>-3</v>
      </c>
      <c r="BW37" s="4">
        <f t="shared" si="45"/>
        <v>1.86</v>
      </c>
      <c r="BX37" s="25">
        <f t="shared" ref="BX37:BX47" si="55">149.75+1/32</f>
        <v>149.78125</v>
      </c>
      <c r="BY37" s="46">
        <v>154.25</v>
      </c>
      <c r="BZ37" s="27">
        <f t="shared" si="46"/>
        <v>4.46875</v>
      </c>
      <c r="CA37" s="27">
        <f t="shared" si="47"/>
        <v>0.9965217286</v>
      </c>
      <c r="CB37" s="29">
        <f t="shared" si="48"/>
        <v>0</v>
      </c>
      <c r="CC37" s="25"/>
      <c r="CD37" s="25"/>
    </row>
    <row r="38">
      <c r="A38" s="2">
        <v>15.0</v>
      </c>
      <c r="B38" s="4">
        <f t="shared" si="1"/>
        <v>45</v>
      </c>
      <c r="C38" s="4">
        <f t="shared" si="2"/>
        <v>0.72</v>
      </c>
      <c r="D38" s="4">
        <f>150+1/32</f>
        <v>150.03125</v>
      </c>
      <c r="E38" s="4">
        <f>154-1/32</f>
        <v>153.96875</v>
      </c>
      <c r="F38" s="4">
        <f t="shared" si="5"/>
        <v>3.9375</v>
      </c>
      <c r="G38" s="13">
        <f t="shared" si="6"/>
        <v>0.9733285268</v>
      </c>
      <c r="H38" s="29">
        <f t="shared" si="7"/>
        <v>0.0198041941</v>
      </c>
      <c r="J38" s="2">
        <v>0.0</v>
      </c>
      <c r="K38" s="4">
        <f t="shared" si="8"/>
        <v>0</v>
      </c>
      <c r="L38" s="4">
        <f t="shared" si="9"/>
        <v>1.62</v>
      </c>
      <c r="M38" s="4">
        <f t="shared" si="53"/>
        <v>149.90625</v>
      </c>
      <c r="N38" s="4">
        <f t="shared" si="52"/>
        <v>154.0625</v>
      </c>
      <c r="O38" s="4">
        <f t="shared" si="10"/>
        <v>4.15625</v>
      </c>
      <c r="P38" s="13">
        <f t="shared" si="11"/>
        <v>1</v>
      </c>
      <c r="Q38" s="29">
        <f t="shared" si="12"/>
        <v>0</v>
      </c>
      <c r="S38" s="2">
        <v>0.0</v>
      </c>
      <c r="T38" s="4">
        <f t="shared" si="13"/>
        <v>0</v>
      </c>
      <c r="U38" s="4">
        <f t="shared" si="14"/>
        <v>1.62</v>
      </c>
      <c r="V38" s="2">
        <v>149.75</v>
      </c>
      <c r="W38" s="4">
        <f t="shared" si="15"/>
        <v>154.25</v>
      </c>
      <c r="X38" s="4">
        <f t="shared" si="16"/>
        <v>4.5</v>
      </c>
      <c r="Y38" s="13">
        <f t="shared" si="17"/>
        <v>1</v>
      </c>
      <c r="Z38" s="29">
        <f t="shared" si="18"/>
        <v>0</v>
      </c>
      <c r="AB38" s="2">
        <v>0.0</v>
      </c>
      <c r="AC38" s="4">
        <f t="shared" si="19"/>
        <v>0</v>
      </c>
      <c r="AD38" s="4">
        <f t="shared" si="20"/>
        <v>1.8</v>
      </c>
      <c r="AE38" s="2">
        <v>149.75</v>
      </c>
      <c r="AF38" s="2">
        <v>154.25</v>
      </c>
      <c r="AG38" s="4">
        <f t="shared" si="21"/>
        <v>4.5</v>
      </c>
      <c r="AH38" s="13">
        <f t="shared" si="22"/>
        <v>1</v>
      </c>
      <c r="AI38" s="29">
        <f t="shared" si="23"/>
        <v>0</v>
      </c>
      <c r="AJ38" s="13"/>
      <c r="AK38" s="2">
        <v>0.0</v>
      </c>
      <c r="AL38" s="4">
        <f t="shared" si="24"/>
        <v>0</v>
      </c>
      <c r="AM38" s="4">
        <f t="shared" si="25"/>
        <v>1.8</v>
      </c>
      <c r="AN38" s="2">
        <v>149.75</v>
      </c>
      <c r="AO38" s="2">
        <v>154.25</v>
      </c>
      <c r="AP38" s="4">
        <f t="shared" si="26"/>
        <v>4.5</v>
      </c>
      <c r="AQ38" s="13">
        <f t="shared" si="27"/>
        <v>1</v>
      </c>
      <c r="AR38" s="29">
        <f t="shared" si="28"/>
        <v>0</v>
      </c>
      <c r="AS38" s="13"/>
      <c r="AT38" s="2">
        <v>0.0</v>
      </c>
      <c r="AU38" s="4">
        <f t="shared" si="29"/>
        <v>0</v>
      </c>
      <c r="AV38" s="4">
        <f t="shared" si="30"/>
        <v>1.8</v>
      </c>
      <c r="AW38" s="2">
        <v>149.75</v>
      </c>
      <c r="AX38" s="2">
        <v>154.25</v>
      </c>
      <c r="AY38" s="4">
        <f t="shared" si="31"/>
        <v>4.5</v>
      </c>
      <c r="AZ38" s="13">
        <f t="shared" si="32"/>
        <v>1</v>
      </c>
      <c r="BA38" s="29">
        <f t="shared" si="33"/>
        <v>0</v>
      </c>
      <c r="BB38" s="13"/>
      <c r="BC38" s="2">
        <v>0.0</v>
      </c>
      <c r="BD38" s="4">
        <f t="shared" si="34"/>
        <v>0</v>
      </c>
      <c r="BE38" s="4">
        <f t="shared" si="35"/>
        <v>1.8</v>
      </c>
      <c r="BF38" s="2">
        <v>149.75</v>
      </c>
      <c r="BG38" s="2">
        <v>154.25</v>
      </c>
      <c r="BH38" s="4">
        <f t="shared" si="36"/>
        <v>4.5</v>
      </c>
      <c r="BI38" s="13">
        <f t="shared" si="37"/>
        <v>1</v>
      </c>
      <c r="BJ38" s="29">
        <f t="shared" si="38"/>
        <v>0</v>
      </c>
      <c r="BK38" s="13"/>
      <c r="BL38" s="19">
        <v>0.0</v>
      </c>
      <c r="BM38" s="4">
        <f t="shared" si="39"/>
        <v>0</v>
      </c>
      <c r="BN38" s="4">
        <f t="shared" si="40"/>
        <v>1.8</v>
      </c>
      <c r="BO38" s="46">
        <v>149.75</v>
      </c>
      <c r="BP38" s="46">
        <v>154.25</v>
      </c>
      <c r="BQ38" s="27">
        <f t="shared" si="41"/>
        <v>4.5</v>
      </c>
      <c r="BR38" s="27">
        <f t="shared" si="42"/>
        <v>1</v>
      </c>
      <c r="BS38" s="29">
        <f t="shared" si="43"/>
        <v>0</v>
      </c>
      <c r="BT38" s="25"/>
      <c r="BU38" s="19">
        <v>0.0</v>
      </c>
      <c r="BV38" s="4">
        <f t="shared" si="44"/>
        <v>0</v>
      </c>
      <c r="BW38" s="4">
        <f t="shared" si="45"/>
        <v>1.8</v>
      </c>
      <c r="BX38" s="25">
        <f t="shared" si="55"/>
        <v>149.78125</v>
      </c>
      <c r="BY38" s="46">
        <v>154.25</v>
      </c>
      <c r="BZ38" s="27">
        <f t="shared" si="46"/>
        <v>4.46875</v>
      </c>
      <c r="CA38" s="27">
        <f t="shared" si="47"/>
        <v>0.9965217286</v>
      </c>
      <c r="CB38" s="29">
        <f t="shared" si="48"/>
        <v>0</v>
      </c>
      <c r="CC38" s="25"/>
      <c r="CD38" s="25"/>
    </row>
    <row r="39">
      <c r="A39" s="2">
        <v>16.0</v>
      </c>
      <c r="B39" s="4">
        <f t="shared" si="1"/>
        <v>48</v>
      </c>
      <c r="C39" s="4">
        <f t="shared" si="2"/>
        <v>0.66</v>
      </c>
      <c r="D39" s="4">
        <f>150.5+1/32</f>
        <v>150.53125</v>
      </c>
      <c r="E39" s="2">
        <v>153.5</v>
      </c>
      <c r="F39" s="4">
        <f t="shared" si="5"/>
        <v>2.96875</v>
      </c>
      <c r="G39" s="13">
        <f t="shared" si="6"/>
        <v>0.8451542547</v>
      </c>
      <c r="H39" s="29">
        <f t="shared" si="7"/>
        <v>0.04402304237</v>
      </c>
      <c r="J39" s="2">
        <v>1.0</v>
      </c>
      <c r="K39" s="4">
        <f t="shared" si="8"/>
        <v>3</v>
      </c>
      <c r="L39" s="4">
        <f t="shared" si="9"/>
        <v>1.56</v>
      </c>
      <c r="M39" s="4">
        <f t="shared" si="53"/>
        <v>149.90625</v>
      </c>
      <c r="N39" s="4">
        <f t="shared" si="52"/>
        <v>154.0625</v>
      </c>
      <c r="O39" s="4">
        <f t="shared" si="10"/>
        <v>4.15625</v>
      </c>
      <c r="P39" s="13">
        <f t="shared" si="11"/>
        <v>1</v>
      </c>
      <c r="Q39" s="29">
        <f t="shared" si="12"/>
        <v>0</v>
      </c>
      <c r="S39" s="2">
        <v>1.0</v>
      </c>
      <c r="T39" s="4">
        <f t="shared" si="13"/>
        <v>3</v>
      </c>
      <c r="U39" s="4">
        <f t="shared" si="14"/>
        <v>1.56</v>
      </c>
      <c r="V39" s="2">
        <v>149.75</v>
      </c>
      <c r="W39" s="4">
        <f t="shared" ref="W39:W52" si="56">154.25-1/32</f>
        <v>154.21875</v>
      </c>
      <c r="X39" s="4">
        <f t="shared" si="16"/>
        <v>4.46875</v>
      </c>
      <c r="Y39" s="13">
        <f t="shared" si="17"/>
        <v>0.9965217286</v>
      </c>
      <c r="Z39" s="29">
        <f t="shared" si="18"/>
        <v>0</v>
      </c>
      <c r="AB39" s="2">
        <v>1.0</v>
      </c>
      <c r="AC39" s="4">
        <f t="shared" si="19"/>
        <v>3</v>
      </c>
      <c r="AD39" s="4">
        <f t="shared" si="20"/>
        <v>1.74</v>
      </c>
      <c r="AE39" s="2">
        <v>149.75</v>
      </c>
      <c r="AF39" s="2">
        <v>154.25</v>
      </c>
      <c r="AG39" s="4">
        <f t="shared" si="21"/>
        <v>4.5</v>
      </c>
      <c r="AH39" s="13">
        <f t="shared" si="22"/>
        <v>1</v>
      </c>
      <c r="AI39" s="29">
        <f t="shared" si="23"/>
        <v>0</v>
      </c>
      <c r="AJ39" s="13"/>
      <c r="AK39" s="2">
        <v>1.0</v>
      </c>
      <c r="AL39" s="4">
        <f t="shared" si="24"/>
        <v>3</v>
      </c>
      <c r="AM39" s="4">
        <f t="shared" si="25"/>
        <v>1.74</v>
      </c>
      <c r="AN39" s="2">
        <v>149.75</v>
      </c>
      <c r="AO39" s="2">
        <v>154.25</v>
      </c>
      <c r="AP39" s="4">
        <f t="shared" si="26"/>
        <v>4.5</v>
      </c>
      <c r="AQ39" s="13">
        <f t="shared" si="27"/>
        <v>1</v>
      </c>
      <c r="AR39" s="29">
        <f t="shared" si="28"/>
        <v>0</v>
      </c>
      <c r="AS39" s="13"/>
      <c r="AT39" s="2">
        <v>1.0</v>
      </c>
      <c r="AU39" s="4">
        <f t="shared" si="29"/>
        <v>3</v>
      </c>
      <c r="AV39" s="4">
        <f t="shared" si="30"/>
        <v>1.74</v>
      </c>
      <c r="AW39" s="2">
        <v>149.75</v>
      </c>
      <c r="AX39" s="2">
        <v>154.25</v>
      </c>
      <c r="AY39" s="4">
        <f t="shared" si="31"/>
        <v>4.5</v>
      </c>
      <c r="AZ39" s="13">
        <f t="shared" si="32"/>
        <v>1</v>
      </c>
      <c r="BA39" s="29">
        <f t="shared" si="33"/>
        <v>0</v>
      </c>
      <c r="BB39" s="13"/>
      <c r="BC39" s="2">
        <v>1.0</v>
      </c>
      <c r="BD39" s="4">
        <f t="shared" si="34"/>
        <v>3</v>
      </c>
      <c r="BE39" s="4">
        <f t="shared" si="35"/>
        <v>1.74</v>
      </c>
      <c r="BF39" s="2">
        <v>149.75</v>
      </c>
      <c r="BG39" s="2">
        <v>154.25</v>
      </c>
      <c r="BH39" s="4">
        <f t="shared" si="36"/>
        <v>4.5</v>
      </c>
      <c r="BI39" s="13">
        <f t="shared" si="37"/>
        <v>1</v>
      </c>
      <c r="BJ39" s="29">
        <f t="shared" si="38"/>
        <v>0</v>
      </c>
      <c r="BK39" s="13"/>
      <c r="BL39" s="19">
        <v>1.0</v>
      </c>
      <c r="BM39" s="4">
        <f t="shared" si="39"/>
        <v>3</v>
      </c>
      <c r="BN39" s="4">
        <f t="shared" si="40"/>
        <v>1.74</v>
      </c>
      <c r="BO39" s="46">
        <v>149.75</v>
      </c>
      <c r="BP39" s="46">
        <v>154.25</v>
      </c>
      <c r="BQ39" s="27">
        <f t="shared" si="41"/>
        <v>4.5</v>
      </c>
      <c r="BR39" s="27">
        <f t="shared" si="42"/>
        <v>1</v>
      </c>
      <c r="BS39" s="29">
        <f t="shared" si="43"/>
        <v>0</v>
      </c>
      <c r="BT39" s="25"/>
      <c r="BU39" s="19">
        <v>1.0</v>
      </c>
      <c r="BV39" s="4">
        <f t="shared" si="44"/>
        <v>3</v>
      </c>
      <c r="BW39" s="4">
        <f t="shared" si="45"/>
        <v>1.74</v>
      </c>
      <c r="BX39" s="25">
        <f t="shared" si="55"/>
        <v>149.78125</v>
      </c>
      <c r="BY39" s="46">
        <v>154.25</v>
      </c>
      <c r="BZ39" s="27">
        <f t="shared" si="46"/>
        <v>4.46875</v>
      </c>
      <c r="CA39" s="27">
        <f t="shared" si="47"/>
        <v>0.9965217286</v>
      </c>
      <c r="CB39" s="29">
        <f t="shared" si="48"/>
        <v>0</v>
      </c>
      <c r="CC39" s="25"/>
      <c r="CD39" s="25"/>
    </row>
    <row r="40">
      <c r="A40" s="2">
        <v>17.0</v>
      </c>
      <c r="B40" s="4">
        <f t="shared" si="1"/>
        <v>51</v>
      </c>
      <c r="C40" s="4">
        <f t="shared" si="2"/>
        <v>0.6</v>
      </c>
      <c r="D40" s="4">
        <f>151+5/16</f>
        <v>151.3125</v>
      </c>
      <c r="E40" s="4">
        <f>152+5/8+1/32</f>
        <v>152.65625</v>
      </c>
      <c r="F40" s="4">
        <f t="shared" si="5"/>
        <v>1.34375</v>
      </c>
      <c r="G40" s="13">
        <f t="shared" si="6"/>
        <v>0.5686020319</v>
      </c>
      <c r="H40" s="29">
        <f t="shared" si="7"/>
        <v>0.05080136355</v>
      </c>
      <c r="J40" s="2">
        <v>2.0</v>
      </c>
      <c r="K40" s="4">
        <f t="shared" si="8"/>
        <v>6</v>
      </c>
      <c r="L40" s="4">
        <f t="shared" si="9"/>
        <v>1.5</v>
      </c>
      <c r="M40" s="4">
        <f t="shared" ref="M40:M51" si="57">150-1/16</f>
        <v>149.9375</v>
      </c>
      <c r="N40" s="4">
        <f t="shared" si="52"/>
        <v>154.0625</v>
      </c>
      <c r="O40" s="4">
        <f t="shared" si="10"/>
        <v>4.125</v>
      </c>
      <c r="P40" s="13">
        <f t="shared" si="11"/>
        <v>0.9962335083</v>
      </c>
      <c r="Q40" s="29">
        <f t="shared" si="12"/>
        <v>0</v>
      </c>
      <c r="S40" s="2">
        <v>2.0</v>
      </c>
      <c r="T40" s="4">
        <f t="shared" si="13"/>
        <v>6</v>
      </c>
      <c r="U40" s="4">
        <f t="shared" si="14"/>
        <v>1.5</v>
      </c>
      <c r="V40" s="2">
        <v>149.75</v>
      </c>
      <c r="W40" s="4">
        <f t="shared" si="56"/>
        <v>154.21875</v>
      </c>
      <c r="X40" s="4">
        <f t="shared" si="16"/>
        <v>4.46875</v>
      </c>
      <c r="Y40" s="13">
        <f t="shared" si="17"/>
        <v>0.9965217286</v>
      </c>
      <c r="Z40" s="29">
        <f t="shared" si="18"/>
        <v>0</v>
      </c>
      <c r="AB40" s="2">
        <v>2.0</v>
      </c>
      <c r="AC40" s="4">
        <f t="shared" si="19"/>
        <v>6</v>
      </c>
      <c r="AD40" s="4">
        <f t="shared" si="20"/>
        <v>1.68</v>
      </c>
      <c r="AE40" s="2">
        <v>149.75</v>
      </c>
      <c r="AF40" s="2">
        <v>154.25</v>
      </c>
      <c r="AG40" s="4">
        <f t="shared" si="21"/>
        <v>4.5</v>
      </c>
      <c r="AH40" s="13">
        <f t="shared" si="22"/>
        <v>1</v>
      </c>
      <c r="AI40" s="29">
        <f t="shared" si="23"/>
        <v>0</v>
      </c>
      <c r="AJ40" s="13"/>
      <c r="AK40" s="2">
        <v>2.0</v>
      </c>
      <c r="AL40" s="4">
        <f t="shared" si="24"/>
        <v>6</v>
      </c>
      <c r="AM40" s="4">
        <f t="shared" si="25"/>
        <v>1.68</v>
      </c>
      <c r="AN40" s="2">
        <v>149.75</v>
      </c>
      <c r="AO40" s="2">
        <v>154.25</v>
      </c>
      <c r="AP40" s="4">
        <f t="shared" si="26"/>
        <v>4.5</v>
      </c>
      <c r="AQ40" s="13">
        <f t="shared" si="27"/>
        <v>1</v>
      </c>
      <c r="AR40" s="29">
        <f t="shared" si="28"/>
        <v>0</v>
      </c>
      <c r="AS40" s="13"/>
      <c r="AT40" s="2">
        <v>2.0</v>
      </c>
      <c r="AU40" s="4">
        <f t="shared" si="29"/>
        <v>6</v>
      </c>
      <c r="AV40" s="4">
        <f t="shared" si="30"/>
        <v>1.68</v>
      </c>
      <c r="AW40" s="2">
        <v>149.75</v>
      </c>
      <c r="AX40" s="2">
        <v>154.25</v>
      </c>
      <c r="AY40" s="4">
        <f t="shared" si="31"/>
        <v>4.5</v>
      </c>
      <c r="AZ40" s="13">
        <f t="shared" si="32"/>
        <v>1</v>
      </c>
      <c r="BA40" s="29">
        <f t="shared" si="33"/>
        <v>0</v>
      </c>
      <c r="BB40" s="13"/>
      <c r="BC40" s="2">
        <v>2.0</v>
      </c>
      <c r="BD40" s="4">
        <f t="shared" si="34"/>
        <v>6</v>
      </c>
      <c r="BE40" s="4">
        <f t="shared" si="35"/>
        <v>1.68</v>
      </c>
      <c r="BF40" s="2">
        <v>149.75</v>
      </c>
      <c r="BG40" s="2">
        <v>154.25</v>
      </c>
      <c r="BH40" s="4">
        <f t="shared" si="36"/>
        <v>4.5</v>
      </c>
      <c r="BI40" s="13">
        <f t="shared" si="37"/>
        <v>1</v>
      </c>
      <c r="BJ40" s="29">
        <f t="shared" si="38"/>
        <v>0</v>
      </c>
      <c r="BK40" s="13"/>
      <c r="BL40" s="19">
        <v>2.0</v>
      </c>
      <c r="BM40" s="4">
        <f t="shared" si="39"/>
        <v>6</v>
      </c>
      <c r="BN40" s="4">
        <f t="shared" si="40"/>
        <v>1.68</v>
      </c>
      <c r="BO40" s="46">
        <v>149.75</v>
      </c>
      <c r="BP40" s="46">
        <v>154.25</v>
      </c>
      <c r="BQ40" s="27">
        <f t="shared" si="41"/>
        <v>4.5</v>
      </c>
      <c r="BR40" s="27">
        <f t="shared" si="42"/>
        <v>1</v>
      </c>
      <c r="BS40" s="29">
        <f t="shared" si="43"/>
        <v>0</v>
      </c>
      <c r="BT40" s="25"/>
      <c r="BU40" s="19">
        <v>2.0</v>
      </c>
      <c r="BV40" s="4">
        <f t="shared" si="44"/>
        <v>6</v>
      </c>
      <c r="BW40" s="4">
        <f t="shared" si="45"/>
        <v>1.68</v>
      </c>
      <c r="BX40" s="25">
        <f t="shared" si="55"/>
        <v>149.78125</v>
      </c>
      <c r="BY40" s="46">
        <v>154.25</v>
      </c>
      <c r="BZ40" s="27">
        <f t="shared" si="46"/>
        <v>4.46875</v>
      </c>
      <c r="CA40" s="27">
        <f t="shared" si="47"/>
        <v>0.9965217286</v>
      </c>
      <c r="CB40" s="29">
        <f t="shared" si="48"/>
        <v>0</v>
      </c>
      <c r="CC40" s="25"/>
      <c r="CD40" s="25"/>
    </row>
    <row r="41">
      <c r="A41" s="2">
        <v>18.0</v>
      </c>
      <c r="B41" s="4">
        <f t="shared" si="1"/>
        <v>54</v>
      </c>
      <c r="C41" s="4">
        <f t="shared" si="2"/>
        <v>0.54</v>
      </c>
      <c r="D41" s="4">
        <f>151+3/4</f>
        <v>151.75</v>
      </c>
      <c r="E41" s="4">
        <f>152.25</f>
        <v>152.25</v>
      </c>
      <c r="F41" s="4">
        <f t="shared" si="5"/>
        <v>0.5</v>
      </c>
      <c r="G41" s="13">
        <f t="shared" si="6"/>
        <v>0.3468439878</v>
      </c>
      <c r="H41" s="29">
        <f t="shared" si="7"/>
        <v>-0.01753018306</v>
      </c>
      <c r="J41" s="2">
        <v>3.0</v>
      </c>
      <c r="K41" s="4">
        <f t="shared" si="8"/>
        <v>9</v>
      </c>
      <c r="L41" s="4">
        <f t="shared" si="9"/>
        <v>1.44</v>
      </c>
      <c r="M41" s="4">
        <f t="shared" si="57"/>
        <v>149.9375</v>
      </c>
      <c r="N41" s="4">
        <f t="shared" si="52"/>
        <v>154.0625</v>
      </c>
      <c r="O41" s="4">
        <f t="shared" si="10"/>
        <v>4.125</v>
      </c>
      <c r="P41" s="13">
        <f t="shared" si="11"/>
        <v>0.9962335083</v>
      </c>
      <c r="Q41" s="29">
        <f t="shared" si="12"/>
        <v>0</v>
      </c>
      <c r="S41" s="2">
        <v>3.0</v>
      </c>
      <c r="T41" s="4">
        <f t="shared" si="13"/>
        <v>9</v>
      </c>
      <c r="U41" s="4">
        <f t="shared" si="14"/>
        <v>1.44</v>
      </c>
      <c r="V41" s="2">
        <v>149.75</v>
      </c>
      <c r="W41" s="4">
        <f t="shared" si="56"/>
        <v>154.21875</v>
      </c>
      <c r="X41" s="4">
        <f t="shared" si="16"/>
        <v>4.46875</v>
      </c>
      <c r="Y41" s="13">
        <f t="shared" si="17"/>
        <v>0.9965217286</v>
      </c>
      <c r="Z41" s="29">
        <f t="shared" si="18"/>
        <v>0</v>
      </c>
      <c r="AB41" s="2">
        <v>3.0</v>
      </c>
      <c r="AC41" s="4">
        <f t="shared" si="19"/>
        <v>9</v>
      </c>
      <c r="AD41" s="4">
        <f t="shared" si="20"/>
        <v>1.62</v>
      </c>
      <c r="AE41" s="2">
        <v>149.75</v>
      </c>
      <c r="AF41" s="2">
        <v>154.25</v>
      </c>
      <c r="AG41" s="4">
        <f t="shared" si="21"/>
        <v>4.5</v>
      </c>
      <c r="AH41" s="13">
        <f t="shared" si="22"/>
        <v>1</v>
      </c>
      <c r="AI41" s="29">
        <f t="shared" si="23"/>
        <v>0</v>
      </c>
      <c r="AJ41" s="13"/>
      <c r="AK41" s="2">
        <v>3.0</v>
      </c>
      <c r="AL41" s="4">
        <f t="shared" si="24"/>
        <v>9</v>
      </c>
      <c r="AM41" s="4">
        <f t="shared" si="25"/>
        <v>1.62</v>
      </c>
      <c r="AN41" s="2">
        <v>149.75</v>
      </c>
      <c r="AO41" s="2">
        <v>154.25</v>
      </c>
      <c r="AP41" s="4">
        <f t="shared" si="26"/>
        <v>4.5</v>
      </c>
      <c r="AQ41" s="13">
        <f t="shared" si="27"/>
        <v>1</v>
      </c>
      <c r="AR41" s="29">
        <f t="shared" si="28"/>
        <v>0</v>
      </c>
      <c r="AS41" s="13"/>
      <c r="AT41" s="2">
        <v>3.0</v>
      </c>
      <c r="AU41" s="4">
        <f t="shared" si="29"/>
        <v>9</v>
      </c>
      <c r="AV41" s="4">
        <f t="shared" si="30"/>
        <v>1.62</v>
      </c>
      <c r="AW41" s="2">
        <v>149.75</v>
      </c>
      <c r="AX41" s="2">
        <v>154.25</v>
      </c>
      <c r="AY41" s="4">
        <f t="shared" si="31"/>
        <v>4.5</v>
      </c>
      <c r="AZ41" s="13">
        <f t="shared" si="32"/>
        <v>1</v>
      </c>
      <c r="BA41" s="29">
        <f t="shared" si="33"/>
        <v>0</v>
      </c>
      <c r="BB41" s="13"/>
      <c r="BC41" s="2">
        <v>3.0</v>
      </c>
      <c r="BD41" s="4">
        <f t="shared" si="34"/>
        <v>9</v>
      </c>
      <c r="BE41" s="4">
        <f t="shared" si="35"/>
        <v>1.62</v>
      </c>
      <c r="BF41" s="2">
        <v>149.75</v>
      </c>
      <c r="BG41" s="2">
        <v>154.25</v>
      </c>
      <c r="BH41" s="4">
        <f t="shared" si="36"/>
        <v>4.5</v>
      </c>
      <c r="BI41" s="13">
        <f t="shared" si="37"/>
        <v>1</v>
      </c>
      <c r="BJ41" s="29">
        <f t="shared" si="38"/>
        <v>0</v>
      </c>
      <c r="BK41" s="13"/>
      <c r="BL41" s="19">
        <v>3.0</v>
      </c>
      <c r="BM41" s="4">
        <f t="shared" si="39"/>
        <v>9</v>
      </c>
      <c r="BN41" s="4">
        <f t="shared" si="40"/>
        <v>1.62</v>
      </c>
      <c r="BO41" s="25">
        <f t="shared" ref="BO41:BO48" si="58">149.75+1/32</f>
        <v>149.78125</v>
      </c>
      <c r="BP41" s="46">
        <v>154.25</v>
      </c>
      <c r="BQ41" s="27">
        <f t="shared" si="41"/>
        <v>4.46875</v>
      </c>
      <c r="BR41" s="27">
        <f t="shared" si="42"/>
        <v>0.9965217286</v>
      </c>
      <c r="BS41" s="29">
        <f t="shared" si="43"/>
        <v>0</v>
      </c>
      <c r="BT41" s="25"/>
      <c r="BU41" s="19">
        <v>3.0</v>
      </c>
      <c r="BV41" s="4">
        <f t="shared" si="44"/>
        <v>9</v>
      </c>
      <c r="BW41" s="4">
        <f t="shared" si="45"/>
        <v>1.62</v>
      </c>
      <c r="BX41" s="25">
        <f t="shared" si="55"/>
        <v>149.78125</v>
      </c>
      <c r="BY41" s="46">
        <v>154.25</v>
      </c>
      <c r="BZ41" s="27">
        <f t="shared" si="46"/>
        <v>4.46875</v>
      </c>
      <c r="CA41" s="27">
        <f t="shared" si="47"/>
        <v>0.9965217286</v>
      </c>
      <c r="CB41" s="29">
        <f t="shared" si="48"/>
        <v>0</v>
      </c>
      <c r="CC41" s="25"/>
      <c r="CD41" s="25"/>
    </row>
    <row r="42">
      <c r="A42" s="2">
        <v>19.0</v>
      </c>
      <c r="B42" s="4">
        <f t="shared" si="1"/>
        <v>57</v>
      </c>
      <c r="C42" s="4">
        <f t="shared" si="2"/>
        <v>0.48</v>
      </c>
      <c r="D42" s="4">
        <f>152+1/4-1/32</f>
        <v>152.21875</v>
      </c>
      <c r="E42" s="2">
        <v>151.75</v>
      </c>
      <c r="F42" s="4">
        <f t="shared" si="5"/>
        <v>-0.46875</v>
      </c>
      <c r="G42" s="13">
        <f t="shared" si="6"/>
        <v>-0.3358302471</v>
      </c>
      <c r="H42" s="29">
        <f t="shared" si="7"/>
        <v>-0.1020355918</v>
      </c>
      <c r="J42" s="2">
        <v>4.0</v>
      </c>
      <c r="K42" s="4">
        <f t="shared" si="8"/>
        <v>12</v>
      </c>
      <c r="L42" s="4">
        <f t="shared" si="9"/>
        <v>1.38</v>
      </c>
      <c r="M42" s="4">
        <f t="shared" si="57"/>
        <v>149.9375</v>
      </c>
      <c r="N42" s="4">
        <f t="shared" si="52"/>
        <v>154.0625</v>
      </c>
      <c r="O42" s="4">
        <f t="shared" si="10"/>
        <v>4.125</v>
      </c>
      <c r="P42" s="13">
        <f t="shared" si="11"/>
        <v>0.9962335083</v>
      </c>
      <c r="Q42" s="29">
        <f t="shared" si="12"/>
        <v>0</v>
      </c>
      <c r="S42" s="2">
        <v>4.0</v>
      </c>
      <c r="T42" s="4">
        <f t="shared" si="13"/>
        <v>12</v>
      </c>
      <c r="U42" s="4">
        <f t="shared" si="14"/>
        <v>1.38</v>
      </c>
      <c r="V42" s="2">
        <v>149.75</v>
      </c>
      <c r="W42" s="4">
        <f t="shared" si="56"/>
        <v>154.21875</v>
      </c>
      <c r="X42" s="4">
        <f t="shared" si="16"/>
        <v>4.46875</v>
      </c>
      <c r="Y42" s="13">
        <f t="shared" si="17"/>
        <v>0.9965217286</v>
      </c>
      <c r="Z42" s="29">
        <f t="shared" si="18"/>
        <v>0</v>
      </c>
      <c r="AB42" s="2">
        <v>4.0</v>
      </c>
      <c r="AC42" s="4">
        <f t="shared" si="19"/>
        <v>12</v>
      </c>
      <c r="AD42" s="4">
        <f t="shared" si="20"/>
        <v>1.56</v>
      </c>
      <c r="AE42" s="2">
        <v>149.75</v>
      </c>
      <c r="AF42" s="2">
        <v>154.25</v>
      </c>
      <c r="AG42" s="4">
        <f t="shared" si="21"/>
        <v>4.5</v>
      </c>
      <c r="AH42" s="13">
        <f t="shared" si="22"/>
        <v>1</v>
      </c>
      <c r="AI42" s="29">
        <f t="shared" si="23"/>
        <v>0</v>
      </c>
      <c r="AJ42" s="13"/>
      <c r="AK42" s="2">
        <v>4.0</v>
      </c>
      <c r="AL42" s="4">
        <f t="shared" si="24"/>
        <v>12</v>
      </c>
      <c r="AM42" s="4">
        <f t="shared" si="25"/>
        <v>1.56</v>
      </c>
      <c r="AN42" s="2">
        <v>149.75</v>
      </c>
      <c r="AO42" s="2">
        <v>154.25</v>
      </c>
      <c r="AP42" s="4">
        <f t="shared" si="26"/>
        <v>4.5</v>
      </c>
      <c r="AQ42" s="13">
        <f t="shared" si="27"/>
        <v>1</v>
      </c>
      <c r="AR42" s="29">
        <f t="shared" si="28"/>
        <v>0</v>
      </c>
      <c r="AS42" s="13"/>
      <c r="AT42" s="2">
        <v>4.0</v>
      </c>
      <c r="AU42" s="4">
        <f t="shared" si="29"/>
        <v>12</v>
      </c>
      <c r="AV42" s="4">
        <f t="shared" si="30"/>
        <v>1.56</v>
      </c>
      <c r="AW42" s="4">
        <f t="shared" ref="AW42:AW50" si="59">149.75+1/32</f>
        <v>149.78125</v>
      </c>
      <c r="AX42" s="2">
        <v>154.25</v>
      </c>
      <c r="AY42" s="4">
        <f t="shared" si="31"/>
        <v>4.46875</v>
      </c>
      <c r="AZ42" s="13">
        <f t="shared" si="32"/>
        <v>0.9965217286</v>
      </c>
      <c r="BA42" s="29">
        <f t="shared" si="33"/>
        <v>0</v>
      </c>
      <c r="BB42" s="13"/>
      <c r="BC42" s="2">
        <v>4.0</v>
      </c>
      <c r="BD42" s="4">
        <f t="shared" si="34"/>
        <v>12</v>
      </c>
      <c r="BE42" s="4">
        <f t="shared" si="35"/>
        <v>1.56</v>
      </c>
      <c r="BF42" s="2">
        <v>149.75</v>
      </c>
      <c r="BG42" s="2">
        <v>154.25</v>
      </c>
      <c r="BH42" s="4">
        <f t="shared" si="36"/>
        <v>4.5</v>
      </c>
      <c r="BI42" s="13">
        <f t="shared" si="37"/>
        <v>1</v>
      </c>
      <c r="BJ42" s="29">
        <f t="shared" si="38"/>
        <v>0</v>
      </c>
      <c r="BK42" s="13"/>
      <c r="BL42" s="19">
        <v>4.0</v>
      </c>
      <c r="BM42" s="4">
        <f t="shared" si="39"/>
        <v>12</v>
      </c>
      <c r="BN42" s="4">
        <f t="shared" si="40"/>
        <v>1.56</v>
      </c>
      <c r="BO42" s="25">
        <f t="shared" si="58"/>
        <v>149.78125</v>
      </c>
      <c r="BP42" s="46">
        <v>154.25</v>
      </c>
      <c r="BQ42" s="27">
        <f t="shared" si="41"/>
        <v>4.46875</v>
      </c>
      <c r="BR42" s="27">
        <f t="shared" si="42"/>
        <v>0.9965217286</v>
      </c>
      <c r="BS42" s="29">
        <f t="shared" si="43"/>
        <v>0</v>
      </c>
      <c r="BT42" s="25"/>
      <c r="BU42" s="19">
        <v>4.0</v>
      </c>
      <c r="BV42" s="4">
        <f t="shared" si="44"/>
        <v>12</v>
      </c>
      <c r="BW42" s="4">
        <f t="shared" si="45"/>
        <v>1.56</v>
      </c>
      <c r="BX42" s="25">
        <f t="shared" si="55"/>
        <v>149.78125</v>
      </c>
      <c r="BY42" s="46">
        <v>154.25</v>
      </c>
      <c r="BZ42" s="27">
        <f t="shared" si="46"/>
        <v>4.46875</v>
      </c>
      <c r="CA42" s="27">
        <f t="shared" si="47"/>
        <v>0.9965217286</v>
      </c>
      <c r="CB42" s="29">
        <f t="shared" si="48"/>
        <v>0</v>
      </c>
      <c r="CC42" s="25"/>
      <c r="CD42" s="25"/>
    </row>
    <row r="43">
      <c r="A43" s="2">
        <v>20.0</v>
      </c>
      <c r="B43" s="4">
        <f t="shared" si="1"/>
        <v>60</v>
      </c>
      <c r="C43" s="4">
        <f t="shared" si="2"/>
        <v>0.42</v>
      </c>
      <c r="D43" s="4">
        <f>152.5+1/32</f>
        <v>152.53125</v>
      </c>
      <c r="E43" s="4">
        <f>151+7/16</f>
        <v>151.4375</v>
      </c>
      <c r="F43" s="4">
        <f t="shared" si="5"/>
        <v>-1.09375</v>
      </c>
      <c r="G43" s="13">
        <f t="shared" si="6"/>
        <v>-0.512989176</v>
      </c>
      <c r="H43" s="29">
        <f t="shared" si="7"/>
        <v>-0.1248236409</v>
      </c>
      <c r="J43" s="2">
        <v>5.0</v>
      </c>
      <c r="K43" s="4">
        <f t="shared" si="8"/>
        <v>15</v>
      </c>
      <c r="L43" s="4">
        <f t="shared" si="9"/>
        <v>1.32</v>
      </c>
      <c r="M43" s="4">
        <f t="shared" si="57"/>
        <v>149.9375</v>
      </c>
      <c r="N43" s="4">
        <f t="shared" si="52"/>
        <v>154.0625</v>
      </c>
      <c r="O43" s="4">
        <f t="shared" si="10"/>
        <v>4.125</v>
      </c>
      <c r="P43" s="13">
        <f t="shared" si="11"/>
        <v>0.9962335083</v>
      </c>
      <c r="Q43" s="29">
        <f t="shared" si="12"/>
        <v>0</v>
      </c>
      <c r="S43" s="2">
        <v>5.0</v>
      </c>
      <c r="T43" s="4">
        <f t="shared" si="13"/>
        <v>15</v>
      </c>
      <c r="U43" s="4">
        <f t="shared" si="14"/>
        <v>1.32</v>
      </c>
      <c r="V43" s="2">
        <v>149.75</v>
      </c>
      <c r="W43" s="4">
        <f t="shared" si="56"/>
        <v>154.21875</v>
      </c>
      <c r="X43" s="4">
        <f t="shared" si="16"/>
        <v>4.46875</v>
      </c>
      <c r="Y43" s="13">
        <f t="shared" si="17"/>
        <v>0.9965217286</v>
      </c>
      <c r="Z43" s="29">
        <f t="shared" si="18"/>
        <v>0</v>
      </c>
      <c r="AB43" s="2">
        <v>5.0</v>
      </c>
      <c r="AC43" s="4">
        <f t="shared" si="19"/>
        <v>15</v>
      </c>
      <c r="AD43" s="4">
        <f t="shared" si="20"/>
        <v>1.5</v>
      </c>
      <c r="AE43" s="2">
        <v>149.75</v>
      </c>
      <c r="AF43" s="2">
        <v>154.25</v>
      </c>
      <c r="AG43" s="4">
        <f t="shared" si="21"/>
        <v>4.5</v>
      </c>
      <c r="AH43" s="13">
        <f t="shared" si="22"/>
        <v>1</v>
      </c>
      <c r="AI43" s="29">
        <f t="shared" si="23"/>
        <v>0</v>
      </c>
      <c r="AJ43" s="13"/>
      <c r="AK43" s="2">
        <v>5.0</v>
      </c>
      <c r="AL43" s="4">
        <f t="shared" si="24"/>
        <v>15</v>
      </c>
      <c r="AM43" s="4">
        <f t="shared" si="25"/>
        <v>1.5</v>
      </c>
      <c r="AN43" s="2">
        <v>149.75</v>
      </c>
      <c r="AO43" s="2">
        <v>154.25</v>
      </c>
      <c r="AP43" s="4">
        <f t="shared" si="26"/>
        <v>4.5</v>
      </c>
      <c r="AQ43" s="13">
        <f t="shared" si="27"/>
        <v>1</v>
      </c>
      <c r="AR43" s="29">
        <f t="shared" si="28"/>
        <v>0</v>
      </c>
      <c r="AS43" s="13"/>
      <c r="AT43" s="2">
        <v>5.0</v>
      </c>
      <c r="AU43" s="4">
        <f t="shared" si="29"/>
        <v>15</v>
      </c>
      <c r="AV43" s="4">
        <f t="shared" si="30"/>
        <v>1.5</v>
      </c>
      <c r="AW43" s="4">
        <f t="shared" si="59"/>
        <v>149.78125</v>
      </c>
      <c r="AX43" s="2">
        <v>154.25</v>
      </c>
      <c r="AY43" s="4">
        <f t="shared" si="31"/>
        <v>4.46875</v>
      </c>
      <c r="AZ43" s="13">
        <f t="shared" si="32"/>
        <v>0.9965217286</v>
      </c>
      <c r="BA43" s="29">
        <f t="shared" si="33"/>
        <v>0</v>
      </c>
      <c r="BB43" s="13"/>
      <c r="BC43" s="2">
        <v>5.0</v>
      </c>
      <c r="BD43" s="4">
        <f t="shared" si="34"/>
        <v>15</v>
      </c>
      <c r="BE43" s="4">
        <f t="shared" si="35"/>
        <v>1.5</v>
      </c>
      <c r="BF43" s="2">
        <v>149.75</v>
      </c>
      <c r="BG43" s="2">
        <v>154.25</v>
      </c>
      <c r="BH43" s="4">
        <f t="shared" si="36"/>
        <v>4.5</v>
      </c>
      <c r="BI43" s="13">
        <f t="shared" si="37"/>
        <v>1</v>
      </c>
      <c r="BJ43" s="29">
        <f t="shared" si="38"/>
        <v>0</v>
      </c>
      <c r="BK43" s="13"/>
      <c r="BL43" s="19">
        <v>5.0</v>
      </c>
      <c r="BM43" s="4">
        <f t="shared" si="39"/>
        <v>15</v>
      </c>
      <c r="BN43" s="4">
        <f t="shared" si="40"/>
        <v>1.5</v>
      </c>
      <c r="BO43" s="25">
        <f t="shared" si="58"/>
        <v>149.78125</v>
      </c>
      <c r="BP43" s="25">
        <f t="shared" ref="BP43:BP47" si="60">154.25-1/32</f>
        <v>154.21875</v>
      </c>
      <c r="BQ43" s="27">
        <f t="shared" si="41"/>
        <v>4.4375</v>
      </c>
      <c r="BR43" s="27">
        <f t="shared" si="42"/>
        <v>0.993031274</v>
      </c>
      <c r="BS43" s="29">
        <f t="shared" si="43"/>
        <v>0</v>
      </c>
      <c r="BT43" s="25"/>
      <c r="BU43" s="19">
        <v>5.0</v>
      </c>
      <c r="BV43" s="4">
        <f t="shared" si="44"/>
        <v>15</v>
      </c>
      <c r="BW43" s="4">
        <f t="shared" si="45"/>
        <v>1.5</v>
      </c>
      <c r="BX43" s="25">
        <f t="shared" si="55"/>
        <v>149.78125</v>
      </c>
      <c r="BY43" s="25">
        <f t="shared" ref="BY43:BY46" si="61">154.25-1/32</f>
        <v>154.21875</v>
      </c>
      <c r="BZ43" s="27">
        <f t="shared" si="46"/>
        <v>4.4375</v>
      </c>
      <c r="CA43" s="27">
        <f t="shared" si="47"/>
        <v>0.993031274</v>
      </c>
      <c r="CB43" s="29">
        <f t="shared" si="48"/>
        <v>0</v>
      </c>
      <c r="CC43" s="25"/>
      <c r="CD43" s="25"/>
    </row>
    <row r="44">
      <c r="A44" s="2">
        <v>21.0</v>
      </c>
      <c r="B44" s="4">
        <f t="shared" si="1"/>
        <v>63</v>
      </c>
      <c r="C44" s="4">
        <f t="shared" si="2"/>
        <v>0.36</v>
      </c>
      <c r="D44" s="4">
        <f>152+11/16</f>
        <v>152.6875</v>
      </c>
      <c r="E44" s="2">
        <v>151.25</v>
      </c>
      <c r="F44" s="4">
        <f t="shared" si="5"/>
        <v>-1.4375</v>
      </c>
      <c r="G44" s="13">
        <f t="shared" si="6"/>
        <v>-0.5881025945</v>
      </c>
      <c r="H44" s="29">
        <f t="shared" si="7"/>
        <v>-0.1185349841</v>
      </c>
      <c r="J44" s="2">
        <v>6.0</v>
      </c>
      <c r="K44" s="4">
        <f t="shared" si="8"/>
        <v>18</v>
      </c>
      <c r="L44" s="4">
        <f t="shared" si="9"/>
        <v>1.26</v>
      </c>
      <c r="M44" s="4">
        <f t="shared" si="57"/>
        <v>149.9375</v>
      </c>
      <c r="N44" s="4">
        <f t="shared" si="52"/>
        <v>154.0625</v>
      </c>
      <c r="O44" s="4">
        <f t="shared" si="10"/>
        <v>4.125</v>
      </c>
      <c r="P44" s="13">
        <f t="shared" si="11"/>
        <v>0.9962335083</v>
      </c>
      <c r="Q44" s="29">
        <f t="shared" si="12"/>
        <v>0</v>
      </c>
      <c r="S44" s="2">
        <v>6.0</v>
      </c>
      <c r="T44" s="4">
        <f t="shared" si="13"/>
        <v>18</v>
      </c>
      <c r="U44" s="4">
        <f t="shared" si="14"/>
        <v>1.26</v>
      </c>
      <c r="V44" s="2">
        <v>149.75</v>
      </c>
      <c r="W44" s="4">
        <f t="shared" si="56"/>
        <v>154.21875</v>
      </c>
      <c r="X44" s="4">
        <f t="shared" si="16"/>
        <v>4.46875</v>
      </c>
      <c r="Y44" s="13">
        <f t="shared" si="17"/>
        <v>0.9965217286</v>
      </c>
      <c r="Z44" s="29">
        <f t="shared" si="18"/>
        <v>0</v>
      </c>
      <c r="AB44" s="2">
        <v>6.0</v>
      </c>
      <c r="AC44" s="4">
        <f t="shared" si="19"/>
        <v>18</v>
      </c>
      <c r="AD44" s="4">
        <f t="shared" si="20"/>
        <v>1.44</v>
      </c>
      <c r="AE44" s="2">
        <v>149.75</v>
      </c>
      <c r="AF44" s="2">
        <v>154.25</v>
      </c>
      <c r="AG44" s="4">
        <f t="shared" si="21"/>
        <v>4.5</v>
      </c>
      <c r="AH44" s="13">
        <f t="shared" si="22"/>
        <v>1</v>
      </c>
      <c r="AI44" s="29">
        <f t="shared" si="23"/>
        <v>0</v>
      </c>
      <c r="AJ44" s="13"/>
      <c r="AK44" s="2">
        <v>6.0</v>
      </c>
      <c r="AL44" s="4">
        <f t="shared" si="24"/>
        <v>18</v>
      </c>
      <c r="AM44" s="4">
        <f t="shared" si="25"/>
        <v>1.44</v>
      </c>
      <c r="AN44" s="2">
        <v>149.75</v>
      </c>
      <c r="AO44" s="2">
        <v>154.25</v>
      </c>
      <c r="AP44" s="4">
        <f t="shared" si="26"/>
        <v>4.5</v>
      </c>
      <c r="AQ44" s="13">
        <f t="shared" si="27"/>
        <v>1</v>
      </c>
      <c r="AR44" s="29">
        <f t="shared" si="28"/>
        <v>0</v>
      </c>
      <c r="AS44" s="13"/>
      <c r="AT44" s="2">
        <v>6.0</v>
      </c>
      <c r="AU44" s="4">
        <f t="shared" si="29"/>
        <v>18</v>
      </c>
      <c r="AV44" s="4">
        <f t="shared" si="30"/>
        <v>1.44</v>
      </c>
      <c r="AW44" s="4">
        <f t="shared" si="59"/>
        <v>149.78125</v>
      </c>
      <c r="AX44" s="2">
        <v>154.25</v>
      </c>
      <c r="AY44" s="4">
        <f t="shared" si="31"/>
        <v>4.46875</v>
      </c>
      <c r="AZ44" s="13">
        <f t="shared" si="32"/>
        <v>0.9965217286</v>
      </c>
      <c r="BA44" s="29">
        <f t="shared" si="33"/>
        <v>0</v>
      </c>
      <c r="BB44" s="13"/>
      <c r="BC44" s="2">
        <v>6.0</v>
      </c>
      <c r="BD44" s="4">
        <f t="shared" si="34"/>
        <v>18</v>
      </c>
      <c r="BE44" s="4">
        <f t="shared" si="35"/>
        <v>1.44</v>
      </c>
      <c r="BF44" s="2">
        <v>149.75</v>
      </c>
      <c r="BG44" s="2">
        <v>154.25</v>
      </c>
      <c r="BH44" s="4">
        <f t="shared" si="36"/>
        <v>4.5</v>
      </c>
      <c r="BI44" s="13">
        <f t="shared" si="37"/>
        <v>1</v>
      </c>
      <c r="BJ44" s="29">
        <f t="shared" si="38"/>
        <v>0</v>
      </c>
      <c r="BK44" s="13"/>
      <c r="BL44" s="19">
        <v>6.0</v>
      </c>
      <c r="BM44" s="4">
        <f t="shared" si="39"/>
        <v>18</v>
      </c>
      <c r="BN44" s="4">
        <f t="shared" si="40"/>
        <v>1.44</v>
      </c>
      <c r="BO44" s="25">
        <f t="shared" si="58"/>
        <v>149.78125</v>
      </c>
      <c r="BP44" s="25">
        <f t="shared" si="60"/>
        <v>154.21875</v>
      </c>
      <c r="BQ44" s="27">
        <f t="shared" si="41"/>
        <v>4.4375</v>
      </c>
      <c r="BR44" s="27">
        <f t="shared" si="42"/>
        <v>0.993031274</v>
      </c>
      <c r="BS44" s="29">
        <f t="shared" si="43"/>
        <v>0</v>
      </c>
      <c r="BT44" s="25"/>
      <c r="BU44" s="19">
        <v>6.0</v>
      </c>
      <c r="BV44" s="4">
        <f t="shared" si="44"/>
        <v>18</v>
      </c>
      <c r="BW44" s="4">
        <f t="shared" si="45"/>
        <v>1.44</v>
      </c>
      <c r="BX44" s="25">
        <f t="shared" si="55"/>
        <v>149.78125</v>
      </c>
      <c r="BY44" s="25">
        <f t="shared" si="61"/>
        <v>154.21875</v>
      </c>
      <c r="BZ44" s="27">
        <f t="shared" si="46"/>
        <v>4.4375</v>
      </c>
      <c r="CA44" s="27">
        <f t="shared" si="47"/>
        <v>0.993031274</v>
      </c>
      <c r="CB44" s="29">
        <f t="shared" si="48"/>
        <v>0</v>
      </c>
      <c r="CC44" s="25"/>
      <c r="CD44" s="25"/>
    </row>
    <row r="45">
      <c r="A45" s="2">
        <v>22.0</v>
      </c>
      <c r="B45" s="4">
        <f t="shared" si="1"/>
        <v>66</v>
      </c>
      <c r="C45" s="4">
        <f t="shared" si="2"/>
        <v>0.3</v>
      </c>
      <c r="D45" s="2">
        <v>152.75</v>
      </c>
      <c r="E45" s="4">
        <f t="shared" ref="E45:E48" si="62">151.25-1/32</f>
        <v>151.21875</v>
      </c>
      <c r="F45" s="4">
        <f t="shared" si="5"/>
        <v>-1.53125</v>
      </c>
      <c r="G45" s="13">
        <f t="shared" si="6"/>
        <v>-0.6069769787</v>
      </c>
      <c r="H45" s="29">
        <f t="shared" si="7"/>
        <v>-0.09928342658</v>
      </c>
      <c r="J45" s="2">
        <v>7.0</v>
      </c>
      <c r="K45" s="4">
        <f t="shared" si="8"/>
        <v>21</v>
      </c>
      <c r="L45" s="4">
        <f t="shared" si="9"/>
        <v>1.2</v>
      </c>
      <c r="M45" s="4">
        <f t="shared" si="57"/>
        <v>149.9375</v>
      </c>
      <c r="N45" s="4">
        <f t="shared" si="52"/>
        <v>154.0625</v>
      </c>
      <c r="O45" s="4">
        <f t="shared" si="10"/>
        <v>4.125</v>
      </c>
      <c r="P45" s="13">
        <f t="shared" si="11"/>
        <v>0.9962335083</v>
      </c>
      <c r="Q45" s="29">
        <f t="shared" si="12"/>
        <v>0</v>
      </c>
      <c r="S45" s="2">
        <v>7.0</v>
      </c>
      <c r="T45" s="4">
        <f t="shared" si="13"/>
        <v>21</v>
      </c>
      <c r="U45" s="4">
        <f t="shared" si="14"/>
        <v>1.2</v>
      </c>
      <c r="V45" s="2">
        <v>149.75</v>
      </c>
      <c r="W45" s="4">
        <f t="shared" si="56"/>
        <v>154.21875</v>
      </c>
      <c r="X45" s="4">
        <f t="shared" si="16"/>
        <v>4.46875</v>
      </c>
      <c r="Y45" s="13">
        <f t="shared" si="17"/>
        <v>0.9965217286</v>
      </c>
      <c r="Z45" s="29">
        <f t="shared" si="18"/>
        <v>0</v>
      </c>
      <c r="AB45" s="2">
        <v>7.0</v>
      </c>
      <c r="AC45" s="4">
        <f t="shared" si="19"/>
        <v>21</v>
      </c>
      <c r="AD45" s="4">
        <f t="shared" si="20"/>
        <v>1.38</v>
      </c>
      <c r="AE45" s="2">
        <v>149.75</v>
      </c>
      <c r="AF45" s="2">
        <v>154.25</v>
      </c>
      <c r="AG45" s="4">
        <f t="shared" si="21"/>
        <v>4.5</v>
      </c>
      <c r="AH45" s="13">
        <f t="shared" si="22"/>
        <v>1</v>
      </c>
      <c r="AI45" s="29">
        <f t="shared" si="23"/>
        <v>0</v>
      </c>
      <c r="AJ45" s="13"/>
      <c r="AK45" s="2">
        <v>7.0</v>
      </c>
      <c r="AL45" s="4">
        <f t="shared" si="24"/>
        <v>21</v>
      </c>
      <c r="AM45" s="4">
        <f t="shared" si="25"/>
        <v>1.38</v>
      </c>
      <c r="AN45" s="2">
        <v>149.75</v>
      </c>
      <c r="AO45" s="2">
        <v>154.25</v>
      </c>
      <c r="AP45" s="4">
        <f t="shared" si="26"/>
        <v>4.5</v>
      </c>
      <c r="AQ45" s="13">
        <f t="shared" si="27"/>
        <v>1</v>
      </c>
      <c r="AR45" s="29">
        <f t="shared" si="28"/>
        <v>0</v>
      </c>
      <c r="AS45" s="13"/>
      <c r="AT45" s="2">
        <v>7.0</v>
      </c>
      <c r="AU45" s="4">
        <f t="shared" si="29"/>
        <v>21</v>
      </c>
      <c r="AV45" s="4">
        <f t="shared" si="30"/>
        <v>1.38</v>
      </c>
      <c r="AW45" s="4">
        <f t="shared" si="59"/>
        <v>149.78125</v>
      </c>
      <c r="AX45" s="2">
        <v>154.25</v>
      </c>
      <c r="AY45" s="4">
        <f t="shared" si="31"/>
        <v>4.46875</v>
      </c>
      <c r="AZ45" s="13">
        <f t="shared" si="32"/>
        <v>0.9965217286</v>
      </c>
      <c r="BA45" s="29">
        <f t="shared" si="33"/>
        <v>0</v>
      </c>
      <c r="BB45" s="13"/>
      <c r="BC45" s="2">
        <v>7.0</v>
      </c>
      <c r="BD45" s="4">
        <f t="shared" si="34"/>
        <v>21</v>
      </c>
      <c r="BE45" s="4">
        <f t="shared" si="35"/>
        <v>1.38</v>
      </c>
      <c r="BF45" s="4">
        <f t="shared" ref="BF45:BF49" si="63">149.75+1/32</f>
        <v>149.78125</v>
      </c>
      <c r="BG45" s="2">
        <v>154.25</v>
      </c>
      <c r="BH45" s="4">
        <f t="shared" si="36"/>
        <v>4.46875</v>
      </c>
      <c r="BI45" s="13">
        <f t="shared" si="37"/>
        <v>0.9965217286</v>
      </c>
      <c r="BJ45" s="29">
        <f t="shared" si="38"/>
        <v>0</v>
      </c>
      <c r="BK45" s="13"/>
      <c r="BL45" s="19">
        <v>7.0</v>
      </c>
      <c r="BM45" s="4">
        <f t="shared" si="39"/>
        <v>21</v>
      </c>
      <c r="BN45" s="4">
        <f t="shared" si="40"/>
        <v>1.38</v>
      </c>
      <c r="BO45" s="25">
        <f t="shared" si="58"/>
        <v>149.78125</v>
      </c>
      <c r="BP45" s="25">
        <f t="shared" si="60"/>
        <v>154.21875</v>
      </c>
      <c r="BQ45" s="27">
        <f t="shared" si="41"/>
        <v>4.4375</v>
      </c>
      <c r="BR45" s="27">
        <f t="shared" si="42"/>
        <v>0.993031274</v>
      </c>
      <c r="BS45" s="29">
        <f t="shared" si="43"/>
        <v>0</v>
      </c>
      <c r="BT45" s="25"/>
      <c r="BU45" s="19">
        <v>7.0</v>
      </c>
      <c r="BV45" s="4">
        <f t="shared" si="44"/>
        <v>21</v>
      </c>
      <c r="BW45" s="4">
        <f t="shared" si="45"/>
        <v>1.38</v>
      </c>
      <c r="BX45" s="25">
        <f t="shared" si="55"/>
        <v>149.78125</v>
      </c>
      <c r="BY45" s="25">
        <f t="shared" si="61"/>
        <v>154.21875</v>
      </c>
      <c r="BZ45" s="27">
        <f t="shared" si="46"/>
        <v>4.4375</v>
      </c>
      <c r="CA45" s="27">
        <f t="shared" si="47"/>
        <v>0.993031274</v>
      </c>
      <c r="CB45" s="29">
        <f t="shared" si="48"/>
        <v>0</v>
      </c>
      <c r="CC45" s="25"/>
      <c r="CD45" s="25"/>
    </row>
    <row r="46">
      <c r="A46" s="2">
        <v>23.0</v>
      </c>
      <c r="B46" s="4">
        <f t="shared" si="1"/>
        <v>69</v>
      </c>
      <c r="C46" s="4">
        <f t="shared" si="2"/>
        <v>0.24</v>
      </c>
      <c r="D46" s="2">
        <v>152.75</v>
      </c>
      <c r="E46" s="4">
        <f t="shared" si="62"/>
        <v>151.21875</v>
      </c>
      <c r="F46" s="4">
        <f t="shared" si="5"/>
        <v>-1.53125</v>
      </c>
      <c r="G46" s="13">
        <f t="shared" si="6"/>
        <v>-0.6069769787</v>
      </c>
      <c r="H46" s="29">
        <f t="shared" si="7"/>
        <v>-0.07722044289</v>
      </c>
      <c r="J46" s="2">
        <v>8.0</v>
      </c>
      <c r="K46" s="4">
        <f t="shared" si="8"/>
        <v>24</v>
      </c>
      <c r="L46" s="4">
        <f t="shared" si="9"/>
        <v>1.14</v>
      </c>
      <c r="M46" s="4">
        <f t="shared" si="57"/>
        <v>149.9375</v>
      </c>
      <c r="N46" s="4">
        <f t="shared" si="52"/>
        <v>154.0625</v>
      </c>
      <c r="O46" s="4">
        <f t="shared" si="10"/>
        <v>4.125</v>
      </c>
      <c r="P46" s="13">
        <f t="shared" si="11"/>
        <v>0.9962335083</v>
      </c>
      <c r="Q46" s="29">
        <f t="shared" si="12"/>
        <v>0</v>
      </c>
      <c r="S46" s="2">
        <v>8.0</v>
      </c>
      <c r="T46" s="4">
        <f t="shared" si="13"/>
        <v>24</v>
      </c>
      <c r="U46" s="4">
        <f t="shared" si="14"/>
        <v>1.14</v>
      </c>
      <c r="V46" s="2">
        <v>149.75</v>
      </c>
      <c r="W46" s="4">
        <f t="shared" si="56"/>
        <v>154.21875</v>
      </c>
      <c r="X46" s="4">
        <f t="shared" si="16"/>
        <v>4.46875</v>
      </c>
      <c r="Y46" s="13">
        <f t="shared" si="17"/>
        <v>0.9965217286</v>
      </c>
      <c r="Z46" s="29">
        <f t="shared" si="18"/>
        <v>0</v>
      </c>
      <c r="AB46" s="2">
        <v>8.0</v>
      </c>
      <c r="AC46" s="4">
        <f t="shared" si="19"/>
        <v>24</v>
      </c>
      <c r="AD46" s="4">
        <f t="shared" si="20"/>
        <v>1.32</v>
      </c>
      <c r="AE46" s="2">
        <v>149.75</v>
      </c>
      <c r="AF46" s="2">
        <v>154.25</v>
      </c>
      <c r="AG46" s="4">
        <f t="shared" si="21"/>
        <v>4.5</v>
      </c>
      <c r="AH46" s="13">
        <f t="shared" si="22"/>
        <v>1</v>
      </c>
      <c r="AI46" s="29">
        <f t="shared" si="23"/>
        <v>0</v>
      </c>
      <c r="AJ46" s="13"/>
      <c r="AK46" s="2">
        <v>8.0</v>
      </c>
      <c r="AL46" s="4">
        <f t="shared" si="24"/>
        <v>24</v>
      </c>
      <c r="AM46" s="4">
        <f t="shared" si="25"/>
        <v>1.32</v>
      </c>
      <c r="AN46" s="2">
        <v>149.75</v>
      </c>
      <c r="AO46" s="2">
        <v>154.25</v>
      </c>
      <c r="AP46" s="4">
        <f t="shared" si="26"/>
        <v>4.5</v>
      </c>
      <c r="AQ46" s="13">
        <f t="shared" si="27"/>
        <v>1</v>
      </c>
      <c r="AR46" s="29">
        <f t="shared" si="28"/>
        <v>0</v>
      </c>
      <c r="AS46" s="13"/>
      <c r="AT46" s="2">
        <v>8.0</v>
      </c>
      <c r="AU46" s="4">
        <f t="shared" si="29"/>
        <v>24</v>
      </c>
      <c r="AV46" s="4">
        <f t="shared" si="30"/>
        <v>1.32</v>
      </c>
      <c r="AW46" s="4">
        <f t="shared" si="59"/>
        <v>149.78125</v>
      </c>
      <c r="AX46" s="2">
        <f t="shared" ref="AX46:AX50" si="64">154.25-1/32</f>
        <v>154.21875</v>
      </c>
      <c r="AY46" s="4">
        <f t="shared" si="31"/>
        <v>4.4375</v>
      </c>
      <c r="AZ46" s="13">
        <f t="shared" si="32"/>
        <v>0.993031274</v>
      </c>
      <c r="BA46" s="29">
        <f t="shared" si="33"/>
        <v>0</v>
      </c>
      <c r="BB46" s="13"/>
      <c r="BC46" s="2">
        <v>8.0</v>
      </c>
      <c r="BD46" s="4">
        <f t="shared" si="34"/>
        <v>24</v>
      </c>
      <c r="BE46" s="4">
        <f t="shared" si="35"/>
        <v>1.32</v>
      </c>
      <c r="BF46" s="4">
        <f t="shared" si="63"/>
        <v>149.78125</v>
      </c>
      <c r="BG46" s="4">
        <f t="shared" ref="BG46:BG48" si="65">154.25-1/32</f>
        <v>154.21875</v>
      </c>
      <c r="BH46" s="4">
        <f t="shared" si="36"/>
        <v>4.4375</v>
      </c>
      <c r="BI46" s="13">
        <f t="shared" si="37"/>
        <v>0.993031274</v>
      </c>
      <c r="BJ46" s="29">
        <f t="shared" si="38"/>
        <v>0</v>
      </c>
      <c r="BK46" s="13"/>
      <c r="BL46" s="19">
        <v>8.0</v>
      </c>
      <c r="BM46" s="4">
        <f t="shared" si="39"/>
        <v>24</v>
      </c>
      <c r="BN46" s="4">
        <f t="shared" si="40"/>
        <v>1.32</v>
      </c>
      <c r="BO46" s="25">
        <f t="shared" si="58"/>
        <v>149.78125</v>
      </c>
      <c r="BP46" s="25">
        <f t="shared" si="60"/>
        <v>154.21875</v>
      </c>
      <c r="BQ46" s="27">
        <f t="shared" si="41"/>
        <v>4.4375</v>
      </c>
      <c r="BR46" s="27">
        <f t="shared" si="42"/>
        <v>0.993031274</v>
      </c>
      <c r="BS46" s="29">
        <f t="shared" si="43"/>
        <v>0</v>
      </c>
      <c r="BT46" s="25"/>
      <c r="BU46" s="19">
        <v>8.0</v>
      </c>
      <c r="BV46" s="4">
        <f t="shared" si="44"/>
        <v>24</v>
      </c>
      <c r="BW46" s="4">
        <f t="shared" si="45"/>
        <v>1.32</v>
      </c>
      <c r="BX46" s="25">
        <f t="shared" si="55"/>
        <v>149.78125</v>
      </c>
      <c r="BY46" s="25">
        <f t="shared" si="61"/>
        <v>154.21875</v>
      </c>
      <c r="BZ46" s="27">
        <f t="shared" si="46"/>
        <v>4.4375</v>
      </c>
      <c r="CA46" s="27">
        <f t="shared" si="47"/>
        <v>0.993031274</v>
      </c>
      <c r="CB46" s="29">
        <f t="shared" si="48"/>
        <v>0</v>
      </c>
      <c r="CC46" s="25"/>
      <c r="CD46" s="25"/>
    </row>
    <row r="47">
      <c r="A47" s="2">
        <v>24.0</v>
      </c>
      <c r="B47" s="4">
        <f t="shared" si="1"/>
        <v>72</v>
      </c>
      <c r="C47" s="4">
        <f t="shared" si="2"/>
        <v>0.18</v>
      </c>
      <c r="D47" s="2">
        <v>152.75</v>
      </c>
      <c r="E47" s="4">
        <f t="shared" si="62"/>
        <v>151.21875</v>
      </c>
      <c r="F47" s="4">
        <f t="shared" si="5"/>
        <v>-1.53125</v>
      </c>
      <c r="G47" s="13">
        <f t="shared" si="6"/>
        <v>-0.6069769787</v>
      </c>
      <c r="H47" s="29">
        <f t="shared" si="7"/>
        <v>-0.05546691971</v>
      </c>
      <c r="J47" s="2">
        <v>9.0</v>
      </c>
      <c r="K47" s="4">
        <f t="shared" si="8"/>
        <v>27</v>
      </c>
      <c r="L47" s="4">
        <f t="shared" si="9"/>
        <v>1.08</v>
      </c>
      <c r="M47" s="4">
        <f t="shared" si="57"/>
        <v>149.9375</v>
      </c>
      <c r="N47" s="4">
        <f t="shared" si="52"/>
        <v>154.0625</v>
      </c>
      <c r="O47" s="4">
        <f t="shared" si="10"/>
        <v>4.125</v>
      </c>
      <c r="P47" s="13">
        <f t="shared" si="11"/>
        <v>0.9962335083</v>
      </c>
      <c r="Q47" s="29">
        <f t="shared" si="12"/>
        <v>0</v>
      </c>
      <c r="S47" s="2">
        <v>9.0</v>
      </c>
      <c r="T47" s="4">
        <f t="shared" si="13"/>
        <v>27</v>
      </c>
      <c r="U47" s="4">
        <f t="shared" si="14"/>
        <v>1.08</v>
      </c>
      <c r="V47" s="2">
        <v>149.75</v>
      </c>
      <c r="W47" s="4">
        <f t="shared" si="56"/>
        <v>154.21875</v>
      </c>
      <c r="X47" s="4">
        <f t="shared" si="16"/>
        <v>4.46875</v>
      </c>
      <c r="Y47" s="13">
        <f t="shared" si="17"/>
        <v>0.9965217286</v>
      </c>
      <c r="Z47" s="29">
        <f t="shared" si="18"/>
        <v>0</v>
      </c>
      <c r="AB47" s="2">
        <v>9.0</v>
      </c>
      <c r="AC47" s="4">
        <f t="shared" si="19"/>
        <v>27</v>
      </c>
      <c r="AD47" s="4">
        <f t="shared" si="20"/>
        <v>1.26</v>
      </c>
      <c r="AE47" s="2">
        <v>149.75</v>
      </c>
      <c r="AF47" s="2">
        <v>154.25</v>
      </c>
      <c r="AG47" s="4">
        <f t="shared" si="21"/>
        <v>4.5</v>
      </c>
      <c r="AH47" s="13">
        <f t="shared" si="22"/>
        <v>1</v>
      </c>
      <c r="AI47" s="29">
        <f t="shared" si="23"/>
        <v>0</v>
      </c>
      <c r="AJ47" s="13"/>
      <c r="AK47" s="2">
        <v>9.0</v>
      </c>
      <c r="AL47" s="4">
        <f t="shared" si="24"/>
        <v>27</v>
      </c>
      <c r="AM47" s="4">
        <f t="shared" si="25"/>
        <v>1.26</v>
      </c>
      <c r="AN47" s="2">
        <v>149.75</v>
      </c>
      <c r="AO47" s="2">
        <v>154.25</v>
      </c>
      <c r="AP47" s="4">
        <f t="shared" si="26"/>
        <v>4.5</v>
      </c>
      <c r="AQ47" s="13">
        <f t="shared" si="27"/>
        <v>1</v>
      </c>
      <c r="AR47" s="29">
        <f t="shared" si="28"/>
        <v>0</v>
      </c>
      <c r="AS47" s="13"/>
      <c r="AT47" s="2">
        <v>9.0</v>
      </c>
      <c r="AU47" s="4">
        <f t="shared" si="29"/>
        <v>27</v>
      </c>
      <c r="AV47" s="4">
        <f t="shared" si="30"/>
        <v>1.26</v>
      </c>
      <c r="AW47" s="4">
        <f t="shared" si="59"/>
        <v>149.78125</v>
      </c>
      <c r="AX47" s="2">
        <f t="shared" si="64"/>
        <v>154.21875</v>
      </c>
      <c r="AY47" s="4">
        <f t="shared" si="31"/>
        <v>4.4375</v>
      </c>
      <c r="AZ47" s="13">
        <f t="shared" si="32"/>
        <v>0.993031274</v>
      </c>
      <c r="BA47" s="29">
        <f t="shared" si="33"/>
        <v>0</v>
      </c>
      <c r="BB47" s="13"/>
      <c r="BC47" s="2">
        <v>9.0</v>
      </c>
      <c r="BD47" s="4">
        <f t="shared" si="34"/>
        <v>27</v>
      </c>
      <c r="BE47" s="4">
        <f t="shared" si="35"/>
        <v>1.26</v>
      </c>
      <c r="BF47" s="4">
        <f t="shared" si="63"/>
        <v>149.78125</v>
      </c>
      <c r="BG47" s="4">
        <f t="shared" si="65"/>
        <v>154.21875</v>
      </c>
      <c r="BH47" s="4">
        <f t="shared" si="36"/>
        <v>4.4375</v>
      </c>
      <c r="BI47" s="13">
        <f t="shared" si="37"/>
        <v>0.993031274</v>
      </c>
      <c r="BJ47" s="29">
        <f t="shared" si="38"/>
        <v>0</v>
      </c>
      <c r="BK47" s="13"/>
      <c r="BL47" s="19">
        <v>9.0</v>
      </c>
      <c r="BM47" s="4">
        <f t="shared" si="39"/>
        <v>27</v>
      </c>
      <c r="BN47" s="4">
        <f t="shared" si="40"/>
        <v>1.26</v>
      </c>
      <c r="BO47" s="25">
        <f t="shared" si="58"/>
        <v>149.78125</v>
      </c>
      <c r="BP47" s="25">
        <f t="shared" si="60"/>
        <v>154.21875</v>
      </c>
      <c r="BQ47" s="27">
        <f t="shared" si="41"/>
        <v>4.4375</v>
      </c>
      <c r="BR47" s="27">
        <f t="shared" si="42"/>
        <v>0.993031274</v>
      </c>
      <c r="BS47" s="29">
        <f t="shared" si="43"/>
        <v>0</v>
      </c>
      <c r="BT47" s="25"/>
      <c r="BU47" s="19">
        <v>9.0</v>
      </c>
      <c r="BV47" s="4">
        <f t="shared" si="44"/>
        <v>27</v>
      </c>
      <c r="BW47" s="4">
        <f t="shared" si="45"/>
        <v>1.26</v>
      </c>
      <c r="BX47" s="25">
        <f t="shared" si="55"/>
        <v>149.78125</v>
      </c>
      <c r="BY47" s="25">
        <f t="shared" ref="BY47:BY48" si="66">154+3/16</f>
        <v>154.1875</v>
      </c>
      <c r="BZ47" s="27">
        <f t="shared" si="46"/>
        <v>4.40625</v>
      </c>
      <c r="CA47" s="27">
        <f t="shared" si="47"/>
        <v>0.9895285073</v>
      </c>
      <c r="CB47" s="29">
        <f t="shared" si="48"/>
        <v>0</v>
      </c>
      <c r="CC47" s="25"/>
      <c r="CD47" s="25"/>
    </row>
    <row r="48">
      <c r="A48" s="2">
        <v>25.0</v>
      </c>
      <c r="B48" s="4">
        <f t="shared" si="1"/>
        <v>75</v>
      </c>
      <c r="C48" s="4">
        <f t="shared" si="2"/>
        <v>0.12</v>
      </c>
      <c r="D48" s="4">
        <f t="shared" ref="D48:D52" si="67">152+3/4+1/32</f>
        <v>152.78125</v>
      </c>
      <c r="E48" s="4">
        <f t="shared" si="62"/>
        <v>151.21875</v>
      </c>
      <c r="F48" s="4">
        <f t="shared" si="5"/>
        <v>-1.5625</v>
      </c>
      <c r="G48" s="13">
        <f t="shared" si="6"/>
        <v>-0.6131393395</v>
      </c>
      <c r="H48" s="29">
        <f t="shared" si="7"/>
        <v>-0.03371270299</v>
      </c>
      <c r="J48" s="2">
        <v>10.0</v>
      </c>
      <c r="K48" s="4">
        <f t="shared" si="8"/>
        <v>30</v>
      </c>
      <c r="L48" s="4">
        <f t="shared" si="9"/>
        <v>1.02</v>
      </c>
      <c r="M48" s="4">
        <f t="shared" si="57"/>
        <v>149.9375</v>
      </c>
      <c r="N48" s="4">
        <f t="shared" si="52"/>
        <v>154.0625</v>
      </c>
      <c r="O48" s="4">
        <f t="shared" si="10"/>
        <v>4.125</v>
      </c>
      <c r="P48" s="13">
        <f t="shared" si="11"/>
        <v>0.9962335083</v>
      </c>
      <c r="Q48" s="29">
        <f t="shared" si="12"/>
        <v>0</v>
      </c>
      <c r="S48" s="2">
        <v>10.0</v>
      </c>
      <c r="T48" s="4">
        <f t="shared" si="13"/>
        <v>30</v>
      </c>
      <c r="U48" s="4">
        <f t="shared" si="14"/>
        <v>1.02</v>
      </c>
      <c r="V48" s="4">
        <f t="shared" ref="V48:V52" si="68">149.75+1/32</f>
        <v>149.78125</v>
      </c>
      <c r="W48" s="4">
        <f t="shared" si="56"/>
        <v>154.21875</v>
      </c>
      <c r="X48" s="4">
        <f t="shared" si="16"/>
        <v>4.4375</v>
      </c>
      <c r="Y48" s="13">
        <f t="shared" si="17"/>
        <v>0.993031274</v>
      </c>
      <c r="Z48" s="29">
        <f t="shared" si="18"/>
        <v>0</v>
      </c>
      <c r="AB48" s="2">
        <v>10.0</v>
      </c>
      <c r="AC48" s="4">
        <f t="shared" si="19"/>
        <v>30</v>
      </c>
      <c r="AD48" s="4">
        <f t="shared" si="20"/>
        <v>1.2</v>
      </c>
      <c r="AE48" s="2">
        <v>149.75</v>
      </c>
      <c r="AF48" s="2">
        <f t="shared" ref="AF48:AF53" si="69">154.25-1/32</f>
        <v>154.21875</v>
      </c>
      <c r="AG48" s="4">
        <f t="shared" si="21"/>
        <v>4.46875</v>
      </c>
      <c r="AH48" s="13">
        <f t="shared" si="22"/>
        <v>0.9965217286</v>
      </c>
      <c r="AI48" s="29">
        <f t="shared" si="23"/>
        <v>0</v>
      </c>
      <c r="AJ48" s="13"/>
      <c r="AK48" s="2">
        <v>10.0</v>
      </c>
      <c r="AL48" s="4">
        <f t="shared" si="24"/>
        <v>30</v>
      </c>
      <c r="AM48" s="4">
        <f t="shared" si="25"/>
        <v>1.2</v>
      </c>
      <c r="AN48" s="4">
        <f t="shared" ref="AN48:AN51" si="70">149.75+1/32</f>
        <v>149.78125</v>
      </c>
      <c r="AO48" s="2">
        <v>154.25</v>
      </c>
      <c r="AP48" s="4">
        <f t="shared" si="26"/>
        <v>4.46875</v>
      </c>
      <c r="AQ48" s="13">
        <f t="shared" si="27"/>
        <v>0.9965217286</v>
      </c>
      <c r="AR48" s="29">
        <f t="shared" si="28"/>
        <v>0</v>
      </c>
      <c r="AS48" s="13"/>
      <c r="AT48" s="2">
        <v>10.0</v>
      </c>
      <c r="AU48" s="4">
        <f t="shared" si="29"/>
        <v>30</v>
      </c>
      <c r="AV48" s="4">
        <f t="shared" si="30"/>
        <v>1.2</v>
      </c>
      <c r="AW48" s="4">
        <f t="shared" si="59"/>
        <v>149.78125</v>
      </c>
      <c r="AX48" s="2">
        <f t="shared" si="64"/>
        <v>154.21875</v>
      </c>
      <c r="AY48" s="4">
        <f t="shared" si="31"/>
        <v>4.4375</v>
      </c>
      <c r="AZ48" s="13">
        <f t="shared" si="32"/>
        <v>0.993031274</v>
      </c>
      <c r="BA48" s="29">
        <f t="shared" si="33"/>
        <v>0</v>
      </c>
      <c r="BB48" s="13"/>
      <c r="BC48" s="2">
        <v>10.0</v>
      </c>
      <c r="BD48" s="4">
        <f t="shared" si="34"/>
        <v>30</v>
      </c>
      <c r="BE48" s="4">
        <f t="shared" si="35"/>
        <v>1.2</v>
      </c>
      <c r="BF48" s="4">
        <f t="shared" si="63"/>
        <v>149.78125</v>
      </c>
      <c r="BG48" s="4">
        <f t="shared" si="65"/>
        <v>154.21875</v>
      </c>
      <c r="BH48" s="4">
        <f t="shared" si="36"/>
        <v>4.4375</v>
      </c>
      <c r="BI48" s="13">
        <f t="shared" si="37"/>
        <v>0.993031274</v>
      </c>
      <c r="BJ48" s="29">
        <f t="shared" si="38"/>
        <v>0</v>
      </c>
      <c r="BK48" s="13"/>
      <c r="BL48" s="19">
        <v>10.0</v>
      </c>
      <c r="BM48" s="4">
        <f t="shared" si="39"/>
        <v>30</v>
      </c>
      <c r="BN48" s="4">
        <f t="shared" si="40"/>
        <v>1.2</v>
      </c>
      <c r="BO48" s="25">
        <f t="shared" si="58"/>
        <v>149.78125</v>
      </c>
      <c r="BP48" s="25">
        <f t="shared" ref="BP48:BP49" si="71">154+3/16</f>
        <v>154.1875</v>
      </c>
      <c r="BQ48" s="27">
        <f t="shared" si="41"/>
        <v>4.40625</v>
      </c>
      <c r="BR48" s="27">
        <f t="shared" si="42"/>
        <v>0.9895285073</v>
      </c>
      <c r="BS48" s="29">
        <f t="shared" si="43"/>
        <v>0</v>
      </c>
      <c r="BT48" s="25"/>
      <c r="BU48" s="19">
        <v>10.0</v>
      </c>
      <c r="BV48" s="4">
        <f t="shared" si="44"/>
        <v>30</v>
      </c>
      <c r="BW48" s="4">
        <f t="shared" si="45"/>
        <v>1.2</v>
      </c>
      <c r="BX48" s="25">
        <f>149+13/16</f>
        <v>149.8125</v>
      </c>
      <c r="BY48" s="25">
        <f t="shared" si="66"/>
        <v>154.1875</v>
      </c>
      <c r="BZ48" s="27">
        <f t="shared" si="46"/>
        <v>4.375</v>
      </c>
      <c r="CA48" s="27">
        <f t="shared" si="47"/>
        <v>0.9860132972</v>
      </c>
      <c r="CB48" s="29">
        <f t="shared" si="48"/>
        <v>0</v>
      </c>
      <c r="CC48" s="25"/>
      <c r="CD48" s="25"/>
    </row>
    <row r="49">
      <c r="A49" s="2">
        <v>26.0</v>
      </c>
      <c r="B49" s="4">
        <f t="shared" si="1"/>
        <v>78</v>
      </c>
      <c r="C49" s="4">
        <f t="shared" si="2"/>
        <v>0.06</v>
      </c>
      <c r="D49" s="4">
        <f t="shared" si="67"/>
        <v>152.78125</v>
      </c>
      <c r="E49" s="4">
        <f t="shared" ref="E49:E52" si="72">151+3/16</f>
        <v>151.1875</v>
      </c>
      <c r="F49" s="4">
        <f t="shared" si="5"/>
        <v>-1.59375</v>
      </c>
      <c r="G49" s="13">
        <f t="shared" si="6"/>
        <v>-0.6192403787</v>
      </c>
      <c r="H49" s="29">
        <f t="shared" si="7"/>
        <v>-0.01134025881</v>
      </c>
      <c r="J49" s="2">
        <v>11.0</v>
      </c>
      <c r="K49" s="4">
        <f t="shared" si="8"/>
        <v>33</v>
      </c>
      <c r="L49" s="4">
        <f t="shared" si="9"/>
        <v>0.96</v>
      </c>
      <c r="M49" s="4">
        <f t="shared" si="57"/>
        <v>149.9375</v>
      </c>
      <c r="N49" s="4">
        <f t="shared" ref="N49:N51" si="73">154+1/16-1/32</f>
        <v>154.03125</v>
      </c>
      <c r="O49" s="4">
        <f t="shared" si="10"/>
        <v>4.09375</v>
      </c>
      <c r="P49" s="13">
        <f t="shared" si="11"/>
        <v>0.9924527223</v>
      </c>
      <c r="Q49" s="29">
        <f t="shared" si="12"/>
        <v>0</v>
      </c>
      <c r="S49" s="2">
        <v>11.0</v>
      </c>
      <c r="T49" s="4">
        <f t="shared" si="13"/>
        <v>33</v>
      </c>
      <c r="U49" s="4">
        <f t="shared" si="14"/>
        <v>0.96</v>
      </c>
      <c r="V49" s="4">
        <f t="shared" si="68"/>
        <v>149.78125</v>
      </c>
      <c r="W49" s="4">
        <f t="shared" si="56"/>
        <v>154.21875</v>
      </c>
      <c r="X49" s="4">
        <f t="shared" si="16"/>
        <v>4.4375</v>
      </c>
      <c r="Y49" s="13">
        <f t="shared" si="17"/>
        <v>0.993031274</v>
      </c>
      <c r="Z49" s="29">
        <f t="shared" si="18"/>
        <v>0</v>
      </c>
      <c r="AB49" s="2">
        <v>11.0</v>
      </c>
      <c r="AC49" s="4">
        <f t="shared" si="19"/>
        <v>33</v>
      </c>
      <c r="AD49" s="4">
        <f t="shared" si="20"/>
        <v>1.14</v>
      </c>
      <c r="AE49" s="2">
        <v>149.75</v>
      </c>
      <c r="AF49" s="2">
        <f t="shared" si="69"/>
        <v>154.21875</v>
      </c>
      <c r="AG49" s="4">
        <f t="shared" si="21"/>
        <v>4.46875</v>
      </c>
      <c r="AH49" s="13">
        <f t="shared" si="22"/>
        <v>0.9965217286</v>
      </c>
      <c r="AI49" s="29">
        <f t="shared" si="23"/>
        <v>0</v>
      </c>
      <c r="AJ49" s="13"/>
      <c r="AK49" s="2">
        <v>11.0</v>
      </c>
      <c r="AL49" s="4">
        <f t="shared" si="24"/>
        <v>33</v>
      </c>
      <c r="AM49" s="4">
        <f t="shared" si="25"/>
        <v>1.14</v>
      </c>
      <c r="AN49" s="4">
        <f t="shared" si="70"/>
        <v>149.78125</v>
      </c>
      <c r="AO49" s="4">
        <f t="shared" ref="AO49:AO51" si="74">154.25-1/32</f>
        <v>154.21875</v>
      </c>
      <c r="AP49" s="4">
        <f t="shared" si="26"/>
        <v>4.4375</v>
      </c>
      <c r="AQ49" s="13">
        <f t="shared" si="27"/>
        <v>0.993031274</v>
      </c>
      <c r="AR49" s="29">
        <f t="shared" si="28"/>
        <v>0</v>
      </c>
      <c r="AS49" s="13"/>
      <c r="AT49" s="2">
        <v>11.0</v>
      </c>
      <c r="AU49" s="4">
        <f t="shared" si="29"/>
        <v>33</v>
      </c>
      <c r="AV49" s="4">
        <f t="shared" si="30"/>
        <v>1.14</v>
      </c>
      <c r="AW49" s="4">
        <f t="shared" si="59"/>
        <v>149.78125</v>
      </c>
      <c r="AX49" s="2">
        <f t="shared" si="64"/>
        <v>154.21875</v>
      </c>
      <c r="AY49" s="4">
        <f t="shared" si="31"/>
        <v>4.4375</v>
      </c>
      <c r="AZ49" s="13">
        <f t="shared" si="32"/>
        <v>0.993031274</v>
      </c>
      <c r="BA49" s="29">
        <f t="shared" si="33"/>
        <v>0</v>
      </c>
      <c r="BB49" s="13"/>
      <c r="BC49" s="2">
        <v>11.0</v>
      </c>
      <c r="BD49" s="4">
        <f t="shared" si="34"/>
        <v>33</v>
      </c>
      <c r="BE49" s="4">
        <f t="shared" si="35"/>
        <v>1.14</v>
      </c>
      <c r="BF49" s="4">
        <f t="shared" si="63"/>
        <v>149.78125</v>
      </c>
      <c r="BG49" s="4">
        <f>154+3/16</f>
        <v>154.1875</v>
      </c>
      <c r="BH49" s="4">
        <f t="shared" si="36"/>
        <v>4.40625</v>
      </c>
      <c r="BI49" s="13">
        <f t="shared" si="37"/>
        <v>0.9895285073</v>
      </c>
      <c r="BJ49" s="29">
        <f t="shared" si="38"/>
        <v>0</v>
      </c>
      <c r="BK49" s="13"/>
      <c r="BL49" s="19">
        <v>11.0</v>
      </c>
      <c r="BM49" s="4">
        <f t="shared" si="39"/>
        <v>33</v>
      </c>
      <c r="BN49" s="4">
        <f t="shared" si="40"/>
        <v>1.14</v>
      </c>
      <c r="BO49" s="25">
        <f t="shared" ref="BO49:BO50" si="75">149+13/16</f>
        <v>149.8125</v>
      </c>
      <c r="BP49" s="25">
        <f t="shared" si="71"/>
        <v>154.1875</v>
      </c>
      <c r="BQ49" s="27">
        <f t="shared" si="41"/>
        <v>4.375</v>
      </c>
      <c r="BR49" s="27">
        <f t="shared" si="42"/>
        <v>0.9860132972</v>
      </c>
      <c r="BS49" s="29">
        <f t="shared" si="43"/>
        <v>0</v>
      </c>
      <c r="BT49" s="25"/>
      <c r="BU49" s="19">
        <v>11.0</v>
      </c>
      <c r="BV49" s="4">
        <f t="shared" si="44"/>
        <v>33</v>
      </c>
      <c r="BW49" s="4">
        <f t="shared" si="45"/>
        <v>1.14</v>
      </c>
      <c r="BX49" s="25">
        <f>149+7/8-1/32</f>
        <v>149.84375</v>
      </c>
      <c r="BY49" s="25">
        <f>154.125+1/32</f>
        <v>154.15625</v>
      </c>
      <c r="BZ49" s="27">
        <f t="shared" si="46"/>
        <v>4.3125</v>
      </c>
      <c r="CA49" s="27">
        <f t="shared" si="47"/>
        <v>0.9789450104</v>
      </c>
      <c r="CB49" s="29">
        <f t="shared" si="48"/>
        <v>0.0100032054</v>
      </c>
      <c r="CC49" s="25"/>
      <c r="CD49" s="25"/>
    </row>
    <row r="50">
      <c r="A50" s="2">
        <v>27.0</v>
      </c>
      <c r="B50" s="4">
        <f t="shared" si="1"/>
        <v>81</v>
      </c>
      <c r="C50" s="4">
        <f t="shared" si="2"/>
        <v>0</v>
      </c>
      <c r="D50" s="4">
        <f t="shared" si="67"/>
        <v>152.78125</v>
      </c>
      <c r="E50" s="4">
        <f t="shared" si="72"/>
        <v>151.1875</v>
      </c>
      <c r="F50" s="4">
        <f t="shared" si="5"/>
        <v>-1.59375</v>
      </c>
      <c r="G50" s="13">
        <f t="shared" si="6"/>
        <v>-0.6192403787</v>
      </c>
      <c r="H50" s="29">
        <f t="shared" si="7"/>
        <v>0</v>
      </c>
      <c r="J50" s="2">
        <v>12.0</v>
      </c>
      <c r="K50" s="4">
        <f t="shared" si="8"/>
        <v>36</v>
      </c>
      <c r="L50" s="4">
        <f t="shared" si="9"/>
        <v>0.9</v>
      </c>
      <c r="M50" s="4">
        <f t="shared" si="57"/>
        <v>149.9375</v>
      </c>
      <c r="N50" s="4">
        <f t="shared" si="73"/>
        <v>154.03125</v>
      </c>
      <c r="O50" s="4">
        <f t="shared" si="10"/>
        <v>4.09375</v>
      </c>
      <c r="P50" s="13">
        <f t="shared" si="11"/>
        <v>0.9924527223</v>
      </c>
      <c r="Q50" s="29">
        <f t="shared" si="12"/>
        <v>0</v>
      </c>
      <c r="S50" s="2">
        <v>12.0</v>
      </c>
      <c r="T50" s="4">
        <f t="shared" si="13"/>
        <v>36</v>
      </c>
      <c r="U50" s="4">
        <f t="shared" si="14"/>
        <v>0.9</v>
      </c>
      <c r="V50" s="4">
        <f t="shared" si="68"/>
        <v>149.78125</v>
      </c>
      <c r="W50" s="4">
        <f t="shared" si="56"/>
        <v>154.21875</v>
      </c>
      <c r="X50" s="4">
        <f t="shared" si="16"/>
        <v>4.4375</v>
      </c>
      <c r="Y50" s="13">
        <f t="shared" si="17"/>
        <v>0.993031274</v>
      </c>
      <c r="Z50" s="29">
        <f t="shared" si="18"/>
        <v>0</v>
      </c>
      <c r="AB50" s="2">
        <v>12.0</v>
      </c>
      <c r="AC50" s="4">
        <f t="shared" si="19"/>
        <v>36</v>
      </c>
      <c r="AD50" s="4">
        <f t="shared" si="20"/>
        <v>1.08</v>
      </c>
      <c r="AE50" s="4">
        <f t="shared" ref="AE50:AE53" si="76">149.75+1/32</f>
        <v>149.78125</v>
      </c>
      <c r="AF50" s="2">
        <f t="shared" si="69"/>
        <v>154.21875</v>
      </c>
      <c r="AG50" s="4">
        <f t="shared" si="21"/>
        <v>4.4375</v>
      </c>
      <c r="AH50" s="13">
        <f t="shared" si="22"/>
        <v>0.993031274</v>
      </c>
      <c r="AI50" s="29">
        <f t="shared" si="23"/>
        <v>0</v>
      </c>
      <c r="AJ50" s="13"/>
      <c r="AK50" s="2">
        <v>12.0</v>
      </c>
      <c r="AL50" s="4">
        <f t="shared" si="24"/>
        <v>36</v>
      </c>
      <c r="AM50" s="4">
        <f t="shared" si="25"/>
        <v>1.08</v>
      </c>
      <c r="AN50" s="4">
        <f t="shared" si="70"/>
        <v>149.78125</v>
      </c>
      <c r="AO50" s="4">
        <f t="shared" si="74"/>
        <v>154.21875</v>
      </c>
      <c r="AP50" s="4">
        <f t="shared" si="26"/>
        <v>4.4375</v>
      </c>
      <c r="AQ50" s="13">
        <f t="shared" si="27"/>
        <v>0.993031274</v>
      </c>
      <c r="AR50" s="29">
        <f t="shared" si="28"/>
        <v>0</v>
      </c>
      <c r="AS50" s="13"/>
      <c r="AT50" s="2">
        <v>12.0</v>
      </c>
      <c r="AU50" s="4">
        <f t="shared" si="29"/>
        <v>36</v>
      </c>
      <c r="AV50" s="4">
        <f t="shared" si="30"/>
        <v>1.08</v>
      </c>
      <c r="AW50" s="4">
        <f t="shared" si="59"/>
        <v>149.78125</v>
      </c>
      <c r="AX50" s="2">
        <f t="shared" si="64"/>
        <v>154.21875</v>
      </c>
      <c r="AY50" s="4">
        <f t="shared" si="31"/>
        <v>4.4375</v>
      </c>
      <c r="AZ50" s="13">
        <f t="shared" si="32"/>
        <v>0.993031274</v>
      </c>
      <c r="BA50" s="29">
        <f t="shared" si="33"/>
        <v>0</v>
      </c>
      <c r="BB50" s="13"/>
      <c r="BC50" s="2">
        <v>12.0</v>
      </c>
      <c r="BD50" s="4">
        <f t="shared" si="34"/>
        <v>36</v>
      </c>
      <c r="BE50" s="4">
        <f t="shared" si="35"/>
        <v>1.08</v>
      </c>
      <c r="BF50" s="4">
        <f>149+13/16</f>
        <v>149.8125</v>
      </c>
      <c r="BG50" s="4">
        <f>154+1/8+1/32</f>
        <v>154.15625</v>
      </c>
      <c r="BH50" s="4">
        <f t="shared" si="36"/>
        <v>4.34375</v>
      </c>
      <c r="BI50" s="13">
        <f t="shared" si="37"/>
        <v>0.9824855102</v>
      </c>
      <c r="BJ50" s="29">
        <f t="shared" si="38"/>
        <v>0</v>
      </c>
      <c r="BK50" s="13"/>
      <c r="BL50" s="19">
        <v>12.0</v>
      </c>
      <c r="BM50" s="4">
        <f t="shared" si="39"/>
        <v>36</v>
      </c>
      <c r="BN50" s="4">
        <f t="shared" si="40"/>
        <v>1.08</v>
      </c>
      <c r="BO50" s="25">
        <f t="shared" si="75"/>
        <v>149.8125</v>
      </c>
      <c r="BP50" s="25">
        <f>154.125+1/32</f>
        <v>154.15625</v>
      </c>
      <c r="BQ50" s="27">
        <f t="shared" si="41"/>
        <v>4.34375</v>
      </c>
      <c r="BR50" s="27">
        <f t="shared" si="42"/>
        <v>0.9824855102</v>
      </c>
      <c r="BS50" s="29">
        <f t="shared" si="43"/>
        <v>0</v>
      </c>
      <c r="BT50" s="25"/>
      <c r="BU50" s="19">
        <v>12.0</v>
      </c>
      <c r="BV50" s="4">
        <f t="shared" si="44"/>
        <v>36</v>
      </c>
      <c r="BW50" s="4">
        <f t="shared" si="45"/>
        <v>1.08</v>
      </c>
      <c r="BX50" s="25">
        <f>149.875</f>
        <v>149.875</v>
      </c>
      <c r="BY50" s="25">
        <f>154.125</f>
        <v>154.125</v>
      </c>
      <c r="BZ50" s="27">
        <f t="shared" si="46"/>
        <v>4.25</v>
      </c>
      <c r="CA50" s="27">
        <f t="shared" si="47"/>
        <v>0.9718253158</v>
      </c>
      <c r="CB50" s="29">
        <f t="shared" si="48"/>
        <v>0.01212984213</v>
      </c>
      <c r="CC50" s="25"/>
      <c r="CD50" s="25"/>
    </row>
    <row r="51">
      <c r="A51" s="2">
        <v>28.0</v>
      </c>
      <c r="B51" s="4">
        <f t="shared" si="1"/>
        <v>84</v>
      </c>
      <c r="C51" s="4">
        <f t="shared" si="2"/>
        <v>-0.06</v>
      </c>
      <c r="D51" s="4">
        <f t="shared" si="67"/>
        <v>152.78125</v>
      </c>
      <c r="E51" s="4">
        <f t="shared" si="72"/>
        <v>151.1875</v>
      </c>
      <c r="F51" s="4">
        <f t="shared" si="5"/>
        <v>-1.59375</v>
      </c>
      <c r="G51" s="13">
        <f t="shared" si="6"/>
        <v>-0.6192403787</v>
      </c>
      <c r="H51" s="29">
        <f t="shared" si="7"/>
        <v>-0.01134025881</v>
      </c>
      <c r="J51" s="2">
        <v>13.0</v>
      </c>
      <c r="K51" s="4">
        <f t="shared" si="8"/>
        <v>39</v>
      </c>
      <c r="L51" s="4">
        <f t="shared" si="9"/>
        <v>0.84</v>
      </c>
      <c r="M51" s="4">
        <f t="shared" si="57"/>
        <v>149.9375</v>
      </c>
      <c r="N51" s="4">
        <f t="shared" si="73"/>
        <v>154.03125</v>
      </c>
      <c r="O51" s="4">
        <f t="shared" si="10"/>
        <v>4.09375</v>
      </c>
      <c r="P51" s="13">
        <f t="shared" si="11"/>
        <v>0.9924527223</v>
      </c>
      <c r="Q51" s="29">
        <f t="shared" si="12"/>
        <v>0</v>
      </c>
      <c r="S51" s="2">
        <v>13.0</v>
      </c>
      <c r="T51" s="4">
        <f t="shared" si="13"/>
        <v>39</v>
      </c>
      <c r="U51" s="4">
        <f t="shared" si="14"/>
        <v>0.84</v>
      </c>
      <c r="V51" s="4">
        <f t="shared" si="68"/>
        <v>149.78125</v>
      </c>
      <c r="W51" s="4">
        <f t="shared" si="56"/>
        <v>154.21875</v>
      </c>
      <c r="X51" s="4">
        <f t="shared" si="16"/>
        <v>4.4375</v>
      </c>
      <c r="Y51" s="13">
        <f t="shared" si="17"/>
        <v>0.993031274</v>
      </c>
      <c r="Z51" s="29">
        <f t="shared" si="18"/>
        <v>0</v>
      </c>
      <c r="AB51" s="2">
        <v>13.0</v>
      </c>
      <c r="AC51" s="4">
        <f t="shared" si="19"/>
        <v>39</v>
      </c>
      <c r="AD51" s="4">
        <f t="shared" si="20"/>
        <v>1.02</v>
      </c>
      <c r="AE51" s="4">
        <f t="shared" si="76"/>
        <v>149.78125</v>
      </c>
      <c r="AF51" s="2">
        <f t="shared" si="69"/>
        <v>154.21875</v>
      </c>
      <c r="AG51" s="4">
        <f t="shared" si="21"/>
        <v>4.4375</v>
      </c>
      <c r="AH51" s="13">
        <f t="shared" si="22"/>
        <v>0.993031274</v>
      </c>
      <c r="AI51" s="29">
        <f t="shared" si="23"/>
        <v>0</v>
      </c>
      <c r="AJ51" s="13"/>
      <c r="AK51" s="2">
        <v>13.0</v>
      </c>
      <c r="AL51" s="4">
        <f t="shared" si="24"/>
        <v>39</v>
      </c>
      <c r="AM51" s="4">
        <f t="shared" si="25"/>
        <v>1.02</v>
      </c>
      <c r="AN51" s="4">
        <f t="shared" si="70"/>
        <v>149.78125</v>
      </c>
      <c r="AO51" s="4">
        <f t="shared" si="74"/>
        <v>154.21875</v>
      </c>
      <c r="AP51" s="4">
        <f t="shared" si="26"/>
        <v>4.4375</v>
      </c>
      <c r="AQ51" s="13">
        <f t="shared" si="27"/>
        <v>0.993031274</v>
      </c>
      <c r="AR51" s="29">
        <f t="shared" si="28"/>
        <v>0</v>
      </c>
      <c r="AS51" s="13"/>
      <c r="AT51" s="2">
        <v>13.0</v>
      </c>
      <c r="AU51" s="4">
        <f t="shared" si="29"/>
        <v>39</v>
      </c>
      <c r="AV51" s="4">
        <f t="shared" si="30"/>
        <v>1.02</v>
      </c>
      <c r="AW51" s="4">
        <f>149+13/16</f>
        <v>149.8125</v>
      </c>
      <c r="AX51" s="4">
        <f t="shared" ref="AX51:AX52" si="77">154+3/16</f>
        <v>154.1875</v>
      </c>
      <c r="AY51" s="4">
        <f t="shared" si="31"/>
        <v>4.375</v>
      </c>
      <c r="AZ51" s="13">
        <f t="shared" si="32"/>
        <v>0.9860132972</v>
      </c>
      <c r="BA51" s="29">
        <f t="shared" si="33"/>
        <v>0</v>
      </c>
      <c r="BB51" s="13"/>
      <c r="BC51" s="2">
        <v>13.0</v>
      </c>
      <c r="BD51" s="4">
        <f t="shared" si="34"/>
        <v>39</v>
      </c>
      <c r="BE51" s="4">
        <f t="shared" si="35"/>
        <v>1.02</v>
      </c>
      <c r="BF51" s="4">
        <f>149+7/8-1/32</f>
        <v>149.84375</v>
      </c>
      <c r="BG51" s="4">
        <f>154.125</f>
        <v>154.125</v>
      </c>
      <c r="BH51" s="4">
        <f t="shared" si="36"/>
        <v>4.28125</v>
      </c>
      <c r="BI51" s="13">
        <f t="shared" si="37"/>
        <v>0.9753916592</v>
      </c>
      <c r="BJ51" s="29">
        <f t="shared" si="38"/>
        <v>0.0113891216</v>
      </c>
      <c r="BK51" s="13"/>
      <c r="BL51" s="19">
        <v>13.0</v>
      </c>
      <c r="BM51" s="4">
        <f t="shared" si="39"/>
        <v>39</v>
      </c>
      <c r="BN51" s="4">
        <f t="shared" si="40"/>
        <v>1.02</v>
      </c>
      <c r="BO51" s="25">
        <f>149.875</f>
        <v>149.875</v>
      </c>
      <c r="BP51" s="46">
        <v>154.125</v>
      </c>
      <c r="BQ51" s="27">
        <f t="shared" si="41"/>
        <v>4.25</v>
      </c>
      <c r="BR51" s="27">
        <f t="shared" si="42"/>
        <v>0.9718253158</v>
      </c>
      <c r="BS51" s="29">
        <f t="shared" si="43"/>
        <v>0.01143453791</v>
      </c>
      <c r="BT51" s="25"/>
      <c r="BU51" s="19">
        <v>13.0</v>
      </c>
      <c r="BV51" s="4">
        <f t="shared" si="44"/>
        <v>39</v>
      </c>
      <c r="BW51" s="4">
        <f t="shared" si="45"/>
        <v>1.02</v>
      </c>
      <c r="BX51" s="25">
        <f>149.875+1/32</f>
        <v>149.90625</v>
      </c>
      <c r="BY51" s="25">
        <f>154.125-1/32</f>
        <v>154.09375</v>
      </c>
      <c r="BZ51" s="27">
        <f t="shared" si="46"/>
        <v>4.1875</v>
      </c>
      <c r="CA51" s="27">
        <f t="shared" si="47"/>
        <v>0.9646530752</v>
      </c>
      <c r="CB51" s="29">
        <f t="shared" si="48"/>
        <v>0.01393161131</v>
      </c>
      <c r="CC51" s="25"/>
      <c r="CD51" s="25"/>
    </row>
    <row r="52">
      <c r="A52" s="2">
        <v>29.0</v>
      </c>
      <c r="B52" s="4">
        <f t="shared" si="1"/>
        <v>87</v>
      </c>
      <c r="C52" s="4">
        <f t="shared" si="2"/>
        <v>-0.12</v>
      </c>
      <c r="D52" s="4">
        <f t="shared" si="67"/>
        <v>152.78125</v>
      </c>
      <c r="E52" s="4">
        <f t="shared" si="72"/>
        <v>151.1875</v>
      </c>
      <c r="F52" s="4">
        <f t="shared" si="5"/>
        <v>-1.59375</v>
      </c>
      <c r="G52" s="13">
        <f t="shared" si="6"/>
        <v>-0.6192403787</v>
      </c>
      <c r="H52" s="29">
        <f t="shared" si="7"/>
        <v>-0.03402077643</v>
      </c>
      <c r="J52" s="2">
        <v>14.0</v>
      </c>
      <c r="K52" s="4">
        <f t="shared" si="8"/>
        <v>42</v>
      </c>
      <c r="L52" s="4">
        <f t="shared" si="9"/>
        <v>0.78</v>
      </c>
      <c r="M52" s="2">
        <v>150.0</v>
      </c>
      <c r="N52" s="2">
        <v>154.0</v>
      </c>
      <c r="O52" s="4">
        <f t="shared" si="10"/>
        <v>4</v>
      </c>
      <c r="P52" s="13">
        <f t="shared" si="11"/>
        <v>0.9810229432</v>
      </c>
      <c r="Q52" s="29">
        <f t="shared" si="12"/>
        <v>0</v>
      </c>
      <c r="S52" s="2">
        <v>14.0</v>
      </c>
      <c r="T52" s="4">
        <f t="shared" si="13"/>
        <v>42</v>
      </c>
      <c r="U52" s="4">
        <f t="shared" si="14"/>
        <v>0.78</v>
      </c>
      <c r="V52" s="4">
        <f t="shared" si="68"/>
        <v>149.78125</v>
      </c>
      <c r="W52" s="4">
        <f t="shared" si="56"/>
        <v>154.21875</v>
      </c>
      <c r="X52" s="4">
        <f t="shared" si="16"/>
        <v>4.4375</v>
      </c>
      <c r="Y52" s="13">
        <f t="shared" si="17"/>
        <v>0.993031274</v>
      </c>
      <c r="Z52" s="29">
        <f t="shared" si="18"/>
        <v>0</v>
      </c>
      <c r="AB52" s="2">
        <v>14.0</v>
      </c>
      <c r="AC52" s="4">
        <f t="shared" si="19"/>
        <v>42</v>
      </c>
      <c r="AD52" s="4">
        <f t="shared" si="20"/>
        <v>0.96</v>
      </c>
      <c r="AE52" s="4">
        <f t="shared" si="76"/>
        <v>149.78125</v>
      </c>
      <c r="AF52" s="2">
        <f t="shared" si="69"/>
        <v>154.21875</v>
      </c>
      <c r="AG52" s="4">
        <f t="shared" si="21"/>
        <v>4.4375</v>
      </c>
      <c r="AH52" s="13">
        <f t="shared" si="22"/>
        <v>0.993031274</v>
      </c>
      <c r="AI52" s="29">
        <f t="shared" si="23"/>
        <v>0</v>
      </c>
      <c r="AJ52" s="13"/>
      <c r="AK52" s="2">
        <v>14.0</v>
      </c>
      <c r="AL52" s="4">
        <f t="shared" si="24"/>
        <v>42</v>
      </c>
      <c r="AM52" s="4">
        <f t="shared" si="25"/>
        <v>0.96</v>
      </c>
      <c r="AN52" s="4">
        <f t="shared" ref="AN52:AN53" si="78">149+13/16</f>
        <v>149.8125</v>
      </c>
      <c r="AO52" s="4">
        <f t="shared" ref="AO52:AO53" si="79">154+3/16</f>
        <v>154.1875</v>
      </c>
      <c r="AP52" s="4">
        <f t="shared" si="26"/>
        <v>4.375</v>
      </c>
      <c r="AQ52" s="13">
        <f t="shared" si="27"/>
        <v>0.9860132972</v>
      </c>
      <c r="AR52" s="29">
        <f t="shared" si="28"/>
        <v>0</v>
      </c>
      <c r="AS52" s="13"/>
      <c r="AT52" s="2">
        <v>14.0</v>
      </c>
      <c r="AU52" s="4">
        <f t="shared" si="29"/>
        <v>42</v>
      </c>
      <c r="AV52" s="4">
        <f t="shared" si="30"/>
        <v>0.96</v>
      </c>
      <c r="AW52" s="4">
        <f>149+13/16+1/32</f>
        <v>149.84375</v>
      </c>
      <c r="AX52" s="4">
        <f t="shared" si="77"/>
        <v>154.1875</v>
      </c>
      <c r="AY52" s="4">
        <f t="shared" si="31"/>
        <v>4.34375</v>
      </c>
      <c r="AZ52" s="13">
        <f t="shared" si="32"/>
        <v>0.9824855102</v>
      </c>
      <c r="BA52" s="29">
        <f t="shared" si="33"/>
        <v>0</v>
      </c>
      <c r="BB52" s="13"/>
      <c r="BC52" s="2">
        <v>14.0</v>
      </c>
      <c r="BD52" s="4">
        <f t="shared" si="34"/>
        <v>42</v>
      </c>
      <c r="BE52" s="4">
        <f t="shared" si="35"/>
        <v>0.96</v>
      </c>
      <c r="BF52" s="4">
        <f>149.875+1/32</f>
        <v>149.90625</v>
      </c>
      <c r="BG52" s="4">
        <f>154+1/16</f>
        <v>154.0625</v>
      </c>
      <c r="BH52" s="4">
        <f t="shared" si="36"/>
        <v>4.15625</v>
      </c>
      <c r="BI52" s="13">
        <f t="shared" si="37"/>
        <v>0.9610468829</v>
      </c>
      <c r="BJ52" s="29">
        <f t="shared" si="38"/>
        <v>0.01481007907</v>
      </c>
      <c r="BK52" s="13"/>
      <c r="BL52" s="19">
        <v>14.0</v>
      </c>
      <c r="BM52" s="4">
        <f t="shared" si="39"/>
        <v>42</v>
      </c>
      <c r="BN52" s="4">
        <f t="shared" si="40"/>
        <v>0.96</v>
      </c>
      <c r="BO52" s="25">
        <f>149.875+1/32</f>
        <v>149.90625</v>
      </c>
      <c r="BP52" s="25">
        <f>154.125-1/32</f>
        <v>154.09375</v>
      </c>
      <c r="BQ52" s="27">
        <f t="shared" si="41"/>
        <v>4.1875</v>
      </c>
      <c r="BR52" s="27">
        <f t="shared" si="42"/>
        <v>0.9646530752</v>
      </c>
      <c r="BS52" s="29">
        <f t="shared" si="43"/>
        <v>0.01308498772</v>
      </c>
      <c r="BT52" s="25"/>
      <c r="BU52" s="19">
        <v>14.0</v>
      </c>
      <c r="BV52" s="4">
        <f t="shared" si="44"/>
        <v>42</v>
      </c>
      <c r="BW52" s="4">
        <f t="shared" si="45"/>
        <v>0.96</v>
      </c>
      <c r="BX52" s="25">
        <f>150-1/16</f>
        <v>149.9375</v>
      </c>
      <c r="BY52" s="25">
        <f>154+1/16</f>
        <v>154.0625</v>
      </c>
      <c r="BZ52" s="27">
        <f t="shared" si="46"/>
        <v>4.125</v>
      </c>
      <c r="CA52" s="27">
        <f t="shared" si="47"/>
        <v>0.9574271078</v>
      </c>
      <c r="CB52" s="29">
        <f t="shared" si="48"/>
        <v>0.01596864169</v>
      </c>
      <c r="CC52" s="25"/>
      <c r="CD52" s="25"/>
    </row>
    <row r="53">
      <c r="A53" s="2">
        <v>30.0</v>
      </c>
      <c r="B53" s="4">
        <f t="shared" si="1"/>
        <v>90</v>
      </c>
      <c r="C53" s="4">
        <f t="shared" si="2"/>
        <v>-0.18</v>
      </c>
      <c r="D53" s="2">
        <v>152.75</v>
      </c>
      <c r="E53" s="4">
        <f>151+1/4-1/32</f>
        <v>151.21875</v>
      </c>
      <c r="F53" s="4">
        <f t="shared" si="5"/>
        <v>-1.53125</v>
      </c>
      <c r="G53" s="13">
        <f t="shared" si="6"/>
        <v>-0.6069769787</v>
      </c>
      <c r="H53" s="29">
        <f t="shared" si="7"/>
        <v>-0.05577499315</v>
      </c>
      <c r="J53" s="2">
        <v>15.0</v>
      </c>
      <c r="K53" s="4">
        <f t="shared" si="8"/>
        <v>45</v>
      </c>
      <c r="L53" s="4">
        <f t="shared" si="9"/>
        <v>0.72</v>
      </c>
      <c r="M53" s="4">
        <f>150+1/16</f>
        <v>150.0625</v>
      </c>
      <c r="N53" s="4">
        <f>153+7/8+1/32</f>
        <v>153.90625</v>
      </c>
      <c r="O53" s="4">
        <f t="shared" si="10"/>
        <v>3.84375</v>
      </c>
      <c r="P53" s="13">
        <f t="shared" si="11"/>
        <v>0.9616714772</v>
      </c>
      <c r="Q53" s="29">
        <f t="shared" si="12"/>
        <v>0.01608674775</v>
      </c>
      <c r="S53" s="2">
        <v>15.0</v>
      </c>
      <c r="T53" s="4">
        <f t="shared" si="13"/>
        <v>45</v>
      </c>
      <c r="U53" s="4">
        <f t="shared" si="14"/>
        <v>0.72</v>
      </c>
      <c r="V53" s="4">
        <f>149+7/8-1/32</f>
        <v>149.84375</v>
      </c>
      <c r="W53" s="4">
        <f>154+1/8</f>
        <v>154.125</v>
      </c>
      <c r="X53" s="4">
        <f t="shared" si="16"/>
        <v>4.28125</v>
      </c>
      <c r="Y53" s="13">
        <f t="shared" si="17"/>
        <v>0.9753916592</v>
      </c>
      <c r="Z53" s="29">
        <f t="shared" si="18"/>
        <v>0.01236722831</v>
      </c>
      <c r="AB53" s="2">
        <v>15.0</v>
      </c>
      <c r="AC53" s="4">
        <f t="shared" si="19"/>
        <v>45</v>
      </c>
      <c r="AD53" s="4">
        <f t="shared" si="20"/>
        <v>0.9</v>
      </c>
      <c r="AE53" s="4">
        <f t="shared" si="76"/>
        <v>149.78125</v>
      </c>
      <c r="AF53" s="2">
        <f t="shared" si="69"/>
        <v>154.21875</v>
      </c>
      <c r="AG53" s="4">
        <f t="shared" si="21"/>
        <v>4.4375</v>
      </c>
      <c r="AH53" s="13">
        <f t="shared" si="22"/>
        <v>0.993031274</v>
      </c>
      <c r="AI53" s="29">
        <f t="shared" si="23"/>
        <v>0</v>
      </c>
      <c r="AJ53" s="13"/>
      <c r="AK53" s="2">
        <v>15.0</v>
      </c>
      <c r="AL53" s="4">
        <f t="shared" si="24"/>
        <v>45</v>
      </c>
      <c r="AM53" s="4">
        <f t="shared" si="25"/>
        <v>0.9</v>
      </c>
      <c r="AN53" s="4">
        <f t="shared" si="78"/>
        <v>149.8125</v>
      </c>
      <c r="AO53" s="4">
        <f t="shared" si="79"/>
        <v>154.1875</v>
      </c>
      <c r="AP53" s="4">
        <f t="shared" si="26"/>
        <v>4.375</v>
      </c>
      <c r="AQ53" s="13">
        <f t="shared" si="27"/>
        <v>0.9860132972</v>
      </c>
      <c r="AR53" s="29">
        <f t="shared" si="28"/>
        <v>0</v>
      </c>
      <c r="AS53" s="13"/>
      <c r="AT53" s="2">
        <v>15.0</v>
      </c>
      <c r="AU53" s="4">
        <f t="shared" si="29"/>
        <v>45</v>
      </c>
      <c r="AV53" s="4">
        <f t="shared" si="30"/>
        <v>0.9</v>
      </c>
      <c r="AW53" s="4">
        <f>149+7/8</f>
        <v>149.875</v>
      </c>
      <c r="AX53" s="4">
        <f>154.125</f>
        <v>154.125</v>
      </c>
      <c r="AY53" s="4">
        <f t="shared" si="31"/>
        <v>4.25</v>
      </c>
      <c r="AZ53" s="13">
        <f t="shared" si="32"/>
        <v>0.9718253158</v>
      </c>
      <c r="BA53" s="29">
        <f t="shared" si="33"/>
        <v>0.01057249585</v>
      </c>
      <c r="BB53" s="13"/>
      <c r="BC53" s="2">
        <v>15.0</v>
      </c>
      <c r="BD53" s="4">
        <f t="shared" si="34"/>
        <v>45</v>
      </c>
      <c r="BE53" s="4">
        <f t="shared" si="35"/>
        <v>0.9</v>
      </c>
      <c r="BF53" s="4">
        <f>150-1/16</f>
        <v>149.9375</v>
      </c>
      <c r="BG53" s="2">
        <v>154.0</v>
      </c>
      <c r="BH53" s="4">
        <f t="shared" si="36"/>
        <v>4.0625</v>
      </c>
      <c r="BI53" s="13">
        <f t="shared" si="37"/>
        <v>0.9501461876</v>
      </c>
      <c r="BJ53" s="29">
        <f t="shared" si="38"/>
        <v>0.01657337725</v>
      </c>
      <c r="BK53" s="13"/>
      <c r="BL53" s="19">
        <v>15.0</v>
      </c>
      <c r="BM53" s="4">
        <f t="shared" si="39"/>
        <v>45</v>
      </c>
      <c r="BN53" s="4">
        <f t="shared" si="40"/>
        <v>0.9</v>
      </c>
      <c r="BO53" s="25">
        <f>150-1/16</f>
        <v>149.9375</v>
      </c>
      <c r="BP53" s="25">
        <f>154+1/16</f>
        <v>154.0625</v>
      </c>
      <c r="BQ53" s="27">
        <f t="shared" si="41"/>
        <v>4.125</v>
      </c>
      <c r="BR53" s="27">
        <f t="shared" si="42"/>
        <v>0.9574271078</v>
      </c>
      <c r="BS53" s="29">
        <f t="shared" si="43"/>
        <v>0.01545236176</v>
      </c>
      <c r="BT53" s="25"/>
      <c r="BU53" s="19">
        <v>15.0</v>
      </c>
      <c r="BV53" s="4">
        <f t="shared" si="44"/>
        <v>45</v>
      </c>
      <c r="BW53" s="4">
        <f t="shared" si="45"/>
        <v>0.9</v>
      </c>
      <c r="BX53" s="25">
        <f>150-1/32</f>
        <v>149.96875</v>
      </c>
      <c r="BY53" s="46">
        <v>154.0</v>
      </c>
      <c r="BZ53" s="27">
        <f t="shared" si="46"/>
        <v>4.03125</v>
      </c>
      <c r="CA53" s="27">
        <f t="shared" si="47"/>
        <v>0.9464847243</v>
      </c>
      <c r="CB53" s="29">
        <f t="shared" si="48"/>
        <v>0.01764560753</v>
      </c>
      <c r="CC53" s="25"/>
      <c r="CD53" s="25"/>
    </row>
    <row r="54">
      <c r="A54" s="2">
        <v>31.0</v>
      </c>
      <c r="B54" s="4">
        <f t="shared" si="1"/>
        <v>93</v>
      </c>
      <c r="C54" s="4">
        <f t="shared" si="2"/>
        <v>-0.24</v>
      </c>
      <c r="D54" s="4">
        <f>152+11/16</f>
        <v>152.6875</v>
      </c>
      <c r="E54" s="2">
        <v>151.25</v>
      </c>
      <c r="F54" s="4">
        <f t="shared" si="5"/>
        <v>-1.4375</v>
      </c>
      <c r="G54" s="13">
        <f t="shared" si="6"/>
        <v>-0.5881025945</v>
      </c>
      <c r="H54" s="29">
        <f t="shared" si="7"/>
        <v>-0.07534615878</v>
      </c>
      <c r="J54" s="2">
        <v>16.0</v>
      </c>
      <c r="K54" s="4">
        <f t="shared" si="8"/>
        <v>48</v>
      </c>
      <c r="L54" s="4">
        <f t="shared" si="9"/>
        <v>0.66</v>
      </c>
      <c r="M54" s="4">
        <f>150+5/16</f>
        <v>150.3125</v>
      </c>
      <c r="N54" s="4">
        <f>153+11/16</f>
        <v>153.6875</v>
      </c>
      <c r="O54" s="4">
        <f t="shared" si="10"/>
        <v>3.375</v>
      </c>
      <c r="P54" s="13">
        <f t="shared" si="11"/>
        <v>0.9011271138</v>
      </c>
      <c r="Q54" s="29">
        <f t="shared" si="12"/>
        <v>0.02953505356</v>
      </c>
      <c r="S54" s="2">
        <v>16.0</v>
      </c>
      <c r="T54" s="4">
        <f t="shared" si="13"/>
        <v>48</v>
      </c>
      <c r="U54" s="4">
        <f t="shared" si="14"/>
        <v>0.66</v>
      </c>
      <c r="V54" s="4">
        <f>150+1/16</f>
        <v>150.0625</v>
      </c>
      <c r="W54" s="4">
        <f>153+7/8</f>
        <v>153.875</v>
      </c>
      <c r="X54" s="4">
        <f t="shared" si="16"/>
        <v>3.8125</v>
      </c>
      <c r="Y54" s="13">
        <f t="shared" si="17"/>
        <v>0.9204467514</v>
      </c>
      <c r="Z54" s="29">
        <f t="shared" si="18"/>
        <v>0.02605501315</v>
      </c>
      <c r="AB54" s="2">
        <v>16.0</v>
      </c>
      <c r="AC54" s="4">
        <f t="shared" si="19"/>
        <v>48</v>
      </c>
      <c r="AD54" s="4">
        <f t="shared" si="20"/>
        <v>0.84</v>
      </c>
      <c r="AE54" s="4">
        <f>149+13/16</f>
        <v>149.8125</v>
      </c>
      <c r="AF54" s="4">
        <f>154+3/16</f>
        <v>154.1875</v>
      </c>
      <c r="AG54" s="4">
        <f t="shared" si="21"/>
        <v>4.375</v>
      </c>
      <c r="AH54" s="13">
        <f t="shared" si="22"/>
        <v>0.9860132972</v>
      </c>
      <c r="AI54" s="29">
        <f t="shared" si="23"/>
        <v>0</v>
      </c>
      <c r="AJ54" s="13"/>
      <c r="AK54" s="2">
        <v>16.0</v>
      </c>
      <c r="AL54" s="4">
        <f t="shared" si="24"/>
        <v>48</v>
      </c>
      <c r="AM54" s="4">
        <f t="shared" si="25"/>
        <v>0.84</v>
      </c>
      <c r="AN54" s="4">
        <f>149+7/8-1/32</f>
        <v>149.84375</v>
      </c>
      <c r="AO54" s="4">
        <f>154+1/8</f>
        <v>154.125</v>
      </c>
      <c r="AP54" s="4">
        <f t="shared" si="26"/>
        <v>4.28125</v>
      </c>
      <c r="AQ54" s="13">
        <f t="shared" si="27"/>
        <v>0.9753916592</v>
      </c>
      <c r="AR54" s="29">
        <f t="shared" si="28"/>
        <v>0.008813749329</v>
      </c>
      <c r="AS54" s="13"/>
      <c r="AT54" s="2">
        <v>16.0</v>
      </c>
      <c r="AU54" s="4">
        <f t="shared" si="29"/>
        <v>48</v>
      </c>
      <c r="AV54" s="4">
        <f t="shared" si="30"/>
        <v>0.84</v>
      </c>
      <c r="AW54" s="4">
        <f>149+7/8+1/32</f>
        <v>149.90625</v>
      </c>
      <c r="AX54" s="4">
        <f>154+1/16</f>
        <v>154.0625</v>
      </c>
      <c r="AY54" s="4">
        <f t="shared" si="31"/>
        <v>4.15625</v>
      </c>
      <c r="AZ54" s="13">
        <f t="shared" si="32"/>
        <v>0.9610468829</v>
      </c>
      <c r="BA54" s="29">
        <f t="shared" si="33"/>
        <v>0.01385513374</v>
      </c>
      <c r="BB54" s="13"/>
      <c r="BC54" s="2">
        <v>16.0</v>
      </c>
      <c r="BD54" s="4">
        <f t="shared" si="34"/>
        <v>48</v>
      </c>
      <c r="BE54" s="4">
        <f t="shared" si="35"/>
        <v>0.84</v>
      </c>
      <c r="BF54" s="2">
        <v>150.0</v>
      </c>
      <c r="BG54" s="2">
        <v>154.0</v>
      </c>
      <c r="BH54" s="4">
        <f t="shared" si="36"/>
        <v>4</v>
      </c>
      <c r="BI54" s="13">
        <f t="shared" si="37"/>
        <v>0.9428090416</v>
      </c>
      <c r="BJ54" s="29">
        <f t="shared" si="38"/>
        <v>0.01930346474</v>
      </c>
      <c r="BK54" s="13"/>
      <c r="BL54" s="19">
        <v>16.0</v>
      </c>
      <c r="BM54" s="4">
        <f t="shared" si="39"/>
        <v>48</v>
      </c>
      <c r="BN54" s="4">
        <f t="shared" si="40"/>
        <v>0.84</v>
      </c>
      <c r="BO54" s="46">
        <v>150.0</v>
      </c>
      <c r="BP54" s="46">
        <v>154.0</v>
      </c>
      <c r="BQ54" s="27">
        <f t="shared" si="41"/>
        <v>4</v>
      </c>
      <c r="BR54" s="27">
        <f t="shared" si="42"/>
        <v>0.9428090416</v>
      </c>
      <c r="BS54" s="29">
        <f t="shared" si="43"/>
        <v>0.01789420154</v>
      </c>
      <c r="BT54" s="25"/>
      <c r="BU54" s="19">
        <v>16.0</v>
      </c>
      <c r="BV54" s="4">
        <f t="shared" si="44"/>
        <v>48</v>
      </c>
      <c r="BW54" s="4">
        <f t="shared" si="45"/>
        <v>0.84</v>
      </c>
      <c r="BX54" s="46">
        <v>150.0</v>
      </c>
      <c r="BY54" s="25">
        <f>154-1/32</f>
        <v>153.96875</v>
      </c>
      <c r="BZ54" s="27">
        <f t="shared" si="46"/>
        <v>3.96875</v>
      </c>
      <c r="CA54" s="27">
        <f t="shared" si="47"/>
        <v>0.9391189725</v>
      </c>
      <c r="CB54" s="29">
        <f t="shared" si="48"/>
        <v>0.01888146898</v>
      </c>
      <c r="CC54" s="25"/>
      <c r="CD54" s="25"/>
    </row>
    <row r="55">
      <c r="A55" s="2">
        <v>32.0</v>
      </c>
      <c r="B55" s="4">
        <f t="shared" si="1"/>
        <v>96</v>
      </c>
      <c r="C55" s="4">
        <f t="shared" si="2"/>
        <v>-0.3</v>
      </c>
      <c r="D55" s="4">
        <f>152+5/8</f>
        <v>152.625</v>
      </c>
      <c r="E55" s="4">
        <f>151+5/16</f>
        <v>151.3125</v>
      </c>
      <c r="F55" s="4">
        <f t="shared" si="5"/>
        <v>-1.3125</v>
      </c>
      <c r="G55" s="13">
        <f t="shared" si="6"/>
        <v>-0.5619514869</v>
      </c>
      <c r="H55" s="29">
        <f t="shared" si="7"/>
        <v>-0.09188676522</v>
      </c>
      <c r="J55" s="2">
        <v>17.0</v>
      </c>
      <c r="K55" s="4">
        <f t="shared" si="8"/>
        <v>51</v>
      </c>
      <c r="L55" s="4">
        <f t="shared" si="9"/>
        <v>0.6</v>
      </c>
      <c r="M55" s="4">
        <f>150+11/16</f>
        <v>150.6875</v>
      </c>
      <c r="N55" s="4">
        <f>153+5/16</f>
        <v>153.3125</v>
      </c>
      <c r="O55" s="4">
        <f t="shared" si="10"/>
        <v>2.625</v>
      </c>
      <c r="P55" s="13">
        <f t="shared" si="11"/>
        <v>0.7947194142</v>
      </c>
      <c r="Q55" s="29">
        <f t="shared" si="12"/>
        <v>0.04164133223</v>
      </c>
      <c r="S55" s="2">
        <v>17.0</v>
      </c>
      <c r="T55" s="4">
        <f t="shared" si="13"/>
        <v>51</v>
      </c>
      <c r="U55" s="4">
        <f t="shared" si="14"/>
        <v>0.6</v>
      </c>
      <c r="V55" s="2">
        <v>150.5</v>
      </c>
      <c r="W55" s="2">
        <v>153.5</v>
      </c>
      <c r="X55" s="4">
        <f t="shared" si="16"/>
        <v>3</v>
      </c>
      <c r="Y55" s="13">
        <f t="shared" si="17"/>
        <v>0.8164965809</v>
      </c>
      <c r="Z55" s="29">
        <f t="shared" si="18"/>
        <v>0.04054685343</v>
      </c>
      <c r="AB55" s="2">
        <v>17.0</v>
      </c>
      <c r="AC55" s="4">
        <f t="shared" si="19"/>
        <v>51</v>
      </c>
      <c r="AD55" s="4">
        <f t="shared" si="20"/>
        <v>0.78</v>
      </c>
      <c r="AE55" s="4">
        <f>149+7/8-1/32</f>
        <v>149.84375</v>
      </c>
      <c r="AF55" s="4">
        <f>154+1/8+1/32</f>
        <v>154.15625</v>
      </c>
      <c r="AG55" s="4">
        <f t="shared" si="21"/>
        <v>4.3125</v>
      </c>
      <c r="AH55" s="13">
        <f t="shared" si="22"/>
        <v>0.9789450104</v>
      </c>
      <c r="AI55" s="29">
        <f t="shared" si="23"/>
        <v>0.008562340219</v>
      </c>
      <c r="AJ55" s="13"/>
      <c r="AK55" s="2">
        <v>17.0</v>
      </c>
      <c r="AL55" s="4">
        <f t="shared" si="24"/>
        <v>51</v>
      </c>
      <c r="AM55" s="4">
        <f t="shared" si="25"/>
        <v>0.78</v>
      </c>
      <c r="AN55" s="4">
        <f>150-1/8</f>
        <v>149.875</v>
      </c>
      <c r="AO55" s="4">
        <f>154+1/16</f>
        <v>154.0625</v>
      </c>
      <c r="AP55" s="4">
        <f t="shared" si="26"/>
        <v>4.1875</v>
      </c>
      <c r="AQ55" s="13">
        <f t="shared" si="27"/>
        <v>0.9646530752</v>
      </c>
      <c r="AR55" s="29">
        <f t="shared" si="28"/>
        <v>0.01233111093</v>
      </c>
      <c r="AS55" s="13"/>
      <c r="AT55" s="2">
        <v>17.0</v>
      </c>
      <c r="AU55" s="4">
        <f t="shared" si="29"/>
        <v>51</v>
      </c>
      <c r="AV55" s="4">
        <f t="shared" si="30"/>
        <v>0.78</v>
      </c>
      <c r="AW55" s="2">
        <v>150.0</v>
      </c>
      <c r="AX55" s="2">
        <v>154.0</v>
      </c>
      <c r="AY55" s="4">
        <f t="shared" si="31"/>
        <v>4</v>
      </c>
      <c r="AZ55" s="13">
        <f t="shared" si="32"/>
        <v>0.9428090416</v>
      </c>
      <c r="BA55" s="29">
        <f t="shared" si="33"/>
        <v>0.01743393721</v>
      </c>
      <c r="BB55" s="13"/>
      <c r="BC55" s="2">
        <v>17.0</v>
      </c>
      <c r="BD55" s="4">
        <f t="shared" si="34"/>
        <v>51</v>
      </c>
      <c r="BE55" s="4">
        <f t="shared" si="35"/>
        <v>0.78</v>
      </c>
      <c r="BF55" s="4">
        <f>150+1/16</f>
        <v>150.0625</v>
      </c>
      <c r="BG55" s="4">
        <f>153+7/8</f>
        <v>153.875</v>
      </c>
      <c r="BH55" s="4">
        <f t="shared" si="36"/>
        <v>3.8125</v>
      </c>
      <c r="BI55" s="13">
        <f t="shared" si="37"/>
        <v>0.9204467514</v>
      </c>
      <c r="BJ55" s="29">
        <f t="shared" si="38"/>
        <v>0.02324808276</v>
      </c>
      <c r="BK55" s="13"/>
      <c r="BL55" s="19">
        <v>17.0</v>
      </c>
      <c r="BM55" s="4">
        <f t="shared" si="39"/>
        <v>51</v>
      </c>
      <c r="BN55" s="4">
        <f t="shared" si="40"/>
        <v>0.78</v>
      </c>
      <c r="BO55" s="25">
        <f>150+1/32</f>
        <v>150.03125</v>
      </c>
      <c r="BP55" s="25">
        <f>154-1/16</f>
        <v>153.9375</v>
      </c>
      <c r="BQ55" s="27">
        <f t="shared" si="41"/>
        <v>3.90625</v>
      </c>
      <c r="BR55" s="27">
        <f t="shared" si="42"/>
        <v>0.9316949906</v>
      </c>
      <c r="BS55" s="29">
        <f t="shared" si="43"/>
        <v>0.0201512739</v>
      </c>
      <c r="BT55" s="25"/>
      <c r="BU55" s="19">
        <v>17.0</v>
      </c>
      <c r="BV55" s="4">
        <f t="shared" si="44"/>
        <v>51</v>
      </c>
      <c r="BW55" s="4">
        <f t="shared" si="45"/>
        <v>0.78</v>
      </c>
      <c r="BX55" s="25">
        <f>150+1/16</f>
        <v>150.0625</v>
      </c>
      <c r="BY55" s="25">
        <f>154-1/16</f>
        <v>153.9375</v>
      </c>
      <c r="BZ55" s="27">
        <f t="shared" si="46"/>
        <v>3.875</v>
      </c>
      <c r="CA55" s="27">
        <f t="shared" si="47"/>
        <v>0.9279607271</v>
      </c>
      <c r="CB55" s="29">
        <f t="shared" si="48"/>
        <v>0.02062325569</v>
      </c>
      <c r="CC55" s="25"/>
      <c r="CD55" s="25"/>
    </row>
    <row r="56">
      <c r="A56" s="2">
        <v>33.0</v>
      </c>
      <c r="B56" s="4">
        <f t="shared" si="1"/>
        <v>99</v>
      </c>
      <c r="C56" s="4">
        <f t="shared" si="2"/>
        <v>-0.36</v>
      </c>
      <c r="D56" s="2">
        <v>152.625</v>
      </c>
      <c r="E56" s="4">
        <f>151+5/16+1/32</f>
        <v>151.34375</v>
      </c>
      <c r="F56" s="4">
        <f t="shared" si="5"/>
        <v>-1.28125</v>
      </c>
      <c r="G56" s="13">
        <f t="shared" si="6"/>
        <v>-0.5552212862</v>
      </c>
      <c r="H56" s="29">
        <f t="shared" si="7"/>
        <v>-0.1082302661</v>
      </c>
      <c r="J56" s="2">
        <v>18.0</v>
      </c>
      <c r="K56" s="4">
        <f t="shared" si="8"/>
        <v>54</v>
      </c>
      <c r="L56" s="4">
        <f t="shared" si="9"/>
        <v>0.54</v>
      </c>
      <c r="M56" s="4">
        <f>151+1/8</f>
        <v>151.125</v>
      </c>
      <c r="N56" s="4">
        <f>152+7/8</f>
        <v>152.875</v>
      </c>
      <c r="O56" s="4">
        <f t="shared" si="10"/>
        <v>1.75</v>
      </c>
      <c r="P56" s="13">
        <f t="shared" si="11"/>
        <v>0.6488856845</v>
      </c>
      <c r="Q56" s="29">
        <f t="shared" si="12"/>
        <v>0.0458019013</v>
      </c>
      <c r="S56" s="2">
        <v>18.0</v>
      </c>
      <c r="T56" s="4">
        <f t="shared" si="13"/>
        <v>54</v>
      </c>
      <c r="U56" s="4">
        <f t="shared" si="14"/>
        <v>0.54</v>
      </c>
      <c r="V56" s="4">
        <f>151+1/16</f>
        <v>151.0625</v>
      </c>
      <c r="W56" s="4">
        <f>152+7/8</f>
        <v>152.875</v>
      </c>
      <c r="X56" s="4">
        <f t="shared" si="16"/>
        <v>1.8125</v>
      </c>
      <c r="Y56" s="13">
        <f t="shared" si="17"/>
        <v>0.6346477588</v>
      </c>
      <c r="Z56" s="29">
        <f t="shared" si="18"/>
        <v>0.04617995977</v>
      </c>
      <c r="AB56" s="2">
        <v>18.0</v>
      </c>
      <c r="AC56" s="4">
        <f t="shared" si="19"/>
        <v>54</v>
      </c>
      <c r="AD56" s="4">
        <f t="shared" si="20"/>
        <v>0.72</v>
      </c>
      <c r="AE56" s="4">
        <f>150-1/16</f>
        <v>149.9375</v>
      </c>
      <c r="AF56" s="4">
        <f>154+1/16</f>
        <v>154.0625</v>
      </c>
      <c r="AG56" s="4">
        <f t="shared" si="21"/>
        <v>4.125</v>
      </c>
      <c r="AH56" s="13">
        <f t="shared" si="22"/>
        <v>0.9574271078</v>
      </c>
      <c r="AI56" s="29">
        <f t="shared" si="23"/>
        <v>0.01344907233</v>
      </c>
      <c r="AJ56" s="13"/>
      <c r="AK56" s="2">
        <v>18.0</v>
      </c>
      <c r="AL56" s="4">
        <f t="shared" si="24"/>
        <v>54</v>
      </c>
      <c r="AM56" s="4">
        <f t="shared" si="25"/>
        <v>0.72</v>
      </c>
      <c r="AN56" s="2">
        <v>150.0</v>
      </c>
      <c r="AO56" s="2">
        <v>154.0</v>
      </c>
      <c r="AP56" s="4">
        <f t="shared" si="26"/>
        <v>4</v>
      </c>
      <c r="AQ56" s="13">
        <f t="shared" si="27"/>
        <v>0.9428090416</v>
      </c>
      <c r="AR56" s="29">
        <f t="shared" si="28"/>
        <v>0.0172129099</v>
      </c>
      <c r="AS56" s="13"/>
      <c r="AT56" s="2">
        <v>18.0</v>
      </c>
      <c r="AU56" s="4">
        <f t="shared" si="29"/>
        <v>54</v>
      </c>
      <c r="AV56" s="4">
        <f t="shared" si="30"/>
        <v>0.72</v>
      </c>
      <c r="AW56" s="4">
        <f>150+1/16</f>
        <v>150.0625</v>
      </c>
      <c r="AX56" s="4">
        <f>153+7/8+1/32</f>
        <v>153.90625</v>
      </c>
      <c r="AY56" s="4">
        <f t="shared" si="31"/>
        <v>3.84375</v>
      </c>
      <c r="AZ56" s="13">
        <f t="shared" si="32"/>
        <v>0.9242113755</v>
      </c>
      <c r="BA56" s="29">
        <f t="shared" si="33"/>
        <v>0.02094819998</v>
      </c>
      <c r="BB56" s="13"/>
      <c r="BC56" s="2">
        <v>18.0</v>
      </c>
      <c r="BD56" s="4">
        <f t="shared" si="34"/>
        <v>54</v>
      </c>
      <c r="BE56" s="4">
        <f t="shared" si="35"/>
        <v>0.72</v>
      </c>
      <c r="BF56" s="4">
        <f>150+3/16</f>
        <v>150.1875</v>
      </c>
      <c r="BG56" s="4">
        <f>153+13/16</f>
        <v>153.8125</v>
      </c>
      <c r="BH56" s="4">
        <f t="shared" si="36"/>
        <v>3.625</v>
      </c>
      <c r="BI56" s="13">
        <f t="shared" si="37"/>
        <v>0.8975274679</v>
      </c>
      <c r="BJ56" s="29">
        <f t="shared" si="38"/>
        <v>0.02543780218</v>
      </c>
      <c r="BK56" s="13"/>
      <c r="BL56" s="19">
        <v>18.0</v>
      </c>
      <c r="BM56" s="4">
        <f t="shared" si="39"/>
        <v>54</v>
      </c>
      <c r="BN56" s="4">
        <f t="shared" si="40"/>
        <v>0.72</v>
      </c>
      <c r="BO56" s="46">
        <v>150.125</v>
      </c>
      <c r="BP56" s="46">
        <v>153.875</v>
      </c>
      <c r="BQ56" s="27">
        <f t="shared" si="41"/>
        <v>3.75</v>
      </c>
      <c r="BR56" s="27">
        <f t="shared" si="42"/>
        <v>0.9128709292</v>
      </c>
      <c r="BS56" s="29">
        <f t="shared" si="43"/>
        <v>0.02223654424</v>
      </c>
      <c r="BT56" s="25"/>
      <c r="BU56" s="19">
        <v>18.0</v>
      </c>
      <c r="BV56" s="4">
        <f t="shared" si="44"/>
        <v>54</v>
      </c>
      <c r="BW56" s="4">
        <f t="shared" si="45"/>
        <v>0.72</v>
      </c>
      <c r="BX56" s="46">
        <v>150.125</v>
      </c>
      <c r="BY56" s="46">
        <v>153.875</v>
      </c>
      <c r="BZ56" s="27">
        <f t="shared" si="46"/>
        <v>3.75</v>
      </c>
      <c r="CA56" s="27">
        <f t="shared" si="47"/>
        <v>0.9128709292</v>
      </c>
      <c r="CB56" s="29">
        <f t="shared" si="48"/>
        <v>0.02223654424</v>
      </c>
      <c r="CC56" s="25"/>
      <c r="CD56" s="25"/>
    </row>
    <row r="57">
      <c r="A57" s="2">
        <v>34.0</v>
      </c>
      <c r="B57" s="4">
        <f t="shared" si="1"/>
        <v>102</v>
      </c>
      <c r="C57" s="4">
        <f t="shared" si="2"/>
        <v>-0.42</v>
      </c>
      <c r="D57" s="4">
        <f>152.5-1/32</f>
        <v>152.46875</v>
      </c>
      <c r="E57" s="2">
        <v>151.5</v>
      </c>
      <c r="F57" s="4">
        <f t="shared" si="5"/>
        <v>-0.96875</v>
      </c>
      <c r="G57" s="13">
        <f t="shared" si="6"/>
        <v>-0.4827863987</v>
      </c>
      <c r="H57" s="29">
        <f t="shared" si="7"/>
        <v>-0.115269206</v>
      </c>
      <c r="J57" s="2">
        <v>19.0</v>
      </c>
      <c r="K57" s="4">
        <f t="shared" si="8"/>
        <v>57</v>
      </c>
      <c r="L57" s="4">
        <f t="shared" si="9"/>
        <v>0.48</v>
      </c>
      <c r="M57" s="2">
        <v>151.5</v>
      </c>
      <c r="N57" s="2">
        <v>152.5</v>
      </c>
      <c r="O57" s="4">
        <f t="shared" si="10"/>
        <v>1</v>
      </c>
      <c r="P57" s="13">
        <f t="shared" si="11"/>
        <v>0.4905114716</v>
      </c>
      <c r="Q57" s="29">
        <f t="shared" si="12"/>
        <v>0.04026963847</v>
      </c>
      <c r="S57" s="2">
        <v>19.0</v>
      </c>
      <c r="T57" s="4">
        <f t="shared" si="13"/>
        <v>57</v>
      </c>
      <c r="U57" s="4">
        <f t="shared" si="14"/>
        <v>0.48</v>
      </c>
      <c r="V57" s="4">
        <f>151.5-1/32</f>
        <v>151.46875</v>
      </c>
      <c r="W57" s="2">
        <v>152.5</v>
      </c>
      <c r="X57" s="4">
        <f t="shared" si="16"/>
        <v>1.03125</v>
      </c>
      <c r="Y57" s="13">
        <f t="shared" si="17"/>
        <v>0.4787135539</v>
      </c>
      <c r="Z57" s="29">
        <f t="shared" si="18"/>
        <v>0.03956657148</v>
      </c>
      <c r="AB57" s="2">
        <v>19.0</v>
      </c>
      <c r="AC57" s="4">
        <f t="shared" si="19"/>
        <v>57</v>
      </c>
      <c r="AD57" s="4">
        <f t="shared" si="20"/>
        <v>0.66</v>
      </c>
      <c r="AE57" s="4">
        <f>150+1/32</f>
        <v>150.03125</v>
      </c>
      <c r="AF57" s="4">
        <f>154-1/16</f>
        <v>153.9375</v>
      </c>
      <c r="AG57" s="4">
        <f t="shared" si="21"/>
        <v>3.90625</v>
      </c>
      <c r="AH57" s="13">
        <f t="shared" si="22"/>
        <v>0.9316949906</v>
      </c>
      <c r="AI57" s="29">
        <f t="shared" si="23"/>
        <v>0.01969507588</v>
      </c>
      <c r="AJ57" s="13"/>
      <c r="AK57" s="2">
        <v>19.0</v>
      </c>
      <c r="AL57" s="4">
        <f t="shared" si="24"/>
        <v>57</v>
      </c>
      <c r="AM57" s="4">
        <f t="shared" si="25"/>
        <v>0.66</v>
      </c>
      <c r="AN57" s="4">
        <f>150+1/8</f>
        <v>150.125</v>
      </c>
      <c r="AO57" s="2">
        <f>153+7/8</f>
        <v>153.875</v>
      </c>
      <c r="AP57" s="4">
        <f t="shared" si="26"/>
        <v>3.75</v>
      </c>
      <c r="AQ57" s="13">
        <f t="shared" si="27"/>
        <v>0.9128709292</v>
      </c>
      <c r="AR57" s="29">
        <f t="shared" si="28"/>
        <v>0.02167291946</v>
      </c>
      <c r="AS57" s="13"/>
      <c r="AT57" s="2">
        <v>19.0</v>
      </c>
      <c r="AU57" s="4">
        <f t="shared" si="29"/>
        <v>57</v>
      </c>
      <c r="AV57" s="4">
        <f t="shared" si="30"/>
        <v>0.66</v>
      </c>
      <c r="AW57" s="4">
        <f>150+3/16</f>
        <v>150.1875</v>
      </c>
      <c r="AX57" s="4">
        <f>153+13/16</f>
        <v>153.8125</v>
      </c>
      <c r="AY57" s="4">
        <f t="shared" si="31"/>
        <v>3.625</v>
      </c>
      <c r="AZ57" s="13">
        <f t="shared" si="32"/>
        <v>0.8975274679</v>
      </c>
      <c r="BA57" s="29">
        <f t="shared" si="33"/>
        <v>0.02423112693</v>
      </c>
      <c r="BB57" s="13"/>
      <c r="BC57" s="2">
        <v>19.0</v>
      </c>
      <c r="BD57" s="4">
        <f t="shared" si="34"/>
        <v>57</v>
      </c>
      <c r="BE57" s="4">
        <f t="shared" si="35"/>
        <v>0.66</v>
      </c>
      <c r="BF57" s="2">
        <v>150.25</v>
      </c>
      <c r="BG57" s="2">
        <v>153.75</v>
      </c>
      <c r="BH57" s="4">
        <f t="shared" si="36"/>
        <v>3.5</v>
      </c>
      <c r="BI57" s="13">
        <f t="shared" si="37"/>
        <v>0.8819171037</v>
      </c>
      <c r="BJ57" s="29">
        <f t="shared" si="38"/>
        <v>0.02640872612</v>
      </c>
      <c r="BK57" s="13"/>
      <c r="BL57" s="19">
        <v>19.0</v>
      </c>
      <c r="BM57" s="4">
        <f t="shared" si="39"/>
        <v>57</v>
      </c>
      <c r="BN57" s="4">
        <f t="shared" si="40"/>
        <v>0.66</v>
      </c>
      <c r="BO57" s="25">
        <f>150+3/16</f>
        <v>150.1875</v>
      </c>
      <c r="BP57" s="25">
        <f>153+13/16</f>
        <v>153.8125</v>
      </c>
      <c r="BQ57" s="27">
        <f t="shared" si="41"/>
        <v>3.625</v>
      </c>
      <c r="BR57" s="27">
        <f t="shared" si="42"/>
        <v>0.8975274679</v>
      </c>
      <c r="BS57" s="29">
        <f t="shared" si="43"/>
        <v>0.02321983633</v>
      </c>
      <c r="BT57" s="25"/>
      <c r="BU57" s="19">
        <v>19.0</v>
      </c>
      <c r="BV57" s="4">
        <f t="shared" si="44"/>
        <v>57</v>
      </c>
      <c r="BW57" s="4">
        <f t="shared" si="45"/>
        <v>0.66</v>
      </c>
      <c r="BX57" s="25">
        <f>150+3/16</f>
        <v>150.1875</v>
      </c>
      <c r="BY57" s="25">
        <f>153+13/16</f>
        <v>153.8125</v>
      </c>
      <c r="BZ57" s="27">
        <f t="shared" si="46"/>
        <v>3.625</v>
      </c>
      <c r="CA57" s="27">
        <f t="shared" si="47"/>
        <v>0.8975274679</v>
      </c>
      <c r="CB57" s="29">
        <f t="shared" si="48"/>
        <v>0.02287872756</v>
      </c>
      <c r="CC57" s="25"/>
      <c r="CD57" s="25"/>
    </row>
    <row r="58">
      <c r="A58" s="2">
        <v>35.0</v>
      </c>
      <c r="B58" s="4">
        <f t="shared" si="1"/>
        <v>105</v>
      </c>
      <c r="C58" s="4">
        <f t="shared" si="2"/>
        <v>-0.48</v>
      </c>
      <c r="D58" s="4">
        <f>152+1/16</f>
        <v>152.0625</v>
      </c>
      <c r="E58" s="4">
        <f>151+7/8</f>
        <v>151.875</v>
      </c>
      <c r="F58" s="4">
        <f t="shared" si="5"/>
        <v>-0.1875</v>
      </c>
      <c r="G58" s="13">
        <f t="shared" si="6"/>
        <v>-0.2123976976</v>
      </c>
      <c r="H58" s="29">
        <f t="shared" si="7"/>
        <v>-0.07997302118</v>
      </c>
      <c r="J58" s="2">
        <v>20.0</v>
      </c>
      <c r="K58" s="4">
        <f t="shared" si="8"/>
        <v>60</v>
      </c>
      <c r="L58" s="4">
        <f t="shared" si="9"/>
        <v>0.42</v>
      </c>
      <c r="M58" s="2">
        <v>151.75</v>
      </c>
      <c r="N58" s="4">
        <f>152+1/4-1/32</f>
        <v>152.21875</v>
      </c>
      <c r="O58" s="4">
        <f t="shared" si="10"/>
        <v>0.46875</v>
      </c>
      <c r="P58" s="13">
        <f t="shared" si="11"/>
        <v>0.3358302471</v>
      </c>
      <c r="Q58" s="29">
        <f t="shared" si="12"/>
        <v>0.02631918421</v>
      </c>
      <c r="S58" s="2">
        <v>20.0</v>
      </c>
      <c r="T58" s="4">
        <f t="shared" si="13"/>
        <v>60</v>
      </c>
      <c r="U58" s="4">
        <f t="shared" si="14"/>
        <v>0.42</v>
      </c>
      <c r="V58" s="2">
        <v>151.75</v>
      </c>
      <c r="W58" s="4">
        <f>152+3/16</f>
        <v>152.1875</v>
      </c>
      <c r="X58" s="4">
        <f t="shared" si="16"/>
        <v>0.4375</v>
      </c>
      <c r="Y58" s="13">
        <f t="shared" si="17"/>
        <v>0.3118047822</v>
      </c>
      <c r="Z58" s="29">
        <f t="shared" si="18"/>
        <v>0.02404281254</v>
      </c>
      <c r="AB58" s="2">
        <v>20.0</v>
      </c>
      <c r="AC58" s="4">
        <f t="shared" si="19"/>
        <v>60</v>
      </c>
      <c r="AD58" s="4">
        <f t="shared" si="20"/>
        <v>0.6</v>
      </c>
      <c r="AE58" s="2">
        <v>150.25</v>
      </c>
      <c r="AF58" s="2">
        <v>153.75</v>
      </c>
      <c r="AG58" s="4">
        <f t="shared" si="21"/>
        <v>3.5</v>
      </c>
      <c r="AH58" s="13">
        <f t="shared" si="22"/>
        <v>0.8819171037</v>
      </c>
      <c r="AI58" s="29">
        <f t="shared" si="23"/>
        <v>0.02702870796</v>
      </c>
      <c r="AJ58" s="13"/>
      <c r="AK58" s="2">
        <v>20.0</v>
      </c>
      <c r="AL58" s="4">
        <f t="shared" si="24"/>
        <v>60</v>
      </c>
      <c r="AM58" s="4">
        <f t="shared" si="25"/>
        <v>0.6</v>
      </c>
      <c r="AN58" s="2">
        <v>150.25</v>
      </c>
      <c r="AO58" s="2">
        <v>153.75</v>
      </c>
      <c r="AP58" s="4">
        <f t="shared" si="26"/>
        <v>3.5</v>
      </c>
      <c r="AQ58" s="13">
        <f t="shared" si="27"/>
        <v>0.8819171037</v>
      </c>
      <c r="AR58" s="29">
        <f t="shared" si="28"/>
        <v>0.02563124887</v>
      </c>
      <c r="AS58" s="13"/>
      <c r="AT58" s="2">
        <v>20.0</v>
      </c>
      <c r="AU58" s="4">
        <f t="shared" si="29"/>
        <v>60</v>
      </c>
      <c r="AV58" s="4">
        <f t="shared" si="30"/>
        <v>0.6</v>
      </c>
      <c r="AW58" s="4">
        <f>150.25+1/32</f>
        <v>150.28125</v>
      </c>
      <c r="AX58" s="4">
        <f>153+11/16</f>
        <v>153.6875</v>
      </c>
      <c r="AY58" s="4">
        <f t="shared" si="31"/>
        <v>3.40625</v>
      </c>
      <c r="AZ58" s="13">
        <f t="shared" si="32"/>
        <v>0.8700255424</v>
      </c>
      <c r="BA58" s="29">
        <f t="shared" si="33"/>
        <v>0.0257787309</v>
      </c>
      <c r="BB58" s="13"/>
      <c r="BC58" s="2">
        <v>20.0</v>
      </c>
      <c r="BD58" s="4">
        <f t="shared" si="34"/>
        <v>60</v>
      </c>
      <c r="BE58" s="4">
        <f t="shared" si="35"/>
        <v>0.6</v>
      </c>
      <c r="BF58" s="4">
        <f>150+5/16</f>
        <v>150.3125</v>
      </c>
      <c r="BG58" s="4">
        <f>153+5/8+1/32</f>
        <v>153.65625</v>
      </c>
      <c r="BH58" s="4">
        <f t="shared" si="36"/>
        <v>3.34375</v>
      </c>
      <c r="BI58" s="13">
        <f t="shared" si="37"/>
        <v>0.8620067027</v>
      </c>
      <c r="BJ58" s="29">
        <f t="shared" si="38"/>
        <v>0.02730642639</v>
      </c>
      <c r="BK58" s="13"/>
      <c r="BL58" s="19">
        <v>20.0</v>
      </c>
      <c r="BM58" s="4">
        <f t="shared" si="39"/>
        <v>60</v>
      </c>
      <c r="BN58" s="4">
        <f t="shared" si="40"/>
        <v>0.6</v>
      </c>
      <c r="BO58" s="46">
        <v>150.25</v>
      </c>
      <c r="BP58" s="46">
        <v>153.75</v>
      </c>
      <c r="BQ58" s="27">
        <f t="shared" si="41"/>
        <v>3.5</v>
      </c>
      <c r="BR58" s="27">
        <f t="shared" si="42"/>
        <v>0.8819171037</v>
      </c>
      <c r="BS58" s="29">
        <f t="shared" si="43"/>
        <v>0.0235878279</v>
      </c>
      <c r="BT58" s="25"/>
      <c r="BU58" s="19">
        <v>20.0</v>
      </c>
      <c r="BV58" s="4">
        <f t="shared" si="44"/>
        <v>60</v>
      </c>
      <c r="BW58" s="4">
        <f t="shared" si="45"/>
        <v>0.6</v>
      </c>
      <c r="BX58" s="25">
        <f>150.25-1/32</f>
        <v>150.21875</v>
      </c>
      <c r="BY58" s="46">
        <v>153.75</v>
      </c>
      <c r="BZ58" s="27">
        <f t="shared" si="46"/>
        <v>3.53125</v>
      </c>
      <c r="CA58" s="27">
        <f t="shared" si="47"/>
        <v>0.8858454844</v>
      </c>
      <c r="CB58" s="29">
        <f t="shared" si="48"/>
        <v>0.02234207255</v>
      </c>
      <c r="CC58" s="25"/>
      <c r="CD58" s="25"/>
    </row>
    <row r="59">
      <c r="A59" s="2">
        <v>36.0</v>
      </c>
      <c r="B59" s="4">
        <f t="shared" si="1"/>
        <v>108</v>
      </c>
      <c r="C59" s="4">
        <f t="shared" si="2"/>
        <v>-0.54</v>
      </c>
      <c r="D59" s="4">
        <f>151+7/8+1/32</f>
        <v>151.90625</v>
      </c>
      <c r="E59" s="4">
        <f>152+1/16</f>
        <v>152.0625</v>
      </c>
      <c r="F59" s="4">
        <f t="shared" si="5"/>
        <v>0.15625</v>
      </c>
      <c r="G59" s="13">
        <f t="shared" si="6"/>
        <v>0.1938916836</v>
      </c>
      <c r="H59" s="29">
        <f t="shared" si="7"/>
        <v>-0.007389831352</v>
      </c>
      <c r="J59" s="2">
        <v>21.0</v>
      </c>
      <c r="K59" s="4">
        <f t="shared" si="8"/>
        <v>63</v>
      </c>
      <c r="L59" s="4">
        <f t="shared" si="9"/>
        <v>0.36</v>
      </c>
      <c r="M59" s="4">
        <f>152-1/16</f>
        <v>151.9375</v>
      </c>
      <c r="N59" s="2">
        <f>152+1/32</f>
        <v>152.03125</v>
      </c>
      <c r="O59" s="4">
        <f t="shared" si="10"/>
        <v>0.09375</v>
      </c>
      <c r="P59" s="13">
        <f t="shared" si="11"/>
        <v>0.1501878523</v>
      </c>
      <c r="Q59" s="29">
        <f t="shared" si="12"/>
        <v>-0.002846627606</v>
      </c>
      <c r="S59" s="2">
        <v>21.0</v>
      </c>
      <c r="T59" s="4">
        <f t="shared" si="13"/>
        <v>63</v>
      </c>
      <c r="U59" s="4">
        <f t="shared" si="14"/>
        <v>0.36</v>
      </c>
      <c r="V59" s="4">
        <f>152-1/32</f>
        <v>151.96875</v>
      </c>
      <c r="W59" s="2">
        <f>152+1/32</f>
        <v>152.03125</v>
      </c>
      <c r="X59" s="4">
        <f t="shared" si="16"/>
        <v>0.0625</v>
      </c>
      <c r="Y59" s="13">
        <f t="shared" si="17"/>
        <v>0.1178511302</v>
      </c>
      <c r="Z59" s="29">
        <f t="shared" si="18"/>
        <v>-0.007507163063</v>
      </c>
      <c r="AB59" s="2">
        <v>21.0</v>
      </c>
      <c r="AC59" s="4">
        <f t="shared" si="19"/>
        <v>63</v>
      </c>
      <c r="AD59" s="4">
        <f t="shared" si="20"/>
        <v>0.54</v>
      </c>
      <c r="AE59" s="2">
        <v>150.5</v>
      </c>
      <c r="AF59" s="2">
        <v>153.5</v>
      </c>
      <c r="AG59" s="4">
        <f t="shared" si="21"/>
        <v>3</v>
      </c>
      <c r="AH59" s="13">
        <f t="shared" si="22"/>
        <v>0.8164965809</v>
      </c>
      <c r="AI59" s="29">
        <f t="shared" si="23"/>
        <v>0.03242356664</v>
      </c>
      <c r="AJ59" s="13"/>
      <c r="AK59" s="2">
        <v>21.0</v>
      </c>
      <c r="AL59" s="4">
        <f t="shared" si="24"/>
        <v>63</v>
      </c>
      <c r="AM59" s="4">
        <f t="shared" si="25"/>
        <v>0.54</v>
      </c>
      <c r="AN59" s="4">
        <f>150+3/8+1/32</f>
        <v>150.40625</v>
      </c>
      <c r="AO59" s="4">
        <f>153+9/16</f>
        <v>153.5625</v>
      </c>
      <c r="AP59" s="4">
        <f t="shared" si="26"/>
        <v>3.15625</v>
      </c>
      <c r="AQ59" s="13">
        <f t="shared" si="27"/>
        <v>0.8374896351</v>
      </c>
      <c r="AR59" s="29">
        <f t="shared" si="28"/>
        <v>0.02836749935</v>
      </c>
      <c r="AS59" s="13"/>
      <c r="AT59" s="2">
        <v>21.0</v>
      </c>
      <c r="AU59" s="4">
        <f t="shared" si="29"/>
        <v>63</v>
      </c>
      <c r="AV59" s="4">
        <f t="shared" si="30"/>
        <v>0.54</v>
      </c>
      <c r="AW59" s="4">
        <f>150+3/8</f>
        <v>150.375</v>
      </c>
      <c r="AX59" s="2">
        <f>153+5/8</f>
        <v>153.625</v>
      </c>
      <c r="AY59" s="4">
        <f t="shared" si="31"/>
        <v>3.25</v>
      </c>
      <c r="AZ59" s="13">
        <f t="shared" si="32"/>
        <v>0.8498365856</v>
      </c>
      <c r="BA59" s="29">
        <f t="shared" si="33"/>
        <v>0.02654585129</v>
      </c>
      <c r="BB59" s="13"/>
      <c r="BC59" s="2">
        <v>21.0</v>
      </c>
      <c r="BD59" s="4">
        <f t="shared" si="34"/>
        <v>63</v>
      </c>
      <c r="BE59" s="4">
        <f t="shared" si="35"/>
        <v>0.54</v>
      </c>
      <c r="BF59" s="4">
        <f>150+3/8+1/32</f>
        <v>150.40625</v>
      </c>
      <c r="BG59" s="4">
        <f>153+9/16</f>
        <v>153.5625</v>
      </c>
      <c r="BH59" s="4">
        <f t="shared" si="36"/>
        <v>3.15625</v>
      </c>
      <c r="BI59" s="13">
        <f t="shared" si="37"/>
        <v>0.8374896351</v>
      </c>
      <c r="BJ59" s="29">
        <f t="shared" si="38"/>
        <v>0.02691858593</v>
      </c>
      <c r="BK59" s="13"/>
      <c r="BL59" s="19">
        <v>21.0</v>
      </c>
      <c r="BM59" s="4">
        <f t="shared" si="39"/>
        <v>63</v>
      </c>
      <c r="BN59" s="4">
        <f t="shared" si="40"/>
        <v>0.54</v>
      </c>
      <c r="BO59" s="25">
        <f>150+5/16</f>
        <v>150.3125</v>
      </c>
      <c r="BP59" s="25">
        <f>153+11/16</f>
        <v>153.6875</v>
      </c>
      <c r="BQ59" s="27">
        <f t="shared" si="41"/>
        <v>3.375</v>
      </c>
      <c r="BR59" s="27">
        <f t="shared" si="42"/>
        <v>0.8660254038</v>
      </c>
      <c r="BS59" s="29">
        <f t="shared" si="43"/>
        <v>0.02309669049</v>
      </c>
      <c r="BT59" s="25"/>
      <c r="BU59" s="19">
        <v>21.0</v>
      </c>
      <c r="BV59" s="4">
        <f t="shared" si="44"/>
        <v>63</v>
      </c>
      <c r="BW59" s="4">
        <f t="shared" si="45"/>
        <v>0.54</v>
      </c>
      <c r="BX59" s="46">
        <v>150.25</v>
      </c>
      <c r="BY59" s="25">
        <f>153.75-1/32</f>
        <v>153.71875</v>
      </c>
      <c r="BZ59" s="27">
        <f t="shared" si="46"/>
        <v>3.46875</v>
      </c>
      <c r="CA59" s="27">
        <f t="shared" si="47"/>
        <v>0.8779711461</v>
      </c>
      <c r="CB59" s="29">
        <f t="shared" si="48"/>
        <v>0.02166774728</v>
      </c>
      <c r="CC59" s="25"/>
      <c r="CD59" s="25"/>
    </row>
    <row r="60">
      <c r="A60" s="2">
        <v>37.0</v>
      </c>
      <c r="B60" s="4">
        <f t="shared" si="1"/>
        <v>111</v>
      </c>
      <c r="C60" s="4">
        <f t="shared" si="2"/>
        <v>-0.6</v>
      </c>
      <c r="D60" s="4">
        <f>151+1/4+1/32</f>
        <v>151.28125</v>
      </c>
      <c r="E60" s="4">
        <f>152+11/16</f>
        <v>152.6875</v>
      </c>
      <c r="F60" s="4">
        <f t="shared" si="5"/>
        <v>1.40625</v>
      </c>
      <c r="G60" s="13">
        <f t="shared" si="6"/>
        <v>0.5816750507</v>
      </c>
      <c r="H60" s="29">
        <f t="shared" si="7"/>
        <v>0.04342905054</v>
      </c>
      <c r="J60" s="2">
        <v>22.0</v>
      </c>
      <c r="K60" s="4">
        <f t="shared" si="8"/>
        <v>66</v>
      </c>
      <c r="L60" s="4">
        <f t="shared" si="9"/>
        <v>0.3</v>
      </c>
      <c r="M60" s="4">
        <f>152+1/16</f>
        <v>152.0625</v>
      </c>
      <c r="N60" s="4">
        <f>152-1/16</f>
        <v>151.9375</v>
      </c>
      <c r="O60" s="4">
        <f t="shared" si="10"/>
        <v>-0.125</v>
      </c>
      <c r="P60" s="13">
        <f t="shared" si="11"/>
        <v>-0.1734219939</v>
      </c>
      <c r="Q60" s="29">
        <f t="shared" si="12"/>
        <v>-0.02532374153</v>
      </c>
      <c r="S60" s="2">
        <v>22.0</v>
      </c>
      <c r="T60" s="4">
        <f t="shared" si="13"/>
        <v>66</v>
      </c>
      <c r="U60" s="4">
        <f t="shared" si="14"/>
        <v>0.3</v>
      </c>
      <c r="V60" s="4">
        <f>152+1/16</f>
        <v>152.0625</v>
      </c>
      <c r="W60" s="4">
        <f>151+7/8</f>
        <v>151.875</v>
      </c>
      <c r="X60" s="4">
        <f t="shared" si="16"/>
        <v>-0.1875</v>
      </c>
      <c r="Y60" s="13">
        <f t="shared" ref="Y60:Y92" si="80">if(W60&lt;V60,-sqrt(-X60/K$17), sqrt(X60/K$17))</f>
        <v>-0.2123976976</v>
      </c>
      <c r="Z60" s="29">
        <f t="shared" si="18"/>
        <v>-0.02939129508</v>
      </c>
      <c r="AB60" s="2">
        <v>22.0</v>
      </c>
      <c r="AC60" s="4">
        <f t="shared" si="19"/>
        <v>66</v>
      </c>
      <c r="AD60" s="4">
        <f t="shared" si="20"/>
        <v>0.48</v>
      </c>
      <c r="AE60" s="2">
        <v>150.75</v>
      </c>
      <c r="AF60" s="2">
        <v>153.25</v>
      </c>
      <c r="AG60" s="4">
        <f t="shared" si="21"/>
        <v>2.5</v>
      </c>
      <c r="AH60" s="13">
        <f t="shared" si="22"/>
        <v>0.7453559925</v>
      </c>
      <c r="AI60" s="29">
        <f t="shared" si="23"/>
        <v>0.03448442449</v>
      </c>
      <c r="AJ60" s="13"/>
      <c r="AK60" s="2">
        <v>22.0</v>
      </c>
      <c r="AL60" s="4">
        <f t="shared" si="24"/>
        <v>66</v>
      </c>
      <c r="AM60" s="4">
        <f t="shared" si="25"/>
        <v>0.48</v>
      </c>
      <c r="AN60" s="4">
        <f>150+9/16</f>
        <v>150.5625</v>
      </c>
      <c r="AO60" s="4">
        <f>153+7/16</f>
        <v>153.4375</v>
      </c>
      <c r="AP60" s="4">
        <f t="shared" si="26"/>
        <v>2.875</v>
      </c>
      <c r="AQ60" s="13">
        <f t="shared" si="27"/>
        <v>0.7993052539</v>
      </c>
      <c r="AR60" s="29">
        <f t="shared" si="28"/>
        <v>0.02917377218</v>
      </c>
      <c r="AS60" s="13"/>
      <c r="AT60" s="2">
        <v>22.0</v>
      </c>
      <c r="AU60" s="4">
        <f t="shared" si="29"/>
        <v>66</v>
      </c>
      <c r="AV60" s="4">
        <f t="shared" si="30"/>
        <v>0.48</v>
      </c>
      <c r="AW60" s="2">
        <v>150.5</v>
      </c>
      <c r="AX60" s="2">
        <v>153.5</v>
      </c>
      <c r="AY60" s="4">
        <f t="shared" si="31"/>
        <v>3</v>
      </c>
      <c r="AZ60" s="13">
        <f t="shared" si="32"/>
        <v>0.8164965809</v>
      </c>
      <c r="BA60" s="29">
        <f t="shared" si="33"/>
        <v>0.02646108439</v>
      </c>
      <c r="BB60" s="13"/>
      <c r="BC60" s="2">
        <v>22.0</v>
      </c>
      <c r="BD60" s="4">
        <f t="shared" si="34"/>
        <v>66</v>
      </c>
      <c r="BE60" s="4">
        <f t="shared" si="35"/>
        <v>0.48</v>
      </c>
      <c r="BF60" s="4">
        <f>150+7/16</f>
        <v>150.4375</v>
      </c>
      <c r="BG60" s="2">
        <v>153.5</v>
      </c>
      <c r="BH60" s="4">
        <f t="shared" si="36"/>
        <v>3.0625</v>
      </c>
      <c r="BI60" s="13">
        <f t="shared" si="37"/>
        <v>0.8249579114</v>
      </c>
      <c r="BJ60" s="29">
        <f t="shared" si="38"/>
        <v>0.02534964699</v>
      </c>
      <c r="BK60" s="13"/>
      <c r="BL60" s="19">
        <v>22.0</v>
      </c>
      <c r="BM60" s="4">
        <f t="shared" si="39"/>
        <v>66</v>
      </c>
      <c r="BN60" s="4">
        <f t="shared" si="40"/>
        <v>0.48</v>
      </c>
      <c r="BO60" s="25">
        <f>150.375-1/32</f>
        <v>150.34375</v>
      </c>
      <c r="BP60" s="25">
        <f>153.625</f>
        <v>153.625</v>
      </c>
      <c r="BQ60" s="27">
        <f t="shared" si="41"/>
        <v>3.28125</v>
      </c>
      <c r="BR60" s="27">
        <f t="shared" si="42"/>
        <v>0.8539125638</v>
      </c>
      <c r="BS60" s="29">
        <f t="shared" si="43"/>
        <v>0.02183922809</v>
      </c>
      <c r="BT60" s="25"/>
      <c r="BU60" s="19">
        <v>22.0</v>
      </c>
      <c r="BV60" s="4">
        <f t="shared" si="44"/>
        <v>66</v>
      </c>
      <c r="BW60" s="4">
        <f t="shared" si="45"/>
        <v>0.48</v>
      </c>
      <c r="BX60" s="25">
        <f>150+5/16</f>
        <v>150.3125</v>
      </c>
      <c r="BY60" s="25">
        <f>153+5/8+1/32</f>
        <v>153.65625</v>
      </c>
      <c r="BZ60" s="27">
        <f t="shared" si="46"/>
        <v>3.34375</v>
      </c>
      <c r="CA60" s="27">
        <f t="shared" si="47"/>
        <v>0.8620067027</v>
      </c>
      <c r="CB60" s="29">
        <f t="shared" si="48"/>
        <v>0.02086543737</v>
      </c>
      <c r="CC60" s="25"/>
      <c r="CD60" s="25"/>
    </row>
    <row r="61">
      <c r="A61" s="2">
        <v>38.0</v>
      </c>
      <c r="B61" s="4">
        <f t="shared" si="1"/>
        <v>114</v>
      </c>
      <c r="C61" s="4">
        <f t="shared" si="2"/>
        <v>-0.66</v>
      </c>
      <c r="D61" s="4">
        <f>150+5/16</f>
        <v>150.3125</v>
      </c>
      <c r="E61" s="4">
        <f>153+11/16+1/32</f>
        <v>153.71875</v>
      </c>
      <c r="F61" s="4">
        <f t="shared" si="5"/>
        <v>3.40625</v>
      </c>
      <c r="G61" s="13">
        <f t="shared" si="6"/>
        <v>0.9052893859</v>
      </c>
      <c r="H61" s="29">
        <f t="shared" si="7"/>
        <v>0.03818660861</v>
      </c>
      <c r="J61" s="2">
        <v>23.0</v>
      </c>
      <c r="K61" s="4">
        <f t="shared" si="8"/>
        <v>69</v>
      </c>
      <c r="L61" s="4">
        <f t="shared" si="9"/>
        <v>0.24</v>
      </c>
      <c r="M61" s="4">
        <f>152+1/8</f>
        <v>152.125</v>
      </c>
      <c r="N61" s="4">
        <f>151+7/8</f>
        <v>151.875</v>
      </c>
      <c r="O61" s="4">
        <f t="shared" si="10"/>
        <v>-0.25</v>
      </c>
      <c r="P61" s="13">
        <f t="shared" si="11"/>
        <v>-0.2452557358</v>
      </c>
      <c r="Q61" s="29">
        <f t="shared" si="12"/>
        <v>-0.02638004709</v>
      </c>
      <c r="S61" s="2">
        <v>23.0</v>
      </c>
      <c r="T61" s="4">
        <f t="shared" si="13"/>
        <v>69</v>
      </c>
      <c r="U61" s="4">
        <f t="shared" si="14"/>
        <v>0.24</v>
      </c>
      <c r="V61" s="4">
        <f>152+1/8</f>
        <v>152.125</v>
      </c>
      <c r="W61" s="4">
        <f>151+7/8-1/32</f>
        <v>151.84375</v>
      </c>
      <c r="X61" s="4">
        <f t="shared" si="16"/>
        <v>-0.28125</v>
      </c>
      <c r="Y61" s="13">
        <f t="shared" si="80"/>
        <v>-0.2601329909</v>
      </c>
      <c r="Z61" s="29">
        <f t="shared" si="18"/>
        <v>-0.02940900163</v>
      </c>
      <c r="AB61" s="2">
        <v>23.0</v>
      </c>
      <c r="AC61" s="4">
        <f t="shared" si="19"/>
        <v>69</v>
      </c>
      <c r="AD61" s="4">
        <f t="shared" si="20"/>
        <v>0.42</v>
      </c>
      <c r="AE61" s="4">
        <f>151-1/16</f>
        <v>150.9375</v>
      </c>
      <c r="AF61" s="2">
        <v>153.0</v>
      </c>
      <c r="AG61" s="4">
        <f t="shared" si="21"/>
        <v>2.0625</v>
      </c>
      <c r="AH61" s="13">
        <f t="shared" si="22"/>
        <v>0.6770032004</v>
      </c>
      <c r="AI61" s="29">
        <f t="shared" si="23"/>
        <v>0.03323945533</v>
      </c>
      <c r="AJ61" s="13"/>
      <c r="AK61" s="2">
        <v>23.0</v>
      </c>
      <c r="AL61" s="4">
        <f t="shared" si="24"/>
        <v>69</v>
      </c>
      <c r="AM61" s="4">
        <f t="shared" si="25"/>
        <v>0.42</v>
      </c>
      <c r="AN61" s="4">
        <f>150+11/16</f>
        <v>150.6875</v>
      </c>
      <c r="AO61" s="2">
        <v>153.25</v>
      </c>
      <c r="AP61" s="4">
        <f t="shared" si="26"/>
        <v>2.5625</v>
      </c>
      <c r="AQ61" s="13">
        <f t="shared" si="27"/>
        <v>0.7546154282</v>
      </c>
      <c r="AR61" s="29">
        <f t="shared" si="28"/>
        <v>0.02843296631</v>
      </c>
      <c r="AS61" s="13"/>
      <c r="AT61" s="2">
        <v>23.0</v>
      </c>
      <c r="AU61" s="4">
        <f t="shared" si="29"/>
        <v>69</v>
      </c>
      <c r="AV61" s="4">
        <f t="shared" si="30"/>
        <v>0.42</v>
      </c>
      <c r="AW61" s="4">
        <f>150+9/16</f>
        <v>150.5625</v>
      </c>
      <c r="AX61" s="4">
        <f>153+3/8+1/32</f>
        <v>153.40625</v>
      </c>
      <c r="AY61" s="4">
        <f t="shared" si="31"/>
        <v>2.84375</v>
      </c>
      <c r="AZ61" s="13">
        <f t="shared" si="32"/>
        <v>0.7949493345</v>
      </c>
      <c r="BA61" s="29">
        <f t="shared" si="33"/>
        <v>0.02498478243</v>
      </c>
      <c r="BB61" s="13"/>
      <c r="BC61" s="2">
        <v>23.0</v>
      </c>
      <c r="BD61" s="4">
        <f t="shared" si="34"/>
        <v>69</v>
      </c>
      <c r="BE61" s="4">
        <f t="shared" si="35"/>
        <v>0.42</v>
      </c>
      <c r="BF61" s="2">
        <v>150.5</v>
      </c>
      <c r="BG61" s="4">
        <f>153+7/16</f>
        <v>153.4375</v>
      </c>
      <c r="BH61" s="4">
        <f t="shared" si="36"/>
        <v>2.9375</v>
      </c>
      <c r="BI61" s="13">
        <f t="shared" si="37"/>
        <v>0.8079466429</v>
      </c>
      <c r="BJ61" s="29">
        <f t="shared" si="38"/>
        <v>0.02369207419</v>
      </c>
      <c r="BK61" s="13"/>
      <c r="BL61" s="19">
        <v>23.0</v>
      </c>
      <c r="BM61" s="4">
        <f t="shared" si="39"/>
        <v>69</v>
      </c>
      <c r="BN61" s="4">
        <f t="shared" si="40"/>
        <v>0.42</v>
      </c>
      <c r="BO61" s="25">
        <f>150.375</f>
        <v>150.375</v>
      </c>
      <c r="BP61" s="25">
        <f t="shared" ref="BP61:BP62" si="81">153+9/16</f>
        <v>153.5625</v>
      </c>
      <c r="BQ61" s="27">
        <f t="shared" si="41"/>
        <v>3.1875</v>
      </c>
      <c r="BR61" s="27">
        <f t="shared" si="42"/>
        <v>0.8416254115</v>
      </c>
      <c r="BS61" s="29">
        <f t="shared" si="43"/>
        <v>0.01997726318</v>
      </c>
      <c r="BT61" s="25"/>
      <c r="BU61" s="19">
        <v>23.0</v>
      </c>
      <c r="BV61" s="4">
        <f t="shared" si="44"/>
        <v>69</v>
      </c>
      <c r="BW61" s="4">
        <f t="shared" si="45"/>
        <v>0.42</v>
      </c>
      <c r="BX61" s="25">
        <f>150.375</f>
        <v>150.375</v>
      </c>
      <c r="BY61" s="46">
        <v>153.625</v>
      </c>
      <c r="BZ61" s="27">
        <f t="shared" si="46"/>
        <v>3.25</v>
      </c>
      <c r="CA61" s="27">
        <f t="shared" si="47"/>
        <v>0.8498365856</v>
      </c>
      <c r="CB61" s="29">
        <f t="shared" si="48"/>
        <v>0.01876269782</v>
      </c>
      <c r="CC61" s="25"/>
      <c r="CD61" s="25"/>
    </row>
    <row r="62">
      <c r="A62" s="2">
        <v>39.0</v>
      </c>
      <c r="B62" s="4">
        <f t="shared" si="1"/>
        <v>117</v>
      </c>
      <c r="C62" s="4">
        <f t="shared" si="2"/>
        <v>-0.72</v>
      </c>
      <c r="D62" s="4">
        <f>150+1/8-1/32</f>
        <v>150.09375</v>
      </c>
      <c r="E62" s="4">
        <f>153+7/8</f>
        <v>153.875</v>
      </c>
      <c r="F62" s="4">
        <f t="shared" si="5"/>
        <v>3.78125</v>
      </c>
      <c r="G62" s="13">
        <f t="shared" si="6"/>
        <v>0.9538209665</v>
      </c>
      <c r="H62" s="29">
        <f t="shared" si="7"/>
        <v>0.01664458028</v>
      </c>
      <c r="J62" s="2">
        <v>24.0</v>
      </c>
      <c r="K62" s="4">
        <f t="shared" si="8"/>
        <v>72</v>
      </c>
      <c r="L62" s="4">
        <f t="shared" si="9"/>
        <v>0.18</v>
      </c>
      <c r="M62" s="4">
        <f>152+1/8+1/32</f>
        <v>152.15625</v>
      </c>
      <c r="N62" s="4">
        <f>151+13/16</f>
        <v>151.8125</v>
      </c>
      <c r="O62" s="4">
        <f t="shared" si="10"/>
        <v>-0.34375</v>
      </c>
      <c r="P62" s="13">
        <f t="shared" si="11"/>
        <v>-0.2875878421</v>
      </c>
      <c r="Q62" s="29">
        <f t="shared" si="12"/>
        <v>-0.02184649703</v>
      </c>
      <c r="S62" s="2">
        <v>24.0</v>
      </c>
      <c r="T62" s="4">
        <f t="shared" si="13"/>
        <v>72</v>
      </c>
      <c r="U62" s="4">
        <f t="shared" si="14"/>
        <v>0.18</v>
      </c>
      <c r="V62" s="4">
        <f t="shared" ref="V62:V69" si="82">152+3/16</f>
        <v>152.1875</v>
      </c>
      <c r="W62" s="2">
        <v>151.75</v>
      </c>
      <c r="X62" s="4">
        <f t="shared" si="16"/>
        <v>-0.4375</v>
      </c>
      <c r="Y62" s="13">
        <f t="shared" si="80"/>
        <v>-0.3244428423</v>
      </c>
      <c r="Z62" s="29">
        <f t="shared" si="18"/>
        <v>-0.02429930184</v>
      </c>
      <c r="AB62" s="2">
        <v>24.0</v>
      </c>
      <c r="AC62" s="4">
        <f t="shared" si="19"/>
        <v>72</v>
      </c>
      <c r="AD62" s="4">
        <f t="shared" si="20"/>
        <v>0.36</v>
      </c>
      <c r="AE62" s="4">
        <f>151+1/8</f>
        <v>151.125</v>
      </c>
      <c r="AF62" s="4">
        <f>152+7/8</f>
        <v>152.875</v>
      </c>
      <c r="AG62" s="4">
        <f t="shared" si="21"/>
        <v>1.75</v>
      </c>
      <c r="AH62" s="13">
        <f t="shared" si="22"/>
        <v>0.6236095645</v>
      </c>
      <c r="AI62" s="29">
        <f t="shared" si="23"/>
        <v>0.02982458912</v>
      </c>
      <c r="AJ62" s="13"/>
      <c r="AK62" s="2">
        <v>24.0</v>
      </c>
      <c r="AL62" s="4">
        <f t="shared" si="24"/>
        <v>72</v>
      </c>
      <c r="AM62" s="4">
        <f t="shared" si="25"/>
        <v>0.36</v>
      </c>
      <c r="AN62" s="4">
        <f>150+13/16</f>
        <v>150.8125</v>
      </c>
      <c r="AO62" s="4">
        <f>153+1/8</f>
        <v>153.125</v>
      </c>
      <c r="AP62" s="4">
        <f t="shared" si="26"/>
        <v>2.3125</v>
      </c>
      <c r="AQ62" s="13">
        <f t="shared" si="27"/>
        <v>0.7168604389</v>
      </c>
      <c r="AR62" s="29">
        <f t="shared" si="28"/>
        <v>0.02603505263</v>
      </c>
      <c r="AS62" s="13"/>
      <c r="AT62" s="2">
        <v>24.0</v>
      </c>
      <c r="AU62" s="4">
        <f t="shared" si="29"/>
        <v>72</v>
      </c>
      <c r="AV62" s="4">
        <f t="shared" si="30"/>
        <v>0.36</v>
      </c>
      <c r="AW62" s="4">
        <f>150+5/8+1/32</f>
        <v>150.65625</v>
      </c>
      <c r="AX62" s="4">
        <f>153+5/16</f>
        <v>153.3125</v>
      </c>
      <c r="AY62" s="4">
        <f t="shared" si="31"/>
        <v>2.65625</v>
      </c>
      <c r="AZ62" s="13">
        <f t="shared" si="32"/>
        <v>0.7682953714</v>
      </c>
      <c r="BA62" s="29">
        <f t="shared" si="33"/>
        <v>0.02281295116</v>
      </c>
      <c r="BB62" s="13"/>
      <c r="BC62" s="2">
        <v>24.0</v>
      </c>
      <c r="BD62" s="4">
        <f t="shared" si="34"/>
        <v>72</v>
      </c>
      <c r="BE62" s="4">
        <f t="shared" si="35"/>
        <v>0.36</v>
      </c>
      <c r="BF62" s="4">
        <f>150+9/16+1/32</f>
        <v>150.59375</v>
      </c>
      <c r="BG62" s="4">
        <f>153+3/8</f>
        <v>153.375</v>
      </c>
      <c r="BH62" s="4">
        <f t="shared" si="36"/>
        <v>2.78125</v>
      </c>
      <c r="BI62" s="13">
        <f t="shared" si="37"/>
        <v>0.7861650943</v>
      </c>
      <c r="BJ62" s="29">
        <f t="shared" si="38"/>
        <v>0.02119706271</v>
      </c>
      <c r="BK62" s="13"/>
      <c r="BL62" s="19">
        <v>24.0</v>
      </c>
      <c r="BM62" s="4">
        <f t="shared" si="39"/>
        <v>72</v>
      </c>
      <c r="BN62" s="4">
        <f t="shared" si="40"/>
        <v>0.36</v>
      </c>
      <c r="BO62" s="25">
        <f>150+7/16</f>
        <v>150.4375</v>
      </c>
      <c r="BP62" s="25">
        <f t="shared" si="81"/>
        <v>153.5625</v>
      </c>
      <c r="BQ62" s="27">
        <f t="shared" si="41"/>
        <v>3.125</v>
      </c>
      <c r="BR62" s="27">
        <f t="shared" si="42"/>
        <v>0.8333333333</v>
      </c>
      <c r="BS62" s="29">
        <f t="shared" si="43"/>
        <v>0.01774461601</v>
      </c>
      <c r="BT62" s="25"/>
      <c r="BU62" s="19">
        <v>24.0</v>
      </c>
      <c r="BV62" s="4">
        <f t="shared" si="44"/>
        <v>72</v>
      </c>
      <c r="BW62" s="4">
        <f t="shared" si="45"/>
        <v>0.36</v>
      </c>
      <c r="BX62" s="46">
        <v>150.375</v>
      </c>
      <c r="BY62" s="46">
        <v>153.625</v>
      </c>
      <c r="BZ62" s="27">
        <f t="shared" si="46"/>
        <v>3.25</v>
      </c>
      <c r="CA62" s="27">
        <f t="shared" si="47"/>
        <v>0.8498365856</v>
      </c>
      <c r="CB62" s="29">
        <f t="shared" si="48"/>
        <v>0.01651368832</v>
      </c>
      <c r="CC62" s="25"/>
      <c r="CD62" s="25"/>
    </row>
    <row r="63">
      <c r="A63" s="2">
        <v>40.0</v>
      </c>
      <c r="B63" s="4">
        <f t="shared" si="1"/>
        <v>120</v>
      </c>
      <c r="C63" s="4">
        <f t="shared" si="2"/>
        <v>-0.78</v>
      </c>
      <c r="D63" s="4">
        <f t="shared" ref="D63:D73" si="83">150+1/16</f>
        <v>150.0625</v>
      </c>
      <c r="E63" s="4">
        <f t="shared" ref="E63:E73" si="84">154-1/16</f>
        <v>153.9375</v>
      </c>
      <c r="F63" s="4">
        <f t="shared" si="5"/>
        <v>3.875</v>
      </c>
      <c r="G63" s="13">
        <f t="shared" si="6"/>
        <v>0.9655727974</v>
      </c>
      <c r="H63" s="29">
        <f t="shared" si="7"/>
        <v>0.01086530602</v>
      </c>
      <c r="J63" s="2">
        <v>25.0</v>
      </c>
      <c r="K63" s="4">
        <f t="shared" si="8"/>
        <v>75</v>
      </c>
      <c r="L63" s="4">
        <f t="shared" si="9"/>
        <v>0.12</v>
      </c>
      <c r="M63" s="4">
        <f t="shared" ref="M63:M67" si="85">152+3/16</f>
        <v>152.1875</v>
      </c>
      <c r="N63" s="4">
        <f t="shared" ref="N63:N67" si="86">151+3/4+1/32</f>
        <v>151.78125</v>
      </c>
      <c r="O63" s="4">
        <f t="shared" si="10"/>
        <v>-0.40625</v>
      </c>
      <c r="P63" s="13">
        <f t="shared" si="11"/>
        <v>-0.3126409457</v>
      </c>
      <c r="Q63" s="29">
        <f t="shared" si="12"/>
        <v>-0.01392404541</v>
      </c>
      <c r="S63" s="2">
        <v>25.0</v>
      </c>
      <c r="T63" s="4">
        <f t="shared" si="13"/>
        <v>75</v>
      </c>
      <c r="U63" s="4">
        <f t="shared" si="14"/>
        <v>0.12</v>
      </c>
      <c r="V63" s="4">
        <f t="shared" si="82"/>
        <v>152.1875</v>
      </c>
      <c r="W63" s="2">
        <v>151.75</v>
      </c>
      <c r="X63" s="4">
        <f t="shared" si="16"/>
        <v>-0.4375</v>
      </c>
      <c r="Y63" s="13">
        <f t="shared" si="80"/>
        <v>-0.3244428423</v>
      </c>
      <c r="Z63" s="29">
        <f t="shared" si="18"/>
        <v>-0.0145795811</v>
      </c>
      <c r="AB63" s="2">
        <v>25.0</v>
      </c>
      <c r="AC63" s="4">
        <f t="shared" si="19"/>
        <v>75</v>
      </c>
      <c r="AD63" s="4">
        <f t="shared" si="20"/>
        <v>0.3</v>
      </c>
      <c r="AE63" s="2">
        <v>151.25</v>
      </c>
      <c r="AF63" s="4">
        <f>152+11/16</f>
        <v>152.6875</v>
      </c>
      <c r="AG63" s="4">
        <f t="shared" si="21"/>
        <v>1.4375</v>
      </c>
      <c r="AH63" s="13">
        <f t="shared" si="22"/>
        <v>0.5651941653</v>
      </c>
      <c r="AI63" s="29">
        <f t="shared" si="23"/>
        <v>0.02520440099</v>
      </c>
      <c r="AJ63" s="13"/>
      <c r="AK63" s="2">
        <v>25.0</v>
      </c>
      <c r="AL63" s="4">
        <f t="shared" si="24"/>
        <v>75</v>
      </c>
      <c r="AM63" s="4">
        <f t="shared" si="25"/>
        <v>0.3</v>
      </c>
      <c r="AN63" s="4">
        <f>151-1/16</f>
        <v>150.9375</v>
      </c>
      <c r="AO63" s="4">
        <f>153+1/32</f>
        <v>153.03125</v>
      </c>
      <c r="AP63" s="4">
        <f t="shared" si="26"/>
        <v>2.09375</v>
      </c>
      <c r="AQ63" s="13">
        <f t="shared" si="27"/>
        <v>0.682112731</v>
      </c>
      <c r="AR63" s="29">
        <f t="shared" si="28"/>
        <v>0.02254196015</v>
      </c>
      <c r="AS63" s="13"/>
      <c r="AT63" s="2">
        <v>25.0</v>
      </c>
      <c r="AU63" s="4">
        <f t="shared" si="29"/>
        <v>75</v>
      </c>
      <c r="AV63" s="4">
        <f t="shared" si="30"/>
        <v>0.3</v>
      </c>
      <c r="AW63" s="2">
        <v>150.75</v>
      </c>
      <c r="AX63" s="2">
        <v>153.25</v>
      </c>
      <c r="AY63" s="4">
        <f t="shared" si="31"/>
        <v>2.5</v>
      </c>
      <c r="AZ63" s="13">
        <f t="shared" si="32"/>
        <v>0.7453559925</v>
      </c>
      <c r="BA63" s="29">
        <f t="shared" si="33"/>
        <v>0.0196235348</v>
      </c>
      <c r="BB63" s="13"/>
      <c r="BC63" s="2">
        <v>25.0</v>
      </c>
      <c r="BD63" s="4">
        <f t="shared" si="34"/>
        <v>75</v>
      </c>
      <c r="BE63" s="4">
        <f t="shared" si="35"/>
        <v>0.3</v>
      </c>
      <c r="BF63" s="4">
        <f>150+5/8</f>
        <v>150.625</v>
      </c>
      <c r="BG63" s="4">
        <f>153+3/8-1/32</f>
        <v>153.34375</v>
      </c>
      <c r="BH63" s="4">
        <f t="shared" si="36"/>
        <v>2.71875</v>
      </c>
      <c r="BI63" s="13">
        <f t="shared" si="37"/>
        <v>0.7772815878</v>
      </c>
      <c r="BJ63" s="29">
        <f t="shared" si="38"/>
        <v>0.0179518466</v>
      </c>
      <c r="BK63" s="13"/>
      <c r="BL63" s="19">
        <v>25.0</v>
      </c>
      <c r="BM63" s="4">
        <f t="shared" si="39"/>
        <v>75</v>
      </c>
      <c r="BN63" s="4">
        <f t="shared" si="40"/>
        <v>0.3</v>
      </c>
      <c r="BO63" s="25">
        <f>150.5-1/32</f>
        <v>150.46875</v>
      </c>
      <c r="BP63" s="46">
        <v>153.5</v>
      </c>
      <c r="BQ63" s="27">
        <f t="shared" si="41"/>
        <v>3.03125</v>
      </c>
      <c r="BR63" s="27">
        <f t="shared" si="42"/>
        <v>0.8207381501</v>
      </c>
      <c r="BS63" s="29">
        <f t="shared" si="43"/>
        <v>0.01509798368</v>
      </c>
      <c r="BT63" s="25"/>
      <c r="BU63" s="19">
        <v>25.0</v>
      </c>
      <c r="BV63" s="4">
        <f t="shared" si="44"/>
        <v>75</v>
      </c>
      <c r="BW63" s="4">
        <f t="shared" si="45"/>
        <v>0.3</v>
      </c>
      <c r="BX63" s="25">
        <f t="shared" ref="BX63:BX64" si="87">150+7/16</f>
        <v>150.4375</v>
      </c>
      <c r="BY63" s="25">
        <f>153+9/16</f>
        <v>153.5625</v>
      </c>
      <c r="BZ63" s="27">
        <f t="shared" si="46"/>
        <v>3.125</v>
      </c>
      <c r="CA63" s="27">
        <f t="shared" si="47"/>
        <v>0.8333333333</v>
      </c>
      <c r="CB63" s="29">
        <f t="shared" si="48"/>
        <v>0.01426235704</v>
      </c>
      <c r="CC63" s="25"/>
      <c r="CD63" s="25"/>
    </row>
    <row r="64">
      <c r="A64" s="2">
        <v>41.0</v>
      </c>
      <c r="B64" s="4">
        <f t="shared" si="1"/>
        <v>123</v>
      </c>
      <c r="C64" s="4">
        <f t="shared" si="2"/>
        <v>-0.84</v>
      </c>
      <c r="D64" s="4">
        <f t="shared" si="83"/>
        <v>150.0625</v>
      </c>
      <c r="E64" s="4">
        <f t="shared" si="84"/>
        <v>153.9375</v>
      </c>
      <c r="F64" s="4">
        <f t="shared" si="5"/>
        <v>3.875</v>
      </c>
      <c r="G64" s="13">
        <f t="shared" si="6"/>
        <v>0.9655727974</v>
      </c>
      <c r="H64" s="29">
        <f t="shared" si="7"/>
        <v>0.01015086133</v>
      </c>
      <c r="J64" s="2">
        <v>26.0</v>
      </c>
      <c r="K64" s="4">
        <f t="shared" si="8"/>
        <v>78</v>
      </c>
      <c r="L64" s="4">
        <f t="shared" si="9"/>
        <v>0.06</v>
      </c>
      <c r="M64" s="4">
        <f t="shared" si="85"/>
        <v>152.1875</v>
      </c>
      <c r="N64" s="4">
        <f t="shared" si="86"/>
        <v>151.78125</v>
      </c>
      <c r="O64" s="4">
        <f t="shared" si="10"/>
        <v>-0.40625</v>
      </c>
      <c r="P64" s="13">
        <f t="shared" si="11"/>
        <v>-0.3126409457</v>
      </c>
      <c r="Q64" s="29">
        <f t="shared" si="12"/>
        <v>-0.004641348471</v>
      </c>
      <c r="S64" s="2">
        <v>26.0</v>
      </c>
      <c r="T64" s="4">
        <f t="shared" si="13"/>
        <v>78</v>
      </c>
      <c r="U64" s="4">
        <f t="shared" si="14"/>
        <v>0.06</v>
      </c>
      <c r="V64" s="4">
        <f t="shared" si="82"/>
        <v>152.1875</v>
      </c>
      <c r="W64" s="2">
        <v>151.75</v>
      </c>
      <c r="X64" s="4">
        <f t="shared" si="16"/>
        <v>-0.4375</v>
      </c>
      <c r="Y64" s="13">
        <f t="shared" si="80"/>
        <v>-0.3244428423</v>
      </c>
      <c r="Z64" s="29">
        <f t="shared" si="18"/>
        <v>-0.004859860368</v>
      </c>
      <c r="AB64" s="2">
        <v>26.0</v>
      </c>
      <c r="AC64" s="4">
        <f t="shared" si="19"/>
        <v>78</v>
      </c>
      <c r="AD64" s="4">
        <f t="shared" si="20"/>
        <v>0.24</v>
      </c>
      <c r="AE64" s="4">
        <f>151+3/8+1/32</f>
        <v>151.40625</v>
      </c>
      <c r="AF64" s="4">
        <f>152+9/16</f>
        <v>152.5625</v>
      </c>
      <c r="AG64" s="4">
        <f t="shared" si="21"/>
        <v>1.15625</v>
      </c>
      <c r="AH64" s="13">
        <f t="shared" si="22"/>
        <v>0.5068968775</v>
      </c>
      <c r="AI64" s="29">
        <f t="shared" si="23"/>
        <v>0.01976213788</v>
      </c>
      <c r="AJ64" s="13"/>
      <c r="AK64" s="2">
        <v>26.0</v>
      </c>
      <c r="AL64" s="4">
        <f t="shared" si="24"/>
        <v>78</v>
      </c>
      <c r="AM64" s="4">
        <f t="shared" si="25"/>
        <v>0.24</v>
      </c>
      <c r="AN64" s="4">
        <f>151+1/32</f>
        <v>151.03125</v>
      </c>
      <c r="AO64" s="4">
        <f>153-1/16</f>
        <v>152.9375</v>
      </c>
      <c r="AP64" s="4">
        <f t="shared" si="26"/>
        <v>1.90625</v>
      </c>
      <c r="AQ64" s="13">
        <f t="shared" si="27"/>
        <v>0.6508541397</v>
      </c>
      <c r="AR64" s="29">
        <f t="shared" si="28"/>
        <v>0.01819657778</v>
      </c>
      <c r="AS64" s="13"/>
      <c r="AT64" s="2">
        <v>26.0</v>
      </c>
      <c r="AU64" s="4">
        <f t="shared" si="29"/>
        <v>78</v>
      </c>
      <c r="AV64" s="4">
        <f t="shared" si="30"/>
        <v>0.24</v>
      </c>
      <c r="AW64" s="4">
        <f>150.75+1/32</f>
        <v>150.78125</v>
      </c>
      <c r="AX64" s="4">
        <f>153+3/16</f>
        <v>153.1875</v>
      </c>
      <c r="AY64" s="4">
        <f t="shared" si="31"/>
        <v>2.40625</v>
      </c>
      <c r="AZ64" s="13">
        <f t="shared" si="32"/>
        <v>0.7312470323</v>
      </c>
      <c r="BA64" s="29">
        <f t="shared" si="33"/>
        <v>0.0157772354</v>
      </c>
      <c r="BB64" s="13"/>
      <c r="BC64" s="2">
        <v>26.0</v>
      </c>
      <c r="BD64" s="4">
        <f t="shared" si="34"/>
        <v>78</v>
      </c>
      <c r="BE64" s="4">
        <f t="shared" si="35"/>
        <v>0.24</v>
      </c>
      <c r="BF64" s="4">
        <f t="shared" ref="BF64:BF65" si="88">150+11/16</f>
        <v>150.6875</v>
      </c>
      <c r="BG64" s="4">
        <f>153+5/16</f>
        <v>153.3125</v>
      </c>
      <c r="BH64" s="4">
        <f t="shared" si="36"/>
        <v>2.625</v>
      </c>
      <c r="BI64" s="13">
        <f t="shared" si="37"/>
        <v>0.7637626158</v>
      </c>
      <c r="BJ64" s="29">
        <f t="shared" si="38"/>
        <v>0.01436515825</v>
      </c>
      <c r="BK64" s="13"/>
      <c r="BL64" s="19">
        <v>26.0</v>
      </c>
      <c r="BM64" s="4">
        <f t="shared" si="39"/>
        <v>78</v>
      </c>
      <c r="BN64" s="4">
        <f t="shared" si="40"/>
        <v>0.24</v>
      </c>
      <c r="BO64" s="46">
        <v>150.5</v>
      </c>
      <c r="BP64" s="46">
        <v>153.5</v>
      </c>
      <c r="BQ64" s="27">
        <f t="shared" si="41"/>
        <v>3</v>
      </c>
      <c r="BR64" s="27">
        <f t="shared" si="42"/>
        <v>0.8164965809</v>
      </c>
      <c r="BS64" s="29">
        <f t="shared" si="43"/>
        <v>0.01222094467</v>
      </c>
      <c r="BT64" s="25"/>
      <c r="BU64" s="19">
        <v>26.0</v>
      </c>
      <c r="BV64" s="4">
        <f t="shared" si="44"/>
        <v>78</v>
      </c>
      <c r="BW64" s="4">
        <f t="shared" si="45"/>
        <v>0.24</v>
      </c>
      <c r="BX64" s="25">
        <f t="shared" si="87"/>
        <v>150.4375</v>
      </c>
      <c r="BY64" s="25">
        <f>153.5+1/32</f>
        <v>153.53125</v>
      </c>
      <c r="BZ64" s="27">
        <f t="shared" si="46"/>
        <v>3.09375</v>
      </c>
      <c r="CA64" s="27">
        <f t="shared" si="47"/>
        <v>0.8291561976</v>
      </c>
      <c r="CB64" s="29">
        <f t="shared" si="48"/>
        <v>0.01140027823</v>
      </c>
      <c r="CC64" s="25"/>
      <c r="CD64" s="25"/>
    </row>
    <row r="65">
      <c r="A65" s="2">
        <v>42.0</v>
      </c>
      <c r="B65" s="4">
        <f t="shared" si="1"/>
        <v>126</v>
      </c>
      <c r="C65" s="4">
        <f t="shared" si="2"/>
        <v>-0.9</v>
      </c>
      <c r="D65" s="4">
        <f t="shared" si="83"/>
        <v>150.0625</v>
      </c>
      <c r="E65" s="4">
        <f t="shared" si="84"/>
        <v>153.9375</v>
      </c>
      <c r="F65" s="4">
        <f t="shared" si="5"/>
        <v>3.875</v>
      </c>
      <c r="G65" s="13">
        <f t="shared" si="6"/>
        <v>0.9655727974</v>
      </c>
      <c r="H65" s="29">
        <f t="shared" si="7"/>
        <v>0.01090277699</v>
      </c>
      <c r="J65" s="2">
        <v>27.0</v>
      </c>
      <c r="K65" s="4">
        <f t="shared" si="8"/>
        <v>81</v>
      </c>
      <c r="L65" s="4">
        <f t="shared" si="9"/>
        <v>0</v>
      </c>
      <c r="M65" s="4">
        <f t="shared" si="85"/>
        <v>152.1875</v>
      </c>
      <c r="N65" s="4">
        <f t="shared" si="86"/>
        <v>151.78125</v>
      </c>
      <c r="O65" s="4">
        <f t="shared" si="10"/>
        <v>-0.40625</v>
      </c>
      <c r="P65" s="13">
        <f t="shared" si="11"/>
        <v>-0.3126409457</v>
      </c>
      <c r="Q65" s="29">
        <f t="shared" si="12"/>
        <v>0</v>
      </c>
      <c r="S65" s="2">
        <v>27.0</v>
      </c>
      <c r="T65" s="4">
        <f t="shared" si="13"/>
        <v>81</v>
      </c>
      <c r="U65" s="4">
        <f t="shared" si="14"/>
        <v>0</v>
      </c>
      <c r="V65" s="4">
        <f t="shared" si="82"/>
        <v>152.1875</v>
      </c>
      <c r="W65" s="2">
        <v>151.75</v>
      </c>
      <c r="X65" s="4">
        <f t="shared" si="16"/>
        <v>-0.4375</v>
      </c>
      <c r="Y65" s="13">
        <f t="shared" si="80"/>
        <v>-0.3244428423</v>
      </c>
      <c r="Z65" s="29">
        <f t="shared" si="18"/>
        <v>0</v>
      </c>
      <c r="AB65" s="2">
        <v>27.0</v>
      </c>
      <c r="AC65" s="4">
        <f t="shared" si="19"/>
        <v>81</v>
      </c>
      <c r="AD65" s="4">
        <f t="shared" si="20"/>
        <v>0.18</v>
      </c>
      <c r="AE65" s="2">
        <v>151.5</v>
      </c>
      <c r="AF65" s="2">
        <v>152.5</v>
      </c>
      <c r="AG65" s="4">
        <f t="shared" si="21"/>
        <v>1</v>
      </c>
      <c r="AH65" s="13">
        <f t="shared" si="22"/>
        <v>0.4714045208</v>
      </c>
      <c r="AI65" s="29">
        <f t="shared" si="23"/>
        <v>0.01400792269</v>
      </c>
      <c r="AJ65" s="13"/>
      <c r="AK65" s="2">
        <v>27.0</v>
      </c>
      <c r="AL65" s="4">
        <f t="shared" si="24"/>
        <v>81</v>
      </c>
      <c r="AM65" s="4">
        <f t="shared" si="25"/>
        <v>0.18</v>
      </c>
      <c r="AN65" s="4">
        <f>151+1/16+1/32</f>
        <v>151.09375</v>
      </c>
      <c r="AO65" s="4">
        <f>152+7/8</f>
        <v>152.875</v>
      </c>
      <c r="AP65" s="4">
        <f t="shared" si="26"/>
        <v>1.78125</v>
      </c>
      <c r="AQ65" s="13">
        <f t="shared" si="27"/>
        <v>0.6291528696</v>
      </c>
      <c r="AR65" s="29">
        <f t="shared" si="28"/>
        <v>0.01334081254</v>
      </c>
      <c r="AS65" s="13"/>
      <c r="AT65" s="2">
        <v>27.0</v>
      </c>
      <c r="AU65" s="4">
        <f t="shared" si="29"/>
        <v>81</v>
      </c>
      <c r="AV65" s="4">
        <f t="shared" si="30"/>
        <v>0.18</v>
      </c>
      <c r="AW65" s="4">
        <f>150+13/16</f>
        <v>150.8125</v>
      </c>
      <c r="AX65" s="4">
        <f>153.125</f>
        <v>153.125</v>
      </c>
      <c r="AY65" s="4">
        <f t="shared" si="31"/>
        <v>2.3125</v>
      </c>
      <c r="AZ65" s="13">
        <f t="shared" si="32"/>
        <v>0.7168604389</v>
      </c>
      <c r="BA65" s="29">
        <f t="shared" si="33"/>
        <v>0.01166175812</v>
      </c>
      <c r="BB65" s="13"/>
      <c r="BC65" s="2">
        <v>27.0</v>
      </c>
      <c r="BD65" s="4">
        <f t="shared" si="34"/>
        <v>81</v>
      </c>
      <c r="BE65" s="4">
        <f t="shared" si="35"/>
        <v>0.18</v>
      </c>
      <c r="BF65" s="4">
        <f t="shared" si="88"/>
        <v>150.6875</v>
      </c>
      <c r="BG65" s="4">
        <f>153.25+1/32</f>
        <v>153.28125</v>
      </c>
      <c r="BH65" s="4">
        <f t="shared" si="36"/>
        <v>2.59375</v>
      </c>
      <c r="BI65" s="13">
        <f t="shared" si="37"/>
        <v>0.7592027983</v>
      </c>
      <c r="BJ65" s="29">
        <f t="shared" si="38"/>
        <v>0.0104438799</v>
      </c>
      <c r="BK65" s="13"/>
      <c r="BL65" s="19">
        <v>27.0</v>
      </c>
      <c r="BM65" s="4">
        <f t="shared" si="39"/>
        <v>81</v>
      </c>
      <c r="BN65" s="4">
        <f t="shared" si="40"/>
        <v>0.18</v>
      </c>
      <c r="BO65" s="25">
        <f t="shared" ref="BO65:BO67" si="89">150+9/16</f>
        <v>150.5625</v>
      </c>
      <c r="BP65" s="25">
        <f t="shared" ref="BP65:BP66" si="90">153+7/16</f>
        <v>153.4375</v>
      </c>
      <c r="BQ65" s="27">
        <f t="shared" si="41"/>
        <v>2.875</v>
      </c>
      <c r="BR65" s="27">
        <f t="shared" si="42"/>
        <v>0.7993052539</v>
      </c>
      <c r="BS65" s="29">
        <f t="shared" si="43"/>
        <v>0.009071331728</v>
      </c>
      <c r="BT65" s="25"/>
      <c r="BU65" s="19">
        <v>27.0</v>
      </c>
      <c r="BV65" s="4">
        <f t="shared" si="44"/>
        <v>81</v>
      </c>
      <c r="BW65" s="4">
        <f t="shared" si="45"/>
        <v>0.18</v>
      </c>
      <c r="BX65" s="25">
        <f t="shared" ref="BX65:BX66" si="91">150.5-1/32</f>
        <v>150.46875</v>
      </c>
      <c r="BY65" s="46">
        <v>153.5</v>
      </c>
      <c r="BZ65" s="27">
        <f t="shared" si="46"/>
        <v>3.03125</v>
      </c>
      <c r="CA65" s="27">
        <f t="shared" si="47"/>
        <v>0.8207381501</v>
      </c>
      <c r="CB65" s="29">
        <f t="shared" si="48"/>
        <v>0.00831983805</v>
      </c>
      <c r="CC65" s="25"/>
      <c r="CD65" s="25"/>
    </row>
    <row r="66">
      <c r="A66" s="2">
        <v>43.0</v>
      </c>
      <c r="B66" s="4">
        <f t="shared" si="1"/>
        <v>129</v>
      </c>
      <c r="C66" s="4">
        <f t="shared" si="2"/>
        <v>-0.96</v>
      </c>
      <c r="D66" s="4">
        <f t="shared" si="83"/>
        <v>150.0625</v>
      </c>
      <c r="E66" s="4">
        <f t="shared" si="84"/>
        <v>153.9375</v>
      </c>
      <c r="F66" s="4">
        <f t="shared" si="5"/>
        <v>3.875</v>
      </c>
      <c r="G66" s="13">
        <f t="shared" si="6"/>
        <v>0.9655727974</v>
      </c>
      <c r="H66" s="29">
        <f t="shared" si="7"/>
        <v>0.01165469264</v>
      </c>
      <c r="J66" s="2">
        <v>28.0</v>
      </c>
      <c r="K66" s="4">
        <f t="shared" si="8"/>
        <v>84</v>
      </c>
      <c r="L66" s="4">
        <f t="shared" si="9"/>
        <v>-0.06</v>
      </c>
      <c r="M66" s="4">
        <f t="shared" si="85"/>
        <v>152.1875</v>
      </c>
      <c r="N66" s="4">
        <f t="shared" si="86"/>
        <v>151.78125</v>
      </c>
      <c r="O66" s="4">
        <f t="shared" si="10"/>
        <v>-0.40625</v>
      </c>
      <c r="P66" s="13">
        <f t="shared" si="11"/>
        <v>-0.3126409457</v>
      </c>
      <c r="Q66" s="29">
        <f t="shared" si="12"/>
        <v>-0.004641348471</v>
      </c>
      <c r="S66" s="2">
        <v>28.0</v>
      </c>
      <c r="T66" s="4">
        <f t="shared" si="13"/>
        <v>84</v>
      </c>
      <c r="U66" s="4">
        <f t="shared" si="14"/>
        <v>-0.06</v>
      </c>
      <c r="V66" s="4">
        <f t="shared" si="82"/>
        <v>152.1875</v>
      </c>
      <c r="W66" s="2">
        <v>151.75</v>
      </c>
      <c r="X66" s="4">
        <f t="shared" si="16"/>
        <v>-0.4375</v>
      </c>
      <c r="Y66" s="13">
        <f t="shared" si="80"/>
        <v>-0.3244428423</v>
      </c>
      <c r="Z66" s="29">
        <f t="shared" si="18"/>
        <v>-0.004859860368</v>
      </c>
      <c r="AB66" s="2">
        <v>28.0</v>
      </c>
      <c r="AC66" s="4">
        <f t="shared" si="19"/>
        <v>84</v>
      </c>
      <c r="AD66" s="4">
        <f t="shared" si="20"/>
        <v>0.12</v>
      </c>
      <c r="AE66" s="4">
        <f>151+9/16</f>
        <v>151.5625</v>
      </c>
      <c r="AF66" s="4">
        <f>152+3/8+1/32</f>
        <v>152.40625</v>
      </c>
      <c r="AG66" s="4">
        <f t="shared" si="21"/>
        <v>0.84375</v>
      </c>
      <c r="AH66" s="13">
        <f t="shared" si="22"/>
        <v>0.4330127019</v>
      </c>
      <c r="AI66" s="29">
        <f t="shared" si="23"/>
        <v>0.008285590281</v>
      </c>
      <c r="AJ66" s="13"/>
      <c r="AK66" s="2">
        <v>28.0</v>
      </c>
      <c r="AL66" s="4">
        <f t="shared" si="24"/>
        <v>84</v>
      </c>
      <c r="AM66" s="4">
        <f t="shared" si="25"/>
        <v>0.12</v>
      </c>
      <c r="AN66" s="4">
        <f>151+3/16</f>
        <v>151.1875</v>
      </c>
      <c r="AO66" s="4">
        <f>152+13/16</f>
        <v>152.8125</v>
      </c>
      <c r="AP66" s="4">
        <f t="shared" si="26"/>
        <v>1.625</v>
      </c>
      <c r="AQ66" s="13">
        <f t="shared" si="27"/>
        <v>0.6009252126</v>
      </c>
      <c r="AR66" s="29">
        <f t="shared" si="28"/>
        <v>0.008173360752</v>
      </c>
      <c r="AS66" s="13"/>
      <c r="AT66" s="2">
        <v>28.0</v>
      </c>
      <c r="AU66" s="4">
        <f t="shared" si="29"/>
        <v>84</v>
      </c>
      <c r="AV66" s="4">
        <f t="shared" si="30"/>
        <v>0.12</v>
      </c>
      <c r="AW66" s="4">
        <f>150+7/8</f>
        <v>150.875</v>
      </c>
      <c r="AX66" s="4">
        <f t="shared" ref="AX66:AX69" si="92">153+1/16</f>
        <v>153.0625</v>
      </c>
      <c r="AY66" s="4">
        <f t="shared" si="31"/>
        <v>2.1875</v>
      </c>
      <c r="AZ66" s="13">
        <f t="shared" si="32"/>
        <v>0.6972166888</v>
      </c>
      <c r="BA66" s="29">
        <f t="shared" si="33"/>
        <v>0.007184656894</v>
      </c>
      <c r="BB66" s="13"/>
      <c r="BC66" s="2">
        <v>28.0</v>
      </c>
      <c r="BD66" s="4">
        <f t="shared" si="34"/>
        <v>84</v>
      </c>
      <c r="BE66" s="4">
        <f t="shared" si="35"/>
        <v>0.12</v>
      </c>
      <c r="BF66" s="4">
        <f>150+11/16+1/32</f>
        <v>150.71875</v>
      </c>
      <c r="BG66" s="2">
        <v>153.25</v>
      </c>
      <c r="BH66" s="4">
        <f t="shared" si="36"/>
        <v>2.53125</v>
      </c>
      <c r="BI66" s="13">
        <f t="shared" si="37"/>
        <v>0.75</v>
      </c>
      <c r="BJ66" s="29">
        <f t="shared" si="38"/>
        <v>0.006361725124</v>
      </c>
      <c r="BK66" s="13"/>
      <c r="BL66" s="19">
        <v>28.0</v>
      </c>
      <c r="BM66" s="4">
        <f t="shared" si="39"/>
        <v>84</v>
      </c>
      <c r="BN66" s="4">
        <f t="shared" si="40"/>
        <v>0.12</v>
      </c>
      <c r="BO66" s="25">
        <f t="shared" si="89"/>
        <v>150.5625</v>
      </c>
      <c r="BP66" s="25">
        <f t="shared" si="90"/>
        <v>153.4375</v>
      </c>
      <c r="BQ66" s="27">
        <f t="shared" si="41"/>
        <v>2.875</v>
      </c>
      <c r="BR66" s="27">
        <f t="shared" si="42"/>
        <v>0.7993052539</v>
      </c>
      <c r="BS66" s="29">
        <f t="shared" si="43"/>
        <v>0.005472074566</v>
      </c>
      <c r="BT66" s="25"/>
      <c r="BU66" s="19">
        <v>28.0</v>
      </c>
      <c r="BV66" s="4">
        <f t="shared" si="44"/>
        <v>84</v>
      </c>
      <c r="BW66" s="4">
        <f t="shared" si="45"/>
        <v>0.12</v>
      </c>
      <c r="BX66" s="25">
        <f t="shared" si="91"/>
        <v>150.46875</v>
      </c>
      <c r="BY66" s="46">
        <v>153.5</v>
      </c>
      <c r="BZ66" s="27">
        <f t="shared" si="46"/>
        <v>3.03125</v>
      </c>
      <c r="CA66" s="27">
        <f t="shared" si="47"/>
        <v>0.8207381501</v>
      </c>
      <c r="CB66" s="29">
        <f t="shared" si="48"/>
        <v>0.005022471628</v>
      </c>
      <c r="CC66" s="25"/>
      <c r="CD66" s="25"/>
    </row>
    <row r="67">
      <c r="A67" s="2">
        <v>44.0</v>
      </c>
      <c r="B67" s="4">
        <f t="shared" si="1"/>
        <v>132</v>
      </c>
      <c r="C67" s="4">
        <f t="shared" si="2"/>
        <v>-1.02</v>
      </c>
      <c r="D67" s="4">
        <f t="shared" si="83"/>
        <v>150.0625</v>
      </c>
      <c r="E67" s="4">
        <f t="shared" si="84"/>
        <v>153.9375</v>
      </c>
      <c r="F67" s="4">
        <f t="shared" si="5"/>
        <v>3.875</v>
      </c>
      <c r="G67" s="13">
        <f t="shared" si="6"/>
        <v>0.9655727974</v>
      </c>
      <c r="H67" s="29">
        <f t="shared" si="7"/>
        <v>0.0124066083</v>
      </c>
      <c r="J67" s="2">
        <v>29.0</v>
      </c>
      <c r="K67" s="4">
        <f t="shared" si="8"/>
        <v>87</v>
      </c>
      <c r="L67" s="4">
        <f t="shared" si="9"/>
        <v>-0.12</v>
      </c>
      <c r="M67" s="4">
        <f t="shared" si="85"/>
        <v>152.1875</v>
      </c>
      <c r="N67" s="4">
        <f t="shared" si="86"/>
        <v>151.78125</v>
      </c>
      <c r="O67" s="4">
        <f t="shared" si="10"/>
        <v>-0.40625</v>
      </c>
      <c r="P67" s="13">
        <f t="shared" si="11"/>
        <v>-0.3126409457</v>
      </c>
      <c r="Q67" s="29">
        <f t="shared" si="12"/>
        <v>-0.01392404541</v>
      </c>
      <c r="S67" s="2">
        <v>29.0</v>
      </c>
      <c r="T67" s="4">
        <f t="shared" si="13"/>
        <v>87</v>
      </c>
      <c r="U67" s="4">
        <f t="shared" si="14"/>
        <v>-0.12</v>
      </c>
      <c r="V67" s="4">
        <f t="shared" si="82"/>
        <v>152.1875</v>
      </c>
      <c r="W67" s="2">
        <v>151.75</v>
      </c>
      <c r="X67" s="4">
        <f t="shared" si="16"/>
        <v>-0.4375</v>
      </c>
      <c r="Y67" s="13">
        <f t="shared" si="80"/>
        <v>-0.3244428423</v>
      </c>
      <c r="Z67" s="29">
        <f t="shared" si="18"/>
        <v>-0.0145795811</v>
      </c>
      <c r="AB67" s="2">
        <v>29.0</v>
      </c>
      <c r="AC67" s="4">
        <f t="shared" si="19"/>
        <v>87</v>
      </c>
      <c r="AD67" s="4">
        <f t="shared" si="20"/>
        <v>0.06</v>
      </c>
      <c r="AE67" s="4">
        <f t="shared" ref="AE67:AE68" si="93">151+5/8</f>
        <v>151.625</v>
      </c>
      <c r="AF67" s="4">
        <f t="shared" ref="AF67:AF70" si="94">152+3/8</f>
        <v>152.375</v>
      </c>
      <c r="AG67" s="4">
        <f t="shared" si="21"/>
        <v>0.75</v>
      </c>
      <c r="AH67" s="13">
        <f t="shared" si="22"/>
        <v>0.4082482905</v>
      </c>
      <c r="AI67" s="29">
        <f t="shared" si="23"/>
        <v>0.002732223796</v>
      </c>
      <c r="AJ67" s="13"/>
      <c r="AK67" s="2">
        <v>29.0</v>
      </c>
      <c r="AL67" s="4">
        <f t="shared" si="24"/>
        <v>87</v>
      </c>
      <c r="AM67" s="4">
        <f t="shared" si="25"/>
        <v>0.06</v>
      </c>
      <c r="AN67" s="4">
        <f>151+1/4-1/32</f>
        <v>151.21875</v>
      </c>
      <c r="AO67" s="2">
        <v>152.75</v>
      </c>
      <c r="AP67" s="4">
        <f t="shared" si="26"/>
        <v>1.53125</v>
      </c>
      <c r="AQ67" s="13">
        <f t="shared" si="27"/>
        <v>0.5833333333</v>
      </c>
      <c r="AR67" s="29">
        <f t="shared" si="28"/>
        <v>0.002748893572</v>
      </c>
      <c r="AS67" s="13"/>
      <c r="AT67" s="2">
        <v>29.0</v>
      </c>
      <c r="AU67" s="4">
        <f t="shared" si="29"/>
        <v>87</v>
      </c>
      <c r="AV67" s="4">
        <f t="shared" si="30"/>
        <v>0.06</v>
      </c>
      <c r="AW67" s="4">
        <f>150+7/8+1/32</f>
        <v>150.90625</v>
      </c>
      <c r="AX67" s="4">
        <f t="shared" si="92"/>
        <v>153.0625</v>
      </c>
      <c r="AY67" s="4">
        <f t="shared" si="31"/>
        <v>2.15625</v>
      </c>
      <c r="AZ67" s="13">
        <f t="shared" si="32"/>
        <v>0.6922186552</v>
      </c>
      <c r="BA67" s="29">
        <f t="shared" si="33"/>
        <v>0.002409561224</v>
      </c>
      <c r="BB67" s="13"/>
      <c r="BC67" s="2">
        <v>29.0</v>
      </c>
      <c r="BD67" s="4">
        <f t="shared" si="34"/>
        <v>87</v>
      </c>
      <c r="BE67" s="4">
        <f t="shared" si="35"/>
        <v>0.06</v>
      </c>
      <c r="BF67" s="4">
        <f t="shared" ref="BF67:BF68" si="95">150.75-1/32</f>
        <v>150.71875</v>
      </c>
      <c r="BG67" s="2">
        <v>153.25</v>
      </c>
      <c r="BH67" s="4">
        <f t="shared" si="36"/>
        <v>2.53125</v>
      </c>
      <c r="BI67" s="13">
        <f t="shared" si="37"/>
        <v>0.75</v>
      </c>
      <c r="BJ67" s="29">
        <f t="shared" si="38"/>
        <v>0.002120575041</v>
      </c>
      <c r="BK67" s="13"/>
      <c r="BL67" s="19">
        <v>29.0</v>
      </c>
      <c r="BM67" s="4">
        <f t="shared" si="39"/>
        <v>87</v>
      </c>
      <c r="BN67" s="4">
        <f t="shared" si="40"/>
        <v>0.06</v>
      </c>
      <c r="BO67" s="25">
        <f t="shared" si="89"/>
        <v>150.5625</v>
      </c>
      <c r="BP67" s="25">
        <f>153+7/16-1/32</f>
        <v>153.40625</v>
      </c>
      <c r="BQ67" s="27">
        <f t="shared" si="41"/>
        <v>2.84375</v>
      </c>
      <c r="BR67" s="27">
        <f t="shared" si="42"/>
        <v>0.7949493345</v>
      </c>
      <c r="BS67" s="29">
        <f t="shared" si="43"/>
        <v>0.001843541875</v>
      </c>
      <c r="BT67" s="25"/>
      <c r="BU67" s="19">
        <v>29.0</v>
      </c>
      <c r="BV67" s="4">
        <f t="shared" si="44"/>
        <v>87</v>
      </c>
      <c r="BW67" s="4">
        <f t="shared" si="45"/>
        <v>0.06</v>
      </c>
      <c r="BX67" s="46">
        <v>150.5</v>
      </c>
      <c r="BY67" s="46">
        <v>153.5</v>
      </c>
      <c r="BZ67" s="27">
        <f t="shared" si="46"/>
        <v>3</v>
      </c>
      <c r="CA67" s="27">
        <f t="shared" si="47"/>
        <v>0.8164965809</v>
      </c>
      <c r="CB67" s="29">
        <f t="shared" si="48"/>
        <v>0.001694536409</v>
      </c>
      <c r="CC67" s="25"/>
      <c r="CD67" s="25"/>
    </row>
    <row r="68">
      <c r="A68" s="2">
        <v>45.0</v>
      </c>
      <c r="B68" s="4">
        <f t="shared" si="1"/>
        <v>135</v>
      </c>
      <c r="C68" s="4">
        <f t="shared" si="2"/>
        <v>-1.08</v>
      </c>
      <c r="D68" s="4">
        <f t="shared" si="83"/>
        <v>150.0625</v>
      </c>
      <c r="E68" s="4">
        <f t="shared" si="84"/>
        <v>153.9375</v>
      </c>
      <c r="F68" s="4">
        <f t="shared" si="5"/>
        <v>3.875</v>
      </c>
      <c r="G68" s="13">
        <f t="shared" si="6"/>
        <v>0.9655727974</v>
      </c>
      <c r="H68" s="29">
        <f t="shared" si="7"/>
        <v>0.01315852395</v>
      </c>
      <c r="J68" s="2">
        <v>30.0</v>
      </c>
      <c r="K68" s="4">
        <f t="shared" si="8"/>
        <v>90</v>
      </c>
      <c r="L68" s="4">
        <f t="shared" si="9"/>
        <v>-0.18</v>
      </c>
      <c r="M68" s="4">
        <f>152+1/8+1/32</f>
        <v>152.15625</v>
      </c>
      <c r="N68" s="4">
        <f>151+13/16</f>
        <v>151.8125</v>
      </c>
      <c r="O68" s="4">
        <f t="shared" si="10"/>
        <v>-0.34375</v>
      </c>
      <c r="P68" s="13">
        <f t="shared" si="11"/>
        <v>-0.2875878421</v>
      </c>
      <c r="Q68" s="29">
        <f t="shared" si="12"/>
        <v>-0.02184649703</v>
      </c>
      <c r="S68" s="2">
        <v>30.0</v>
      </c>
      <c r="T68" s="4">
        <f t="shared" si="13"/>
        <v>90</v>
      </c>
      <c r="U68" s="4">
        <f t="shared" si="14"/>
        <v>-0.18</v>
      </c>
      <c r="V68" s="4">
        <f t="shared" si="82"/>
        <v>152.1875</v>
      </c>
      <c r="W68" s="2">
        <v>151.75</v>
      </c>
      <c r="X68" s="4">
        <f t="shared" si="16"/>
        <v>-0.4375</v>
      </c>
      <c r="Y68" s="13">
        <f t="shared" si="80"/>
        <v>-0.3244428423</v>
      </c>
      <c r="Z68" s="29">
        <f t="shared" si="18"/>
        <v>-0.02429930184</v>
      </c>
      <c r="AB68" s="2">
        <v>30.0</v>
      </c>
      <c r="AC68" s="4">
        <f t="shared" si="19"/>
        <v>90</v>
      </c>
      <c r="AD68" s="4">
        <f t="shared" si="20"/>
        <v>0</v>
      </c>
      <c r="AE68" s="4">
        <f t="shared" si="93"/>
        <v>151.625</v>
      </c>
      <c r="AF68" s="4">
        <f t="shared" si="94"/>
        <v>152.375</v>
      </c>
      <c r="AG68" s="4">
        <f t="shared" si="21"/>
        <v>0.75</v>
      </c>
      <c r="AH68" s="13">
        <f t="shared" si="22"/>
        <v>0.4082482905</v>
      </c>
      <c r="AI68" s="29">
        <f t="shared" si="23"/>
        <v>0</v>
      </c>
      <c r="AJ68" s="13"/>
      <c r="AK68" s="2">
        <v>30.0</v>
      </c>
      <c r="AL68" s="4">
        <f t="shared" si="24"/>
        <v>90</v>
      </c>
      <c r="AM68" s="4">
        <f t="shared" si="25"/>
        <v>0</v>
      </c>
      <c r="AN68" s="2">
        <v>151.25</v>
      </c>
      <c r="AO68" s="2">
        <v>152.75</v>
      </c>
      <c r="AP68" s="4">
        <f t="shared" si="26"/>
        <v>1.5</v>
      </c>
      <c r="AQ68" s="13">
        <f t="shared" si="27"/>
        <v>0.5773502692</v>
      </c>
      <c r="AR68" s="29">
        <f t="shared" si="28"/>
        <v>0</v>
      </c>
      <c r="AS68" s="13"/>
      <c r="AT68" s="2">
        <v>30.0</v>
      </c>
      <c r="AU68" s="4">
        <f t="shared" si="29"/>
        <v>90</v>
      </c>
      <c r="AV68" s="4">
        <f t="shared" si="30"/>
        <v>0</v>
      </c>
      <c r="AW68" s="4">
        <f t="shared" ref="AW68:AW69" si="96">151-1/16</f>
        <v>150.9375</v>
      </c>
      <c r="AX68" s="4">
        <f t="shared" si="92"/>
        <v>153.0625</v>
      </c>
      <c r="AY68" s="4">
        <f t="shared" si="31"/>
        <v>2.125</v>
      </c>
      <c r="AZ68" s="13">
        <f t="shared" si="32"/>
        <v>0.6871842709</v>
      </c>
      <c r="BA68" s="29">
        <f t="shared" si="33"/>
        <v>0</v>
      </c>
      <c r="BB68" s="13"/>
      <c r="BC68" s="2">
        <v>30.0</v>
      </c>
      <c r="BD68" s="4">
        <f t="shared" si="34"/>
        <v>90</v>
      </c>
      <c r="BE68" s="4">
        <f t="shared" si="35"/>
        <v>0</v>
      </c>
      <c r="BF68" s="4">
        <f t="shared" si="95"/>
        <v>150.71875</v>
      </c>
      <c r="BG68" s="2">
        <v>153.25</v>
      </c>
      <c r="BH68" s="4">
        <f t="shared" si="36"/>
        <v>2.53125</v>
      </c>
      <c r="BI68" s="13">
        <f t="shared" si="37"/>
        <v>0.75</v>
      </c>
      <c r="BJ68" s="29">
        <f t="shared" si="38"/>
        <v>0</v>
      </c>
      <c r="BK68" s="13"/>
      <c r="BL68" s="19">
        <v>30.0</v>
      </c>
      <c r="BM68" s="4">
        <f t="shared" si="39"/>
        <v>90</v>
      </c>
      <c r="BN68" s="4">
        <f t="shared" si="40"/>
        <v>0</v>
      </c>
      <c r="BO68" s="25">
        <f>150.625-1/32</f>
        <v>150.59375</v>
      </c>
      <c r="BP68" s="25">
        <f>153.375+1/32</f>
        <v>153.40625</v>
      </c>
      <c r="BQ68" s="27">
        <f t="shared" si="41"/>
        <v>2.8125</v>
      </c>
      <c r="BR68" s="27">
        <f t="shared" si="42"/>
        <v>0.790569415</v>
      </c>
      <c r="BS68" s="29">
        <f t="shared" si="43"/>
        <v>0</v>
      </c>
      <c r="BT68" s="25"/>
      <c r="BU68" s="19">
        <v>30.0</v>
      </c>
      <c r="BV68" s="4">
        <f t="shared" si="44"/>
        <v>90</v>
      </c>
      <c r="BW68" s="4">
        <f t="shared" si="45"/>
        <v>0</v>
      </c>
      <c r="BX68" s="46">
        <v>150.5</v>
      </c>
      <c r="BY68" s="46">
        <v>153.5</v>
      </c>
      <c r="BZ68" s="27">
        <f t="shared" si="46"/>
        <v>3</v>
      </c>
      <c r="CA68" s="27">
        <f t="shared" si="47"/>
        <v>0.8164965809</v>
      </c>
      <c r="CB68" s="29">
        <f t="shared" si="48"/>
        <v>0</v>
      </c>
      <c r="CC68" s="25"/>
      <c r="CD68" s="25"/>
    </row>
    <row r="69">
      <c r="A69" s="2">
        <v>46.0</v>
      </c>
      <c r="B69" s="4">
        <f t="shared" si="1"/>
        <v>138</v>
      </c>
      <c r="C69" s="4">
        <f t="shared" si="2"/>
        <v>-1.14</v>
      </c>
      <c r="D69" s="4">
        <f t="shared" si="83"/>
        <v>150.0625</v>
      </c>
      <c r="E69" s="4">
        <f t="shared" si="84"/>
        <v>153.9375</v>
      </c>
      <c r="F69" s="4">
        <f t="shared" si="5"/>
        <v>3.875</v>
      </c>
      <c r="G69" s="13">
        <f t="shared" si="6"/>
        <v>0.9655727974</v>
      </c>
      <c r="H69" s="29">
        <f t="shared" si="7"/>
        <v>0.01391043961</v>
      </c>
      <c r="J69" s="2">
        <v>31.0</v>
      </c>
      <c r="K69" s="4">
        <f t="shared" si="8"/>
        <v>93</v>
      </c>
      <c r="L69" s="4">
        <f t="shared" si="9"/>
        <v>-0.24</v>
      </c>
      <c r="M69" s="4">
        <f>152+1/8</f>
        <v>152.125</v>
      </c>
      <c r="N69" s="4">
        <f>151+7/8-1/32</f>
        <v>151.84375</v>
      </c>
      <c r="O69" s="4">
        <f t="shared" si="10"/>
        <v>-0.28125</v>
      </c>
      <c r="P69" s="13">
        <f t="shared" si="11"/>
        <v>-0.2601329909</v>
      </c>
      <c r="Q69" s="29">
        <f t="shared" si="12"/>
        <v>-0.02739322061</v>
      </c>
      <c r="S69" s="2">
        <v>31.0</v>
      </c>
      <c r="T69" s="4">
        <f t="shared" si="13"/>
        <v>93</v>
      </c>
      <c r="U69" s="4">
        <f t="shared" si="14"/>
        <v>-0.24</v>
      </c>
      <c r="V69" s="4">
        <f t="shared" si="82"/>
        <v>152.1875</v>
      </c>
      <c r="W69" s="2">
        <f>151.75+1/32</f>
        <v>151.78125</v>
      </c>
      <c r="X69" s="4">
        <f t="shared" si="16"/>
        <v>-0.40625</v>
      </c>
      <c r="Y69" s="13">
        <f t="shared" si="80"/>
        <v>-0.3126409457</v>
      </c>
      <c r="Z69" s="29">
        <f t="shared" si="18"/>
        <v>-0.03314497499</v>
      </c>
      <c r="AB69" s="2">
        <v>31.0</v>
      </c>
      <c r="AC69" s="4">
        <f t="shared" si="19"/>
        <v>93</v>
      </c>
      <c r="AD69" s="4">
        <f t="shared" si="20"/>
        <v>-0.06</v>
      </c>
      <c r="AE69" s="2">
        <v>151.625</v>
      </c>
      <c r="AF69" s="4">
        <f t="shared" si="94"/>
        <v>152.375</v>
      </c>
      <c r="AG69" s="4">
        <f t="shared" si="21"/>
        <v>0.75</v>
      </c>
      <c r="AH69" s="13">
        <f t="shared" si="22"/>
        <v>0.4082482905</v>
      </c>
      <c r="AI69" s="29">
        <f t="shared" si="23"/>
        <v>0.002732223796</v>
      </c>
      <c r="AJ69" s="13"/>
      <c r="AK69" s="2">
        <v>31.0</v>
      </c>
      <c r="AL69" s="4">
        <f t="shared" si="24"/>
        <v>93</v>
      </c>
      <c r="AM69" s="4">
        <f t="shared" si="25"/>
        <v>-0.06</v>
      </c>
      <c r="AN69" s="2">
        <v>151.25</v>
      </c>
      <c r="AO69" s="2">
        <v>152.75</v>
      </c>
      <c r="AP69" s="4">
        <f t="shared" si="26"/>
        <v>1.5</v>
      </c>
      <c r="AQ69" s="13">
        <f t="shared" si="27"/>
        <v>0.5773502692</v>
      </c>
      <c r="AR69" s="29">
        <f t="shared" si="28"/>
        <v>0.002759766527</v>
      </c>
      <c r="AS69" s="13"/>
      <c r="AT69" s="2">
        <v>31.0</v>
      </c>
      <c r="AU69" s="4">
        <f t="shared" si="29"/>
        <v>93</v>
      </c>
      <c r="AV69" s="4">
        <f t="shared" si="30"/>
        <v>-0.06</v>
      </c>
      <c r="AW69" s="4">
        <f t="shared" si="96"/>
        <v>150.9375</v>
      </c>
      <c r="AX69" s="4">
        <f t="shared" si="92"/>
        <v>153.0625</v>
      </c>
      <c r="AY69" s="4">
        <f t="shared" si="31"/>
        <v>2.125</v>
      </c>
      <c r="AZ69" s="13">
        <f t="shared" si="32"/>
        <v>0.6871842709</v>
      </c>
      <c r="BA69" s="29">
        <f t="shared" si="33"/>
        <v>0.002431163495</v>
      </c>
      <c r="BB69" s="13"/>
      <c r="BC69" s="2">
        <v>31.0</v>
      </c>
      <c r="BD69" s="4">
        <f t="shared" si="34"/>
        <v>93</v>
      </c>
      <c r="BE69" s="4">
        <f t="shared" si="35"/>
        <v>-0.06</v>
      </c>
      <c r="BF69" s="4">
        <f>150+11/16</f>
        <v>150.6875</v>
      </c>
      <c r="BG69" s="4">
        <f>153.25+1/32</f>
        <v>153.28125</v>
      </c>
      <c r="BH69" s="4">
        <f t="shared" si="36"/>
        <v>2.59375</v>
      </c>
      <c r="BI69" s="13">
        <f t="shared" si="37"/>
        <v>0.7592027983</v>
      </c>
      <c r="BJ69" s="29">
        <f t="shared" si="38"/>
        <v>0.002067576605</v>
      </c>
      <c r="BK69" s="13"/>
      <c r="BL69" s="19">
        <v>31.0</v>
      </c>
      <c r="BM69" s="4">
        <f t="shared" si="39"/>
        <v>93</v>
      </c>
      <c r="BN69" s="4">
        <f t="shared" si="40"/>
        <v>-0.06</v>
      </c>
      <c r="BO69" s="25">
        <f t="shared" ref="BO69:BO70" si="97">150+9/16</f>
        <v>150.5625</v>
      </c>
      <c r="BP69" s="25">
        <f t="shared" ref="BP69:BP70" si="98">153+7/16</f>
        <v>153.4375</v>
      </c>
      <c r="BQ69" s="27">
        <f t="shared" si="41"/>
        <v>2.875</v>
      </c>
      <c r="BR69" s="27">
        <f t="shared" si="42"/>
        <v>0.7993052539</v>
      </c>
      <c r="BS69" s="29">
        <f t="shared" si="43"/>
        <v>0.001814266346</v>
      </c>
      <c r="BT69" s="25"/>
      <c r="BU69" s="19">
        <v>31.0</v>
      </c>
      <c r="BV69" s="4">
        <f t="shared" si="44"/>
        <v>93</v>
      </c>
      <c r="BW69" s="4">
        <f t="shared" si="45"/>
        <v>-0.06</v>
      </c>
      <c r="BX69" s="46">
        <v>150.5</v>
      </c>
      <c r="BY69" s="46">
        <v>153.5</v>
      </c>
      <c r="BZ69" s="27">
        <f t="shared" si="46"/>
        <v>3</v>
      </c>
      <c r="CA69" s="27">
        <f t="shared" si="47"/>
        <v>0.8164965809</v>
      </c>
      <c r="CB69" s="29">
        <f t="shared" si="48"/>
        <v>0.001694536409</v>
      </c>
      <c r="CC69" s="25"/>
      <c r="CD69" s="25"/>
    </row>
    <row r="70">
      <c r="A70" s="2">
        <v>47.0</v>
      </c>
      <c r="B70" s="4">
        <f t="shared" si="1"/>
        <v>141</v>
      </c>
      <c r="C70" s="4">
        <f t="shared" si="2"/>
        <v>-1.2</v>
      </c>
      <c r="D70" s="4">
        <f t="shared" si="83"/>
        <v>150.0625</v>
      </c>
      <c r="E70" s="4">
        <f t="shared" si="84"/>
        <v>153.9375</v>
      </c>
      <c r="F70" s="4">
        <f t="shared" si="5"/>
        <v>3.875</v>
      </c>
      <c r="G70" s="13">
        <f t="shared" si="6"/>
        <v>0.9655727974</v>
      </c>
      <c r="H70" s="29">
        <f t="shared" si="7"/>
        <v>0.01466235526</v>
      </c>
      <c r="J70" s="2">
        <v>32.0</v>
      </c>
      <c r="K70" s="4">
        <f t="shared" si="8"/>
        <v>96</v>
      </c>
      <c r="L70" s="4">
        <f t="shared" si="9"/>
        <v>-0.3</v>
      </c>
      <c r="M70" s="4">
        <f>152+1/16</f>
        <v>152.0625</v>
      </c>
      <c r="N70" s="4">
        <f>151+7/8+1/32</f>
        <v>151.90625</v>
      </c>
      <c r="O70" s="4">
        <f t="shared" si="10"/>
        <v>-0.15625</v>
      </c>
      <c r="P70" s="13">
        <f t="shared" si="11"/>
        <v>-0.1938916836</v>
      </c>
      <c r="Q70" s="29">
        <f t="shared" si="12"/>
        <v>-0.02791962668</v>
      </c>
      <c r="S70" s="2">
        <v>32.0</v>
      </c>
      <c r="T70" s="4">
        <f t="shared" si="13"/>
        <v>96</v>
      </c>
      <c r="U70" s="4">
        <f t="shared" si="14"/>
        <v>-0.3</v>
      </c>
      <c r="V70" s="4">
        <f>152+1/8+1/32</f>
        <v>152.15625</v>
      </c>
      <c r="W70" s="4">
        <f>151+3/4+1/32</f>
        <v>151.78125</v>
      </c>
      <c r="X70" s="4">
        <f t="shared" si="16"/>
        <v>-0.375</v>
      </c>
      <c r="Y70" s="13">
        <f t="shared" si="80"/>
        <v>-0.3003757046</v>
      </c>
      <c r="Z70" s="29">
        <f t="shared" si="18"/>
        <v>-0.04065337525</v>
      </c>
      <c r="AB70" s="2">
        <v>32.0</v>
      </c>
      <c r="AC70" s="4">
        <f t="shared" si="19"/>
        <v>96</v>
      </c>
      <c r="AD70" s="4">
        <f t="shared" si="20"/>
        <v>-0.12</v>
      </c>
      <c r="AE70" s="2">
        <v>151.625</v>
      </c>
      <c r="AF70" s="4">
        <f t="shared" si="94"/>
        <v>152.375</v>
      </c>
      <c r="AG70" s="4">
        <f t="shared" si="21"/>
        <v>0.75</v>
      </c>
      <c r="AH70" s="13">
        <f t="shared" si="22"/>
        <v>0.4082482905</v>
      </c>
      <c r="AI70" s="29">
        <f t="shared" si="23"/>
        <v>0.008196671389</v>
      </c>
      <c r="AJ70" s="13"/>
      <c r="AK70" s="2">
        <v>32.0</v>
      </c>
      <c r="AL70" s="4">
        <f t="shared" si="24"/>
        <v>96</v>
      </c>
      <c r="AM70" s="4">
        <f t="shared" si="25"/>
        <v>-0.12</v>
      </c>
      <c r="AN70" s="4">
        <f>151+3/16</f>
        <v>151.1875</v>
      </c>
      <c r="AO70" s="4">
        <f>152+13/16</f>
        <v>152.8125</v>
      </c>
      <c r="AP70" s="4">
        <f t="shared" si="26"/>
        <v>1.625</v>
      </c>
      <c r="AQ70" s="13">
        <f t="shared" si="27"/>
        <v>0.6009252126</v>
      </c>
      <c r="AR70" s="29">
        <f t="shared" si="28"/>
        <v>0.008184233707</v>
      </c>
      <c r="AS70" s="13"/>
      <c r="AT70" s="2">
        <v>32.0</v>
      </c>
      <c r="AU70" s="4">
        <f t="shared" si="29"/>
        <v>96</v>
      </c>
      <c r="AV70" s="4">
        <f t="shared" si="30"/>
        <v>-0.12</v>
      </c>
      <c r="AW70" s="4">
        <f>150+7/8+1/32</f>
        <v>150.90625</v>
      </c>
      <c r="AX70" s="4">
        <f>153+1/16+1/32</f>
        <v>153.09375</v>
      </c>
      <c r="AY70" s="4">
        <f t="shared" si="31"/>
        <v>2.1875</v>
      </c>
      <c r="AZ70" s="13">
        <f t="shared" si="32"/>
        <v>0.6972166888</v>
      </c>
      <c r="BA70" s="29">
        <f t="shared" si="33"/>
        <v>0.007206259165</v>
      </c>
      <c r="BB70" s="13"/>
      <c r="BC70" s="2">
        <v>32.0</v>
      </c>
      <c r="BD70" s="4">
        <f t="shared" si="34"/>
        <v>96</v>
      </c>
      <c r="BE70" s="4">
        <f t="shared" si="35"/>
        <v>-0.12</v>
      </c>
      <c r="BF70" s="4">
        <f>150+5/8+1/32</f>
        <v>150.65625</v>
      </c>
      <c r="BG70" s="4">
        <f>153+5/16</f>
        <v>153.3125</v>
      </c>
      <c r="BH70" s="4">
        <f t="shared" si="36"/>
        <v>2.65625</v>
      </c>
      <c r="BI70" s="13">
        <f t="shared" si="37"/>
        <v>0.7682953714</v>
      </c>
      <c r="BJ70" s="29">
        <f t="shared" si="38"/>
        <v>0.006094239709</v>
      </c>
      <c r="BK70" s="13"/>
      <c r="BL70" s="19">
        <v>32.0</v>
      </c>
      <c r="BM70" s="4">
        <f t="shared" si="39"/>
        <v>96</v>
      </c>
      <c r="BN70" s="4">
        <f t="shared" si="40"/>
        <v>-0.12</v>
      </c>
      <c r="BO70" s="25">
        <f t="shared" si="97"/>
        <v>150.5625</v>
      </c>
      <c r="BP70" s="25">
        <f t="shared" si="98"/>
        <v>153.4375</v>
      </c>
      <c r="BQ70" s="27">
        <f t="shared" si="41"/>
        <v>2.875</v>
      </c>
      <c r="BR70" s="27">
        <f t="shared" si="42"/>
        <v>0.7993052539</v>
      </c>
      <c r="BS70" s="29">
        <f t="shared" si="43"/>
        <v>0.005442799037</v>
      </c>
      <c r="BT70" s="25"/>
      <c r="BU70" s="19">
        <v>32.0</v>
      </c>
      <c r="BV70" s="4">
        <f t="shared" si="44"/>
        <v>96</v>
      </c>
      <c r="BW70" s="4">
        <f t="shared" si="45"/>
        <v>-0.12</v>
      </c>
      <c r="BX70" s="46">
        <v>150.5</v>
      </c>
      <c r="BY70" s="46">
        <v>153.5</v>
      </c>
      <c r="BZ70" s="27">
        <f t="shared" si="46"/>
        <v>3</v>
      </c>
      <c r="CA70" s="27">
        <f t="shared" si="47"/>
        <v>0.8164965809</v>
      </c>
      <c r="CB70" s="29">
        <f t="shared" si="48"/>
        <v>0.005083609226</v>
      </c>
      <c r="CC70" s="25"/>
      <c r="CD70" s="25"/>
    </row>
    <row r="71">
      <c r="A71" s="2">
        <v>48.0</v>
      </c>
      <c r="B71" s="4">
        <f t="shared" si="1"/>
        <v>144</v>
      </c>
      <c r="C71" s="4">
        <f t="shared" si="2"/>
        <v>-1.26</v>
      </c>
      <c r="D71" s="4">
        <f t="shared" si="83"/>
        <v>150.0625</v>
      </c>
      <c r="E71" s="4">
        <f t="shared" si="84"/>
        <v>153.9375</v>
      </c>
      <c r="F71" s="4">
        <f t="shared" si="5"/>
        <v>3.875</v>
      </c>
      <c r="G71" s="13">
        <f t="shared" si="6"/>
        <v>0.9655727974</v>
      </c>
      <c r="H71" s="29">
        <f t="shared" si="7"/>
        <v>0.01541427091</v>
      </c>
      <c r="J71" s="2">
        <v>33.0</v>
      </c>
      <c r="K71" s="4">
        <f t="shared" si="8"/>
        <v>99</v>
      </c>
      <c r="L71" s="4">
        <f t="shared" si="9"/>
        <v>-0.36</v>
      </c>
      <c r="M71" s="2">
        <v>152.0</v>
      </c>
      <c r="N71" s="2">
        <v>152.0</v>
      </c>
      <c r="O71" s="4">
        <f t="shared" si="10"/>
        <v>0</v>
      </c>
      <c r="P71" s="13">
        <f t="shared" si="11"/>
        <v>0</v>
      </c>
      <c r="Q71" s="29">
        <f t="shared" si="12"/>
        <v>-0.01309020616</v>
      </c>
      <c r="S71" s="2">
        <v>33.0</v>
      </c>
      <c r="T71" s="4">
        <f t="shared" si="13"/>
        <v>99</v>
      </c>
      <c r="U71" s="4">
        <f t="shared" si="14"/>
        <v>-0.36</v>
      </c>
      <c r="V71" s="4">
        <f>152+1/16</f>
        <v>152.0625</v>
      </c>
      <c r="W71" s="4">
        <f>151+7/8</f>
        <v>151.875</v>
      </c>
      <c r="X71" s="4">
        <f t="shared" si="16"/>
        <v>-0.1875</v>
      </c>
      <c r="Y71" s="13">
        <f t="shared" si="80"/>
        <v>-0.2123976976</v>
      </c>
      <c r="Z71" s="29">
        <f t="shared" si="18"/>
        <v>-0.03956223083</v>
      </c>
      <c r="AB71" s="2">
        <v>33.0</v>
      </c>
      <c r="AC71" s="4">
        <f t="shared" si="19"/>
        <v>99</v>
      </c>
      <c r="AD71" s="4">
        <f t="shared" si="20"/>
        <v>-0.18</v>
      </c>
      <c r="AE71" s="4">
        <f>151.5+1/32</f>
        <v>151.53125</v>
      </c>
      <c r="AF71" s="4">
        <f t="shared" ref="AF71:AF72" si="99">152+7/16</f>
        <v>152.4375</v>
      </c>
      <c r="AG71" s="4">
        <f t="shared" si="21"/>
        <v>0.90625</v>
      </c>
      <c r="AH71" s="13">
        <f t="shared" si="22"/>
        <v>0.4487637339</v>
      </c>
      <c r="AI71" s="29">
        <f t="shared" si="23"/>
        <v>0.01385767835</v>
      </c>
      <c r="AJ71" s="13"/>
      <c r="AK71" s="2">
        <v>33.0</v>
      </c>
      <c r="AL71" s="4">
        <f t="shared" si="24"/>
        <v>99</v>
      </c>
      <c r="AM71" s="4">
        <f t="shared" si="25"/>
        <v>-0.18</v>
      </c>
      <c r="AN71" s="4">
        <f>151.125</f>
        <v>151.125</v>
      </c>
      <c r="AO71" s="4">
        <f>152+7/8</f>
        <v>152.875</v>
      </c>
      <c r="AP71" s="4">
        <f t="shared" si="26"/>
        <v>1.75</v>
      </c>
      <c r="AQ71" s="13">
        <f t="shared" si="27"/>
        <v>0.6236095645</v>
      </c>
      <c r="AR71" s="29">
        <f t="shared" si="28"/>
        <v>0.01338835208</v>
      </c>
      <c r="AS71" s="13"/>
      <c r="AT71" s="2">
        <v>33.0</v>
      </c>
      <c r="AU71" s="4">
        <f t="shared" si="29"/>
        <v>99</v>
      </c>
      <c r="AV71" s="4">
        <f t="shared" si="30"/>
        <v>-0.18</v>
      </c>
      <c r="AW71" s="4">
        <f>150+7/8</f>
        <v>150.875</v>
      </c>
      <c r="AX71" s="4">
        <f>153+1/8</f>
        <v>153.125</v>
      </c>
      <c r="AY71" s="4">
        <f t="shared" si="31"/>
        <v>2.25</v>
      </c>
      <c r="AZ71" s="13">
        <f t="shared" si="32"/>
        <v>0.7071067812</v>
      </c>
      <c r="BA71" s="29">
        <f t="shared" si="33"/>
        <v>0.01180206321</v>
      </c>
      <c r="BB71" s="13"/>
      <c r="BC71" s="2">
        <v>33.0</v>
      </c>
      <c r="BD71" s="4">
        <f t="shared" si="34"/>
        <v>99</v>
      </c>
      <c r="BE71" s="4">
        <f t="shared" si="35"/>
        <v>-0.18</v>
      </c>
      <c r="BF71" s="4">
        <f>150+5/8</f>
        <v>150.625</v>
      </c>
      <c r="BG71" s="4">
        <f>153+3/8</f>
        <v>153.375</v>
      </c>
      <c r="BH71" s="4">
        <f t="shared" si="36"/>
        <v>2.75</v>
      </c>
      <c r="BI71" s="13">
        <f t="shared" si="37"/>
        <v>0.78173596</v>
      </c>
      <c r="BJ71" s="29">
        <f t="shared" si="38"/>
        <v>0.009815827838</v>
      </c>
      <c r="BK71" s="13"/>
      <c r="BL71" s="19">
        <v>33.0</v>
      </c>
      <c r="BM71" s="4">
        <f t="shared" si="39"/>
        <v>99</v>
      </c>
      <c r="BN71" s="4">
        <f t="shared" si="40"/>
        <v>-0.18</v>
      </c>
      <c r="BO71" s="25">
        <f>150.5+1/32</f>
        <v>150.53125</v>
      </c>
      <c r="BP71" s="25">
        <f>153.5-1/32</f>
        <v>153.46875</v>
      </c>
      <c r="BQ71" s="27">
        <f t="shared" si="41"/>
        <v>2.9375</v>
      </c>
      <c r="BR71" s="27">
        <f t="shared" si="42"/>
        <v>0.8079466429</v>
      </c>
      <c r="BS71" s="29">
        <f t="shared" si="43"/>
        <v>0.008893288252</v>
      </c>
      <c r="BT71" s="25"/>
      <c r="BU71" s="19">
        <v>33.0</v>
      </c>
      <c r="BV71" s="4">
        <f t="shared" si="44"/>
        <v>99</v>
      </c>
      <c r="BW71" s="4">
        <f t="shared" si="45"/>
        <v>-0.18</v>
      </c>
      <c r="BX71" s="25">
        <f t="shared" ref="BX71:BX72" si="100">150+7/16</f>
        <v>150.4375</v>
      </c>
      <c r="BY71" s="25">
        <f t="shared" ref="BY71:BY72" si="101">153+9/16</f>
        <v>153.5625</v>
      </c>
      <c r="BZ71" s="27">
        <f t="shared" si="46"/>
        <v>3.125</v>
      </c>
      <c r="CA71" s="27">
        <f t="shared" si="47"/>
        <v>0.8333333333</v>
      </c>
      <c r="CB71" s="29">
        <f t="shared" si="48"/>
        <v>0.008101461797</v>
      </c>
      <c r="CC71" s="25"/>
      <c r="CD71" s="25"/>
    </row>
    <row r="72">
      <c r="A72" s="2">
        <v>49.0</v>
      </c>
      <c r="B72" s="4">
        <f t="shared" si="1"/>
        <v>147</v>
      </c>
      <c r="C72" s="4">
        <f t="shared" si="2"/>
        <v>-1.32</v>
      </c>
      <c r="D72" s="4">
        <f t="shared" si="83"/>
        <v>150.0625</v>
      </c>
      <c r="E72" s="4">
        <f t="shared" si="84"/>
        <v>153.9375</v>
      </c>
      <c r="F72" s="4">
        <f t="shared" si="5"/>
        <v>3.875</v>
      </c>
      <c r="G72" s="13">
        <f t="shared" si="6"/>
        <v>0.9655727974</v>
      </c>
      <c r="H72" s="29">
        <f t="shared" si="7"/>
        <v>0.01616618657</v>
      </c>
      <c r="J72" s="2">
        <v>34.0</v>
      </c>
      <c r="K72" s="4">
        <f t="shared" si="8"/>
        <v>102</v>
      </c>
      <c r="L72" s="4">
        <f t="shared" si="9"/>
        <v>-0.42</v>
      </c>
      <c r="M72" s="4">
        <f>151+3/4+1/32</f>
        <v>151.78125</v>
      </c>
      <c r="N72" s="4">
        <f>152+3/16</f>
        <v>152.1875</v>
      </c>
      <c r="O72" s="4">
        <f t="shared" si="10"/>
        <v>0.40625</v>
      </c>
      <c r="P72" s="13">
        <f t="shared" si="11"/>
        <v>0.3126409457</v>
      </c>
      <c r="Q72" s="29">
        <f t="shared" si="12"/>
        <v>0.01701296181</v>
      </c>
      <c r="S72" s="2">
        <v>34.0</v>
      </c>
      <c r="T72" s="4">
        <f t="shared" si="13"/>
        <v>102</v>
      </c>
      <c r="U72" s="4">
        <f t="shared" si="14"/>
        <v>-0.42</v>
      </c>
      <c r="V72" s="4">
        <f>152-1/16</f>
        <v>151.9375</v>
      </c>
      <c r="W72" s="4">
        <f>152+1/16</f>
        <v>152.0625</v>
      </c>
      <c r="X72" s="4">
        <f t="shared" si="16"/>
        <v>0.125</v>
      </c>
      <c r="Y72" s="13">
        <f t="shared" si="80"/>
        <v>0.1734219939</v>
      </c>
      <c r="Z72" s="29">
        <f t="shared" si="18"/>
        <v>-0.006125750201</v>
      </c>
      <c r="AB72" s="2">
        <v>34.0</v>
      </c>
      <c r="AC72" s="4">
        <f t="shared" si="19"/>
        <v>102</v>
      </c>
      <c r="AD72" s="4">
        <f t="shared" si="20"/>
        <v>-0.24</v>
      </c>
      <c r="AE72" s="4">
        <f>151+7/16</f>
        <v>151.4375</v>
      </c>
      <c r="AF72" s="4">
        <f t="shared" si="99"/>
        <v>152.4375</v>
      </c>
      <c r="AG72" s="4">
        <f t="shared" si="21"/>
        <v>1</v>
      </c>
      <c r="AH72" s="13">
        <f t="shared" si="22"/>
        <v>0.4714045208</v>
      </c>
      <c r="AI72" s="29">
        <f t="shared" si="23"/>
        <v>0.01966597237</v>
      </c>
      <c r="AJ72" s="13"/>
      <c r="AK72" s="2">
        <v>34.0</v>
      </c>
      <c r="AL72" s="4">
        <f t="shared" si="24"/>
        <v>102</v>
      </c>
      <c r="AM72" s="4">
        <f t="shared" si="25"/>
        <v>-0.24</v>
      </c>
      <c r="AN72" s="4">
        <f>151+1/16</f>
        <v>151.0625</v>
      </c>
      <c r="AO72" s="4">
        <f>153-1/16</f>
        <v>152.9375</v>
      </c>
      <c r="AP72" s="4">
        <f t="shared" si="26"/>
        <v>1.875</v>
      </c>
      <c r="AQ72" s="13">
        <f t="shared" si="27"/>
        <v>0.6454972244</v>
      </c>
      <c r="AR72" s="29">
        <f t="shared" si="28"/>
        <v>0.01831593545</v>
      </c>
      <c r="AS72" s="13"/>
      <c r="AT72" s="2">
        <v>34.0</v>
      </c>
      <c r="AU72" s="4">
        <f t="shared" si="29"/>
        <v>102</v>
      </c>
      <c r="AV72" s="4">
        <f t="shared" si="30"/>
        <v>-0.24</v>
      </c>
      <c r="AW72" s="4">
        <f>150+13/16</f>
        <v>150.8125</v>
      </c>
      <c r="AX72" s="4">
        <f>153+3/16</f>
        <v>153.1875</v>
      </c>
      <c r="AY72" s="4">
        <f t="shared" si="31"/>
        <v>2.375</v>
      </c>
      <c r="AZ72" s="13">
        <f t="shared" si="32"/>
        <v>0.7264831573</v>
      </c>
      <c r="BA72" s="29">
        <f t="shared" si="33"/>
        <v>0.01601618713</v>
      </c>
      <c r="BB72" s="13"/>
      <c r="BC72" s="2">
        <v>34.0</v>
      </c>
      <c r="BD72" s="4">
        <f t="shared" si="34"/>
        <v>102</v>
      </c>
      <c r="BE72" s="4">
        <f t="shared" si="35"/>
        <v>-0.24</v>
      </c>
      <c r="BF72" s="4">
        <f>150+9/16</f>
        <v>150.5625</v>
      </c>
      <c r="BG72" s="4">
        <f>153+7/16</f>
        <v>153.4375</v>
      </c>
      <c r="BH72" s="4">
        <f t="shared" si="36"/>
        <v>2.875</v>
      </c>
      <c r="BI72" s="13">
        <f t="shared" si="37"/>
        <v>0.7993052539</v>
      </c>
      <c r="BJ72" s="29">
        <f t="shared" si="38"/>
        <v>0.01304623012</v>
      </c>
      <c r="BK72" s="13"/>
      <c r="BL72" s="19">
        <v>34.0</v>
      </c>
      <c r="BM72" s="4">
        <f t="shared" si="39"/>
        <v>102</v>
      </c>
      <c r="BN72" s="4">
        <f t="shared" si="40"/>
        <v>-0.24</v>
      </c>
      <c r="BO72" s="25">
        <f>150.5-1/32</f>
        <v>150.46875</v>
      </c>
      <c r="BP72" s="25">
        <f>153.5</f>
        <v>153.5</v>
      </c>
      <c r="BQ72" s="27">
        <f t="shared" si="41"/>
        <v>3.03125</v>
      </c>
      <c r="BR72" s="27">
        <f t="shared" si="42"/>
        <v>0.8207381501</v>
      </c>
      <c r="BS72" s="29">
        <f t="shared" si="43"/>
        <v>0.011920626</v>
      </c>
      <c r="BT72" s="25"/>
      <c r="BU72" s="19">
        <v>34.0</v>
      </c>
      <c r="BV72" s="4">
        <f t="shared" si="44"/>
        <v>102</v>
      </c>
      <c r="BW72" s="4">
        <f t="shared" si="45"/>
        <v>-0.24</v>
      </c>
      <c r="BX72" s="25">
        <f t="shared" si="100"/>
        <v>150.4375</v>
      </c>
      <c r="BY72" s="25">
        <f t="shared" si="101"/>
        <v>153.5625</v>
      </c>
      <c r="BZ72" s="27">
        <f t="shared" si="46"/>
        <v>3.125</v>
      </c>
      <c r="CA72" s="27">
        <f t="shared" si="47"/>
        <v>0.8333333333</v>
      </c>
      <c r="CB72" s="29">
        <f t="shared" si="48"/>
        <v>0.01099557429</v>
      </c>
      <c r="CC72" s="25"/>
      <c r="CD72" s="25"/>
    </row>
    <row r="73">
      <c r="A73" s="2">
        <v>50.0</v>
      </c>
      <c r="B73" s="4">
        <f t="shared" si="1"/>
        <v>150</v>
      </c>
      <c r="C73" s="4">
        <f t="shared" si="2"/>
        <v>-1.38</v>
      </c>
      <c r="D73" s="4">
        <f t="shared" si="83"/>
        <v>150.0625</v>
      </c>
      <c r="E73" s="4">
        <f t="shared" si="84"/>
        <v>153.9375</v>
      </c>
      <c r="F73" s="4">
        <f t="shared" si="5"/>
        <v>3.875</v>
      </c>
      <c r="G73" s="13">
        <f t="shared" si="6"/>
        <v>0.9655727974</v>
      </c>
      <c r="H73" s="29">
        <f t="shared" si="7"/>
        <v>0.01691810222</v>
      </c>
      <c r="J73" s="2">
        <v>35.0</v>
      </c>
      <c r="K73" s="4">
        <f t="shared" si="8"/>
        <v>105</v>
      </c>
      <c r="L73" s="4">
        <f t="shared" si="9"/>
        <v>-0.48</v>
      </c>
      <c r="M73" s="4">
        <f>151+7/16</f>
        <v>151.4375</v>
      </c>
      <c r="N73" s="4">
        <f>152.5+1/32</f>
        <v>152.53125</v>
      </c>
      <c r="O73" s="4">
        <f t="shared" si="10"/>
        <v>1.09375</v>
      </c>
      <c r="P73" s="13">
        <f t="shared" si="11"/>
        <v>0.512989176</v>
      </c>
      <c r="Q73" s="29">
        <f t="shared" si="12"/>
        <v>0.0396171636</v>
      </c>
      <c r="S73" s="2">
        <v>35.0</v>
      </c>
      <c r="T73" s="4">
        <f t="shared" si="13"/>
        <v>105</v>
      </c>
      <c r="U73" s="4">
        <f t="shared" si="14"/>
        <v>-0.48</v>
      </c>
      <c r="V73" s="4">
        <f>151+9/16</f>
        <v>151.5625</v>
      </c>
      <c r="W73" s="4">
        <f>152+7/16</f>
        <v>152.4375</v>
      </c>
      <c r="X73" s="4">
        <f t="shared" si="16"/>
        <v>0.875</v>
      </c>
      <c r="Y73" s="13">
        <f t="shared" si="80"/>
        <v>0.4588314677</v>
      </c>
      <c r="Z73" s="29">
        <f t="shared" si="18"/>
        <v>0.03381462013</v>
      </c>
      <c r="AB73" s="2">
        <v>35.0</v>
      </c>
      <c r="AC73" s="4">
        <f t="shared" si="19"/>
        <v>105</v>
      </c>
      <c r="AD73" s="4">
        <f t="shared" si="20"/>
        <v>-0.3</v>
      </c>
      <c r="AE73" s="4">
        <f>151+5/16</f>
        <v>151.3125</v>
      </c>
      <c r="AF73" s="4">
        <f>152+5/8+1/32</f>
        <v>152.65625</v>
      </c>
      <c r="AG73" s="4">
        <f t="shared" si="21"/>
        <v>1.34375</v>
      </c>
      <c r="AH73" s="13">
        <f t="shared" si="22"/>
        <v>0.5464532104</v>
      </c>
      <c r="AI73" s="29">
        <f t="shared" si="23"/>
        <v>0.02528788214</v>
      </c>
      <c r="AJ73" s="13"/>
      <c r="AK73" s="2">
        <v>35.0</v>
      </c>
      <c r="AL73" s="4">
        <f t="shared" si="24"/>
        <v>105</v>
      </c>
      <c r="AM73" s="4">
        <f t="shared" si="25"/>
        <v>-0.3</v>
      </c>
      <c r="AN73" s="2">
        <v>151.0</v>
      </c>
      <c r="AO73" s="4">
        <f>153+1/16</f>
        <v>153.0625</v>
      </c>
      <c r="AP73" s="4">
        <f t="shared" si="26"/>
        <v>2.0625</v>
      </c>
      <c r="AQ73" s="13">
        <f t="shared" si="27"/>
        <v>0.6770032004</v>
      </c>
      <c r="AR73" s="29">
        <f t="shared" si="28"/>
        <v>0.02271754021</v>
      </c>
      <c r="AS73" s="13"/>
      <c r="AT73" s="2">
        <v>35.0</v>
      </c>
      <c r="AU73" s="4">
        <f t="shared" si="29"/>
        <v>105</v>
      </c>
      <c r="AV73" s="4">
        <f t="shared" si="30"/>
        <v>-0.3</v>
      </c>
      <c r="AW73" s="4">
        <f>150.75-1/32</f>
        <v>150.71875</v>
      </c>
      <c r="AX73" s="2">
        <v>153.25</v>
      </c>
      <c r="AY73" s="4">
        <f t="shared" si="31"/>
        <v>2.53125</v>
      </c>
      <c r="AZ73" s="13">
        <f t="shared" si="32"/>
        <v>0.75</v>
      </c>
      <c r="BA73" s="29">
        <f t="shared" si="33"/>
        <v>0.0195920948</v>
      </c>
      <c r="BB73" s="13"/>
      <c r="BC73" s="2">
        <v>35.0</v>
      </c>
      <c r="BD73" s="4">
        <f t="shared" si="34"/>
        <v>105</v>
      </c>
      <c r="BE73" s="4">
        <f t="shared" si="35"/>
        <v>-0.3</v>
      </c>
      <c r="BF73" s="2">
        <v>150.5</v>
      </c>
      <c r="BG73" s="2">
        <v>153.5</v>
      </c>
      <c r="BH73" s="4">
        <f t="shared" si="36"/>
        <v>3</v>
      </c>
      <c r="BI73" s="13">
        <f t="shared" si="37"/>
        <v>0.8164965809</v>
      </c>
      <c r="BJ73" s="29">
        <f t="shared" si="38"/>
        <v>0.01572974743</v>
      </c>
      <c r="BK73" s="13"/>
      <c r="BL73" s="19">
        <v>35.0</v>
      </c>
      <c r="BM73" s="4">
        <f t="shared" si="39"/>
        <v>105</v>
      </c>
      <c r="BN73" s="4">
        <f t="shared" si="40"/>
        <v>-0.3</v>
      </c>
      <c r="BO73" s="25">
        <f>150+7/16</f>
        <v>150.4375</v>
      </c>
      <c r="BP73" s="25">
        <f>153+9/16</f>
        <v>153.5625</v>
      </c>
      <c r="BQ73" s="27">
        <f t="shared" si="41"/>
        <v>3.125</v>
      </c>
      <c r="BR73" s="27">
        <f t="shared" si="42"/>
        <v>0.8333333333</v>
      </c>
      <c r="BS73" s="29">
        <f t="shared" si="43"/>
        <v>0.01450985207</v>
      </c>
      <c r="BT73" s="25"/>
      <c r="BU73" s="19">
        <v>35.0</v>
      </c>
      <c r="BV73" s="4">
        <f t="shared" si="44"/>
        <v>105</v>
      </c>
      <c r="BW73" s="4">
        <f t="shared" si="45"/>
        <v>-0.3</v>
      </c>
      <c r="BX73" s="46">
        <v>150.375</v>
      </c>
      <c r="BY73" s="25">
        <f>153.625-1/32</f>
        <v>153.59375</v>
      </c>
      <c r="BZ73" s="27">
        <f t="shared" si="46"/>
        <v>3.21875</v>
      </c>
      <c r="CA73" s="27">
        <f t="shared" si="47"/>
        <v>0.8457409638</v>
      </c>
      <c r="CB73" s="29">
        <f t="shared" si="48"/>
        <v>0.01366070467</v>
      </c>
      <c r="CC73" s="25"/>
      <c r="CD73" s="25"/>
    </row>
    <row r="74">
      <c r="A74" s="2">
        <v>51.0</v>
      </c>
      <c r="B74" s="4">
        <f t="shared" si="1"/>
        <v>153</v>
      </c>
      <c r="C74" s="4">
        <f t="shared" si="2"/>
        <v>-1.44</v>
      </c>
      <c r="D74" s="2">
        <v>150.0</v>
      </c>
      <c r="E74" s="2">
        <v>154.0</v>
      </c>
      <c r="F74" s="4">
        <f t="shared" si="5"/>
        <v>4</v>
      </c>
      <c r="G74" s="13">
        <f t="shared" si="6"/>
        <v>0.9810229432</v>
      </c>
      <c r="H74" s="29">
        <f t="shared" si="7"/>
        <v>0</v>
      </c>
      <c r="J74" s="2">
        <v>36.0</v>
      </c>
      <c r="K74" s="4">
        <f t="shared" si="8"/>
        <v>108</v>
      </c>
      <c r="L74" s="4">
        <f t="shared" si="9"/>
        <v>-0.54</v>
      </c>
      <c r="M74" s="4">
        <f>151+1/4+1/32</f>
        <v>151.28125</v>
      </c>
      <c r="N74" s="4">
        <f>152.75-1/32</f>
        <v>152.71875</v>
      </c>
      <c r="O74" s="4">
        <f t="shared" si="10"/>
        <v>1.4375</v>
      </c>
      <c r="P74" s="13">
        <f t="shared" si="11"/>
        <v>0.5881025945</v>
      </c>
      <c r="Q74" s="29">
        <f t="shared" si="12"/>
        <v>0.04726102009</v>
      </c>
      <c r="S74" s="2">
        <v>36.0</v>
      </c>
      <c r="T74" s="4">
        <f t="shared" si="13"/>
        <v>108</v>
      </c>
      <c r="U74" s="4">
        <f t="shared" si="14"/>
        <v>-0.54</v>
      </c>
      <c r="V74" s="4">
        <f>151+3/8</f>
        <v>151.375</v>
      </c>
      <c r="W74" s="4">
        <f>152+9/16</f>
        <v>152.5625</v>
      </c>
      <c r="X74" s="4">
        <f t="shared" si="16"/>
        <v>1.1875</v>
      </c>
      <c r="Y74" s="13">
        <f t="shared" si="80"/>
        <v>0.5345224838</v>
      </c>
      <c r="Z74" s="29">
        <f t="shared" si="18"/>
        <v>0.0477917107</v>
      </c>
      <c r="AB74" s="2">
        <v>36.0</v>
      </c>
      <c r="AC74" s="4">
        <f t="shared" si="19"/>
        <v>108</v>
      </c>
      <c r="AD74" s="4">
        <f t="shared" si="20"/>
        <v>-0.36</v>
      </c>
      <c r="AE74" s="4">
        <f>151+3/16</f>
        <v>151.1875</v>
      </c>
      <c r="AF74" s="4">
        <f>152+13/16</f>
        <v>152.8125</v>
      </c>
      <c r="AG74" s="4">
        <f t="shared" si="21"/>
        <v>1.625</v>
      </c>
      <c r="AH74" s="13">
        <f t="shared" si="22"/>
        <v>0.6009252126</v>
      </c>
      <c r="AI74" s="29">
        <f t="shared" si="23"/>
        <v>0.03028854207</v>
      </c>
      <c r="AJ74" s="13"/>
      <c r="AK74" s="2">
        <v>36.0</v>
      </c>
      <c r="AL74" s="4">
        <f t="shared" si="24"/>
        <v>108</v>
      </c>
      <c r="AM74" s="4">
        <f t="shared" si="25"/>
        <v>-0.36</v>
      </c>
      <c r="AN74" s="4">
        <f>150+13/16</f>
        <v>150.8125</v>
      </c>
      <c r="AO74" s="4">
        <f>153+1/8</f>
        <v>153.125</v>
      </c>
      <c r="AP74" s="4">
        <f t="shared" si="26"/>
        <v>2.3125</v>
      </c>
      <c r="AQ74" s="13">
        <f t="shared" si="27"/>
        <v>0.7168604389</v>
      </c>
      <c r="AR74" s="29">
        <f t="shared" si="28"/>
        <v>0.02613881456</v>
      </c>
      <c r="AS74" s="13"/>
      <c r="AT74" s="2">
        <v>36.0</v>
      </c>
      <c r="AU74" s="4">
        <f t="shared" si="29"/>
        <v>108</v>
      </c>
      <c r="AV74" s="4">
        <f t="shared" si="30"/>
        <v>-0.36</v>
      </c>
      <c r="AW74" s="4">
        <f>150+5/8</f>
        <v>150.625</v>
      </c>
      <c r="AX74" s="4">
        <f>153+3/8</f>
        <v>153.375</v>
      </c>
      <c r="AY74" s="4">
        <f t="shared" si="31"/>
        <v>2.75</v>
      </c>
      <c r="AZ74" s="13">
        <f t="shared" si="32"/>
        <v>0.78173596</v>
      </c>
      <c r="BA74" s="29">
        <f t="shared" si="33"/>
        <v>0.02218120467</v>
      </c>
      <c r="BB74" s="13"/>
      <c r="BC74" s="2">
        <v>36.0</v>
      </c>
      <c r="BD74" s="4">
        <f t="shared" si="34"/>
        <v>108</v>
      </c>
      <c r="BE74" s="4">
        <f t="shared" si="35"/>
        <v>-0.36</v>
      </c>
      <c r="BF74" s="4">
        <f>150+7/16</f>
        <v>150.4375</v>
      </c>
      <c r="BG74" s="4">
        <f>153+9/16</f>
        <v>153.5625</v>
      </c>
      <c r="BH74" s="4">
        <f t="shared" si="36"/>
        <v>3.125</v>
      </c>
      <c r="BI74" s="13">
        <f t="shared" si="37"/>
        <v>0.8333333333</v>
      </c>
      <c r="BJ74" s="29">
        <f t="shared" si="38"/>
        <v>0.01789746</v>
      </c>
      <c r="BK74" s="13"/>
      <c r="BL74" s="19">
        <v>36.0</v>
      </c>
      <c r="BM74" s="4">
        <f t="shared" si="39"/>
        <v>108</v>
      </c>
      <c r="BN74" s="4">
        <f t="shared" si="40"/>
        <v>-0.36</v>
      </c>
      <c r="BO74" s="25">
        <f>150+3/8+1/32</f>
        <v>150.40625</v>
      </c>
      <c r="BP74" s="25">
        <f>153+5/8-1/32</f>
        <v>153.59375</v>
      </c>
      <c r="BQ74" s="27">
        <f t="shared" si="41"/>
        <v>3.1875</v>
      </c>
      <c r="BR74" s="27">
        <f t="shared" si="42"/>
        <v>0.8416254115</v>
      </c>
      <c r="BS74" s="29">
        <f t="shared" si="43"/>
        <v>0.01689896897</v>
      </c>
      <c r="BT74" s="25"/>
      <c r="BU74" s="19">
        <v>36.0</v>
      </c>
      <c r="BV74" s="4">
        <f t="shared" si="44"/>
        <v>108</v>
      </c>
      <c r="BW74" s="4">
        <f t="shared" si="45"/>
        <v>-0.36</v>
      </c>
      <c r="BX74" s="46">
        <v>150.375</v>
      </c>
      <c r="BY74" s="46">
        <v>153.625</v>
      </c>
      <c r="BZ74" s="27">
        <f t="shared" si="46"/>
        <v>3.25</v>
      </c>
      <c r="CA74" s="27">
        <f t="shared" si="47"/>
        <v>0.8498365856</v>
      </c>
      <c r="CB74" s="29">
        <f t="shared" si="48"/>
        <v>0.01603722604</v>
      </c>
      <c r="CC74" s="25"/>
      <c r="CD74" s="25"/>
    </row>
    <row r="75">
      <c r="A75" s="2">
        <v>52.0</v>
      </c>
      <c r="B75" s="4">
        <f t="shared" si="1"/>
        <v>156</v>
      </c>
      <c r="C75" s="4">
        <f t="shared" si="2"/>
        <v>-1.5</v>
      </c>
      <c r="D75" s="2">
        <v>150.0</v>
      </c>
      <c r="E75" s="2">
        <v>154.0</v>
      </c>
      <c r="F75" s="4">
        <f t="shared" si="5"/>
        <v>4</v>
      </c>
      <c r="G75" s="13">
        <f t="shared" si="6"/>
        <v>0.9810229432</v>
      </c>
      <c r="H75" s="29">
        <f t="shared" si="7"/>
        <v>0</v>
      </c>
      <c r="J75" s="2">
        <v>37.0</v>
      </c>
      <c r="K75" s="4">
        <f t="shared" si="8"/>
        <v>111</v>
      </c>
      <c r="L75" s="4">
        <f t="shared" si="9"/>
        <v>-0.6</v>
      </c>
      <c r="M75" s="4">
        <f>150+13/16</f>
        <v>150.8125</v>
      </c>
      <c r="N75" s="4">
        <f>153+3/16</f>
        <v>153.1875</v>
      </c>
      <c r="O75" s="4">
        <f t="shared" si="10"/>
        <v>2.375</v>
      </c>
      <c r="P75" s="13">
        <f t="shared" si="11"/>
        <v>0.755928946</v>
      </c>
      <c r="Q75" s="29">
        <f t="shared" si="12"/>
        <v>0.04552331906</v>
      </c>
      <c r="S75" s="2">
        <v>37.0</v>
      </c>
      <c r="T75" s="4">
        <f t="shared" si="13"/>
        <v>111</v>
      </c>
      <c r="U75" s="4">
        <f t="shared" si="14"/>
        <v>-0.6</v>
      </c>
      <c r="V75" s="4">
        <f>150+7/8-1/32</f>
        <v>150.84375</v>
      </c>
      <c r="W75" s="4">
        <f>153+1/8</f>
        <v>153.125</v>
      </c>
      <c r="X75" s="4">
        <f t="shared" si="16"/>
        <v>2.28125</v>
      </c>
      <c r="Y75" s="13">
        <f t="shared" si="80"/>
        <v>0.7408590827</v>
      </c>
      <c r="Z75" s="29">
        <f t="shared" si="18"/>
        <v>0.04703879694</v>
      </c>
      <c r="AB75" s="2">
        <v>37.0</v>
      </c>
      <c r="AC75" s="4">
        <f t="shared" si="19"/>
        <v>111</v>
      </c>
      <c r="AD75" s="4">
        <f t="shared" si="20"/>
        <v>-0.42</v>
      </c>
      <c r="AE75" s="2">
        <v>151.0</v>
      </c>
      <c r="AF75" s="2">
        <v>153.0</v>
      </c>
      <c r="AG75" s="4">
        <f t="shared" si="21"/>
        <v>2</v>
      </c>
      <c r="AH75" s="13">
        <f t="shared" si="22"/>
        <v>0.6666666667</v>
      </c>
      <c r="AI75" s="29">
        <f t="shared" si="23"/>
        <v>0.0338663204</v>
      </c>
      <c r="AJ75" s="13"/>
      <c r="AK75" s="2">
        <v>37.0</v>
      </c>
      <c r="AL75" s="4">
        <f t="shared" si="24"/>
        <v>111</v>
      </c>
      <c r="AM75" s="4">
        <f t="shared" si="25"/>
        <v>-0.42</v>
      </c>
      <c r="AN75" s="4">
        <f>150+11/16</f>
        <v>150.6875</v>
      </c>
      <c r="AO75" s="4">
        <f>153.25+1/32</f>
        <v>153.28125</v>
      </c>
      <c r="AP75" s="4">
        <f t="shared" si="26"/>
        <v>2.59375</v>
      </c>
      <c r="AQ75" s="13">
        <f t="shared" si="27"/>
        <v>0.7592027983</v>
      </c>
      <c r="AR75" s="29">
        <f t="shared" si="28"/>
        <v>0.02824636113</v>
      </c>
      <c r="AS75" s="13"/>
      <c r="AT75" s="2">
        <v>37.0</v>
      </c>
      <c r="AU75" s="4">
        <f t="shared" si="29"/>
        <v>111</v>
      </c>
      <c r="AV75" s="4">
        <f t="shared" si="30"/>
        <v>-0.42</v>
      </c>
      <c r="AW75" s="4">
        <f>150.5+1/32</f>
        <v>150.53125</v>
      </c>
      <c r="AX75" s="4">
        <f>153+7/16</f>
        <v>153.4375</v>
      </c>
      <c r="AY75" s="4">
        <f t="shared" si="31"/>
        <v>2.90625</v>
      </c>
      <c r="AZ75" s="13">
        <f t="shared" si="32"/>
        <v>0.8036375634</v>
      </c>
      <c r="BA75" s="29">
        <f t="shared" si="33"/>
        <v>0.02407139604</v>
      </c>
      <c r="BB75" s="13"/>
      <c r="BC75" s="2">
        <v>37.0</v>
      </c>
      <c r="BD75" s="4">
        <f t="shared" si="34"/>
        <v>111</v>
      </c>
      <c r="BE75" s="4">
        <f t="shared" si="35"/>
        <v>-0.42</v>
      </c>
      <c r="BF75" s="4">
        <f>150+3/8-1/32</f>
        <v>150.34375</v>
      </c>
      <c r="BG75" s="4">
        <f>153+5/8</f>
        <v>153.625</v>
      </c>
      <c r="BH75" s="4">
        <f t="shared" si="36"/>
        <v>3.28125</v>
      </c>
      <c r="BI75" s="13">
        <f t="shared" si="37"/>
        <v>0.8539125638</v>
      </c>
      <c r="BJ75" s="29">
        <f t="shared" si="38"/>
        <v>0.01930067797</v>
      </c>
      <c r="BK75" s="13"/>
      <c r="BL75" s="19">
        <v>37.0</v>
      </c>
      <c r="BM75" s="4">
        <f t="shared" si="39"/>
        <v>111</v>
      </c>
      <c r="BN75" s="4">
        <f t="shared" si="40"/>
        <v>-0.42</v>
      </c>
      <c r="BO75" s="25">
        <f>150.375</f>
        <v>150.375</v>
      </c>
      <c r="BP75" s="25">
        <f>153.625+1/32</f>
        <v>153.65625</v>
      </c>
      <c r="BQ75" s="27">
        <f t="shared" si="41"/>
        <v>3.28125</v>
      </c>
      <c r="BR75" s="27">
        <f t="shared" si="42"/>
        <v>0.8539125638</v>
      </c>
      <c r="BS75" s="29">
        <f t="shared" si="43"/>
        <v>0.01892088735</v>
      </c>
      <c r="BT75" s="25"/>
      <c r="BU75" s="19">
        <v>37.0</v>
      </c>
      <c r="BV75" s="4">
        <f t="shared" si="44"/>
        <v>111</v>
      </c>
      <c r="BW75" s="4">
        <f t="shared" si="45"/>
        <v>-0.42</v>
      </c>
      <c r="BX75" s="25">
        <f>150+5/16</f>
        <v>150.3125</v>
      </c>
      <c r="BY75" s="25">
        <f>153+11/16</f>
        <v>153.6875</v>
      </c>
      <c r="BZ75" s="27">
        <f t="shared" si="46"/>
        <v>3.375</v>
      </c>
      <c r="CA75" s="27">
        <f t="shared" si="47"/>
        <v>0.8660254038</v>
      </c>
      <c r="CB75" s="29">
        <f t="shared" si="48"/>
        <v>0.0178452215</v>
      </c>
      <c r="CC75" s="25"/>
      <c r="CD75" s="25"/>
    </row>
    <row r="76">
      <c r="A76" s="2">
        <v>53.0</v>
      </c>
      <c r="B76" s="4">
        <f t="shared" si="1"/>
        <v>159</v>
      </c>
      <c r="C76" s="4">
        <f t="shared" si="2"/>
        <v>-1.56</v>
      </c>
      <c r="D76" s="2">
        <v>150.0</v>
      </c>
      <c r="E76" s="2">
        <v>154.0</v>
      </c>
      <c r="F76" s="4">
        <f t="shared" si="5"/>
        <v>4</v>
      </c>
      <c r="G76" s="13">
        <f t="shared" si="6"/>
        <v>0.9810229432</v>
      </c>
      <c r="H76" s="29">
        <f t="shared" si="7"/>
        <v>0</v>
      </c>
      <c r="J76" s="2">
        <v>38.0</v>
      </c>
      <c r="K76" s="4">
        <f t="shared" si="8"/>
        <v>114</v>
      </c>
      <c r="L76" s="4">
        <f t="shared" si="9"/>
        <v>-0.66</v>
      </c>
      <c r="M76" s="4">
        <f>150+5/16</f>
        <v>150.3125</v>
      </c>
      <c r="N76" s="4">
        <f>153+11/16</f>
        <v>153.6875</v>
      </c>
      <c r="O76" s="4">
        <f t="shared" si="10"/>
        <v>3.375</v>
      </c>
      <c r="P76" s="13">
        <f t="shared" si="11"/>
        <v>0.9011271138</v>
      </c>
      <c r="Q76" s="29">
        <f t="shared" si="12"/>
        <v>0.03195080221</v>
      </c>
      <c r="S76" s="2">
        <v>38.0</v>
      </c>
      <c r="T76" s="4">
        <f t="shared" si="13"/>
        <v>114</v>
      </c>
      <c r="U76" s="4">
        <f t="shared" si="14"/>
        <v>-0.66</v>
      </c>
      <c r="V76" s="4">
        <f>150+3/16</f>
        <v>150.1875</v>
      </c>
      <c r="W76" s="4">
        <f>153.75+1/32</f>
        <v>153.78125</v>
      </c>
      <c r="X76" s="4">
        <f t="shared" si="16"/>
        <v>3.59375</v>
      </c>
      <c r="Y76" s="13">
        <f t="shared" si="80"/>
        <v>0.9298718482</v>
      </c>
      <c r="Z76" s="29">
        <f t="shared" si="18"/>
        <v>0.02982581623</v>
      </c>
      <c r="AB76" s="2">
        <v>38.0</v>
      </c>
      <c r="AC76" s="4">
        <f t="shared" si="19"/>
        <v>114</v>
      </c>
      <c r="AD76" s="4">
        <f t="shared" si="20"/>
        <v>-0.48</v>
      </c>
      <c r="AE76" s="2">
        <v>150.75</v>
      </c>
      <c r="AF76" s="2">
        <v>153.25</v>
      </c>
      <c r="AG76" s="4">
        <f t="shared" si="21"/>
        <v>2.5</v>
      </c>
      <c r="AH76" s="13">
        <f t="shared" si="22"/>
        <v>0.7453559925</v>
      </c>
      <c r="AI76" s="29">
        <f t="shared" si="23"/>
        <v>0.03476565782</v>
      </c>
      <c r="AJ76" s="13"/>
      <c r="AK76" s="2">
        <v>38.0</v>
      </c>
      <c r="AL76" s="4">
        <f t="shared" si="24"/>
        <v>114</v>
      </c>
      <c r="AM76" s="4">
        <f t="shared" si="25"/>
        <v>-0.48</v>
      </c>
      <c r="AN76" s="4">
        <f>150.5+1/32</f>
        <v>150.53125</v>
      </c>
      <c r="AO76" s="4">
        <f>153+7/16</f>
        <v>153.4375</v>
      </c>
      <c r="AP76" s="4">
        <f t="shared" si="26"/>
        <v>2.90625</v>
      </c>
      <c r="AQ76" s="13">
        <f t="shared" si="27"/>
        <v>0.8036375634</v>
      </c>
      <c r="AR76" s="29">
        <f t="shared" si="28"/>
        <v>0.0287508266</v>
      </c>
      <c r="AS76" s="13"/>
      <c r="AT76" s="2">
        <v>38.0</v>
      </c>
      <c r="AU76" s="4">
        <f t="shared" si="29"/>
        <v>114</v>
      </c>
      <c r="AV76" s="4">
        <f t="shared" si="30"/>
        <v>-0.48</v>
      </c>
      <c r="AW76" s="4">
        <f>150+3/8+1/32</f>
        <v>150.40625</v>
      </c>
      <c r="AX76" s="4">
        <f>153+5/8-1/32</f>
        <v>153.59375</v>
      </c>
      <c r="AY76" s="4">
        <f t="shared" si="31"/>
        <v>3.1875</v>
      </c>
      <c r="AZ76" s="13">
        <f t="shared" si="32"/>
        <v>0.8416254115</v>
      </c>
      <c r="BA76" s="29">
        <f t="shared" si="33"/>
        <v>0.02455304968</v>
      </c>
      <c r="BB76" s="13"/>
      <c r="BC76" s="2">
        <v>38.0</v>
      </c>
      <c r="BD76" s="4">
        <f t="shared" si="34"/>
        <v>114</v>
      </c>
      <c r="BE76" s="4">
        <f t="shared" si="35"/>
        <v>-0.48</v>
      </c>
      <c r="BF76" s="2">
        <v>150.25</v>
      </c>
      <c r="BG76" s="4">
        <f>153.75</f>
        <v>153.75</v>
      </c>
      <c r="BH76" s="4">
        <f t="shared" si="36"/>
        <v>3.5</v>
      </c>
      <c r="BI76" s="13">
        <f t="shared" si="37"/>
        <v>0.8819171037</v>
      </c>
      <c r="BJ76" s="29">
        <f t="shared" si="38"/>
        <v>0.01929820424</v>
      </c>
      <c r="BK76" s="13"/>
      <c r="BL76" s="19">
        <v>38.0</v>
      </c>
      <c r="BM76" s="4">
        <f t="shared" si="39"/>
        <v>114</v>
      </c>
      <c r="BN76" s="4">
        <f t="shared" si="40"/>
        <v>-0.48</v>
      </c>
      <c r="BO76" s="25">
        <f>150.25+1/32</f>
        <v>150.28125</v>
      </c>
      <c r="BP76" s="25">
        <f>153.75-1/32</f>
        <v>153.71875</v>
      </c>
      <c r="BQ76" s="27">
        <f t="shared" si="41"/>
        <v>3.4375</v>
      </c>
      <c r="BR76" s="27">
        <f t="shared" si="42"/>
        <v>0.8740073735</v>
      </c>
      <c r="BS76" s="29">
        <f t="shared" si="43"/>
        <v>0.01983918577</v>
      </c>
      <c r="BT76" s="25"/>
      <c r="BU76" s="19">
        <v>38.0</v>
      </c>
      <c r="BV76" s="4">
        <f t="shared" si="44"/>
        <v>114</v>
      </c>
      <c r="BW76" s="4">
        <f t="shared" si="45"/>
        <v>-0.48</v>
      </c>
      <c r="BX76" s="46">
        <v>150.25</v>
      </c>
      <c r="BY76" s="46">
        <v>153.75</v>
      </c>
      <c r="BZ76" s="27">
        <f t="shared" si="46"/>
        <v>3.5</v>
      </c>
      <c r="CA76" s="27">
        <f t="shared" si="47"/>
        <v>0.8819171037</v>
      </c>
      <c r="CB76" s="29">
        <f t="shared" si="48"/>
        <v>0.01860781904</v>
      </c>
      <c r="CC76" s="25"/>
      <c r="CD76" s="25"/>
    </row>
    <row r="77">
      <c r="A77" s="2">
        <v>54.0</v>
      </c>
      <c r="B77" s="4">
        <f t="shared" si="1"/>
        <v>162</v>
      </c>
      <c r="C77" s="4">
        <f t="shared" si="2"/>
        <v>-1.62</v>
      </c>
      <c r="D77" s="2">
        <v>150.0</v>
      </c>
      <c r="E77" s="2">
        <v>154.0</v>
      </c>
      <c r="F77" s="4">
        <f t="shared" si="5"/>
        <v>4</v>
      </c>
      <c r="G77" s="13">
        <f t="shared" si="6"/>
        <v>0.9810229432</v>
      </c>
      <c r="H77" s="29">
        <f t="shared" si="7"/>
        <v>0</v>
      </c>
      <c r="J77" s="2">
        <v>39.0</v>
      </c>
      <c r="K77" s="4">
        <f t="shared" si="8"/>
        <v>117</v>
      </c>
      <c r="L77" s="4">
        <f t="shared" si="9"/>
        <v>-0.72</v>
      </c>
      <c r="M77" s="4">
        <f>150+1/8</f>
        <v>150.125</v>
      </c>
      <c r="N77" s="4">
        <f>153+7/8+1/16</f>
        <v>153.9375</v>
      </c>
      <c r="O77" s="4">
        <f t="shared" si="10"/>
        <v>3.8125</v>
      </c>
      <c r="P77" s="13">
        <f t="shared" si="11"/>
        <v>0.9577542655</v>
      </c>
      <c r="Q77" s="29">
        <f t="shared" si="12"/>
        <v>0.01657554339</v>
      </c>
      <c r="S77" s="2">
        <v>39.0</v>
      </c>
      <c r="T77" s="4">
        <f t="shared" si="13"/>
        <v>117</v>
      </c>
      <c r="U77" s="4">
        <f t="shared" si="14"/>
        <v>-0.72</v>
      </c>
      <c r="V77" s="4">
        <f>149+15/16</f>
        <v>149.9375</v>
      </c>
      <c r="W77" s="4">
        <f>154+1/16</f>
        <v>154.0625</v>
      </c>
      <c r="X77" s="4">
        <f t="shared" si="16"/>
        <v>4.125</v>
      </c>
      <c r="Y77" s="13">
        <f t="shared" si="80"/>
        <v>0.9962335083</v>
      </c>
      <c r="Z77" s="29">
        <f t="shared" si="18"/>
        <v>0</v>
      </c>
      <c r="AA77" s="2"/>
      <c r="AB77" s="2">
        <v>39.0</v>
      </c>
      <c r="AC77" s="4">
        <f t="shared" si="19"/>
        <v>117</v>
      </c>
      <c r="AD77" s="4">
        <f t="shared" si="20"/>
        <v>-0.54</v>
      </c>
      <c r="AE77" s="2">
        <v>150.5</v>
      </c>
      <c r="AF77" s="2">
        <f>153+7/16</f>
        <v>153.4375</v>
      </c>
      <c r="AG77" s="4">
        <f t="shared" si="21"/>
        <v>2.9375</v>
      </c>
      <c r="AH77" s="13">
        <f t="shared" si="22"/>
        <v>0.8079466429</v>
      </c>
      <c r="AI77" s="29">
        <f t="shared" si="23"/>
        <v>0.03296700564</v>
      </c>
      <c r="AJ77" s="13"/>
      <c r="AK77" s="2">
        <v>39.0</v>
      </c>
      <c r="AL77" s="4">
        <f t="shared" si="24"/>
        <v>117</v>
      </c>
      <c r="AM77" s="4">
        <f t="shared" si="25"/>
        <v>-0.54</v>
      </c>
      <c r="AN77" s="4">
        <f>150+3/8</f>
        <v>150.375</v>
      </c>
      <c r="AO77" s="4">
        <f>153+5/8</f>
        <v>153.625</v>
      </c>
      <c r="AP77" s="4">
        <f t="shared" si="26"/>
        <v>3.25</v>
      </c>
      <c r="AQ77" s="13">
        <f t="shared" si="27"/>
        <v>0.8498365856</v>
      </c>
      <c r="AR77" s="29">
        <f t="shared" si="28"/>
        <v>0.02726735039</v>
      </c>
      <c r="AS77" s="13"/>
      <c r="AT77" s="2">
        <v>39.0</v>
      </c>
      <c r="AU77" s="4">
        <f t="shared" si="29"/>
        <v>117</v>
      </c>
      <c r="AV77" s="4">
        <f t="shared" si="30"/>
        <v>-0.54</v>
      </c>
      <c r="AW77" s="2">
        <v>150.25</v>
      </c>
      <c r="AX77" s="2">
        <v>153.75</v>
      </c>
      <c r="AY77" s="4">
        <f t="shared" si="31"/>
        <v>3.5</v>
      </c>
      <c r="AZ77" s="13">
        <f t="shared" si="32"/>
        <v>0.8819171037</v>
      </c>
      <c r="BA77" s="29">
        <f t="shared" si="33"/>
        <v>0.02266007537</v>
      </c>
      <c r="BB77" s="13"/>
      <c r="BC77" s="2">
        <v>39.0</v>
      </c>
      <c r="BD77" s="4">
        <f t="shared" si="34"/>
        <v>117</v>
      </c>
      <c r="BE77" s="4">
        <f t="shared" si="35"/>
        <v>-0.54</v>
      </c>
      <c r="BF77" s="4">
        <f>150+3/16</f>
        <v>150.1875</v>
      </c>
      <c r="BG77" s="4">
        <f>153+13/16</f>
        <v>153.8125</v>
      </c>
      <c r="BH77" s="4">
        <f t="shared" si="36"/>
        <v>3.625</v>
      </c>
      <c r="BI77" s="13">
        <f t="shared" si="37"/>
        <v>0.8975274679</v>
      </c>
      <c r="BJ77" s="29">
        <f t="shared" si="38"/>
        <v>0.01878390463</v>
      </c>
      <c r="BK77" s="13"/>
      <c r="BL77" s="19">
        <v>39.0</v>
      </c>
      <c r="BM77" s="4">
        <f t="shared" si="39"/>
        <v>117</v>
      </c>
      <c r="BN77" s="4">
        <f t="shared" si="40"/>
        <v>-0.54</v>
      </c>
      <c r="BO77" s="46">
        <v>150.25</v>
      </c>
      <c r="BP77" s="46">
        <v>153.75</v>
      </c>
      <c r="BQ77" s="27">
        <f t="shared" si="41"/>
        <v>3.5</v>
      </c>
      <c r="BR77" s="27">
        <f t="shared" si="42"/>
        <v>0.8819171037</v>
      </c>
      <c r="BS77" s="29">
        <f t="shared" si="43"/>
        <v>0.02056337802</v>
      </c>
      <c r="BT77" s="25"/>
      <c r="BU77" s="19">
        <v>39.0</v>
      </c>
      <c r="BV77" s="4">
        <f t="shared" si="44"/>
        <v>117</v>
      </c>
      <c r="BW77" s="4">
        <f t="shared" si="45"/>
        <v>-0.54</v>
      </c>
      <c r="BX77" s="25">
        <f>150+3/16</f>
        <v>150.1875</v>
      </c>
      <c r="BY77" s="25">
        <f>153+13/16</f>
        <v>153.8125</v>
      </c>
      <c r="BZ77" s="27">
        <f t="shared" si="46"/>
        <v>3.625</v>
      </c>
      <c r="CA77" s="27">
        <f t="shared" si="47"/>
        <v>0.8975274679</v>
      </c>
      <c r="CB77" s="29">
        <f t="shared" si="48"/>
        <v>0.01878390463</v>
      </c>
      <c r="CC77" s="25"/>
      <c r="CD77" s="25"/>
    </row>
    <row r="78">
      <c r="A78" s="2">
        <v>55.0</v>
      </c>
      <c r="B78" s="4">
        <f t="shared" si="1"/>
        <v>165</v>
      </c>
      <c r="C78" s="4">
        <f t="shared" si="2"/>
        <v>-1.68</v>
      </c>
      <c r="D78" s="2">
        <v>150.0</v>
      </c>
      <c r="E78" s="2">
        <v>154.0</v>
      </c>
      <c r="F78" s="4">
        <f t="shared" si="5"/>
        <v>4</v>
      </c>
      <c r="G78" s="13">
        <f t="shared" si="6"/>
        <v>0.9810229432</v>
      </c>
      <c r="H78" s="29">
        <f t="shared" si="7"/>
        <v>0</v>
      </c>
      <c r="J78" s="2">
        <v>40.0</v>
      </c>
      <c r="K78" s="4">
        <f t="shared" si="8"/>
        <v>120</v>
      </c>
      <c r="L78" s="4">
        <f t="shared" si="9"/>
        <v>-0.78</v>
      </c>
      <c r="M78" s="4">
        <f t="shared" ref="M78:M85" si="102">150+1/32</f>
        <v>150.03125</v>
      </c>
      <c r="N78" s="4">
        <f t="shared" ref="N78:N85" si="103">154-1/32</f>
        <v>153.96875</v>
      </c>
      <c r="O78" s="4">
        <f t="shared" si="10"/>
        <v>3.9375</v>
      </c>
      <c r="P78" s="13">
        <f t="shared" si="11"/>
        <v>0.9733285268</v>
      </c>
      <c r="Q78" s="29">
        <f t="shared" si="12"/>
        <v>0.009308066376</v>
      </c>
      <c r="S78" s="2">
        <v>40.0</v>
      </c>
      <c r="T78" s="4">
        <f t="shared" si="13"/>
        <v>120</v>
      </c>
      <c r="U78" s="4">
        <f t="shared" si="14"/>
        <v>-0.78</v>
      </c>
      <c r="V78" s="4">
        <f t="shared" ref="V78:V79" si="104">149+7/8-1/32</f>
        <v>149.84375</v>
      </c>
      <c r="W78" s="4">
        <f t="shared" ref="W78:W80" si="105">154+1/8+1/32</f>
        <v>154.15625</v>
      </c>
      <c r="X78" s="4">
        <f t="shared" si="16"/>
        <v>4.3125</v>
      </c>
      <c r="Y78" s="13">
        <f t="shared" si="80"/>
        <v>1.018623574</v>
      </c>
      <c r="Z78" s="29">
        <f t="shared" si="18"/>
        <v>0</v>
      </c>
      <c r="AB78" s="2">
        <v>40.0</v>
      </c>
      <c r="AC78" s="4">
        <f t="shared" si="19"/>
        <v>120</v>
      </c>
      <c r="AD78" s="4">
        <f t="shared" si="20"/>
        <v>-0.6</v>
      </c>
      <c r="AE78" s="4">
        <f>150+5/16</f>
        <v>150.3125</v>
      </c>
      <c r="AF78" s="4">
        <f>153+11/16</f>
        <v>153.6875</v>
      </c>
      <c r="AG78" s="4">
        <f t="shared" si="21"/>
        <v>3.375</v>
      </c>
      <c r="AH78" s="13">
        <f t="shared" si="22"/>
        <v>0.8660254038</v>
      </c>
      <c r="AI78" s="29">
        <f t="shared" si="23"/>
        <v>0.0289164307</v>
      </c>
      <c r="AJ78" s="13"/>
      <c r="AK78" s="2">
        <v>40.0</v>
      </c>
      <c r="AL78" s="4">
        <f t="shared" si="24"/>
        <v>120</v>
      </c>
      <c r="AM78" s="4">
        <f t="shared" si="25"/>
        <v>-0.6</v>
      </c>
      <c r="AN78" s="2">
        <v>150.25</v>
      </c>
      <c r="AO78" s="2">
        <v>153.75</v>
      </c>
      <c r="AP78" s="4">
        <f t="shared" si="26"/>
        <v>3.5</v>
      </c>
      <c r="AQ78" s="13">
        <f t="shared" si="27"/>
        <v>0.8819171037</v>
      </c>
      <c r="AR78" s="29">
        <f t="shared" si="28"/>
        <v>0.02476744031</v>
      </c>
      <c r="AS78" s="13"/>
      <c r="AT78" s="2">
        <v>40.0</v>
      </c>
      <c r="AU78" s="4">
        <f t="shared" si="29"/>
        <v>120</v>
      </c>
      <c r="AV78" s="4">
        <f t="shared" si="30"/>
        <v>-0.6</v>
      </c>
      <c r="AW78" s="4">
        <f>150+3/16</f>
        <v>150.1875</v>
      </c>
      <c r="AX78" s="4">
        <f>153+13/16</f>
        <v>153.8125</v>
      </c>
      <c r="AY78" s="4">
        <f t="shared" si="31"/>
        <v>3.625</v>
      </c>
      <c r="AZ78" s="13">
        <f t="shared" si="32"/>
        <v>0.8975274679</v>
      </c>
      <c r="BA78" s="29">
        <f t="shared" si="33"/>
        <v>0.02100187048</v>
      </c>
      <c r="BB78" s="13"/>
      <c r="BC78" s="2">
        <v>40.0</v>
      </c>
      <c r="BD78" s="4">
        <f t="shared" si="34"/>
        <v>120</v>
      </c>
      <c r="BE78" s="4">
        <f t="shared" si="35"/>
        <v>-0.6</v>
      </c>
      <c r="BF78" s="2">
        <v>150.125</v>
      </c>
      <c r="BG78" s="4">
        <f>153.875</f>
        <v>153.875</v>
      </c>
      <c r="BH78" s="4">
        <f t="shared" si="36"/>
        <v>3.75</v>
      </c>
      <c r="BI78" s="13">
        <f t="shared" si="37"/>
        <v>0.9128709292</v>
      </c>
      <c r="BJ78" s="29">
        <f t="shared" si="38"/>
        <v>0.01835709057</v>
      </c>
      <c r="BK78" s="13"/>
      <c r="BL78" s="19">
        <v>40.0</v>
      </c>
      <c r="BM78" s="4">
        <f t="shared" si="39"/>
        <v>120</v>
      </c>
      <c r="BN78" s="4">
        <f t="shared" si="40"/>
        <v>-0.6</v>
      </c>
      <c r="BO78" s="25">
        <f>150+3/16</f>
        <v>150.1875</v>
      </c>
      <c r="BP78" s="25">
        <f>153+13/16</f>
        <v>153.8125</v>
      </c>
      <c r="BQ78" s="27">
        <f t="shared" si="41"/>
        <v>3.625</v>
      </c>
      <c r="BR78" s="27">
        <f t="shared" si="42"/>
        <v>0.8975274679</v>
      </c>
      <c r="BS78" s="29">
        <f t="shared" si="43"/>
        <v>0.02100187048</v>
      </c>
      <c r="BT78" s="25"/>
      <c r="BU78" s="19">
        <v>40.0</v>
      </c>
      <c r="BV78" s="4">
        <f t="shared" si="44"/>
        <v>120</v>
      </c>
      <c r="BW78" s="4">
        <f t="shared" si="45"/>
        <v>-0.6</v>
      </c>
      <c r="BX78" s="25">
        <f>150.125+1/32</f>
        <v>150.15625</v>
      </c>
      <c r="BY78" s="25">
        <f>153+7/8-1/32</f>
        <v>153.84375</v>
      </c>
      <c r="BZ78" s="27">
        <f t="shared" si="46"/>
        <v>3.6875</v>
      </c>
      <c r="CA78" s="27">
        <f t="shared" si="47"/>
        <v>0.9052317076</v>
      </c>
      <c r="CB78" s="29">
        <f t="shared" si="48"/>
        <v>0.01906391129</v>
      </c>
      <c r="CC78" s="25"/>
      <c r="CD78" s="25"/>
    </row>
    <row r="79">
      <c r="A79" s="2">
        <v>56.0</v>
      </c>
      <c r="B79" s="4">
        <f t="shared" si="1"/>
        <v>168</v>
      </c>
      <c r="C79" s="4">
        <f t="shared" si="2"/>
        <v>-1.74</v>
      </c>
      <c r="D79" s="2">
        <v>150.0</v>
      </c>
      <c r="E79" s="2">
        <v>154.0</v>
      </c>
      <c r="F79" s="4">
        <f t="shared" si="5"/>
        <v>4</v>
      </c>
      <c r="G79" s="13">
        <f t="shared" si="6"/>
        <v>0.9810229432</v>
      </c>
      <c r="H79" s="29">
        <f t="shared" si="7"/>
        <v>0</v>
      </c>
      <c r="J79" s="2">
        <v>41.0</v>
      </c>
      <c r="K79" s="4">
        <f t="shared" si="8"/>
        <v>123</v>
      </c>
      <c r="L79" s="4">
        <f t="shared" si="9"/>
        <v>-0.84</v>
      </c>
      <c r="M79" s="4">
        <f t="shared" si="102"/>
        <v>150.03125</v>
      </c>
      <c r="N79" s="4">
        <f t="shared" si="103"/>
        <v>153.96875</v>
      </c>
      <c r="O79" s="4">
        <f t="shared" si="10"/>
        <v>3.9375</v>
      </c>
      <c r="P79" s="13">
        <f t="shared" si="11"/>
        <v>0.9733285268</v>
      </c>
      <c r="Q79" s="29">
        <f t="shared" si="12"/>
        <v>0.007927250729</v>
      </c>
      <c r="S79" s="2">
        <v>41.0</v>
      </c>
      <c r="T79" s="4">
        <f t="shared" si="13"/>
        <v>123</v>
      </c>
      <c r="U79" s="4">
        <f t="shared" si="14"/>
        <v>-0.84</v>
      </c>
      <c r="V79" s="4">
        <f t="shared" si="104"/>
        <v>149.84375</v>
      </c>
      <c r="W79" s="4">
        <f t="shared" si="105"/>
        <v>154.15625</v>
      </c>
      <c r="X79" s="4">
        <f t="shared" si="16"/>
        <v>4.3125</v>
      </c>
      <c r="Y79" s="13">
        <f t="shared" si="80"/>
        <v>1.018623574</v>
      </c>
      <c r="Z79" s="29">
        <f t="shared" si="18"/>
        <v>0</v>
      </c>
      <c r="AB79" s="2">
        <v>41.0</v>
      </c>
      <c r="AC79" s="4">
        <f t="shared" si="19"/>
        <v>123</v>
      </c>
      <c r="AD79" s="4">
        <f t="shared" si="20"/>
        <v>-0.66</v>
      </c>
      <c r="AE79" s="4">
        <f>150+1/16</f>
        <v>150.0625</v>
      </c>
      <c r="AF79" s="4">
        <f>153+7/8</f>
        <v>153.875</v>
      </c>
      <c r="AG79" s="4">
        <f t="shared" si="21"/>
        <v>3.8125</v>
      </c>
      <c r="AH79" s="13">
        <f t="shared" si="22"/>
        <v>0.9204467514</v>
      </c>
      <c r="AI79" s="29">
        <f t="shared" si="23"/>
        <v>0.02223181309</v>
      </c>
      <c r="AJ79" s="13"/>
      <c r="AK79" s="2">
        <v>41.0</v>
      </c>
      <c r="AL79" s="4">
        <f t="shared" si="24"/>
        <v>123</v>
      </c>
      <c r="AM79" s="4">
        <f t="shared" si="25"/>
        <v>-0.66</v>
      </c>
      <c r="AN79" s="4">
        <f>150+1/8-1/32</f>
        <v>150.09375</v>
      </c>
      <c r="AO79" s="4">
        <f>153+7/8+1/32</f>
        <v>153.90625</v>
      </c>
      <c r="AP79" s="4">
        <f t="shared" si="26"/>
        <v>3.8125</v>
      </c>
      <c r="AQ79" s="13">
        <f t="shared" si="27"/>
        <v>0.9204467514</v>
      </c>
      <c r="AR79" s="29">
        <f t="shared" si="28"/>
        <v>0.02088752935</v>
      </c>
      <c r="AS79" s="13"/>
      <c r="AT79" s="2">
        <v>41.0</v>
      </c>
      <c r="AU79" s="4">
        <f t="shared" si="29"/>
        <v>123</v>
      </c>
      <c r="AV79" s="4">
        <f t="shared" si="30"/>
        <v>-0.66</v>
      </c>
      <c r="AW79" s="4">
        <f>150+1/8-1/32</f>
        <v>150.09375</v>
      </c>
      <c r="AX79" s="4">
        <f>153+7/8+1/32</f>
        <v>153.90625</v>
      </c>
      <c r="AY79" s="4">
        <f t="shared" si="31"/>
        <v>3.8125</v>
      </c>
      <c r="AZ79" s="13">
        <f t="shared" si="32"/>
        <v>0.9204467514</v>
      </c>
      <c r="BA79" s="29">
        <f t="shared" si="33"/>
        <v>0.01951142729</v>
      </c>
      <c r="BB79" s="13"/>
      <c r="BC79" s="2">
        <v>41.0</v>
      </c>
      <c r="BD79" s="4">
        <f t="shared" si="34"/>
        <v>123</v>
      </c>
      <c r="BE79" s="4">
        <f t="shared" si="35"/>
        <v>-0.66</v>
      </c>
      <c r="BF79" s="4">
        <f>150+1/32</f>
        <v>150.03125</v>
      </c>
      <c r="BG79" s="4">
        <f>154-1/32</f>
        <v>153.96875</v>
      </c>
      <c r="BH79" s="4">
        <f t="shared" si="36"/>
        <v>3.9375</v>
      </c>
      <c r="BI79" s="13">
        <f t="shared" si="37"/>
        <v>0.9354143467</v>
      </c>
      <c r="BJ79" s="29">
        <f t="shared" si="38"/>
        <v>0.01651146197</v>
      </c>
      <c r="BK79" s="13"/>
      <c r="BL79" s="19">
        <v>41.0</v>
      </c>
      <c r="BM79" s="4">
        <f t="shared" si="39"/>
        <v>123</v>
      </c>
      <c r="BN79" s="4">
        <f t="shared" si="40"/>
        <v>-0.66</v>
      </c>
      <c r="BO79" s="25">
        <f>150.125-1/32</f>
        <v>150.09375</v>
      </c>
      <c r="BP79" s="25">
        <f>153.875+1/32</f>
        <v>153.90625</v>
      </c>
      <c r="BQ79" s="27">
        <f t="shared" si="41"/>
        <v>3.8125</v>
      </c>
      <c r="BR79" s="27">
        <f t="shared" si="42"/>
        <v>0.9204467514</v>
      </c>
      <c r="BS79" s="29">
        <f t="shared" si="43"/>
        <v>0.01951142729</v>
      </c>
      <c r="BT79" s="25"/>
      <c r="BU79" s="19">
        <v>41.0</v>
      </c>
      <c r="BV79" s="4">
        <f t="shared" si="44"/>
        <v>123</v>
      </c>
      <c r="BW79" s="4">
        <f t="shared" si="45"/>
        <v>-0.66</v>
      </c>
      <c r="BX79" s="25">
        <f>150.125-1/32</f>
        <v>150.09375</v>
      </c>
      <c r="BY79" s="25">
        <f>153+7/8+1/32</f>
        <v>153.90625</v>
      </c>
      <c r="BZ79" s="27">
        <f t="shared" si="46"/>
        <v>3.8125</v>
      </c>
      <c r="CA79" s="27">
        <f t="shared" si="47"/>
        <v>0.9204467514</v>
      </c>
      <c r="CB79" s="29">
        <f t="shared" si="48"/>
        <v>0.01881195995</v>
      </c>
      <c r="CC79" s="25"/>
      <c r="CD79" s="25"/>
    </row>
    <row r="80">
      <c r="A80" s="2">
        <v>57.0</v>
      </c>
      <c r="B80" s="4">
        <f t="shared" si="1"/>
        <v>171</v>
      </c>
      <c r="C80" s="4">
        <f t="shared" si="2"/>
        <v>-1.8</v>
      </c>
      <c r="D80" s="2">
        <v>150.0</v>
      </c>
      <c r="E80" s="2">
        <v>154.0</v>
      </c>
      <c r="F80" s="4">
        <f t="shared" si="5"/>
        <v>4</v>
      </c>
      <c r="G80" s="13">
        <f t="shared" si="6"/>
        <v>0.9810229432</v>
      </c>
      <c r="H80" s="29">
        <f t="shared" si="7"/>
        <v>0</v>
      </c>
      <c r="J80" s="2">
        <v>42.0</v>
      </c>
      <c r="K80" s="4">
        <f t="shared" si="8"/>
        <v>126</v>
      </c>
      <c r="L80" s="4">
        <f t="shared" si="9"/>
        <v>-0.9</v>
      </c>
      <c r="M80" s="4">
        <f t="shared" si="102"/>
        <v>150.03125</v>
      </c>
      <c r="N80" s="4">
        <f t="shared" si="103"/>
        <v>153.96875</v>
      </c>
      <c r="O80" s="4">
        <f t="shared" si="10"/>
        <v>3.9375</v>
      </c>
      <c r="P80" s="13">
        <f t="shared" si="11"/>
        <v>0.9733285268</v>
      </c>
      <c r="Q80" s="29">
        <f t="shared" si="12"/>
        <v>0.008514454486</v>
      </c>
      <c r="S80" s="2">
        <v>42.0</v>
      </c>
      <c r="T80" s="4">
        <f t="shared" si="13"/>
        <v>126</v>
      </c>
      <c r="U80" s="4">
        <f t="shared" si="14"/>
        <v>-0.9</v>
      </c>
      <c r="V80" s="4">
        <f t="shared" ref="V80:V92" si="106">149+13/16</f>
        <v>149.8125</v>
      </c>
      <c r="W80" s="4">
        <f t="shared" si="105"/>
        <v>154.15625</v>
      </c>
      <c r="X80" s="4">
        <f t="shared" si="16"/>
        <v>4.34375</v>
      </c>
      <c r="Y80" s="13">
        <f t="shared" si="80"/>
        <v>1.022307577</v>
      </c>
      <c r="Z80" s="29">
        <f t="shared" si="18"/>
        <v>0</v>
      </c>
      <c r="AB80" s="2">
        <v>42.0</v>
      </c>
      <c r="AC80" s="4">
        <f t="shared" si="19"/>
        <v>126</v>
      </c>
      <c r="AD80" s="4">
        <f t="shared" si="20"/>
        <v>-0.72</v>
      </c>
      <c r="AE80" s="4">
        <f>150-1/16</f>
        <v>149.9375</v>
      </c>
      <c r="AF80" s="4">
        <f>154+1/16</f>
        <v>154.0625</v>
      </c>
      <c r="AG80" s="4">
        <f t="shared" si="21"/>
        <v>4.125</v>
      </c>
      <c r="AH80" s="13">
        <f t="shared" si="22"/>
        <v>0.9574271078</v>
      </c>
      <c r="AI80" s="29">
        <f t="shared" si="23"/>
        <v>0.0146415258</v>
      </c>
      <c r="AJ80" s="13"/>
      <c r="AK80" s="2">
        <v>42.0</v>
      </c>
      <c r="AL80" s="4">
        <f t="shared" si="24"/>
        <v>126</v>
      </c>
      <c r="AM80" s="4">
        <f t="shared" si="25"/>
        <v>-0.72</v>
      </c>
      <c r="AN80" s="4">
        <f>150-1/32</f>
        <v>149.96875</v>
      </c>
      <c r="AO80" s="2">
        <v>154.0</v>
      </c>
      <c r="AP80" s="4">
        <f t="shared" si="26"/>
        <v>4.03125</v>
      </c>
      <c r="AQ80" s="13">
        <f t="shared" si="27"/>
        <v>0.9464847243</v>
      </c>
      <c r="AR80" s="29">
        <f t="shared" si="28"/>
        <v>0.01598389389</v>
      </c>
      <c r="AS80" s="13"/>
      <c r="AT80" s="2">
        <v>42.0</v>
      </c>
      <c r="AU80" s="4">
        <f t="shared" si="29"/>
        <v>126</v>
      </c>
      <c r="AV80" s="4">
        <f t="shared" si="30"/>
        <v>-0.72</v>
      </c>
      <c r="AW80" s="2">
        <v>150.0</v>
      </c>
      <c r="AX80" s="2">
        <v>154.0</v>
      </c>
      <c r="AY80" s="4">
        <f t="shared" si="31"/>
        <v>4</v>
      </c>
      <c r="AZ80" s="13">
        <f t="shared" si="32"/>
        <v>0.9428090416</v>
      </c>
      <c r="BA80" s="29">
        <f t="shared" si="33"/>
        <v>0.01642751979</v>
      </c>
      <c r="BB80" s="13"/>
      <c r="BC80" s="2">
        <v>42.0</v>
      </c>
      <c r="BD80" s="4">
        <f t="shared" si="34"/>
        <v>126</v>
      </c>
      <c r="BE80" s="4">
        <f t="shared" si="35"/>
        <v>-0.72</v>
      </c>
      <c r="BF80" s="4">
        <f>150-1/32</f>
        <v>149.96875</v>
      </c>
      <c r="BG80" s="4">
        <f>154+1/32</f>
        <v>154.03125</v>
      </c>
      <c r="BH80" s="4">
        <f t="shared" si="36"/>
        <v>4.0625</v>
      </c>
      <c r="BI80" s="13">
        <f t="shared" si="37"/>
        <v>0.9501461876</v>
      </c>
      <c r="BJ80" s="29">
        <f t="shared" si="38"/>
        <v>0.01394466093</v>
      </c>
      <c r="BK80" s="13"/>
      <c r="BL80" s="19">
        <v>42.0</v>
      </c>
      <c r="BM80" s="4">
        <f t="shared" si="39"/>
        <v>126</v>
      </c>
      <c r="BN80" s="4">
        <f t="shared" si="40"/>
        <v>-0.72</v>
      </c>
      <c r="BO80" s="25">
        <f>150+1/32</f>
        <v>150.03125</v>
      </c>
      <c r="BP80" s="25">
        <f>154-1/32</f>
        <v>153.96875</v>
      </c>
      <c r="BQ80" s="27">
        <f t="shared" si="41"/>
        <v>3.9375</v>
      </c>
      <c r="BR80" s="27">
        <f t="shared" si="42"/>
        <v>0.9354143467</v>
      </c>
      <c r="BS80" s="29">
        <f t="shared" si="43"/>
        <v>0.01730889103</v>
      </c>
      <c r="BT80" s="25"/>
      <c r="BU80" s="19">
        <v>42.0</v>
      </c>
      <c r="BV80" s="4">
        <f t="shared" si="44"/>
        <v>126</v>
      </c>
      <c r="BW80" s="4">
        <f t="shared" si="45"/>
        <v>-0.72</v>
      </c>
      <c r="BX80" s="25">
        <f>150+1/16</f>
        <v>150.0625</v>
      </c>
      <c r="BY80" s="25">
        <f>154-1/16</f>
        <v>153.9375</v>
      </c>
      <c r="BZ80" s="27">
        <f t="shared" si="46"/>
        <v>3.875</v>
      </c>
      <c r="CA80" s="27">
        <f t="shared" si="47"/>
        <v>0.9279607271</v>
      </c>
      <c r="CB80" s="29">
        <f t="shared" si="48"/>
        <v>0.01818226521</v>
      </c>
      <c r="CC80" s="25"/>
      <c r="CD80" s="25"/>
    </row>
    <row r="81">
      <c r="A81" s="2">
        <v>58.0</v>
      </c>
      <c r="B81" s="4">
        <f t="shared" si="1"/>
        <v>174</v>
      </c>
      <c r="C81" s="4">
        <f t="shared" si="2"/>
        <v>-1.86</v>
      </c>
      <c r="D81" s="2">
        <v>150.0</v>
      </c>
      <c r="E81" s="2">
        <v>154.0</v>
      </c>
      <c r="F81" s="4">
        <f t="shared" si="5"/>
        <v>4</v>
      </c>
      <c r="G81" s="13">
        <f t="shared" si="6"/>
        <v>0.9810229432</v>
      </c>
      <c r="H81" s="29">
        <f t="shared" si="7"/>
        <v>0</v>
      </c>
      <c r="J81" s="2">
        <v>43.0</v>
      </c>
      <c r="K81" s="4">
        <f t="shared" si="8"/>
        <v>129</v>
      </c>
      <c r="L81" s="4">
        <f t="shared" si="9"/>
        <v>-0.96</v>
      </c>
      <c r="M81" s="4">
        <f t="shared" si="102"/>
        <v>150.03125</v>
      </c>
      <c r="N81" s="4">
        <f t="shared" si="103"/>
        <v>153.96875</v>
      </c>
      <c r="O81" s="4">
        <f t="shared" si="10"/>
        <v>3.9375</v>
      </c>
      <c r="P81" s="13">
        <f t="shared" si="11"/>
        <v>0.9733285268</v>
      </c>
      <c r="Q81" s="29">
        <f t="shared" si="12"/>
        <v>0.009101658244</v>
      </c>
      <c r="S81" s="2">
        <v>43.0</v>
      </c>
      <c r="T81" s="4">
        <f t="shared" si="13"/>
        <v>129</v>
      </c>
      <c r="U81" s="4">
        <f t="shared" si="14"/>
        <v>-0.96</v>
      </c>
      <c r="V81" s="4">
        <f t="shared" si="106"/>
        <v>149.8125</v>
      </c>
      <c r="W81" s="4">
        <f t="shared" ref="W81:W92" si="107">154+3/16</f>
        <v>154.1875</v>
      </c>
      <c r="X81" s="4">
        <f t="shared" si="16"/>
        <v>4.375</v>
      </c>
      <c r="Y81" s="13">
        <f t="shared" si="80"/>
        <v>1.025978352</v>
      </c>
      <c r="Z81" s="29">
        <f t="shared" si="18"/>
        <v>0</v>
      </c>
      <c r="AB81" s="2">
        <v>43.0</v>
      </c>
      <c r="AC81" s="4">
        <f t="shared" si="19"/>
        <v>129</v>
      </c>
      <c r="AD81" s="4">
        <f t="shared" si="20"/>
        <v>-0.78</v>
      </c>
      <c r="AE81" s="4">
        <f>149+7/8</f>
        <v>149.875</v>
      </c>
      <c r="AF81" s="4">
        <f>154+1/8</f>
        <v>154.125</v>
      </c>
      <c r="AG81" s="4">
        <f t="shared" si="21"/>
        <v>4.25</v>
      </c>
      <c r="AH81" s="13">
        <f t="shared" si="22"/>
        <v>0.9718253158</v>
      </c>
      <c r="AI81" s="29">
        <f t="shared" si="23"/>
        <v>0.009557591413</v>
      </c>
      <c r="AJ81" s="13"/>
      <c r="AK81" s="2">
        <v>43.0</v>
      </c>
      <c r="AL81" s="4">
        <f t="shared" si="24"/>
        <v>129</v>
      </c>
      <c r="AM81" s="4">
        <f t="shared" si="25"/>
        <v>-0.78</v>
      </c>
      <c r="AN81" s="4">
        <f>149+7/8+1/32</f>
        <v>149.90625</v>
      </c>
      <c r="AO81" s="2">
        <v>154.125</v>
      </c>
      <c r="AP81" s="4">
        <f t="shared" si="26"/>
        <v>4.21875</v>
      </c>
      <c r="AQ81" s="13">
        <f t="shared" si="27"/>
        <v>0.9682458366</v>
      </c>
      <c r="AR81" s="29">
        <f t="shared" si="28"/>
        <v>0.01139469868</v>
      </c>
      <c r="AS81" s="13"/>
      <c r="AT81" s="2">
        <v>43.0</v>
      </c>
      <c r="AU81" s="4">
        <f t="shared" si="29"/>
        <v>129</v>
      </c>
      <c r="AV81" s="4">
        <f t="shared" si="30"/>
        <v>-0.78</v>
      </c>
      <c r="AW81" s="4">
        <f>150-1/16</f>
        <v>149.9375</v>
      </c>
      <c r="AX81" s="4">
        <f>154+1/16</f>
        <v>154.0625</v>
      </c>
      <c r="AY81" s="4">
        <f t="shared" si="31"/>
        <v>4.125</v>
      </c>
      <c r="AZ81" s="13">
        <f t="shared" si="32"/>
        <v>0.9574271078</v>
      </c>
      <c r="BA81" s="29">
        <f t="shared" si="33"/>
        <v>0.01331073719</v>
      </c>
      <c r="BB81" s="13"/>
      <c r="BC81" s="2">
        <v>43.0</v>
      </c>
      <c r="BD81" s="4">
        <f t="shared" si="34"/>
        <v>129</v>
      </c>
      <c r="BE81" s="4">
        <f t="shared" si="35"/>
        <v>-0.78</v>
      </c>
      <c r="BF81" s="4">
        <f>149.875+1/32</f>
        <v>149.90625</v>
      </c>
      <c r="BG81" s="4">
        <f>154+1/16</f>
        <v>154.0625</v>
      </c>
      <c r="BH81" s="4">
        <f t="shared" si="36"/>
        <v>4.15625</v>
      </c>
      <c r="BI81" s="13">
        <f t="shared" si="37"/>
        <v>0.9610468829</v>
      </c>
      <c r="BJ81" s="29">
        <f t="shared" si="38"/>
        <v>0.01193274098</v>
      </c>
      <c r="BK81" s="13"/>
      <c r="BL81" s="19">
        <v>43.0</v>
      </c>
      <c r="BM81" s="4">
        <f t="shared" si="39"/>
        <v>129</v>
      </c>
      <c r="BN81" s="4">
        <f t="shared" si="40"/>
        <v>-0.78</v>
      </c>
      <c r="BO81" s="46">
        <v>150.0</v>
      </c>
      <c r="BP81" s="46">
        <v>154.0</v>
      </c>
      <c r="BQ81" s="27">
        <f t="shared" si="41"/>
        <v>4</v>
      </c>
      <c r="BR81" s="27">
        <f t="shared" si="42"/>
        <v>0.9428090416</v>
      </c>
      <c r="BS81" s="29">
        <f t="shared" si="43"/>
        <v>0.01612693525</v>
      </c>
      <c r="BT81" s="25"/>
      <c r="BU81" s="19">
        <v>43.0</v>
      </c>
      <c r="BV81" s="4">
        <f t="shared" si="44"/>
        <v>129</v>
      </c>
      <c r="BW81" s="4">
        <f t="shared" si="45"/>
        <v>-0.78</v>
      </c>
      <c r="BX81" s="46">
        <v>150.0</v>
      </c>
      <c r="BY81" s="46">
        <v>154.0</v>
      </c>
      <c r="BZ81" s="27">
        <f t="shared" si="46"/>
        <v>4</v>
      </c>
      <c r="CA81" s="27">
        <f t="shared" si="47"/>
        <v>0.9428090416</v>
      </c>
      <c r="CB81" s="29">
        <f t="shared" si="48"/>
        <v>0.01700030943</v>
      </c>
      <c r="CC81" s="25"/>
      <c r="CD81" s="25"/>
    </row>
    <row r="82">
      <c r="A82" s="2">
        <v>59.0</v>
      </c>
      <c r="B82" s="4">
        <f t="shared" si="1"/>
        <v>177</v>
      </c>
      <c r="C82" s="4">
        <f t="shared" si="2"/>
        <v>-1.92</v>
      </c>
      <c r="D82" s="2">
        <v>150.0</v>
      </c>
      <c r="E82" s="2">
        <v>154.0</v>
      </c>
      <c r="F82" s="4">
        <f t="shared" si="5"/>
        <v>4</v>
      </c>
      <c r="G82" s="13">
        <f t="shared" si="6"/>
        <v>0.9810229432</v>
      </c>
      <c r="H82" s="29">
        <f t="shared" si="7"/>
        <v>0</v>
      </c>
      <c r="J82" s="2">
        <v>44.0</v>
      </c>
      <c r="K82" s="4">
        <f t="shared" si="8"/>
        <v>132</v>
      </c>
      <c r="L82" s="4">
        <f t="shared" si="9"/>
        <v>-1.02</v>
      </c>
      <c r="M82" s="4">
        <f t="shared" si="102"/>
        <v>150.03125</v>
      </c>
      <c r="N82" s="4">
        <f t="shared" si="103"/>
        <v>153.96875</v>
      </c>
      <c r="O82" s="4">
        <f t="shared" si="10"/>
        <v>3.9375</v>
      </c>
      <c r="P82" s="13">
        <f t="shared" si="11"/>
        <v>0.9733285268</v>
      </c>
      <c r="Q82" s="29">
        <f t="shared" si="12"/>
        <v>0.009688862002</v>
      </c>
      <c r="S82" s="2">
        <v>44.0</v>
      </c>
      <c r="T82" s="4">
        <f t="shared" si="13"/>
        <v>132</v>
      </c>
      <c r="U82" s="4">
        <f t="shared" si="14"/>
        <v>-1.02</v>
      </c>
      <c r="V82" s="4">
        <f t="shared" si="106"/>
        <v>149.8125</v>
      </c>
      <c r="W82" s="4">
        <f t="shared" si="107"/>
        <v>154.1875</v>
      </c>
      <c r="X82" s="4">
        <f t="shared" si="16"/>
        <v>4.375</v>
      </c>
      <c r="Y82" s="13">
        <f t="shared" si="80"/>
        <v>1.025978352</v>
      </c>
      <c r="Z82" s="29">
        <f t="shared" si="18"/>
        <v>0</v>
      </c>
      <c r="AB82" s="2">
        <v>44.0</v>
      </c>
      <c r="AC82" s="4">
        <f t="shared" si="19"/>
        <v>132</v>
      </c>
      <c r="AD82" s="4">
        <f t="shared" si="20"/>
        <v>-0.84</v>
      </c>
      <c r="AE82" s="4">
        <f>149+7/8-1/32</f>
        <v>149.84375</v>
      </c>
      <c r="AF82" s="4">
        <f t="shared" ref="AF82:AF85" si="108">154+3/16</f>
        <v>154.1875</v>
      </c>
      <c r="AG82" s="4">
        <f t="shared" si="21"/>
        <v>4.34375</v>
      </c>
      <c r="AH82" s="13">
        <f t="shared" si="22"/>
        <v>0.9824855102</v>
      </c>
      <c r="AI82" s="29">
        <f t="shared" si="23"/>
        <v>0</v>
      </c>
      <c r="AJ82" s="13"/>
      <c r="AK82" s="2">
        <v>44.0</v>
      </c>
      <c r="AL82" s="4">
        <f t="shared" si="24"/>
        <v>132</v>
      </c>
      <c r="AM82" s="4">
        <f t="shared" si="25"/>
        <v>-0.84</v>
      </c>
      <c r="AN82" s="2">
        <v>149.875</v>
      </c>
      <c r="AO82" s="4">
        <f>154.125+1/32</f>
        <v>154.15625</v>
      </c>
      <c r="AP82" s="4">
        <f t="shared" si="26"/>
        <v>4.28125</v>
      </c>
      <c r="AQ82" s="13">
        <f t="shared" si="27"/>
        <v>0.9753916592</v>
      </c>
      <c r="AR82" s="29">
        <f t="shared" si="28"/>
        <v>0.008320962969</v>
      </c>
      <c r="AS82" s="13"/>
      <c r="AT82" s="2">
        <v>44.0</v>
      </c>
      <c r="AU82" s="4">
        <f t="shared" si="29"/>
        <v>132</v>
      </c>
      <c r="AV82" s="4">
        <f t="shared" si="30"/>
        <v>-0.84</v>
      </c>
      <c r="AW82" s="4">
        <f>149+7/8</f>
        <v>149.875</v>
      </c>
      <c r="AX82" s="2">
        <v>154.125</v>
      </c>
      <c r="AY82" s="4">
        <f t="shared" si="31"/>
        <v>4.25</v>
      </c>
      <c r="AZ82" s="13">
        <f t="shared" si="32"/>
        <v>0.9718253158</v>
      </c>
      <c r="BA82" s="29">
        <f t="shared" si="33"/>
        <v>0.0103282515</v>
      </c>
      <c r="BB82" s="13"/>
      <c r="BC82" s="2">
        <v>44.0</v>
      </c>
      <c r="BD82" s="4">
        <f t="shared" si="34"/>
        <v>132</v>
      </c>
      <c r="BE82" s="4">
        <f t="shared" si="35"/>
        <v>-0.84</v>
      </c>
      <c r="BF82" s="2">
        <v>149.875</v>
      </c>
      <c r="BG82" s="2">
        <v>154.125</v>
      </c>
      <c r="BH82" s="4">
        <f t="shared" si="36"/>
        <v>4.25</v>
      </c>
      <c r="BI82" s="13">
        <f t="shared" si="37"/>
        <v>0.9718253158</v>
      </c>
      <c r="BJ82" s="29">
        <f t="shared" si="38"/>
        <v>0.009839436888</v>
      </c>
      <c r="BK82" s="13"/>
      <c r="BL82" s="19">
        <v>44.0</v>
      </c>
      <c r="BM82" s="4">
        <f t="shared" si="39"/>
        <v>132</v>
      </c>
      <c r="BN82" s="4">
        <f t="shared" si="40"/>
        <v>-0.84</v>
      </c>
      <c r="BO82" s="25">
        <f>150-1/16</f>
        <v>149.9375</v>
      </c>
      <c r="BP82" s="25">
        <f>154+1/16</f>
        <v>154.0625</v>
      </c>
      <c r="BQ82" s="27">
        <f t="shared" si="41"/>
        <v>4.125</v>
      </c>
      <c r="BR82" s="27">
        <f t="shared" si="42"/>
        <v>0.9574271078</v>
      </c>
      <c r="BS82" s="29">
        <f t="shared" si="43"/>
        <v>0.01438154948</v>
      </c>
      <c r="BT82" s="25"/>
      <c r="BU82" s="19">
        <v>44.0</v>
      </c>
      <c r="BV82" s="4">
        <f t="shared" si="44"/>
        <v>132</v>
      </c>
      <c r="BW82" s="4">
        <f t="shared" si="45"/>
        <v>-0.84</v>
      </c>
      <c r="BX82" s="25">
        <f t="shared" ref="BX82:BX83" si="109">150-1/16</f>
        <v>149.9375</v>
      </c>
      <c r="BY82" s="25">
        <f t="shared" ref="BY82:BY83" si="110">154+1/16</f>
        <v>154.0625</v>
      </c>
      <c r="BZ82" s="27">
        <f t="shared" si="46"/>
        <v>4.125</v>
      </c>
      <c r="CA82" s="27">
        <f t="shared" si="47"/>
        <v>0.9574271078</v>
      </c>
      <c r="CB82" s="29">
        <f t="shared" si="48"/>
        <v>0.01438154948</v>
      </c>
      <c r="CC82" s="25"/>
      <c r="CD82" s="25"/>
    </row>
    <row r="83">
      <c r="A83" s="2">
        <v>60.0</v>
      </c>
      <c r="B83" s="4">
        <f t="shared" si="1"/>
        <v>180</v>
      </c>
      <c r="C83" s="4">
        <f t="shared" si="2"/>
        <v>-1.98</v>
      </c>
      <c r="D83" s="2">
        <v>150.0</v>
      </c>
      <c r="E83" s="2">
        <v>154.0</v>
      </c>
      <c r="F83" s="4">
        <f t="shared" si="5"/>
        <v>4</v>
      </c>
      <c r="G83" s="13">
        <f t="shared" si="6"/>
        <v>0.9810229432</v>
      </c>
      <c r="H83" s="29">
        <f t="shared" si="7"/>
        <v>0</v>
      </c>
      <c r="J83" s="2">
        <v>45.0</v>
      </c>
      <c r="K83" s="4">
        <f t="shared" si="8"/>
        <v>135</v>
      </c>
      <c r="L83" s="4">
        <f t="shared" si="9"/>
        <v>-1.08</v>
      </c>
      <c r="M83" s="4">
        <f t="shared" si="102"/>
        <v>150.03125</v>
      </c>
      <c r="N83" s="4">
        <f t="shared" si="103"/>
        <v>153.96875</v>
      </c>
      <c r="O83" s="4">
        <f t="shared" si="10"/>
        <v>3.9375</v>
      </c>
      <c r="P83" s="13">
        <f t="shared" si="11"/>
        <v>0.9733285268</v>
      </c>
      <c r="Q83" s="29">
        <f t="shared" si="12"/>
        <v>0.01027606576</v>
      </c>
      <c r="S83" s="2">
        <v>45.0</v>
      </c>
      <c r="T83" s="4">
        <f t="shared" si="13"/>
        <v>135</v>
      </c>
      <c r="U83" s="4">
        <f t="shared" si="14"/>
        <v>-1.08</v>
      </c>
      <c r="V83" s="4">
        <f t="shared" si="106"/>
        <v>149.8125</v>
      </c>
      <c r="W83" s="4">
        <f t="shared" si="107"/>
        <v>154.1875</v>
      </c>
      <c r="X83" s="4">
        <f t="shared" si="16"/>
        <v>4.375</v>
      </c>
      <c r="Y83" s="13">
        <f t="shared" si="80"/>
        <v>1.025978352</v>
      </c>
      <c r="Z83" s="29">
        <f t="shared" si="18"/>
        <v>0</v>
      </c>
      <c r="AB83" s="2">
        <v>45.0</v>
      </c>
      <c r="AC83" s="4">
        <f t="shared" si="19"/>
        <v>135</v>
      </c>
      <c r="AD83" s="4">
        <f t="shared" si="20"/>
        <v>-0.9</v>
      </c>
      <c r="AE83" s="4">
        <f t="shared" ref="AE83:AE85" si="111">149+13/16</f>
        <v>149.8125</v>
      </c>
      <c r="AF83" s="4">
        <f t="shared" si="108"/>
        <v>154.1875</v>
      </c>
      <c r="AG83" s="4">
        <f t="shared" si="21"/>
        <v>4.375</v>
      </c>
      <c r="AH83" s="13">
        <f t="shared" si="22"/>
        <v>0.9860132972</v>
      </c>
      <c r="AI83" s="29">
        <f t="shared" si="23"/>
        <v>0</v>
      </c>
      <c r="AJ83" s="13"/>
      <c r="AK83" s="2">
        <v>45.0</v>
      </c>
      <c r="AL83" s="4">
        <f t="shared" si="24"/>
        <v>135</v>
      </c>
      <c r="AM83" s="4">
        <f t="shared" si="25"/>
        <v>-0.9</v>
      </c>
      <c r="AN83" s="4">
        <f t="shared" ref="AN83:AN93" si="112">149+13/16</f>
        <v>149.8125</v>
      </c>
      <c r="AO83" s="4">
        <f t="shared" ref="AO83:AO93" si="113">154+3/16</f>
        <v>154.1875</v>
      </c>
      <c r="AP83" s="4">
        <f t="shared" si="26"/>
        <v>4.375</v>
      </c>
      <c r="AQ83" s="13">
        <f t="shared" si="27"/>
        <v>0.9860132972</v>
      </c>
      <c r="AR83" s="29">
        <f t="shared" si="28"/>
        <v>0</v>
      </c>
      <c r="AS83" s="13"/>
      <c r="AT83" s="2">
        <v>45.0</v>
      </c>
      <c r="AU83" s="4">
        <f t="shared" si="29"/>
        <v>135</v>
      </c>
      <c r="AV83" s="4">
        <f t="shared" si="30"/>
        <v>-0.9</v>
      </c>
      <c r="AW83" s="2">
        <v>149.875</v>
      </c>
      <c r="AX83" s="4">
        <f>154.125+1/32</f>
        <v>154.15625</v>
      </c>
      <c r="AY83" s="4">
        <f t="shared" si="31"/>
        <v>4.28125</v>
      </c>
      <c r="AZ83" s="13">
        <f t="shared" si="32"/>
        <v>0.9753916592</v>
      </c>
      <c r="BA83" s="29">
        <f t="shared" si="33"/>
        <v>0.00840735909</v>
      </c>
      <c r="BB83" s="13"/>
      <c r="BC83" s="2">
        <v>45.0</v>
      </c>
      <c r="BD83" s="4">
        <f t="shared" si="34"/>
        <v>135</v>
      </c>
      <c r="BE83" s="4">
        <f t="shared" si="35"/>
        <v>-0.9</v>
      </c>
      <c r="BF83" s="4">
        <f>149.875-1/32</f>
        <v>149.84375</v>
      </c>
      <c r="BG83" s="4">
        <f>154.125+1/32</f>
        <v>154.15625</v>
      </c>
      <c r="BH83" s="4">
        <f t="shared" si="36"/>
        <v>4.3125</v>
      </c>
      <c r="BI83" s="13">
        <f t="shared" si="37"/>
        <v>0.9789450104</v>
      </c>
      <c r="BJ83" s="29">
        <f t="shared" si="38"/>
        <v>0.007832073665</v>
      </c>
      <c r="BK83" s="13"/>
      <c r="BL83" s="19">
        <v>45.0</v>
      </c>
      <c r="BM83" s="4">
        <f t="shared" si="39"/>
        <v>135</v>
      </c>
      <c r="BN83" s="4">
        <f t="shared" si="40"/>
        <v>-0.9</v>
      </c>
      <c r="BO83" s="25">
        <f>149.875</f>
        <v>149.875</v>
      </c>
      <c r="BP83" s="46">
        <v>154.125</v>
      </c>
      <c r="BQ83" s="27">
        <f t="shared" si="41"/>
        <v>4.25</v>
      </c>
      <c r="BR83" s="27">
        <f t="shared" si="42"/>
        <v>0.9718253158</v>
      </c>
      <c r="BS83" s="29">
        <f t="shared" si="43"/>
        <v>0.01109891159</v>
      </c>
      <c r="BT83" s="25"/>
      <c r="BU83" s="19">
        <v>45.0</v>
      </c>
      <c r="BV83" s="4">
        <f t="shared" si="44"/>
        <v>135</v>
      </c>
      <c r="BW83" s="4">
        <f t="shared" si="45"/>
        <v>-0.9</v>
      </c>
      <c r="BX83" s="25">
        <f t="shared" si="109"/>
        <v>149.9375</v>
      </c>
      <c r="BY83" s="25">
        <f t="shared" si="110"/>
        <v>154.0625</v>
      </c>
      <c r="BZ83" s="27">
        <f t="shared" si="46"/>
        <v>4.125</v>
      </c>
      <c r="CA83" s="27">
        <f t="shared" si="47"/>
        <v>0.9574271078</v>
      </c>
      <c r="CB83" s="29">
        <f t="shared" si="48"/>
        <v>0.01336870212</v>
      </c>
      <c r="CC83" s="25"/>
      <c r="CD83" s="25"/>
    </row>
    <row r="84">
      <c r="H84" s="29">
        <f t="shared" si="7"/>
        <v>0</v>
      </c>
      <c r="J84" s="2">
        <v>46.0</v>
      </c>
      <c r="K84" s="4">
        <f t="shared" si="8"/>
        <v>138</v>
      </c>
      <c r="L84" s="4">
        <f t="shared" si="9"/>
        <v>-1.14</v>
      </c>
      <c r="M84" s="4">
        <f t="shared" si="102"/>
        <v>150.03125</v>
      </c>
      <c r="N84" s="4">
        <f t="shared" si="103"/>
        <v>153.96875</v>
      </c>
      <c r="O84" s="4">
        <f t="shared" si="10"/>
        <v>3.9375</v>
      </c>
      <c r="P84" s="13">
        <f t="shared" si="11"/>
        <v>0.9733285268</v>
      </c>
      <c r="Q84" s="29">
        <f t="shared" si="12"/>
        <v>0.01086326952</v>
      </c>
      <c r="S84" s="2">
        <v>46.0</v>
      </c>
      <c r="T84" s="4">
        <f t="shared" si="13"/>
        <v>138</v>
      </c>
      <c r="U84" s="4">
        <f t="shared" si="14"/>
        <v>-1.14</v>
      </c>
      <c r="V84" s="4">
        <f t="shared" si="106"/>
        <v>149.8125</v>
      </c>
      <c r="W84" s="4">
        <f t="shared" si="107"/>
        <v>154.1875</v>
      </c>
      <c r="X84" s="4">
        <f t="shared" si="16"/>
        <v>4.375</v>
      </c>
      <c r="Y84" s="13">
        <f t="shared" si="80"/>
        <v>1.025978352</v>
      </c>
      <c r="Z84" s="29">
        <f t="shared" si="18"/>
        <v>0</v>
      </c>
      <c r="AB84" s="2">
        <v>46.0</v>
      </c>
      <c r="AC84" s="4">
        <f t="shared" si="19"/>
        <v>138</v>
      </c>
      <c r="AD84" s="4">
        <f t="shared" si="20"/>
        <v>-0.96</v>
      </c>
      <c r="AE84" s="4">
        <f t="shared" si="111"/>
        <v>149.8125</v>
      </c>
      <c r="AF84" s="4">
        <f t="shared" si="108"/>
        <v>154.1875</v>
      </c>
      <c r="AG84" s="4">
        <f t="shared" si="21"/>
        <v>4.375</v>
      </c>
      <c r="AH84" s="13">
        <f t="shared" si="22"/>
        <v>0.9860132972</v>
      </c>
      <c r="AI84" s="29">
        <f t="shared" si="23"/>
        <v>0</v>
      </c>
      <c r="AK84" s="2">
        <v>46.0</v>
      </c>
      <c r="AL84" s="4">
        <f t="shared" si="24"/>
        <v>138</v>
      </c>
      <c r="AM84" s="4">
        <f t="shared" si="25"/>
        <v>-0.96</v>
      </c>
      <c r="AN84" s="4">
        <f t="shared" si="112"/>
        <v>149.8125</v>
      </c>
      <c r="AO84" s="4">
        <f t="shared" si="113"/>
        <v>154.1875</v>
      </c>
      <c r="AP84" s="4">
        <f t="shared" si="26"/>
        <v>4.375</v>
      </c>
      <c r="AQ84" s="13">
        <f t="shared" si="27"/>
        <v>0.9860132972</v>
      </c>
      <c r="AR84" s="29">
        <f t="shared" si="28"/>
        <v>0</v>
      </c>
      <c r="AT84" s="2">
        <v>46.0</v>
      </c>
      <c r="AU84" s="4">
        <f t="shared" si="29"/>
        <v>138</v>
      </c>
      <c r="AV84" s="4">
        <f t="shared" si="30"/>
        <v>-0.96</v>
      </c>
      <c r="AW84" s="4">
        <f>149.875-1/32</f>
        <v>149.84375</v>
      </c>
      <c r="AX84" s="4">
        <f t="shared" ref="AX84:AX87" si="114">154+3/16</f>
        <v>154.1875</v>
      </c>
      <c r="AY84" s="4">
        <f t="shared" si="31"/>
        <v>4.34375</v>
      </c>
      <c r="AZ84" s="13">
        <f t="shared" si="32"/>
        <v>0.9824855102</v>
      </c>
      <c r="BA84" s="29">
        <f t="shared" si="33"/>
        <v>0</v>
      </c>
      <c r="BC84" s="2">
        <v>46.0</v>
      </c>
      <c r="BD84" s="4">
        <f t="shared" si="34"/>
        <v>138</v>
      </c>
      <c r="BE84" s="4">
        <f t="shared" si="35"/>
        <v>-0.96</v>
      </c>
      <c r="BF84" s="4">
        <f t="shared" ref="BF84:BF88" si="115">149+13/16</f>
        <v>149.8125</v>
      </c>
      <c r="BG84" s="4">
        <f t="shared" ref="BG84:BG89" si="116">154+3/16</f>
        <v>154.1875</v>
      </c>
      <c r="BH84" s="4">
        <f t="shared" si="36"/>
        <v>4.375</v>
      </c>
      <c r="BI84" s="13">
        <f t="shared" si="37"/>
        <v>0.9860132972</v>
      </c>
      <c r="BJ84" s="29">
        <f t="shared" si="38"/>
        <v>0</v>
      </c>
      <c r="BL84" s="29">
        <v>46.0</v>
      </c>
      <c r="BM84" s="4">
        <f t="shared" si="39"/>
        <v>138</v>
      </c>
      <c r="BN84" s="4">
        <f t="shared" si="40"/>
        <v>-0.96</v>
      </c>
      <c r="BO84" s="34">
        <v>149.875</v>
      </c>
      <c r="BP84" s="34">
        <v>154.125</v>
      </c>
      <c r="BQ84" s="29">
        <f t="shared" si="41"/>
        <v>4.25</v>
      </c>
      <c r="BR84" s="27">
        <f t="shared" si="42"/>
        <v>0.9718253158</v>
      </c>
      <c r="BS84" s="29">
        <f t="shared" si="43"/>
        <v>0.009599781146</v>
      </c>
      <c r="BT84" s="15"/>
      <c r="BU84" s="19">
        <v>46.0</v>
      </c>
      <c r="BV84" s="4">
        <f t="shared" si="44"/>
        <v>138</v>
      </c>
      <c r="BW84" s="4">
        <f t="shared" si="45"/>
        <v>-0.96</v>
      </c>
      <c r="BX84" s="15">
        <f t="shared" ref="BX84:BX85" si="117">149.875</f>
        <v>149.875</v>
      </c>
      <c r="BY84" s="34">
        <v>154.125</v>
      </c>
      <c r="BZ84" s="29">
        <f t="shared" si="46"/>
        <v>4.25</v>
      </c>
      <c r="CA84" s="27">
        <f t="shared" si="47"/>
        <v>0.9718253158</v>
      </c>
      <c r="CB84" s="29">
        <f t="shared" si="48"/>
        <v>0.01186957168</v>
      </c>
      <c r="CC84" s="15"/>
      <c r="CD84" s="15"/>
    </row>
    <row r="85">
      <c r="H85" s="29">
        <f t="shared" si="7"/>
        <v>0</v>
      </c>
      <c r="J85" s="2">
        <v>47.0</v>
      </c>
      <c r="K85" s="4">
        <f t="shared" si="8"/>
        <v>141</v>
      </c>
      <c r="L85" s="4">
        <f t="shared" si="9"/>
        <v>-1.2</v>
      </c>
      <c r="M85" s="4">
        <f t="shared" si="102"/>
        <v>150.03125</v>
      </c>
      <c r="N85" s="4">
        <f t="shared" si="103"/>
        <v>153.96875</v>
      </c>
      <c r="O85" s="4">
        <f t="shared" si="10"/>
        <v>3.9375</v>
      </c>
      <c r="P85" s="13">
        <f t="shared" si="11"/>
        <v>0.9733285268</v>
      </c>
      <c r="Q85" s="29">
        <f t="shared" si="12"/>
        <v>0.01145047327</v>
      </c>
      <c r="S85" s="2">
        <v>47.0</v>
      </c>
      <c r="T85" s="4">
        <f t="shared" si="13"/>
        <v>141</v>
      </c>
      <c r="U85" s="4">
        <f t="shared" si="14"/>
        <v>-1.2</v>
      </c>
      <c r="V85" s="4">
        <f t="shared" si="106"/>
        <v>149.8125</v>
      </c>
      <c r="W85" s="4">
        <f t="shared" si="107"/>
        <v>154.1875</v>
      </c>
      <c r="X85" s="4">
        <f t="shared" si="16"/>
        <v>4.375</v>
      </c>
      <c r="Y85" s="13">
        <f t="shared" si="80"/>
        <v>1.025978352</v>
      </c>
      <c r="Z85" s="29">
        <f t="shared" si="18"/>
        <v>0</v>
      </c>
      <c r="AB85" s="2">
        <v>47.0</v>
      </c>
      <c r="AC85" s="4">
        <f t="shared" si="19"/>
        <v>141</v>
      </c>
      <c r="AD85" s="4">
        <f t="shared" si="20"/>
        <v>-1.02</v>
      </c>
      <c r="AE85" s="4">
        <f t="shared" si="111"/>
        <v>149.8125</v>
      </c>
      <c r="AF85" s="4">
        <f t="shared" si="108"/>
        <v>154.1875</v>
      </c>
      <c r="AG85" s="4">
        <f t="shared" si="21"/>
        <v>4.375</v>
      </c>
      <c r="AH85" s="13">
        <f t="shared" si="22"/>
        <v>0.9860132972</v>
      </c>
      <c r="AI85" s="29">
        <f t="shared" si="23"/>
        <v>0</v>
      </c>
      <c r="AK85" s="2">
        <v>47.0</v>
      </c>
      <c r="AL85" s="4">
        <f t="shared" si="24"/>
        <v>141</v>
      </c>
      <c r="AM85" s="4">
        <f t="shared" si="25"/>
        <v>-1.02</v>
      </c>
      <c r="AN85" s="4">
        <f t="shared" si="112"/>
        <v>149.8125</v>
      </c>
      <c r="AO85" s="4">
        <f t="shared" si="113"/>
        <v>154.1875</v>
      </c>
      <c r="AP85" s="4">
        <f t="shared" si="26"/>
        <v>4.375</v>
      </c>
      <c r="AQ85" s="13">
        <f t="shared" si="27"/>
        <v>0.9860132972</v>
      </c>
      <c r="AR85" s="29">
        <f t="shared" si="28"/>
        <v>0</v>
      </c>
      <c r="AT85" s="2">
        <v>47.0</v>
      </c>
      <c r="AU85" s="4">
        <f t="shared" si="29"/>
        <v>141</v>
      </c>
      <c r="AV85" s="4">
        <f t="shared" si="30"/>
        <v>-1.02</v>
      </c>
      <c r="AW85" s="4">
        <f t="shared" ref="AW85:AW92" si="118">149+13/16</f>
        <v>149.8125</v>
      </c>
      <c r="AX85" s="4">
        <f t="shared" si="114"/>
        <v>154.1875</v>
      </c>
      <c r="AY85" s="4">
        <f t="shared" si="31"/>
        <v>4.375</v>
      </c>
      <c r="AZ85" s="13">
        <f t="shared" si="32"/>
        <v>0.9860132972</v>
      </c>
      <c r="BA85" s="29">
        <f t="shared" si="33"/>
        <v>0</v>
      </c>
      <c r="BC85" s="2">
        <v>47.0</v>
      </c>
      <c r="BD85" s="4">
        <f t="shared" si="34"/>
        <v>141</v>
      </c>
      <c r="BE85" s="4">
        <f t="shared" si="35"/>
        <v>-1.02</v>
      </c>
      <c r="BF85" s="4">
        <f t="shared" si="115"/>
        <v>149.8125</v>
      </c>
      <c r="BG85" s="4">
        <f t="shared" si="116"/>
        <v>154.1875</v>
      </c>
      <c r="BH85" s="4">
        <f t="shared" si="36"/>
        <v>4.375</v>
      </c>
      <c r="BI85" s="13">
        <f t="shared" si="37"/>
        <v>0.9860132972</v>
      </c>
      <c r="BJ85" s="29">
        <f t="shared" si="38"/>
        <v>0</v>
      </c>
      <c r="BL85" s="29">
        <v>47.0</v>
      </c>
      <c r="BM85" s="4">
        <f t="shared" si="39"/>
        <v>141</v>
      </c>
      <c r="BN85" s="4">
        <f t="shared" si="40"/>
        <v>-1.02</v>
      </c>
      <c r="BO85" s="15">
        <f t="shared" ref="BO85:BO86" si="119">149.875-1/32</f>
        <v>149.84375</v>
      </c>
      <c r="BP85" s="15">
        <f>154.125+1/32</f>
        <v>154.15625</v>
      </c>
      <c r="BQ85" s="29">
        <f t="shared" si="41"/>
        <v>4.3125</v>
      </c>
      <c r="BR85" s="27">
        <f t="shared" si="42"/>
        <v>0.9789450104</v>
      </c>
      <c r="BS85" s="29">
        <f t="shared" si="43"/>
        <v>0.008917639535</v>
      </c>
      <c r="BT85" s="15"/>
      <c r="BU85" s="19">
        <v>47.0</v>
      </c>
      <c r="BV85" s="4">
        <f t="shared" si="44"/>
        <v>141</v>
      </c>
      <c r="BW85" s="4">
        <f t="shared" si="45"/>
        <v>-1.02</v>
      </c>
      <c r="BX85" s="15">
        <f t="shared" si="117"/>
        <v>149.875</v>
      </c>
      <c r="BY85" s="34">
        <v>154.125</v>
      </c>
      <c r="BZ85" s="29">
        <f t="shared" si="46"/>
        <v>4.25</v>
      </c>
      <c r="CA85" s="27">
        <f t="shared" si="47"/>
        <v>0.9718253158</v>
      </c>
      <c r="CB85" s="29">
        <f t="shared" si="48"/>
        <v>0.01021912187</v>
      </c>
      <c r="CC85" s="15"/>
      <c r="CD85" s="15"/>
    </row>
    <row r="86">
      <c r="H86" s="29">
        <f t="shared" si="7"/>
        <v>0</v>
      </c>
      <c r="J86" s="2">
        <v>48.0</v>
      </c>
      <c r="K86" s="4">
        <f t="shared" si="8"/>
        <v>144</v>
      </c>
      <c r="L86" s="4">
        <f t="shared" si="9"/>
        <v>-1.26</v>
      </c>
      <c r="M86" s="2">
        <v>150.0</v>
      </c>
      <c r="N86" s="2">
        <v>154.0</v>
      </c>
      <c r="O86" s="4">
        <f t="shared" si="10"/>
        <v>4</v>
      </c>
      <c r="P86" s="13">
        <f t="shared" si="11"/>
        <v>0.9810229432</v>
      </c>
      <c r="Q86" s="29">
        <f t="shared" si="12"/>
        <v>0</v>
      </c>
      <c r="S86" s="2">
        <v>48.0</v>
      </c>
      <c r="T86" s="4">
        <f t="shared" si="13"/>
        <v>144</v>
      </c>
      <c r="U86" s="4">
        <f t="shared" si="14"/>
        <v>-1.26</v>
      </c>
      <c r="V86" s="4">
        <f t="shared" si="106"/>
        <v>149.8125</v>
      </c>
      <c r="W86" s="4">
        <f t="shared" si="107"/>
        <v>154.1875</v>
      </c>
      <c r="X86" s="4">
        <f t="shared" si="16"/>
        <v>4.375</v>
      </c>
      <c r="Y86" s="13">
        <f t="shared" si="80"/>
        <v>1.025978352</v>
      </c>
      <c r="Z86" s="29">
        <f t="shared" si="18"/>
        <v>0</v>
      </c>
      <c r="AB86" s="2">
        <v>48.0</v>
      </c>
      <c r="AC86" s="4">
        <f t="shared" si="19"/>
        <v>144</v>
      </c>
      <c r="AD86" s="4">
        <f t="shared" si="20"/>
        <v>-1.08</v>
      </c>
      <c r="AE86" s="4">
        <f t="shared" ref="AE86:AE98" si="120">149.75+1/32</f>
        <v>149.78125</v>
      </c>
      <c r="AF86" s="4">
        <f t="shared" ref="AF86:AF98" si="121">154.25-1/32</f>
        <v>154.21875</v>
      </c>
      <c r="AG86" s="4">
        <f t="shared" si="21"/>
        <v>4.4375</v>
      </c>
      <c r="AH86" s="13">
        <f t="shared" si="22"/>
        <v>0.993031274</v>
      </c>
      <c r="AI86" s="29">
        <f t="shared" si="23"/>
        <v>0</v>
      </c>
      <c r="AK86" s="2">
        <v>48.0</v>
      </c>
      <c r="AL86" s="4">
        <f t="shared" si="24"/>
        <v>144</v>
      </c>
      <c r="AM86" s="4">
        <f t="shared" si="25"/>
        <v>-1.08</v>
      </c>
      <c r="AN86" s="4">
        <f t="shared" si="112"/>
        <v>149.8125</v>
      </c>
      <c r="AO86" s="4">
        <f t="shared" si="113"/>
        <v>154.1875</v>
      </c>
      <c r="AP86" s="4">
        <f t="shared" si="26"/>
        <v>4.375</v>
      </c>
      <c r="AQ86" s="13">
        <f t="shared" si="27"/>
        <v>0.9860132972</v>
      </c>
      <c r="AR86" s="29">
        <f t="shared" si="28"/>
        <v>0</v>
      </c>
      <c r="AT86" s="2">
        <v>48.0</v>
      </c>
      <c r="AU86" s="4">
        <f t="shared" si="29"/>
        <v>144</v>
      </c>
      <c r="AV86" s="4">
        <f t="shared" si="30"/>
        <v>-1.08</v>
      </c>
      <c r="AW86" s="4">
        <f t="shared" si="118"/>
        <v>149.8125</v>
      </c>
      <c r="AX86" s="4">
        <f t="shared" si="114"/>
        <v>154.1875</v>
      </c>
      <c r="AY86" s="4">
        <f t="shared" si="31"/>
        <v>4.375</v>
      </c>
      <c r="AZ86" s="13">
        <f t="shared" si="32"/>
        <v>0.9860132972</v>
      </c>
      <c r="BA86" s="29">
        <f t="shared" si="33"/>
        <v>0</v>
      </c>
      <c r="BC86" s="2">
        <v>48.0</v>
      </c>
      <c r="BD86" s="4">
        <f t="shared" si="34"/>
        <v>144</v>
      </c>
      <c r="BE86" s="4">
        <f t="shared" si="35"/>
        <v>-1.08</v>
      </c>
      <c r="BF86" s="4">
        <f t="shared" si="115"/>
        <v>149.8125</v>
      </c>
      <c r="BG86" s="4">
        <f t="shared" si="116"/>
        <v>154.1875</v>
      </c>
      <c r="BH86" s="4">
        <f t="shared" si="36"/>
        <v>4.375</v>
      </c>
      <c r="BI86" s="13">
        <f t="shared" si="37"/>
        <v>0.9860132972</v>
      </c>
      <c r="BJ86" s="29">
        <f t="shared" si="38"/>
        <v>0</v>
      </c>
      <c r="BL86" s="29">
        <v>48.0</v>
      </c>
      <c r="BM86" s="4">
        <f t="shared" si="39"/>
        <v>144</v>
      </c>
      <c r="BN86" s="4">
        <f t="shared" si="40"/>
        <v>-1.08</v>
      </c>
      <c r="BO86" s="15">
        <f t="shared" si="119"/>
        <v>149.84375</v>
      </c>
      <c r="BP86" s="15">
        <f t="shared" ref="BP86:BP88" si="122">154+3/16</f>
        <v>154.1875</v>
      </c>
      <c r="BQ86" s="29">
        <f t="shared" si="41"/>
        <v>4.34375</v>
      </c>
      <c r="BR86" s="27">
        <f t="shared" si="42"/>
        <v>0.9824855102</v>
      </c>
      <c r="BS86" s="29">
        <f t="shared" si="43"/>
        <v>0</v>
      </c>
      <c r="BT86" s="15"/>
      <c r="BU86" s="19">
        <v>48.0</v>
      </c>
      <c r="BV86" s="4">
        <f t="shared" si="44"/>
        <v>144</v>
      </c>
      <c r="BW86" s="4">
        <f t="shared" si="45"/>
        <v>-1.08</v>
      </c>
      <c r="BX86" s="15">
        <f t="shared" ref="BX86:BX88" si="123">149.875-1/32</f>
        <v>149.84375</v>
      </c>
      <c r="BY86" s="15">
        <f t="shared" ref="BY86:BY87" si="124">154.125+1/32</f>
        <v>154.15625</v>
      </c>
      <c r="BZ86" s="29">
        <f t="shared" si="46"/>
        <v>4.3125</v>
      </c>
      <c r="CA86" s="27">
        <f t="shared" si="47"/>
        <v>0.9789450104</v>
      </c>
      <c r="CB86" s="29">
        <f t="shared" si="48"/>
        <v>0.00946042247</v>
      </c>
      <c r="CC86" s="15"/>
      <c r="CD86" s="15"/>
    </row>
    <row r="87">
      <c r="H87" s="29">
        <f t="shared" si="7"/>
        <v>0</v>
      </c>
      <c r="J87" s="2">
        <v>49.0</v>
      </c>
      <c r="K87" s="4">
        <f t="shared" si="8"/>
        <v>147</v>
      </c>
      <c r="L87" s="4">
        <f t="shared" si="9"/>
        <v>-1.32</v>
      </c>
      <c r="M87" s="2">
        <v>150.0</v>
      </c>
      <c r="N87" s="2">
        <v>154.0</v>
      </c>
      <c r="O87" s="4">
        <f t="shared" si="10"/>
        <v>4</v>
      </c>
      <c r="P87" s="13">
        <f t="shared" si="11"/>
        <v>0.9810229432</v>
      </c>
      <c r="Q87" s="29">
        <f t="shared" si="12"/>
        <v>0</v>
      </c>
      <c r="S87" s="2">
        <v>49.0</v>
      </c>
      <c r="T87" s="4">
        <f t="shared" si="13"/>
        <v>147</v>
      </c>
      <c r="U87" s="4">
        <f t="shared" si="14"/>
        <v>-1.32</v>
      </c>
      <c r="V87" s="4">
        <f t="shared" si="106"/>
        <v>149.8125</v>
      </c>
      <c r="W87" s="4">
        <f t="shared" si="107"/>
        <v>154.1875</v>
      </c>
      <c r="X87" s="4">
        <f t="shared" si="16"/>
        <v>4.375</v>
      </c>
      <c r="Y87" s="13">
        <f t="shared" si="80"/>
        <v>1.025978352</v>
      </c>
      <c r="Z87" s="29">
        <f t="shared" si="18"/>
        <v>0</v>
      </c>
      <c r="AB87" s="2">
        <v>49.0</v>
      </c>
      <c r="AC87" s="4">
        <f t="shared" si="19"/>
        <v>147</v>
      </c>
      <c r="AD87" s="4">
        <f t="shared" si="20"/>
        <v>-1.14</v>
      </c>
      <c r="AE87" s="4">
        <f t="shared" si="120"/>
        <v>149.78125</v>
      </c>
      <c r="AF87" s="4">
        <f t="shared" si="121"/>
        <v>154.21875</v>
      </c>
      <c r="AG87" s="4">
        <f t="shared" si="21"/>
        <v>4.4375</v>
      </c>
      <c r="AH87" s="13">
        <f t="shared" si="22"/>
        <v>0.993031274</v>
      </c>
      <c r="AI87" s="29">
        <f t="shared" si="23"/>
        <v>0</v>
      </c>
      <c r="AK87" s="2">
        <v>49.0</v>
      </c>
      <c r="AL87" s="4">
        <f t="shared" si="24"/>
        <v>147</v>
      </c>
      <c r="AM87" s="4">
        <f t="shared" si="25"/>
        <v>-1.14</v>
      </c>
      <c r="AN87" s="4">
        <f t="shared" si="112"/>
        <v>149.8125</v>
      </c>
      <c r="AO87" s="4">
        <f t="shared" si="113"/>
        <v>154.1875</v>
      </c>
      <c r="AP87" s="4">
        <f t="shared" si="26"/>
        <v>4.375</v>
      </c>
      <c r="AQ87" s="13">
        <f t="shared" si="27"/>
        <v>0.9860132972</v>
      </c>
      <c r="AR87" s="29">
        <f t="shared" si="28"/>
        <v>0</v>
      </c>
      <c r="AT87" s="2">
        <v>49.0</v>
      </c>
      <c r="AU87" s="4">
        <f t="shared" si="29"/>
        <v>147</v>
      </c>
      <c r="AV87" s="4">
        <f t="shared" si="30"/>
        <v>-1.14</v>
      </c>
      <c r="AW87" s="4">
        <f t="shared" si="118"/>
        <v>149.8125</v>
      </c>
      <c r="AX87" s="4">
        <f t="shared" si="114"/>
        <v>154.1875</v>
      </c>
      <c r="AY87" s="4">
        <f t="shared" si="31"/>
        <v>4.375</v>
      </c>
      <c r="AZ87" s="13">
        <f t="shared" si="32"/>
        <v>0.9860132972</v>
      </c>
      <c r="BA87" s="29">
        <f t="shared" si="33"/>
        <v>0</v>
      </c>
      <c r="BC87" s="2">
        <v>49.0</v>
      </c>
      <c r="BD87" s="4">
        <f t="shared" si="34"/>
        <v>147</v>
      </c>
      <c r="BE87" s="4">
        <f t="shared" si="35"/>
        <v>-1.14</v>
      </c>
      <c r="BF87" s="4">
        <f t="shared" si="115"/>
        <v>149.8125</v>
      </c>
      <c r="BG87" s="4">
        <f t="shared" si="116"/>
        <v>154.1875</v>
      </c>
      <c r="BH87" s="4">
        <f t="shared" si="36"/>
        <v>4.375</v>
      </c>
      <c r="BI87" s="13">
        <f t="shared" si="37"/>
        <v>0.9860132972</v>
      </c>
      <c r="BJ87" s="29">
        <f t="shared" si="38"/>
        <v>0</v>
      </c>
      <c r="BL87" s="29">
        <v>49.0</v>
      </c>
      <c r="BM87" s="4">
        <f t="shared" si="39"/>
        <v>147</v>
      </c>
      <c r="BN87" s="4">
        <f t="shared" si="40"/>
        <v>-1.14</v>
      </c>
      <c r="BO87" s="15">
        <f t="shared" ref="BO87:BO98" si="125">149+13/16</f>
        <v>149.8125</v>
      </c>
      <c r="BP87" s="15">
        <f t="shared" si="122"/>
        <v>154.1875</v>
      </c>
      <c r="BQ87" s="29">
        <f t="shared" si="41"/>
        <v>4.375</v>
      </c>
      <c r="BR87" s="27">
        <f t="shared" si="42"/>
        <v>0.9860132972</v>
      </c>
      <c r="BS87" s="29">
        <f t="shared" si="43"/>
        <v>0</v>
      </c>
      <c r="BT87" s="15"/>
      <c r="BU87" s="19">
        <v>49.0</v>
      </c>
      <c r="BV87" s="4">
        <f t="shared" si="44"/>
        <v>147</v>
      </c>
      <c r="BW87" s="4">
        <f t="shared" si="45"/>
        <v>-1.14</v>
      </c>
      <c r="BX87" s="15">
        <f t="shared" si="123"/>
        <v>149.84375</v>
      </c>
      <c r="BY87" s="15">
        <f t="shared" si="124"/>
        <v>154.15625</v>
      </c>
      <c r="BZ87" s="29">
        <f t="shared" si="46"/>
        <v>4.3125</v>
      </c>
      <c r="CA87" s="27">
        <f t="shared" si="47"/>
        <v>0.9789450104</v>
      </c>
      <c r="CB87" s="29">
        <f t="shared" si="48"/>
        <v>0.00862516529</v>
      </c>
      <c r="CC87" s="15"/>
      <c r="CD87" s="15"/>
    </row>
    <row r="88">
      <c r="H88" s="29">
        <f t="shared" si="7"/>
        <v>0</v>
      </c>
      <c r="J88" s="2">
        <v>50.0</v>
      </c>
      <c r="K88" s="4">
        <f t="shared" si="8"/>
        <v>150</v>
      </c>
      <c r="L88" s="4">
        <f t="shared" si="9"/>
        <v>-1.38</v>
      </c>
      <c r="M88" s="2">
        <v>150.0</v>
      </c>
      <c r="N88" s="2">
        <v>154.0</v>
      </c>
      <c r="O88" s="4">
        <f t="shared" si="10"/>
        <v>4</v>
      </c>
      <c r="P88" s="13">
        <f t="shared" si="11"/>
        <v>0.9810229432</v>
      </c>
      <c r="Q88" s="29">
        <f t="shared" si="12"/>
        <v>0</v>
      </c>
      <c r="S88" s="2">
        <v>50.0</v>
      </c>
      <c r="T88" s="4">
        <f t="shared" si="13"/>
        <v>150</v>
      </c>
      <c r="U88" s="4">
        <f t="shared" si="14"/>
        <v>-1.38</v>
      </c>
      <c r="V88" s="4">
        <f t="shared" si="106"/>
        <v>149.8125</v>
      </c>
      <c r="W88" s="4">
        <f t="shared" si="107"/>
        <v>154.1875</v>
      </c>
      <c r="X88" s="4">
        <f t="shared" si="16"/>
        <v>4.375</v>
      </c>
      <c r="Y88" s="13">
        <f t="shared" si="80"/>
        <v>1.025978352</v>
      </c>
      <c r="Z88" s="29">
        <f t="shared" si="18"/>
        <v>0</v>
      </c>
      <c r="AB88" s="2">
        <v>50.0</v>
      </c>
      <c r="AC88" s="4">
        <f t="shared" si="19"/>
        <v>150</v>
      </c>
      <c r="AD88" s="4">
        <f t="shared" si="20"/>
        <v>-1.2</v>
      </c>
      <c r="AE88" s="4">
        <f t="shared" si="120"/>
        <v>149.78125</v>
      </c>
      <c r="AF88" s="4">
        <f t="shared" si="121"/>
        <v>154.21875</v>
      </c>
      <c r="AG88" s="4">
        <f t="shared" si="21"/>
        <v>4.4375</v>
      </c>
      <c r="AH88" s="13">
        <f t="shared" si="22"/>
        <v>0.993031274</v>
      </c>
      <c r="AI88" s="29">
        <f t="shared" si="23"/>
        <v>0</v>
      </c>
      <c r="AK88" s="2">
        <v>50.0</v>
      </c>
      <c r="AL88" s="4">
        <f t="shared" si="24"/>
        <v>150</v>
      </c>
      <c r="AM88" s="4">
        <f t="shared" si="25"/>
        <v>-1.2</v>
      </c>
      <c r="AN88" s="4">
        <f t="shared" si="112"/>
        <v>149.8125</v>
      </c>
      <c r="AO88" s="4">
        <f t="shared" si="113"/>
        <v>154.1875</v>
      </c>
      <c r="AP88" s="4">
        <f t="shared" si="26"/>
        <v>4.375</v>
      </c>
      <c r="AQ88" s="13">
        <f t="shared" si="27"/>
        <v>0.9860132972</v>
      </c>
      <c r="AR88" s="29">
        <f t="shared" si="28"/>
        <v>0</v>
      </c>
      <c r="AT88" s="2">
        <v>50.0</v>
      </c>
      <c r="AU88" s="4">
        <f t="shared" si="29"/>
        <v>150</v>
      </c>
      <c r="AV88" s="4">
        <f t="shared" si="30"/>
        <v>-1.2</v>
      </c>
      <c r="AW88" s="4">
        <f t="shared" si="118"/>
        <v>149.8125</v>
      </c>
      <c r="AX88" s="4">
        <f t="shared" ref="AX88:AX98" si="126">154.25-1/32</f>
        <v>154.21875</v>
      </c>
      <c r="AY88" s="4">
        <f t="shared" si="31"/>
        <v>4.40625</v>
      </c>
      <c r="AZ88" s="13">
        <f t="shared" si="32"/>
        <v>0.9895285073</v>
      </c>
      <c r="BA88" s="29">
        <f t="shared" si="33"/>
        <v>0</v>
      </c>
      <c r="BC88" s="2">
        <v>50.0</v>
      </c>
      <c r="BD88" s="4">
        <f t="shared" si="34"/>
        <v>150</v>
      </c>
      <c r="BE88" s="4">
        <f t="shared" si="35"/>
        <v>-1.2</v>
      </c>
      <c r="BF88" s="4">
        <f t="shared" si="115"/>
        <v>149.8125</v>
      </c>
      <c r="BG88" s="4">
        <f t="shared" si="116"/>
        <v>154.1875</v>
      </c>
      <c r="BH88" s="4">
        <f t="shared" si="36"/>
        <v>4.375</v>
      </c>
      <c r="BI88" s="13">
        <f t="shared" si="37"/>
        <v>0.9860132972</v>
      </c>
      <c r="BJ88" s="29">
        <f t="shared" si="38"/>
        <v>0</v>
      </c>
      <c r="BL88" s="29">
        <v>50.0</v>
      </c>
      <c r="BM88" s="4">
        <f t="shared" si="39"/>
        <v>150</v>
      </c>
      <c r="BN88" s="4">
        <f t="shared" si="40"/>
        <v>-1.2</v>
      </c>
      <c r="BO88" s="15">
        <f t="shared" si="125"/>
        <v>149.8125</v>
      </c>
      <c r="BP88" s="15">
        <f t="shared" si="122"/>
        <v>154.1875</v>
      </c>
      <c r="BQ88" s="29">
        <f t="shared" si="41"/>
        <v>4.375</v>
      </c>
      <c r="BR88" s="27">
        <f t="shared" si="42"/>
        <v>0.9860132972</v>
      </c>
      <c r="BS88" s="29">
        <f t="shared" si="43"/>
        <v>0</v>
      </c>
      <c r="BT88" s="15"/>
      <c r="BU88" s="19">
        <v>50.0</v>
      </c>
      <c r="BV88" s="4">
        <f t="shared" si="44"/>
        <v>150</v>
      </c>
      <c r="BW88" s="4">
        <f t="shared" si="45"/>
        <v>-1.2</v>
      </c>
      <c r="BX88" s="15">
        <f t="shared" si="123"/>
        <v>149.84375</v>
      </c>
      <c r="BY88" s="15">
        <f t="shared" ref="BY88:BY93" si="127">154+3/16</f>
        <v>154.1875</v>
      </c>
      <c r="BZ88" s="29">
        <f t="shared" si="46"/>
        <v>4.34375</v>
      </c>
      <c r="CA88" s="27">
        <f t="shared" si="47"/>
        <v>0.9824855102</v>
      </c>
      <c r="CB88" s="29">
        <f t="shared" si="48"/>
        <v>0</v>
      </c>
      <c r="CC88" s="15"/>
      <c r="CD88" s="15"/>
    </row>
    <row r="89">
      <c r="H89" s="29">
        <f t="shared" si="7"/>
        <v>0</v>
      </c>
      <c r="J89" s="2">
        <v>51.0</v>
      </c>
      <c r="K89" s="4">
        <f t="shared" si="8"/>
        <v>153</v>
      </c>
      <c r="L89" s="4">
        <f t="shared" si="9"/>
        <v>-1.44</v>
      </c>
      <c r="M89" s="2">
        <v>150.0</v>
      </c>
      <c r="N89" s="2">
        <v>154.0</v>
      </c>
      <c r="O89" s="4">
        <f t="shared" si="10"/>
        <v>4</v>
      </c>
      <c r="P89" s="13">
        <f t="shared" si="11"/>
        <v>0.9810229432</v>
      </c>
      <c r="Q89" s="29">
        <f t="shared" si="12"/>
        <v>0</v>
      </c>
      <c r="S89" s="2">
        <v>51.0</v>
      </c>
      <c r="T89" s="4">
        <f t="shared" si="13"/>
        <v>153</v>
      </c>
      <c r="U89" s="4">
        <f t="shared" si="14"/>
        <v>-1.44</v>
      </c>
      <c r="V89" s="4">
        <f t="shared" si="106"/>
        <v>149.8125</v>
      </c>
      <c r="W89" s="4">
        <f t="shared" si="107"/>
        <v>154.1875</v>
      </c>
      <c r="X89" s="4">
        <f t="shared" si="16"/>
        <v>4.375</v>
      </c>
      <c r="Y89" s="13">
        <f t="shared" si="80"/>
        <v>1.025978352</v>
      </c>
      <c r="Z89" s="29">
        <f t="shared" si="18"/>
        <v>0</v>
      </c>
      <c r="AB89" s="2">
        <v>51.0</v>
      </c>
      <c r="AC89" s="4">
        <f t="shared" si="19"/>
        <v>153</v>
      </c>
      <c r="AD89" s="4">
        <f t="shared" si="20"/>
        <v>-1.26</v>
      </c>
      <c r="AE89" s="4">
        <f t="shared" si="120"/>
        <v>149.78125</v>
      </c>
      <c r="AF89" s="4">
        <f t="shared" si="121"/>
        <v>154.21875</v>
      </c>
      <c r="AG89" s="4">
        <f t="shared" si="21"/>
        <v>4.4375</v>
      </c>
      <c r="AH89" s="13">
        <f t="shared" si="22"/>
        <v>0.993031274</v>
      </c>
      <c r="AI89" s="29">
        <f t="shared" si="23"/>
        <v>0</v>
      </c>
      <c r="AK89" s="2">
        <v>51.0</v>
      </c>
      <c r="AL89" s="4">
        <f t="shared" si="24"/>
        <v>153</v>
      </c>
      <c r="AM89" s="4">
        <f t="shared" si="25"/>
        <v>-1.26</v>
      </c>
      <c r="AN89" s="4">
        <f t="shared" si="112"/>
        <v>149.8125</v>
      </c>
      <c r="AO89" s="4">
        <f t="shared" si="113"/>
        <v>154.1875</v>
      </c>
      <c r="AP89" s="4">
        <f t="shared" si="26"/>
        <v>4.375</v>
      </c>
      <c r="AQ89" s="13">
        <f t="shared" si="27"/>
        <v>0.9860132972</v>
      </c>
      <c r="AR89" s="29">
        <f t="shared" si="28"/>
        <v>0</v>
      </c>
      <c r="AT89" s="2">
        <v>51.0</v>
      </c>
      <c r="AU89" s="4">
        <f t="shared" si="29"/>
        <v>153</v>
      </c>
      <c r="AV89" s="4">
        <f t="shared" si="30"/>
        <v>-1.26</v>
      </c>
      <c r="AW89" s="4">
        <f t="shared" si="118"/>
        <v>149.8125</v>
      </c>
      <c r="AX89" s="4">
        <f t="shared" si="126"/>
        <v>154.21875</v>
      </c>
      <c r="AY89" s="4">
        <f t="shared" si="31"/>
        <v>4.40625</v>
      </c>
      <c r="AZ89" s="13">
        <f t="shared" si="32"/>
        <v>0.9895285073</v>
      </c>
      <c r="BA89" s="29">
        <f t="shared" si="33"/>
        <v>0</v>
      </c>
      <c r="BC89" s="2">
        <v>51.0</v>
      </c>
      <c r="BD89" s="4">
        <f t="shared" si="34"/>
        <v>153</v>
      </c>
      <c r="BE89" s="4">
        <f t="shared" si="35"/>
        <v>-1.26</v>
      </c>
      <c r="BF89" s="4">
        <f t="shared" ref="BF89:BF98" si="128">149.75+1/32</f>
        <v>149.78125</v>
      </c>
      <c r="BG89" s="4">
        <f t="shared" si="116"/>
        <v>154.1875</v>
      </c>
      <c r="BH89" s="4">
        <f t="shared" si="36"/>
        <v>4.40625</v>
      </c>
      <c r="BI89" s="13">
        <f t="shared" si="37"/>
        <v>0.9895285073</v>
      </c>
      <c r="BJ89" s="29">
        <f t="shared" si="38"/>
        <v>0</v>
      </c>
      <c r="BL89" s="29">
        <v>51.0</v>
      </c>
      <c r="BM89" s="4">
        <f t="shared" si="39"/>
        <v>153</v>
      </c>
      <c r="BN89" s="4">
        <f t="shared" si="40"/>
        <v>-1.26</v>
      </c>
      <c r="BO89" s="15">
        <f t="shared" si="125"/>
        <v>149.8125</v>
      </c>
      <c r="BP89" s="15">
        <f t="shared" ref="BP89:BP98" si="129">154.25-1/32</f>
        <v>154.21875</v>
      </c>
      <c r="BQ89" s="29">
        <f t="shared" si="41"/>
        <v>4.40625</v>
      </c>
      <c r="BR89" s="27">
        <f t="shared" si="42"/>
        <v>0.9895285073</v>
      </c>
      <c r="BS89" s="29">
        <f t="shared" si="43"/>
        <v>0</v>
      </c>
      <c r="BT89" s="15"/>
      <c r="BU89" s="19">
        <v>51.0</v>
      </c>
      <c r="BV89" s="4">
        <f t="shared" si="44"/>
        <v>153</v>
      </c>
      <c r="BW89" s="4">
        <f t="shared" si="45"/>
        <v>-1.26</v>
      </c>
      <c r="BX89" s="15">
        <f t="shared" ref="BX89:BX98" si="130">149+13/16</f>
        <v>149.8125</v>
      </c>
      <c r="BY89" s="15">
        <f t="shared" si="127"/>
        <v>154.1875</v>
      </c>
      <c r="BZ89" s="29">
        <f t="shared" si="46"/>
        <v>4.375</v>
      </c>
      <c r="CA89" s="27">
        <f t="shared" si="47"/>
        <v>0.9860132972</v>
      </c>
      <c r="CB89" s="29">
        <f t="shared" si="48"/>
        <v>0</v>
      </c>
      <c r="CC89" s="15"/>
      <c r="CD89" s="15"/>
    </row>
    <row r="90">
      <c r="H90" s="29">
        <f t="shared" si="7"/>
        <v>0</v>
      </c>
      <c r="J90" s="2">
        <v>52.0</v>
      </c>
      <c r="K90" s="4">
        <f t="shared" si="8"/>
        <v>156</v>
      </c>
      <c r="L90" s="4">
        <f t="shared" si="9"/>
        <v>-1.5</v>
      </c>
      <c r="M90" s="2">
        <v>150.0</v>
      </c>
      <c r="N90" s="2">
        <v>154.0</v>
      </c>
      <c r="O90" s="4">
        <f t="shared" si="10"/>
        <v>4</v>
      </c>
      <c r="P90" s="13">
        <f t="shared" si="11"/>
        <v>0.9810229432</v>
      </c>
      <c r="Q90" s="29">
        <f t="shared" si="12"/>
        <v>0</v>
      </c>
      <c r="S90" s="2">
        <v>52.0</v>
      </c>
      <c r="T90" s="4">
        <f t="shared" si="13"/>
        <v>156</v>
      </c>
      <c r="U90" s="4">
        <f t="shared" si="14"/>
        <v>-1.5</v>
      </c>
      <c r="V90" s="4">
        <f t="shared" si="106"/>
        <v>149.8125</v>
      </c>
      <c r="W90" s="4">
        <f t="shared" si="107"/>
        <v>154.1875</v>
      </c>
      <c r="X90" s="4">
        <f t="shared" si="16"/>
        <v>4.375</v>
      </c>
      <c r="Y90" s="13">
        <f t="shared" si="80"/>
        <v>1.025978352</v>
      </c>
      <c r="Z90" s="29">
        <f t="shared" si="18"/>
        <v>0</v>
      </c>
      <c r="AB90" s="2">
        <v>52.0</v>
      </c>
      <c r="AC90" s="4">
        <f t="shared" si="19"/>
        <v>156</v>
      </c>
      <c r="AD90" s="4">
        <f t="shared" si="20"/>
        <v>-1.32</v>
      </c>
      <c r="AE90" s="4">
        <f t="shared" si="120"/>
        <v>149.78125</v>
      </c>
      <c r="AF90" s="4">
        <f t="shared" si="121"/>
        <v>154.21875</v>
      </c>
      <c r="AG90" s="4">
        <f t="shared" si="21"/>
        <v>4.4375</v>
      </c>
      <c r="AH90" s="13">
        <f t="shared" si="22"/>
        <v>0.993031274</v>
      </c>
      <c r="AI90" s="29">
        <f t="shared" si="23"/>
        <v>0</v>
      </c>
      <c r="AK90" s="2">
        <v>52.0</v>
      </c>
      <c r="AL90" s="4">
        <f t="shared" si="24"/>
        <v>156</v>
      </c>
      <c r="AM90" s="4">
        <f t="shared" si="25"/>
        <v>-1.32</v>
      </c>
      <c r="AN90" s="4">
        <f t="shared" si="112"/>
        <v>149.8125</v>
      </c>
      <c r="AO90" s="4">
        <f t="shared" si="113"/>
        <v>154.1875</v>
      </c>
      <c r="AP90" s="4">
        <f t="shared" si="26"/>
        <v>4.375</v>
      </c>
      <c r="AQ90" s="13">
        <f t="shared" si="27"/>
        <v>0.9860132972</v>
      </c>
      <c r="AR90" s="29">
        <f t="shared" si="28"/>
        <v>0</v>
      </c>
      <c r="AT90" s="2">
        <v>52.0</v>
      </c>
      <c r="AU90" s="4">
        <f t="shared" si="29"/>
        <v>156</v>
      </c>
      <c r="AV90" s="4">
        <f t="shared" si="30"/>
        <v>-1.32</v>
      </c>
      <c r="AW90" s="4">
        <f t="shared" si="118"/>
        <v>149.8125</v>
      </c>
      <c r="AX90" s="4">
        <f t="shared" si="126"/>
        <v>154.21875</v>
      </c>
      <c r="AY90" s="4">
        <f t="shared" si="31"/>
        <v>4.40625</v>
      </c>
      <c r="AZ90" s="13">
        <f t="shared" si="32"/>
        <v>0.9895285073</v>
      </c>
      <c r="BA90" s="29">
        <f t="shared" si="33"/>
        <v>0</v>
      </c>
      <c r="BC90" s="2">
        <v>52.0</v>
      </c>
      <c r="BD90" s="4">
        <f t="shared" si="34"/>
        <v>156</v>
      </c>
      <c r="BE90" s="4">
        <f t="shared" si="35"/>
        <v>-1.32</v>
      </c>
      <c r="BF90" s="4">
        <f t="shared" si="128"/>
        <v>149.78125</v>
      </c>
      <c r="BG90" s="2">
        <f t="shared" ref="BG90:BG98" si="131">154.25-1/32</f>
        <v>154.21875</v>
      </c>
      <c r="BH90" s="4">
        <f t="shared" si="36"/>
        <v>4.4375</v>
      </c>
      <c r="BI90" s="13">
        <f t="shared" si="37"/>
        <v>0.993031274</v>
      </c>
      <c r="BJ90" s="29">
        <f t="shared" si="38"/>
        <v>0</v>
      </c>
      <c r="BL90" s="29">
        <v>52.0</v>
      </c>
      <c r="BM90" s="4">
        <f t="shared" si="39"/>
        <v>156</v>
      </c>
      <c r="BN90" s="4">
        <f t="shared" si="40"/>
        <v>-1.32</v>
      </c>
      <c r="BO90" s="15">
        <f t="shared" si="125"/>
        <v>149.8125</v>
      </c>
      <c r="BP90" s="15">
        <f t="shared" si="129"/>
        <v>154.21875</v>
      </c>
      <c r="BQ90" s="29">
        <f t="shared" si="41"/>
        <v>4.40625</v>
      </c>
      <c r="BR90" s="27">
        <f t="shared" si="42"/>
        <v>0.9895285073</v>
      </c>
      <c r="BS90" s="29">
        <f t="shared" si="43"/>
        <v>0</v>
      </c>
      <c r="BT90" s="15"/>
      <c r="BU90" s="19">
        <v>52.0</v>
      </c>
      <c r="BV90" s="4">
        <f t="shared" si="44"/>
        <v>156</v>
      </c>
      <c r="BW90" s="4">
        <f t="shared" si="45"/>
        <v>-1.32</v>
      </c>
      <c r="BX90" s="15">
        <f t="shared" si="130"/>
        <v>149.8125</v>
      </c>
      <c r="BY90" s="15">
        <f t="shared" si="127"/>
        <v>154.1875</v>
      </c>
      <c r="BZ90" s="29">
        <f t="shared" si="46"/>
        <v>4.375</v>
      </c>
      <c r="CA90" s="27">
        <f t="shared" si="47"/>
        <v>0.9860132972</v>
      </c>
      <c r="CB90" s="29">
        <f t="shared" si="48"/>
        <v>0</v>
      </c>
      <c r="CC90" s="15"/>
      <c r="CD90" s="15"/>
    </row>
    <row r="91">
      <c r="H91" s="29">
        <f t="shared" si="7"/>
        <v>0</v>
      </c>
      <c r="J91" s="2">
        <v>53.0</v>
      </c>
      <c r="K91" s="4">
        <f t="shared" si="8"/>
        <v>159</v>
      </c>
      <c r="L91" s="4">
        <f t="shared" si="9"/>
        <v>-1.56</v>
      </c>
      <c r="M91" s="2">
        <v>150.0</v>
      </c>
      <c r="N91" s="2">
        <v>154.0</v>
      </c>
      <c r="O91" s="4">
        <f t="shared" si="10"/>
        <v>4</v>
      </c>
      <c r="P91" s="13">
        <f t="shared" si="11"/>
        <v>0.9810229432</v>
      </c>
      <c r="Q91" s="29">
        <f t="shared" si="12"/>
        <v>0</v>
      </c>
      <c r="S91" s="2">
        <v>53.0</v>
      </c>
      <c r="T91" s="4">
        <f t="shared" si="13"/>
        <v>159</v>
      </c>
      <c r="U91" s="4">
        <f t="shared" si="14"/>
        <v>-1.56</v>
      </c>
      <c r="V91" s="4">
        <f t="shared" si="106"/>
        <v>149.8125</v>
      </c>
      <c r="W91" s="4">
        <f t="shared" si="107"/>
        <v>154.1875</v>
      </c>
      <c r="X91" s="4">
        <f t="shared" si="16"/>
        <v>4.375</v>
      </c>
      <c r="Y91" s="13">
        <f t="shared" si="80"/>
        <v>1.025978352</v>
      </c>
      <c r="Z91" s="29">
        <f t="shared" si="18"/>
        <v>0</v>
      </c>
      <c r="AB91" s="2">
        <v>53.0</v>
      </c>
      <c r="AC91" s="4">
        <f t="shared" si="19"/>
        <v>159</v>
      </c>
      <c r="AD91" s="4">
        <f t="shared" si="20"/>
        <v>-1.38</v>
      </c>
      <c r="AE91" s="4">
        <f t="shared" si="120"/>
        <v>149.78125</v>
      </c>
      <c r="AF91" s="4">
        <f t="shared" si="121"/>
        <v>154.21875</v>
      </c>
      <c r="AG91" s="4">
        <f t="shared" si="21"/>
        <v>4.4375</v>
      </c>
      <c r="AH91" s="13">
        <f t="shared" si="22"/>
        <v>0.993031274</v>
      </c>
      <c r="AI91" s="29">
        <f t="shared" si="23"/>
        <v>0</v>
      </c>
      <c r="AK91" s="2">
        <v>53.0</v>
      </c>
      <c r="AL91" s="4">
        <f t="shared" si="24"/>
        <v>159</v>
      </c>
      <c r="AM91" s="4">
        <f t="shared" si="25"/>
        <v>-1.38</v>
      </c>
      <c r="AN91" s="4">
        <f t="shared" si="112"/>
        <v>149.8125</v>
      </c>
      <c r="AO91" s="4">
        <f t="shared" si="113"/>
        <v>154.1875</v>
      </c>
      <c r="AP91" s="4">
        <f t="shared" si="26"/>
        <v>4.375</v>
      </c>
      <c r="AQ91" s="13">
        <f t="shared" si="27"/>
        <v>0.9860132972</v>
      </c>
      <c r="AR91" s="29">
        <f t="shared" si="28"/>
        <v>0</v>
      </c>
      <c r="AT91" s="2">
        <v>53.0</v>
      </c>
      <c r="AU91" s="4">
        <f t="shared" si="29"/>
        <v>159</v>
      </c>
      <c r="AV91" s="4">
        <f t="shared" si="30"/>
        <v>-1.38</v>
      </c>
      <c r="AW91" s="4">
        <f t="shared" si="118"/>
        <v>149.8125</v>
      </c>
      <c r="AX91" s="4">
        <f t="shared" si="126"/>
        <v>154.21875</v>
      </c>
      <c r="AY91" s="4">
        <f t="shared" si="31"/>
        <v>4.40625</v>
      </c>
      <c r="AZ91" s="13">
        <f t="shared" si="32"/>
        <v>0.9895285073</v>
      </c>
      <c r="BA91" s="29">
        <f t="shared" si="33"/>
        <v>0</v>
      </c>
      <c r="BC91" s="2">
        <v>53.0</v>
      </c>
      <c r="BD91" s="4">
        <f t="shared" si="34"/>
        <v>159</v>
      </c>
      <c r="BE91" s="4">
        <f t="shared" si="35"/>
        <v>-1.38</v>
      </c>
      <c r="BF91" s="4">
        <f t="shared" si="128"/>
        <v>149.78125</v>
      </c>
      <c r="BG91" s="2">
        <f t="shared" si="131"/>
        <v>154.21875</v>
      </c>
      <c r="BH91" s="4">
        <f t="shared" si="36"/>
        <v>4.4375</v>
      </c>
      <c r="BI91" s="13">
        <f t="shared" si="37"/>
        <v>0.993031274</v>
      </c>
      <c r="BJ91" s="29">
        <f t="shared" si="38"/>
        <v>0</v>
      </c>
      <c r="BL91" s="29">
        <v>53.0</v>
      </c>
      <c r="BM91" s="4">
        <f t="shared" si="39"/>
        <v>159</v>
      </c>
      <c r="BN91" s="4">
        <f t="shared" si="40"/>
        <v>-1.38</v>
      </c>
      <c r="BO91" s="15">
        <f t="shared" si="125"/>
        <v>149.8125</v>
      </c>
      <c r="BP91" s="15">
        <f t="shared" si="129"/>
        <v>154.21875</v>
      </c>
      <c r="BQ91" s="29">
        <f t="shared" si="41"/>
        <v>4.40625</v>
      </c>
      <c r="BR91" s="27">
        <f t="shared" si="42"/>
        <v>0.9895285073</v>
      </c>
      <c r="BS91" s="29">
        <f t="shared" si="43"/>
        <v>0</v>
      </c>
      <c r="BT91" s="15"/>
      <c r="BU91" s="19">
        <v>53.0</v>
      </c>
      <c r="BV91" s="4">
        <f t="shared" si="44"/>
        <v>159</v>
      </c>
      <c r="BW91" s="4">
        <f t="shared" si="45"/>
        <v>-1.38</v>
      </c>
      <c r="BX91" s="15">
        <f t="shared" si="130"/>
        <v>149.8125</v>
      </c>
      <c r="BY91" s="15">
        <f t="shared" si="127"/>
        <v>154.1875</v>
      </c>
      <c r="BZ91" s="29">
        <f t="shared" si="46"/>
        <v>4.375</v>
      </c>
      <c r="CA91" s="27">
        <f t="shared" si="47"/>
        <v>0.9860132972</v>
      </c>
      <c r="CB91" s="29">
        <f t="shared" si="48"/>
        <v>0</v>
      </c>
      <c r="CC91" s="15"/>
      <c r="CD91" s="15"/>
    </row>
    <row r="92">
      <c r="H92" s="29">
        <f t="shared" si="7"/>
        <v>0</v>
      </c>
      <c r="J92" s="2">
        <v>54.0</v>
      </c>
      <c r="K92" s="4">
        <f t="shared" si="8"/>
        <v>162</v>
      </c>
      <c r="L92" s="4">
        <f t="shared" si="9"/>
        <v>-1.62</v>
      </c>
      <c r="M92" s="4">
        <f t="shared" ref="M92:M100" si="132">150-1/32</f>
        <v>149.96875</v>
      </c>
      <c r="N92" s="4">
        <f t="shared" ref="N92:N100" si="133">154+1/32</f>
        <v>154.03125</v>
      </c>
      <c r="O92" s="4">
        <f t="shared" si="10"/>
        <v>4.0625</v>
      </c>
      <c r="P92" s="13">
        <f t="shared" si="11"/>
        <v>0.9886574781</v>
      </c>
      <c r="Q92" s="29">
        <f t="shared" si="12"/>
        <v>0</v>
      </c>
      <c r="S92" s="2">
        <v>54.0</v>
      </c>
      <c r="T92" s="4">
        <f t="shared" si="13"/>
        <v>162</v>
      </c>
      <c r="U92" s="4">
        <f t="shared" si="14"/>
        <v>-1.62</v>
      </c>
      <c r="V92" s="4">
        <f t="shared" si="106"/>
        <v>149.8125</v>
      </c>
      <c r="W92" s="4">
        <f t="shared" si="107"/>
        <v>154.1875</v>
      </c>
      <c r="X92" s="4">
        <f t="shared" si="16"/>
        <v>4.375</v>
      </c>
      <c r="Y92" s="13">
        <f t="shared" si="80"/>
        <v>1.025978352</v>
      </c>
      <c r="Z92" s="29">
        <f t="shared" si="18"/>
        <v>0</v>
      </c>
      <c r="AB92" s="2">
        <v>54.0</v>
      </c>
      <c r="AC92" s="4">
        <f t="shared" si="19"/>
        <v>162</v>
      </c>
      <c r="AD92" s="4">
        <f t="shared" si="20"/>
        <v>-1.44</v>
      </c>
      <c r="AE92" s="4">
        <f t="shared" si="120"/>
        <v>149.78125</v>
      </c>
      <c r="AF92" s="4">
        <f t="shared" si="121"/>
        <v>154.21875</v>
      </c>
      <c r="AG92" s="4">
        <f t="shared" si="21"/>
        <v>4.4375</v>
      </c>
      <c r="AH92" s="13">
        <f t="shared" si="22"/>
        <v>0.993031274</v>
      </c>
      <c r="AI92" s="29">
        <f t="shared" si="23"/>
        <v>0</v>
      </c>
      <c r="AK92" s="2">
        <v>54.0</v>
      </c>
      <c r="AL92" s="4">
        <f t="shared" si="24"/>
        <v>162</v>
      </c>
      <c r="AM92" s="4">
        <f t="shared" si="25"/>
        <v>-1.44</v>
      </c>
      <c r="AN92" s="4">
        <f t="shared" si="112"/>
        <v>149.8125</v>
      </c>
      <c r="AO92" s="4">
        <f t="shared" si="113"/>
        <v>154.1875</v>
      </c>
      <c r="AP92" s="4">
        <f t="shared" si="26"/>
        <v>4.375</v>
      </c>
      <c r="AQ92" s="13">
        <f t="shared" si="27"/>
        <v>0.9860132972</v>
      </c>
      <c r="AR92" s="29">
        <f t="shared" si="28"/>
        <v>0</v>
      </c>
      <c r="AT92" s="2">
        <v>54.0</v>
      </c>
      <c r="AU92" s="4">
        <f t="shared" si="29"/>
        <v>162</v>
      </c>
      <c r="AV92" s="4">
        <f t="shared" si="30"/>
        <v>-1.44</v>
      </c>
      <c r="AW92" s="4">
        <f t="shared" si="118"/>
        <v>149.8125</v>
      </c>
      <c r="AX92" s="4">
        <f t="shared" si="126"/>
        <v>154.21875</v>
      </c>
      <c r="AY92" s="4">
        <f t="shared" si="31"/>
        <v>4.40625</v>
      </c>
      <c r="AZ92" s="13">
        <f t="shared" si="32"/>
        <v>0.9895285073</v>
      </c>
      <c r="BA92" s="29">
        <f t="shared" si="33"/>
        <v>0</v>
      </c>
      <c r="BC92" s="2">
        <v>54.0</v>
      </c>
      <c r="BD92" s="4">
        <f t="shared" si="34"/>
        <v>162</v>
      </c>
      <c r="BE92" s="4">
        <f t="shared" si="35"/>
        <v>-1.44</v>
      </c>
      <c r="BF92" s="4">
        <f t="shared" si="128"/>
        <v>149.78125</v>
      </c>
      <c r="BG92" s="2">
        <f t="shared" si="131"/>
        <v>154.21875</v>
      </c>
      <c r="BH92" s="4">
        <f t="shared" si="36"/>
        <v>4.4375</v>
      </c>
      <c r="BI92" s="13">
        <f t="shared" si="37"/>
        <v>0.993031274</v>
      </c>
      <c r="BJ92" s="29">
        <f t="shared" si="38"/>
        <v>0</v>
      </c>
      <c r="BL92" s="29">
        <v>54.0</v>
      </c>
      <c r="BM92" s="4">
        <f t="shared" si="39"/>
        <v>162</v>
      </c>
      <c r="BN92" s="4">
        <f t="shared" si="40"/>
        <v>-1.44</v>
      </c>
      <c r="BO92" s="15">
        <f t="shared" si="125"/>
        <v>149.8125</v>
      </c>
      <c r="BP92" s="15">
        <f t="shared" si="129"/>
        <v>154.21875</v>
      </c>
      <c r="BQ92" s="29">
        <f t="shared" si="41"/>
        <v>4.40625</v>
      </c>
      <c r="BR92" s="27">
        <f t="shared" si="42"/>
        <v>0.9895285073</v>
      </c>
      <c r="BS92" s="29">
        <f t="shared" si="43"/>
        <v>0</v>
      </c>
      <c r="BT92" s="15"/>
      <c r="BU92" s="19">
        <v>54.0</v>
      </c>
      <c r="BV92" s="4">
        <f t="shared" si="44"/>
        <v>162</v>
      </c>
      <c r="BW92" s="4">
        <f t="shared" si="45"/>
        <v>-1.44</v>
      </c>
      <c r="BX92" s="15">
        <f t="shared" si="130"/>
        <v>149.8125</v>
      </c>
      <c r="BY92" s="15">
        <f t="shared" si="127"/>
        <v>154.1875</v>
      </c>
      <c r="BZ92" s="29">
        <f t="shared" si="46"/>
        <v>4.375</v>
      </c>
      <c r="CA92" s="27">
        <f t="shared" si="47"/>
        <v>0.9860132972</v>
      </c>
      <c r="CB92" s="29">
        <f t="shared" si="48"/>
        <v>0</v>
      </c>
      <c r="CC92" s="15"/>
      <c r="CD92" s="15"/>
    </row>
    <row r="93">
      <c r="H93" s="29">
        <f t="shared" si="7"/>
        <v>0</v>
      </c>
      <c r="J93" s="2">
        <v>55.0</v>
      </c>
      <c r="K93" s="4">
        <f t="shared" si="8"/>
        <v>165</v>
      </c>
      <c r="L93" s="4">
        <f t="shared" si="9"/>
        <v>-1.68</v>
      </c>
      <c r="M93" s="4">
        <f t="shared" si="132"/>
        <v>149.96875</v>
      </c>
      <c r="N93" s="4">
        <f t="shared" si="133"/>
        <v>154.03125</v>
      </c>
      <c r="O93" s="4">
        <f t="shared" si="10"/>
        <v>4.0625</v>
      </c>
      <c r="P93" s="13">
        <f t="shared" si="11"/>
        <v>0.9886574781</v>
      </c>
      <c r="Q93" s="29">
        <f t="shared" si="12"/>
        <v>0</v>
      </c>
      <c r="S93" s="2">
        <v>55.0</v>
      </c>
      <c r="T93" s="4">
        <f t="shared" si="13"/>
        <v>165</v>
      </c>
      <c r="U93" s="4">
        <f t="shared" si="14"/>
        <v>-1.68</v>
      </c>
      <c r="X93" s="4">
        <f t="shared" si="16"/>
        <v>0</v>
      </c>
      <c r="Y93" s="13"/>
      <c r="Z93" s="29" t="str">
        <f t="shared" si="18"/>
        <v/>
      </c>
      <c r="AB93" s="2">
        <v>55.0</v>
      </c>
      <c r="AC93" s="4">
        <f t="shared" si="19"/>
        <v>165</v>
      </c>
      <c r="AD93" s="4">
        <f t="shared" si="20"/>
        <v>-1.5</v>
      </c>
      <c r="AE93" s="4">
        <f t="shared" si="120"/>
        <v>149.78125</v>
      </c>
      <c r="AF93" s="4">
        <f t="shared" si="121"/>
        <v>154.21875</v>
      </c>
      <c r="AG93" s="4">
        <f t="shared" si="21"/>
        <v>4.4375</v>
      </c>
      <c r="AH93" s="13">
        <f t="shared" si="22"/>
        <v>0.993031274</v>
      </c>
      <c r="AI93" s="29">
        <f t="shared" si="23"/>
        <v>0</v>
      </c>
      <c r="AK93" s="2">
        <v>55.0</v>
      </c>
      <c r="AL93" s="4">
        <f t="shared" si="24"/>
        <v>165</v>
      </c>
      <c r="AM93" s="4">
        <f t="shared" si="25"/>
        <v>-1.5</v>
      </c>
      <c r="AN93" s="4">
        <f t="shared" si="112"/>
        <v>149.8125</v>
      </c>
      <c r="AO93" s="4">
        <f t="shared" si="113"/>
        <v>154.1875</v>
      </c>
      <c r="AP93" s="4">
        <f t="shared" si="26"/>
        <v>4.375</v>
      </c>
      <c r="AQ93" s="13">
        <f t="shared" si="27"/>
        <v>0.9860132972</v>
      </c>
      <c r="AR93" s="29">
        <f t="shared" si="28"/>
        <v>0</v>
      </c>
      <c r="AT93" s="2">
        <v>55.0</v>
      </c>
      <c r="AU93" s="4">
        <f t="shared" si="29"/>
        <v>165</v>
      </c>
      <c r="AV93" s="4">
        <f t="shared" si="30"/>
        <v>-1.5</v>
      </c>
      <c r="AW93" s="4">
        <f t="shared" ref="AW93:AW98" si="134">149.75+1/32</f>
        <v>149.78125</v>
      </c>
      <c r="AX93" s="4">
        <f t="shared" si="126"/>
        <v>154.21875</v>
      </c>
      <c r="AY93" s="4">
        <f t="shared" si="31"/>
        <v>4.4375</v>
      </c>
      <c r="AZ93" s="13">
        <f t="shared" si="32"/>
        <v>0.993031274</v>
      </c>
      <c r="BA93" s="29">
        <f t="shared" si="33"/>
        <v>0</v>
      </c>
      <c r="BC93" s="2">
        <v>55.0</v>
      </c>
      <c r="BD93" s="4">
        <f t="shared" si="34"/>
        <v>165</v>
      </c>
      <c r="BE93" s="4">
        <f t="shared" si="35"/>
        <v>-1.5</v>
      </c>
      <c r="BF93" s="4">
        <f t="shared" si="128"/>
        <v>149.78125</v>
      </c>
      <c r="BG93" s="2">
        <f t="shared" si="131"/>
        <v>154.21875</v>
      </c>
      <c r="BH93" s="4">
        <f t="shared" si="36"/>
        <v>4.4375</v>
      </c>
      <c r="BI93" s="13">
        <f t="shared" si="37"/>
        <v>0.993031274</v>
      </c>
      <c r="BJ93" s="29">
        <f t="shared" si="38"/>
        <v>0</v>
      </c>
      <c r="BL93" s="29">
        <v>55.0</v>
      </c>
      <c r="BM93" s="4">
        <f t="shared" si="39"/>
        <v>165</v>
      </c>
      <c r="BN93" s="4">
        <f t="shared" si="40"/>
        <v>-1.5</v>
      </c>
      <c r="BO93" s="15">
        <f t="shared" si="125"/>
        <v>149.8125</v>
      </c>
      <c r="BP93" s="15">
        <f t="shared" si="129"/>
        <v>154.21875</v>
      </c>
      <c r="BQ93" s="29">
        <f t="shared" si="41"/>
        <v>4.40625</v>
      </c>
      <c r="BR93" s="27">
        <f t="shared" si="42"/>
        <v>0.9895285073</v>
      </c>
      <c r="BS93" s="29">
        <f t="shared" si="43"/>
        <v>0</v>
      </c>
      <c r="BT93" s="15"/>
      <c r="BU93" s="19">
        <v>55.0</v>
      </c>
      <c r="BV93" s="4">
        <f t="shared" si="44"/>
        <v>165</v>
      </c>
      <c r="BW93" s="4">
        <f t="shared" si="45"/>
        <v>-1.5</v>
      </c>
      <c r="BX93" s="15">
        <f t="shared" si="130"/>
        <v>149.8125</v>
      </c>
      <c r="BY93" s="15">
        <f t="shared" si="127"/>
        <v>154.1875</v>
      </c>
      <c r="BZ93" s="29">
        <f t="shared" si="46"/>
        <v>4.375</v>
      </c>
      <c r="CA93" s="27">
        <f t="shared" si="47"/>
        <v>0.9860132972</v>
      </c>
      <c r="CB93" s="29">
        <f t="shared" si="48"/>
        <v>0</v>
      </c>
      <c r="CC93" s="15"/>
      <c r="CD93" s="15"/>
    </row>
    <row r="94">
      <c r="H94" s="29">
        <f t="shared" si="7"/>
        <v>0</v>
      </c>
      <c r="J94" s="2">
        <v>56.0</v>
      </c>
      <c r="K94" s="4">
        <f t="shared" si="8"/>
        <v>168</v>
      </c>
      <c r="L94" s="4">
        <f t="shared" si="9"/>
        <v>-1.74</v>
      </c>
      <c r="M94" s="4">
        <f t="shared" si="132"/>
        <v>149.96875</v>
      </c>
      <c r="N94" s="4">
        <f t="shared" si="133"/>
        <v>154.03125</v>
      </c>
      <c r="O94" s="4">
        <f t="shared" si="10"/>
        <v>4.0625</v>
      </c>
      <c r="P94" s="13">
        <f t="shared" si="11"/>
        <v>0.9886574781</v>
      </c>
      <c r="Q94" s="29">
        <f t="shared" si="12"/>
        <v>0</v>
      </c>
      <c r="S94" s="2">
        <v>56.0</v>
      </c>
      <c r="T94" s="4">
        <f t="shared" si="13"/>
        <v>168</v>
      </c>
      <c r="U94" s="4">
        <f t="shared" si="14"/>
        <v>-1.74</v>
      </c>
      <c r="X94" s="4">
        <f t="shared" si="16"/>
        <v>0</v>
      </c>
      <c r="Y94" s="13"/>
      <c r="Z94" s="29" t="str">
        <f t="shared" si="18"/>
        <v/>
      </c>
      <c r="AB94" s="2">
        <v>56.0</v>
      </c>
      <c r="AC94" s="4">
        <f t="shared" si="19"/>
        <v>168</v>
      </c>
      <c r="AD94" s="4">
        <f t="shared" si="20"/>
        <v>-1.56</v>
      </c>
      <c r="AE94" s="4">
        <f t="shared" si="120"/>
        <v>149.78125</v>
      </c>
      <c r="AF94" s="4">
        <f t="shared" si="121"/>
        <v>154.21875</v>
      </c>
      <c r="AG94" s="4">
        <f t="shared" si="21"/>
        <v>4.4375</v>
      </c>
      <c r="AH94" s="13">
        <f t="shared" si="22"/>
        <v>0.993031274</v>
      </c>
      <c r="AI94" s="29">
        <f t="shared" si="23"/>
        <v>0</v>
      </c>
      <c r="AK94" s="2">
        <v>56.0</v>
      </c>
      <c r="AL94" s="4">
        <f t="shared" si="24"/>
        <v>168</v>
      </c>
      <c r="AM94" s="4">
        <f t="shared" si="25"/>
        <v>-1.56</v>
      </c>
      <c r="AN94" s="4">
        <f t="shared" ref="AN94:AN98" si="135">149.75+1/32</f>
        <v>149.78125</v>
      </c>
      <c r="AO94" s="2">
        <f t="shared" ref="AO94:AO98" si="136">154.25-1/32</f>
        <v>154.21875</v>
      </c>
      <c r="AP94" s="4">
        <f t="shared" si="26"/>
        <v>4.4375</v>
      </c>
      <c r="AQ94" s="13">
        <f t="shared" si="27"/>
        <v>0.993031274</v>
      </c>
      <c r="AR94" s="29">
        <f t="shared" si="28"/>
        <v>0</v>
      </c>
      <c r="AT94" s="2">
        <v>56.0</v>
      </c>
      <c r="AU94" s="4">
        <f t="shared" si="29"/>
        <v>168</v>
      </c>
      <c r="AV94" s="4">
        <f t="shared" si="30"/>
        <v>-1.56</v>
      </c>
      <c r="AW94" s="4">
        <f t="shared" si="134"/>
        <v>149.78125</v>
      </c>
      <c r="AX94" s="4">
        <f t="shared" si="126"/>
        <v>154.21875</v>
      </c>
      <c r="AY94" s="4">
        <f t="shared" si="31"/>
        <v>4.4375</v>
      </c>
      <c r="AZ94" s="13">
        <f t="shared" si="32"/>
        <v>0.993031274</v>
      </c>
      <c r="BA94" s="29">
        <f t="shared" si="33"/>
        <v>0</v>
      </c>
      <c r="BC94" s="2">
        <v>56.0</v>
      </c>
      <c r="BD94" s="4">
        <f t="shared" si="34"/>
        <v>168</v>
      </c>
      <c r="BE94" s="4">
        <f t="shared" si="35"/>
        <v>-1.56</v>
      </c>
      <c r="BF94" s="4">
        <f t="shared" si="128"/>
        <v>149.78125</v>
      </c>
      <c r="BG94" s="2">
        <f t="shared" si="131"/>
        <v>154.21875</v>
      </c>
      <c r="BH94" s="4">
        <f t="shared" si="36"/>
        <v>4.4375</v>
      </c>
      <c r="BI94" s="13">
        <f t="shared" si="37"/>
        <v>0.993031274</v>
      </c>
      <c r="BJ94" s="29">
        <f t="shared" si="38"/>
        <v>0</v>
      </c>
      <c r="BL94" s="29">
        <v>56.0</v>
      </c>
      <c r="BM94" s="4">
        <f t="shared" si="39"/>
        <v>168</v>
      </c>
      <c r="BN94" s="4">
        <f t="shared" si="40"/>
        <v>-1.56</v>
      </c>
      <c r="BO94" s="15">
        <f t="shared" si="125"/>
        <v>149.8125</v>
      </c>
      <c r="BP94" s="15">
        <f t="shared" si="129"/>
        <v>154.21875</v>
      </c>
      <c r="BQ94" s="29">
        <f t="shared" si="41"/>
        <v>4.40625</v>
      </c>
      <c r="BR94" s="27">
        <f t="shared" si="42"/>
        <v>0.9895285073</v>
      </c>
      <c r="BS94" s="29">
        <f t="shared" si="43"/>
        <v>0</v>
      </c>
      <c r="BT94" s="15"/>
      <c r="BU94" s="19">
        <v>56.0</v>
      </c>
      <c r="BV94" s="4">
        <f t="shared" si="44"/>
        <v>168</v>
      </c>
      <c r="BW94" s="4">
        <f t="shared" si="45"/>
        <v>-1.56</v>
      </c>
      <c r="BX94" s="15">
        <f t="shared" si="130"/>
        <v>149.8125</v>
      </c>
      <c r="BY94" s="15">
        <f t="shared" ref="BY94:BY98" si="137">154.25-1/32</f>
        <v>154.21875</v>
      </c>
      <c r="BZ94" s="29">
        <f t="shared" si="46"/>
        <v>4.40625</v>
      </c>
      <c r="CA94" s="27">
        <f t="shared" si="47"/>
        <v>0.9895285073</v>
      </c>
      <c r="CB94" s="29">
        <f t="shared" si="48"/>
        <v>0</v>
      </c>
      <c r="CC94" s="15"/>
      <c r="CD94" s="15"/>
    </row>
    <row r="95">
      <c r="H95" s="29">
        <f t="shared" si="7"/>
        <v>0</v>
      </c>
      <c r="J95" s="2">
        <v>57.0</v>
      </c>
      <c r="K95" s="4">
        <f t="shared" si="8"/>
        <v>171</v>
      </c>
      <c r="L95" s="4">
        <f t="shared" si="9"/>
        <v>-1.8</v>
      </c>
      <c r="M95" s="4">
        <f t="shared" si="132"/>
        <v>149.96875</v>
      </c>
      <c r="N95" s="4">
        <f t="shared" si="133"/>
        <v>154.03125</v>
      </c>
      <c r="O95" s="4">
        <f t="shared" si="10"/>
        <v>4.0625</v>
      </c>
      <c r="P95" s="13">
        <f t="shared" si="11"/>
        <v>0.9886574781</v>
      </c>
      <c r="Q95" s="29">
        <f t="shared" si="12"/>
        <v>0</v>
      </c>
      <c r="S95" s="2">
        <v>57.0</v>
      </c>
      <c r="T95" s="4">
        <f t="shared" si="13"/>
        <v>171</v>
      </c>
      <c r="U95" s="4">
        <f t="shared" si="14"/>
        <v>-1.8</v>
      </c>
      <c r="X95" s="4">
        <f t="shared" si="16"/>
        <v>0</v>
      </c>
      <c r="Y95" s="13"/>
      <c r="Z95" s="29" t="str">
        <f t="shared" si="18"/>
        <v/>
      </c>
      <c r="AB95" s="2">
        <v>57.0</v>
      </c>
      <c r="AC95" s="4">
        <f t="shared" si="19"/>
        <v>171</v>
      </c>
      <c r="AD95" s="4">
        <f t="shared" si="20"/>
        <v>-1.62</v>
      </c>
      <c r="AE95" s="4">
        <f t="shared" si="120"/>
        <v>149.78125</v>
      </c>
      <c r="AF95" s="4">
        <f t="shared" si="121"/>
        <v>154.21875</v>
      </c>
      <c r="AG95" s="4">
        <f t="shared" si="21"/>
        <v>4.4375</v>
      </c>
      <c r="AH95" s="13">
        <f t="shared" si="22"/>
        <v>0.993031274</v>
      </c>
      <c r="AI95" s="29">
        <f t="shared" si="23"/>
        <v>0</v>
      </c>
      <c r="AK95" s="2">
        <v>57.0</v>
      </c>
      <c r="AL95" s="4">
        <f t="shared" si="24"/>
        <v>171</v>
      </c>
      <c r="AM95" s="4">
        <f t="shared" si="25"/>
        <v>-1.62</v>
      </c>
      <c r="AN95" s="4">
        <f t="shared" si="135"/>
        <v>149.78125</v>
      </c>
      <c r="AO95" s="2">
        <f t="shared" si="136"/>
        <v>154.21875</v>
      </c>
      <c r="AP95" s="4">
        <f t="shared" si="26"/>
        <v>4.4375</v>
      </c>
      <c r="AQ95" s="13">
        <f t="shared" si="27"/>
        <v>0.993031274</v>
      </c>
      <c r="AR95" s="29">
        <f t="shared" si="28"/>
        <v>0</v>
      </c>
      <c r="AT95" s="2">
        <v>57.0</v>
      </c>
      <c r="AU95" s="4">
        <f t="shared" si="29"/>
        <v>171</v>
      </c>
      <c r="AV95" s="4">
        <f t="shared" si="30"/>
        <v>-1.62</v>
      </c>
      <c r="AW95" s="4">
        <f t="shared" si="134"/>
        <v>149.78125</v>
      </c>
      <c r="AX95" s="4">
        <f t="shared" si="126"/>
        <v>154.21875</v>
      </c>
      <c r="AY95" s="4">
        <f t="shared" si="31"/>
        <v>4.4375</v>
      </c>
      <c r="AZ95" s="13">
        <f t="shared" si="32"/>
        <v>0.993031274</v>
      </c>
      <c r="BA95" s="29">
        <f t="shared" si="33"/>
        <v>0</v>
      </c>
      <c r="BC95" s="2">
        <v>57.0</v>
      </c>
      <c r="BD95" s="4">
        <f t="shared" si="34"/>
        <v>171</v>
      </c>
      <c r="BE95" s="4">
        <f t="shared" si="35"/>
        <v>-1.62</v>
      </c>
      <c r="BF95" s="4">
        <f t="shared" si="128"/>
        <v>149.78125</v>
      </c>
      <c r="BG95" s="2">
        <f t="shared" si="131"/>
        <v>154.21875</v>
      </c>
      <c r="BH95" s="4">
        <f t="shared" si="36"/>
        <v>4.4375</v>
      </c>
      <c r="BI95" s="13">
        <f t="shared" si="37"/>
        <v>0.993031274</v>
      </c>
      <c r="BJ95" s="29">
        <f t="shared" si="38"/>
        <v>0</v>
      </c>
      <c r="BL95" s="29">
        <v>57.0</v>
      </c>
      <c r="BM95" s="4">
        <f t="shared" si="39"/>
        <v>171</v>
      </c>
      <c r="BN95" s="4">
        <f t="shared" si="40"/>
        <v>-1.62</v>
      </c>
      <c r="BO95" s="15">
        <f t="shared" si="125"/>
        <v>149.8125</v>
      </c>
      <c r="BP95" s="15">
        <f t="shared" si="129"/>
        <v>154.21875</v>
      </c>
      <c r="BQ95" s="29">
        <f t="shared" si="41"/>
        <v>4.40625</v>
      </c>
      <c r="BR95" s="27">
        <f t="shared" si="42"/>
        <v>0.9895285073</v>
      </c>
      <c r="BS95" s="29">
        <f t="shared" si="43"/>
        <v>0</v>
      </c>
      <c r="BT95" s="15"/>
      <c r="BU95" s="19">
        <v>57.0</v>
      </c>
      <c r="BV95" s="4">
        <f t="shared" si="44"/>
        <v>171</v>
      </c>
      <c r="BW95" s="4">
        <f t="shared" si="45"/>
        <v>-1.62</v>
      </c>
      <c r="BX95" s="15">
        <f t="shared" si="130"/>
        <v>149.8125</v>
      </c>
      <c r="BY95" s="15">
        <f t="shared" si="137"/>
        <v>154.21875</v>
      </c>
      <c r="BZ95" s="29">
        <f t="shared" si="46"/>
        <v>4.40625</v>
      </c>
      <c r="CA95" s="27">
        <f t="shared" si="47"/>
        <v>0.9895285073</v>
      </c>
      <c r="CB95" s="29">
        <f t="shared" si="48"/>
        <v>0</v>
      </c>
      <c r="CC95" s="15"/>
      <c r="CD95" s="15"/>
    </row>
    <row r="96">
      <c r="H96" s="29">
        <f t="shared" si="7"/>
        <v>0</v>
      </c>
      <c r="J96" s="2">
        <v>58.0</v>
      </c>
      <c r="K96" s="4">
        <f t="shared" si="8"/>
        <v>174</v>
      </c>
      <c r="L96" s="4">
        <f t="shared" si="9"/>
        <v>-1.86</v>
      </c>
      <c r="M96" s="4">
        <f t="shared" si="132"/>
        <v>149.96875</v>
      </c>
      <c r="N96" s="4">
        <f t="shared" si="133"/>
        <v>154.03125</v>
      </c>
      <c r="O96" s="4">
        <f t="shared" si="10"/>
        <v>4.0625</v>
      </c>
      <c r="P96" s="13">
        <f t="shared" si="11"/>
        <v>0.9886574781</v>
      </c>
      <c r="Q96" s="29">
        <f t="shared" si="12"/>
        <v>0</v>
      </c>
      <c r="S96" s="2">
        <v>58.0</v>
      </c>
      <c r="T96" s="4">
        <f t="shared" si="13"/>
        <v>174</v>
      </c>
      <c r="U96" s="4">
        <f t="shared" si="14"/>
        <v>-1.86</v>
      </c>
      <c r="X96" s="4">
        <f t="shared" si="16"/>
        <v>0</v>
      </c>
      <c r="Y96" s="13"/>
      <c r="Z96" s="29" t="str">
        <f t="shared" si="18"/>
        <v/>
      </c>
      <c r="AB96" s="2">
        <v>58.0</v>
      </c>
      <c r="AC96" s="4">
        <f t="shared" si="19"/>
        <v>174</v>
      </c>
      <c r="AD96" s="4">
        <f t="shared" si="20"/>
        <v>-1.68</v>
      </c>
      <c r="AE96" s="4">
        <f t="shared" si="120"/>
        <v>149.78125</v>
      </c>
      <c r="AF96" s="4">
        <f t="shared" si="121"/>
        <v>154.21875</v>
      </c>
      <c r="AG96" s="4">
        <f t="shared" si="21"/>
        <v>4.4375</v>
      </c>
      <c r="AH96" s="13">
        <f t="shared" si="22"/>
        <v>0.993031274</v>
      </c>
      <c r="AI96" s="29">
        <f t="shared" si="23"/>
        <v>0</v>
      </c>
      <c r="AK96" s="2">
        <v>58.0</v>
      </c>
      <c r="AL96" s="4">
        <f t="shared" si="24"/>
        <v>174</v>
      </c>
      <c r="AM96" s="4">
        <f t="shared" si="25"/>
        <v>-1.68</v>
      </c>
      <c r="AN96" s="4">
        <f t="shared" si="135"/>
        <v>149.78125</v>
      </c>
      <c r="AO96" s="2">
        <f t="shared" si="136"/>
        <v>154.21875</v>
      </c>
      <c r="AP96" s="4">
        <f t="shared" si="26"/>
        <v>4.4375</v>
      </c>
      <c r="AQ96" s="13">
        <f t="shared" si="27"/>
        <v>0.993031274</v>
      </c>
      <c r="AR96" s="29">
        <f t="shared" si="28"/>
        <v>0</v>
      </c>
      <c r="AT96" s="2">
        <v>58.0</v>
      </c>
      <c r="AU96" s="4">
        <f t="shared" si="29"/>
        <v>174</v>
      </c>
      <c r="AV96" s="4">
        <f t="shared" si="30"/>
        <v>-1.68</v>
      </c>
      <c r="AW96" s="4">
        <f t="shared" si="134"/>
        <v>149.78125</v>
      </c>
      <c r="AX96" s="4">
        <f t="shared" si="126"/>
        <v>154.21875</v>
      </c>
      <c r="AY96" s="4">
        <f t="shared" si="31"/>
        <v>4.4375</v>
      </c>
      <c r="AZ96" s="13">
        <f t="shared" si="32"/>
        <v>0.993031274</v>
      </c>
      <c r="BA96" s="29">
        <f t="shared" si="33"/>
        <v>0</v>
      </c>
      <c r="BC96" s="2">
        <v>58.0</v>
      </c>
      <c r="BD96" s="4">
        <f t="shared" si="34"/>
        <v>174</v>
      </c>
      <c r="BE96" s="4">
        <f t="shared" si="35"/>
        <v>-1.68</v>
      </c>
      <c r="BF96" s="4">
        <f t="shared" si="128"/>
        <v>149.78125</v>
      </c>
      <c r="BG96" s="2">
        <f t="shared" si="131"/>
        <v>154.21875</v>
      </c>
      <c r="BH96" s="4">
        <f t="shared" si="36"/>
        <v>4.4375</v>
      </c>
      <c r="BI96" s="13">
        <f t="shared" si="37"/>
        <v>0.993031274</v>
      </c>
      <c r="BJ96" s="29">
        <f t="shared" si="38"/>
        <v>0</v>
      </c>
      <c r="BL96" s="29">
        <v>58.0</v>
      </c>
      <c r="BM96" s="4">
        <f t="shared" si="39"/>
        <v>174</v>
      </c>
      <c r="BN96" s="4">
        <f t="shared" si="40"/>
        <v>-1.68</v>
      </c>
      <c r="BO96" s="15">
        <f t="shared" si="125"/>
        <v>149.8125</v>
      </c>
      <c r="BP96" s="15">
        <f t="shared" si="129"/>
        <v>154.21875</v>
      </c>
      <c r="BQ96" s="29">
        <f t="shared" si="41"/>
        <v>4.40625</v>
      </c>
      <c r="BR96" s="27">
        <f t="shared" si="42"/>
        <v>0.9895285073</v>
      </c>
      <c r="BS96" s="29">
        <f t="shared" si="43"/>
        <v>0</v>
      </c>
      <c r="BT96" s="15"/>
      <c r="BU96" s="19">
        <v>58.0</v>
      </c>
      <c r="BV96" s="4">
        <f t="shared" si="44"/>
        <v>174</v>
      </c>
      <c r="BW96" s="4">
        <f t="shared" si="45"/>
        <v>-1.68</v>
      </c>
      <c r="BX96" s="15">
        <f t="shared" si="130"/>
        <v>149.8125</v>
      </c>
      <c r="BY96" s="15">
        <f t="shared" si="137"/>
        <v>154.21875</v>
      </c>
      <c r="BZ96" s="29">
        <f t="shared" si="46"/>
        <v>4.40625</v>
      </c>
      <c r="CA96" s="27">
        <f t="shared" si="47"/>
        <v>0.9895285073</v>
      </c>
      <c r="CB96" s="29">
        <f t="shared" si="48"/>
        <v>0</v>
      </c>
      <c r="CC96" s="15"/>
      <c r="CD96" s="15"/>
    </row>
    <row r="97">
      <c r="H97" s="29">
        <f t="shared" si="7"/>
        <v>0</v>
      </c>
      <c r="J97" s="2">
        <v>59.0</v>
      </c>
      <c r="K97" s="4">
        <f t="shared" si="8"/>
        <v>177</v>
      </c>
      <c r="L97" s="4">
        <f t="shared" si="9"/>
        <v>-1.92</v>
      </c>
      <c r="M97" s="4">
        <f t="shared" si="132"/>
        <v>149.96875</v>
      </c>
      <c r="N97" s="4">
        <f t="shared" si="133"/>
        <v>154.03125</v>
      </c>
      <c r="O97" s="4">
        <f t="shared" si="10"/>
        <v>4.0625</v>
      </c>
      <c r="P97" s="13">
        <f t="shared" si="11"/>
        <v>0.9886574781</v>
      </c>
      <c r="Q97" s="29">
        <f t="shared" si="12"/>
        <v>0</v>
      </c>
      <c r="S97" s="2">
        <v>59.0</v>
      </c>
      <c r="T97" s="4">
        <f t="shared" si="13"/>
        <v>177</v>
      </c>
      <c r="U97" s="4">
        <f t="shared" si="14"/>
        <v>-1.92</v>
      </c>
      <c r="X97" s="4">
        <f t="shared" si="16"/>
        <v>0</v>
      </c>
      <c r="Y97" s="13"/>
      <c r="Z97" s="29" t="str">
        <f t="shared" si="18"/>
        <v/>
      </c>
      <c r="AB97" s="2">
        <v>59.0</v>
      </c>
      <c r="AC97" s="4">
        <f t="shared" si="19"/>
        <v>177</v>
      </c>
      <c r="AD97" s="4">
        <f t="shared" si="20"/>
        <v>-1.74</v>
      </c>
      <c r="AE97" s="4">
        <f t="shared" si="120"/>
        <v>149.78125</v>
      </c>
      <c r="AF97" s="4">
        <f t="shared" si="121"/>
        <v>154.21875</v>
      </c>
      <c r="AG97" s="4">
        <f t="shared" si="21"/>
        <v>4.4375</v>
      </c>
      <c r="AH97" s="13">
        <f t="shared" si="22"/>
        <v>0.993031274</v>
      </c>
      <c r="AI97" s="29">
        <f t="shared" si="23"/>
        <v>0</v>
      </c>
      <c r="AK97" s="2">
        <v>59.0</v>
      </c>
      <c r="AL97" s="4">
        <f t="shared" si="24"/>
        <v>177</v>
      </c>
      <c r="AM97" s="4">
        <f t="shared" si="25"/>
        <v>-1.74</v>
      </c>
      <c r="AN97" s="4">
        <f t="shared" si="135"/>
        <v>149.78125</v>
      </c>
      <c r="AO97" s="2">
        <f t="shared" si="136"/>
        <v>154.21875</v>
      </c>
      <c r="AP97" s="4">
        <f t="shared" si="26"/>
        <v>4.4375</v>
      </c>
      <c r="AQ97" s="13">
        <f t="shared" si="27"/>
        <v>0.993031274</v>
      </c>
      <c r="AR97" s="29">
        <f t="shared" si="28"/>
        <v>0</v>
      </c>
      <c r="AT97" s="2">
        <v>59.0</v>
      </c>
      <c r="AU97" s="4">
        <f t="shared" si="29"/>
        <v>177</v>
      </c>
      <c r="AV97" s="4">
        <f t="shared" si="30"/>
        <v>-1.74</v>
      </c>
      <c r="AW97" s="4">
        <f t="shared" si="134"/>
        <v>149.78125</v>
      </c>
      <c r="AX97" s="4">
        <f t="shared" si="126"/>
        <v>154.21875</v>
      </c>
      <c r="AY97" s="4">
        <f t="shared" si="31"/>
        <v>4.4375</v>
      </c>
      <c r="AZ97" s="13">
        <f t="shared" si="32"/>
        <v>0.993031274</v>
      </c>
      <c r="BA97" s="29">
        <f t="shared" si="33"/>
        <v>0</v>
      </c>
      <c r="BC97" s="2">
        <v>59.0</v>
      </c>
      <c r="BD97" s="4">
        <f t="shared" si="34"/>
        <v>177</v>
      </c>
      <c r="BE97" s="4">
        <f t="shared" si="35"/>
        <v>-1.74</v>
      </c>
      <c r="BF97" s="4">
        <f t="shared" si="128"/>
        <v>149.78125</v>
      </c>
      <c r="BG97" s="2">
        <f t="shared" si="131"/>
        <v>154.21875</v>
      </c>
      <c r="BH97" s="4">
        <f t="shared" si="36"/>
        <v>4.4375</v>
      </c>
      <c r="BI97" s="13">
        <f t="shared" si="37"/>
        <v>0.993031274</v>
      </c>
      <c r="BJ97" s="29">
        <f t="shared" si="38"/>
        <v>0</v>
      </c>
      <c r="BL97" s="29">
        <v>59.0</v>
      </c>
      <c r="BM97" s="4">
        <f t="shared" si="39"/>
        <v>177</v>
      </c>
      <c r="BN97" s="4">
        <f t="shared" si="40"/>
        <v>-1.74</v>
      </c>
      <c r="BO97" s="15">
        <f t="shared" si="125"/>
        <v>149.8125</v>
      </c>
      <c r="BP97" s="15">
        <f t="shared" si="129"/>
        <v>154.21875</v>
      </c>
      <c r="BQ97" s="29">
        <f t="shared" si="41"/>
        <v>4.40625</v>
      </c>
      <c r="BR97" s="27">
        <f t="shared" si="42"/>
        <v>0.9895285073</v>
      </c>
      <c r="BS97" s="29">
        <f t="shared" si="43"/>
        <v>0</v>
      </c>
      <c r="BT97" s="15"/>
      <c r="BU97" s="19">
        <v>59.0</v>
      </c>
      <c r="BV97" s="4">
        <f t="shared" si="44"/>
        <v>177</v>
      </c>
      <c r="BW97" s="4">
        <f t="shared" si="45"/>
        <v>-1.74</v>
      </c>
      <c r="BX97" s="15">
        <f t="shared" si="130"/>
        <v>149.8125</v>
      </c>
      <c r="BY97" s="15">
        <f t="shared" si="137"/>
        <v>154.21875</v>
      </c>
      <c r="BZ97" s="29">
        <f t="shared" si="46"/>
        <v>4.40625</v>
      </c>
      <c r="CA97" s="27">
        <f t="shared" si="47"/>
        <v>0.9895285073</v>
      </c>
      <c r="CB97" s="29">
        <f t="shared" si="48"/>
        <v>0</v>
      </c>
      <c r="CC97" s="15"/>
      <c r="CD97" s="15"/>
    </row>
    <row r="98">
      <c r="H98" s="29">
        <f t="shared" si="7"/>
        <v>0</v>
      </c>
      <c r="J98" s="2">
        <v>60.0</v>
      </c>
      <c r="K98" s="4">
        <f t="shared" si="8"/>
        <v>180</v>
      </c>
      <c r="L98" s="4">
        <f t="shared" si="9"/>
        <v>-1.98</v>
      </c>
      <c r="M98" s="4">
        <f t="shared" si="132"/>
        <v>149.96875</v>
      </c>
      <c r="N98" s="4">
        <f t="shared" si="133"/>
        <v>154.03125</v>
      </c>
      <c r="O98" s="4">
        <f t="shared" si="10"/>
        <v>4.0625</v>
      </c>
      <c r="P98" s="13">
        <f t="shared" si="11"/>
        <v>0.9886574781</v>
      </c>
      <c r="Q98" s="29">
        <f t="shared" si="12"/>
        <v>0</v>
      </c>
      <c r="S98" s="2">
        <v>60.0</v>
      </c>
      <c r="T98" s="4">
        <f t="shared" si="13"/>
        <v>180</v>
      </c>
      <c r="U98" s="4">
        <f t="shared" si="14"/>
        <v>-1.98</v>
      </c>
      <c r="X98" s="4">
        <f t="shared" si="16"/>
        <v>0</v>
      </c>
      <c r="Y98" s="13"/>
      <c r="Z98" s="29" t="str">
        <f t="shared" si="18"/>
        <v/>
      </c>
      <c r="AB98" s="2">
        <v>60.0</v>
      </c>
      <c r="AC98" s="4">
        <f t="shared" si="19"/>
        <v>180</v>
      </c>
      <c r="AD98" s="4">
        <f t="shared" si="20"/>
        <v>-1.8</v>
      </c>
      <c r="AE98" s="4">
        <f t="shared" si="120"/>
        <v>149.78125</v>
      </c>
      <c r="AF98" s="4">
        <f t="shared" si="121"/>
        <v>154.21875</v>
      </c>
      <c r="AG98" s="4">
        <f t="shared" si="21"/>
        <v>4.4375</v>
      </c>
      <c r="AH98" s="13">
        <f t="shared" si="22"/>
        <v>0.993031274</v>
      </c>
      <c r="AI98" s="29">
        <f t="shared" si="23"/>
        <v>0</v>
      </c>
      <c r="AK98" s="2">
        <v>60.0</v>
      </c>
      <c r="AL98" s="4">
        <f t="shared" si="24"/>
        <v>180</v>
      </c>
      <c r="AM98" s="4">
        <f t="shared" si="25"/>
        <v>-1.8</v>
      </c>
      <c r="AN98" s="4">
        <f t="shared" si="135"/>
        <v>149.78125</v>
      </c>
      <c r="AO98" s="2">
        <f t="shared" si="136"/>
        <v>154.21875</v>
      </c>
      <c r="AP98" s="4">
        <f t="shared" si="26"/>
        <v>4.4375</v>
      </c>
      <c r="AQ98" s="13">
        <f t="shared" si="27"/>
        <v>0.993031274</v>
      </c>
      <c r="AR98" s="29">
        <f t="shared" si="28"/>
        <v>0</v>
      </c>
      <c r="AT98" s="2">
        <v>60.0</v>
      </c>
      <c r="AU98" s="4">
        <f t="shared" si="29"/>
        <v>180</v>
      </c>
      <c r="AV98" s="4">
        <f t="shared" si="30"/>
        <v>-1.8</v>
      </c>
      <c r="AW98" s="4">
        <f t="shared" si="134"/>
        <v>149.78125</v>
      </c>
      <c r="AX98" s="4">
        <f t="shared" si="126"/>
        <v>154.21875</v>
      </c>
      <c r="AY98" s="4">
        <f t="shared" si="31"/>
        <v>4.4375</v>
      </c>
      <c r="AZ98" s="13">
        <f t="shared" si="32"/>
        <v>0.993031274</v>
      </c>
      <c r="BA98" s="29">
        <f t="shared" si="33"/>
        <v>0</v>
      </c>
      <c r="BC98" s="2">
        <v>60.0</v>
      </c>
      <c r="BD98" s="4">
        <f t="shared" si="34"/>
        <v>180</v>
      </c>
      <c r="BE98" s="4">
        <f t="shared" si="35"/>
        <v>-1.8</v>
      </c>
      <c r="BF98" s="4">
        <f t="shared" si="128"/>
        <v>149.78125</v>
      </c>
      <c r="BG98" s="2">
        <f t="shared" si="131"/>
        <v>154.21875</v>
      </c>
      <c r="BH98" s="4">
        <f t="shared" si="36"/>
        <v>4.4375</v>
      </c>
      <c r="BI98" s="13">
        <f t="shared" si="37"/>
        <v>0.993031274</v>
      </c>
      <c r="BJ98" s="29">
        <f t="shared" si="38"/>
        <v>0</v>
      </c>
      <c r="BL98" s="29">
        <v>60.0</v>
      </c>
      <c r="BM98" s="4">
        <f t="shared" si="39"/>
        <v>180</v>
      </c>
      <c r="BN98" s="4">
        <f t="shared" si="40"/>
        <v>-1.8</v>
      </c>
      <c r="BO98" s="15">
        <f t="shared" si="125"/>
        <v>149.8125</v>
      </c>
      <c r="BP98" s="15">
        <f t="shared" si="129"/>
        <v>154.21875</v>
      </c>
      <c r="BQ98" s="29">
        <f t="shared" si="41"/>
        <v>4.40625</v>
      </c>
      <c r="BR98" s="27">
        <f t="shared" si="42"/>
        <v>0.9895285073</v>
      </c>
      <c r="BS98" s="29">
        <f t="shared" si="43"/>
        <v>0</v>
      </c>
      <c r="BT98" s="15"/>
      <c r="BU98" s="19">
        <v>60.0</v>
      </c>
      <c r="BV98" s="4">
        <f t="shared" si="44"/>
        <v>180</v>
      </c>
      <c r="BW98" s="4">
        <f t="shared" si="45"/>
        <v>-1.8</v>
      </c>
      <c r="BX98" s="15">
        <f t="shared" si="130"/>
        <v>149.8125</v>
      </c>
      <c r="BY98" s="15">
        <f t="shared" si="137"/>
        <v>154.21875</v>
      </c>
      <c r="BZ98" s="29">
        <f t="shared" si="46"/>
        <v>4.40625</v>
      </c>
      <c r="CA98" s="27">
        <f t="shared" si="47"/>
        <v>0.9895285073</v>
      </c>
      <c r="CB98" s="29">
        <f t="shared" si="48"/>
        <v>0</v>
      </c>
      <c r="CC98" s="15"/>
      <c r="CD98" s="15"/>
    </row>
    <row r="99">
      <c r="H99" s="29">
        <f t="shared" si="7"/>
        <v>0</v>
      </c>
      <c r="J99" s="2">
        <v>61.0</v>
      </c>
      <c r="K99" s="4">
        <f t="shared" si="8"/>
        <v>183</v>
      </c>
      <c r="L99" s="4">
        <f t="shared" si="9"/>
        <v>-2.04</v>
      </c>
      <c r="M99" s="4">
        <f t="shared" si="132"/>
        <v>149.96875</v>
      </c>
      <c r="N99" s="4">
        <f t="shared" si="133"/>
        <v>154.03125</v>
      </c>
      <c r="O99" s="4">
        <f t="shared" si="10"/>
        <v>4.0625</v>
      </c>
      <c r="P99" s="13">
        <f t="shared" si="11"/>
        <v>0.9886574781</v>
      </c>
      <c r="Q99" s="29">
        <f t="shared" si="12"/>
        <v>0</v>
      </c>
      <c r="T99" s="4">
        <f t="shared" si="13"/>
        <v>0</v>
      </c>
      <c r="U99" s="4">
        <f t="shared" si="14"/>
        <v>1.62</v>
      </c>
      <c r="Z99" s="29"/>
      <c r="AC99" s="4">
        <f t="shared" si="19"/>
        <v>0</v>
      </c>
      <c r="AD99" s="4">
        <f t="shared" si="20"/>
        <v>1.8</v>
      </c>
      <c r="AI99" s="29" t="str">
        <f t="shared" si="23"/>
        <v/>
      </c>
      <c r="AL99" s="4">
        <f t="shared" ref="AL99:AL100" si="138">AK99*0.1</f>
        <v>0</v>
      </c>
      <c r="AM99" s="4">
        <f t="shared" ref="AM99:AM100" si="139">convert(AL$21-AL99,"in","mm")/($B$3*10)</f>
        <v>45.72</v>
      </c>
      <c r="AR99" s="29" t="str">
        <f t="shared" si="28"/>
        <v/>
      </c>
      <c r="AU99" s="4">
        <f t="shared" si="29"/>
        <v>0</v>
      </c>
      <c r="AV99" s="4">
        <f t="shared" si="30"/>
        <v>1.8</v>
      </c>
      <c r="BA99" s="29" t="str">
        <f t="shared" si="33"/>
        <v/>
      </c>
      <c r="BD99" s="4">
        <f t="shared" si="34"/>
        <v>0</v>
      </c>
      <c r="BE99" s="4">
        <f t="shared" si="35"/>
        <v>1.8</v>
      </c>
      <c r="BJ99" s="29" t="str">
        <f t="shared" si="38"/>
        <v/>
      </c>
      <c r="BM99" s="4">
        <f t="shared" si="39"/>
        <v>0</v>
      </c>
      <c r="BN99" s="4">
        <f t="shared" si="40"/>
        <v>1.8</v>
      </c>
      <c r="BS99" s="29" t="str">
        <f t="shared" si="43"/>
        <v/>
      </c>
      <c r="BV99" s="4">
        <f t="shared" si="44"/>
        <v>0</v>
      </c>
      <c r="BW99" s="4">
        <f t="shared" si="45"/>
        <v>1.8</v>
      </c>
      <c r="CB99" s="29" t="str">
        <f t="shared" si="48"/>
        <v/>
      </c>
    </row>
    <row r="100">
      <c r="H100" s="29">
        <f t="shared" si="7"/>
        <v>0</v>
      </c>
      <c r="J100" s="2">
        <v>62.0</v>
      </c>
      <c r="K100" s="4">
        <f t="shared" si="8"/>
        <v>186</v>
      </c>
      <c r="L100" s="4">
        <f t="shared" si="9"/>
        <v>-2.1</v>
      </c>
      <c r="M100" s="4">
        <f t="shared" si="132"/>
        <v>149.96875</v>
      </c>
      <c r="N100" s="4">
        <f t="shared" si="133"/>
        <v>154.03125</v>
      </c>
      <c r="O100" s="4">
        <f t="shared" si="10"/>
        <v>4.0625</v>
      </c>
      <c r="P100" s="13">
        <f t="shared" si="11"/>
        <v>0.9886574781</v>
      </c>
      <c r="Q100" s="29">
        <f t="shared" si="12"/>
        <v>0</v>
      </c>
      <c r="T100" s="4">
        <f t="shared" si="13"/>
        <v>0</v>
      </c>
      <c r="U100" s="4">
        <f t="shared" si="14"/>
        <v>1.62</v>
      </c>
      <c r="Z100" s="29"/>
      <c r="AC100" s="4">
        <f t="shared" si="19"/>
        <v>0</v>
      </c>
      <c r="AD100" s="4">
        <f t="shared" si="20"/>
        <v>1.8</v>
      </c>
      <c r="AI100" s="29" t="str">
        <f t="shared" si="23"/>
        <v/>
      </c>
      <c r="AL100" s="4">
        <f t="shared" si="138"/>
        <v>0</v>
      </c>
      <c r="AM100" s="4">
        <f t="shared" si="139"/>
        <v>45.72</v>
      </c>
      <c r="AR100" s="29" t="str">
        <f t="shared" si="28"/>
        <v/>
      </c>
      <c r="AU100" s="4">
        <f t="shared" si="29"/>
        <v>0</v>
      </c>
      <c r="AV100" s="4">
        <f t="shared" si="30"/>
        <v>1.8</v>
      </c>
      <c r="BA100" s="29" t="str">
        <f t="shared" si="33"/>
        <v/>
      </c>
      <c r="BD100" s="4">
        <f t="shared" si="34"/>
        <v>0</v>
      </c>
      <c r="BE100" s="4">
        <f t="shared" si="35"/>
        <v>1.8</v>
      </c>
      <c r="BJ100" s="29" t="str">
        <f t="shared" si="38"/>
        <v/>
      </c>
      <c r="BM100" s="4">
        <f t="shared" si="39"/>
        <v>0</v>
      </c>
      <c r="BN100" s="4">
        <f t="shared" si="40"/>
        <v>1.8</v>
      </c>
      <c r="BS100" s="29" t="str">
        <f t="shared" si="43"/>
        <v/>
      </c>
      <c r="BV100" s="4">
        <f t="shared" si="44"/>
        <v>0</v>
      </c>
      <c r="BW100" s="4">
        <f t="shared" si="45"/>
        <v>1.8</v>
      </c>
      <c r="CB100" s="29" t="str">
        <f t="shared" si="48"/>
        <v/>
      </c>
    </row>
    <row r="101">
      <c r="H101" s="29">
        <f t="shared" si="7"/>
        <v>0</v>
      </c>
      <c r="Q101" s="29">
        <f t="shared" si="12"/>
        <v>0</v>
      </c>
      <c r="Z101" s="29"/>
      <c r="AI101" s="29">
        <f t="shared" si="23"/>
        <v>0</v>
      </c>
      <c r="AR101" s="29">
        <f t="shared" si="28"/>
        <v>0</v>
      </c>
      <c r="BA101" s="29">
        <f t="shared" si="33"/>
        <v>0</v>
      </c>
      <c r="BJ101" s="29">
        <f t="shared" si="38"/>
        <v>0</v>
      </c>
      <c r="BS101" s="29">
        <f t="shared" si="43"/>
        <v>0</v>
      </c>
      <c r="BU101" s="15"/>
      <c r="BV101" s="15"/>
      <c r="CB101" s="29">
        <f t="shared" si="48"/>
        <v>0</v>
      </c>
    </row>
    <row r="102">
      <c r="H102" s="29">
        <f t="shared" si="7"/>
        <v>0</v>
      </c>
      <c r="Q102" s="29">
        <f t="shared" si="12"/>
        <v>0</v>
      </c>
      <c r="Z102" s="29"/>
      <c r="AI102" s="29">
        <f t="shared" si="23"/>
        <v>0</v>
      </c>
      <c r="AR102" s="29">
        <f t="shared" si="28"/>
        <v>0</v>
      </c>
      <c r="BA102" s="29">
        <f t="shared" si="33"/>
        <v>0</v>
      </c>
      <c r="BJ102" s="29">
        <f t="shared" si="38"/>
        <v>0</v>
      </c>
      <c r="BS102" s="29">
        <f t="shared" si="43"/>
        <v>0</v>
      </c>
      <c r="CB102" s="29">
        <f t="shared" si="48"/>
        <v>0</v>
      </c>
    </row>
    <row r="103">
      <c r="H103" s="29">
        <f t="shared" si="7"/>
        <v>0</v>
      </c>
      <c r="Q103" s="29">
        <f t="shared" si="12"/>
        <v>0</v>
      </c>
      <c r="Z103" s="29"/>
      <c r="AI103" s="29">
        <f t="shared" si="23"/>
        <v>0</v>
      </c>
      <c r="AR103" s="29">
        <f t="shared" si="28"/>
        <v>0</v>
      </c>
      <c r="BA103" s="29">
        <f t="shared" si="33"/>
        <v>0</v>
      </c>
      <c r="BJ103" s="29">
        <f t="shared" si="38"/>
        <v>0</v>
      </c>
      <c r="BS103" s="29">
        <f t="shared" si="43"/>
        <v>0</v>
      </c>
      <c r="CB103" s="29">
        <f t="shared" si="48"/>
        <v>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11" max="11" width="6.13"/>
    <col customWidth="1" min="12" max="12" width="6.63"/>
    <col customWidth="1" min="15" max="15" width="10.5"/>
    <col customWidth="1" min="16" max="16" width="6.13"/>
    <col customWidth="1" min="20" max="20" width="6.13"/>
    <col customWidth="1" min="21" max="21" width="6.63"/>
    <col customWidth="1" min="24" max="24" width="10.5"/>
    <col customWidth="1" min="25" max="25" width="6.13"/>
    <col customWidth="1" min="29" max="29" width="6.13"/>
    <col customWidth="1" min="30" max="30" width="6.63"/>
    <col customWidth="1" min="34" max="34" width="6.13"/>
    <col customWidth="1" min="35" max="35" width="12.63"/>
    <col customWidth="1" min="36" max="36" width="12.75"/>
    <col customWidth="1" min="37" max="37" width="10.63"/>
    <col customWidth="1" min="38" max="38" width="6.13"/>
    <col customWidth="1" min="39" max="39" width="6.63"/>
    <col customWidth="1" min="40" max="40" width="11.75"/>
    <col customWidth="1" min="41" max="41" width="11.63"/>
    <col customWidth="1" min="42" max="42" width="10.5"/>
    <col customWidth="1" min="43" max="43" width="6.13"/>
    <col customWidth="1" min="44" max="82" width="11.5"/>
  </cols>
  <sheetData>
    <row r="1">
      <c r="A1" s="1" t="s">
        <v>0</v>
      </c>
      <c r="D1" s="2"/>
    </row>
    <row r="2">
      <c r="A2" s="2" t="s">
        <v>1</v>
      </c>
      <c r="B2" s="2" t="s">
        <v>137</v>
      </c>
      <c r="D2" s="1" t="s">
        <v>3</v>
      </c>
    </row>
    <row r="3">
      <c r="A3" s="2" t="s">
        <v>4</v>
      </c>
      <c r="B3" s="3">
        <v>5.0</v>
      </c>
      <c r="D3" s="2" t="s">
        <v>5</v>
      </c>
    </row>
    <row r="4">
      <c r="A4" s="2" t="s">
        <v>6</v>
      </c>
      <c r="B4" s="2">
        <v>4.0</v>
      </c>
      <c r="D4" s="2" t="s">
        <v>7</v>
      </c>
    </row>
    <row r="5">
      <c r="A5" s="2" t="s">
        <v>8</v>
      </c>
      <c r="B5" s="4">
        <f>B4/2</f>
        <v>2</v>
      </c>
      <c r="D5" s="2" t="s">
        <v>9</v>
      </c>
    </row>
    <row r="6">
      <c r="A6" s="5" t="s">
        <v>10</v>
      </c>
      <c r="B6" s="6">
        <v>9.0</v>
      </c>
      <c r="D6" s="2" t="s">
        <v>11</v>
      </c>
    </row>
    <row r="7">
      <c r="A7" s="2" t="s">
        <v>12</v>
      </c>
      <c r="B7" s="2">
        <v>1.25</v>
      </c>
      <c r="D7" s="2" t="s">
        <v>44</v>
      </c>
    </row>
    <row r="8">
      <c r="A8" s="2" t="s">
        <v>14</v>
      </c>
      <c r="B8" s="2">
        <v>0.125</v>
      </c>
      <c r="D8" s="2" t="s">
        <v>15</v>
      </c>
    </row>
    <row r="9">
      <c r="A9" s="2" t="s">
        <v>16</v>
      </c>
      <c r="B9" s="6">
        <v>1.2</v>
      </c>
      <c r="D9" s="2" t="s">
        <v>17</v>
      </c>
    </row>
    <row r="10">
      <c r="A10" s="2" t="s">
        <v>18</v>
      </c>
      <c r="B10" s="6">
        <f>SQRT(2*(1000/B9)*9.81*convert(B17,"in","m"))</f>
        <v>41.54574662</v>
      </c>
    </row>
    <row r="11">
      <c r="A11" s="2" t="s">
        <v>19</v>
      </c>
      <c r="B11" s="7">
        <f>B10*(B3/100)/(0.000015)</f>
        <v>138485.8221</v>
      </c>
    </row>
    <row r="12">
      <c r="A12" s="2" t="s">
        <v>20</v>
      </c>
      <c r="B12" s="2">
        <v>2.99</v>
      </c>
      <c r="C12" s="2" t="s">
        <v>139</v>
      </c>
    </row>
    <row r="13">
      <c r="A13" s="1"/>
      <c r="B13" s="8"/>
      <c r="E13" s="2"/>
    </row>
    <row r="14">
      <c r="A14" s="1" t="s">
        <v>21</v>
      </c>
      <c r="B14" s="8"/>
    </row>
    <row r="15">
      <c r="A15" s="2" t="s">
        <v>140</v>
      </c>
      <c r="J15" s="2" t="s">
        <v>140</v>
      </c>
      <c r="S15" s="2" t="s">
        <v>141</v>
      </c>
    </row>
    <row r="16">
      <c r="A16" s="1" t="s">
        <v>22</v>
      </c>
      <c r="B16" s="8"/>
      <c r="J16" s="1" t="s">
        <v>23</v>
      </c>
      <c r="K16" s="8"/>
      <c r="S16" s="1" t="s">
        <v>142</v>
      </c>
      <c r="T16" s="47">
        <v>44832.0</v>
      </c>
      <c r="AB16" s="1" t="s">
        <v>24</v>
      </c>
      <c r="AC16" s="40">
        <v>44834.0</v>
      </c>
      <c r="AK16" s="1" t="s">
        <v>25</v>
      </c>
      <c r="AL16" s="47">
        <v>44835.0</v>
      </c>
      <c r="AT16" s="1" t="s">
        <v>84</v>
      </c>
      <c r="AU16" s="8"/>
      <c r="BC16" s="1" t="s">
        <v>85</v>
      </c>
      <c r="BD16" s="47">
        <v>44836.0</v>
      </c>
      <c r="BL16" s="37" t="s">
        <v>86</v>
      </c>
      <c r="BM16" s="15"/>
      <c r="BN16" s="15"/>
      <c r="BO16" s="15"/>
      <c r="BP16" s="15"/>
      <c r="BQ16" s="15"/>
      <c r="BR16" s="15"/>
      <c r="BS16" s="15"/>
      <c r="BT16" s="15"/>
      <c r="BU16" s="37" t="s">
        <v>87</v>
      </c>
      <c r="BV16" s="15"/>
      <c r="BW16" s="15"/>
      <c r="BX16" s="15"/>
      <c r="BY16" s="15"/>
      <c r="BZ16" s="15"/>
      <c r="CA16" s="15"/>
      <c r="CB16" s="15"/>
      <c r="CC16" s="15"/>
      <c r="CD16" s="15"/>
    </row>
    <row r="17">
      <c r="A17" s="9" t="s">
        <v>26</v>
      </c>
      <c r="B17" s="2">
        <v>4.15625</v>
      </c>
      <c r="D17" s="2" t="s">
        <v>47</v>
      </c>
      <c r="E17" s="4">
        <f>pi()*(0.5)^2</f>
        <v>0.7853981634</v>
      </c>
      <c r="J17" s="9" t="s">
        <v>26</v>
      </c>
      <c r="K17" s="2">
        <f>O38</f>
        <v>4.15625</v>
      </c>
      <c r="M17" s="2" t="s">
        <v>47</v>
      </c>
      <c r="N17" s="4">
        <f>pi()*(0.5)^2</f>
        <v>0.7853981634</v>
      </c>
      <c r="S17" s="9" t="s">
        <v>26</v>
      </c>
      <c r="T17" s="2">
        <v>4.5</v>
      </c>
      <c r="V17" s="2" t="s">
        <v>47</v>
      </c>
      <c r="W17" s="4">
        <f>pi()*(0.5)^2</f>
        <v>0.7853981634</v>
      </c>
      <c r="AB17" s="9" t="s">
        <v>26</v>
      </c>
      <c r="AC17" s="2">
        <v>4.5</v>
      </c>
      <c r="AE17" s="2" t="s">
        <v>47</v>
      </c>
      <c r="AF17" s="4">
        <f>pi()*(0.5)^2</f>
        <v>0.7853981634</v>
      </c>
      <c r="AK17" s="9" t="s">
        <v>26</v>
      </c>
      <c r="AL17" s="2">
        <v>4.5</v>
      </c>
      <c r="AN17" s="2" t="s">
        <v>47</v>
      </c>
      <c r="AO17" s="4">
        <f>pi()*(0.5)^2</f>
        <v>0.7853981634</v>
      </c>
      <c r="AT17" s="9" t="s">
        <v>26</v>
      </c>
      <c r="AU17" s="2">
        <v>4.5</v>
      </c>
      <c r="AW17" s="2" t="s">
        <v>47</v>
      </c>
      <c r="AX17" s="4">
        <f>pi()*(0.5)^2</f>
        <v>0.7853981634</v>
      </c>
      <c r="BC17" s="9" t="s">
        <v>26</v>
      </c>
      <c r="BD17" s="2">
        <v>4.5</v>
      </c>
      <c r="BF17" s="2" t="s">
        <v>47</v>
      </c>
      <c r="BG17" s="4">
        <f>pi()*(0.5)^2</f>
        <v>0.7853981634</v>
      </c>
      <c r="BL17" s="16" t="s">
        <v>26</v>
      </c>
      <c r="BM17" s="29">
        <v>4.5</v>
      </c>
      <c r="BN17" s="15"/>
      <c r="BO17" s="2" t="s">
        <v>47</v>
      </c>
      <c r="BP17" s="29">
        <f>pi()*(0.5)^2</f>
        <v>0.7853981634</v>
      </c>
      <c r="BQ17" s="15"/>
      <c r="BR17" s="15"/>
      <c r="BS17" s="15"/>
      <c r="BT17" s="15"/>
      <c r="BU17" s="16" t="s">
        <v>26</v>
      </c>
      <c r="BV17" s="29">
        <v>4.5</v>
      </c>
      <c r="BW17" s="15"/>
      <c r="BX17" s="2" t="s">
        <v>47</v>
      </c>
      <c r="BY17" s="29">
        <f>pi()*(0.5)^2</f>
        <v>0.7853981634</v>
      </c>
      <c r="BZ17" s="15"/>
      <c r="CA17" s="15"/>
      <c r="CB17" s="15"/>
      <c r="CC17" s="15"/>
      <c r="CD17" s="15"/>
    </row>
    <row r="18">
      <c r="A18" s="9" t="s">
        <v>27</v>
      </c>
      <c r="B18" s="2">
        <v>9.3</v>
      </c>
      <c r="D18" s="2" t="s">
        <v>143</v>
      </c>
      <c r="E18" s="4">
        <f>sum(H23:H77)</f>
        <v>-0.2333112359</v>
      </c>
      <c r="J18" s="9" t="s">
        <v>27</v>
      </c>
      <c r="K18" s="2">
        <v>14.3</v>
      </c>
      <c r="M18" s="2" t="s">
        <v>143</v>
      </c>
      <c r="N18" s="4">
        <f>sum(Q23:Q92)</f>
        <v>0.1388659052</v>
      </c>
      <c r="S18" s="9" t="s">
        <v>27</v>
      </c>
      <c r="T18" s="2">
        <v>14.3</v>
      </c>
      <c r="V18" s="2" t="s">
        <v>143</v>
      </c>
      <c r="W18" s="4">
        <f>sum(Z23:Z92)</f>
        <v>0.0496702348</v>
      </c>
      <c r="AB18" s="9" t="s">
        <v>27</v>
      </c>
      <c r="AC18" s="2">
        <v>19.3</v>
      </c>
      <c r="AE18" s="2" t="s">
        <v>143</v>
      </c>
      <c r="AF18" s="4">
        <f>sum(AI23:AI94)</f>
        <v>0.2037892007</v>
      </c>
      <c r="AK18" s="9" t="s">
        <v>27</v>
      </c>
      <c r="AL18" s="2">
        <v>24.3</v>
      </c>
      <c r="AN18" s="2" t="s">
        <v>143</v>
      </c>
      <c r="AO18" s="4">
        <f>sum(AR23:AR94)</f>
        <v>0.2040211047</v>
      </c>
      <c r="AT18" s="9" t="s">
        <v>27</v>
      </c>
      <c r="AU18" s="2">
        <v>29.3</v>
      </c>
      <c r="AW18" s="2" t="s">
        <v>143</v>
      </c>
      <c r="AX18" s="4">
        <f>sum(BA23:BA94)</f>
        <v>0.2019853296</v>
      </c>
      <c r="BC18" s="9" t="s">
        <v>27</v>
      </c>
      <c r="BD18" s="2">
        <v>34.3</v>
      </c>
      <c r="BF18" s="2" t="s">
        <v>143</v>
      </c>
      <c r="BG18" s="4">
        <f>sum(BJ23:BJ94)</f>
        <v>0.1983149529</v>
      </c>
      <c r="BL18" s="16" t="s">
        <v>27</v>
      </c>
      <c r="BM18" s="38">
        <v>39.3</v>
      </c>
      <c r="BN18" s="15"/>
      <c r="BO18" s="15" t="s">
        <v>143</v>
      </c>
      <c r="BP18" s="4">
        <f>sum(BS23:BS94)</f>
        <v>0.204509371</v>
      </c>
      <c r="BQ18" s="15"/>
      <c r="BR18" s="15"/>
      <c r="BS18" s="15"/>
      <c r="BT18" s="15"/>
      <c r="BU18" s="16" t="s">
        <v>27</v>
      </c>
      <c r="BV18" s="38">
        <v>43.3</v>
      </c>
      <c r="BW18" s="15"/>
      <c r="BX18" s="15" t="s">
        <v>143</v>
      </c>
      <c r="BY18" s="4">
        <f>sum(CB23:CB94)</f>
        <v>0.2167320131</v>
      </c>
      <c r="BZ18" s="15"/>
      <c r="CA18" s="15"/>
      <c r="CB18" s="15"/>
      <c r="CC18" s="15"/>
      <c r="CD18" s="15"/>
    </row>
    <row r="19">
      <c r="A19" s="2" t="s">
        <v>28</v>
      </c>
      <c r="B19" s="12">
        <f>convert($B5,"in","cm")+B18-$B6-convert($B8,"in","cm")</f>
        <v>5.0625</v>
      </c>
      <c r="D19" s="2" t="s">
        <v>50</v>
      </c>
      <c r="E19" s="4">
        <f>E18/(0.5*E17)</f>
        <v>-0.5941221835</v>
      </c>
      <c r="J19" s="2" t="s">
        <v>28</v>
      </c>
      <c r="K19" s="12">
        <f>convert($B5,"in","cm")+K18-$B6-convert($B8,"in","cm")</f>
        <v>10.0625</v>
      </c>
      <c r="M19" s="2" t="s">
        <v>50</v>
      </c>
      <c r="N19" s="4">
        <f>N18/(0.5*N17)</f>
        <v>0.3536191239</v>
      </c>
      <c r="S19" s="2" t="s">
        <v>28</v>
      </c>
      <c r="T19" s="12">
        <f>convert($B5,"in","cm")+T18-$B6-convert($B8,"in","cm")</f>
        <v>10.0625</v>
      </c>
      <c r="V19" s="2" t="s">
        <v>50</v>
      </c>
      <c r="W19" s="4">
        <f>W18/(0.5*W17)</f>
        <v>0.1264842143</v>
      </c>
      <c r="AB19" s="2" t="s">
        <v>28</v>
      </c>
      <c r="AC19" s="12">
        <f>convert($B5,"in","cm")+AC18-$B6-convert($B8,"in","cm")</f>
        <v>15.0625</v>
      </c>
      <c r="AE19" s="2" t="s">
        <v>50</v>
      </c>
      <c r="AF19" s="4">
        <f>AF18/(0.5*AF17)</f>
        <v>0.5189449381</v>
      </c>
      <c r="AK19" s="2" t="s">
        <v>28</v>
      </c>
      <c r="AL19" s="12">
        <f>convert($B5,"in","cm")+AL18-$B6-convert($B8,"in","cm")</f>
        <v>20.0625</v>
      </c>
      <c r="AN19" s="2" t="s">
        <v>50</v>
      </c>
      <c r="AO19" s="4">
        <f>AO18/(0.5*AO17)</f>
        <v>0.5195354768</v>
      </c>
      <c r="AT19" s="2" t="s">
        <v>28</v>
      </c>
      <c r="AU19" s="12">
        <f>convert($B5,"in","cm")+AU18-$B6-convert($B8,"in","cm")</f>
        <v>25.0625</v>
      </c>
      <c r="AW19" s="2" t="s">
        <v>50</v>
      </c>
      <c r="AX19" s="4">
        <f>AX18/(0.5*AX17)</f>
        <v>0.5143514183</v>
      </c>
      <c r="BC19" s="2" t="s">
        <v>28</v>
      </c>
      <c r="BD19" s="12">
        <f>convert($B5,"in","cm")+BD18-$B6-convert($B8,"in","cm")</f>
        <v>30.0625</v>
      </c>
      <c r="BF19" s="2" t="s">
        <v>50</v>
      </c>
      <c r="BG19" s="4">
        <f>BG18/(0.5*BG17)</f>
        <v>0.5050048808</v>
      </c>
      <c r="BL19" s="15" t="s">
        <v>28</v>
      </c>
      <c r="BM19" s="18">
        <f>convert($B5,"in","cm")+BM18-$B6-convert($B8,"in","cm")</f>
        <v>35.0625</v>
      </c>
      <c r="BN19" s="15"/>
      <c r="BO19" s="15" t="s">
        <v>50</v>
      </c>
      <c r="BP19" s="29">
        <f>BP18/(0.5*BP17)</f>
        <v>0.5207788368</v>
      </c>
      <c r="BQ19" s="15"/>
      <c r="BR19" s="15"/>
      <c r="BS19" s="15"/>
      <c r="BT19" s="15"/>
      <c r="BU19" s="15" t="s">
        <v>28</v>
      </c>
      <c r="BV19" s="18">
        <f>convert($B5,"in","cm")+BV18-$B6-convert($B8,"in","cm")</f>
        <v>39.0625</v>
      </c>
      <c r="BW19" s="15"/>
      <c r="BX19" s="15" t="s">
        <v>50</v>
      </c>
      <c r="BY19" s="29">
        <f>BY18/(0.5*BY17)</f>
        <v>0.5519035395</v>
      </c>
      <c r="BZ19" s="15"/>
      <c r="CA19" s="15"/>
      <c r="CB19" s="15"/>
      <c r="CC19" s="15"/>
      <c r="CD19" s="15"/>
    </row>
    <row r="20">
      <c r="A20" s="2" t="s">
        <v>29</v>
      </c>
      <c r="B20" s="4">
        <f>B19/$B3</f>
        <v>1.0125</v>
      </c>
      <c r="J20" s="2" t="s">
        <v>29</v>
      </c>
      <c r="K20" s="4">
        <f>K19/$B3</f>
        <v>2.0125</v>
      </c>
      <c r="S20" s="2" t="s">
        <v>29</v>
      </c>
      <c r="T20" s="4">
        <f>T19/$B3</f>
        <v>2.0125</v>
      </c>
      <c r="AB20" s="2" t="s">
        <v>29</v>
      </c>
      <c r="AC20" s="4">
        <f>AC19/$B3</f>
        <v>3.0125</v>
      </c>
      <c r="AK20" s="2" t="s">
        <v>29</v>
      </c>
      <c r="AL20" s="4">
        <f>AL19/$B3</f>
        <v>4.0125</v>
      </c>
      <c r="AT20" s="2" t="s">
        <v>29</v>
      </c>
      <c r="AU20" s="4">
        <f>AU19/$B3</f>
        <v>5.0125</v>
      </c>
      <c r="BC20" s="2" t="s">
        <v>29</v>
      </c>
      <c r="BD20" s="4">
        <f>BD19/$B3</f>
        <v>6.0125</v>
      </c>
      <c r="BL20" s="15" t="s">
        <v>29</v>
      </c>
      <c r="BM20" s="29">
        <f>BM19/$B3</f>
        <v>7.0125</v>
      </c>
      <c r="BN20" s="15"/>
      <c r="BO20" s="15"/>
      <c r="BP20" s="15"/>
      <c r="BQ20" s="15"/>
      <c r="BR20" s="15"/>
      <c r="BS20" s="15"/>
      <c r="BT20" s="15"/>
      <c r="BU20" s="15" t="s">
        <v>29</v>
      </c>
      <c r="BV20" s="29">
        <f>BV19/$B3</f>
        <v>7.8125</v>
      </c>
      <c r="BW20" s="15"/>
      <c r="BX20" s="15"/>
      <c r="BY20" s="15"/>
      <c r="BZ20" s="15"/>
      <c r="CA20" s="15"/>
      <c r="CB20" s="15"/>
      <c r="CC20" s="15"/>
      <c r="CD20" s="15"/>
    </row>
    <row r="21">
      <c r="A21" s="9" t="s">
        <v>30</v>
      </c>
      <c r="B21" s="2">
        <v>2.7</v>
      </c>
      <c r="C21" s="2"/>
      <c r="H21" s="2" t="s">
        <v>144</v>
      </c>
      <c r="J21" s="9" t="s">
        <v>30</v>
      </c>
      <c r="K21" s="2">
        <v>2.7</v>
      </c>
      <c r="L21" s="2"/>
      <c r="Q21" s="2" t="s">
        <v>144</v>
      </c>
      <c r="S21" s="9" t="s">
        <v>30</v>
      </c>
      <c r="T21" s="2">
        <v>2.7</v>
      </c>
      <c r="U21" s="2"/>
      <c r="Y21" s="2"/>
      <c r="Z21" s="2" t="s">
        <v>144</v>
      </c>
      <c r="AB21" s="9" t="s">
        <v>30</v>
      </c>
      <c r="AC21" s="2">
        <v>3.0</v>
      </c>
      <c r="AD21" s="2"/>
      <c r="AI21" s="2" t="s">
        <v>144</v>
      </c>
      <c r="AK21" s="9" t="s">
        <v>30</v>
      </c>
      <c r="AL21" s="2">
        <v>3.0</v>
      </c>
      <c r="AM21" s="2"/>
      <c r="AR21" s="2" t="s">
        <v>144</v>
      </c>
      <c r="AT21" s="9" t="s">
        <v>30</v>
      </c>
      <c r="AU21" s="2">
        <v>3.0</v>
      </c>
      <c r="AV21" s="2"/>
      <c r="BA21" s="2" t="s">
        <v>144</v>
      </c>
      <c r="BC21" s="9" t="s">
        <v>30</v>
      </c>
      <c r="BD21" s="2">
        <v>3.0</v>
      </c>
      <c r="BE21" s="2"/>
      <c r="BJ21" s="2" t="s">
        <v>144</v>
      </c>
      <c r="BL21" s="16" t="s">
        <v>30</v>
      </c>
      <c r="BM21" s="38">
        <v>3.0</v>
      </c>
      <c r="BN21" s="15"/>
      <c r="BO21" s="15"/>
      <c r="BP21" s="15"/>
      <c r="BQ21" s="15"/>
      <c r="BR21" s="15"/>
      <c r="BS21" s="2" t="s">
        <v>144</v>
      </c>
      <c r="BT21" s="15"/>
      <c r="BU21" s="16" t="s">
        <v>30</v>
      </c>
      <c r="BV21" s="38">
        <v>3.0</v>
      </c>
      <c r="BW21" s="15"/>
      <c r="BX21" s="15"/>
      <c r="BY21" s="15"/>
      <c r="BZ21" s="15"/>
      <c r="CA21" s="15"/>
      <c r="CB21" s="2" t="s">
        <v>144</v>
      </c>
      <c r="CC21" s="15"/>
      <c r="CD21" s="15"/>
    </row>
    <row r="22">
      <c r="A22" s="1" t="s">
        <v>31</v>
      </c>
      <c r="B22" s="1" t="s">
        <v>32</v>
      </c>
      <c r="C22" s="1" t="s">
        <v>33</v>
      </c>
      <c r="D22" s="1" t="s">
        <v>34</v>
      </c>
      <c r="E22" s="1" t="s">
        <v>35</v>
      </c>
      <c r="F22" s="1" t="s">
        <v>36</v>
      </c>
      <c r="G22" s="1" t="s">
        <v>37</v>
      </c>
      <c r="H22" s="1" t="s">
        <v>145</v>
      </c>
      <c r="I22" s="8"/>
      <c r="J22" s="1" t="s">
        <v>31</v>
      </c>
      <c r="K22" s="1" t="s">
        <v>32</v>
      </c>
      <c r="L22" s="1" t="s">
        <v>33</v>
      </c>
      <c r="M22" s="1" t="s">
        <v>34</v>
      </c>
      <c r="N22" s="1" t="s">
        <v>35</v>
      </c>
      <c r="O22" s="1" t="s">
        <v>36</v>
      </c>
      <c r="P22" s="1" t="s">
        <v>37</v>
      </c>
      <c r="Q22" s="1" t="s">
        <v>145</v>
      </c>
      <c r="R22" s="8"/>
      <c r="S22" s="1" t="s">
        <v>31</v>
      </c>
      <c r="T22" s="1" t="s">
        <v>32</v>
      </c>
      <c r="U22" s="1" t="s">
        <v>33</v>
      </c>
      <c r="V22" s="1" t="s">
        <v>34</v>
      </c>
      <c r="W22" s="1" t="s">
        <v>35</v>
      </c>
      <c r="X22" s="1" t="s">
        <v>36</v>
      </c>
      <c r="Y22" s="1" t="s">
        <v>37</v>
      </c>
      <c r="Z22" s="1" t="s">
        <v>145</v>
      </c>
      <c r="AA22" s="1"/>
      <c r="AB22" s="1" t="s">
        <v>31</v>
      </c>
      <c r="AC22" s="1" t="s">
        <v>32</v>
      </c>
      <c r="AD22" s="1" t="s">
        <v>33</v>
      </c>
      <c r="AE22" s="1" t="s">
        <v>34</v>
      </c>
      <c r="AF22" s="1" t="s">
        <v>35</v>
      </c>
      <c r="AG22" s="1" t="s">
        <v>36</v>
      </c>
      <c r="AH22" s="1" t="s">
        <v>37</v>
      </c>
      <c r="AI22" s="1" t="s">
        <v>145</v>
      </c>
      <c r="AJ22" s="1"/>
      <c r="AK22" s="1" t="s">
        <v>31</v>
      </c>
      <c r="AL22" s="1" t="s">
        <v>32</v>
      </c>
      <c r="AM22" s="1" t="s">
        <v>33</v>
      </c>
      <c r="AN22" s="1" t="s">
        <v>34</v>
      </c>
      <c r="AO22" s="1" t="s">
        <v>35</v>
      </c>
      <c r="AP22" s="1" t="s">
        <v>36</v>
      </c>
      <c r="AQ22" s="1" t="s">
        <v>37</v>
      </c>
      <c r="AR22" s="1" t="s">
        <v>145</v>
      </c>
      <c r="AS22" s="1"/>
      <c r="AT22" s="1" t="s">
        <v>31</v>
      </c>
      <c r="AU22" s="1" t="s">
        <v>32</v>
      </c>
      <c r="AV22" s="1" t="s">
        <v>33</v>
      </c>
      <c r="AW22" s="1" t="s">
        <v>34</v>
      </c>
      <c r="AX22" s="1" t="s">
        <v>35</v>
      </c>
      <c r="AY22" s="1" t="s">
        <v>36</v>
      </c>
      <c r="AZ22" s="1" t="s">
        <v>37</v>
      </c>
      <c r="BA22" s="1" t="s">
        <v>145</v>
      </c>
      <c r="BB22" s="1"/>
      <c r="BC22" s="1" t="s">
        <v>31</v>
      </c>
      <c r="BD22" s="1" t="s">
        <v>32</v>
      </c>
      <c r="BE22" s="1" t="s">
        <v>33</v>
      </c>
      <c r="BF22" s="1" t="s">
        <v>34</v>
      </c>
      <c r="BG22" s="1" t="s">
        <v>35</v>
      </c>
      <c r="BH22" s="1" t="s">
        <v>36</v>
      </c>
      <c r="BI22" s="1" t="s">
        <v>37</v>
      </c>
      <c r="BJ22" s="1" t="s">
        <v>145</v>
      </c>
      <c r="BK22" s="1"/>
      <c r="BL22" s="23" t="s">
        <v>31</v>
      </c>
      <c r="BM22" s="23" t="s">
        <v>32</v>
      </c>
      <c r="BN22" s="23" t="s">
        <v>33</v>
      </c>
      <c r="BO22" s="23" t="s">
        <v>34</v>
      </c>
      <c r="BP22" s="23" t="s">
        <v>35</v>
      </c>
      <c r="BQ22" s="23" t="s">
        <v>36</v>
      </c>
      <c r="BR22" s="23" t="s">
        <v>37</v>
      </c>
      <c r="BS22" s="1" t="s">
        <v>145</v>
      </c>
      <c r="BT22" s="23"/>
      <c r="BU22" s="23" t="s">
        <v>31</v>
      </c>
      <c r="BV22" s="23" t="s">
        <v>32</v>
      </c>
      <c r="BW22" s="23" t="s">
        <v>33</v>
      </c>
      <c r="BX22" s="23" t="s">
        <v>34</v>
      </c>
      <c r="BY22" s="23" t="s">
        <v>35</v>
      </c>
      <c r="BZ22" s="23" t="s">
        <v>36</v>
      </c>
      <c r="CA22" s="23" t="s">
        <v>37</v>
      </c>
      <c r="CB22" s="1" t="s">
        <v>145</v>
      </c>
      <c r="CC22" s="23"/>
      <c r="CD22" s="23"/>
    </row>
    <row r="23">
      <c r="A23" s="2">
        <v>0.0</v>
      </c>
      <c r="B23" s="4">
        <f t="shared" ref="B23:B83" si="1">A23*0.1</f>
        <v>0</v>
      </c>
      <c r="C23" s="4">
        <f t="shared" ref="C23:C83" si="2">convert(B$21-B23,"in","mm")/($B$3*10)</f>
        <v>1.3716</v>
      </c>
      <c r="D23" s="4">
        <f t="shared" ref="D23:D28" si="3">149+7/8+1/32</f>
        <v>149.90625</v>
      </c>
      <c r="E23" s="4">
        <f t="shared" ref="E23:E28" si="4">154+1/16</f>
        <v>154.0625</v>
      </c>
      <c r="F23" s="4">
        <f t="shared" ref="F23:F83" si="5">E23-D23</f>
        <v>4.15625</v>
      </c>
      <c r="G23" s="13">
        <f t="shared" ref="G23:G83" si="6">if(E23&lt;D23,-sqrt(-F23/B$17), sqrt(F23/B$17))</f>
        <v>1</v>
      </c>
      <c r="H23" s="4">
        <f t="shared" ref="H23:H77" si="7">ifs(C23&gt;0, G23*(1-G23)*PI()*(C23^2-C24^2)*0.5, C23&lt;0, G23*(1-G23)*PI()*(C23^2-C22^2)*0.5, C23=0, 0)</f>
        <v>0</v>
      </c>
      <c r="J23" s="2">
        <v>-15.0</v>
      </c>
      <c r="K23" s="4">
        <f t="shared" ref="K23:K100" si="8">J23*0.1</f>
        <v>-1.5</v>
      </c>
      <c r="L23" s="4">
        <f t="shared" ref="L23:L100" si="9">convert(K$21-K23,"in","mm")/($B$3*10)</f>
        <v>2.1336</v>
      </c>
      <c r="M23" s="2">
        <f>149.75+1/32</f>
        <v>149.78125</v>
      </c>
      <c r="N23" s="2">
        <f>154+3/16</f>
        <v>154.1875</v>
      </c>
      <c r="O23" s="4">
        <f t="shared" ref="O23:O100" si="10">N23-M23</f>
        <v>4.40625</v>
      </c>
      <c r="P23" s="13">
        <f t="shared" ref="P23:P100" si="11">if(N23&lt;M23,-sqrt(-O23/K$17), sqrt(O23/K$17))</f>
        <v>1.029636041</v>
      </c>
      <c r="S23" s="2">
        <v>-15.0</v>
      </c>
      <c r="T23" s="4">
        <f t="shared" ref="T23:T98" si="12">S23*0.1</f>
        <v>-1.5</v>
      </c>
      <c r="U23" s="4">
        <f t="shared" ref="U23:U98" si="13">convert(T$21-T23,"in","mm")/($B$3*10)</f>
        <v>2.1336</v>
      </c>
      <c r="V23" s="2">
        <v>149.75</v>
      </c>
      <c r="W23" s="4">
        <f t="shared" ref="W23:W38" si="14">154.25</f>
        <v>154.25</v>
      </c>
      <c r="X23" s="4">
        <f t="shared" ref="X23:X98" si="15">W23-V23</f>
        <v>4.5</v>
      </c>
      <c r="Y23" s="13">
        <f t="shared" ref="Y23:Y59" si="16">sqrt(X23/T$17)</f>
        <v>1</v>
      </c>
      <c r="Z23" s="4">
        <f t="shared" ref="Z23:Z77" si="17">ifs(U23&gt;0, Y23*(1-Y23)*PI()*(U23^2-U24^2)*0.5, U23&lt;0, Y23*(1-Y23)*PI()*(U23^2-U22^2)*0.5, U23=0, 0)</f>
        <v>0</v>
      </c>
      <c r="AB23" s="2">
        <v>-15.0</v>
      </c>
      <c r="AC23" s="4">
        <f t="shared" ref="AC23:AC98" si="18">AB23*0.1</f>
        <v>-1.5</v>
      </c>
      <c r="AD23" s="4">
        <f t="shared" ref="AD23:AD98" si="19">convert(AC$21-AC23,"in","mm")/($B$3*10)</f>
        <v>2.286</v>
      </c>
      <c r="AE23" s="2">
        <v>149.75</v>
      </c>
      <c r="AF23" s="2">
        <v>154.25</v>
      </c>
      <c r="AG23" s="4">
        <f t="shared" ref="AG23:AG98" si="20">AF23-AE23</f>
        <v>4.5</v>
      </c>
      <c r="AH23" s="13">
        <f t="shared" ref="AH23:AH98" si="21">sqrt(AG23/AC$17)</f>
        <v>1</v>
      </c>
      <c r="AI23" s="4">
        <f t="shared" ref="AI23:AI98" si="22">ifs(AD23&gt;0, AH23*(1-AH23)*PI()*(AD23^2-AD24^2)*0.5, AD23&lt;0, AH23*(1-AH23)*PI()*(AD23^2-AD22^2)*0.5, AD23=0, 0)</f>
        <v>0</v>
      </c>
      <c r="AJ23" s="13"/>
      <c r="AK23" s="2">
        <v>-15.0</v>
      </c>
      <c r="AL23" s="4">
        <f t="shared" ref="AL23:AL98" si="23">AK23*0.1</f>
        <v>-1.5</v>
      </c>
      <c r="AM23" s="4">
        <f t="shared" ref="AM23:AM98" si="24">convert(AL$21-AL23,"in","mm")/($B$3*10)</f>
        <v>2.286</v>
      </c>
      <c r="AN23" s="2">
        <v>149.75</v>
      </c>
      <c r="AO23" s="2">
        <v>154.25</v>
      </c>
      <c r="AP23" s="4">
        <f t="shared" ref="AP23:AP98" si="25">AO23-AN23</f>
        <v>4.5</v>
      </c>
      <c r="AQ23" s="13">
        <f t="shared" ref="AQ23:AQ98" si="26">sqrt(AP23/AL$17)</f>
        <v>1</v>
      </c>
      <c r="AR23" s="4">
        <f t="shared" ref="AR23:AR98" si="27">ifs(AM23&gt;0, AQ23*(1-AQ23)*PI()*(AM23^2-AM24^2)*0.5, AM23&lt;0, AQ23*(1-AQ23)*PI()*(AM23^2-AM22^2)*0.5, AM23=0, 0)</f>
        <v>0</v>
      </c>
      <c r="AS23" s="13"/>
      <c r="AT23" s="2">
        <v>-15.0</v>
      </c>
      <c r="AU23" s="4">
        <f t="shared" ref="AU23:AU98" si="28">AT23*0.1</f>
        <v>-1.5</v>
      </c>
      <c r="AV23" s="4">
        <f t="shared" ref="AV23:AV98" si="29">convert(AU$21-AU23,"in","mm")/($B$3*10)</f>
        <v>2.286</v>
      </c>
      <c r="AW23" s="2">
        <v>149.75</v>
      </c>
      <c r="AX23" s="2">
        <v>154.25</v>
      </c>
      <c r="AY23" s="4">
        <f t="shared" ref="AY23:AY98" si="30">AX23-AW23</f>
        <v>4.5</v>
      </c>
      <c r="AZ23" s="13">
        <f t="shared" ref="AZ23:AZ98" si="31">sqrt(AY23/AU$17)</f>
        <v>1</v>
      </c>
      <c r="BA23" s="4">
        <f t="shared" ref="BA23:BA98" si="32">ifs(AV23&gt;0, AZ23*(1-AZ23)*PI()*(AV23^2-AV24^2)*0.5, AV23&lt;0, AZ23*(1-AZ23)*PI()*(AV23^2-AV22^2)*0.5, AV23=0, 0)</f>
        <v>0</v>
      </c>
      <c r="BB23" s="13"/>
      <c r="BC23" s="2">
        <v>-15.0</v>
      </c>
      <c r="BD23" s="4">
        <f t="shared" ref="BD23:BD98" si="33">BC23*0.1</f>
        <v>-1.5</v>
      </c>
      <c r="BE23" s="4">
        <f t="shared" ref="BE23:BE98" si="34">convert(BD$21-BD23,"in","mm")/($B$3*10)</f>
        <v>2.286</v>
      </c>
      <c r="BF23" s="2">
        <v>149.75</v>
      </c>
      <c r="BG23" s="2">
        <v>154.25</v>
      </c>
      <c r="BH23" s="4">
        <f t="shared" ref="BH23:BH98" si="35">BG23-BF23</f>
        <v>4.5</v>
      </c>
      <c r="BI23" s="13">
        <f t="shared" ref="BI23:BI98" si="36">sqrt(BH23/BD$17)</f>
        <v>1</v>
      </c>
      <c r="BJ23" s="4">
        <f t="shared" ref="BJ23:BJ98" si="37">ifs(BE23&gt;0, BI23*(1-BI23)*PI()*(BE23^2-BE24^2)*0.5, BE23&lt;0, BI23*(1-BI23)*PI()*(BE23^2-BE22^2)*0.5, BE23=0, 0)</f>
        <v>0</v>
      </c>
      <c r="BK23" s="13"/>
      <c r="BL23" s="19">
        <v>-15.0</v>
      </c>
      <c r="BM23" s="27">
        <f t="shared" ref="BM23:BM98" si="38">BL23*0.1</f>
        <v>-1.5</v>
      </c>
      <c r="BN23" s="27">
        <f t="shared" ref="BN23:BN98" si="39">convert(BM$21-BM23,"in","mm")/($B$3*10)</f>
        <v>2.286</v>
      </c>
      <c r="BO23" s="46">
        <v>149.75</v>
      </c>
      <c r="BP23" s="46">
        <v>154.25</v>
      </c>
      <c r="BQ23" s="27">
        <f t="shared" ref="BQ23:BQ98" si="40">BP23-BO23</f>
        <v>4.5</v>
      </c>
      <c r="BR23" s="27">
        <f t="shared" ref="BR23:BR98" si="41">sqrt(BQ23/BM$17)</f>
        <v>1</v>
      </c>
      <c r="BS23" s="4">
        <f t="shared" ref="BS23:BS98" si="42">ifs(BN23&gt;0, BR23*(1-BR23)*PI()*(BN23^2-BN24^2)*0.5, BN23&lt;0, BR23*(1-BR23)*PI()*(BN23^2-BN22^2)*0.5, BN23=0, 0)</f>
        <v>0</v>
      </c>
      <c r="BT23" s="25"/>
      <c r="BU23" s="19">
        <v>-15.0</v>
      </c>
      <c r="BV23" s="27">
        <f t="shared" ref="BV23:BV98" si="43">BU23*0.1</f>
        <v>-1.5</v>
      </c>
      <c r="BW23" s="27">
        <f t="shared" ref="BW23:BW98" si="44">convert(BV$21-BV23,"in","mm")/($B$3*10)</f>
        <v>2.286</v>
      </c>
      <c r="BX23" s="46">
        <v>149.75</v>
      </c>
      <c r="BY23" s="46">
        <v>154.25</v>
      </c>
      <c r="BZ23" s="27">
        <f t="shared" ref="BZ23:BZ98" si="45">BY23-BX23</f>
        <v>4.5</v>
      </c>
      <c r="CA23" s="27">
        <f t="shared" ref="CA23:CA98" si="46">sqrt(BZ23/BV$17)</f>
        <v>1</v>
      </c>
      <c r="CB23" s="4">
        <f t="shared" ref="CB23:CB98" si="47">ifs(BW23&gt;0, CA23*(1-CA23)*PI()*(BW23^2-BW24^2)*0.5, BW23&lt;0, CA23*(1-CA23)*PI()*(BW23^2-BW22^2)*0.5, BW23=0, 0)</f>
        <v>0</v>
      </c>
      <c r="CC23" s="25"/>
      <c r="CD23" s="25"/>
    </row>
    <row r="24">
      <c r="A24" s="2">
        <v>1.0</v>
      </c>
      <c r="B24" s="4">
        <f t="shared" si="1"/>
        <v>0.1</v>
      </c>
      <c r="C24" s="4">
        <f t="shared" si="2"/>
        <v>1.3208</v>
      </c>
      <c r="D24" s="4">
        <f t="shared" si="3"/>
        <v>149.90625</v>
      </c>
      <c r="E24" s="4">
        <f t="shared" si="4"/>
        <v>154.0625</v>
      </c>
      <c r="F24" s="4">
        <f t="shared" si="5"/>
        <v>4.15625</v>
      </c>
      <c r="G24" s="13">
        <f t="shared" si="6"/>
        <v>1</v>
      </c>
      <c r="H24" s="4">
        <f t="shared" si="7"/>
        <v>0</v>
      </c>
      <c r="J24" s="2">
        <v>-14.0</v>
      </c>
      <c r="K24" s="4">
        <f t="shared" si="8"/>
        <v>-1.4</v>
      </c>
      <c r="L24" s="4">
        <f t="shared" si="9"/>
        <v>2.0828</v>
      </c>
      <c r="M24" s="4">
        <f>149+13/16</f>
        <v>149.8125</v>
      </c>
      <c r="N24" s="4">
        <f>154+1/8+1/32</f>
        <v>154.15625</v>
      </c>
      <c r="O24" s="4">
        <f t="shared" si="10"/>
        <v>4.34375</v>
      </c>
      <c r="P24" s="13">
        <f t="shared" si="11"/>
        <v>1.022307577</v>
      </c>
      <c r="S24" s="2">
        <v>-14.0</v>
      </c>
      <c r="T24" s="4">
        <f t="shared" si="12"/>
        <v>-1.4</v>
      </c>
      <c r="U24" s="4">
        <f t="shared" si="13"/>
        <v>2.0828</v>
      </c>
      <c r="V24" s="2">
        <v>149.75</v>
      </c>
      <c r="W24" s="4">
        <f t="shared" si="14"/>
        <v>154.25</v>
      </c>
      <c r="X24" s="4">
        <f t="shared" si="15"/>
        <v>4.5</v>
      </c>
      <c r="Y24" s="13">
        <f t="shared" si="16"/>
        <v>1</v>
      </c>
      <c r="Z24" s="4">
        <f t="shared" si="17"/>
        <v>0</v>
      </c>
      <c r="AB24" s="2">
        <v>-14.0</v>
      </c>
      <c r="AC24" s="4">
        <f t="shared" si="18"/>
        <v>-1.4</v>
      </c>
      <c r="AD24" s="4">
        <f t="shared" si="19"/>
        <v>2.2352</v>
      </c>
      <c r="AE24" s="2">
        <v>149.75</v>
      </c>
      <c r="AF24" s="2">
        <v>154.25</v>
      </c>
      <c r="AG24" s="4">
        <f t="shared" si="20"/>
        <v>4.5</v>
      </c>
      <c r="AH24" s="13">
        <f t="shared" si="21"/>
        <v>1</v>
      </c>
      <c r="AI24" s="4">
        <f t="shared" si="22"/>
        <v>0</v>
      </c>
      <c r="AJ24" s="13"/>
      <c r="AK24" s="2">
        <v>-14.0</v>
      </c>
      <c r="AL24" s="4">
        <f t="shared" si="23"/>
        <v>-1.4</v>
      </c>
      <c r="AM24" s="4">
        <f t="shared" si="24"/>
        <v>2.2352</v>
      </c>
      <c r="AN24" s="2">
        <v>149.75</v>
      </c>
      <c r="AO24" s="2">
        <v>154.25</v>
      </c>
      <c r="AP24" s="4">
        <f t="shared" si="25"/>
        <v>4.5</v>
      </c>
      <c r="AQ24" s="13">
        <f t="shared" si="26"/>
        <v>1</v>
      </c>
      <c r="AR24" s="4">
        <f t="shared" si="27"/>
        <v>0</v>
      </c>
      <c r="AS24" s="13"/>
      <c r="AT24" s="2">
        <v>-14.0</v>
      </c>
      <c r="AU24" s="4">
        <f t="shared" si="28"/>
        <v>-1.4</v>
      </c>
      <c r="AV24" s="4">
        <f t="shared" si="29"/>
        <v>2.2352</v>
      </c>
      <c r="AW24" s="2">
        <v>149.75</v>
      </c>
      <c r="AX24" s="2">
        <v>154.25</v>
      </c>
      <c r="AY24" s="4">
        <f t="shared" si="30"/>
        <v>4.5</v>
      </c>
      <c r="AZ24" s="13">
        <f t="shared" si="31"/>
        <v>1</v>
      </c>
      <c r="BA24" s="4">
        <f t="shared" si="32"/>
        <v>0</v>
      </c>
      <c r="BB24" s="13"/>
      <c r="BC24" s="2">
        <v>-14.0</v>
      </c>
      <c r="BD24" s="4">
        <f t="shared" si="33"/>
        <v>-1.4</v>
      </c>
      <c r="BE24" s="4">
        <f t="shared" si="34"/>
        <v>2.2352</v>
      </c>
      <c r="BF24" s="2">
        <v>149.75</v>
      </c>
      <c r="BG24" s="2">
        <v>154.25</v>
      </c>
      <c r="BH24" s="4">
        <f t="shared" si="35"/>
        <v>4.5</v>
      </c>
      <c r="BI24" s="13">
        <f t="shared" si="36"/>
        <v>1</v>
      </c>
      <c r="BJ24" s="4">
        <f t="shared" si="37"/>
        <v>0</v>
      </c>
      <c r="BK24" s="13"/>
      <c r="BL24" s="19">
        <v>-14.0</v>
      </c>
      <c r="BM24" s="27">
        <f t="shared" si="38"/>
        <v>-1.4</v>
      </c>
      <c r="BN24" s="27">
        <f t="shared" si="39"/>
        <v>2.2352</v>
      </c>
      <c r="BO24" s="46">
        <v>149.75</v>
      </c>
      <c r="BP24" s="46">
        <v>154.25</v>
      </c>
      <c r="BQ24" s="27">
        <f t="shared" si="40"/>
        <v>4.5</v>
      </c>
      <c r="BR24" s="27">
        <f t="shared" si="41"/>
        <v>1</v>
      </c>
      <c r="BS24" s="4">
        <f t="shared" si="42"/>
        <v>0</v>
      </c>
      <c r="BT24" s="25"/>
      <c r="BU24" s="19">
        <v>-14.0</v>
      </c>
      <c r="BV24" s="27">
        <f t="shared" si="43"/>
        <v>-1.4</v>
      </c>
      <c r="BW24" s="27">
        <f t="shared" si="44"/>
        <v>2.2352</v>
      </c>
      <c r="BX24" s="46">
        <v>149.75</v>
      </c>
      <c r="BY24" s="46">
        <v>154.25</v>
      </c>
      <c r="BZ24" s="27">
        <f t="shared" si="45"/>
        <v>4.5</v>
      </c>
      <c r="CA24" s="27">
        <f t="shared" si="46"/>
        <v>1</v>
      </c>
      <c r="CB24" s="4">
        <f t="shared" si="47"/>
        <v>0</v>
      </c>
      <c r="CC24" s="25"/>
      <c r="CD24" s="25"/>
    </row>
    <row r="25">
      <c r="A25" s="2">
        <v>2.0</v>
      </c>
      <c r="B25" s="4">
        <f t="shared" si="1"/>
        <v>0.2</v>
      </c>
      <c r="C25" s="4">
        <f t="shared" si="2"/>
        <v>1.27</v>
      </c>
      <c r="D25" s="4">
        <f t="shared" si="3"/>
        <v>149.90625</v>
      </c>
      <c r="E25" s="4">
        <f t="shared" si="4"/>
        <v>154.0625</v>
      </c>
      <c r="F25" s="4">
        <f t="shared" si="5"/>
        <v>4.15625</v>
      </c>
      <c r="G25" s="13">
        <f t="shared" si="6"/>
        <v>1</v>
      </c>
      <c r="H25" s="4">
        <f t="shared" si="7"/>
        <v>0</v>
      </c>
      <c r="J25" s="2">
        <v>-13.0</v>
      </c>
      <c r="K25" s="4">
        <f t="shared" si="8"/>
        <v>-1.3</v>
      </c>
      <c r="L25" s="4">
        <f t="shared" si="9"/>
        <v>2.032</v>
      </c>
      <c r="M25" s="4">
        <f t="shared" ref="M25:M26" si="48">149+7/8</f>
        <v>149.875</v>
      </c>
      <c r="N25" s="2">
        <v>154.125</v>
      </c>
      <c r="O25" s="4">
        <f t="shared" si="10"/>
        <v>4.25</v>
      </c>
      <c r="P25" s="13">
        <f t="shared" si="11"/>
        <v>1.011215304</v>
      </c>
      <c r="S25" s="2">
        <v>-13.0</v>
      </c>
      <c r="T25" s="4">
        <f t="shared" si="12"/>
        <v>-1.3</v>
      </c>
      <c r="U25" s="4">
        <f t="shared" si="13"/>
        <v>2.032</v>
      </c>
      <c r="V25" s="2">
        <v>149.75</v>
      </c>
      <c r="W25" s="4">
        <f t="shared" si="14"/>
        <v>154.25</v>
      </c>
      <c r="X25" s="4">
        <f t="shared" si="15"/>
        <v>4.5</v>
      </c>
      <c r="Y25" s="13">
        <f t="shared" si="16"/>
        <v>1</v>
      </c>
      <c r="Z25" s="4">
        <f t="shared" si="17"/>
        <v>0</v>
      </c>
      <c r="AB25" s="2">
        <v>-13.0</v>
      </c>
      <c r="AC25" s="4">
        <f t="shared" si="18"/>
        <v>-1.3</v>
      </c>
      <c r="AD25" s="4">
        <f t="shared" si="19"/>
        <v>2.1844</v>
      </c>
      <c r="AE25" s="2">
        <v>149.75</v>
      </c>
      <c r="AF25" s="2">
        <v>154.25</v>
      </c>
      <c r="AG25" s="4">
        <f t="shared" si="20"/>
        <v>4.5</v>
      </c>
      <c r="AH25" s="13">
        <f t="shared" si="21"/>
        <v>1</v>
      </c>
      <c r="AI25" s="4">
        <f t="shared" si="22"/>
        <v>0</v>
      </c>
      <c r="AJ25" s="13"/>
      <c r="AK25" s="2">
        <v>-13.0</v>
      </c>
      <c r="AL25" s="4">
        <f t="shared" si="23"/>
        <v>-1.3</v>
      </c>
      <c r="AM25" s="4">
        <f t="shared" si="24"/>
        <v>2.1844</v>
      </c>
      <c r="AN25" s="2">
        <v>149.75</v>
      </c>
      <c r="AO25" s="2">
        <v>154.25</v>
      </c>
      <c r="AP25" s="4">
        <f t="shared" si="25"/>
        <v>4.5</v>
      </c>
      <c r="AQ25" s="13">
        <f t="shared" si="26"/>
        <v>1</v>
      </c>
      <c r="AR25" s="4">
        <f t="shared" si="27"/>
        <v>0</v>
      </c>
      <c r="AS25" s="13"/>
      <c r="AT25" s="2">
        <v>-13.0</v>
      </c>
      <c r="AU25" s="4">
        <f t="shared" si="28"/>
        <v>-1.3</v>
      </c>
      <c r="AV25" s="4">
        <f t="shared" si="29"/>
        <v>2.1844</v>
      </c>
      <c r="AW25" s="2">
        <v>149.75</v>
      </c>
      <c r="AX25" s="2">
        <v>154.25</v>
      </c>
      <c r="AY25" s="4">
        <f t="shared" si="30"/>
        <v>4.5</v>
      </c>
      <c r="AZ25" s="13">
        <f t="shared" si="31"/>
        <v>1</v>
      </c>
      <c r="BA25" s="4">
        <f t="shared" si="32"/>
        <v>0</v>
      </c>
      <c r="BB25" s="13"/>
      <c r="BC25" s="2">
        <v>-13.0</v>
      </c>
      <c r="BD25" s="4">
        <f t="shared" si="33"/>
        <v>-1.3</v>
      </c>
      <c r="BE25" s="4">
        <f t="shared" si="34"/>
        <v>2.1844</v>
      </c>
      <c r="BF25" s="2">
        <v>149.75</v>
      </c>
      <c r="BG25" s="2">
        <v>154.25</v>
      </c>
      <c r="BH25" s="4">
        <f t="shared" si="35"/>
        <v>4.5</v>
      </c>
      <c r="BI25" s="13">
        <f t="shared" si="36"/>
        <v>1</v>
      </c>
      <c r="BJ25" s="4">
        <f t="shared" si="37"/>
        <v>0</v>
      </c>
      <c r="BK25" s="13"/>
      <c r="BL25" s="19">
        <v>-13.0</v>
      </c>
      <c r="BM25" s="27">
        <f t="shared" si="38"/>
        <v>-1.3</v>
      </c>
      <c r="BN25" s="27">
        <f t="shared" si="39"/>
        <v>2.1844</v>
      </c>
      <c r="BO25" s="46">
        <v>149.75</v>
      </c>
      <c r="BP25" s="46">
        <v>154.25</v>
      </c>
      <c r="BQ25" s="27">
        <f t="shared" si="40"/>
        <v>4.5</v>
      </c>
      <c r="BR25" s="27">
        <f t="shared" si="41"/>
        <v>1</v>
      </c>
      <c r="BS25" s="4">
        <f t="shared" si="42"/>
        <v>0</v>
      </c>
      <c r="BT25" s="25"/>
      <c r="BU25" s="19">
        <v>-13.0</v>
      </c>
      <c r="BV25" s="27">
        <f t="shared" si="43"/>
        <v>-1.3</v>
      </c>
      <c r="BW25" s="27">
        <f t="shared" si="44"/>
        <v>2.1844</v>
      </c>
      <c r="BX25" s="46">
        <v>149.75</v>
      </c>
      <c r="BY25" s="46">
        <v>154.25</v>
      </c>
      <c r="BZ25" s="27">
        <f t="shared" si="45"/>
        <v>4.5</v>
      </c>
      <c r="CA25" s="27">
        <f t="shared" si="46"/>
        <v>1</v>
      </c>
      <c r="CB25" s="4">
        <f t="shared" si="47"/>
        <v>0</v>
      </c>
      <c r="CC25" s="25"/>
      <c r="CD25" s="25"/>
    </row>
    <row r="26">
      <c r="A26" s="2">
        <v>3.0</v>
      </c>
      <c r="B26" s="4">
        <f t="shared" si="1"/>
        <v>0.3</v>
      </c>
      <c r="C26" s="4">
        <f t="shared" si="2"/>
        <v>1.2192</v>
      </c>
      <c r="D26" s="4">
        <f t="shared" si="3"/>
        <v>149.90625</v>
      </c>
      <c r="E26" s="4">
        <f t="shared" si="4"/>
        <v>154.0625</v>
      </c>
      <c r="F26" s="4">
        <f t="shared" si="5"/>
        <v>4.15625</v>
      </c>
      <c r="G26" s="13">
        <f t="shared" si="6"/>
        <v>1</v>
      </c>
      <c r="H26" s="4">
        <f t="shared" si="7"/>
        <v>0</v>
      </c>
      <c r="J26" s="2">
        <v>-12.0</v>
      </c>
      <c r="K26" s="4">
        <f t="shared" si="8"/>
        <v>-1.2</v>
      </c>
      <c r="L26" s="4">
        <f t="shared" si="9"/>
        <v>1.9812</v>
      </c>
      <c r="M26" s="4">
        <f t="shared" si="48"/>
        <v>149.875</v>
      </c>
      <c r="N26" s="2">
        <v>154.125</v>
      </c>
      <c r="O26" s="4">
        <f t="shared" si="10"/>
        <v>4.25</v>
      </c>
      <c r="P26" s="13">
        <f t="shared" si="11"/>
        <v>1.011215304</v>
      </c>
      <c r="S26" s="2">
        <v>-12.0</v>
      </c>
      <c r="T26" s="4">
        <f t="shared" si="12"/>
        <v>-1.2</v>
      </c>
      <c r="U26" s="4">
        <f t="shared" si="13"/>
        <v>1.9812</v>
      </c>
      <c r="V26" s="2">
        <v>149.75</v>
      </c>
      <c r="W26" s="4">
        <f t="shared" si="14"/>
        <v>154.25</v>
      </c>
      <c r="X26" s="4">
        <f t="shared" si="15"/>
        <v>4.5</v>
      </c>
      <c r="Y26" s="13">
        <f t="shared" si="16"/>
        <v>1</v>
      </c>
      <c r="Z26" s="4">
        <f t="shared" si="17"/>
        <v>0</v>
      </c>
      <c r="AB26" s="2">
        <v>-12.0</v>
      </c>
      <c r="AC26" s="4">
        <f t="shared" si="18"/>
        <v>-1.2</v>
      </c>
      <c r="AD26" s="4">
        <f t="shared" si="19"/>
        <v>2.1336</v>
      </c>
      <c r="AE26" s="2">
        <v>149.75</v>
      </c>
      <c r="AF26" s="2">
        <v>154.25</v>
      </c>
      <c r="AG26" s="4">
        <f t="shared" si="20"/>
        <v>4.5</v>
      </c>
      <c r="AH26" s="13">
        <f t="shared" si="21"/>
        <v>1</v>
      </c>
      <c r="AI26" s="4">
        <f t="shared" si="22"/>
        <v>0</v>
      </c>
      <c r="AJ26" s="13"/>
      <c r="AK26" s="2">
        <v>-12.0</v>
      </c>
      <c r="AL26" s="4">
        <f t="shared" si="23"/>
        <v>-1.2</v>
      </c>
      <c r="AM26" s="4">
        <f t="shared" si="24"/>
        <v>2.1336</v>
      </c>
      <c r="AN26" s="2">
        <v>149.75</v>
      </c>
      <c r="AO26" s="2">
        <v>154.25</v>
      </c>
      <c r="AP26" s="4">
        <f t="shared" si="25"/>
        <v>4.5</v>
      </c>
      <c r="AQ26" s="13">
        <f t="shared" si="26"/>
        <v>1</v>
      </c>
      <c r="AR26" s="4">
        <f t="shared" si="27"/>
        <v>0</v>
      </c>
      <c r="AS26" s="13"/>
      <c r="AT26" s="2">
        <v>-12.0</v>
      </c>
      <c r="AU26" s="4">
        <f t="shared" si="28"/>
        <v>-1.2</v>
      </c>
      <c r="AV26" s="4">
        <f t="shared" si="29"/>
        <v>2.1336</v>
      </c>
      <c r="AW26" s="2">
        <v>149.75</v>
      </c>
      <c r="AX26" s="2">
        <v>154.25</v>
      </c>
      <c r="AY26" s="4">
        <f t="shared" si="30"/>
        <v>4.5</v>
      </c>
      <c r="AZ26" s="13">
        <f t="shared" si="31"/>
        <v>1</v>
      </c>
      <c r="BA26" s="4">
        <f t="shared" si="32"/>
        <v>0</v>
      </c>
      <c r="BB26" s="13"/>
      <c r="BC26" s="2">
        <v>-12.0</v>
      </c>
      <c r="BD26" s="4">
        <f t="shared" si="33"/>
        <v>-1.2</v>
      </c>
      <c r="BE26" s="4">
        <f t="shared" si="34"/>
        <v>2.1336</v>
      </c>
      <c r="BF26" s="2">
        <v>149.75</v>
      </c>
      <c r="BG26" s="2">
        <v>154.25</v>
      </c>
      <c r="BH26" s="4">
        <f t="shared" si="35"/>
        <v>4.5</v>
      </c>
      <c r="BI26" s="13">
        <f t="shared" si="36"/>
        <v>1</v>
      </c>
      <c r="BJ26" s="4">
        <f t="shared" si="37"/>
        <v>0</v>
      </c>
      <c r="BK26" s="13"/>
      <c r="BL26" s="19">
        <v>-12.0</v>
      </c>
      <c r="BM26" s="27">
        <f t="shared" si="38"/>
        <v>-1.2</v>
      </c>
      <c r="BN26" s="27">
        <f t="shared" si="39"/>
        <v>2.1336</v>
      </c>
      <c r="BO26" s="46">
        <v>149.75</v>
      </c>
      <c r="BP26" s="46">
        <v>154.25</v>
      </c>
      <c r="BQ26" s="27">
        <f t="shared" si="40"/>
        <v>4.5</v>
      </c>
      <c r="BR26" s="27">
        <f t="shared" si="41"/>
        <v>1</v>
      </c>
      <c r="BS26" s="4">
        <f t="shared" si="42"/>
        <v>0</v>
      </c>
      <c r="BT26" s="25"/>
      <c r="BU26" s="19">
        <v>-12.0</v>
      </c>
      <c r="BV26" s="27">
        <f t="shared" si="43"/>
        <v>-1.2</v>
      </c>
      <c r="BW26" s="27">
        <f t="shared" si="44"/>
        <v>2.1336</v>
      </c>
      <c r="BX26" s="46">
        <v>149.75</v>
      </c>
      <c r="BY26" s="46">
        <v>154.25</v>
      </c>
      <c r="BZ26" s="27">
        <f t="shared" si="45"/>
        <v>4.5</v>
      </c>
      <c r="CA26" s="27">
        <f t="shared" si="46"/>
        <v>1</v>
      </c>
      <c r="CB26" s="4">
        <f t="shared" si="47"/>
        <v>0</v>
      </c>
      <c r="CC26" s="25"/>
      <c r="CD26" s="25"/>
    </row>
    <row r="27">
      <c r="A27" s="2">
        <v>4.0</v>
      </c>
      <c r="B27" s="4">
        <f t="shared" si="1"/>
        <v>0.4</v>
      </c>
      <c r="C27" s="4">
        <f t="shared" si="2"/>
        <v>1.1684</v>
      </c>
      <c r="D27" s="4">
        <f t="shared" si="3"/>
        <v>149.90625</v>
      </c>
      <c r="E27" s="4">
        <f t="shared" si="4"/>
        <v>154.0625</v>
      </c>
      <c r="F27" s="4">
        <f t="shared" si="5"/>
        <v>4.15625</v>
      </c>
      <c r="G27" s="13">
        <f t="shared" si="6"/>
        <v>1</v>
      </c>
      <c r="H27" s="4">
        <f t="shared" si="7"/>
        <v>0</v>
      </c>
      <c r="J27" s="2">
        <v>-11.0</v>
      </c>
      <c r="K27" s="4">
        <f t="shared" si="8"/>
        <v>-1.1</v>
      </c>
      <c r="L27" s="4">
        <f t="shared" si="9"/>
        <v>1.9304</v>
      </c>
      <c r="M27" s="4">
        <f>149+7/8+1/32</f>
        <v>149.90625</v>
      </c>
      <c r="N27" s="4">
        <f>154+1/8-1/32</f>
        <v>154.09375</v>
      </c>
      <c r="O27" s="4">
        <f t="shared" si="10"/>
        <v>4.1875</v>
      </c>
      <c r="P27" s="13">
        <f t="shared" si="11"/>
        <v>1.003752358</v>
      </c>
      <c r="S27" s="2">
        <v>-11.0</v>
      </c>
      <c r="T27" s="4">
        <f t="shared" si="12"/>
        <v>-1.1</v>
      </c>
      <c r="U27" s="4">
        <f t="shared" si="13"/>
        <v>1.9304</v>
      </c>
      <c r="V27" s="2">
        <v>149.75</v>
      </c>
      <c r="W27" s="4">
        <f t="shared" si="14"/>
        <v>154.25</v>
      </c>
      <c r="X27" s="4">
        <f t="shared" si="15"/>
        <v>4.5</v>
      </c>
      <c r="Y27" s="13">
        <f t="shared" si="16"/>
        <v>1</v>
      </c>
      <c r="Z27" s="4">
        <f t="shared" si="17"/>
        <v>0</v>
      </c>
      <c r="AB27" s="2">
        <v>-11.0</v>
      </c>
      <c r="AC27" s="4">
        <f t="shared" si="18"/>
        <v>-1.1</v>
      </c>
      <c r="AD27" s="4">
        <f t="shared" si="19"/>
        <v>2.0828</v>
      </c>
      <c r="AE27" s="2">
        <v>149.75</v>
      </c>
      <c r="AF27" s="2">
        <v>154.25</v>
      </c>
      <c r="AG27" s="4">
        <f t="shared" si="20"/>
        <v>4.5</v>
      </c>
      <c r="AH27" s="13">
        <f t="shared" si="21"/>
        <v>1</v>
      </c>
      <c r="AI27" s="4">
        <f t="shared" si="22"/>
        <v>0</v>
      </c>
      <c r="AJ27" s="13"/>
      <c r="AK27" s="2">
        <v>-11.0</v>
      </c>
      <c r="AL27" s="4">
        <f t="shared" si="23"/>
        <v>-1.1</v>
      </c>
      <c r="AM27" s="4">
        <f t="shared" si="24"/>
        <v>2.0828</v>
      </c>
      <c r="AN27" s="2">
        <v>149.75</v>
      </c>
      <c r="AO27" s="2">
        <v>154.25</v>
      </c>
      <c r="AP27" s="4">
        <f t="shared" si="25"/>
        <v>4.5</v>
      </c>
      <c r="AQ27" s="13">
        <f t="shared" si="26"/>
        <v>1</v>
      </c>
      <c r="AR27" s="4">
        <f t="shared" si="27"/>
        <v>0</v>
      </c>
      <c r="AS27" s="13"/>
      <c r="AT27" s="2">
        <v>-11.0</v>
      </c>
      <c r="AU27" s="4">
        <f t="shared" si="28"/>
        <v>-1.1</v>
      </c>
      <c r="AV27" s="4">
        <f t="shared" si="29"/>
        <v>2.0828</v>
      </c>
      <c r="AW27" s="2">
        <v>149.75</v>
      </c>
      <c r="AX27" s="2">
        <v>154.25</v>
      </c>
      <c r="AY27" s="4">
        <f t="shared" si="30"/>
        <v>4.5</v>
      </c>
      <c r="AZ27" s="13">
        <f t="shared" si="31"/>
        <v>1</v>
      </c>
      <c r="BA27" s="4">
        <f t="shared" si="32"/>
        <v>0</v>
      </c>
      <c r="BB27" s="13"/>
      <c r="BC27" s="2">
        <v>-11.0</v>
      </c>
      <c r="BD27" s="4">
        <f t="shared" si="33"/>
        <v>-1.1</v>
      </c>
      <c r="BE27" s="4">
        <f t="shared" si="34"/>
        <v>2.0828</v>
      </c>
      <c r="BF27" s="2">
        <v>149.75</v>
      </c>
      <c r="BG27" s="2">
        <v>154.25</v>
      </c>
      <c r="BH27" s="4">
        <f t="shared" si="35"/>
        <v>4.5</v>
      </c>
      <c r="BI27" s="13">
        <f t="shared" si="36"/>
        <v>1</v>
      </c>
      <c r="BJ27" s="4">
        <f t="shared" si="37"/>
        <v>0</v>
      </c>
      <c r="BK27" s="13"/>
      <c r="BL27" s="19">
        <v>-11.0</v>
      </c>
      <c r="BM27" s="27">
        <f t="shared" si="38"/>
        <v>-1.1</v>
      </c>
      <c r="BN27" s="27">
        <f t="shared" si="39"/>
        <v>2.0828</v>
      </c>
      <c r="BO27" s="46">
        <v>149.75</v>
      </c>
      <c r="BP27" s="46">
        <v>154.25</v>
      </c>
      <c r="BQ27" s="27">
        <f t="shared" si="40"/>
        <v>4.5</v>
      </c>
      <c r="BR27" s="27">
        <f t="shared" si="41"/>
        <v>1</v>
      </c>
      <c r="BS27" s="4">
        <f t="shared" si="42"/>
        <v>0</v>
      </c>
      <c r="BT27" s="25"/>
      <c r="BU27" s="19">
        <v>-11.0</v>
      </c>
      <c r="BV27" s="27">
        <f t="shared" si="43"/>
        <v>-1.1</v>
      </c>
      <c r="BW27" s="27">
        <f t="shared" si="44"/>
        <v>2.0828</v>
      </c>
      <c r="BX27" s="46">
        <v>149.75</v>
      </c>
      <c r="BY27" s="46">
        <v>154.25</v>
      </c>
      <c r="BZ27" s="27">
        <f t="shared" si="45"/>
        <v>4.5</v>
      </c>
      <c r="CA27" s="27">
        <f t="shared" si="46"/>
        <v>1</v>
      </c>
      <c r="CB27" s="4">
        <f t="shared" si="47"/>
        <v>0</v>
      </c>
      <c r="CC27" s="25"/>
      <c r="CD27" s="25"/>
    </row>
    <row r="28">
      <c r="A28" s="2">
        <v>5.0</v>
      </c>
      <c r="B28" s="4">
        <f t="shared" si="1"/>
        <v>0.5</v>
      </c>
      <c r="C28" s="4">
        <f t="shared" si="2"/>
        <v>1.1176</v>
      </c>
      <c r="D28" s="4">
        <f t="shared" si="3"/>
        <v>149.90625</v>
      </c>
      <c r="E28" s="4">
        <f t="shared" si="4"/>
        <v>154.0625</v>
      </c>
      <c r="F28" s="4">
        <f t="shared" si="5"/>
        <v>4.15625</v>
      </c>
      <c r="G28" s="13">
        <f t="shared" si="6"/>
        <v>1</v>
      </c>
      <c r="H28" s="4">
        <f t="shared" si="7"/>
        <v>0</v>
      </c>
      <c r="J28" s="2">
        <v>-10.0</v>
      </c>
      <c r="K28" s="4">
        <f t="shared" si="8"/>
        <v>-1</v>
      </c>
      <c r="L28" s="4">
        <f t="shared" si="9"/>
        <v>1.8796</v>
      </c>
      <c r="M28" s="4">
        <f t="shared" ref="M28:M30" si="49">150-1/16</f>
        <v>149.9375</v>
      </c>
      <c r="N28" s="4">
        <f>154+1/32</f>
        <v>154.03125</v>
      </c>
      <c r="O28" s="4">
        <f t="shared" si="10"/>
        <v>4.09375</v>
      </c>
      <c r="P28" s="13">
        <f t="shared" si="11"/>
        <v>0.9924527223</v>
      </c>
      <c r="S28" s="2">
        <v>-10.0</v>
      </c>
      <c r="T28" s="4">
        <f t="shared" si="12"/>
        <v>-1</v>
      </c>
      <c r="U28" s="4">
        <f t="shared" si="13"/>
        <v>1.8796</v>
      </c>
      <c r="V28" s="2">
        <v>149.75</v>
      </c>
      <c r="W28" s="4">
        <f t="shared" si="14"/>
        <v>154.25</v>
      </c>
      <c r="X28" s="4">
        <f t="shared" si="15"/>
        <v>4.5</v>
      </c>
      <c r="Y28" s="13">
        <f t="shared" si="16"/>
        <v>1</v>
      </c>
      <c r="Z28" s="4">
        <f t="shared" si="17"/>
        <v>0</v>
      </c>
      <c r="AB28" s="2">
        <v>-10.0</v>
      </c>
      <c r="AC28" s="4">
        <f t="shared" si="18"/>
        <v>-1</v>
      </c>
      <c r="AD28" s="4">
        <f t="shared" si="19"/>
        <v>2.032</v>
      </c>
      <c r="AE28" s="2">
        <v>149.75</v>
      </c>
      <c r="AF28" s="2">
        <v>154.25</v>
      </c>
      <c r="AG28" s="4">
        <f t="shared" si="20"/>
        <v>4.5</v>
      </c>
      <c r="AH28" s="13">
        <f t="shared" si="21"/>
        <v>1</v>
      </c>
      <c r="AI28" s="4">
        <f t="shared" si="22"/>
        <v>0</v>
      </c>
      <c r="AJ28" s="13"/>
      <c r="AK28" s="2">
        <v>-10.0</v>
      </c>
      <c r="AL28" s="4">
        <f t="shared" si="23"/>
        <v>-1</v>
      </c>
      <c r="AM28" s="4">
        <f t="shared" si="24"/>
        <v>2.032</v>
      </c>
      <c r="AN28" s="2">
        <v>149.75</v>
      </c>
      <c r="AO28" s="2">
        <v>154.25</v>
      </c>
      <c r="AP28" s="4">
        <f t="shared" si="25"/>
        <v>4.5</v>
      </c>
      <c r="AQ28" s="13">
        <f t="shared" si="26"/>
        <v>1</v>
      </c>
      <c r="AR28" s="4">
        <f t="shared" si="27"/>
        <v>0</v>
      </c>
      <c r="AS28" s="13"/>
      <c r="AT28" s="2">
        <v>-10.0</v>
      </c>
      <c r="AU28" s="4">
        <f t="shared" si="28"/>
        <v>-1</v>
      </c>
      <c r="AV28" s="4">
        <f t="shared" si="29"/>
        <v>2.032</v>
      </c>
      <c r="AW28" s="2">
        <v>149.75</v>
      </c>
      <c r="AX28" s="2">
        <v>154.25</v>
      </c>
      <c r="AY28" s="4">
        <f t="shared" si="30"/>
        <v>4.5</v>
      </c>
      <c r="AZ28" s="13">
        <f t="shared" si="31"/>
        <v>1</v>
      </c>
      <c r="BA28" s="4">
        <f t="shared" si="32"/>
        <v>0</v>
      </c>
      <c r="BB28" s="13"/>
      <c r="BC28" s="2">
        <v>-10.0</v>
      </c>
      <c r="BD28" s="4">
        <f t="shared" si="33"/>
        <v>-1</v>
      </c>
      <c r="BE28" s="4">
        <f t="shared" si="34"/>
        <v>2.032</v>
      </c>
      <c r="BF28" s="2">
        <v>149.75</v>
      </c>
      <c r="BG28" s="2">
        <v>154.25</v>
      </c>
      <c r="BH28" s="4">
        <f t="shared" si="35"/>
        <v>4.5</v>
      </c>
      <c r="BI28" s="13">
        <f t="shared" si="36"/>
        <v>1</v>
      </c>
      <c r="BJ28" s="4">
        <f t="shared" si="37"/>
        <v>0</v>
      </c>
      <c r="BK28" s="13"/>
      <c r="BL28" s="19">
        <v>-10.0</v>
      </c>
      <c r="BM28" s="27">
        <f t="shared" si="38"/>
        <v>-1</v>
      </c>
      <c r="BN28" s="27">
        <f t="shared" si="39"/>
        <v>2.032</v>
      </c>
      <c r="BO28" s="46">
        <v>149.75</v>
      </c>
      <c r="BP28" s="46">
        <v>154.25</v>
      </c>
      <c r="BQ28" s="27">
        <f t="shared" si="40"/>
        <v>4.5</v>
      </c>
      <c r="BR28" s="27">
        <f t="shared" si="41"/>
        <v>1</v>
      </c>
      <c r="BS28" s="4">
        <f t="shared" si="42"/>
        <v>0</v>
      </c>
      <c r="BT28" s="25"/>
      <c r="BU28" s="19">
        <v>-10.0</v>
      </c>
      <c r="BV28" s="27">
        <f t="shared" si="43"/>
        <v>-1</v>
      </c>
      <c r="BW28" s="27">
        <f t="shared" si="44"/>
        <v>2.032</v>
      </c>
      <c r="BX28" s="46">
        <v>149.75</v>
      </c>
      <c r="BY28" s="46">
        <v>154.25</v>
      </c>
      <c r="BZ28" s="27">
        <f t="shared" si="45"/>
        <v>4.5</v>
      </c>
      <c r="CA28" s="27">
        <f t="shared" si="46"/>
        <v>1</v>
      </c>
      <c r="CB28" s="4">
        <f t="shared" si="47"/>
        <v>0</v>
      </c>
      <c r="CC28" s="25"/>
      <c r="CD28" s="25"/>
    </row>
    <row r="29">
      <c r="A29" s="2">
        <v>6.0</v>
      </c>
      <c r="B29" s="4">
        <f t="shared" si="1"/>
        <v>0.6</v>
      </c>
      <c r="C29" s="4">
        <f t="shared" si="2"/>
        <v>1.0668</v>
      </c>
      <c r="D29" s="4">
        <f t="shared" ref="D29:D36" si="50">150-1/16</f>
        <v>149.9375</v>
      </c>
      <c r="E29" s="2">
        <v>154.0625</v>
      </c>
      <c r="F29" s="4">
        <f t="shared" si="5"/>
        <v>4.125</v>
      </c>
      <c r="G29" s="13">
        <f t="shared" si="6"/>
        <v>0.9962335083</v>
      </c>
      <c r="H29" s="4">
        <f t="shared" si="7"/>
        <v>0.0006236333347</v>
      </c>
      <c r="J29" s="2">
        <v>-9.0</v>
      </c>
      <c r="K29" s="4">
        <f t="shared" si="8"/>
        <v>-0.9</v>
      </c>
      <c r="L29" s="4">
        <f t="shared" si="9"/>
        <v>1.8288</v>
      </c>
      <c r="M29" s="4">
        <f t="shared" si="49"/>
        <v>149.9375</v>
      </c>
      <c r="N29" s="4">
        <f t="shared" ref="N29:N48" si="51">154+1/16</f>
        <v>154.0625</v>
      </c>
      <c r="O29" s="4">
        <f t="shared" si="10"/>
        <v>4.125</v>
      </c>
      <c r="P29" s="13">
        <f t="shared" si="11"/>
        <v>0.9962335083</v>
      </c>
      <c r="S29" s="2">
        <v>-9.0</v>
      </c>
      <c r="T29" s="4">
        <f t="shared" si="12"/>
        <v>-0.9</v>
      </c>
      <c r="U29" s="4">
        <f t="shared" si="13"/>
        <v>1.8288</v>
      </c>
      <c r="V29" s="2">
        <v>149.75</v>
      </c>
      <c r="W29" s="4">
        <f t="shared" si="14"/>
        <v>154.25</v>
      </c>
      <c r="X29" s="4">
        <f t="shared" si="15"/>
        <v>4.5</v>
      </c>
      <c r="Y29" s="13">
        <f t="shared" si="16"/>
        <v>1</v>
      </c>
      <c r="Z29" s="4">
        <f t="shared" si="17"/>
        <v>0</v>
      </c>
      <c r="AB29" s="2">
        <v>-9.0</v>
      </c>
      <c r="AC29" s="4">
        <f t="shared" si="18"/>
        <v>-0.9</v>
      </c>
      <c r="AD29" s="4">
        <f t="shared" si="19"/>
        <v>1.9812</v>
      </c>
      <c r="AE29" s="2">
        <v>149.75</v>
      </c>
      <c r="AF29" s="2">
        <v>154.25</v>
      </c>
      <c r="AG29" s="4">
        <f t="shared" si="20"/>
        <v>4.5</v>
      </c>
      <c r="AH29" s="13">
        <f t="shared" si="21"/>
        <v>1</v>
      </c>
      <c r="AI29" s="4">
        <f t="shared" si="22"/>
        <v>0</v>
      </c>
      <c r="AJ29" s="13"/>
      <c r="AK29" s="2">
        <v>-9.0</v>
      </c>
      <c r="AL29" s="4">
        <f t="shared" si="23"/>
        <v>-0.9</v>
      </c>
      <c r="AM29" s="4">
        <f t="shared" si="24"/>
        <v>1.9812</v>
      </c>
      <c r="AN29" s="2">
        <v>149.75</v>
      </c>
      <c r="AO29" s="2">
        <v>154.25</v>
      </c>
      <c r="AP29" s="4">
        <f t="shared" si="25"/>
        <v>4.5</v>
      </c>
      <c r="AQ29" s="13">
        <f t="shared" si="26"/>
        <v>1</v>
      </c>
      <c r="AR29" s="4">
        <f t="shared" si="27"/>
        <v>0</v>
      </c>
      <c r="AS29" s="13"/>
      <c r="AT29" s="2">
        <v>-9.0</v>
      </c>
      <c r="AU29" s="4">
        <f t="shared" si="28"/>
        <v>-0.9</v>
      </c>
      <c r="AV29" s="4">
        <f t="shared" si="29"/>
        <v>1.9812</v>
      </c>
      <c r="AW29" s="2">
        <v>149.75</v>
      </c>
      <c r="AX29" s="2">
        <v>154.25</v>
      </c>
      <c r="AY29" s="4">
        <f t="shared" si="30"/>
        <v>4.5</v>
      </c>
      <c r="AZ29" s="13">
        <f t="shared" si="31"/>
        <v>1</v>
      </c>
      <c r="BA29" s="4">
        <f t="shared" si="32"/>
        <v>0</v>
      </c>
      <c r="BB29" s="13"/>
      <c r="BC29" s="2">
        <v>-9.0</v>
      </c>
      <c r="BD29" s="4">
        <f t="shared" si="33"/>
        <v>-0.9</v>
      </c>
      <c r="BE29" s="4">
        <f t="shared" si="34"/>
        <v>1.9812</v>
      </c>
      <c r="BF29" s="2">
        <v>149.75</v>
      </c>
      <c r="BG29" s="2">
        <v>154.25</v>
      </c>
      <c r="BH29" s="4">
        <f t="shared" si="35"/>
        <v>4.5</v>
      </c>
      <c r="BI29" s="13">
        <f t="shared" si="36"/>
        <v>1</v>
      </c>
      <c r="BJ29" s="4">
        <f t="shared" si="37"/>
        <v>0</v>
      </c>
      <c r="BK29" s="13"/>
      <c r="BL29" s="19">
        <v>-9.0</v>
      </c>
      <c r="BM29" s="27">
        <f t="shared" si="38"/>
        <v>-0.9</v>
      </c>
      <c r="BN29" s="27">
        <f t="shared" si="39"/>
        <v>1.9812</v>
      </c>
      <c r="BO29" s="46">
        <v>149.75</v>
      </c>
      <c r="BP29" s="46">
        <v>154.25</v>
      </c>
      <c r="BQ29" s="27">
        <f t="shared" si="40"/>
        <v>4.5</v>
      </c>
      <c r="BR29" s="27">
        <f t="shared" si="41"/>
        <v>1</v>
      </c>
      <c r="BS29" s="4">
        <f t="shared" si="42"/>
        <v>0</v>
      </c>
      <c r="BT29" s="25"/>
      <c r="BU29" s="19">
        <v>-9.0</v>
      </c>
      <c r="BV29" s="27">
        <f t="shared" si="43"/>
        <v>-0.9</v>
      </c>
      <c r="BW29" s="27">
        <f t="shared" si="44"/>
        <v>1.9812</v>
      </c>
      <c r="BX29" s="46">
        <v>149.75</v>
      </c>
      <c r="BY29" s="46">
        <v>154.25</v>
      </c>
      <c r="BZ29" s="27">
        <f t="shared" si="45"/>
        <v>4.5</v>
      </c>
      <c r="CA29" s="27">
        <f t="shared" si="46"/>
        <v>1</v>
      </c>
      <c r="CB29" s="4">
        <f t="shared" si="47"/>
        <v>0</v>
      </c>
      <c r="CC29" s="25"/>
      <c r="CD29" s="25"/>
    </row>
    <row r="30">
      <c r="A30" s="2">
        <v>7.0</v>
      </c>
      <c r="B30" s="4">
        <f t="shared" si="1"/>
        <v>0.7</v>
      </c>
      <c r="C30" s="4">
        <f t="shared" si="2"/>
        <v>1.016</v>
      </c>
      <c r="D30" s="4">
        <f t="shared" si="50"/>
        <v>149.9375</v>
      </c>
      <c r="E30" s="2">
        <v>154.0625</v>
      </c>
      <c r="F30" s="4">
        <f t="shared" si="5"/>
        <v>4.125</v>
      </c>
      <c r="G30" s="13">
        <f t="shared" si="6"/>
        <v>0.9962335083</v>
      </c>
      <c r="H30" s="4">
        <f t="shared" si="7"/>
        <v>0.0005932121964</v>
      </c>
      <c r="J30" s="2">
        <v>-8.0</v>
      </c>
      <c r="K30" s="4">
        <f t="shared" si="8"/>
        <v>-0.8</v>
      </c>
      <c r="L30" s="4">
        <f t="shared" si="9"/>
        <v>1.778</v>
      </c>
      <c r="M30" s="4">
        <f t="shared" si="49"/>
        <v>149.9375</v>
      </c>
      <c r="N30" s="4">
        <f t="shared" si="51"/>
        <v>154.0625</v>
      </c>
      <c r="O30" s="4">
        <f t="shared" si="10"/>
        <v>4.125</v>
      </c>
      <c r="P30" s="13">
        <f t="shared" si="11"/>
        <v>0.9962335083</v>
      </c>
      <c r="S30" s="2">
        <v>-8.0</v>
      </c>
      <c r="T30" s="4">
        <f t="shared" si="12"/>
        <v>-0.8</v>
      </c>
      <c r="U30" s="4">
        <f t="shared" si="13"/>
        <v>1.778</v>
      </c>
      <c r="V30" s="2">
        <v>149.75</v>
      </c>
      <c r="W30" s="4">
        <f t="shared" si="14"/>
        <v>154.25</v>
      </c>
      <c r="X30" s="4">
        <f t="shared" si="15"/>
        <v>4.5</v>
      </c>
      <c r="Y30" s="13">
        <f t="shared" si="16"/>
        <v>1</v>
      </c>
      <c r="Z30" s="4">
        <f t="shared" si="17"/>
        <v>0</v>
      </c>
      <c r="AB30" s="2">
        <v>-8.0</v>
      </c>
      <c r="AC30" s="4">
        <f t="shared" si="18"/>
        <v>-0.8</v>
      </c>
      <c r="AD30" s="4">
        <f t="shared" si="19"/>
        <v>1.9304</v>
      </c>
      <c r="AE30" s="2">
        <v>149.75</v>
      </c>
      <c r="AF30" s="2">
        <v>154.25</v>
      </c>
      <c r="AG30" s="4">
        <f t="shared" si="20"/>
        <v>4.5</v>
      </c>
      <c r="AH30" s="13">
        <f t="shared" si="21"/>
        <v>1</v>
      </c>
      <c r="AI30" s="4">
        <f t="shared" si="22"/>
        <v>0</v>
      </c>
      <c r="AJ30" s="13"/>
      <c r="AK30" s="2">
        <v>-8.0</v>
      </c>
      <c r="AL30" s="4">
        <f t="shared" si="23"/>
        <v>-0.8</v>
      </c>
      <c r="AM30" s="4">
        <f t="shared" si="24"/>
        <v>1.9304</v>
      </c>
      <c r="AN30" s="2">
        <v>149.75</v>
      </c>
      <c r="AO30" s="2">
        <v>154.25</v>
      </c>
      <c r="AP30" s="4">
        <f t="shared" si="25"/>
        <v>4.5</v>
      </c>
      <c r="AQ30" s="13">
        <f t="shared" si="26"/>
        <v>1</v>
      </c>
      <c r="AR30" s="4">
        <f t="shared" si="27"/>
        <v>0</v>
      </c>
      <c r="AS30" s="13"/>
      <c r="AT30" s="2">
        <v>-8.0</v>
      </c>
      <c r="AU30" s="4">
        <f t="shared" si="28"/>
        <v>-0.8</v>
      </c>
      <c r="AV30" s="4">
        <f t="shared" si="29"/>
        <v>1.9304</v>
      </c>
      <c r="AW30" s="2">
        <v>149.75</v>
      </c>
      <c r="AX30" s="2">
        <v>154.25</v>
      </c>
      <c r="AY30" s="4">
        <f t="shared" si="30"/>
        <v>4.5</v>
      </c>
      <c r="AZ30" s="13">
        <f t="shared" si="31"/>
        <v>1</v>
      </c>
      <c r="BA30" s="4">
        <f t="shared" si="32"/>
        <v>0</v>
      </c>
      <c r="BB30" s="13"/>
      <c r="BC30" s="2">
        <v>-8.0</v>
      </c>
      <c r="BD30" s="4">
        <f t="shared" si="33"/>
        <v>-0.8</v>
      </c>
      <c r="BE30" s="4">
        <f t="shared" si="34"/>
        <v>1.9304</v>
      </c>
      <c r="BF30" s="2">
        <v>149.75</v>
      </c>
      <c r="BG30" s="2">
        <v>154.25</v>
      </c>
      <c r="BH30" s="4">
        <f t="shared" si="35"/>
        <v>4.5</v>
      </c>
      <c r="BI30" s="13">
        <f t="shared" si="36"/>
        <v>1</v>
      </c>
      <c r="BJ30" s="4">
        <f t="shared" si="37"/>
        <v>0</v>
      </c>
      <c r="BK30" s="13"/>
      <c r="BL30" s="19">
        <v>-8.0</v>
      </c>
      <c r="BM30" s="27">
        <f t="shared" si="38"/>
        <v>-0.8</v>
      </c>
      <c r="BN30" s="27">
        <f t="shared" si="39"/>
        <v>1.9304</v>
      </c>
      <c r="BO30" s="46">
        <v>149.75</v>
      </c>
      <c r="BP30" s="46">
        <v>154.25</v>
      </c>
      <c r="BQ30" s="27">
        <f t="shared" si="40"/>
        <v>4.5</v>
      </c>
      <c r="BR30" s="27">
        <f t="shared" si="41"/>
        <v>1</v>
      </c>
      <c r="BS30" s="4">
        <f t="shared" si="42"/>
        <v>0</v>
      </c>
      <c r="BT30" s="25"/>
      <c r="BU30" s="19">
        <v>-8.0</v>
      </c>
      <c r="BV30" s="27">
        <f t="shared" si="43"/>
        <v>-0.8</v>
      </c>
      <c r="BW30" s="27">
        <f t="shared" si="44"/>
        <v>1.9304</v>
      </c>
      <c r="BX30" s="46">
        <v>149.75</v>
      </c>
      <c r="BY30" s="46">
        <v>154.25</v>
      </c>
      <c r="BZ30" s="27">
        <f t="shared" si="45"/>
        <v>4.5</v>
      </c>
      <c r="CA30" s="27">
        <f t="shared" si="46"/>
        <v>1</v>
      </c>
      <c r="CB30" s="4">
        <f t="shared" si="47"/>
        <v>0</v>
      </c>
      <c r="CC30" s="25"/>
      <c r="CD30" s="25"/>
    </row>
    <row r="31">
      <c r="A31" s="2">
        <v>8.0</v>
      </c>
      <c r="B31" s="4">
        <f t="shared" si="1"/>
        <v>0.8</v>
      </c>
      <c r="C31" s="4">
        <f t="shared" si="2"/>
        <v>0.9652</v>
      </c>
      <c r="D31" s="4">
        <f t="shared" si="50"/>
        <v>149.9375</v>
      </c>
      <c r="E31" s="2">
        <v>154.0625</v>
      </c>
      <c r="F31" s="4">
        <f t="shared" si="5"/>
        <v>4.125</v>
      </c>
      <c r="G31" s="13">
        <f t="shared" si="6"/>
        <v>0.9962335083</v>
      </c>
      <c r="H31" s="4">
        <f t="shared" si="7"/>
        <v>0.0005627910581</v>
      </c>
      <c r="J31" s="2">
        <v>-7.0</v>
      </c>
      <c r="K31" s="4">
        <f t="shared" si="8"/>
        <v>-0.7</v>
      </c>
      <c r="L31" s="4">
        <f t="shared" si="9"/>
        <v>1.7272</v>
      </c>
      <c r="M31" s="4">
        <f t="shared" ref="M31:M39" si="52">149+7/8+1/32</f>
        <v>149.90625</v>
      </c>
      <c r="N31" s="4">
        <f t="shared" si="51"/>
        <v>154.0625</v>
      </c>
      <c r="O31" s="4">
        <f t="shared" si="10"/>
        <v>4.15625</v>
      </c>
      <c r="P31" s="13">
        <f t="shared" si="11"/>
        <v>1</v>
      </c>
      <c r="Q31" s="4">
        <f t="shared" ref="Q31:Q92" si="53">ifs(L31&gt;0, P31*(1-P31)*PI()*(L31^2-L32^2)*0.5, L31&lt;0, P31*(1-P31)*PI()*(L31^2-L30^2)*0.5, L31=0, 0)</f>
        <v>0</v>
      </c>
      <c r="S31" s="2">
        <v>-7.0</v>
      </c>
      <c r="T31" s="4">
        <f t="shared" si="12"/>
        <v>-0.7</v>
      </c>
      <c r="U31" s="4">
        <f t="shared" si="13"/>
        <v>1.7272</v>
      </c>
      <c r="V31" s="2">
        <v>149.75</v>
      </c>
      <c r="W31" s="4">
        <f t="shared" si="14"/>
        <v>154.25</v>
      </c>
      <c r="X31" s="4">
        <f t="shared" si="15"/>
        <v>4.5</v>
      </c>
      <c r="Y31" s="13">
        <f t="shared" si="16"/>
        <v>1</v>
      </c>
      <c r="Z31" s="4">
        <f t="shared" si="17"/>
        <v>0</v>
      </c>
      <c r="AB31" s="2">
        <v>-7.0</v>
      </c>
      <c r="AC31" s="4">
        <f t="shared" si="18"/>
        <v>-0.7</v>
      </c>
      <c r="AD31" s="4">
        <f t="shared" si="19"/>
        <v>1.8796</v>
      </c>
      <c r="AE31" s="2">
        <v>149.75</v>
      </c>
      <c r="AF31" s="2">
        <v>154.25</v>
      </c>
      <c r="AG31" s="4">
        <f t="shared" si="20"/>
        <v>4.5</v>
      </c>
      <c r="AH31" s="13">
        <f t="shared" si="21"/>
        <v>1</v>
      </c>
      <c r="AI31" s="4">
        <f t="shared" si="22"/>
        <v>0</v>
      </c>
      <c r="AJ31" s="13"/>
      <c r="AK31" s="2">
        <v>-7.0</v>
      </c>
      <c r="AL31" s="4">
        <f t="shared" si="23"/>
        <v>-0.7</v>
      </c>
      <c r="AM31" s="4">
        <f t="shared" si="24"/>
        <v>1.8796</v>
      </c>
      <c r="AN31" s="2">
        <v>149.75</v>
      </c>
      <c r="AO31" s="2">
        <v>154.25</v>
      </c>
      <c r="AP31" s="4">
        <f t="shared" si="25"/>
        <v>4.5</v>
      </c>
      <c r="AQ31" s="13">
        <f t="shared" si="26"/>
        <v>1</v>
      </c>
      <c r="AR31" s="4">
        <f t="shared" si="27"/>
        <v>0</v>
      </c>
      <c r="AS31" s="13"/>
      <c r="AT31" s="2">
        <v>-7.0</v>
      </c>
      <c r="AU31" s="4">
        <f t="shared" si="28"/>
        <v>-0.7</v>
      </c>
      <c r="AV31" s="4">
        <f t="shared" si="29"/>
        <v>1.8796</v>
      </c>
      <c r="AW31" s="2">
        <v>149.75</v>
      </c>
      <c r="AX31" s="2">
        <v>154.25</v>
      </c>
      <c r="AY31" s="4">
        <f t="shared" si="30"/>
        <v>4.5</v>
      </c>
      <c r="AZ31" s="13">
        <f t="shared" si="31"/>
        <v>1</v>
      </c>
      <c r="BA31" s="4">
        <f t="shared" si="32"/>
        <v>0</v>
      </c>
      <c r="BB31" s="13"/>
      <c r="BC31" s="2">
        <v>-7.0</v>
      </c>
      <c r="BD31" s="4">
        <f t="shared" si="33"/>
        <v>-0.7</v>
      </c>
      <c r="BE31" s="4">
        <f t="shared" si="34"/>
        <v>1.8796</v>
      </c>
      <c r="BF31" s="2">
        <v>149.75</v>
      </c>
      <c r="BG31" s="2">
        <v>154.25</v>
      </c>
      <c r="BH31" s="4">
        <f t="shared" si="35"/>
        <v>4.5</v>
      </c>
      <c r="BI31" s="13">
        <f t="shared" si="36"/>
        <v>1</v>
      </c>
      <c r="BJ31" s="4">
        <f t="shared" si="37"/>
        <v>0</v>
      </c>
      <c r="BK31" s="13"/>
      <c r="BL31" s="19">
        <v>-7.0</v>
      </c>
      <c r="BM31" s="27">
        <f t="shared" si="38"/>
        <v>-0.7</v>
      </c>
      <c r="BN31" s="27">
        <f t="shared" si="39"/>
        <v>1.8796</v>
      </c>
      <c r="BO31" s="46">
        <v>149.75</v>
      </c>
      <c r="BP31" s="46">
        <v>154.25</v>
      </c>
      <c r="BQ31" s="27">
        <f t="shared" si="40"/>
        <v>4.5</v>
      </c>
      <c r="BR31" s="27">
        <f t="shared" si="41"/>
        <v>1</v>
      </c>
      <c r="BS31" s="4">
        <f t="shared" si="42"/>
        <v>0</v>
      </c>
      <c r="BT31" s="25"/>
      <c r="BU31" s="19">
        <v>-7.0</v>
      </c>
      <c r="BV31" s="27">
        <f t="shared" si="43"/>
        <v>-0.7</v>
      </c>
      <c r="BW31" s="27">
        <f t="shared" si="44"/>
        <v>1.8796</v>
      </c>
      <c r="BX31" s="46">
        <v>149.75</v>
      </c>
      <c r="BY31" s="46">
        <v>154.25</v>
      </c>
      <c r="BZ31" s="27">
        <f t="shared" si="45"/>
        <v>4.5</v>
      </c>
      <c r="CA31" s="27">
        <f t="shared" si="46"/>
        <v>1</v>
      </c>
      <c r="CB31" s="4">
        <f t="shared" si="47"/>
        <v>0</v>
      </c>
      <c r="CC31" s="25"/>
      <c r="CD31" s="25"/>
    </row>
    <row r="32">
      <c r="A32" s="2">
        <v>9.0</v>
      </c>
      <c r="B32" s="4">
        <f t="shared" si="1"/>
        <v>0.9</v>
      </c>
      <c r="C32" s="4">
        <f t="shared" si="2"/>
        <v>0.9144</v>
      </c>
      <c r="D32" s="4">
        <f t="shared" si="50"/>
        <v>149.9375</v>
      </c>
      <c r="E32" s="2">
        <v>154.0625</v>
      </c>
      <c r="F32" s="4">
        <f t="shared" si="5"/>
        <v>4.125</v>
      </c>
      <c r="G32" s="13">
        <f t="shared" si="6"/>
        <v>0.9962335083</v>
      </c>
      <c r="H32" s="4">
        <f t="shared" si="7"/>
        <v>0.0005323699198</v>
      </c>
      <c r="J32" s="2">
        <v>-6.0</v>
      </c>
      <c r="K32" s="4">
        <f t="shared" si="8"/>
        <v>-0.6</v>
      </c>
      <c r="L32" s="4">
        <f t="shared" si="9"/>
        <v>1.6764</v>
      </c>
      <c r="M32" s="4">
        <f t="shared" si="52"/>
        <v>149.90625</v>
      </c>
      <c r="N32" s="4">
        <f t="shared" si="51"/>
        <v>154.0625</v>
      </c>
      <c r="O32" s="4">
        <f t="shared" si="10"/>
        <v>4.15625</v>
      </c>
      <c r="P32" s="13">
        <f t="shared" si="11"/>
        <v>1</v>
      </c>
      <c r="Q32" s="4">
        <f t="shared" si="53"/>
        <v>0</v>
      </c>
      <c r="S32" s="2">
        <v>-6.0</v>
      </c>
      <c r="T32" s="4">
        <f t="shared" si="12"/>
        <v>-0.6</v>
      </c>
      <c r="U32" s="4">
        <f t="shared" si="13"/>
        <v>1.6764</v>
      </c>
      <c r="V32" s="2">
        <v>149.75</v>
      </c>
      <c r="W32" s="4">
        <f t="shared" si="14"/>
        <v>154.25</v>
      </c>
      <c r="X32" s="4">
        <f t="shared" si="15"/>
        <v>4.5</v>
      </c>
      <c r="Y32" s="13">
        <f t="shared" si="16"/>
        <v>1</v>
      </c>
      <c r="Z32" s="4">
        <f t="shared" si="17"/>
        <v>0</v>
      </c>
      <c r="AB32" s="2">
        <v>-6.0</v>
      </c>
      <c r="AC32" s="4">
        <f t="shared" si="18"/>
        <v>-0.6</v>
      </c>
      <c r="AD32" s="4">
        <f t="shared" si="19"/>
        <v>1.8288</v>
      </c>
      <c r="AE32" s="2">
        <v>149.75</v>
      </c>
      <c r="AF32" s="2">
        <v>154.25</v>
      </c>
      <c r="AG32" s="4">
        <f t="shared" si="20"/>
        <v>4.5</v>
      </c>
      <c r="AH32" s="13">
        <f t="shared" si="21"/>
        <v>1</v>
      </c>
      <c r="AI32" s="4">
        <f t="shared" si="22"/>
        <v>0</v>
      </c>
      <c r="AJ32" s="13"/>
      <c r="AK32" s="2">
        <v>-6.0</v>
      </c>
      <c r="AL32" s="4">
        <f t="shared" si="23"/>
        <v>-0.6</v>
      </c>
      <c r="AM32" s="4">
        <f t="shared" si="24"/>
        <v>1.8288</v>
      </c>
      <c r="AN32" s="2">
        <v>149.75</v>
      </c>
      <c r="AO32" s="2">
        <v>154.25</v>
      </c>
      <c r="AP32" s="4">
        <f t="shared" si="25"/>
        <v>4.5</v>
      </c>
      <c r="AQ32" s="13">
        <f t="shared" si="26"/>
        <v>1</v>
      </c>
      <c r="AR32" s="4">
        <f t="shared" si="27"/>
        <v>0</v>
      </c>
      <c r="AS32" s="13"/>
      <c r="AT32" s="2">
        <v>-6.0</v>
      </c>
      <c r="AU32" s="4">
        <f t="shared" si="28"/>
        <v>-0.6</v>
      </c>
      <c r="AV32" s="4">
        <f t="shared" si="29"/>
        <v>1.8288</v>
      </c>
      <c r="AW32" s="2">
        <v>149.75</v>
      </c>
      <c r="AX32" s="2">
        <v>154.25</v>
      </c>
      <c r="AY32" s="4">
        <f t="shared" si="30"/>
        <v>4.5</v>
      </c>
      <c r="AZ32" s="13">
        <f t="shared" si="31"/>
        <v>1</v>
      </c>
      <c r="BA32" s="4">
        <f t="shared" si="32"/>
        <v>0</v>
      </c>
      <c r="BB32" s="13"/>
      <c r="BC32" s="2">
        <v>-6.0</v>
      </c>
      <c r="BD32" s="4">
        <f t="shared" si="33"/>
        <v>-0.6</v>
      </c>
      <c r="BE32" s="4">
        <f t="shared" si="34"/>
        <v>1.8288</v>
      </c>
      <c r="BF32" s="2">
        <v>149.75</v>
      </c>
      <c r="BG32" s="2">
        <v>154.25</v>
      </c>
      <c r="BH32" s="4">
        <f t="shared" si="35"/>
        <v>4.5</v>
      </c>
      <c r="BI32" s="13">
        <f t="shared" si="36"/>
        <v>1</v>
      </c>
      <c r="BJ32" s="4">
        <f t="shared" si="37"/>
        <v>0</v>
      </c>
      <c r="BK32" s="13"/>
      <c r="BL32" s="19">
        <v>-6.0</v>
      </c>
      <c r="BM32" s="27">
        <f t="shared" si="38"/>
        <v>-0.6</v>
      </c>
      <c r="BN32" s="27">
        <f t="shared" si="39"/>
        <v>1.8288</v>
      </c>
      <c r="BO32" s="46">
        <v>149.75</v>
      </c>
      <c r="BP32" s="46">
        <v>154.25</v>
      </c>
      <c r="BQ32" s="27">
        <f t="shared" si="40"/>
        <v>4.5</v>
      </c>
      <c r="BR32" s="27">
        <f t="shared" si="41"/>
        <v>1</v>
      </c>
      <c r="BS32" s="4">
        <f t="shared" si="42"/>
        <v>0</v>
      </c>
      <c r="BT32" s="25"/>
      <c r="BU32" s="19">
        <v>-6.0</v>
      </c>
      <c r="BV32" s="27">
        <f t="shared" si="43"/>
        <v>-0.6</v>
      </c>
      <c r="BW32" s="27">
        <f t="shared" si="44"/>
        <v>1.8288</v>
      </c>
      <c r="BX32" s="46">
        <v>149.75</v>
      </c>
      <c r="BY32" s="46">
        <v>154.25</v>
      </c>
      <c r="BZ32" s="27">
        <f t="shared" si="45"/>
        <v>4.5</v>
      </c>
      <c r="CA32" s="27">
        <f t="shared" si="46"/>
        <v>1</v>
      </c>
      <c r="CB32" s="4">
        <f t="shared" si="47"/>
        <v>0</v>
      </c>
      <c r="CC32" s="25"/>
      <c r="CD32" s="25"/>
    </row>
    <row r="33">
      <c r="A33" s="2">
        <v>10.0</v>
      </c>
      <c r="B33" s="4">
        <f t="shared" si="1"/>
        <v>1</v>
      </c>
      <c r="C33" s="4">
        <f t="shared" si="2"/>
        <v>0.8636</v>
      </c>
      <c r="D33" s="4">
        <f t="shared" si="50"/>
        <v>149.9375</v>
      </c>
      <c r="E33" s="2">
        <v>154.0625</v>
      </c>
      <c r="F33" s="4">
        <f t="shared" si="5"/>
        <v>4.125</v>
      </c>
      <c r="G33" s="13">
        <f t="shared" si="6"/>
        <v>0.9962335083</v>
      </c>
      <c r="H33" s="4">
        <f t="shared" si="7"/>
        <v>0.0005019487816</v>
      </c>
      <c r="J33" s="2">
        <v>-5.0</v>
      </c>
      <c r="K33" s="4">
        <f t="shared" si="8"/>
        <v>-0.5</v>
      </c>
      <c r="L33" s="4">
        <f t="shared" si="9"/>
        <v>1.6256</v>
      </c>
      <c r="M33" s="4">
        <f t="shared" si="52"/>
        <v>149.90625</v>
      </c>
      <c r="N33" s="4">
        <f t="shared" si="51"/>
        <v>154.0625</v>
      </c>
      <c r="O33" s="4">
        <f t="shared" si="10"/>
        <v>4.15625</v>
      </c>
      <c r="P33" s="13">
        <f t="shared" si="11"/>
        <v>1</v>
      </c>
      <c r="Q33" s="4">
        <f t="shared" si="53"/>
        <v>0</v>
      </c>
      <c r="S33" s="2">
        <v>-5.0</v>
      </c>
      <c r="T33" s="4">
        <f t="shared" si="12"/>
        <v>-0.5</v>
      </c>
      <c r="U33" s="4">
        <f t="shared" si="13"/>
        <v>1.6256</v>
      </c>
      <c r="V33" s="2">
        <v>149.75</v>
      </c>
      <c r="W33" s="4">
        <f t="shared" si="14"/>
        <v>154.25</v>
      </c>
      <c r="X33" s="4">
        <f t="shared" si="15"/>
        <v>4.5</v>
      </c>
      <c r="Y33" s="13">
        <f t="shared" si="16"/>
        <v>1</v>
      </c>
      <c r="Z33" s="4">
        <f t="shared" si="17"/>
        <v>0</v>
      </c>
      <c r="AB33" s="2">
        <v>-5.0</v>
      </c>
      <c r="AC33" s="4">
        <f t="shared" si="18"/>
        <v>-0.5</v>
      </c>
      <c r="AD33" s="4">
        <f t="shared" si="19"/>
        <v>1.778</v>
      </c>
      <c r="AE33" s="2">
        <v>149.75</v>
      </c>
      <c r="AF33" s="2">
        <v>154.25</v>
      </c>
      <c r="AG33" s="4">
        <f t="shared" si="20"/>
        <v>4.5</v>
      </c>
      <c r="AH33" s="13">
        <f t="shared" si="21"/>
        <v>1</v>
      </c>
      <c r="AI33" s="4">
        <f t="shared" si="22"/>
        <v>0</v>
      </c>
      <c r="AJ33" s="13"/>
      <c r="AK33" s="2">
        <v>-5.0</v>
      </c>
      <c r="AL33" s="4">
        <f t="shared" si="23"/>
        <v>-0.5</v>
      </c>
      <c r="AM33" s="4">
        <f t="shared" si="24"/>
        <v>1.778</v>
      </c>
      <c r="AN33" s="2">
        <v>149.75</v>
      </c>
      <c r="AO33" s="2">
        <v>154.25</v>
      </c>
      <c r="AP33" s="4">
        <f t="shared" si="25"/>
        <v>4.5</v>
      </c>
      <c r="AQ33" s="13">
        <f t="shared" si="26"/>
        <v>1</v>
      </c>
      <c r="AR33" s="4">
        <f t="shared" si="27"/>
        <v>0</v>
      </c>
      <c r="AS33" s="13"/>
      <c r="AT33" s="2">
        <v>-5.0</v>
      </c>
      <c r="AU33" s="4">
        <f t="shared" si="28"/>
        <v>-0.5</v>
      </c>
      <c r="AV33" s="4">
        <f t="shared" si="29"/>
        <v>1.778</v>
      </c>
      <c r="AW33" s="2">
        <v>149.75</v>
      </c>
      <c r="AX33" s="2">
        <v>154.25</v>
      </c>
      <c r="AY33" s="4">
        <f t="shared" si="30"/>
        <v>4.5</v>
      </c>
      <c r="AZ33" s="13">
        <f t="shared" si="31"/>
        <v>1</v>
      </c>
      <c r="BA33" s="4">
        <f t="shared" si="32"/>
        <v>0</v>
      </c>
      <c r="BB33" s="13"/>
      <c r="BC33" s="2">
        <v>-5.0</v>
      </c>
      <c r="BD33" s="4">
        <f t="shared" si="33"/>
        <v>-0.5</v>
      </c>
      <c r="BE33" s="4">
        <f t="shared" si="34"/>
        <v>1.778</v>
      </c>
      <c r="BF33" s="2">
        <v>149.75</v>
      </c>
      <c r="BG33" s="2">
        <v>154.25</v>
      </c>
      <c r="BH33" s="4">
        <f t="shared" si="35"/>
        <v>4.5</v>
      </c>
      <c r="BI33" s="13">
        <f t="shared" si="36"/>
        <v>1</v>
      </c>
      <c r="BJ33" s="4">
        <f t="shared" si="37"/>
        <v>0</v>
      </c>
      <c r="BK33" s="13"/>
      <c r="BL33" s="19">
        <v>-5.0</v>
      </c>
      <c r="BM33" s="27">
        <f t="shared" si="38"/>
        <v>-0.5</v>
      </c>
      <c r="BN33" s="27">
        <f t="shared" si="39"/>
        <v>1.778</v>
      </c>
      <c r="BO33" s="46">
        <v>149.75</v>
      </c>
      <c r="BP33" s="46">
        <v>154.25</v>
      </c>
      <c r="BQ33" s="27">
        <f t="shared" si="40"/>
        <v>4.5</v>
      </c>
      <c r="BR33" s="27">
        <f t="shared" si="41"/>
        <v>1</v>
      </c>
      <c r="BS33" s="4">
        <f t="shared" si="42"/>
        <v>0</v>
      </c>
      <c r="BT33" s="25"/>
      <c r="BU33" s="19">
        <v>-5.0</v>
      </c>
      <c r="BV33" s="27">
        <f t="shared" si="43"/>
        <v>-0.5</v>
      </c>
      <c r="BW33" s="27">
        <f t="shared" si="44"/>
        <v>1.778</v>
      </c>
      <c r="BX33" s="46">
        <v>149.75</v>
      </c>
      <c r="BY33" s="46">
        <v>154.25</v>
      </c>
      <c r="BZ33" s="27">
        <f t="shared" si="45"/>
        <v>4.5</v>
      </c>
      <c r="CA33" s="27">
        <f t="shared" si="46"/>
        <v>1</v>
      </c>
      <c r="CB33" s="4">
        <f t="shared" si="47"/>
        <v>0</v>
      </c>
      <c r="CC33" s="25"/>
      <c r="CD33" s="25"/>
    </row>
    <row r="34">
      <c r="A34" s="2">
        <v>11.0</v>
      </c>
      <c r="B34" s="4">
        <f t="shared" si="1"/>
        <v>1.1</v>
      </c>
      <c r="C34" s="4">
        <f t="shared" si="2"/>
        <v>0.8128</v>
      </c>
      <c r="D34" s="4">
        <f t="shared" si="50"/>
        <v>149.9375</v>
      </c>
      <c r="E34" s="2">
        <v>154.0625</v>
      </c>
      <c r="F34" s="4">
        <f t="shared" si="5"/>
        <v>4.125</v>
      </c>
      <c r="G34" s="13">
        <f t="shared" si="6"/>
        <v>0.9962335083</v>
      </c>
      <c r="H34" s="4">
        <f t="shared" si="7"/>
        <v>0.0004715276433</v>
      </c>
      <c r="J34" s="2">
        <v>-4.0</v>
      </c>
      <c r="K34" s="4">
        <f t="shared" si="8"/>
        <v>-0.4</v>
      </c>
      <c r="L34" s="4">
        <f t="shared" si="9"/>
        <v>1.5748</v>
      </c>
      <c r="M34" s="4">
        <f t="shared" si="52"/>
        <v>149.90625</v>
      </c>
      <c r="N34" s="4">
        <f t="shared" si="51"/>
        <v>154.0625</v>
      </c>
      <c r="O34" s="4">
        <f t="shared" si="10"/>
        <v>4.15625</v>
      </c>
      <c r="P34" s="13">
        <f t="shared" si="11"/>
        <v>1</v>
      </c>
      <c r="Q34" s="4">
        <f t="shared" si="53"/>
        <v>0</v>
      </c>
      <c r="S34" s="2">
        <v>-4.0</v>
      </c>
      <c r="T34" s="4">
        <f t="shared" si="12"/>
        <v>-0.4</v>
      </c>
      <c r="U34" s="4">
        <f t="shared" si="13"/>
        <v>1.5748</v>
      </c>
      <c r="V34" s="2">
        <v>149.75</v>
      </c>
      <c r="W34" s="4">
        <f t="shared" si="14"/>
        <v>154.25</v>
      </c>
      <c r="X34" s="4">
        <f t="shared" si="15"/>
        <v>4.5</v>
      </c>
      <c r="Y34" s="13">
        <f t="shared" si="16"/>
        <v>1</v>
      </c>
      <c r="Z34" s="4">
        <f t="shared" si="17"/>
        <v>0</v>
      </c>
      <c r="AB34" s="2">
        <v>-4.0</v>
      </c>
      <c r="AC34" s="4">
        <f t="shared" si="18"/>
        <v>-0.4</v>
      </c>
      <c r="AD34" s="4">
        <f t="shared" si="19"/>
        <v>1.7272</v>
      </c>
      <c r="AE34" s="2">
        <v>149.75</v>
      </c>
      <c r="AF34" s="2">
        <v>154.25</v>
      </c>
      <c r="AG34" s="4">
        <f t="shared" si="20"/>
        <v>4.5</v>
      </c>
      <c r="AH34" s="13">
        <f t="shared" si="21"/>
        <v>1</v>
      </c>
      <c r="AI34" s="4">
        <f t="shared" si="22"/>
        <v>0</v>
      </c>
      <c r="AJ34" s="13"/>
      <c r="AK34" s="2">
        <v>-4.0</v>
      </c>
      <c r="AL34" s="4">
        <f t="shared" si="23"/>
        <v>-0.4</v>
      </c>
      <c r="AM34" s="4">
        <f t="shared" si="24"/>
        <v>1.7272</v>
      </c>
      <c r="AN34" s="2">
        <v>149.75</v>
      </c>
      <c r="AO34" s="2">
        <v>154.25</v>
      </c>
      <c r="AP34" s="4">
        <f t="shared" si="25"/>
        <v>4.5</v>
      </c>
      <c r="AQ34" s="13">
        <f t="shared" si="26"/>
        <v>1</v>
      </c>
      <c r="AR34" s="4">
        <f t="shared" si="27"/>
        <v>0</v>
      </c>
      <c r="AS34" s="13"/>
      <c r="AT34" s="2">
        <v>-4.0</v>
      </c>
      <c r="AU34" s="4">
        <f t="shared" si="28"/>
        <v>-0.4</v>
      </c>
      <c r="AV34" s="4">
        <f t="shared" si="29"/>
        <v>1.7272</v>
      </c>
      <c r="AW34" s="2">
        <v>149.75</v>
      </c>
      <c r="AX34" s="2">
        <v>154.25</v>
      </c>
      <c r="AY34" s="4">
        <f t="shared" si="30"/>
        <v>4.5</v>
      </c>
      <c r="AZ34" s="13">
        <f t="shared" si="31"/>
        <v>1</v>
      </c>
      <c r="BA34" s="4">
        <f t="shared" si="32"/>
        <v>0</v>
      </c>
      <c r="BB34" s="13"/>
      <c r="BC34" s="2">
        <v>-4.0</v>
      </c>
      <c r="BD34" s="4">
        <f t="shared" si="33"/>
        <v>-0.4</v>
      </c>
      <c r="BE34" s="4">
        <f t="shared" si="34"/>
        <v>1.7272</v>
      </c>
      <c r="BF34" s="2">
        <v>149.75</v>
      </c>
      <c r="BG34" s="2">
        <v>154.25</v>
      </c>
      <c r="BH34" s="4">
        <f t="shared" si="35"/>
        <v>4.5</v>
      </c>
      <c r="BI34" s="13">
        <f t="shared" si="36"/>
        <v>1</v>
      </c>
      <c r="BJ34" s="4">
        <f t="shared" si="37"/>
        <v>0</v>
      </c>
      <c r="BK34" s="13"/>
      <c r="BL34" s="19">
        <v>-4.0</v>
      </c>
      <c r="BM34" s="27">
        <f t="shared" si="38"/>
        <v>-0.4</v>
      </c>
      <c r="BN34" s="27">
        <f t="shared" si="39"/>
        <v>1.7272</v>
      </c>
      <c r="BO34" s="46">
        <v>149.75</v>
      </c>
      <c r="BP34" s="46">
        <v>154.25</v>
      </c>
      <c r="BQ34" s="27">
        <f t="shared" si="40"/>
        <v>4.5</v>
      </c>
      <c r="BR34" s="27">
        <f t="shared" si="41"/>
        <v>1</v>
      </c>
      <c r="BS34" s="4">
        <f t="shared" si="42"/>
        <v>0</v>
      </c>
      <c r="BT34" s="25"/>
      <c r="BU34" s="19">
        <v>-4.0</v>
      </c>
      <c r="BV34" s="27">
        <f t="shared" si="43"/>
        <v>-0.4</v>
      </c>
      <c r="BW34" s="27">
        <f t="shared" si="44"/>
        <v>1.7272</v>
      </c>
      <c r="BX34" s="46">
        <v>149.75</v>
      </c>
      <c r="BY34" s="46">
        <v>154.25</v>
      </c>
      <c r="BZ34" s="27">
        <f t="shared" si="45"/>
        <v>4.5</v>
      </c>
      <c r="CA34" s="27">
        <f t="shared" si="46"/>
        <v>1</v>
      </c>
      <c r="CB34" s="4">
        <f t="shared" si="47"/>
        <v>0</v>
      </c>
      <c r="CC34" s="25"/>
      <c r="CD34" s="25"/>
    </row>
    <row r="35">
      <c r="A35" s="2">
        <v>12.0</v>
      </c>
      <c r="B35" s="4">
        <f t="shared" si="1"/>
        <v>1.2</v>
      </c>
      <c r="C35" s="4">
        <f t="shared" si="2"/>
        <v>0.762</v>
      </c>
      <c r="D35" s="4">
        <f t="shared" si="50"/>
        <v>149.9375</v>
      </c>
      <c r="E35" s="4">
        <f t="shared" ref="E35:E37" si="54">154+1/32</f>
        <v>154.03125</v>
      </c>
      <c r="F35" s="4">
        <f t="shared" si="5"/>
        <v>4.09375</v>
      </c>
      <c r="G35" s="13">
        <f t="shared" si="6"/>
        <v>0.9924527223</v>
      </c>
      <c r="H35" s="4">
        <f t="shared" si="7"/>
        <v>0.0008805326344</v>
      </c>
      <c r="J35" s="2">
        <v>-3.0</v>
      </c>
      <c r="K35" s="4">
        <f t="shared" si="8"/>
        <v>-0.3</v>
      </c>
      <c r="L35" s="4">
        <f t="shared" si="9"/>
        <v>1.524</v>
      </c>
      <c r="M35" s="4">
        <f t="shared" si="52"/>
        <v>149.90625</v>
      </c>
      <c r="N35" s="4">
        <f t="shared" si="51"/>
        <v>154.0625</v>
      </c>
      <c r="O35" s="4">
        <f t="shared" si="10"/>
        <v>4.15625</v>
      </c>
      <c r="P35" s="13">
        <f t="shared" si="11"/>
        <v>1</v>
      </c>
      <c r="Q35" s="4">
        <f t="shared" si="53"/>
        <v>0</v>
      </c>
      <c r="S35" s="2">
        <v>-3.0</v>
      </c>
      <c r="T35" s="4">
        <f t="shared" si="12"/>
        <v>-0.3</v>
      </c>
      <c r="U35" s="4">
        <f t="shared" si="13"/>
        <v>1.524</v>
      </c>
      <c r="V35" s="2">
        <v>149.75</v>
      </c>
      <c r="W35" s="4">
        <f t="shared" si="14"/>
        <v>154.25</v>
      </c>
      <c r="X35" s="4">
        <f t="shared" si="15"/>
        <v>4.5</v>
      </c>
      <c r="Y35" s="13">
        <f t="shared" si="16"/>
        <v>1</v>
      </c>
      <c r="Z35" s="4">
        <f t="shared" si="17"/>
        <v>0</v>
      </c>
      <c r="AB35" s="2">
        <v>-3.0</v>
      </c>
      <c r="AC35" s="4">
        <f t="shared" si="18"/>
        <v>-0.3</v>
      </c>
      <c r="AD35" s="4">
        <f t="shared" si="19"/>
        <v>1.6764</v>
      </c>
      <c r="AE35" s="2">
        <v>149.75</v>
      </c>
      <c r="AF35" s="2">
        <v>154.25</v>
      </c>
      <c r="AG35" s="4">
        <f t="shared" si="20"/>
        <v>4.5</v>
      </c>
      <c r="AH35" s="13">
        <f t="shared" si="21"/>
        <v>1</v>
      </c>
      <c r="AI35" s="4">
        <f t="shared" si="22"/>
        <v>0</v>
      </c>
      <c r="AJ35" s="13"/>
      <c r="AK35" s="2">
        <v>-3.0</v>
      </c>
      <c r="AL35" s="4">
        <f t="shared" si="23"/>
        <v>-0.3</v>
      </c>
      <c r="AM35" s="4">
        <f t="shared" si="24"/>
        <v>1.6764</v>
      </c>
      <c r="AN35" s="2">
        <v>149.75</v>
      </c>
      <c r="AO35" s="2">
        <v>154.25</v>
      </c>
      <c r="AP35" s="4">
        <f t="shared" si="25"/>
        <v>4.5</v>
      </c>
      <c r="AQ35" s="13">
        <f t="shared" si="26"/>
        <v>1</v>
      </c>
      <c r="AR35" s="4">
        <f t="shared" si="27"/>
        <v>0</v>
      </c>
      <c r="AS35" s="13"/>
      <c r="AT35" s="2">
        <v>-3.0</v>
      </c>
      <c r="AU35" s="4">
        <f t="shared" si="28"/>
        <v>-0.3</v>
      </c>
      <c r="AV35" s="4">
        <f t="shared" si="29"/>
        <v>1.6764</v>
      </c>
      <c r="AW35" s="2">
        <v>149.75</v>
      </c>
      <c r="AX35" s="2">
        <v>154.25</v>
      </c>
      <c r="AY35" s="4">
        <f t="shared" si="30"/>
        <v>4.5</v>
      </c>
      <c r="AZ35" s="13">
        <f t="shared" si="31"/>
        <v>1</v>
      </c>
      <c r="BA35" s="4">
        <f t="shared" si="32"/>
        <v>0</v>
      </c>
      <c r="BB35" s="13"/>
      <c r="BC35" s="2">
        <v>-3.0</v>
      </c>
      <c r="BD35" s="4">
        <f t="shared" si="33"/>
        <v>-0.3</v>
      </c>
      <c r="BE35" s="4">
        <f t="shared" si="34"/>
        <v>1.6764</v>
      </c>
      <c r="BF35" s="2">
        <v>149.75</v>
      </c>
      <c r="BG35" s="2">
        <v>154.25</v>
      </c>
      <c r="BH35" s="4">
        <f t="shared" si="35"/>
        <v>4.5</v>
      </c>
      <c r="BI35" s="13">
        <f t="shared" si="36"/>
        <v>1</v>
      </c>
      <c r="BJ35" s="4">
        <f t="shared" si="37"/>
        <v>0</v>
      </c>
      <c r="BK35" s="13"/>
      <c r="BL35" s="19">
        <v>-3.0</v>
      </c>
      <c r="BM35" s="27">
        <f t="shared" si="38"/>
        <v>-0.3</v>
      </c>
      <c r="BN35" s="27">
        <f t="shared" si="39"/>
        <v>1.6764</v>
      </c>
      <c r="BO35" s="46">
        <v>149.75</v>
      </c>
      <c r="BP35" s="46">
        <v>154.25</v>
      </c>
      <c r="BQ35" s="27">
        <f t="shared" si="40"/>
        <v>4.5</v>
      </c>
      <c r="BR35" s="27">
        <f t="shared" si="41"/>
        <v>1</v>
      </c>
      <c r="BS35" s="4">
        <f t="shared" si="42"/>
        <v>0</v>
      </c>
      <c r="BT35" s="25"/>
      <c r="BU35" s="19">
        <v>-3.0</v>
      </c>
      <c r="BV35" s="27">
        <f t="shared" si="43"/>
        <v>-0.3</v>
      </c>
      <c r="BW35" s="27">
        <f t="shared" si="44"/>
        <v>1.6764</v>
      </c>
      <c r="BX35" s="46">
        <v>149.75</v>
      </c>
      <c r="BY35" s="46">
        <v>154.25</v>
      </c>
      <c r="BZ35" s="27">
        <f t="shared" si="45"/>
        <v>4.5</v>
      </c>
      <c r="CA35" s="27">
        <f t="shared" si="46"/>
        <v>1</v>
      </c>
      <c r="CB35" s="4">
        <f t="shared" si="47"/>
        <v>0</v>
      </c>
      <c r="CC35" s="25"/>
      <c r="CD35" s="25"/>
    </row>
    <row r="36">
      <c r="A36" s="2">
        <v>13.0</v>
      </c>
      <c r="B36" s="4">
        <f t="shared" si="1"/>
        <v>1.3</v>
      </c>
      <c r="C36" s="4">
        <f t="shared" si="2"/>
        <v>0.7112</v>
      </c>
      <c r="D36" s="4">
        <f t="shared" si="50"/>
        <v>149.9375</v>
      </c>
      <c r="E36" s="4">
        <f t="shared" si="54"/>
        <v>154.03125</v>
      </c>
      <c r="F36" s="4">
        <f t="shared" si="5"/>
        <v>4.09375</v>
      </c>
      <c r="G36" s="13">
        <f t="shared" si="6"/>
        <v>0.9924527223</v>
      </c>
      <c r="H36" s="4">
        <f t="shared" si="7"/>
        <v>0.0008198062458</v>
      </c>
      <c r="J36" s="2">
        <v>-2.0</v>
      </c>
      <c r="K36" s="4">
        <f t="shared" si="8"/>
        <v>-0.2</v>
      </c>
      <c r="L36" s="4">
        <f t="shared" si="9"/>
        <v>1.4732</v>
      </c>
      <c r="M36" s="4">
        <f t="shared" si="52"/>
        <v>149.90625</v>
      </c>
      <c r="N36" s="4">
        <f t="shared" si="51"/>
        <v>154.0625</v>
      </c>
      <c r="O36" s="4">
        <f t="shared" si="10"/>
        <v>4.15625</v>
      </c>
      <c r="P36" s="13">
        <f t="shared" si="11"/>
        <v>1</v>
      </c>
      <c r="Q36" s="4">
        <f t="shared" si="53"/>
        <v>0</v>
      </c>
      <c r="S36" s="2">
        <v>-2.0</v>
      </c>
      <c r="T36" s="4">
        <f t="shared" si="12"/>
        <v>-0.2</v>
      </c>
      <c r="U36" s="4">
        <f t="shared" si="13"/>
        <v>1.4732</v>
      </c>
      <c r="V36" s="2">
        <v>149.75</v>
      </c>
      <c r="W36" s="4">
        <f t="shared" si="14"/>
        <v>154.25</v>
      </c>
      <c r="X36" s="4">
        <f t="shared" si="15"/>
        <v>4.5</v>
      </c>
      <c r="Y36" s="13">
        <f t="shared" si="16"/>
        <v>1</v>
      </c>
      <c r="Z36" s="4">
        <f t="shared" si="17"/>
        <v>0</v>
      </c>
      <c r="AB36" s="2">
        <v>-2.0</v>
      </c>
      <c r="AC36" s="4">
        <f t="shared" si="18"/>
        <v>-0.2</v>
      </c>
      <c r="AD36" s="4">
        <f t="shared" si="19"/>
        <v>1.6256</v>
      </c>
      <c r="AE36" s="2">
        <v>149.75</v>
      </c>
      <c r="AF36" s="2">
        <v>154.25</v>
      </c>
      <c r="AG36" s="4">
        <f t="shared" si="20"/>
        <v>4.5</v>
      </c>
      <c r="AH36" s="13">
        <f t="shared" si="21"/>
        <v>1</v>
      </c>
      <c r="AI36" s="4">
        <f t="shared" si="22"/>
        <v>0</v>
      </c>
      <c r="AJ36" s="13"/>
      <c r="AK36" s="2">
        <v>-2.0</v>
      </c>
      <c r="AL36" s="4">
        <f t="shared" si="23"/>
        <v>-0.2</v>
      </c>
      <c r="AM36" s="4">
        <f t="shared" si="24"/>
        <v>1.6256</v>
      </c>
      <c r="AN36" s="2">
        <v>149.75</v>
      </c>
      <c r="AO36" s="2">
        <v>154.25</v>
      </c>
      <c r="AP36" s="4">
        <f t="shared" si="25"/>
        <v>4.5</v>
      </c>
      <c r="AQ36" s="13">
        <f t="shared" si="26"/>
        <v>1</v>
      </c>
      <c r="AR36" s="4">
        <f t="shared" si="27"/>
        <v>0</v>
      </c>
      <c r="AS36" s="13"/>
      <c r="AT36" s="2">
        <v>-2.0</v>
      </c>
      <c r="AU36" s="4">
        <f t="shared" si="28"/>
        <v>-0.2</v>
      </c>
      <c r="AV36" s="4">
        <f t="shared" si="29"/>
        <v>1.6256</v>
      </c>
      <c r="AW36" s="2">
        <v>149.75</v>
      </c>
      <c r="AX36" s="2">
        <v>154.25</v>
      </c>
      <c r="AY36" s="4">
        <f t="shared" si="30"/>
        <v>4.5</v>
      </c>
      <c r="AZ36" s="13">
        <f t="shared" si="31"/>
        <v>1</v>
      </c>
      <c r="BA36" s="4">
        <f t="shared" si="32"/>
        <v>0</v>
      </c>
      <c r="BB36" s="13"/>
      <c r="BC36" s="2">
        <v>-2.0</v>
      </c>
      <c r="BD36" s="4">
        <f t="shared" si="33"/>
        <v>-0.2</v>
      </c>
      <c r="BE36" s="4">
        <f t="shared" si="34"/>
        <v>1.6256</v>
      </c>
      <c r="BF36" s="2">
        <v>149.75</v>
      </c>
      <c r="BG36" s="2">
        <v>154.25</v>
      </c>
      <c r="BH36" s="4">
        <f t="shared" si="35"/>
        <v>4.5</v>
      </c>
      <c r="BI36" s="13">
        <f t="shared" si="36"/>
        <v>1</v>
      </c>
      <c r="BJ36" s="4">
        <f t="shared" si="37"/>
        <v>0</v>
      </c>
      <c r="BK36" s="13"/>
      <c r="BL36" s="19">
        <v>-2.0</v>
      </c>
      <c r="BM36" s="27">
        <f t="shared" si="38"/>
        <v>-0.2</v>
      </c>
      <c r="BN36" s="27">
        <f t="shared" si="39"/>
        <v>1.6256</v>
      </c>
      <c r="BO36" s="46">
        <v>149.75</v>
      </c>
      <c r="BP36" s="46">
        <v>154.25</v>
      </c>
      <c r="BQ36" s="27">
        <f t="shared" si="40"/>
        <v>4.5</v>
      </c>
      <c r="BR36" s="27">
        <f t="shared" si="41"/>
        <v>1</v>
      </c>
      <c r="BS36" s="4">
        <f t="shared" si="42"/>
        <v>0</v>
      </c>
      <c r="BT36" s="25"/>
      <c r="BU36" s="19">
        <v>-2.0</v>
      </c>
      <c r="BV36" s="27">
        <f t="shared" si="43"/>
        <v>-0.2</v>
      </c>
      <c r="BW36" s="27">
        <f t="shared" si="44"/>
        <v>1.6256</v>
      </c>
      <c r="BX36" s="46">
        <v>149.75</v>
      </c>
      <c r="BY36" s="46">
        <v>154.25</v>
      </c>
      <c r="BZ36" s="27">
        <f t="shared" si="45"/>
        <v>4.5</v>
      </c>
      <c r="CA36" s="27">
        <f t="shared" si="46"/>
        <v>1</v>
      </c>
      <c r="CB36" s="4">
        <f t="shared" si="47"/>
        <v>0</v>
      </c>
      <c r="CC36" s="25"/>
      <c r="CD36" s="25"/>
    </row>
    <row r="37">
      <c r="A37" s="2">
        <v>14.0</v>
      </c>
      <c r="B37" s="4">
        <f t="shared" si="1"/>
        <v>1.4</v>
      </c>
      <c r="C37" s="4">
        <f t="shared" si="2"/>
        <v>0.6604</v>
      </c>
      <c r="D37" s="4">
        <f>150-1/32</f>
        <v>149.96875</v>
      </c>
      <c r="E37" s="2">
        <f t="shared" si="54"/>
        <v>154.03125</v>
      </c>
      <c r="F37" s="4">
        <f t="shared" si="5"/>
        <v>4.0625</v>
      </c>
      <c r="G37" s="13">
        <f t="shared" si="6"/>
        <v>0.9886574781</v>
      </c>
      <c r="H37" s="4">
        <f t="shared" si="7"/>
        <v>0.001136430267</v>
      </c>
      <c r="J37" s="2">
        <v>-1.0</v>
      </c>
      <c r="K37" s="4">
        <f t="shared" si="8"/>
        <v>-0.1</v>
      </c>
      <c r="L37" s="4">
        <f t="shared" si="9"/>
        <v>1.4224</v>
      </c>
      <c r="M37" s="4">
        <f t="shared" si="52"/>
        <v>149.90625</v>
      </c>
      <c r="N37" s="4">
        <f t="shared" si="51"/>
        <v>154.0625</v>
      </c>
      <c r="O37" s="4">
        <f t="shared" si="10"/>
        <v>4.15625</v>
      </c>
      <c r="P37" s="13">
        <f t="shared" si="11"/>
        <v>1</v>
      </c>
      <c r="Q37" s="4">
        <f t="shared" si="53"/>
        <v>0</v>
      </c>
      <c r="S37" s="2">
        <v>-1.0</v>
      </c>
      <c r="T37" s="4">
        <f t="shared" si="12"/>
        <v>-0.1</v>
      </c>
      <c r="U37" s="4">
        <f t="shared" si="13"/>
        <v>1.4224</v>
      </c>
      <c r="V37" s="2">
        <v>149.75</v>
      </c>
      <c r="W37" s="4">
        <f t="shared" si="14"/>
        <v>154.25</v>
      </c>
      <c r="X37" s="4">
        <f t="shared" si="15"/>
        <v>4.5</v>
      </c>
      <c r="Y37" s="13">
        <f t="shared" si="16"/>
        <v>1</v>
      </c>
      <c r="Z37" s="4">
        <f t="shared" si="17"/>
        <v>0</v>
      </c>
      <c r="AB37" s="2">
        <v>-1.0</v>
      </c>
      <c r="AC37" s="4">
        <f t="shared" si="18"/>
        <v>-0.1</v>
      </c>
      <c r="AD37" s="4">
        <f t="shared" si="19"/>
        <v>1.5748</v>
      </c>
      <c r="AE37" s="2">
        <v>149.75</v>
      </c>
      <c r="AF37" s="2">
        <v>154.25</v>
      </c>
      <c r="AG37" s="4">
        <f t="shared" si="20"/>
        <v>4.5</v>
      </c>
      <c r="AH37" s="13">
        <f t="shared" si="21"/>
        <v>1</v>
      </c>
      <c r="AI37" s="4">
        <f t="shared" si="22"/>
        <v>0</v>
      </c>
      <c r="AJ37" s="13"/>
      <c r="AK37" s="2">
        <v>-1.0</v>
      </c>
      <c r="AL37" s="4">
        <f t="shared" si="23"/>
        <v>-0.1</v>
      </c>
      <c r="AM37" s="4">
        <f t="shared" si="24"/>
        <v>1.5748</v>
      </c>
      <c r="AN37" s="2">
        <v>149.75</v>
      </c>
      <c r="AO37" s="2">
        <v>154.25</v>
      </c>
      <c r="AP37" s="4">
        <f t="shared" si="25"/>
        <v>4.5</v>
      </c>
      <c r="AQ37" s="13">
        <f t="shared" si="26"/>
        <v>1</v>
      </c>
      <c r="AR37" s="4">
        <f t="shared" si="27"/>
        <v>0</v>
      </c>
      <c r="AS37" s="13"/>
      <c r="AT37" s="2">
        <v>-1.0</v>
      </c>
      <c r="AU37" s="4">
        <f t="shared" si="28"/>
        <v>-0.1</v>
      </c>
      <c r="AV37" s="4">
        <f t="shared" si="29"/>
        <v>1.5748</v>
      </c>
      <c r="AW37" s="2">
        <v>149.75</v>
      </c>
      <c r="AX37" s="2">
        <v>154.25</v>
      </c>
      <c r="AY37" s="4">
        <f t="shared" si="30"/>
        <v>4.5</v>
      </c>
      <c r="AZ37" s="13">
        <f t="shared" si="31"/>
        <v>1</v>
      </c>
      <c r="BA37" s="4">
        <f t="shared" si="32"/>
        <v>0</v>
      </c>
      <c r="BB37" s="13"/>
      <c r="BC37" s="2">
        <v>-1.0</v>
      </c>
      <c r="BD37" s="4">
        <f t="shared" si="33"/>
        <v>-0.1</v>
      </c>
      <c r="BE37" s="4">
        <f t="shared" si="34"/>
        <v>1.5748</v>
      </c>
      <c r="BF37" s="2">
        <v>149.75</v>
      </c>
      <c r="BG37" s="2">
        <v>154.25</v>
      </c>
      <c r="BH37" s="4">
        <f t="shared" si="35"/>
        <v>4.5</v>
      </c>
      <c r="BI37" s="13">
        <f t="shared" si="36"/>
        <v>1</v>
      </c>
      <c r="BJ37" s="4">
        <f t="shared" si="37"/>
        <v>0</v>
      </c>
      <c r="BK37" s="13"/>
      <c r="BL37" s="19">
        <v>-1.0</v>
      </c>
      <c r="BM37" s="27">
        <f t="shared" si="38"/>
        <v>-0.1</v>
      </c>
      <c r="BN37" s="27">
        <f t="shared" si="39"/>
        <v>1.5748</v>
      </c>
      <c r="BO37" s="46">
        <v>149.75</v>
      </c>
      <c r="BP37" s="46">
        <v>154.25</v>
      </c>
      <c r="BQ37" s="27">
        <f t="shared" si="40"/>
        <v>4.5</v>
      </c>
      <c r="BR37" s="27">
        <f t="shared" si="41"/>
        <v>1</v>
      </c>
      <c r="BS37" s="4">
        <f t="shared" si="42"/>
        <v>0</v>
      </c>
      <c r="BT37" s="25"/>
      <c r="BU37" s="19">
        <v>-1.0</v>
      </c>
      <c r="BV37" s="27">
        <f t="shared" si="43"/>
        <v>-0.1</v>
      </c>
      <c r="BW37" s="27">
        <f t="shared" si="44"/>
        <v>1.5748</v>
      </c>
      <c r="BX37" s="25">
        <f t="shared" ref="BX37:BX47" si="55">149.75+1/32</f>
        <v>149.78125</v>
      </c>
      <c r="BY37" s="46">
        <v>154.25</v>
      </c>
      <c r="BZ37" s="27">
        <f t="shared" si="45"/>
        <v>4.46875</v>
      </c>
      <c r="CA37" s="27">
        <f t="shared" si="46"/>
        <v>0.9965217286</v>
      </c>
      <c r="CB37" s="4">
        <f t="shared" si="47"/>
        <v>0.000857091871</v>
      </c>
      <c r="CC37" s="25"/>
      <c r="CD37" s="25"/>
    </row>
    <row r="38">
      <c r="A38" s="2">
        <v>15.0</v>
      </c>
      <c r="B38" s="4">
        <f t="shared" si="1"/>
        <v>1.5</v>
      </c>
      <c r="C38" s="4">
        <f t="shared" si="2"/>
        <v>0.6096</v>
      </c>
      <c r="D38" s="4">
        <f>150+1/32</f>
        <v>150.03125</v>
      </c>
      <c r="E38" s="4">
        <f>154-1/32</f>
        <v>153.96875</v>
      </c>
      <c r="F38" s="4">
        <f t="shared" si="5"/>
        <v>3.9375</v>
      </c>
      <c r="G38" s="13">
        <f t="shared" si="6"/>
        <v>0.9733285268</v>
      </c>
      <c r="H38" s="4">
        <f t="shared" si="7"/>
        <v>0.002420369071</v>
      </c>
      <c r="J38" s="2">
        <v>0.0</v>
      </c>
      <c r="K38" s="4">
        <f t="shared" si="8"/>
        <v>0</v>
      </c>
      <c r="L38" s="4">
        <f t="shared" si="9"/>
        <v>1.3716</v>
      </c>
      <c r="M38" s="4">
        <f t="shared" si="52"/>
        <v>149.90625</v>
      </c>
      <c r="N38" s="4">
        <f t="shared" si="51"/>
        <v>154.0625</v>
      </c>
      <c r="O38" s="4">
        <f t="shared" si="10"/>
        <v>4.15625</v>
      </c>
      <c r="P38" s="13">
        <f t="shared" si="11"/>
        <v>1</v>
      </c>
      <c r="Q38" s="4">
        <f t="shared" si="53"/>
        <v>0</v>
      </c>
      <c r="S38" s="2">
        <v>0.0</v>
      </c>
      <c r="T38" s="4">
        <f t="shared" si="12"/>
        <v>0</v>
      </c>
      <c r="U38" s="4">
        <f t="shared" si="13"/>
        <v>1.3716</v>
      </c>
      <c r="V38" s="2">
        <v>149.75</v>
      </c>
      <c r="W38" s="4">
        <f t="shared" si="14"/>
        <v>154.25</v>
      </c>
      <c r="X38" s="4">
        <f t="shared" si="15"/>
        <v>4.5</v>
      </c>
      <c r="Y38" s="13">
        <f t="shared" si="16"/>
        <v>1</v>
      </c>
      <c r="Z38" s="4">
        <f t="shared" si="17"/>
        <v>0</v>
      </c>
      <c r="AB38" s="2">
        <v>0.0</v>
      </c>
      <c r="AC38" s="4">
        <f t="shared" si="18"/>
        <v>0</v>
      </c>
      <c r="AD38" s="4">
        <f t="shared" si="19"/>
        <v>1.524</v>
      </c>
      <c r="AE38" s="2">
        <v>149.75</v>
      </c>
      <c r="AF38" s="2">
        <v>154.25</v>
      </c>
      <c r="AG38" s="4">
        <f t="shared" si="20"/>
        <v>4.5</v>
      </c>
      <c r="AH38" s="13">
        <f t="shared" si="21"/>
        <v>1</v>
      </c>
      <c r="AI38" s="4">
        <f t="shared" si="22"/>
        <v>0</v>
      </c>
      <c r="AJ38" s="13"/>
      <c r="AK38" s="2">
        <v>0.0</v>
      </c>
      <c r="AL38" s="4">
        <f t="shared" si="23"/>
        <v>0</v>
      </c>
      <c r="AM38" s="4">
        <f t="shared" si="24"/>
        <v>1.524</v>
      </c>
      <c r="AN38" s="2">
        <v>149.75</v>
      </c>
      <c r="AO38" s="2">
        <v>154.25</v>
      </c>
      <c r="AP38" s="4">
        <f t="shared" si="25"/>
        <v>4.5</v>
      </c>
      <c r="AQ38" s="13">
        <f t="shared" si="26"/>
        <v>1</v>
      </c>
      <c r="AR38" s="4">
        <f t="shared" si="27"/>
        <v>0</v>
      </c>
      <c r="AS38" s="13"/>
      <c r="AT38" s="2">
        <v>0.0</v>
      </c>
      <c r="AU38" s="4">
        <f t="shared" si="28"/>
        <v>0</v>
      </c>
      <c r="AV38" s="4">
        <f t="shared" si="29"/>
        <v>1.524</v>
      </c>
      <c r="AW38" s="2">
        <v>149.75</v>
      </c>
      <c r="AX38" s="2">
        <v>154.25</v>
      </c>
      <c r="AY38" s="4">
        <f t="shared" si="30"/>
        <v>4.5</v>
      </c>
      <c r="AZ38" s="13">
        <f t="shared" si="31"/>
        <v>1</v>
      </c>
      <c r="BA38" s="4">
        <f t="shared" si="32"/>
        <v>0</v>
      </c>
      <c r="BB38" s="13"/>
      <c r="BC38" s="2">
        <v>0.0</v>
      </c>
      <c r="BD38" s="4">
        <f t="shared" si="33"/>
        <v>0</v>
      </c>
      <c r="BE38" s="4">
        <f t="shared" si="34"/>
        <v>1.524</v>
      </c>
      <c r="BF38" s="2">
        <v>149.75</v>
      </c>
      <c r="BG38" s="2">
        <v>154.25</v>
      </c>
      <c r="BH38" s="4">
        <f t="shared" si="35"/>
        <v>4.5</v>
      </c>
      <c r="BI38" s="13">
        <f t="shared" si="36"/>
        <v>1</v>
      </c>
      <c r="BJ38" s="4">
        <f t="shared" si="37"/>
        <v>0</v>
      </c>
      <c r="BK38" s="13"/>
      <c r="BL38" s="19">
        <v>0.0</v>
      </c>
      <c r="BM38" s="27">
        <f t="shared" si="38"/>
        <v>0</v>
      </c>
      <c r="BN38" s="27">
        <f t="shared" si="39"/>
        <v>1.524</v>
      </c>
      <c r="BO38" s="46">
        <v>149.75</v>
      </c>
      <c r="BP38" s="46">
        <v>154.25</v>
      </c>
      <c r="BQ38" s="27">
        <f t="shared" si="40"/>
        <v>4.5</v>
      </c>
      <c r="BR38" s="27">
        <f t="shared" si="41"/>
        <v>1</v>
      </c>
      <c r="BS38" s="4">
        <f t="shared" si="42"/>
        <v>0</v>
      </c>
      <c r="BT38" s="25"/>
      <c r="BU38" s="19">
        <v>0.0</v>
      </c>
      <c r="BV38" s="27">
        <f t="shared" si="43"/>
        <v>0</v>
      </c>
      <c r="BW38" s="27">
        <f t="shared" si="44"/>
        <v>1.524</v>
      </c>
      <c r="BX38" s="25">
        <f t="shared" si="55"/>
        <v>149.78125</v>
      </c>
      <c r="BY38" s="46">
        <v>154.25</v>
      </c>
      <c r="BZ38" s="27">
        <f t="shared" si="45"/>
        <v>4.46875</v>
      </c>
      <c r="CA38" s="27">
        <f t="shared" si="46"/>
        <v>0.9965217286</v>
      </c>
      <c r="CB38" s="4">
        <f t="shared" si="47"/>
        <v>0.0008289904982</v>
      </c>
      <c r="CC38" s="25"/>
      <c r="CD38" s="25"/>
    </row>
    <row r="39">
      <c r="A39" s="2">
        <v>16.0</v>
      </c>
      <c r="B39" s="4">
        <f t="shared" si="1"/>
        <v>1.6</v>
      </c>
      <c r="C39" s="4">
        <f t="shared" si="2"/>
        <v>0.5588</v>
      </c>
      <c r="D39" s="4">
        <f>150.5+1/32</f>
        <v>150.53125</v>
      </c>
      <c r="E39" s="2">
        <v>153.5</v>
      </c>
      <c r="F39" s="4">
        <f t="shared" si="5"/>
        <v>2.96875</v>
      </c>
      <c r="G39" s="13">
        <f t="shared" si="6"/>
        <v>0.8451542547</v>
      </c>
      <c r="H39" s="4">
        <f t="shared" si="7"/>
        <v>0.01114042746</v>
      </c>
      <c r="J39" s="2">
        <v>1.0</v>
      </c>
      <c r="K39" s="4">
        <f t="shared" si="8"/>
        <v>0.1</v>
      </c>
      <c r="L39" s="4">
        <f t="shared" si="9"/>
        <v>1.3208</v>
      </c>
      <c r="M39" s="4">
        <f t="shared" si="52"/>
        <v>149.90625</v>
      </c>
      <c r="N39" s="4">
        <f t="shared" si="51"/>
        <v>154.0625</v>
      </c>
      <c r="O39" s="4">
        <f t="shared" si="10"/>
        <v>4.15625</v>
      </c>
      <c r="P39" s="13">
        <f t="shared" si="11"/>
        <v>1</v>
      </c>
      <c r="Q39" s="4">
        <f t="shared" si="53"/>
        <v>0</v>
      </c>
      <c r="S39" s="2">
        <v>1.0</v>
      </c>
      <c r="T39" s="4">
        <f t="shared" si="12"/>
        <v>0.1</v>
      </c>
      <c r="U39" s="4">
        <f t="shared" si="13"/>
        <v>1.3208</v>
      </c>
      <c r="V39" s="2">
        <v>149.75</v>
      </c>
      <c r="W39" s="4">
        <f t="shared" ref="W39:W52" si="56">154.25-1/32</f>
        <v>154.21875</v>
      </c>
      <c r="X39" s="4">
        <f t="shared" si="15"/>
        <v>4.46875</v>
      </c>
      <c r="Y39" s="13">
        <f t="shared" si="16"/>
        <v>0.9965217286</v>
      </c>
      <c r="Z39" s="4">
        <f t="shared" si="17"/>
        <v>0.0007165850069</v>
      </c>
      <c r="AB39" s="2">
        <v>1.0</v>
      </c>
      <c r="AC39" s="4">
        <f t="shared" si="18"/>
        <v>0.1</v>
      </c>
      <c r="AD39" s="4">
        <f t="shared" si="19"/>
        <v>1.4732</v>
      </c>
      <c r="AE39" s="2">
        <v>149.75</v>
      </c>
      <c r="AF39" s="2">
        <v>154.25</v>
      </c>
      <c r="AG39" s="4">
        <f t="shared" si="20"/>
        <v>4.5</v>
      </c>
      <c r="AH39" s="13">
        <f t="shared" si="21"/>
        <v>1</v>
      </c>
      <c r="AI39" s="4">
        <f t="shared" si="22"/>
        <v>0</v>
      </c>
      <c r="AJ39" s="13"/>
      <c r="AK39" s="2">
        <v>1.0</v>
      </c>
      <c r="AL39" s="4">
        <f t="shared" si="23"/>
        <v>0.1</v>
      </c>
      <c r="AM39" s="4">
        <f t="shared" si="24"/>
        <v>1.4732</v>
      </c>
      <c r="AN39" s="2">
        <v>149.75</v>
      </c>
      <c r="AO39" s="2">
        <v>154.25</v>
      </c>
      <c r="AP39" s="4">
        <f t="shared" si="25"/>
        <v>4.5</v>
      </c>
      <c r="AQ39" s="13">
        <f t="shared" si="26"/>
        <v>1</v>
      </c>
      <c r="AR39" s="4">
        <f t="shared" si="27"/>
        <v>0</v>
      </c>
      <c r="AS39" s="13"/>
      <c r="AT39" s="2">
        <v>1.0</v>
      </c>
      <c r="AU39" s="4">
        <f t="shared" si="28"/>
        <v>0.1</v>
      </c>
      <c r="AV39" s="4">
        <f t="shared" si="29"/>
        <v>1.4732</v>
      </c>
      <c r="AW39" s="2">
        <v>149.75</v>
      </c>
      <c r="AX39" s="2">
        <v>154.25</v>
      </c>
      <c r="AY39" s="4">
        <f t="shared" si="30"/>
        <v>4.5</v>
      </c>
      <c r="AZ39" s="13">
        <f t="shared" si="31"/>
        <v>1</v>
      </c>
      <c r="BA39" s="4">
        <f t="shared" si="32"/>
        <v>0</v>
      </c>
      <c r="BB39" s="13"/>
      <c r="BC39" s="2">
        <v>1.0</v>
      </c>
      <c r="BD39" s="4">
        <f t="shared" si="33"/>
        <v>0.1</v>
      </c>
      <c r="BE39" s="4">
        <f t="shared" si="34"/>
        <v>1.4732</v>
      </c>
      <c r="BF39" s="2">
        <v>149.75</v>
      </c>
      <c r="BG39" s="2">
        <v>154.25</v>
      </c>
      <c r="BH39" s="4">
        <f t="shared" si="35"/>
        <v>4.5</v>
      </c>
      <c r="BI39" s="13">
        <f t="shared" si="36"/>
        <v>1</v>
      </c>
      <c r="BJ39" s="4">
        <f t="shared" si="37"/>
        <v>0</v>
      </c>
      <c r="BK39" s="13"/>
      <c r="BL39" s="19">
        <v>1.0</v>
      </c>
      <c r="BM39" s="27">
        <f t="shared" si="38"/>
        <v>0.1</v>
      </c>
      <c r="BN39" s="27">
        <f t="shared" si="39"/>
        <v>1.4732</v>
      </c>
      <c r="BO39" s="46">
        <v>149.75</v>
      </c>
      <c r="BP39" s="46">
        <v>154.25</v>
      </c>
      <c r="BQ39" s="27">
        <f t="shared" si="40"/>
        <v>4.5</v>
      </c>
      <c r="BR39" s="27">
        <f t="shared" si="41"/>
        <v>1</v>
      </c>
      <c r="BS39" s="4">
        <f t="shared" si="42"/>
        <v>0</v>
      </c>
      <c r="BT39" s="25"/>
      <c r="BU39" s="19">
        <v>1.0</v>
      </c>
      <c r="BV39" s="27">
        <f t="shared" si="43"/>
        <v>0.1</v>
      </c>
      <c r="BW39" s="27">
        <f t="shared" si="44"/>
        <v>1.4732</v>
      </c>
      <c r="BX39" s="25">
        <f t="shared" si="55"/>
        <v>149.78125</v>
      </c>
      <c r="BY39" s="46">
        <v>154.25</v>
      </c>
      <c r="BZ39" s="27">
        <f t="shared" si="45"/>
        <v>4.46875</v>
      </c>
      <c r="CA39" s="27">
        <f t="shared" si="46"/>
        <v>0.9965217286</v>
      </c>
      <c r="CB39" s="4">
        <f t="shared" si="47"/>
        <v>0.0008008891254</v>
      </c>
      <c r="CC39" s="25"/>
      <c r="CD39" s="25"/>
    </row>
    <row r="40">
      <c r="A40" s="2">
        <v>17.0</v>
      </c>
      <c r="B40" s="4">
        <f t="shared" si="1"/>
        <v>1.7</v>
      </c>
      <c r="C40" s="4">
        <f t="shared" si="2"/>
        <v>0.508</v>
      </c>
      <c r="D40" s="4">
        <f>151+5/16</f>
        <v>151.3125</v>
      </c>
      <c r="E40" s="4">
        <f>152+5/8+1/32</f>
        <v>152.65625</v>
      </c>
      <c r="F40" s="4">
        <f t="shared" si="5"/>
        <v>1.34375</v>
      </c>
      <c r="G40" s="13">
        <f t="shared" si="6"/>
        <v>0.5686020319</v>
      </c>
      <c r="H40" s="4">
        <f t="shared" si="7"/>
        <v>0.01889241187</v>
      </c>
      <c r="J40" s="2">
        <v>2.0</v>
      </c>
      <c r="K40" s="4">
        <f t="shared" si="8"/>
        <v>0.2</v>
      </c>
      <c r="L40" s="4">
        <f t="shared" si="9"/>
        <v>1.27</v>
      </c>
      <c r="M40" s="4">
        <f t="shared" ref="M40:M51" si="57">150-1/16</f>
        <v>149.9375</v>
      </c>
      <c r="N40" s="4">
        <f t="shared" si="51"/>
        <v>154.0625</v>
      </c>
      <c r="O40" s="4">
        <f t="shared" si="10"/>
        <v>4.125</v>
      </c>
      <c r="P40" s="13">
        <f t="shared" si="11"/>
        <v>0.9962335083</v>
      </c>
      <c r="Q40" s="4">
        <f t="shared" si="53"/>
        <v>0.0007453178878</v>
      </c>
      <c r="S40" s="2">
        <v>2.0</v>
      </c>
      <c r="T40" s="4">
        <f t="shared" si="12"/>
        <v>0.2</v>
      </c>
      <c r="U40" s="4">
        <f t="shared" si="13"/>
        <v>1.27</v>
      </c>
      <c r="V40" s="2">
        <v>149.75</v>
      </c>
      <c r="W40" s="4">
        <f t="shared" si="56"/>
        <v>154.21875</v>
      </c>
      <c r="X40" s="4">
        <f t="shared" si="15"/>
        <v>4.46875</v>
      </c>
      <c r="Y40" s="13">
        <f t="shared" si="16"/>
        <v>0.9965217286</v>
      </c>
      <c r="Z40" s="4">
        <f t="shared" si="17"/>
        <v>0.0006884836341</v>
      </c>
      <c r="AB40" s="2">
        <v>2.0</v>
      </c>
      <c r="AC40" s="4">
        <f t="shared" si="18"/>
        <v>0.2</v>
      </c>
      <c r="AD40" s="4">
        <f t="shared" si="19"/>
        <v>1.4224</v>
      </c>
      <c r="AE40" s="2">
        <v>149.75</v>
      </c>
      <c r="AF40" s="2">
        <v>154.25</v>
      </c>
      <c r="AG40" s="4">
        <f t="shared" si="20"/>
        <v>4.5</v>
      </c>
      <c r="AH40" s="13">
        <f t="shared" si="21"/>
        <v>1</v>
      </c>
      <c r="AI40" s="4">
        <f t="shared" si="22"/>
        <v>0</v>
      </c>
      <c r="AJ40" s="13"/>
      <c r="AK40" s="2">
        <v>2.0</v>
      </c>
      <c r="AL40" s="4">
        <f t="shared" si="23"/>
        <v>0.2</v>
      </c>
      <c r="AM40" s="4">
        <f t="shared" si="24"/>
        <v>1.4224</v>
      </c>
      <c r="AN40" s="2">
        <v>149.75</v>
      </c>
      <c r="AO40" s="2">
        <v>154.25</v>
      </c>
      <c r="AP40" s="4">
        <f t="shared" si="25"/>
        <v>4.5</v>
      </c>
      <c r="AQ40" s="13">
        <f t="shared" si="26"/>
        <v>1</v>
      </c>
      <c r="AR40" s="4">
        <f t="shared" si="27"/>
        <v>0</v>
      </c>
      <c r="AS40" s="13"/>
      <c r="AT40" s="2">
        <v>2.0</v>
      </c>
      <c r="AU40" s="4">
        <f t="shared" si="28"/>
        <v>0.2</v>
      </c>
      <c r="AV40" s="4">
        <f t="shared" si="29"/>
        <v>1.4224</v>
      </c>
      <c r="AW40" s="2">
        <v>149.75</v>
      </c>
      <c r="AX40" s="2">
        <v>154.25</v>
      </c>
      <c r="AY40" s="4">
        <f t="shared" si="30"/>
        <v>4.5</v>
      </c>
      <c r="AZ40" s="13">
        <f t="shared" si="31"/>
        <v>1</v>
      </c>
      <c r="BA40" s="4">
        <f t="shared" si="32"/>
        <v>0</v>
      </c>
      <c r="BB40" s="13"/>
      <c r="BC40" s="2">
        <v>2.0</v>
      </c>
      <c r="BD40" s="4">
        <f t="shared" si="33"/>
        <v>0.2</v>
      </c>
      <c r="BE40" s="4">
        <f t="shared" si="34"/>
        <v>1.4224</v>
      </c>
      <c r="BF40" s="2">
        <v>149.75</v>
      </c>
      <c r="BG40" s="2">
        <v>154.25</v>
      </c>
      <c r="BH40" s="4">
        <f t="shared" si="35"/>
        <v>4.5</v>
      </c>
      <c r="BI40" s="13">
        <f t="shared" si="36"/>
        <v>1</v>
      </c>
      <c r="BJ40" s="4">
        <f t="shared" si="37"/>
        <v>0</v>
      </c>
      <c r="BK40" s="13"/>
      <c r="BL40" s="19">
        <v>2.0</v>
      </c>
      <c r="BM40" s="27">
        <f t="shared" si="38"/>
        <v>0.2</v>
      </c>
      <c r="BN40" s="27">
        <f t="shared" si="39"/>
        <v>1.4224</v>
      </c>
      <c r="BO40" s="46">
        <v>149.75</v>
      </c>
      <c r="BP40" s="46">
        <v>154.25</v>
      </c>
      <c r="BQ40" s="27">
        <f t="shared" si="40"/>
        <v>4.5</v>
      </c>
      <c r="BR40" s="27">
        <f t="shared" si="41"/>
        <v>1</v>
      </c>
      <c r="BS40" s="4">
        <f t="shared" si="42"/>
        <v>0</v>
      </c>
      <c r="BT40" s="25"/>
      <c r="BU40" s="19">
        <v>2.0</v>
      </c>
      <c r="BV40" s="27">
        <f t="shared" si="43"/>
        <v>0.2</v>
      </c>
      <c r="BW40" s="27">
        <f t="shared" si="44"/>
        <v>1.4224</v>
      </c>
      <c r="BX40" s="25">
        <f t="shared" si="55"/>
        <v>149.78125</v>
      </c>
      <c r="BY40" s="46">
        <v>154.25</v>
      </c>
      <c r="BZ40" s="27">
        <f t="shared" si="45"/>
        <v>4.46875</v>
      </c>
      <c r="CA40" s="27">
        <f t="shared" si="46"/>
        <v>0.9965217286</v>
      </c>
      <c r="CB40" s="4">
        <f t="shared" si="47"/>
        <v>0.0007727877526</v>
      </c>
      <c r="CC40" s="25"/>
      <c r="CD40" s="25"/>
    </row>
    <row r="41">
      <c r="A41" s="2">
        <v>18.0</v>
      </c>
      <c r="B41" s="4">
        <f t="shared" si="1"/>
        <v>1.8</v>
      </c>
      <c r="C41" s="4">
        <f t="shared" si="2"/>
        <v>0.4572</v>
      </c>
      <c r="D41" s="4">
        <f>151+3/4</f>
        <v>151.75</v>
      </c>
      <c r="E41" s="4">
        <f>152.25</f>
        <v>152.25</v>
      </c>
      <c r="F41" s="4">
        <f t="shared" si="5"/>
        <v>0.5</v>
      </c>
      <c r="G41" s="13">
        <f t="shared" si="6"/>
        <v>0.3468439878</v>
      </c>
      <c r="H41" s="4">
        <f t="shared" si="7"/>
        <v>0.01561159667</v>
      </c>
      <c r="J41" s="2">
        <v>3.0</v>
      </c>
      <c r="K41" s="4">
        <f t="shared" si="8"/>
        <v>0.3</v>
      </c>
      <c r="L41" s="4">
        <f t="shared" si="9"/>
        <v>1.2192</v>
      </c>
      <c r="M41" s="4">
        <f t="shared" si="57"/>
        <v>149.9375</v>
      </c>
      <c r="N41" s="4">
        <f t="shared" si="51"/>
        <v>154.0625</v>
      </c>
      <c r="O41" s="4">
        <f t="shared" si="10"/>
        <v>4.125</v>
      </c>
      <c r="P41" s="13">
        <f t="shared" si="11"/>
        <v>0.9962335083</v>
      </c>
      <c r="Q41" s="4">
        <f t="shared" si="53"/>
        <v>0.0007148967495</v>
      </c>
      <c r="S41" s="2">
        <v>3.0</v>
      </c>
      <c r="T41" s="4">
        <f t="shared" si="12"/>
        <v>0.3</v>
      </c>
      <c r="U41" s="4">
        <f t="shared" si="13"/>
        <v>1.2192</v>
      </c>
      <c r="V41" s="2">
        <v>149.75</v>
      </c>
      <c r="W41" s="4">
        <f t="shared" si="56"/>
        <v>154.21875</v>
      </c>
      <c r="X41" s="4">
        <f t="shared" si="15"/>
        <v>4.46875</v>
      </c>
      <c r="Y41" s="13">
        <f t="shared" si="16"/>
        <v>0.9965217286</v>
      </c>
      <c r="Z41" s="4">
        <f t="shared" si="17"/>
        <v>0.0006603822613</v>
      </c>
      <c r="AB41" s="2">
        <v>3.0</v>
      </c>
      <c r="AC41" s="4">
        <f t="shared" si="18"/>
        <v>0.3</v>
      </c>
      <c r="AD41" s="4">
        <f t="shared" si="19"/>
        <v>1.3716</v>
      </c>
      <c r="AE41" s="2">
        <v>149.75</v>
      </c>
      <c r="AF41" s="2">
        <v>154.25</v>
      </c>
      <c r="AG41" s="4">
        <f t="shared" si="20"/>
        <v>4.5</v>
      </c>
      <c r="AH41" s="13">
        <f t="shared" si="21"/>
        <v>1</v>
      </c>
      <c r="AI41" s="4">
        <f t="shared" si="22"/>
        <v>0</v>
      </c>
      <c r="AJ41" s="13"/>
      <c r="AK41" s="2">
        <v>3.0</v>
      </c>
      <c r="AL41" s="4">
        <f t="shared" si="23"/>
        <v>0.3</v>
      </c>
      <c r="AM41" s="4">
        <f t="shared" si="24"/>
        <v>1.3716</v>
      </c>
      <c r="AN41" s="2">
        <v>149.75</v>
      </c>
      <c r="AO41" s="2">
        <v>154.25</v>
      </c>
      <c r="AP41" s="4">
        <f t="shared" si="25"/>
        <v>4.5</v>
      </c>
      <c r="AQ41" s="13">
        <f t="shared" si="26"/>
        <v>1</v>
      </c>
      <c r="AR41" s="4">
        <f t="shared" si="27"/>
        <v>0</v>
      </c>
      <c r="AS41" s="13"/>
      <c r="AT41" s="2">
        <v>3.0</v>
      </c>
      <c r="AU41" s="4">
        <f t="shared" si="28"/>
        <v>0.3</v>
      </c>
      <c r="AV41" s="4">
        <f t="shared" si="29"/>
        <v>1.3716</v>
      </c>
      <c r="AW41" s="2">
        <v>149.75</v>
      </c>
      <c r="AX41" s="2">
        <v>154.25</v>
      </c>
      <c r="AY41" s="4">
        <f t="shared" si="30"/>
        <v>4.5</v>
      </c>
      <c r="AZ41" s="13">
        <f t="shared" si="31"/>
        <v>1</v>
      </c>
      <c r="BA41" s="4">
        <f t="shared" si="32"/>
        <v>0</v>
      </c>
      <c r="BB41" s="13"/>
      <c r="BC41" s="2">
        <v>3.0</v>
      </c>
      <c r="BD41" s="4">
        <f t="shared" si="33"/>
        <v>0.3</v>
      </c>
      <c r="BE41" s="4">
        <f t="shared" si="34"/>
        <v>1.3716</v>
      </c>
      <c r="BF41" s="2">
        <v>149.75</v>
      </c>
      <c r="BG41" s="2">
        <v>154.25</v>
      </c>
      <c r="BH41" s="4">
        <f t="shared" si="35"/>
        <v>4.5</v>
      </c>
      <c r="BI41" s="13">
        <f t="shared" si="36"/>
        <v>1</v>
      </c>
      <c r="BJ41" s="4">
        <f t="shared" si="37"/>
        <v>0</v>
      </c>
      <c r="BK41" s="13"/>
      <c r="BL41" s="19">
        <v>3.0</v>
      </c>
      <c r="BM41" s="27">
        <f t="shared" si="38"/>
        <v>0.3</v>
      </c>
      <c r="BN41" s="27">
        <f t="shared" si="39"/>
        <v>1.3716</v>
      </c>
      <c r="BO41" s="25">
        <f t="shared" ref="BO41:BO48" si="58">149.75+1/32</f>
        <v>149.78125</v>
      </c>
      <c r="BP41" s="46">
        <v>154.25</v>
      </c>
      <c r="BQ41" s="27">
        <f t="shared" si="40"/>
        <v>4.46875</v>
      </c>
      <c r="BR41" s="27">
        <f t="shared" si="41"/>
        <v>0.9965217286</v>
      </c>
      <c r="BS41" s="4">
        <f t="shared" si="42"/>
        <v>0.0007446863798</v>
      </c>
      <c r="BT41" s="25"/>
      <c r="BU41" s="19">
        <v>3.0</v>
      </c>
      <c r="BV41" s="27">
        <f t="shared" si="43"/>
        <v>0.3</v>
      </c>
      <c r="BW41" s="27">
        <f t="shared" si="44"/>
        <v>1.3716</v>
      </c>
      <c r="BX41" s="25">
        <f t="shared" si="55"/>
        <v>149.78125</v>
      </c>
      <c r="BY41" s="46">
        <v>154.25</v>
      </c>
      <c r="BZ41" s="27">
        <f t="shared" si="45"/>
        <v>4.46875</v>
      </c>
      <c r="CA41" s="27">
        <f t="shared" si="46"/>
        <v>0.9965217286</v>
      </c>
      <c r="CB41" s="4">
        <f t="shared" si="47"/>
        <v>0.0007446863798</v>
      </c>
      <c r="CC41" s="25"/>
      <c r="CD41" s="25"/>
    </row>
    <row r="42">
      <c r="A42" s="2">
        <v>19.0</v>
      </c>
      <c r="B42" s="4">
        <f t="shared" si="1"/>
        <v>1.9</v>
      </c>
      <c r="C42" s="4">
        <f t="shared" si="2"/>
        <v>0.4064</v>
      </c>
      <c r="D42" s="4">
        <f>152+1/4-1/32</f>
        <v>152.21875</v>
      </c>
      <c r="E42" s="2">
        <v>151.75</v>
      </c>
      <c r="F42" s="4">
        <f t="shared" si="5"/>
        <v>-0.46875</v>
      </c>
      <c r="G42" s="13">
        <f t="shared" si="6"/>
        <v>-0.3358302471</v>
      </c>
      <c r="H42" s="4">
        <f t="shared" si="7"/>
        <v>-0.02727781896</v>
      </c>
      <c r="J42" s="2">
        <v>4.0</v>
      </c>
      <c r="K42" s="4">
        <f t="shared" si="8"/>
        <v>0.4</v>
      </c>
      <c r="L42" s="4">
        <f t="shared" si="9"/>
        <v>1.1684</v>
      </c>
      <c r="M42" s="4">
        <f t="shared" si="57"/>
        <v>149.9375</v>
      </c>
      <c r="N42" s="4">
        <f t="shared" si="51"/>
        <v>154.0625</v>
      </c>
      <c r="O42" s="4">
        <f t="shared" si="10"/>
        <v>4.125</v>
      </c>
      <c r="P42" s="13">
        <f t="shared" si="11"/>
        <v>0.9962335083</v>
      </c>
      <c r="Q42" s="4">
        <f t="shared" si="53"/>
        <v>0.0006844756112</v>
      </c>
      <c r="S42" s="2">
        <v>4.0</v>
      </c>
      <c r="T42" s="4">
        <f t="shared" si="12"/>
        <v>0.4</v>
      </c>
      <c r="U42" s="4">
        <f t="shared" si="13"/>
        <v>1.1684</v>
      </c>
      <c r="V42" s="2">
        <v>149.75</v>
      </c>
      <c r="W42" s="4">
        <f t="shared" si="56"/>
        <v>154.21875</v>
      </c>
      <c r="X42" s="4">
        <f t="shared" si="15"/>
        <v>4.46875</v>
      </c>
      <c r="Y42" s="13">
        <f t="shared" si="16"/>
        <v>0.9965217286</v>
      </c>
      <c r="Z42" s="4">
        <f t="shared" si="17"/>
        <v>0.0006322808885</v>
      </c>
      <c r="AB42" s="2">
        <v>4.0</v>
      </c>
      <c r="AC42" s="4">
        <f t="shared" si="18"/>
        <v>0.4</v>
      </c>
      <c r="AD42" s="4">
        <f t="shared" si="19"/>
        <v>1.3208</v>
      </c>
      <c r="AE42" s="2">
        <v>149.75</v>
      </c>
      <c r="AF42" s="2">
        <v>154.25</v>
      </c>
      <c r="AG42" s="4">
        <f t="shared" si="20"/>
        <v>4.5</v>
      </c>
      <c r="AH42" s="13">
        <f t="shared" si="21"/>
        <v>1</v>
      </c>
      <c r="AI42" s="4">
        <f t="shared" si="22"/>
        <v>0</v>
      </c>
      <c r="AJ42" s="13"/>
      <c r="AK42" s="2">
        <v>4.0</v>
      </c>
      <c r="AL42" s="4">
        <f t="shared" si="23"/>
        <v>0.4</v>
      </c>
      <c r="AM42" s="4">
        <f t="shared" si="24"/>
        <v>1.3208</v>
      </c>
      <c r="AN42" s="2">
        <v>149.75</v>
      </c>
      <c r="AO42" s="2">
        <v>154.25</v>
      </c>
      <c r="AP42" s="4">
        <f t="shared" si="25"/>
        <v>4.5</v>
      </c>
      <c r="AQ42" s="13">
        <f t="shared" si="26"/>
        <v>1</v>
      </c>
      <c r="AR42" s="4">
        <f t="shared" si="27"/>
        <v>0</v>
      </c>
      <c r="AS42" s="13"/>
      <c r="AT42" s="2">
        <v>4.0</v>
      </c>
      <c r="AU42" s="4">
        <f t="shared" si="28"/>
        <v>0.4</v>
      </c>
      <c r="AV42" s="4">
        <f t="shared" si="29"/>
        <v>1.3208</v>
      </c>
      <c r="AW42" s="4">
        <f t="shared" ref="AW42:AW50" si="59">149.75+1/32</f>
        <v>149.78125</v>
      </c>
      <c r="AX42" s="2">
        <v>154.25</v>
      </c>
      <c r="AY42" s="4">
        <f t="shared" si="30"/>
        <v>4.46875</v>
      </c>
      <c r="AZ42" s="13">
        <f t="shared" si="31"/>
        <v>0.9965217286</v>
      </c>
      <c r="BA42" s="4">
        <f t="shared" si="32"/>
        <v>0.0007165850069</v>
      </c>
      <c r="BB42" s="13"/>
      <c r="BC42" s="2">
        <v>4.0</v>
      </c>
      <c r="BD42" s="4">
        <f t="shared" si="33"/>
        <v>0.4</v>
      </c>
      <c r="BE42" s="4">
        <f t="shared" si="34"/>
        <v>1.3208</v>
      </c>
      <c r="BF42" s="2">
        <v>149.75</v>
      </c>
      <c r="BG42" s="2">
        <v>154.25</v>
      </c>
      <c r="BH42" s="4">
        <f t="shared" si="35"/>
        <v>4.5</v>
      </c>
      <c r="BI42" s="13">
        <f t="shared" si="36"/>
        <v>1</v>
      </c>
      <c r="BJ42" s="4">
        <f t="shared" si="37"/>
        <v>0</v>
      </c>
      <c r="BK42" s="13"/>
      <c r="BL42" s="19">
        <v>4.0</v>
      </c>
      <c r="BM42" s="27">
        <f t="shared" si="38"/>
        <v>0.4</v>
      </c>
      <c r="BN42" s="27">
        <f t="shared" si="39"/>
        <v>1.3208</v>
      </c>
      <c r="BO42" s="25">
        <f t="shared" si="58"/>
        <v>149.78125</v>
      </c>
      <c r="BP42" s="46">
        <v>154.25</v>
      </c>
      <c r="BQ42" s="27">
        <f t="shared" si="40"/>
        <v>4.46875</v>
      </c>
      <c r="BR42" s="27">
        <f t="shared" si="41"/>
        <v>0.9965217286</v>
      </c>
      <c r="BS42" s="4">
        <f t="shared" si="42"/>
        <v>0.0007165850069</v>
      </c>
      <c r="BT42" s="25"/>
      <c r="BU42" s="19">
        <v>4.0</v>
      </c>
      <c r="BV42" s="27">
        <f t="shared" si="43"/>
        <v>0.4</v>
      </c>
      <c r="BW42" s="27">
        <f t="shared" si="44"/>
        <v>1.3208</v>
      </c>
      <c r="BX42" s="25">
        <f t="shared" si="55"/>
        <v>149.78125</v>
      </c>
      <c r="BY42" s="46">
        <v>154.25</v>
      </c>
      <c r="BZ42" s="27">
        <f t="shared" si="45"/>
        <v>4.46875</v>
      </c>
      <c r="CA42" s="27">
        <f t="shared" si="46"/>
        <v>0.9965217286</v>
      </c>
      <c r="CB42" s="4">
        <f t="shared" si="47"/>
        <v>0.0007165850069</v>
      </c>
      <c r="CC42" s="25"/>
      <c r="CD42" s="25"/>
    </row>
    <row r="43">
      <c r="A43" s="2">
        <v>20.0</v>
      </c>
      <c r="B43" s="4">
        <f t="shared" si="1"/>
        <v>2</v>
      </c>
      <c r="C43" s="4">
        <f t="shared" si="2"/>
        <v>0.3556</v>
      </c>
      <c r="D43" s="4">
        <f>152.5+1/32</f>
        <v>152.53125</v>
      </c>
      <c r="E43" s="4">
        <f>151+7/16</f>
        <v>151.4375</v>
      </c>
      <c r="F43" s="4">
        <f t="shared" si="5"/>
        <v>-1.09375</v>
      </c>
      <c r="G43" s="13">
        <f t="shared" si="6"/>
        <v>-0.512989176</v>
      </c>
      <c r="H43" s="4">
        <f t="shared" si="7"/>
        <v>-0.04090107067</v>
      </c>
      <c r="J43" s="2">
        <v>5.0</v>
      </c>
      <c r="K43" s="4">
        <f t="shared" si="8"/>
        <v>0.5</v>
      </c>
      <c r="L43" s="4">
        <f t="shared" si="9"/>
        <v>1.1176</v>
      </c>
      <c r="M43" s="4">
        <f t="shared" si="57"/>
        <v>149.9375</v>
      </c>
      <c r="N43" s="4">
        <f t="shared" si="51"/>
        <v>154.0625</v>
      </c>
      <c r="O43" s="4">
        <f t="shared" si="10"/>
        <v>4.125</v>
      </c>
      <c r="P43" s="13">
        <f t="shared" si="11"/>
        <v>0.9962335083</v>
      </c>
      <c r="Q43" s="4">
        <f t="shared" si="53"/>
        <v>0.0006540544729</v>
      </c>
      <c r="S43" s="2">
        <v>5.0</v>
      </c>
      <c r="T43" s="4">
        <f t="shared" si="12"/>
        <v>0.5</v>
      </c>
      <c r="U43" s="4">
        <f t="shared" si="13"/>
        <v>1.1176</v>
      </c>
      <c r="V43" s="2">
        <v>149.75</v>
      </c>
      <c r="W43" s="4">
        <f t="shared" si="56"/>
        <v>154.21875</v>
      </c>
      <c r="X43" s="4">
        <f t="shared" si="15"/>
        <v>4.46875</v>
      </c>
      <c r="Y43" s="13">
        <f t="shared" si="16"/>
        <v>0.9965217286</v>
      </c>
      <c r="Z43" s="4">
        <f t="shared" si="17"/>
        <v>0.0006041795156</v>
      </c>
      <c r="AB43" s="2">
        <v>5.0</v>
      </c>
      <c r="AC43" s="4">
        <f t="shared" si="18"/>
        <v>0.5</v>
      </c>
      <c r="AD43" s="4">
        <f t="shared" si="19"/>
        <v>1.27</v>
      </c>
      <c r="AE43" s="2">
        <v>149.75</v>
      </c>
      <c r="AF43" s="2">
        <v>154.25</v>
      </c>
      <c r="AG43" s="4">
        <f t="shared" si="20"/>
        <v>4.5</v>
      </c>
      <c r="AH43" s="13">
        <f t="shared" si="21"/>
        <v>1</v>
      </c>
      <c r="AI43" s="4">
        <f t="shared" si="22"/>
        <v>0</v>
      </c>
      <c r="AJ43" s="13"/>
      <c r="AK43" s="2">
        <v>5.0</v>
      </c>
      <c r="AL43" s="4">
        <f t="shared" si="23"/>
        <v>0.5</v>
      </c>
      <c r="AM43" s="4">
        <f t="shared" si="24"/>
        <v>1.27</v>
      </c>
      <c r="AN43" s="2">
        <v>149.75</v>
      </c>
      <c r="AO43" s="2">
        <v>154.25</v>
      </c>
      <c r="AP43" s="4">
        <f t="shared" si="25"/>
        <v>4.5</v>
      </c>
      <c r="AQ43" s="13">
        <f t="shared" si="26"/>
        <v>1</v>
      </c>
      <c r="AR43" s="4">
        <f t="shared" si="27"/>
        <v>0</v>
      </c>
      <c r="AS43" s="13"/>
      <c r="AT43" s="2">
        <v>5.0</v>
      </c>
      <c r="AU43" s="4">
        <f t="shared" si="28"/>
        <v>0.5</v>
      </c>
      <c r="AV43" s="4">
        <f t="shared" si="29"/>
        <v>1.27</v>
      </c>
      <c r="AW43" s="4">
        <f t="shared" si="59"/>
        <v>149.78125</v>
      </c>
      <c r="AX43" s="2">
        <v>154.25</v>
      </c>
      <c r="AY43" s="4">
        <f t="shared" si="30"/>
        <v>4.46875</v>
      </c>
      <c r="AZ43" s="13">
        <f t="shared" si="31"/>
        <v>0.9965217286</v>
      </c>
      <c r="BA43" s="4">
        <f t="shared" si="32"/>
        <v>0.0006884836341</v>
      </c>
      <c r="BB43" s="13"/>
      <c r="BC43" s="2">
        <v>5.0</v>
      </c>
      <c r="BD43" s="4">
        <f t="shared" si="33"/>
        <v>0.5</v>
      </c>
      <c r="BE43" s="4">
        <f t="shared" si="34"/>
        <v>1.27</v>
      </c>
      <c r="BF43" s="2">
        <v>149.75</v>
      </c>
      <c r="BG43" s="2">
        <v>154.25</v>
      </c>
      <c r="BH43" s="4">
        <f t="shared" si="35"/>
        <v>4.5</v>
      </c>
      <c r="BI43" s="13">
        <f t="shared" si="36"/>
        <v>1</v>
      </c>
      <c r="BJ43" s="4">
        <f t="shared" si="37"/>
        <v>0</v>
      </c>
      <c r="BK43" s="13"/>
      <c r="BL43" s="19">
        <v>5.0</v>
      </c>
      <c r="BM43" s="27">
        <f t="shared" si="38"/>
        <v>0.5</v>
      </c>
      <c r="BN43" s="27">
        <f t="shared" si="39"/>
        <v>1.27</v>
      </c>
      <c r="BO43" s="25">
        <f t="shared" si="58"/>
        <v>149.78125</v>
      </c>
      <c r="BP43" s="25">
        <f t="shared" ref="BP43:BP47" si="60">154.25-1/32</f>
        <v>154.21875</v>
      </c>
      <c r="BQ43" s="27">
        <f t="shared" si="40"/>
        <v>4.4375</v>
      </c>
      <c r="BR43" s="27">
        <f t="shared" si="41"/>
        <v>0.993031274</v>
      </c>
      <c r="BS43" s="4">
        <f t="shared" si="42"/>
        <v>0.001374547328</v>
      </c>
      <c r="BT43" s="25"/>
      <c r="BU43" s="19">
        <v>5.0</v>
      </c>
      <c r="BV43" s="27">
        <f t="shared" si="43"/>
        <v>0.5</v>
      </c>
      <c r="BW43" s="27">
        <f t="shared" si="44"/>
        <v>1.27</v>
      </c>
      <c r="BX43" s="25">
        <f t="shared" si="55"/>
        <v>149.78125</v>
      </c>
      <c r="BY43" s="25">
        <f t="shared" ref="BY43:BY46" si="61">154.25-1/32</f>
        <v>154.21875</v>
      </c>
      <c r="BZ43" s="27">
        <f t="shared" si="45"/>
        <v>4.4375</v>
      </c>
      <c r="CA43" s="27">
        <f t="shared" si="46"/>
        <v>0.993031274</v>
      </c>
      <c r="CB43" s="4">
        <f t="shared" si="47"/>
        <v>0.001374547328</v>
      </c>
      <c r="CC43" s="25"/>
      <c r="CD43" s="25"/>
    </row>
    <row r="44">
      <c r="A44" s="2">
        <v>21.0</v>
      </c>
      <c r="B44" s="4">
        <f t="shared" si="1"/>
        <v>2.1</v>
      </c>
      <c r="C44" s="4">
        <f t="shared" si="2"/>
        <v>0.3048</v>
      </c>
      <c r="D44" s="4">
        <f>152+11/16</f>
        <v>152.6875</v>
      </c>
      <c r="E44" s="2">
        <v>151.25</v>
      </c>
      <c r="F44" s="4">
        <f t="shared" si="5"/>
        <v>-1.4375</v>
      </c>
      <c r="G44" s="13">
        <f t="shared" si="6"/>
        <v>-0.5881025945</v>
      </c>
      <c r="H44" s="4">
        <f t="shared" si="7"/>
        <v>-0.04164584107</v>
      </c>
      <c r="J44" s="2">
        <v>6.0</v>
      </c>
      <c r="K44" s="4">
        <f t="shared" si="8"/>
        <v>0.6</v>
      </c>
      <c r="L44" s="4">
        <f t="shared" si="9"/>
        <v>1.0668</v>
      </c>
      <c r="M44" s="4">
        <f t="shared" si="57"/>
        <v>149.9375</v>
      </c>
      <c r="N44" s="4">
        <f t="shared" si="51"/>
        <v>154.0625</v>
      </c>
      <c r="O44" s="4">
        <f t="shared" si="10"/>
        <v>4.125</v>
      </c>
      <c r="P44" s="13">
        <f t="shared" si="11"/>
        <v>0.9962335083</v>
      </c>
      <c r="Q44" s="4">
        <f t="shared" si="53"/>
        <v>0.0006236333347</v>
      </c>
      <c r="S44" s="2">
        <v>6.0</v>
      </c>
      <c r="T44" s="4">
        <f t="shared" si="12"/>
        <v>0.6</v>
      </c>
      <c r="U44" s="4">
        <f t="shared" si="13"/>
        <v>1.0668</v>
      </c>
      <c r="V44" s="2">
        <v>149.75</v>
      </c>
      <c r="W44" s="4">
        <f t="shared" si="56"/>
        <v>154.21875</v>
      </c>
      <c r="X44" s="4">
        <f t="shared" si="15"/>
        <v>4.46875</v>
      </c>
      <c r="Y44" s="13">
        <f t="shared" si="16"/>
        <v>0.9965217286</v>
      </c>
      <c r="Z44" s="4">
        <f t="shared" si="17"/>
        <v>0.0005760781428</v>
      </c>
      <c r="AB44" s="2">
        <v>6.0</v>
      </c>
      <c r="AC44" s="4">
        <f t="shared" si="18"/>
        <v>0.6</v>
      </c>
      <c r="AD44" s="4">
        <f t="shared" si="19"/>
        <v>1.2192</v>
      </c>
      <c r="AE44" s="2">
        <v>149.75</v>
      </c>
      <c r="AF44" s="2">
        <v>154.25</v>
      </c>
      <c r="AG44" s="4">
        <f t="shared" si="20"/>
        <v>4.5</v>
      </c>
      <c r="AH44" s="13">
        <f t="shared" si="21"/>
        <v>1</v>
      </c>
      <c r="AI44" s="4">
        <f t="shared" si="22"/>
        <v>0</v>
      </c>
      <c r="AJ44" s="13"/>
      <c r="AK44" s="2">
        <v>6.0</v>
      </c>
      <c r="AL44" s="4">
        <f t="shared" si="23"/>
        <v>0.6</v>
      </c>
      <c r="AM44" s="4">
        <f t="shared" si="24"/>
        <v>1.2192</v>
      </c>
      <c r="AN44" s="2">
        <v>149.75</v>
      </c>
      <c r="AO44" s="2">
        <v>154.25</v>
      </c>
      <c r="AP44" s="4">
        <f t="shared" si="25"/>
        <v>4.5</v>
      </c>
      <c r="AQ44" s="13">
        <f t="shared" si="26"/>
        <v>1</v>
      </c>
      <c r="AR44" s="4">
        <f t="shared" si="27"/>
        <v>0</v>
      </c>
      <c r="AS44" s="13"/>
      <c r="AT44" s="2">
        <v>6.0</v>
      </c>
      <c r="AU44" s="4">
        <f t="shared" si="28"/>
        <v>0.6</v>
      </c>
      <c r="AV44" s="4">
        <f t="shared" si="29"/>
        <v>1.2192</v>
      </c>
      <c r="AW44" s="4">
        <f t="shared" si="59"/>
        <v>149.78125</v>
      </c>
      <c r="AX44" s="2">
        <v>154.25</v>
      </c>
      <c r="AY44" s="4">
        <f t="shared" si="30"/>
        <v>4.46875</v>
      </c>
      <c r="AZ44" s="13">
        <f t="shared" si="31"/>
        <v>0.9965217286</v>
      </c>
      <c r="BA44" s="4">
        <f t="shared" si="32"/>
        <v>0.0006603822613</v>
      </c>
      <c r="BB44" s="13"/>
      <c r="BC44" s="2">
        <v>6.0</v>
      </c>
      <c r="BD44" s="4">
        <f t="shared" si="33"/>
        <v>0.6</v>
      </c>
      <c r="BE44" s="4">
        <f t="shared" si="34"/>
        <v>1.2192</v>
      </c>
      <c r="BF44" s="2">
        <v>149.75</v>
      </c>
      <c r="BG44" s="2">
        <v>154.25</v>
      </c>
      <c r="BH44" s="4">
        <f t="shared" si="35"/>
        <v>4.5</v>
      </c>
      <c r="BI44" s="13">
        <f t="shared" si="36"/>
        <v>1</v>
      </c>
      <c r="BJ44" s="4">
        <f t="shared" si="37"/>
        <v>0</v>
      </c>
      <c r="BK44" s="13"/>
      <c r="BL44" s="19">
        <v>6.0</v>
      </c>
      <c r="BM44" s="27">
        <f t="shared" si="38"/>
        <v>0.6</v>
      </c>
      <c r="BN44" s="27">
        <f t="shared" si="39"/>
        <v>1.2192</v>
      </c>
      <c r="BO44" s="25">
        <f t="shared" si="58"/>
        <v>149.78125</v>
      </c>
      <c r="BP44" s="25">
        <f t="shared" si="60"/>
        <v>154.21875</v>
      </c>
      <c r="BQ44" s="27">
        <f t="shared" si="40"/>
        <v>4.4375</v>
      </c>
      <c r="BR44" s="27">
        <f t="shared" si="41"/>
        <v>0.993031274</v>
      </c>
      <c r="BS44" s="4">
        <f t="shared" si="42"/>
        <v>0.001318443355</v>
      </c>
      <c r="BT44" s="25"/>
      <c r="BU44" s="19">
        <v>6.0</v>
      </c>
      <c r="BV44" s="27">
        <f t="shared" si="43"/>
        <v>0.6</v>
      </c>
      <c r="BW44" s="27">
        <f t="shared" si="44"/>
        <v>1.2192</v>
      </c>
      <c r="BX44" s="25">
        <f t="shared" si="55"/>
        <v>149.78125</v>
      </c>
      <c r="BY44" s="25">
        <f t="shared" si="61"/>
        <v>154.21875</v>
      </c>
      <c r="BZ44" s="27">
        <f t="shared" si="45"/>
        <v>4.4375</v>
      </c>
      <c r="CA44" s="27">
        <f t="shared" si="46"/>
        <v>0.993031274</v>
      </c>
      <c r="CB44" s="4">
        <f t="shared" si="47"/>
        <v>0.001318443355</v>
      </c>
      <c r="CC44" s="25"/>
      <c r="CD44" s="25"/>
    </row>
    <row r="45">
      <c r="A45" s="2">
        <v>22.0</v>
      </c>
      <c r="B45" s="4">
        <f t="shared" si="1"/>
        <v>2.2</v>
      </c>
      <c r="C45" s="4">
        <f t="shared" si="2"/>
        <v>0.254</v>
      </c>
      <c r="D45" s="2">
        <v>152.75</v>
      </c>
      <c r="E45" s="4">
        <f t="shared" ref="E45:E48" si="62">151.25-1/32</f>
        <v>151.21875</v>
      </c>
      <c r="F45" s="4">
        <f t="shared" si="5"/>
        <v>-1.53125</v>
      </c>
      <c r="G45" s="13">
        <f t="shared" si="6"/>
        <v>-0.6069769787</v>
      </c>
      <c r="H45" s="4">
        <f t="shared" si="7"/>
        <v>-0.03558538638</v>
      </c>
      <c r="J45" s="2">
        <v>7.0</v>
      </c>
      <c r="K45" s="4">
        <f t="shared" si="8"/>
        <v>0.7</v>
      </c>
      <c r="L45" s="4">
        <f t="shared" si="9"/>
        <v>1.016</v>
      </c>
      <c r="M45" s="4">
        <f t="shared" si="57"/>
        <v>149.9375</v>
      </c>
      <c r="N45" s="4">
        <f t="shared" si="51"/>
        <v>154.0625</v>
      </c>
      <c r="O45" s="4">
        <f t="shared" si="10"/>
        <v>4.125</v>
      </c>
      <c r="P45" s="13">
        <f t="shared" si="11"/>
        <v>0.9962335083</v>
      </c>
      <c r="Q45" s="4">
        <f t="shared" si="53"/>
        <v>0.0005932121964</v>
      </c>
      <c r="S45" s="2">
        <v>7.0</v>
      </c>
      <c r="T45" s="4">
        <f t="shared" si="12"/>
        <v>0.7</v>
      </c>
      <c r="U45" s="4">
        <f t="shared" si="13"/>
        <v>1.016</v>
      </c>
      <c r="V45" s="2">
        <v>149.75</v>
      </c>
      <c r="W45" s="4">
        <f t="shared" si="56"/>
        <v>154.21875</v>
      </c>
      <c r="X45" s="4">
        <f t="shared" si="15"/>
        <v>4.46875</v>
      </c>
      <c r="Y45" s="13">
        <f t="shared" si="16"/>
        <v>0.9965217286</v>
      </c>
      <c r="Z45" s="4">
        <f t="shared" si="17"/>
        <v>0.00054797677</v>
      </c>
      <c r="AB45" s="2">
        <v>7.0</v>
      </c>
      <c r="AC45" s="4">
        <f t="shared" si="18"/>
        <v>0.7</v>
      </c>
      <c r="AD45" s="4">
        <f t="shared" si="19"/>
        <v>1.1684</v>
      </c>
      <c r="AE45" s="2">
        <v>149.75</v>
      </c>
      <c r="AF45" s="2">
        <v>154.25</v>
      </c>
      <c r="AG45" s="4">
        <f t="shared" si="20"/>
        <v>4.5</v>
      </c>
      <c r="AH45" s="13">
        <f t="shared" si="21"/>
        <v>1</v>
      </c>
      <c r="AI45" s="4">
        <f t="shared" si="22"/>
        <v>0</v>
      </c>
      <c r="AJ45" s="13"/>
      <c r="AK45" s="2">
        <v>7.0</v>
      </c>
      <c r="AL45" s="4">
        <f t="shared" si="23"/>
        <v>0.7</v>
      </c>
      <c r="AM45" s="4">
        <f t="shared" si="24"/>
        <v>1.1684</v>
      </c>
      <c r="AN45" s="2">
        <v>149.75</v>
      </c>
      <c r="AO45" s="2">
        <v>154.25</v>
      </c>
      <c r="AP45" s="4">
        <f t="shared" si="25"/>
        <v>4.5</v>
      </c>
      <c r="AQ45" s="13">
        <f t="shared" si="26"/>
        <v>1</v>
      </c>
      <c r="AR45" s="4">
        <f t="shared" si="27"/>
        <v>0</v>
      </c>
      <c r="AS45" s="13"/>
      <c r="AT45" s="2">
        <v>7.0</v>
      </c>
      <c r="AU45" s="4">
        <f t="shared" si="28"/>
        <v>0.7</v>
      </c>
      <c r="AV45" s="4">
        <f t="shared" si="29"/>
        <v>1.1684</v>
      </c>
      <c r="AW45" s="4">
        <f t="shared" si="59"/>
        <v>149.78125</v>
      </c>
      <c r="AX45" s="2">
        <v>154.25</v>
      </c>
      <c r="AY45" s="4">
        <f t="shared" si="30"/>
        <v>4.46875</v>
      </c>
      <c r="AZ45" s="13">
        <f t="shared" si="31"/>
        <v>0.9965217286</v>
      </c>
      <c r="BA45" s="4">
        <f t="shared" si="32"/>
        <v>0.0006322808885</v>
      </c>
      <c r="BB45" s="13"/>
      <c r="BC45" s="2">
        <v>7.0</v>
      </c>
      <c r="BD45" s="4">
        <f t="shared" si="33"/>
        <v>0.7</v>
      </c>
      <c r="BE45" s="4">
        <f t="shared" si="34"/>
        <v>1.1684</v>
      </c>
      <c r="BF45" s="4">
        <f t="shared" ref="BF45:BF49" si="63">149.75+1/32</f>
        <v>149.78125</v>
      </c>
      <c r="BG45" s="2">
        <v>154.25</v>
      </c>
      <c r="BH45" s="4">
        <f t="shared" si="35"/>
        <v>4.46875</v>
      </c>
      <c r="BI45" s="13">
        <f t="shared" si="36"/>
        <v>0.9965217286</v>
      </c>
      <c r="BJ45" s="4">
        <f t="shared" si="37"/>
        <v>0.0006322808885</v>
      </c>
      <c r="BK45" s="13"/>
      <c r="BL45" s="19">
        <v>7.0</v>
      </c>
      <c r="BM45" s="27">
        <f t="shared" si="38"/>
        <v>0.7</v>
      </c>
      <c r="BN45" s="27">
        <f t="shared" si="39"/>
        <v>1.1684</v>
      </c>
      <c r="BO45" s="25">
        <f t="shared" si="58"/>
        <v>149.78125</v>
      </c>
      <c r="BP45" s="25">
        <f t="shared" si="60"/>
        <v>154.21875</v>
      </c>
      <c r="BQ45" s="27">
        <f t="shared" si="40"/>
        <v>4.4375</v>
      </c>
      <c r="BR45" s="27">
        <f t="shared" si="41"/>
        <v>0.993031274</v>
      </c>
      <c r="BS45" s="4">
        <f t="shared" si="42"/>
        <v>0.001262339382</v>
      </c>
      <c r="BT45" s="25"/>
      <c r="BU45" s="19">
        <v>7.0</v>
      </c>
      <c r="BV45" s="27">
        <f t="shared" si="43"/>
        <v>0.7</v>
      </c>
      <c r="BW45" s="27">
        <f t="shared" si="44"/>
        <v>1.1684</v>
      </c>
      <c r="BX45" s="25">
        <f t="shared" si="55"/>
        <v>149.78125</v>
      </c>
      <c r="BY45" s="25">
        <f t="shared" si="61"/>
        <v>154.21875</v>
      </c>
      <c r="BZ45" s="27">
        <f t="shared" si="45"/>
        <v>4.4375</v>
      </c>
      <c r="CA45" s="27">
        <f t="shared" si="46"/>
        <v>0.993031274</v>
      </c>
      <c r="CB45" s="4">
        <f t="shared" si="47"/>
        <v>0.001262339382</v>
      </c>
      <c r="CC45" s="25"/>
      <c r="CD45" s="25"/>
    </row>
    <row r="46">
      <c r="A46" s="2">
        <v>23.0</v>
      </c>
      <c r="B46" s="4">
        <f t="shared" si="1"/>
        <v>2.3</v>
      </c>
      <c r="C46" s="4">
        <f t="shared" si="2"/>
        <v>0.2032</v>
      </c>
      <c r="D46" s="2">
        <v>152.75</v>
      </c>
      <c r="E46" s="4">
        <f t="shared" si="62"/>
        <v>151.21875</v>
      </c>
      <c r="F46" s="4">
        <f t="shared" si="5"/>
        <v>-1.53125</v>
      </c>
      <c r="G46" s="13">
        <f t="shared" si="6"/>
        <v>-0.6069769787</v>
      </c>
      <c r="H46" s="4">
        <f t="shared" si="7"/>
        <v>-0.02767752274</v>
      </c>
      <c r="J46" s="2">
        <v>8.0</v>
      </c>
      <c r="K46" s="4">
        <f t="shared" si="8"/>
        <v>0.8</v>
      </c>
      <c r="L46" s="4">
        <f t="shared" si="9"/>
        <v>0.9652</v>
      </c>
      <c r="M46" s="4">
        <f t="shared" si="57"/>
        <v>149.9375</v>
      </c>
      <c r="N46" s="4">
        <f t="shared" si="51"/>
        <v>154.0625</v>
      </c>
      <c r="O46" s="4">
        <f t="shared" si="10"/>
        <v>4.125</v>
      </c>
      <c r="P46" s="13">
        <f t="shared" si="11"/>
        <v>0.9962335083</v>
      </c>
      <c r="Q46" s="4">
        <f t="shared" si="53"/>
        <v>0.0005627910581</v>
      </c>
      <c r="S46" s="2">
        <v>8.0</v>
      </c>
      <c r="T46" s="4">
        <f t="shared" si="12"/>
        <v>0.8</v>
      </c>
      <c r="U46" s="4">
        <f t="shared" si="13"/>
        <v>0.9652</v>
      </c>
      <c r="V46" s="2">
        <v>149.75</v>
      </c>
      <c r="W46" s="4">
        <f t="shared" si="56"/>
        <v>154.21875</v>
      </c>
      <c r="X46" s="4">
        <f t="shared" si="15"/>
        <v>4.46875</v>
      </c>
      <c r="Y46" s="13">
        <f t="shared" si="16"/>
        <v>0.9965217286</v>
      </c>
      <c r="Z46" s="4">
        <f t="shared" si="17"/>
        <v>0.0005198753972</v>
      </c>
      <c r="AB46" s="2">
        <v>8.0</v>
      </c>
      <c r="AC46" s="4">
        <f t="shared" si="18"/>
        <v>0.8</v>
      </c>
      <c r="AD46" s="4">
        <f t="shared" si="19"/>
        <v>1.1176</v>
      </c>
      <c r="AE46" s="2">
        <v>149.75</v>
      </c>
      <c r="AF46" s="2">
        <v>154.25</v>
      </c>
      <c r="AG46" s="4">
        <f t="shared" si="20"/>
        <v>4.5</v>
      </c>
      <c r="AH46" s="13">
        <f t="shared" si="21"/>
        <v>1</v>
      </c>
      <c r="AI46" s="4">
        <f t="shared" si="22"/>
        <v>0</v>
      </c>
      <c r="AJ46" s="13"/>
      <c r="AK46" s="2">
        <v>8.0</v>
      </c>
      <c r="AL46" s="4">
        <f t="shared" si="23"/>
        <v>0.8</v>
      </c>
      <c r="AM46" s="4">
        <f t="shared" si="24"/>
        <v>1.1176</v>
      </c>
      <c r="AN46" s="2">
        <v>149.75</v>
      </c>
      <c r="AO46" s="2">
        <v>154.25</v>
      </c>
      <c r="AP46" s="4">
        <f t="shared" si="25"/>
        <v>4.5</v>
      </c>
      <c r="AQ46" s="13">
        <f t="shared" si="26"/>
        <v>1</v>
      </c>
      <c r="AR46" s="4">
        <f t="shared" si="27"/>
        <v>0</v>
      </c>
      <c r="AS46" s="13"/>
      <c r="AT46" s="2">
        <v>8.0</v>
      </c>
      <c r="AU46" s="4">
        <f t="shared" si="28"/>
        <v>0.8</v>
      </c>
      <c r="AV46" s="4">
        <f t="shared" si="29"/>
        <v>1.1176</v>
      </c>
      <c r="AW46" s="4">
        <f t="shared" si="59"/>
        <v>149.78125</v>
      </c>
      <c r="AX46" s="2">
        <f t="shared" ref="AX46:AX50" si="64">154.25-1/32</f>
        <v>154.21875</v>
      </c>
      <c r="AY46" s="4">
        <f t="shared" si="30"/>
        <v>4.4375</v>
      </c>
      <c r="AZ46" s="13">
        <f t="shared" si="31"/>
        <v>0.993031274</v>
      </c>
      <c r="BA46" s="4">
        <f t="shared" si="32"/>
        <v>0.00120623541</v>
      </c>
      <c r="BB46" s="13"/>
      <c r="BC46" s="2">
        <v>8.0</v>
      </c>
      <c r="BD46" s="4">
        <f t="shared" si="33"/>
        <v>0.8</v>
      </c>
      <c r="BE46" s="4">
        <f t="shared" si="34"/>
        <v>1.1176</v>
      </c>
      <c r="BF46" s="4">
        <f t="shared" si="63"/>
        <v>149.78125</v>
      </c>
      <c r="BG46" s="4">
        <f t="shared" ref="BG46:BG48" si="65">154.25-1/32</f>
        <v>154.21875</v>
      </c>
      <c r="BH46" s="4">
        <f t="shared" si="35"/>
        <v>4.4375</v>
      </c>
      <c r="BI46" s="13">
        <f t="shared" si="36"/>
        <v>0.993031274</v>
      </c>
      <c r="BJ46" s="4">
        <f t="shared" si="37"/>
        <v>0.00120623541</v>
      </c>
      <c r="BK46" s="13"/>
      <c r="BL46" s="19">
        <v>8.0</v>
      </c>
      <c r="BM46" s="27">
        <f t="shared" si="38"/>
        <v>0.8</v>
      </c>
      <c r="BN46" s="27">
        <f t="shared" si="39"/>
        <v>1.1176</v>
      </c>
      <c r="BO46" s="25">
        <f t="shared" si="58"/>
        <v>149.78125</v>
      </c>
      <c r="BP46" s="25">
        <f t="shared" si="60"/>
        <v>154.21875</v>
      </c>
      <c r="BQ46" s="27">
        <f t="shared" si="40"/>
        <v>4.4375</v>
      </c>
      <c r="BR46" s="27">
        <f t="shared" si="41"/>
        <v>0.993031274</v>
      </c>
      <c r="BS46" s="4">
        <f t="shared" si="42"/>
        <v>0.00120623541</v>
      </c>
      <c r="BT46" s="25"/>
      <c r="BU46" s="19">
        <v>8.0</v>
      </c>
      <c r="BV46" s="27">
        <f t="shared" si="43"/>
        <v>0.8</v>
      </c>
      <c r="BW46" s="27">
        <f t="shared" si="44"/>
        <v>1.1176</v>
      </c>
      <c r="BX46" s="25">
        <f t="shared" si="55"/>
        <v>149.78125</v>
      </c>
      <c r="BY46" s="25">
        <f t="shared" si="61"/>
        <v>154.21875</v>
      </c>
      <c r="BZ46" s="27">
        <f t="shared" si="45"/>
        <v>4.4375</v>
      </c>
      <c r="CA46" s="27">
        <f t="shared" si="46"/>
        <v>0.993031274</v>
      </c>
      <c r="CB46" s="4">
        <f t="shared" si="47"/>
        <v>0.00120623541</v>
      </c>
      <c r="CC46" s="25"/>
      <c r="CD46" s="25"/>
    </row>
    <row r="47">
      <c r="A47" s="2">
        <v>24.0</v>
      </c>
      <c r="B47" s="4">
        <f t="shared" si="1"/>
        <v>2.4</v>
      </c>
      <c r="C47" s="4">
        <f t="shared" si="2"/>
        <v>0.1524</v>
      </c>
      <c r="D47" s="2">
        <v>152.75</v>
      </c>
      <c r="E47" s="4">
        <f t="shared" si="62"/>
        <v>151.21875</v>
      </c>
      <c r="F47" s="4">
        <f t="shared" si="5"/>
        <v>-1.53125</v>
      </c>
      <c r="G47" s="13">
        <f t="shared" si="6"/>
        <v>-0.6069769787</v>
      </c>
      <c r="H47" s="4">
        <f t="shared" si="7"/>
        <v>-0.0197696591</v>
      </c>
      <c r="J47" s="2">
        <v>9.0</v>
      </c>
      <c r="K47" s="4">
        <f t="shared" si="8"/>
        <v>0.9</v>
      </c>
      <c r="L47" s="4">
        <f t="shared" si="9"/>
        <v>0.9144</v>
      </c>
      <c r="M47" s="4">
        <f t="shared" si="57"/>
        <v>149.9375</v>
      </c>
      <c r="N47" s="4">
        <f t="shared" si="51"/>
        <v>154.0625</v>
      </c>
      <c r="O47" s="4">
        <f t="shared" si="10"/>
        <v>4.125</v>
      </c>
      <c r="P47" s="13">
        <f t="shared" si="11"/>
        <v>0.9962335083</v>
      </c>
      <c r="Q47" s="4">
        <f t="shared" si="53"/>
        <v>0.0005323699198</v>
      </c>
      <c r="S47" s="2">
        <v>9.0</v>
      </c>
      <c r="T47" s="4">
        <f t="shared" si="12"/>
        <v>0.9</v>
      </c>
      <c r="U47" s="4">
        <f t="shared" si="13"/>
        <v>0.9144</v>
      </c>
      <c r="V47" s="2">
        <v>149.75</v>
      </c>
      <c r="W47" s="4">
        <f t="shared" si="56"/>
        <v>154.21875</v>
      </c>
      <c r="X47" s="4">
        <f t="shared" si="15"/>
        <v>4.46875</v>
      </c>
      <c r="Y47" s="13">
        <f t="shared" si="16"/>
        <v>0.9965217286</v>
      </c>
      <c r="Z47" s="4">
        <f t="shared" si="17"/>
        <v>0.0004917740244</v>
      </c>
      <c r="AB47" s="2">
        <v>9.0</v>
      </c>
      <c r="AC47" s="4">
        <f t="shared" si="18"/>
        <v>0.9</v>
      </c>
      <c r="AD47" s="4">
        <f t="shared" si="19"/>
        <v>1.0668</v>
      </c>
      <c r="AE47" s="2">
        <v>149.75</v>
      </c>
      <c r="AF47" s="2">
        <v>154.25</v>
      </c>
      <c r="AG47" s="4">
        <f t="shared" si="20"/>
        <v>4.5</v>
      </c>
      <c r="AH47" s="13">
        <f t="shared" si="21"/>
        <v>1</v>
      </c>
      <c r="AI47" s="4">
        <f t="shared" si="22"/>
        <v>0</v>
      </c>
      <c r="AJ47" s="13"/>
      <c r="AK47" s="2">
        <v>9.0</v>
      </c>
      <c r="AL47" s="4">
        <f t="shared" si="23"/>
        <v>0.9</v>
      </c>
      <c r="AM47" s="4">
        <f t="shared" si="24"/>
        <v>1.0668</v>
      </c>
      <c r="AN47" s="2">
        <v>149.75</v>
      </c>
      <c r="AO47" s="2">
        <v>154.25</v>
      </c>
      <c r="AP47" s="4">
        <f t="shared" si="25"/>
        <v>4.5</v>
      </c>
      <c r="AQ47" s="13">
        <f t="shared" si="26"/>
        <v>1</v>
      </c>
      <c r="AR47" s="4">
        <f t="shared" si="27"/>
        <v>0</v>
      </c>
      <c r="AS47" s="13"/>
      <c r="AT47" s="2">
        <v>9.0</v>
      </c>
      <c r="AU47" s="4">
        <f t="shared" si="28"/>
        <v>0.9</v>
      </c>
      <c r="AV47" s="4">
        <f t="shared" si="29"/>
        <v>1.0668</v>
      </c>
      <c r="AW47" s="4">
        <f t="shared" si="59"/>
        <v>149.78125</v>
      </c>
      <c r="AX47" s="2">
        <f t="shared" si="64"/>
        <v>154.21875</v>
      </c>
      <c r="AY47" s="4">
        <f t="shared" si="30"/>
        <v>4.4375</v>
      </c>
      <c r="AZ47" s="13">
        <f t="shared" si="31"/>
        <v>0.993031274</v>
      </c>
      <c r="BA47" s="4">
        <f t="shared" si="32"/>
        <v>0.001150131437</v>
      </c>
      <c r="BB47" s="13"/>
      <c r="BC47" s="2">
        <v>9.0</v>
      </c>
      <c r="BD47" s="4">
        <f t="shared" si="33"/>
        <v>0.9</v>
      </c>
      <c r="BE47" s="4">
        <f t="shared" si="34"/>
        <v>1.0668</v>
      </c>
      <c r="BF47" s="4">
        <f t="shared" si="63"/>
        <v>149.78125</v>
      </c>
      <c r="BG47" s="4">
        <f t="shared" si="65"/>
        <v>154.21875</v>
      </c>
      <c r="BH47" s="4">
        <f t="shared" si="35"/>
        <v>4.4375</v>
      </c>
      <c r="BI47" s="13">
        <f t="shared" si="36"/>
        <v>0.993031274</v>
      </c>
      <c r="BJ47" s="4">
        <f t="shared" si="37"/>
        <v>0.001150131437</v>
      </c>
      <c r="BK47" s="13"/>
      <c r="BL47" s="19">
        <v>9.0</v>
      </c>
      <c r="BM47" s="27">
        <f t="shared" si="38"/>
        <v>0.9</v>
      </c>
      <c r="BN47" s="27">
        <f t="shared" si="39"/>
        <v>1.0668</v>
      </c>
      <c r="BO47" s="25">
        <f t="shared" si="58"/>
        <v>149.78125</v>
      </c>
      <c r="BP47" s="25">
        <f t="shared" si="60"/>
        <v>154.21875</v>
      </c>
      <c r="BQ47" s="27">
        <f t="shared" si="40"/>
        <v>4.4375</v>
      </c>
      <c r="BR47" s="27">
        <f t="shared" si="41"/>
        <v>0.993031274</v>
      </c>
      <c r="BS47" s="4">
        <f t="shared" si="42"/>
        <v>0.001150131437</v>
      </c>
      <c r="BT47" s="25"/>
      <c r="BU47" s="19">
        <v>9.0</v>
      </c>
      <c r="BV47" s="27">
        <f t="shared" si="43"/>
        <v>0.9</v>
      </c>
      <c r="BW47" s="27">
        <f t="shared" si="44"/>
        <v>1.0668</v>
      </c>
      <c r="BX47" s="25">
        <f t="shared" si="55"/>
        <v>149.78125</v>
      </c>
      <c r="BY47" s="25">
        <f t="shared" ref="BY47:BY48" si="66">154+3/16</f>
        <v>154.1875</v>
      </c>
      <c r="BZ47" s="27">
        <f t="shared" si="45"/>
        <v>4.40625</v>
      </c>
      <c r="CA47" s="27">
        <f t="shared" si="46"/>
        <v>0.9895285073</v>
      </c>
      <c r="CB47" s="4">
        <f t="shared" si="47"/>
        <v>0.001722138456</v>
      </c>
      <c r="CC47" s="25"/>
      <c r="CD47" s="25"/>
    </row>
    <row r="48">
      <c r="A48" s="2">
        <v>25.0</v>
      </c>
      <c r="B48" s="4">
        <f t="shared" si="1"/>
        <v>2.5</v>
      </c>
      <c r="C48" s="4">
        <f t="shared" si="2"/>
        <v>0.1016</v>
      </c>
      <c r="D48" s="4">
        <f t="shared" ref="D48:D52" si="67">152+3/4+1/32</f>
        <v>152.78125</v>
      </c>
      <c r="E48" s="4">
        <f t="shared" si="62"/>
        <v>151.21875</v>
      </c>
      <c r="F48" s="4">
        <f t="shared" si="5"/>
        <v>-1.5625</v>
      </c>
      <c r="G48" s="13">
        <f t="shared" si="6"/>
        <v>-0.6131393395</v>
      </c>
      <c r="H48" s="4">
        <f t="shared" si="7"/>
        <v>-0.01202817174</v>
      </c>
      <c r="J48" s="2">
        <v>10.0</v>
      </c>
      <c r="K48" s="4">
        <f t="shared" si="8"/>
        <v>1</v>
      </c>
      <c r="L48" s="4">
        <f t="shared" si="9"/>
        <v>0.8636</v>
      </c>
      <c r="M48" s="4">
        <f t="shared" si="57"/>
        <v>149.9375</v>
      </c>
      <c r="N48" s="4">
        <f t="shared" si="51"/>
        <v>154.0625</v>
      </c>
      <c r="O48" s="4">
        <f t="shared" si="10"/>
        <v>4.125</v>
      </c>
      <c r="P48" s="13">
        <f t="shared" si="11"/>
        <v>0.9962335083</v>
      </c>
      <c r="Q48" s="4">
        <f t="shared" si="53"/>
        <v>0.0005019487816</v>
      </c>
      <c r="S48" s="2">
        <v>10.0</v>
      </c>
      <c r="T48" s="4">
        <f t="shared" si="12"/>
        <v>1</v>
      </c>
      <c r="U48" s="4">
        <f t="shared" si="13"/>
        <v>0.8636</v>
      </c>
      <c r="V48" s="4">
        <f t="shared" ref="V48:V52" si="68">149.75+1/32</f>
        <v>149.78125</v>
      </c>
      <c r="W48" s="4">
        <f t="shared" si="56"/>
        <v>154.21875</v>
      </c>
      <c r="X48" s="4">
        <f t="shared" si="15"/>
        <v>4.4375</v>
      </c>
      <c r="Y48" s="13">
        <f t="shared" si="16"/>
        <v>0.993031274</v>
      </c>
      <c r="Z48" s="4">
        <f t="shared" si="17"/>
        <v>0.0009257155471</v>
      </c>
      <c r="AB48" s="2">
        <v>10.0</v>
      </c>
      <c r="AC48" s="4">
        <f t="shared" si="18"/>
        <v>1</v>
      </c>
      <c r="AD48" s="4">
        <f t="shared" si="19"/>
        <v>1.016</v>
      </c>
      <c r="AE48" s="2">
        <v>149.75</v>
      </c>
      <c r="AF48" s="2">
        <f t="shared" ref="AF48:AF53" si="69">154.25-1/32</f>
        <v>154.21875</v>
      </c>
      <c r="AG48" s="4">
        <f t="shared" si="20"/>
        <v>4.46875</v>
      </c>
      <c r="AH48" s="13">
        <f t="shared" si="21"/>
        <v>0.9965217286</v>
      </c>
      <c r="AI48" s="4">
        <f t="shared" si="22"/>
        <v>0.00054797677</v>
      </c>
      <c r="AJ48" s="13"/>
      <c r="AK48" s="2">
        <v>10.0</v>
      </c>
      <c r="AL48" s="4">
        <f t="shared" si="23"/>
        <v>1</v>
      </c>
      <c r="AM48" s="4">
        <f t="shared" si="24"/>
        <v>1.016</v>
      </c>
      <c r="AN48" s="4">
        <f t="shared" ref="AN48:AN51" si="70">149.75+1/32</f>
        <v>149.78125</v>
      </c>
      <c r="AO48" s="2">
        <v>154.25</v>
      </c>
      <c r="AP48" s="4">
        <f t="shared" si="25"/>
        <v>4.46875</v>
      </c>
      <c r="AQ48" s="13">
        <f t="shared" si="26"/>
        <v>0.9965217286</v>
      </c>
      <c r="AR48" s="4">
        <f t="shared" si="27"/>
        <v>0.00054797677</v>
      </c>
      <c r="AS48" s="13"/>
      <c r="AT48" s="2">
        <v>10.0</v>
      </c>
      <c r="AU48" s="4">
        <f t="shared" si="28"/>
        <v>1</v>
      </c>
      <c r="AV48" s="4">
        <f t="shared" si="29"/>
        <v>1.016</v>
      </c>
      <c r="AW48" s="4">
        <f t="shared" si="59"/>
        <v>149.78125</v>
      </c>
      <c r="AX48" s="2">
        <f t="shared" si="64"/>
        <v>154.21875</v>
      </c>
      <c r="AY48" s="4">
        <f t="shared" si="30"/>
        <v>4.4375</v>
      </c>
      <c r="AZ48" s="13">
        <f t="shared" si="31"/>
        <v>0.993031274</v>
      </c>
      <c r="BA48" s="4">
        <f t="shared" si="32"/>
        <v>0.001094027465</v>
      </c>
      <c r="BB48" s="13"/>
      <c r="BC48" s="2">
        <v>10.0</v>
      </c>
      <c r="BD48" s="4">
        <f t="shared" si="33"/>
        <v>1</v>
      </c>
      <c r="BE48" s="4">
        <f t="shared" si="34"/>
        <v>1.016</v>
      </c>
      <c r="BF48" s="4">
        <f t="shared" si="63"/>
        <v>149.78125</v>
      </c>
      <c r="BG48" s="4">
        <f t="shared" si="65"/>
        <v>154.21875</v>
      </c>
      <c r="BH48" s="4">
        <f t="shared" si="35"/>
        <v>4.4375</v>
      </c>
      <c r="BI48" s="13">
        <f t="shared" si="36"/>
        <v>0.993031274</v>
      </c>
      <c r="BJ48" s="4">
        <f t="shared" si="37"/>
        <v>0.001094027465</v>
      </c>
      <c r="BK48" s="13"/>
      <c r="BL48" s="19">
        <v>10.0</v>
      </c>
      <c r="BM48" s="27">
        <f t="shared" si="38"/>
        <v>1</v>
      </c>
      <c r="BN48" s="27">
        <f t="shared" si="39"/>
        <v>1.016</v>
      </c>
      <c r="BO48" s="25">
        <f t="shared" si="58"/>
        <v>149.78125</v>
      </c>
      <c r="BP48" s="25">
        <f t="shared" ref="BP48:BP49" si="71">154+3/16</f>
        <v>154.1875</v>
      </c>
      <c r="BQ48" s="27">
        <f t="shared" si="40"/>
        <v>4.40625</v>
      </c>
      <c r="BR48" s="27">
        <f t="shared" si="41"/>
        <v>0.9895285073</v>
      </c>
      <c r="BS48" s="4">
        <f t="shared" si="42"/>
        <v>0.001638131702</v>
      </c>
      <c r="BT48" s="25"/>
      <c r="BU48" s="19">
        <v>10.0</v>
      </c>
      <c r="BV48" s="27">
        <f t="shared" si="43"/>
        <v>1</v>
      </c>
      <c r="BW48" s="27">
        <f t="shared" si="44"/>
        <v>1.016</v>
      </c>
      <c r="BX48" s="25">
        <f>149+13/16</f>
        <v>149.8125</v>
      </c>
      <c r="BY48" s="25">
        <f t="shared" si="66"/>
        <v>154.1875</v>
      </c>
      <c r="BZ48" s="27">
        <f t="shared" si="45"/>
        <v>4.375</v>
      </c>
      <c r="CA48" s="27">
        <f t="shared" si="46"/>
        <v>0.9860132972</v>
      </c>
      <c r="CB48" s="4">
        <f t="shared" si="47"/>
        <v>0.002180268738</v>
      </c>
      <c r="CC48" s="25"/>
      <c r="CD48" s="25"/>
    </row>
    <row r="49">
      <c r="A49" s="2">
        <v>26.0</v>
      </c>
      <c r="B49" s="4">
        <f t="shared" si="1"/>
        <v>2.6</v>
      </c>
      <c r="C49" s="4">
        <f t="shared" si="2"/>
        <v>0.0508</v>
      </c>
      <c r="D49" s="4">
        <f t="shared" si="67"/>
        <v>152.78125</v>
      </c>
      <c r="E49" s="4">
        <f t="shared" ref="E49:E52" si="72">151+3/16</f>
        <v>151.1875</v>
      </c>
      <c r="F49" s="4">
        <f t="shared" si="5"/>
        <v>-1.59375</v>
      </c>
      <c r="G49" s="13">
        <f t="shared" si="6"/>
        <v>-0.6192403787</v>
      </c>
      <c r="H49" s="4">
        <f t="shared" si="7"/>
        <v>-0.004064600763</v>
      </c>
      <c r="J49" s="2">
        <v>11.0</v>
      </c>
      <c r="K49" s="4">
        <f t="shared" si="8"/>
        <v>1.1</v>
      </c>
      <c r="L49" s="4">
        <f t="shared" si="9"/>
        <v>0.8128</v>
      </c>
      <c r="M49" s="4">
        <f t="shared" si="57"/>
        <v>149.9375</v>
      </c>
      <c r="N49" s="4">
        <f t="shared" ref="N49:N51" si="73">154+1/16-1/32</f>
        <v>154.03125</v>
      </c>
      <c r="O49" s="4">
        <f t="shared" si="10"/>
        <v>4.09375</v>
      </c>
      <c r="P49" s="13">
        <f t="shared" si="11"/>
        <v>0.9924527223</v>
      </c>
      <c r="Q49" s="4">
        <f t="shared" si="53"/>
        <v>0.0009412590229</v>
      </c>
      <c r="S49" s="2">
        <v>11.0</v>
      </c>
      <c r="T49" s="4">
        <f t="shared" si="12"/>
        <v>1.1</v>
      </c>
      <c r="U49" s="4">
        <f t="shared" si="13"/>
        <v>0.8128</v>
      </c>
      <c r="V49" s="4">
        <f t="shared" si="68"/>
        <v>149.78125</v>
      </c>
      <c r="W49" s="4">
        <f t="shared" si="56"/>
        <v>154.21875</v>
      </c>
      <c r="X49" s="4">
        <f t="shared" si="15"/>
        <v>4.4375</v>
      </c>
      <c r="Y49" s="13">
        <f t="shared" si="16"/>
        <v>0.993031274</v>
      </c>
      <c r="Z49" s="4">
        <f t="shared" si="17"/>
        <v>0.0008696115746</v>
      </c>
      <c r="AB49" s="2">
        <v>11.0</v>
      </c>
      <c r="AC49" s="4">
        <f t="shared" si="18"/>
        <v>1.1</v>
      </c>
      <c r="AD49" s="4">
        <f t="shared" si="19"/>
        <v>0.9652</v>
      </c>
      <c r="AE49" s="2">
        <v>149.75</v>
      </c>
      <c r="AF49" s="2">
        <f t="shared" si="69"/>
        <v>154.21875</v>
      </c>
      <c r="AG49" s="4">
        <f t="shared" si="20"/>
        <v>4.46875</v>
      </c>
      <c r="AH49" s="13">
        <f t="shared" si="21"/>
        <v>0.9965217286</v>
      </c>
      <c r="AI49" s="4">
        <f t="shared" si="22"/>
        <v>0.0005198753972</v>
      </c>
      <c r="AJ49" s="13"/>
      <c r="AK49" s="2">
        <v>11.0</v>
      </c>
      <c r="AL49" s="4">
        <f t="shared" si="23"/>
        <v>1.1</v>
      </c>
      <c r="AM49" s="4">
        <f t="shared" si="24"/>
        <v>0.9652</v>
      </c>
      <c r="AN49" s="4">
        <f t="shared" si="70"/>
        <v>149.78125</v>
      </c>
      <c r="AO49" s="4">
        <f t="shared" ref="AO49:AO51" si="74">154.25-1/32</f>
        <v>154.21875</v>
      </c>
      <c r="AP49" s="4">
        <f t="shared" si="25"/>
        <v>4.4375</v>
      </c>
      <c r="AQ49" s="13">
        <f t="shared" si="26"/>
        <v>0.993031274</v>
      </c>
      <c r="AR49" s="4">
        <f t="shared" si="27"/>
        <v>0.001037923492</v>
      </c>
      <c r="AS49" s="13"/>
      <c r="AT49" s="2">
        <v>11.0</v>
      </c>
      <c r="AU49" s="4">
        <f t="shared" si="28"/>
        <v>1.1</v>
      </c>
      <c r="AV49" s="4">
        <f t="shared" si="29"/>
        <v>0.9652</v>
      </c>
      <c r="AW49" s="4">
        <f t="shared" si="59"/>
        <v>149.78125</v>
      </c>
      <c r="AX49" s="2">
        <f t="shared" si="64"/>
        <v>154.21875</v>
      </c>
      <c r="AY49" s="4">
        <f t="shared" si="30"/>
        <v>4.4375</v>
      </c>
      <c r="AZ49" s="13">
        <f t="shared" si="31"/>
        <v>0.993031274</v>
      </c>
      <c r="BA49" s="4">
        <f t="shared" si="32"/>
        <v>0.001037923492</v>
      </c>
      <c r="BB49" s="13"/>
      <c r="BC49" s="2">
        <v>11.0</v>
      </c>
      <c r="BD49" s="4">
        <f t="shared" si="33"/>
        <v>1.1</v>
      </c>
      <c r="BE49" s="4">
        <f t="shared" si="34"/>
        <v>0.9652</v>
      </c>
      <c r="BF49" s="4">
        <f t="shared" si="63"/>
        <v>149.78125</v>
      </c>
      <c r="BG49" s="4">
        <f>154+3/16</f>
        <v>154.1875</v>
      </c>
      <c r="BH49" s="4">
        <f t="shared" si="35"/>
        <v>4.40625</v>
      </c>
      <c r="BI49" s="13">
        <f t="shared" si="36"/>
        <v>0.9895285073</v>
      </c>
      <c r="BJ49" s="4">
        <f t="shared" si="37"/>
        <v>0.001554124948</v>
      </c>
      <c r="BK49" s="13"/>
      <c r="BL49" s="19">
        <v>11.0</v>
      </c>
      <c r="BM49" s="27">
        <f t="shared" si="38"/>
        <v>1.1</v>
      </c>
      <c r="BN49" s="27">
        <f t="shared" si="39"/>
        <v>0.9652</v>
      </c>
      <c r="BO49" s="25">
        <f t="shared" ref="BO49:BO50" si="75">149+13/16</f>
        <v>149.8125</v>
      </c>
      <c r="BP49" s="25">
        <f t="shared" si="71"/>
        <v>154.1875</v>
      </c>
      <c r="BQ49" s="27">
        <f t="shared" si="40"/>
        <v>4.375</v>
      </c>
      <c r="BR49" s="27">
        <f t="shared" si="41"/>
        <v>0.9860132972</v>
      </c>
      <c r="BS49" s="4">
        <f t="shared" si="42"/>
        <v>0.002068460085</v>
      </c>
      <c r="BT49" s="25"/>
      <c r="BU49" s="19">
        <v>11.0</v>
      </c>
      <c r="BV49" s="27">
        <f t="shared" si="43"/>
        <v>1.1</v>
      </c>
      <c r="BW49" s="27">
        <f t="shared" si="44"/>
        <v>0.9652</v>
      </c>
      <c r="BX49" s="25">
        <f>149+7/8-1/32</f>
        <v>149.84375</v>
      </c>
      <c r="BY49" s="25">
        <f>154.125+1/32</f>
        <v>154.15625</v>
      </c>
      <c r="BZ49" s="27">
        <f t="shared" si="45"/>
        <v>4.3125</v>
      </c>
      <c r="CA49" s="27">
        <f t="shared" si="46"/>
        <v>0.9789450104</v>
      </c>
      <c r="CB49" s="4">
        <f t="shared" si="47"/>
        <v>0.00309145091</v>
      </c>
      <c r="CC49" s="25"/>
      <c r="CD49" s="25"/>
    </row>
    <row r="50">
      <c r="A50" s="2">
        <v>27.0</v>
      </c>
      <c r="B50" s="4">
        <f t="shared" si="1"/>
        <v>2.7</v>
      </c>
      <c r="C50" s="4">
        <f t="shared" si="2"/>
        <v>0</v>
      </c>
      <c r="D50" s="4">
        <f t="shared" si="67"/>
        <v>152.78125</v>
      </c>
      <c r="E50" s="4">
        <f t="shared" si="72"/>
        <v>151.1875</v>
      </c>
      <c r="F50" s="4">
        <f t="shared" si="5"/>
        <v>-1.59375</v>
      </c>
      <c r="G50" s="13">
        <f t="shared" si="6"/>
        <v>-0.6192403787</v>
      </c>
      <c r="H50" s="4">
        <f t="shared" si="7"/>
        <v>0</v>
      </c>
      <c r="J50" s="2">
        <v>12.0</v>
      </c>
      <c r="K50" s="4">
        <f t="shared" si="8"/>
        <v>1.2</v>
      </c>
      <c r="L50" s="4">
        <f t="shared" si="9"/>
        <v>0.762</v>
      </c>
      <c r="M50" s="4">
        <f t="shared" si="57"/>
        <v>149.9375</v>
      </c>
      <c r="N50" s="4">
        <f t="shared" si="73"/>
        <v>154.03125</v>
      </c>
      <c r="O50" s="4">
        <f t="shared" si="10"/>
        <v>4.09375</v>
      </c>
      <c r="P50" s="13">
        <f t="shared" si="11"/>
        <v>0.9924527223</v>
      </c>
      <c r="Q50" s="4">
        <f t="shared" si="53"/>
        <v>0.0008805326344</v>
      </c>
      <c r="S50" s="2">
        <v>12.0</v>
      </c>
      <c r="T50" s="4">
        <f t="shared" si="12"/>
        <v>1.2</v>
      </c>
      <c r="U50" s="4">
        <f t="shared" si="13"/>
        <v>0.762</v>
      </c>
      <c r="V50" s="4">
        <f t="shared" si="68"/>
        <v>149.78125</v>
      </c>
      <c r="W50" s="4">
        <f t="shared" si="56"/>
        <v>154.21875</v>
      </c>
      <c r="X50" s="4">
        <f t="shared" si="15"/>
        <v>4.4375</v>
      </c>
      <c r="Y50" s="13">
        <f t="shared" si="16"/>
        <v>0.993031274</v>
      </c>
      <c r="Z50" s="4">
        <f t="shared" si="17"/>
        <v>0.000813507602</v>
      </c>
      <c r="AB50" s="2">
        <v>12.0</v>
      </c>
      <c r="AC50" s="4">
        <f t="shared" si="18"/>
        <v>1.2</v>
      </c>
      <c r="AD50" s="4">
        <f t="shared" si="19"/>
        <v>0.9144</v>
      </c>
      <c r="AE50" s="4">
        <f t="shared" ref="AE50:AE53" si="76">149.75+1/32</f>
        <v>149.78125</v>
      </c>
      <c r="AF50" s="2">
        <f t="shared" si="69"/>
        <v>154.21875</v>
      </c>
      <c r="AG50" s="4">
        <f t="shared" si="20"/>
        <v>4.4375</v>
      </c>
      <c r="AH50" s="13">
        <f t="shared" si="21"/>
        <v>0.993031274</v>
      </c>
      <c r="AI50" s="4">
        <f t="shared" si="22"/>
        <v>0.0009818195197</v>
      </c>
      <c r="AJ50" s="13"/>
      <c r="AK50" s="2">
        <v>12.0</v>
      </c>
      <c r="AL50" s="4">
        <f t="shared" si="23"/>
        <v>1.2</v>
      </c>
      <c r="AM50" s="4">
        <f t="shared" si="24"/>
        <v>0.9144</v>
      </c>
      <c r="AN50" s="4">
        <f t="shared" si="70"/>
        <v>149.78125</v>
      </c>
      <c r="AO50" s="4">
        <f t="shared" si="74"/>
        <v>154.21875</v>
      </c>
      <c r="AP50" s="4">
        <f t="shared" si="25"/>
        <v>4.4375</v>
      </c>
      <c r="AQ50" s="13">
        <f t="shared" si="26"/>
        <v>0.993031274</v>
      </c>
      <c r="AR50" s="4">
        <f t="shared" si="27"/>
        <v>0.0009818195197</v>
      </c>
      <c r="AS50" s="13"/>
      <c r="AT50" s="2">
        <v>12.0</v>
      </c>
      <c r="AU50" s="4">
        <f t="shared" si="28"/>
        <v>1.2</v>
      </c>
      <c r="AV50" s="4">
        <f t="shared" si="29"/>
        <v>0.9144</v>
      </c>
      <c r="AW50" s="4">
        <f t="shared" si="59"/>
        <v>149.78125</v>
      </c>
      <c r="AX50" s="2">
        <f t="shared" si="64"/>
        <v>154.21875</v>
      </c>
      <c r="AY50" s="4">
        <f t="shared" si="30"/>
        <v>4.4375</v>
      </c>
      <c r="AZ50" s="13">
        <f t="shared" si="31"/>
        <v>0.993031274</v>
      </c>
      <c r="BA50" s="4">
        <f t="shared" si="32"/>
        <v>0.0009818195197</v>
      </c>
      <c r="BB50" s="13"/>
      <c r="BC50" s="2">
        <v>12.0</v>
      </c>
      <c r="BD50" s="4">
        <f t="shared" si="33"/>
        <v>1.2</v>
      </c>
      <c r="BE50" s="4">
        <f t="shared" si="34"/>
        <v>0.9144</v>
      </c>
      <c r="BF50" s="4">
        <f>149+13/16</f>
        <v>149.8125</v>
      </c>
      <c r="BG50" s="4">
        <f>154+1/8+1/32</f>
        <v>154.15625</v>
      </c>
      <c r="BH50" s="4">
        <f t="shared" si="35"/>
        <v>4.34375</v>
      </c>
      <c r="BI50" s="13">
        <f t="shared" si="36"/>
        <v>0.9824855102</v>
      </c>
      <c r="BJ50" s="4">
        <f t="shared" si="37"/>
        <v>0.002441400282</v>
      </c>
      <c r="BK50" s="13"/>
      <c r="BL50" s="19">
        <v>12.0</v>
      </c>
      <c r="BM50" s="27">
        <f t="shared" si="38"/>
        <v>1.2</v>
      </c>
      <c r="BN50" s="27">
        <f t="shared" si="39"/>
        <v>0.9144</v>
      </c>
      <c r="BO50" s="25">
        <f t="shared" si="75"/>
        <v>149.8125</v>
      </c>
      <c r="BP50" s="25">
        <f>154.125+1/32</f>
        <v>154.15625</v>
      </c>
      <c r="BQ50" s="27">
        <f t="shared" si="40"/>
        <v>4.34375</v>
      </c>
      <c r="BR50" s="27">
        <f t="shared" si="41"/>
        <v>0.9824855102</v>
      </c>
      <c r="BS50" s="4">
        <f t="shared" si="42"/>
        <v>0.002441400282</v>
      </c>
      <c r="BT50" s="25"/>
      <c r="BU50" s="19">
        <v>12.0</v>
      </c>
      <c r="BV50" s="27">
        <f t="shared" si="43"/>
        <v>1.2</v>
      </c>
      <c r="BW50" s="27">
        <f t="shared" si="44"/>
        <v>0.9144</v>
      </c>
      <c r="BX50" s="25">
        <f>149.875</f>
        <v>149.875</v>
      </c>
      <c r="BY50" s="25">
        <f>154.125</f>
        <v>154.125</v>
      </c>
      <c r="BZ50" s="27">
        <f t="shared" si="45"/>
        <v>4.25</v>
      </c>
      <c r="CA50" s="27">
        <f t="shared" si="46"/>
        <v>0.9718253158</v>
      </c>
      <c r="CB50" s="4">
        <f t="shared" si="47"/>
        <v>0.003884745845</v>
      </c>
      <c r="CC50" s="25"/>
      <c r="CD50" s="25"/>
    </row>
    <row r="51">
      <c r="A51" s="2">
        <v>28.0</v>
      </c>
      <c r="B51" s="4">
        <f t="shared" si="1"/>
        <v>2.8</v>
      </c>
      <c r="C51" s="4">
        <f t="shared" si="2"/>
        <v>-0.0508</v>
      </c>
      <c r="D51" s="4">
        <f t="shared" si="67"/>
        <v>152.78125</v>
      </c>
      <c r="E51" s="4">
        <f t="shared" si="72"/>
        <v>151.1875</v>
      </c>
      <c r="F51" s="4">
        <f t="shared" si="5"/>
        <v>-1.59375</v>
      </c>
      <c r="G51" s="13">
        <f t="shared" si="6"/>
        <v>-0.6192403787</v>
      </c>
      <c r="H51" s="4">
        <f t="shared" si="7"/>
        <v>-0.004064600763</v>
      </c>
      <c r="J51" s="2">
        <v>13.0</v>
      </c>
      <c r="K51" s="4">
        <f t="shared" si="8"/>
        <v>1.3</v>
      </c>
      <c r="L51" s="4">
        <f t="shared" si="9"/>
        <v>0.7112</v>
      </c>
      <c r="M51" s="4">
        <f t="shared" si="57"/>
        <v>149.9375</v>
      </c>
      <c r="N51" s="4">
        <f t="shared" si="73"/>
        <v>154.03125</v>
      </c>
      <c r="O51" s="4">
        <f t="shared" si="10"/>
        <v>4.09375</v>
      </c>
      <c r="P51" s="13">
        <f t="shared" si="11"/>
        <v>0.9924527223</v>
      </c>
      <c r="Q51" s="4">
        <f t="shared" si="53"/>
        <v>0.0008198062458</v>
      </c>
      <c r="S51" s="2">
        <v>13.0</v>
      </c>
      <c r="T51" s="4">
        <f t="shared" si="12"/>
        <v>1.3</v>
      </c>
      <c r="U51" s="4">
        <f t="shared" si="13"/>
        <v>0.7112</v>
      </c>
      <c r="V51" s="4">
        <f t="shared" si="68"/>
        <v>149.78125</v>
      </c>
      <c r="W51" s="4">
        <f t="shared" si="56"/>
        <v>154.21875</v>
      </c>
      <c r="X51" s="4">
        <f t="shared" si="15"/>
        <v>4.4375</v>
      </c>
      <c r="Y51" s="13">
        <f t="shared" si="16"/>
        <v>0.993031274</v>
      </c>
      <c r="Z51" s="4">
        <f t="shared" si="17"/>
        <v>0.0007574036294</v>
      </c>
      <c r="AB51" s="2">
        <v>13.0</v>
      </c>
      <c r="AC51" s="4">
        <f t="shared" si="18"/>
        <v>1.3</v>
      </c>
      <c r="AD51" s="4">
        <f t="shared" si="19"/>
        <v>0.8636</v>
      </c>
      <c r="AE51" s="4">
        <f t="shared" si="76"/>
        <v>149.78125</v>
      </c>
      <c r="AF51" s="2">
        <f t="shared" si="69"/>
        <v>154.21875</v>
      </c>
      <c r="AG51" s="4">
        <f t="shared" si="20"/>
        <v>4.4375</v>
      </c>
      <c r="AH51" s="13">
        <f t="shared" si="21"/>
        <v>0.993031274</v>
      </c>
      <c r="AI51" s="4">
        <f t="shared" si="22"/>
        <v>0.0009257155471</v>
      </c>
      <c r="AJ51" s="13"/>
      <c r="AK51" s="2">
        <v>13.0</v>
      </c>
      <c r="AL51" s="4">
        <f t="shared" si="23"/>
        <v>1.3</v>
      </c>
      <c r="AM51" s="4">
        <f t="shared" si="24"/>
        <v>0.8636</v>
      </c>
      <c r="AN51" s="4">
        <f t="shared" si="70"/>
        <v>149.78125</v>
      </c>
      <c r="AO51" s="4">
        <f t="shared" si="74"/>
        <v>154.21875</v>
      </c>
      <c r="AP51" s="4">
        <f t="shared" si="25"/>
        <v>4.4375</v>
      </c>
      <c r="AQ51" s="13">
        <f t="shared" si="26"/>
        <v>0.993031274</v>
      </c>
      <c r="AR51" s="4">
        <f t="shared" si="27"/>
        <v>0.0009257155471</v>
      </c>
      <c r="AS51" s="13"/>
      <c r="AT51" s="2">
        <v>13.0</v>
      </c>
      <c r="AU51" s="4">
        <f t="shared" si="28"/>
        <v>1.3</v>
      </c>
      <c r="AV51" s="4">
        <f t="shared" si="29"/>
        <v>0.8636</v>
      </c>
      <c r="AW51" s="4">
        <f>149+13/16</f>
        <v>149.8125</v>
      </c>
      <c r="AX51" s="4">
        <f t="shared" ref="AX51:AX52" si="77">154+3/16</f>
        <v>154.1875</v>
      </c>
      <c r="AY51" s="4">
        <f t="shared" si="30"/>
        <v>4.375</v>
      </c>
      <c r="AZ51" s="13">
        <f t="shared" si="31"/>
        <v>0.9860132972</v>
      </c>
      <c r="BA51" s="4">
        <f t="shared" si="32"/>
        <v>0.001844842778</v>
      </c>
      <c r="BB51" s="13"/>
      <c r="BC51" s="2">
        <v>13.0</v>
      </c>
      <c r="BD51" s="4">
        <f t="shared" si="33"/>
        <v>1.3</v>
      </c>
      <c r="BE51" s="4">
        <f t="shared" si="34"/>
        <v>0.8636</v>
      </c>
      <c r="BF51" s="4">
        <f>149+7/8-1/32</f>
        <v>149.84375</v>
      </c>
      <c r="BG51" s="4">
        <f>154.125</f>
        <v>154.125</v>
      </c>
      <c r="BH51" s="4">
        <f t="shared" si="35"/>
        <v>4.28125</v>
      </c>
      <c r="BI51" s="13">
        <f t="shared" si="36"/>
        <v>0.9753916592</v>
      </c>
      <c r="BJ51" s="4">
        <f t="shared" si="37"/>
        <v>0.003210869178</v>
      </c>
      <c r="BK51" s="13"/>
      <c r="BL51" s="19">
        <v>13.0</v>
      </c>
      <c r="BM51" s="27">
        <f t="shared" si="38"/>
        <v>1.3</v>
      </c>
      <c r="BN51" s="27">
        <f t="shared" si="39"/>
        <v>0.8636</v>
      </c>
      <c r="BO51" s="25">
        <f>149.875</f>
        <v>149.875</v>
      </c>
      <c r="BP51" s="46">
        <v>154.125</v>
      </c>
      <c r="BQ51" s="27">
        <f t="shared" si="40"/>
        <v>4.25</v>
      </c>
      <c r="BR51" s="27">
        <f t="shared" si="41"/>
        <v>0.9718253158</v>
      </c>
      <c r="BS51" s="4">
        <f t="shared" si="42"/>
        <v>0.003662760368</v>
      </c>
      <c r="BT51" s="25"/>
      <c r="BU51" s="19">
        <v>13.0</v>
      </c>
      <c r="BV51" s="27">
        <f t="shared" si="43"/>
        <v>1.3</v>
      </c>
      <c r="BW51" s="27">
        <f t="shared" si="44"/>
        <v>0.8636</v>
      </c>
      <c r="BX51" s="25">
        <f>149.875+1/32</f>
        <v>149.90625</v>
      </c>
      <c r="BY51" s="25">
        <f>154.125-1/32</f>
        <v>154.09375</v>
      </c>
      <c r="BZ51" s="27">
        <f t="shared" si="45"/>
        <v>4.1875</v>
      </c>
      <c r="CA51" s="27">
        <f t="shared" si="46"/>
        <v>0.9646530752</v>
      </c>
      <c r="CB51" s="4">
        <f t="shared" si="47"/>
        <v>0.004561251615</v>
      </c>
      <c r="CC51" s="25"/>
      <c r="CD51" s="25"/>
    </row>
    <row r="52">
      <c r="A52" s="2">
        <v>29.0</v>
      </c>
      <c r="B52" s="4">
        <f t="shared" si="1"/>
        <v>2.9</v>
      </c>
      <c r="C52" s="4">
        <f t="shared" si="2"/>
        <v>-0.1016</v>
      </c>
      <c r="D52" s="4">
        <f t="shared" si="67"/>
        <v>152.78125</v>
      </c>
      <c r="E52" s="4">
        <f t="shared" si="72"/>
        <v>151.1875</v>
      </c>
      <c r="F52" s="4">
        <f t="shared" si="5"/>
        <v>-1.59375</v>
      </c>
      <c r="G52" s="13">
        <f t="shared" si="6"/>
        <v>-0.6192403787</v>
      </c>
      <c r="H52" s="4">
        <f t="shared" si="7"/>
        <v>-0.01219380229</v>
      </c>
      <c r="J52" s="2">
        <v>14.0</v>
      </c>
      <c r="K52" s="4">
        <f t="shared" si="8"/>
        <v>1.4</v>
      </c>
      <c r="L52" s="4">
        <f t="shared" si="9"/>
        <v>0.6604</v>
      </c>
      <c r="M52" s="2">
        <v>150.0</v>
      </c>
      <c r="N52" s="2">
        <v>154.0</v>
      </c>
      <c r="O52" s="4">
        <f t="shared" si="10"/>
        <v>4</v>
      </c>
      <c r="P52" s="13">
        <f t="shared" si="11"/>
        <v>0.9810229432</v>
      </c>
      <c r="Q52" s="4">
        <f t="shared" si="53"/>
        <v>0.001886667345</v>
      </c>
      <c r="S52" s="2">
        <v>14.0</v>
      </c>
      <c r="T52" s="4">
        <f t="shared" si="12"/>
        <v>1.4</v>
      </c>
      <c r="U52" s="4">
        <f t="shared" si="13"/>
        <v>0.6604</v>
      </c>
      <c r="V52" s="4">
        <f t="shared" si="68"/>
        <v>149.78125</v>
      </c>
      <c r="W52" s="4">
        <f t="shared" si="56"/>
        <v>154.21875</v>
      </c>
      <c r="X52" s="4">
        <f t="shared" si="15"/>
        <v>4.4375</v>
      </c>
      <c r="Y52" s="13">
        <f t="shared" si="16"/>
        <v>0.993031274</v>
      </c>
      <c r="Z52" s="4">
        <f t="shared" si="17"/>
        <v>0.0007012996569</v>
      </c>
      <c r="AB52" s="2">
        <v>14.0</v>
      </c>
      <c r="AC52" s="4">
        <f t="shared" si="18"/>
        <v>1.4</v>
      </c>
      <c r="AD52" s="4">
        <f t="shared" si="19"/>
        <v>0.8128</v>
      </c>
      <c r="AE52" s="4">
        <f t="shared" si="76"/>
        <v>149.78125</v>
      </c>
      <c r="AF52" s="2">
        <f t="shared" si="69"/>
        <v>154.21875</v>
      </c>
      <c r="AG52" s="4">
        <f t="shared" si="20"/>
        <v>4.4375</v>
      </c>
      <c r="AH52" s="13">
        <f t="shared" si="21"/>
        <v>0.993031274</v>
      </c>
      <c r="AI52" s="4">
        <f t="shared" si="22"/>
        <v>0.0008696115746</v>
      </c>
      <c r="AJ52" s="13"/>
      <c r="AK52" s="2">
        <v>14.0</v>
      </c>
      <c r="AL52" s="4">
        <f t="shared" si="23"/>
        <v>1.4</v>
      </c>
      <c r="AM52" s="4">
        <f t="shared" si="24"/>
        <v>0.8128</v>
      </c>
      <c r="AN52" s="4">
        <f t="shared" ref="AN52:AN53" si="78">149+13/16</f>
        <v>149.8125</v>
      </c>
      <c r="AO52" s="4">
        <f t="shared" ref="AO52:AO53" si="79">154+3/16</f>
        <v>154.1875</v>
      </c>
      <c r="AP52" s="4">
        <f t="shared" si="25"/>
        <v>4.375</v>
      </c>
      <c r="AQ52" s="13">
        <f t="shared" si="26"/>
        <v>0.9860132972</v>
      </c>
      <c r="AR52" s="4">
        <f t="shared" si="27"/>
        <v>0.001733034125</v>
      </c>
      <c r="AS52" s="13"/>
      <c r="AT52" s="2">
        <v>14.0</v>
      </c>
      <c r="AU52" s="4">
        <f t="shared" si="28"/>
        <v>1.4</v>
      </c>
      <c r="AV52" s="4">
        <f t="shared" si="29"/>
        <v>0.8128</v>
      </c>
      <c r="AW52" s="4">
        <f>149+13/16+1/32</f>
        <v>149.84375</v>
      </c>
      <c r="AX52" s="4">
        <f t="shared" si="77"/>
        <v>154.1875</v>
      </c>
      <c r="AY52" s="4">
        <f t="shared" si="30"/>
        <v>4.34375</v>
      </c>
      <c r="AZ52" s="13">
        <f t="shared" si="31"/>
        <v>0.9824855102</v>
      </c>
      <c r="BA52" s="4">
        <f t="shared" si="32"/>
        <v>0.002162383107</v>
      </c>
      <c r="BB52" s="13"/>
      <c r="BC52" s="2">
        <v>14.0</v>
      </c>
      <c r="BD52" s="4">
        <f t="shared" si="33"/>
        <v>1.4</v>
      </c>
      <c r="BE52" s="4">
        <f t="shared" si="34"/>
        <v>0.8128</v>
      </c>
      <c r="BF52" s="4">
        <f>149.875+1/32</f>
        <v>149.90625</v>
      </c>
      <c r="BG52" s="4">
        <f>154+1/16</f>
        <v>154.0625</v>
      </c>
      <c r="BH52" s="4">
        <f t="shared" si="35"/>
        <v>4.15625</v>
      </c>
      <c r="BI52" s="13">
        <f t="shared" si="36"/>
        <v>0.9610468829</v>
      </c>
      <c r="BJ52" s="4">
        <f t="shared" si="37"/>
        <v>0.004704308415</v>
      </c>
      <c r="BK52" s="13"/>
      <c r="BL52" s="19">
        <v>14.0</v>
      </c>
      <c r="BM52" s="27">
        <f t="shared" si="38"/>
        <v>1.4</v>
      </c>
      <c r="BN52" s="27">
        <f t="shared" si="39"/>
        <v>0.8128</v>
      </c>
      <c r="BO52" s="25">
        <f>149.875+1/32</f>
        <v>149.90625</v>
      </c>
      <c r="BP52" s="25">
        <f>154.125-1/32</f>
        <v>154.09375</v>
      </c>
      <c r="BQ52" s="27">
        <f t="shared" si="40"/>
        <v>4.1875</v>
      </c>
      <c r="BR52" s="27">
        <f t="shared" si="41"/>
        <v>0.9646530752</v>
      </c>
      <c r="BS52" s="4">
        <f t="shared" si="42"/>
        <v>0.004284812123</v>
      </c>
      <c r="BT52" s="25"/>
      <c r="BU52" s="19">
        <v>14.0</v>
      </c>
      <c r="BV52" s="27">
        <f t="shared" si="43"/>
        <v>1.4</v>
      </c>
      <c r="BW52" s="27">
        <f t="shared" si="44"/>
        <v>0.8128</v>
      </c>
      <c r="BX52" s="25">
        <f>150-1/16</f>
        <v>149.9375</v>
      </c>
      <c r="BY52" s="25">
        <f>154+1/16</f>
        <v>154.0625</v>
      </c>
      <c r="BZ52" s="27">
        <f t="shared" si="45"/>
        <v>4.125</v>
      </c>
      <c r="CA52" s="27">
        <f t="shared" si="46"/>
        <v>0.9574271078</v>
      </c>
      <c r="CB52" s="4">
        <f t="shared" si="47"/>
        <v>0.005122097847</v>
      </c>
      <c r="CC52" s="25"/>
      <c r="CD52" s="25"/>
    </row>
    <row r="53">
      <c r="A53" s="2">
        <v>30.0</v>
      </c>
      <c r="B53" s="4">
        <f t="shared" si="1"/>
        <v>3</v>
      </c>
      <c r="C53" s="4">
        <f t="shared" si="2"/>
        <v>-0.1524</v>
      </c>
      <c r="D53" s="2">
        <v>152.75</v>
      </c>
      <c r="E53" s="4">
        <f>151+1/4-1/32</f>
        <v>151.21875</v>
      </c>
      <c r="F53" s="4">
        <f t="shared" si="5"/>
        <v>-1.53125</v>
      </c>
      <c r="G53" s="13">
        <f t="shared" si="6"/>
        <v>-0.6069769787</v>
      </c>
      <c r="H53" s="4">
        <f t="shared" si="7"/>
        <v>-0.0197696591</v>
      </c>
      <c r="J53" s="2">
        <v>15.0</v>
      </c>
      <c r="K53" s="4">
        <f t="shared" si="8"/>
        <v>1.5</v>
      </c>
      <c r="L53" s="4">
        <f t="shared" si="9"/>
        <v>0.6096</v>
      </c>
      <c r="M53" s="4">
        <f>150+1/16</f>
        <v>150.0625</v>
      </c>
      <c r="N53" s="4">
        <f>153+7/8+1/32</f>
        <v>153.90625</v>
      </c>
      <c r="O53" s="4">
        <f t="shared" si="10"/>
        <v>3.84375</v>
      </c>
      <c r="P53" s="13">
        <f t="shared" si="11"/>
        <v>0.9616714772</v>
      </c>
      <c r="Q53" s="4">
        <f t="shared" si="53"/>
        <v>0.003436560187</v>
      </c>
      <c r="S53" s="2">
        <v>15.0</v>
      </c>
      <c r="T53" s="4">
        <f t="shared" si="12"/>
        <v>1.5</v>
      </c>
      <c r="U53" s="4">
        <f t="shared" si="13"/>
        <v>0.6096</v>
      </c>
      <c r="V53" s="4">
        <f>149+7/8-1/32</f>
        <v>149.84375</v>
      </c>
      <c r="W53" s="4">
        <f>154+1/8</f>
        <v>154.125</v>
      </c>
      <c r="X53" s="4">
        <f t="shared" si="15"/>
        <v>4.28125</v>
      </c>
      <c r="Y53" s="13">
        <f t="shared" si="16"/>
        <v>0.9753916592</v>
      </c>
      <c r="Z53" s="4">
        <f t="shared" si="17"/>
        <v>0.002237878518</v>
      </c>
      <c r="AB53" s="2">
        <v>15.0</v>
      </c>
      <c r="AC53" s="4">
        <f t="shared" si="18"/>
        <v>1.5</v>
      </c>
      <c r="AD53" s="4">
        <f t="shared" si="19"/>
        <v>0.762</v>
      </c>
      <c r="AE53" s="4">
        <f t="shared" si="76"/>
        <v>149.78125</v>
      </c>
      <c r="AF53" s="2">
        <f t="shared" si="69"/>
        <v>154.21875</v>
      </c>
      <c r="AG53" s="4">
        <f t="shared" si="20"/>
        <v>4.4375</v>
      </c>
      <c r="AH53" s="13">
        <f t="shared" si="21"/>
        <v>0.993031274</v>
      </c>
      <c r="AI53" s="4">
        <f t="shared" si="22"/>
        <v>0.000813507602</v>
      </c>
      <c r="AJ53" s="13"/>
      <c r="AK53" s="2">
        <v>15.0</v>
      </c>
      <c r="AL53" s="4">
        <f t="shared" si="23"/>
        <v>1.5</v>
      </c>
      <c r="AM53" s="4">
        <f t="shared" si="24"/>
        <v>0.762</v>
      </c>
      <c r="AN53" s="4">
        <f t="shared" si="78"/>
        <v>149.8125</v>
      </c>
      <c r="AO53" s="4">
        <f t="shared" si="79"/>
        <v>154.1875</v>
      </c>
      <c r="AP53" s="4">
        <f t="shared" si="25"/>
        <v>4.375</v>
      </c>
      <c r="AQ53" s="13">
        <f t="shared" si="26"/>
        <v>0.9860132972</v>
      </c>
      <c r="AR53" s="4">
        <f t="shared" si="27"/>
        <v>0.001621225472</v>
      </c>
      <c r="AS53" s="13"/>
      <c r="AT53" s="2">
        <v>15.0</v>
      </c>
      <c r="AU53" s="4">
        <f t="shared" si="28"/>
        <v>1.5</v>
      </c>
      <c r="AV53" s="4">
        <f t="shared" si="29"/>
        <v>0.762</v>
      </c>
      <c r="AW53" s="4">
        <f>149+7/8</f>
        <v>149.875</v>
      </c>
      <c r="AX53" s="4">
        <f>154.125</f>
        <v>154.125</v>
      </c>
      <c r="AY53" s="4">
        <f t="shared" si="30"/>
        <v>4.25</v>
      </c>
      <c r="AZ53" s="13">
        <f t="shared" si="31"/>
        <v>0.9718253158</v>
      </c>
      <c r="BA53" s="4">
        <f t="shared" si="32"/>
        <v>0.003218789415</v>
      </c>
      <c r="BB53" s="13"/>
      <c r="BC53" s="2">
        <v>15.0</v>
      </c>
      <c r="BD53" s="4">
        <f t="shared" si="33"/>
        <v>1.5</v>
      </c>
      <c r="BE53" s="4">
        <f t="shared" si="34"/>
        <v>0.762</v>
      </c>
      <c r="BF53" s="4">
        <f>150-1/16</f>
        <v>149.9375</v>
      </c>
      <c r="BG53" s="2">
        <v>154.0</v>
      </c>
      <c r="BH53" s="4">
        <f t="shared" si="35"/>
        <v>4.0625</v>
      </c>
      <c r="BI53" s="13">
        <f t="shared" si="36"/>
        <v>0.9501461876</v>
      </c>
      <c r="BJ53" s="4">
        <f t="shared" si="37"/>
        <v>0.005568447185</v>
      </c>
      <c r="BK53" s="13"/>
      <c r="BL53" s="19">
        <v>15.0</v>
      </c>
      <c r="BM53" s="27">
        <f t="shared" si="38"/>
        <v>1.5</v>
      </c>
      <c r="BN53" s="27">
        <f t="shared" si="39"/>
        <v>0.762</v>
      </c>
      <c r="BO53" s="25">
        <f>150-1/16</f>
        <v>149.9375</v>
      </c>
      <c r="BP53" s="25">
        <f>154+1/16</f>
        <v>154.0625</v>
      </c>
      <c r="BQ53" s="27">
        <f t="shared" si="40"/>
        <v>4.125</v>
      </c>
      <c r="BR53" s="27">
        <f t="shared" si="41"/>
        <v>0.9574271078</v>
      </c>
      <c r="BS53" s="4">
        <f t="shared" si="42"/>
        <v>0.004791639922</v>
      </c>
      <c r="BT53" s="25"/>
      <c r="BU53" s="19">
        <v>15.0</v>
      </c>
      <c r="BV53" s="27">
        <f t="shared" si="43"/>
        <v>1.5</v>
      </c>
      <c r="BW53" s="27">
        <f t="shared" si="44"/>
        <v>0.762</v>
      </c>
      <c r="BX53" s="25">
        <f>150-1/32</f>
        <v>149.96875</v>
      </c>
      <c r="BY53" s="46">
        <v>154.0</v>
      </c>
      <c r="BZ53" s="27">
        <f t="shared" si="45"/>
        <v>4.03125</v>
      </c>
      <c r="CA53" s="27">
        <f t="shared" si="46"/>
        <v>0.9464847243</v>
      </c>
      <c r="CB53" s="4">
        <f t="shared" si="47"/>
        <v>0.005954381762</v>
      </c>
      <c r="CC53" s="25"/>
      <c r="CD53" s="25"/>
    </row>
    <row r="54">
      <c r="A54" s="2">
        <v>31.0</v>
      </c>
      <c r="B54" s="4">
        <f t="shared" si="1"/>
        <v>3.1</v>
      </c>
      <c r="C54" s="4">
        <f t="shared" si="2"/>
        <v>-0.2032</v>
      </c>
      <c r="D54" s="4">
        <f>152+11/16</f>
        <v>152.6875</v>
      </c>
      <c r="E54" s="2">
        <v>151.25</v>
      </c>
      <c r="F54" s="4">
        <f t="shared" si="5"/>
        <v>-1.4375</v>
      </c>
      <c r="G54" s="13">
        <f t="shared" si="6"/>
        <v>-0.5881025945</v>
      </c>
      <c r="H54" s="4">
        <f t="shared" si="7"/>
        <v>-0.02650189886</v>
      </c>
      <c r="J54" s="2">
        <v>16.0</v>
      </c>
      <c r="K54" s="4">
        <f t="shared" si="8"/>
        <v>1.6</v>
      </c>
      <c r="L54" s="4">
        <f t="shared" si="9"/>
        <v>0.5588</v>
      </c>
      <c r="M54" s="4">
        <f>150+5/16</f>
        <v>150.3125</v>
      </c>
      <c r="N54" s="4">
        <f>153+11/16</f>
        <v>153.6875</v>
      </c>
      <c r="O54" s="4">
        <f t="shared" si="10"/>
        <v>3.375</v>
      </c>
      <c r="P54" s="13">
        <f t="shared" si="11"/>
        <v>0.9011271138</v>
      </c>
      <c r="Q54" s="4">
        <f t="shared" si="53"/>
        <v>0.007584550818</v>
      </c>
      <c r="S54" s="2">
        <v>16.0</v>
      </c>
      <c r="T54" s="4">
        <f t="shared" si="12"/>
        <v>1.6</v>
      </c>
      <c r="U54" s="4">
        <f t="shared" si="13"/>
        <v>0.5588</v>
      </c>
      <c r="V54" s="4">
        <f>150+1/16</f>
        <v>150.0625</v>
      </c>
      <c r="W54" s="4">
        <f>153+7/8</f>
        <v>153.875</v>
      </c>
      <c r="X54" s="4">
        <f t="shared" si="15"/>
        <v>3.8125</v>
      </c>
      <c r="Y54" s="13">
        <f t="shared" si="16"/>
        <v>0.9204467514</v>
      </c>
      <c r="Z54" s="4">
        <f t="shared" si="17"/>
        <v>0.006233373989</v>
      </c>
      <c r="AB54" s="2">
        <v>16.0</v>
      </c>
      <c r="AC54" s="4">
        <f t="shared" si="18"/>
        <v>1.6</v>
      </c>
      <c r="AD54" s="4">
        <f t="shared" si="19"/>
        <v>0.7112</v>
      </c>
      <c r="AE54" s="4">
        <f>149+13/16</f>
        <v>149.8125</v>
      </c>
      <c r="AF54" s="4">
        <f>154+3/16</f>
        <v>154.1875</v>
      </c>
      <c r="AG54" s="4">
        <f t="shared" si="20"/>
        <v>4.375</v>
      </c>
      <c r="AH54" s="13">
        <f t="shared" si="21"/>
        <v>0.9860132972</v>
      </c>
      <c r="AI54" s="4">
        <f t="shared" si="22"/>
        <v>0.001509416819</v>
      </c>
      <c r="AJ54" s="13"/>
      <c r="AK54" s="2">
        <v>16.0</v>
      </c>
      <c r="AL54" s="4">
        <f t="shared" si="23"/>
        <v>1.6</v>
      </c>
      <c r="AM54" s="4">
        <f t="shared" si="24"/>
        <v>0.7112</v>
      </c>
      <c r="AN54" s="4">
        <f>149+7/8-1/32</f>
        <v>149.84375</v>
      </c>
      <c r="AO54" s="4">
        <f>154+1/8</f>
        <v>154.125</v>
      </c>
      <c r="AP54" s="4">
        <f t="shared" si="25"/>
        <v>4.28125</v>
      </c>
      <c r="AQ54" s="13">
        <f t="shared" si="26"/>
        <v>0.9753916592</v>
      </c>
      <c r="AR54" s="4">
        <f t="shared" si="27"/>
        <v>0.002627074782</v>
      </c>
      <c r="AS54" s="13"/>
      <c r="AT54" s="2">
        <v>16.0</v>
      </c>
      <c r="AU54" s="4">
        <f t="shared" si="28"/>
        <v>1.6</v>
      </c>
      <c r="AV54" s="4">
        <f t="shared" si="29"/>
        <v>0.7112</v>
      </c>
      <c r="AW54" s="4">
        <f>149+7/8+1/32</f>
        <v>149.90625</v>
      </c>
      <c r="AX54" s="4">
        <f>154+1/16</f>
        <v>154.0625</v>
      </c>
      <c r="AY54" s="4">
        <f t="shared" si="30"/>
        <v>4.15625</v>
      </c>
      <c r="AZ54" s="13">
        <f t="shared" si="31"/>
        <v>0.9610468829</v>
      </c>
      <c r="BA54" s="4">
        <f t="shared" si="32"/>
        <v>0.004097300878</v>
      </c>
      <c r="BB54" s="13"/>
      <c r="BC54" s="2">
        <v>16.0</v>
      </c>
      <c r="BD54" s="4">
        <f t="shared" si="33"/>
        <v>1.6</v>
      </c>
      <c r="BE54" s="4">
        <f t="shared" si="34"/>
        <v>0.7112</v>
      </c>
      <c r="BF54" s="2">
        <v>150.0</v>
      </c>
      <c r="BG54" s="2">
        <v>154.0</v>
      </c>
      <c r="BH54" s="4">
        <f t="shared" si="35"/>
        <v>4</v>
      </c>
      <c r="BI54" s="13">
        <f t="shared" si="36"/>
        <v>0.9428090416</v>
      </c>
      <c r="BJ54" s="4">
        <f t="shared" si="37"/>
        <v>0.005901496843</v>
      </c>
      <c r="BK54" s="13"/>
      <c r="BL54" s="19">
        <v>16.0</v>
      </c>
      <c r="BM54" s="27">
        <f t="shared" si="38"/>
        <v>1.6</v>
      </c>
      <c r="BN54" s="27">
        <f t="shared" si="39"/>
        <v>0.7112</v>
      </c>
      <c r="BO54" s="46">
        <v>150.0</v>
      </c>
      <c r="BP54" s="46">
        <v>154.0</v>
      </c>
      <c r="BQ54" s="27">
        <f t="shared" si="40"/>
        <v>4</v>
      </c>
      <c r="BR54" s="27">
        <f t="shared" si="41"/>
        <v>0.9428090416</v>
      </c>
      <c r="BS54" s="4">
        <f t="shared" si="42"/>
        <v>0.005901496843</v>
      </c>
      <c r="BT54" s="25"/>
      <c r="BU54" s="19">
        <v>16.0</v>
      </c>
      <c r="BV54" s="27">
        <f t="shared" si="43"/>
        <v>1.6</v>
      </c>
      <c r="BW54" s="27">
        <f t="shared" si="44"/>
        <v>0.7112</v>
      </c>
      <c r="BX54" s="46">
        <v>150.0</v>
      </c>
      <c r="BY54" s="25">
        <f>154-1/32</f>
        <v>153.96875</v>
      </c>
      <c r="BZ54" s="27">
        <f t="shared" si="45"/>
        <v>3.96875</v>
      </c>
      <c r="CA54" s="27">
        <f t="shared" si="46"/>
        <v>0.9391189725</v>
      </c>
      <c r="CB54" s="4">
        <f t="shared" si="47"/>
        <v>0.006257684368</v>
      </c>
      <c r="CC54" s="25"/>
      <c r="CD54" s="25"/>
    </row>
    <row r="55">
      <c r="A55" s="2">
        <v>32.0</v>
      </c>
      <c r="B55" s="4">
        <f t="shared" si="1"/>
        <v>3.2</v>
      </c>
      <c r="C55" s="4">
        <f t="shared" si="2"/>
        <v>-0.254</v>
      </c>
      <c r="D55" s="4">
        <f>152+5/8</f>
        <v>152.625</v>
      </c>
      <c r="E55" s="4">
        <f>151+5/16</f>
        <v>151.3125</v>
      </c>
      <c r="F55" s="4">
        <f t="shared" si="5"/>
        <v>-1.3125</v>
      </c>
      <c r="G55" s="13">
        <f t="shared" si="6"/>
        <v>-0.5619514869</v>
      </c>
      <c r="H55" s="4">
        <f t="shared" si="7"/>
        <v>-0.03202256948</v>
      </c>
      <c r="J55" s="2">
        <v>17.0</v>
      </c>
      <c r="K55" s="4">
        <f t="shared" si="8"/>
        <v>1.7</v>
      </c>
      <c r="L55" s="4">
        <f t="shared" si="9"/>
        <v>0.508</v>
      </c>
      <c r="M55" s="4">
        <f>150+11/16</f>
        <v>150.6875</v>
      </c>
      <c r="N55" s="4">
        <f>153+5/16</f>
        <v>153.3125</v>
      </c>
      <c r="O55" s="4">
        <f t="shared" si="10"/>
        <v>2.625</v>
      </c>
      <c r="P55" s="13">
        <f t="shared" si="11"/>
        <v>0.7947194142</v>
      </c>
      <c r="Q55" s="4">
        <f t="shared" si="53"/>
        <v>0.0125650032</v>
      </c>
      <c r="S55" s="2">
        <v>17.0</v>
      </c>
      <c r="T55" s="4">
        <f t="shared" si="12"/>
        <v>1.7</v>
      </c>
      <c r="U55" s="4">
        <f t="shared" si="13"/>
        <v>0.508</v>
      </c>
      <c r="V55" s="2">
        <v>150.5</v>
      </c>
      <c r="W55" s="2">
        <v>153.5</v>
      </c>
      <c r="X55" s="4">
        <f t="shared" si="15"/>
        <v>3</v>
      </c>
      <c r="Y55" s="13">
        <f t="shared" si="16"/>
        <v>0.8164965809</v>
      </c>
      <c r="Z55" s="4">
        <f t="shared" si="17"/>
        <v>0.0115398306</v>
      </c>
      <c r="AB55" s="2">
        <v>17.0</v>
      </c>
      <c r="AC55" s="4">
        <f t="shared" si="18"/>
        <v>1.7</v>
      </c>
      <c r="AD55" s="4">
        <f t="shared" si="19"/>
        <v>0.6604</v>
      </c>
      <c r="AE55" s="4">
        <f>149+7/8-1/32</f>
        <v>149.84375</v>
      </c>
      <c r="AF55" s="4">
        <f>154+1/8+1/32</f>
        <v>154.15625</v>
      </c>
      <c r="AG55" s="4">
        <f t="shared" si="20"/>
        <v>4.3125</v>
      </c>
      <c r="AH55" s="13">
        <f t="shared" si="21"/>
        <v>0.9789450104</v>
      </c>
      <c r="AI55" s="4">
        <f t="shared" si="22"/>
        <v>0.002088818183</v>
      </c>
      <c r="AJ55" s="13"/>
      <c r="AK55" s="2">
        <v>17.0</v>
      </c>
      <c r="AL55" s="4">
        <f t="shared" si="23"/>
        <v>1.7</v>
      </c>
      <c r="AM55" s="4">
        <f t="shared" si="24"/>
        <v>0.6604</v>
      </c>
      <c r="AN55" s="4">
        <f>150-1/8</f>
        <v>149.875</v>
      </c>
      <c r="AO55" s="4">
        <f>154+1/16</f>
        <v>154.0625</v>
      </c>
      <c r="AP55" s="4">
        <f t="shared" si="25"/>
        <v>4.1875</v>
      </c>
      <c r="AQ55" s="13">
        <f t="shared" si="26"/>
        <v>0.9646530752</v>
      </c>
      <c r="AR55" s="4">
        <f t="shared" si="27"/>
        <v>0.003455493648</v>
      </c>
      <c r="AS55" s="13"/>
      <c r="AT55" s="2">
        <v>17.0</v>
      </c>
      <c r="AU55" s="4">
        <f t="shared" si="28"/>
        <v>1.7</v>
      </c>
      <c r="AV55" s="4">
        <f t="shared" si="29"/>
        <v>0.6604</v>
      </c>
      <c r="AW55" s="2">
        <v>150.0</v>
      </c>
      <c r="AX55" s="2">
        <v>154.0</v>
      </c>
      <c r="AY55" s="4">
        <f t="shared" si="30"/>
        <v>4</v>
      </c>
      <c r="AZ55" s="13">
        <f t="shared" si="31"/>
        <v>0.9428090416</v>
      </c>
      <c r="BA55" s="4">
        <f t="shared" si="32"/>
        <v>0.005464348929</v>
      </c>
      <c r="BB55" s="13"/>
      <c r="BC55" s="2">
        <v>17.0</v>
      </c>
      <c r="BD55" s="4">
        <f t="shared" si="33"/>
        <v>1.7</v>
      </c>
      <c r="BE55" s="4">
        <f t="shared" si="34"/>
        <v>0.6604</v>
      </c>
      <c r="BF55" s="4">
        <f>150+1/16</f>
        <v>150.0625</v>
      </c>
      <c r="BG55" s="4">
        <f>153+7/8</f>
        <v>153.875</v>
      </c>
      <c r="BH55" s="4">
        <f t="shared" si="35"/>
        <v>3.8125</v>
      </c>
      <c r="BI55" s="13">
        <f t="shared" si="36"/>
        <v>0.9204467514</v>
      </c>
      <c r="BJ55" s="4">
        <f t="shared" si="37"/>
        <v>0.007420683321</v>
      </c>
      <c r="BK55" s="13"/>
      <c r="BL55" s="19">
        <v>17.0</v>
      </c>
      <c r="BM55" s="27">
        <f t="shared" si="38"/>
        <v>1.7</v>
      </c>
      <c r="BN55" s="27">
        <f t="shared" si="39"/>
        <v>0.6604</v>
      </c>
      <c r="BO55" s="25">
        <f>150+1/32</f>
        <v>150.03125</v>
      </c>
      <c r="BP55" s="25">
        <f>154-1/16</f>
        <v>153.9375</v>
      </c>
      <c r="BQ55" s="27">
        <f t="shared" si="40"/>
        <v>3.90625</v>
      </c>
      <c r="BR55" s="27">
        <f t="shared" si="41"/>
        <v>0.9316949906</v>
      </c>
      <c r="BS55" s="4">
        <f t="shared" si="42"/>
        <v>0.006449315543</v>
      </c>
      <c r="BT55" s="25"/>
      <c r="BU55" s="19">
        <v>17.0</v>
      </c>
      <c r="BV55" s="27">
        <f t="shared" si="43"/>
        <v>1.7</v>
      </c>
      <c r="BW55" s="27">
        <f t="shared" si="44"/>
        <v>0.6604</v>
      </c>
      <c r="BX55" s="25">
        <f>150+1/16</f>
        <v>150.0625</v>
      </c>
      <c r="BY55" s="25">
        <f>154-1/16</f>
        <v>153.9375</v>
      </c>
      <c r="BZ55" s="27">
        <f t="shared" si="45"/>
        <v>3.875</v>
      </c>
      <c r="CA55" s="27">
        <f t="shared" si="46"/>
        <v>0.9279607271</v>
      </c>
      <c r="CB55" s="4">
        <f t="shared" si="47"/>
        <v>0.006774640083</v>
      </c>
      <c r="CC55" s="25"/>
      <c r="CD55" s="25"/>
    </row>
    <row r="56">
      <c r="A56" s="2">
        <v>33.0</v>
      </c>
      <c r="B56" s="4">
        <f t="shared" si="1"/>
        <v>3.3</v>
      </c>
      <c r="C56" s="4">
        <f t="shared" si="2"/>
        <v>-0.3048</v>
      </c>
      <c r="D56" s="2">
        <v>152.625</v>
      </c>
      <c r="E56" s="4">
        <f>151+5/16+1/32</f>
        <v>151.34375</v>
      </c>
      <c r="F56" s="4">
        <f t="shared" si="5"/>
        <v>-1.28125</v>
      </c>
      <c r="G56" s="13">
        <f t="shared" si="6"/>
        <v>-0.5552212862</v>
      </c>
      <c r="H56" s="4">
        <f t="shared" si="7"/>
        <v>-0.03850332955</v>
      </c>
      <c r="J56" s="2">
        <v>18.0</v>
      </c>
      <c r="K56" s="4">
        <f t="shared" si="8"/>
        <v>1.8</v>
      </c>
      <c r="L56" s="4">
        <f t="shared" si="9"/>
        <v>0.4572</v>
      </c>
      <c r="M56" s="4">
        <f>151+1/8</f>
        <v>151.125</v>
      </c>
      <c r="N56" s="4">
        <f>152+7/8</f>
        <v>152.875</v>
      </c>
      <c r="O56" s="4">
        <f t="shared" si="10"/>
        <v>1.75</v>
      </c>
      <c r="P56" s="13">
        <f t="shared" si="11"/>
        <v>0.6488856845</v>
      </c>
      <c r="Q56" s="4">
        <f t="shared" si="53"/>
        <v>0.01570048082</v>
      </c>
      <c r="S56" s="2">
        <v>18.0</v>
      </c>
      <c r="T56" s="4">
        <f t="shared" si="12"/>
        <v>1.8</v>
      </c>
      <c r="U56" s="4">
        <f t="shared" si="13"/>
        <v>0.4572</v>
      </c>
      <c r="V56" s="4">
        <f>151+1/16</f>
        <v>151.0625</v>
      </c>
      <c r="W56" s="4">
        <f>152+7/8</f>
        <v>152.875</v>
      </c>
      <c r="X56" s="4">
        <f t="shared" si="15"/>
        <v>1.8125</v>
      </c>
      <c r="Y56" s="13">
        <f t="shared" si="16"/>
        <v>0.6346477588</v>
      </c>
      <c r="Z56" s="4">
        <f t="shared" si="17"/>
        <v>0.01597867449</v>
      </c>
      <c r="AB56" s="2">
        <v>18.0</v>
      </c>
      <c r="AC56" s="4">
        <f t="shared" si="18"/>
        <v>1.8</v>
      </c>
      <c r="AD56" s="4">
        <f t="shared" si="19"/>
        <v>0.6096</v>
      </c>
      <c r="AE56" s="4">
        <f>150-1/16</f>
        <v>149.9375</v>
      </c>
      <c r="AF56" s="4">
        <f>154+1/16</f>
        <v>154.0625</v>
      </c>
      <c r="AG56" s="4">
        <f t="shared" si="20"/>
        <v>4.125</v>
      </c>
      <c r="AH56" s="13">
        <f t="shared" si="21"/>
        <v>0.9574271078</v>
      </c>
      <c r="AI56" s="4">
        <f t="shared" si="22"/>
        <v>0.003800266145</v>
      </c>
      <c r="AJ56" s="13"/>
      <c r="AK56" s="2">
        <v>18.0</v>
      </c>
      <c r="AL56" s="4">
        <f t="shared" si="23"/>
        <v>1.8</v>
      </c>
      <c r="AM56" s="4">
        <f t="shared" si="24"/>
        <v>0.6096</v>
      </c>
      <c r="AN56" s="2">
        <v>150.0</v>
      </c>
      <c r="AO56" s="2">
        <v>154.0</v>
      </c>
      <c r="AP56" s="4">
        <f t="shared" si="25"/>
        <v>4</v>
      </c>
      <c r="AQ56" s="13">
        <f t="shared" si="26"/>
        <v>0.9428090416</v>
      </c>
      <c r="AR56" s="4">
        <f t="shared" si="27"/>
        <v>0.005027201014</v>
      </c>
      <c r="AS56" s="13"/>
      <c r="AT56" s="2">
        <v>18.0</v>
      </c>
      <c r="AU56" s="4">
        <f t="shared" si="28"/>
        <v>1.8</v>
      </c>
      <c r="AV56" s="4">
        <f t="shared" si="29"/>
        <v>0.6096</v>
      </c>
      <c r="AW56" s="4">
        <f>150+1/16</f>
        <v>150.0625</v>
      </c>
      <c r="AX56" s="4">
        <f>153+7/8+1/32</f>
        <v>153.90625</v>
      </c>
      <c r="AY56" s="4">
        <f t="shared" si="30"/>
        <v>3.84375</v>
      </c>
      <c r="AZ56" s="13">
        <f t="shared" si="31"/>
        <v>0.9242113755</v>
      </c>
      <c r="BA56" s="4">
        <f t="shared" si="32"/>
        <v>0.006530560725</v>
      </c>
      <c r="BB56" s="13"/>
      <c r="BC56" s="2">
        <v>18.0</v>
      </c>
      <c r="BD56" s="4">
        <f t="shared" si="33"/>
        <v>1.8</v>
      </c>
      <c r="BE56" s="4">
        <f t="shared" si="34"/>
        <v>0.6096</v>
      </c>
      <c r="BF56" s="4">
        <f>150+3/16</f>
        <v>150.1875</v>
      </c>
      <c r="BG56" s="4">
        <f>153+13/16</f>
        <v>153.8125</v>
      </c>
      <c r="BH56" s="4">
        <f t="shared" si="35"/>
        <v>3.625</v>
      </c>
      <c r="BI56" s="13">
        <f t="shared" si="36"/>
        <v>0.8975274679</v>
      </c>
      <c r="BJ56" s="4">
        <f t="shared" si="37"/>
        <v>0.008574925473</v>
      </c>
      <c r="BK56" s="13"/>
      <c r="BL56" s="19">
        <v>18.0</v>
      </c>
      <c r="BM56" s="27">
        <f t="shared" si="38"/>
        <v>1.8</v>
      </c>
      <c r="BN56" s="27">
        <f t="shared" si="39"/>
        <v>0.6096</v>
      </c>
      <c r="BO56" s="46">
        <v>150.125</v>
      </c>
      <c r="BP56" s="46">
        <v>153.875</v>
      </c>
      <c r="BQ56" s="27">
        <f t="shared" si="40"/>
        <v>3.75</v>
      </c>
      <c r="BR56" s="27">
        <f t="shared" si="41"/>
        <v>0.9128709292</v>
      </c>
      <c r="BS56" s="4">
        <f t="shared" si="42"/>
        <v>0.007415622222</v>
      </c>
      <c r="BT56" s="25"/>
      <c r="BU56" s="19">
        <v>18.0</v>
      </c>
      <c r="BV56" s="27">
        <f t="shared" si="43"/>
        <v>1.8</v>
      </c>
      <c r="BW56" s="27">
        <f t="shared" si="44"/>
        <v>0.6096</v>
      </c>
      <c r="BX56" s="46">
        <v>150.125</v>
      </c>
      <c r="BY56" s="46">
        <v>153.875</v>
      </c>
      <c r="BZ56" s="27">
        <f t="shared" si="45"/>
        <v>3.75</v>
      </c>
      <c r="CA56" s="27">
        <f t="shared" si="46"/>
        <v>0.9128709292</v>
      </c>
      <c r="CB56" s="4">
        <f t="shared" si="47"/>
        <v>0.007415622222</v>
      </c>
      <c r="CC56" s="25"/>
      <c r="CD56" s="25"/>
    </row>
    <row r="57">
      <c r="A57" s="2">
        <v>34.0</v>
      </c>
      <c r="B57" s="4">
        <f t="shared" si="1"/>
        <v>3.4</v>
      </c>
      <c r="C57" s="4">
        <f t="shared" si="2"/>
        <v>-0.3556</v>
      </c>
      <c r="D57" s="4">
        <f>152.5-1/32</f>
        <v>152.46875</v>
      </c>
      <c r="E57" s="2">
        <v>151.5</v>
      </c>
      <c r="F57" s="4">
        <f t="shared" si="5"/>
        <v>-0.96875</v>
      </c>
      <c r="G57" s="13">
        <f t="shared" si="6"/>
        <v>-0.4827863987</v>
      </c>
      <c r="H57" s="4">
        <f t="shared" si="7"/>
        <v>-0.0377245679</v>
      </c>
      <c r="J57" s="2">
        <v>19.0</v>
      </c>
      <c r="K57" s="4">
        <f t="shared" si="8"/>
        <v>1.9</v>
      </c>
      <c r="L57" s="4">
        <f t="shared" si="9"/>
        <v>0.4064</v>
      </c>
      <c r="M57" s="2">
        <v>151.5</v>
      </c>
      <c r="N57" s="2">
        <v>152.5</v>
      </c>
      <c r="O57" s="4">
        <f t="shared" si="10"/>
        <v>1</v>
      </c>
      <c r="P57" s="13">
        <f t="shared" si="11"/>
        <v>0.4905114716</v>
      </c>
      <c r="Q57" s="4">
        <f t="shared" si="53"/>
        <v>0.01519574998</v>
      </c>
      <c r="S57" s="2">
        <v>19.0</v>
      </c>
      <c r="T57" s="4">
        <f t="shared" si="12"/>
        <v>1.9</v>
      </c>
      <c r="U57" s="4">
        <f t="shared" si="13"/>
        <v>0.4064</v>
      </c>
      <c r="V57" s="4">
        <f>151.5-1/32</f>
        <v>151.46875</v>
      </c>
      <c r="W57" s="2">
        <v>152.5</v>
      </c>
      <c r="X57" s="4">
        <f t="shared" si="15"/>
        <v>1.03125</v>
      </c>
      <c r="Y57" s="13">
        <f t="shared" si="16"/>
        <v>0.4787135539</v>
      </c>
      <c r="Z57" s="4">
        <f t="shared" si="17"/>
        <v>0.0151736729</v>
      </c>
      <c r="AB57" s="2">
        <v>19.0</v>
      </c>
      <c r="AC57" s="4">
        <f t="shared" si="18"/>
        <v>1.9</v>
      </c>
      <c r="AD57" s="4">
        <f t="shared" si="19"/>
        <v>0.5588</v>
      </c>
      <c r="AE57" s="4">
        <f>150+1/32</f>
        <v>150.03125</v>
      </c>
      <c r="AF57" s="4">
        <f>154-1/16</f>
        <v>153.9375</v>
      </c>
      <c r="AG57" s="4">
        <f t="shared" si="20"/>
        <v>3.90625</v>
      </c>
      <c r="AH57" s="13">
        <f t="shared" si="21"/>
        <v>0.9316949906</v>
      </c>
      <c r="AI57" s="4">
        <f t="shared" si="22"/>
        <v>0.005417425056</v>
      </c>
      <c r="AJ57" s="13"/>
      <c r="AK57" s="2">
        <v>19.0</v>
      </c>
      <c r="AL57" s="4">
        <f t="shared" si="23"/>
        <v>1.9</v>
      </c>
      <c r="AM57" s="4">
        <f t="shared" si="24"/>
        <v>0.5588</v>
      </c>
      <c r="AN57" s="4">
        <f>150+1/8</f>
        <v>150.125</v>
      </c>
      <c r="AO57" s="2">
        <f>153+7/8</f>
        <v>153.875</v>
      </c>
      <c r="AP57" s="4">
        <f t="shared" si="25"/>
        <v>3.75</v>
      </c>
      <c r="AQ57" s="13">
        <f t="shared" si="26"/>
        <v>0.9128709292</v>
      </c>
      <c r="AR57" s="4">
        <f t="shared" si="27"/>
        <v>0.006770785507</v>
      </c>
      <c r="AS57" s="13"/>
      <c r="AT57" s="2">
        <v>19.0</v>
      </c>
      <c r="AU57" s="4">
        <f t="shared" si="28"/>
        <v>1.9</v>
      </c>
      <c r="AV57" s="4">
        <f t="shared" si="29"/>
        <v>0.5588</v>
      </c>
      <c r="AW57" s="4">
        <f>150+3/16</f>
        <v>150.1875</v>
      </c>
      <c r="AX57" s="4">
        <f>153+13/16</f>
        <v>153.8125</v>
      </c>
      <c r="AY57" s="4">
        <f t="shared" si="30"/>
        <v>3.625</v>
      </c>
      <c r="AZ57" s="13">
        <f t="shared" si="31"/>
        <v>0.8975274679</v>
      </c>
      <c r="BA57" s="4">
        <f t="shared" si="32"/>
        <v>0.007829279779</v>
      </c>
      <c r="BB57" s="13"/>
      <c r="BC57" s="2">
        <v>19.0</v>
      </c>
      <c r="BD57" s="4">
        <f t="shared" si="33"/>
        <v>1.9</v>
      </c>
      <c r="BE57" s="4">
        <f t="shared" si="34"/>
        <v>0.5588</v>
      </c>
      <c r="BF57" s="2">
        <v>150.25</v>
      </c>
      <c r="BG57" s="2">
        <v>153.75</v>
      </c>
      <c r="BH57" s="4">
        <f t="shared" si="35"/>
        <v>3.5</v>
      </c>
      <c r="BI57" s="13">
        <f t="shared" si="36"/>
        <v>0.8819171037</v>
      </c>
      <c r="BJ57" s="4">
        <f t="shared" si="37"/>
        <v>0.008865053452</v>
      </c>
      <c r="BK57" s="13"/>
      <c r="BL57" s="19">
        <v>19.0</v>
      </c>
      <c r="BM57" s="27">
        <f t="shared" si="38"/>
        <v>1.9</v>
      </c>
      <c r="BN57" s="27">
        <f t="shared" si="39"/>
        <v>0.5588</v>
      </c>
      <c r="BO57" s="25">
        <f>150+3/16</f>
        <v>150.1875</v>
      </c>
      <c r="BP57" s="25">
        <f>153+13/16</f>
        <v>153.8125</v>
      </c>
      <c r="BQ57" s="27">
        <f t="shared" si="40"/>
        <v>3.625</v>
      </c>
      <c r="BR57" s="27">
        <f t="shared" si="41"/>
        <v>0.8975274679</v>
      </c>
      <c r="BS57" s="4">
        <f t="shared" si="42"/>
        <v>0.007829279779</v>
      </c>
      <c r="BT57" s="25"/>
      <c r="BU57" s="19">
        <v>19.0</v>
      </c>
      <c r="BV57" s="27">
        <f t="shared" si="43"/>
        <v>1.9</v>
      </c>
      <c r="BW57" s="27">
        <f t="shared" si="44"/>
        <v>0.5588</v>
      </c>
      <c r="BX57" s="25">
        <f>150+3/16</f>
        <v>150.1875</v>
      </c>
      <c r="BY57" s="25">
        <f>153+13/16</f>
        <v>153.8125</v>
      </c>
      <c r="BZ57" s="27">
        <f t="shared" si="45"/>
        <v>3.625</v>
      </c>
      <c r="CA57" s="27">
        <f t="shared" si="46"/>
        <v>0.8975274679</v>
      </c>
      <c r="CB57" s="4">
        <f t="shared" si="47"/>
        <v>0.007829279779</v>
      </c>
      <c r="CC57" s="25"/>
      <c r="CD57" s="25"/>
    </row>
    <row r="58">
      <c r="A58" s="2">
        <v>35.0</v>
      </c>
      <c r="B58" s="4">
        <f t="shared" si="1"/>
        <v>3.5</v>
      </c>
      <c r="C58" s="4">
        <f t="shared" si="2"/>
        <v>-0.4064</v>
      </c>
      <c r="D58" s="4">
        <f>152+1/16</f>
        <v>152.0625</v>
      </c>
      <c r="E58" s="4">
        <f>151+7/8</f>
        <v>151.875</v>
      </c>
      <c r="F58" s="4">
        <f t="shared" si="5"/>
        <v>-0.1875</v>
      </c>
      <c r="G58" s="13">
        <f t="shared" si="6"/>
        <v>-0.2123976976</v>
      </c>
      <c r="H58" s="4">
        <f t="shared" si="7"/>
        <v>-0.01565789831</v>
      </c>
      <c r="J58" s="2">
        <v>20.0</v>
      </c>
      <c r="K58" s="4">
        <f t="shared" si="8"/>
        <v>2</v>
      </c>
      <c r="L58" s="4">
        <f t="shared" si="9"/>
        <v>0.3556</v>
      </c>
      <c r="M58" s="2">
        <v>151.75</v>
      </c>
      <c r="N58" s="4">
        <f>152+1/4-1/32</f>
        <v>152.21875</v>
      </c>
      <c r="O58" s="4">
        <f t="shared" si="10"/>
        <v>0.46875</v>
      </c>
      <c r="P58" s="13">
        <f t="shared" si="11"/>
        <v>0.3358302471</v>
      </c>
      <c r="Q58" s="4">
        <f t="shared" si="53"/>
        <v>0.01175410474</v>
      </c>
      <c r="S58" s="2">
        <v>20.0</v>
      </c>
      <c r="T58" s="4">
        <f t="shared" si="12"/>
        <v>2</v>
      </c>
      <c r="U58" s="4">
        <f t="shared" si="13"/>
        <v>0.3556</v>
      </c>
      <c r="V58" s="2">
        <v>151.75</v>
      </c>
      <c r="W58" s="4">
        <f>152+3/16</f>
        <v>152.1875</v>
      </c>
      <c r="X58" s="4">
        <f t="shared" si="15"/>
        <v>0.4375</v>
      </c>
      <c r="Y58" s="13">
        <f t="shared" si="16"/>
        <v>0.3118047822</v>
      </c>
      <c r="Z58" s="4">
        <f t="shared" si="17"/>
        <v>0.01130798116</v>
      </c>
      <c r="AB58" s="2">
        <v>20.0</v>
      </c>
      <c r="AC58" s="4">
        <f t="shared" si="18"/>
        <v>2</v>
      </c>
      <c r="AD58" s="4">
        <f t="shared" si="19"/>
        <v>0.508</v>
      </c>
      <c r="AE58" s="2">
        <v>150.25</v>
      </c>
      <c r="AF58" s="2">
        <v>153.75</v>
      </c>
      <c r="AG58" s="4">
        <f t="shared" si="20"/>
        <v>3.5</v>
      </c>
      <c r="AH58" s="13">
        <f t="shared" si="21"/>
        <v>0.8819171037</v>
      </c>
      <c r="AI58" s="4">
        <f t="shared" si="22"/>
        <v>0.008020762647</v>
      </c>
      <c r="AJ58" s="13"/>
      <c r="AK58" s="2">
        <v>20.0</v>
      </c>
      <c r="AL58" s="4">
        <f t="shared" si="23"/>
        <v>2</v>
      </c>
      <c r="AM58" s="4">
        <f t="shared" si="24"/>
        <v>0.508</v>
      </c>
      <c r="AN58" s="2">
        <v>150.25</v>
      </c>
      <c r="AO58" s="2">
        <v>153.75</v>
      </c>
      <c r="AP58" s="4">
        <f t="shared" si="25"/>
        <v>3.5</v>
      </c>
      <c r="AQ58" s="13">
        <f t="shared" si="26"/>
        <v>0.8819171037</v>
      </c>
      <c r="AR58" s="4">
        <f t="shared" si="27"/>
        <v>0.008020762647</v>
      </c>
      <c r="AS58" s="13"/>
      <c r="AT58" s="2">
        <v>20.0</v>
      </c>
      <c r="AU58" s="4">
        <f t="shared" si="28"/>
        <v>2</v>
      </c>
      <c r="AV58" s="4">
        <f t="shared" si="29"/>
        <v>0.508</v>
      </c>
      <c r="AW58" s="4">
        <f>150.25+1/32</f>
        <v>150.28125</v>
      </c>
      <c r="AX58" s="4">
        <f>153+11/16</f>
        <v>153.6875</v>
      </c>
      <c r="AY58" s="4">
        <f t="shared" si="30"/>
        <v>3.40625</v>
      </c>
      <c r="AZ58" s="13">
        <f t="shared" si="31"/>
        <v>0.8700255424</v>
      </c>
      <c r="BA58" s="4">
        <f t="shared" si="32"/>
        <v>0.008709453789</v>
      </c>
      <c r="BB58" s="13"/>
      <c r="BC58" s="2">
        <v>20.0</v>
      </c>
      <c r="BD58" s="4">
        <f t="shared" si="33"/>
        <v>2</v>
      </c>
      <c r="BE58" s="4">
        <f t="shared" si="34"/>
        <v>0.508</v>
      </c>
      <c r="BF58" s="4">
        <f>150+5/16</f>
        <v>150.3125</v>
      </c>
      <c r="BG58" s="4">
        <f>153+5/8+1/32</f>
        <v>153.65625</v>
      </c>
      <c r="BH58" s="4">
        <f t="shared" si="35"/>
        <v>3.34375</v>
      </c>
      <c r="BI58" s="13">
        <f t="shared" si="36"/>
        <v>0.8620067027</v>
      </c>
      <c r="BJ58" s="4">
        <f t="shared" si="37"/>
        <v>0.00916156226</v>
      </c>
      <c r="BK58" s="13"/>
      <c r="BL58" s="19">
        <v>20.0</v>
      </c>
      <c r="BM58" s="27">
        <f t="shared" si="38"/>
        <v>2</v>
      </c>
      <c r="BN58" s="27">
        <f t="shared" si="39"/>
        <v>0.508</v>
      </c>
      <c r="BO58" s="46">
        <v>150.25</v>
      </c>
      <c r="BP58" s="46">
        <v>153.75</v>
      </c>
      <c r="BQ58" s="27">
        <f t="shared" si="40"/>
        <v>3.5</v>
      </c>
      <c r="BR58" s="27">
        <f t="shared" si="41"/>
        <v>0.8819171037</v>
      </c>
      <c r="BS58" s="4">
        <f t="shared" si="42"/>
        <v>0.008020762647</v>
      </c>
      <c r="BT58" s="25"/>
      <c r="BU58" s="19">
        <v>20.0</v>
      </c>
      <c r="BV58" s="27">
        <f t="shared" si="43"/>
        <v>2</v>
      </c>
      <c r="BW58" s="27">
        <f t="shared" si="44"/>
        <v>0.508</v>
      </c>
      <c r="BX58" s="25">
        <f>150.25-1/32</f>
        <v>150.21875</v>
      </c>
      <c r="BY58" s="46">
        <v>153.75</v>
      </c>
      <c r="BZ58" s="27">
        <f t="shared" si="45"/>
        <v>3.53125</v>
      </c>
      <c r="CA58" s="27">
        <f t="shared" si="46"/>
        <v>0.8858454844</v>
      </c>
      <c r="CB58" s="4">
        <f t="shared" si="47"/>
        <v>0.007788466815</v>
      </c>
      <c r="CC58" s="25"/>
      <c r="CD58" s="25"/>
    </row>
    <row r="59">
      <c r="A59" s="2">
        <v>36.0</v>
      </c>
      <c r="B59" s="4">
        <f t="shared" si="1"/>
        <v>3.6</v>
      </c>
      <c r="C59" s="4">
        <f t="shared" si="2"/>
        <v>-0.4572</v>
      </c>
      <c r="D59" s="4">
        <f>151+7/8+1/32</f>
        <v>151.90625</v>
      </c>
      <c r="E59" s="4">
        <f>152+1/16</f>
        <v>152.0625</v>
      </c>
      <c r="F59" s="4">
        <f t="shared" si="5"/>
        <v>0.15625</v>
      </c>
      <c r="G59" s="13">
        <f t="shared" si="6"/>
        <v>0.1938916836</v>
      </c>
      <c r="H59" s="4">
        <f t="shared" si="7"/>
        <v>0.01077082095</v>
      </c>
      <c r="J59" s="2">
        <v>21.0</v>
      </c>
      <c r="K59" s="4">
        <f t="shared" si="8"/>
        <v>2.1</v>
      </c>
      <c r="L59" s="4">
        <f t="shared" si="9"/>
        <v>0.3048</v>
      </c>
      <c r="M59" s="4">
        <f>152-1/16</f>
        <v>151.9375</v>
      </c>
      <c r="N59" s="2">
        <f>152+1/32</f>
        <v>152.03125</v>
      </c>
      <c r="O59" s="4">
        <f t="shared" si="10"/>
        <v>0.09375</v>
      </c>
      <c r="P59" s="13">
        <f t="shared" si="11"/>
        <v>0.1501878523</v>
      </c>
      <c r="Q59" s="4">
        <f t="shared" si="53"/>
        <v>0.00569111981</v>
      </c>
      <c r="S59" s="2">
        <v>21.0</v>
      </c>
      <c r="T59" s="4">
        <f t="shared" si="12"/>
        <v>2.1</v>
      </c>
      <c r="U59" s="4">
        <f t="shared" si="13"/>
        <v>0.3048</v>
      </c>
      <c r="V59" s="4">
        <f>152-1/32</f>
        <v>151.96875</v>
      </c>
      <c r="W59" s="2">
        <f>152+1/32</f>
        <v>152.03125</v>
      </c>
      <c r="X59" s="4">
        <f t="shared" si="15"/>
        <v>0.0625</v>
      </c>
      <c r="Y59" s="13">
        <f t="shared" si="16"/>
        <v>0.1178511302</v>
      </c>
      <c r="Z59" s="4">
        <f t="shared" si="17"/>
        <v>0.004635703179</v>
      </c>
      <c r="AB59" s="2">
        <v>21.0</v>
      </c>
      <c r="AC59" s="4">
        <f t="shared" si="18"/>
        <v>2.1</v>
      </c>
      <c r="AD59" s="4">
        <f t="shared" si="19"/>
        <v>0.4572</v>
      </c>
      <c r="AE59" s="2">
        <v>150.5</v>
      </c>
      <c r="AF59" s="2">
        <v>153.5</v>
      </c>
      <c r="AG59" s="4">
        <f t="shared" si="20"/>
        <v>3</v>
      </c>
      <c r="AH59" s="13">
        <f t="shared" si="21"/>
        <v>0.8164965809</v>
      </c>
      <c r="AI59" s="4">
        <f t="shared" si="22"/>
        <v>0.01032511159</v>
      </c>
      <c r="AJ59" s="13"/>
      <c r="AK59" s="2">
        <v>21.0</v>
      </c>
      <c r="AL59" s="4">
        <f t="shared" si="23"/>
        <v>2.1</v>
      </c>
      <c r="AM59" s="4">
        <f t="shared" si="24"/>
        <v>0.4572</v>
      </c>
      <c r="AN59" s="4">
        <f>150+3/8+1/32</f>
        <v>150.40625</v>
      </c>
      <c r="AO59" s="4">
        <f>153+9/16</f>
        <v>153.5625</v>
      </c>
      <c r="AP59" s="4">
        <f t="shared" si="25"/>
        <v>3.15625</v>
      </c>
      <c r="AQ59" s="13">
        <f t="shared" si="26"/>
        <v>0.8374896351</v>
      </c>
      <c r="AR59" s="4">
        <f t="shared" si="27"/>
        <v>0.009379004178</v>
      </c>
      <c r="AS59" s="13"/>
      <c r="AT59" s="2">
        <v>21.0</v>
      </c>
      <c r="AU59" s="4">
        <f t="shared" si="28"/>
        <v>2.1</v>
      </c>
      <c r="AV59" s="4">
        <f t="shared" si="29"/>
        <v>0.4572</v>
      </c>
      <c r="AW59" s="4">
        <f>150+3/8</f>
        <v>150.375</v>
      </c>
      <c r="AX59" s="2">
        <f>153+5/8</f>
        <v>153.625</v>
      </c>
      <c r="AY59" s="4">
        <f t="shared" si="30"/>
        <v>3.25</v>
      </c>
      <c r="AZ59" s="13">
        <f t="shared" si="31"/>
        <v>0.8498365856</v>
      </c>
      <c r="BA59" s="4">
        <f t="shared" si="32"/>
        <v>0.008794188721</v>
      </c>
      <c r="BB59" s="13"/>
      <c r="BC59" s="2">
        <v>21.0</v>
      </c>
      <c r="BD59" s="4">
        <f t="shared" si="33"/>
        <v>2.1</v>
      </c>
      <c r="BE59" s="4">
        <f t="shared" si="34"/>
        <v>0.4572</v>
      </c>
      <c r="BF59" s="4">
        <f>150+3/8+1/32</f>
        <v>150.40625</v>
      </c>
      <c r="BG59" s="4">
        <f>153+9/16</f>
        <v>153.5625</v>
      </c>
      <c r="BH59" s="4">
        <f t="shared" si="35"/>
        <v>3.15625</v>
      </c>
      <c r="BI59" s="13">
        <f t="shared" si="36"/>
        <v>0.8374896351</v>
      </c>
      <c r="BJ59" s="4">
        <f t="shared" si="37"/>
        <v>0.009379004178</v>
      </c>
      <c r="BK59" s="13"/>
      <c r="BL59" s="19">
        <v>21.0</v>
      </c>
      <c r="BM59" s="27">
        <f t="shared" si="38"/>
        <v>2.1</v>
      </c>
      <c r="BN59" s="27">
        <f t="shared" si="39"/>
        <v>0.4572</v>
      </c>
      <c r="BO59" s="25">
        <f>150+5/16</f>
        <v>150.3125</v>
      </c>
      <c r="BP59" s="25">
        <f>153+11/16</f>
        <v>153.6875</v>
      </c>
      <c r="BQ59" s="27">
        <f t="shared" si="40"/>
        <v>3.375</v>
      </c>
      <c r="BR59" s="27">
        <f t="shared" si="41"/>
        <v>0.8660254038</v>
      </c>
      <c r="BS59" s="4">
        <f t="shared" si="42"/>
        <v>0.007995567821</v>
      </c>
      <c r="BT59" s="25"/>
      <c r="BU59" s="19">
        <v>21.0</v>
      </c>
      <c r="BV59" s="27">
        <f t="shared" si="43"/>
        <v>2.1</v>
      </c>
      <c r="BW59" s="27">
        <f t="shared" si="44"/>
        <v>0.4572</v>
      </c>
      <c r="BX59" s="46">
        <v>150.25</v>
      </c>
      <c r="BY59" s="25">
        <f>153.75-1/32</f>
        <v>153.71875</v>
      </c>
      <c r="BZ59" s="27">
        <f t="shared" si="45"/>
        <v>3.46875</v>
      </c>
      <c r="CA59" s="27">
        <f t="shared" si="46"/>
        <v>0.8779711461</v>
      </c>
      <c r="CB59" s="4">
        <f t="shared" si="47"/>
        <v>0.007383104217</v>
      </c>
      <c r="CC59" s="25"/>
      <c r="CD59" s="25"/>
    </row>
    <row r="60">
      <c r="A60" s="2">
        <v>37.0</v>
      </c>
      <c r="B60" s="4">
        <f t="shared" si="1"/>
        <v>3.7</v>
      </c>
      <c r="C60" s="4">
        <f t="shared" si="2"/>
        <v>-0.508</v>
      </c>
      <c r="D60" s="4">
        <f>151+1/4+1/32</f>
        <v>151.28125</v>
      </c>
      <c r="E60" s="4">
        <f>152+11/16</f>
        <v>152.6875</v>
      </c>
      <c r="F60" s="4">
        <f t="shared" si="5"/>
        <v>1.40625</v>
      </c>
      <c r="G60" s="13">
        <f t="shared" si="6"/>
        <v>0.5816750507</v>
      </c>
      <c r="H60" s="4">
        <f t="shared" si="7"/>
        <v>0.01874110121</v>
      </c>
      <c r="J60" s="2">
        <v>22.0</v>
      </c>
      <c r="K60" s="4">
        <f t="shared" si="8"/>
        <v>2.2</v>
      </c>
      <c r="L60" s="4">
        <f t="shared" si="9"/>
        <v>0.254</v>
      </c>
      <c r="M60" s="4">
        <f>152+1/16</f>
        <v>152.0625</v>
      </c>
      <c r="N60" s="4">
        <f>152-1/16</f>
        <v>151.9375</v>
      </c>
      <c r="O60" s="4">
        <f t="shared" si="10"/>
        <v>-0.125</v>
      </c>
      <c r="P60" s="13">
        <f t="shared" si="11"/>
        <v>-0.1734219939</v>
      </c>
      <c r="Q60" s="4">
        <f t="shared" si="53"/>
        <v>-0.00742417517</v>
      </c>
      <c r="S60" s="2">
        <v>22.0</v>
      </c>
      <c r="T60" s="4">
        <f t="shared" si="12"/>
        <v>2.2</v>
      </c>
      <c r="U60" s="4">
        <f t="shared" si="13"/>
        <v>0.254</v>
      </c>
      <c r="V60" s="4">
        <f>152+1/16</f>
        <v>152.0625</v>
      </c>
      <c r="W60" s="4">
        <f>151+7/8</f>
        <v>151.875</v>
      </c>
      <c r="X60" s="4">
        <f t="shared" si="15"/>
        <v>-0.1875</v>
      </c>
      <c r="Y60" s="13">
        <f t="shared" ref="Y60:Y98" si="80">if(W60&lt;V60,-sqrt(-X60/K$17), sqrt(X60/K$17))</f>
        <v>-0.2123976976</v>
      </c>
      <c r="Z60" s="4">
        <f t="shared" si="17"/>
        <v>-0.009394738988</v>
      </c>
      <c r="AB60" s="2">
        <v>22.0</v>
      </c>
      <c r="AC60" s="4">
        <f t="shared" si="18"/>
        <v>2.2</v>
      </c>
      <c r="AD60" s="4">
        <f t="shared" si="19"/>
        <v>0.4064</v>
      </c>
      <c r="AE60" s="2">
        <v>150.75</v>
      </c>
      <c r="AF60" s="2">
        <v>153.25</v>
      </c>
      <c r="AG60" s="4">
        <f t="shared" si="20"/>
        <v>2.5</v>
      </c>
      <c r="AH60" s="13">
        <f t="shared" si="21"/>
        <v>0.7453559925</v>
      </c>
      <c r="AI60" s="4">
        <f t="shared" si="22"/>
        <v>0.01154079611</v>
      </c>
      <c r="AJ60" s="13"/>
      <c r="AK60" s="2">
        <v>22.0</v>
      </c>
      <c r="AL60" s="4">
        <f t="shared" si="23"/>
        <v>2.2</v>
      </c>
      <c r="AM60" s="4">
        <f t="shared" si="24"/>
        <v>0.4064</v>
      </c>
      <c r="AN60" s="4">
        <f>150+9/16</f>
        <v>150.5625</v>
      </c>
      <c r="AO60" s="4">
        <f>153+7/16</f>
        <v>153.4375</v>
      </c>
      <c r="AP60" s="4">
        <f t="shared" si="25"/>
        <v>2.875</v>
      </c>
      <c r="AQ60" s="13">
        <f t="shared" si="26"/>
        <v>0.7993052539</v>
      </c>
      <c r="AR60" s="4">
        <f t="shared" si="27"/>
        <v>0.00975410063</v>
      </c>
      <c r="AS60" s="13"/>
      <c r="AT60" s="2">
        <v>22.0</v>
      </c>
      <c r="AU60" s="4">
        <f t="shared" si="28"/>
        <v>2.2</v>
      </c>
      <c r="AV60" s="4">
        <f t="shared" si="29"/>
        <v>0.4064</v>
      </c>
      <c r="AW60" s="2">
        <v>150.5</v>
      </c>
      <c r="AX60" s="2">
        <v>153.5</v>
      </c>
      <c r="AY60" s="4">
        <f t="shared" si="30"/>
        <v>3</v>
      </c>
      <c r="AZ60" s="13">
        <f t="shared" si="31"/>
        <v>0.8164965809</v>
      </c>
      <c r="BA60" s="4">
        <f t="shared" si="32"/>
        <v>0.009110392578</v>
      </c>
      <c r="BB60" s="13"/>
      <c r="BC60" s="2">
        <v>22.0</v>
      </c>
      <c r="BD60" s="4">
        <f t="shared" si="33"/>
        <v>2.2</v>
      </c>
      <c r="BE60" s="4">
        <f t="shared" si="34"/>
        <v>0.4064</v>
      </c>
      <c r="BF60" s="4">
        <f>150+7/16</f>
        <v>150.4375</v>
      </c>
      <c r="BG60" s="2">
        <v>153.5</v>
      </c>
      <c r="BH60" s="4">
        <f t="shared" si="35"/>
        <v>3.0625</v>
      </c>
      <c r="BI60" s="13">
        <f t="shared" si="36"/>
        <v>0.8249579114</v>
      </c>
      <c r="BJ60" s="4">
        <f t="shared" si="37"/>
        <v>0.008780370444</v>
      </c>
      <c r="BK60" s="13"/>
      <c r="BL60" s="19">
        <v>22.0</v>
      </c>
      <c r="BM60" s="27">
        <f t="shared" si="38"/>
        <v>2.2</v>
      </c>
      <c r="BN60" s="27">
        <f t="shared" si="39"/>
        <v>0.4064</v>
      </c>
      <c r="BO60" s="25">
        <f>150.375-1/32</f>
        <v>150.34375</v>
      </c>
      <c r="BP60" s="25">
        <f>153.625</f>
        <v>153.625</v>
      </c>
      <c r="BQ60" s="27">
        <f t="shared" si="40"/>
        <v>3.28125</v>
      </c>
      <c r="BR60" s="27">
        <f t="shared" si="41"/>
        <v>0.8539125638</v>
      </c>
      <c r="BS60" s="4">
        <f t="shared" si="42"/>
        <v>0.00758516149</v>
      </c>
      <c r="BT60" s="25"/>
      <c r="BU60" s="19">
        <v>22.0</v>
      </c>
      <c r="BV60" s="27">
        <f t="shared" si="43"/>
        <v>2.2</v>
      </c>
      <c r="BW60" s="27">
        <f t="shared" si="44"/>
        <v>0.4064</v>
      </c>
      <c r="BX60" s="25">
        <f>150+5/16</f>
        <v>150.3125</v>
      </c>
      <c r="BY60" s="25">
        <f>153+5/8+1/32</f>
        <v>153.65625</v>
      </c>
      <c r="BZ60" s="27">
        <f t="shared" si="45"/>
        <v>3.34375</v>
      </c>
      <c r="CA60" s="27">
        <f t="shared" si="46"/>
        <v>0.8620067027</v>
      </c>
      <c r="CB60" s="4">
        <f t="shared" si="47"/>
        <v>0.007232812311</v>
      </c>
      <c r="CC60" s="25"/>
      <c r="CD60" s="25"/>
    </row>
    <row r="61">
      <c r="A61" s="2">
        <v>38.0</v>
      </c>
      <c r="B61" s="4">
        <f t="shared" si="1"/>
        <v>3.8</v>
      </c>
      <c r="C61" s="4">
        <f t="shared" si="2"/>
        <v>-0.5588</v>
      </c>
      <c r="D61" s="4">
        <f>150+5/16</f>
        <v>150.3125</v>
      </c>
      <c r="E61" s="4">
        <f>153+11/16+1/32</f>
        <v>153.71875</v>
      </c>
      <c r="F61" s="4">
        <f t="shared" si="5"/>
        <v>3.40625</v>
      </c>
      <c r="G61" s="13">
        <f t="shared" si="6"/>
        <v>0.9052893859</v>
      </c>
      <c r="H61" s="4">
        <f t="shared" si="7"/>
        <v>0.007298820405</v>
      </c>
      <c r="J61" s="2">
        <v>23.0</v>
      </c>
      <c r="K61" s="4">
        <f t="shared" si="8"/>
        <v>2.3</v>
      </c>
      <c r="L61" s="4">
        <f t="shared" si="9"/>
        <v>0.2032</v>
      </c>
      <c r="M61" s="4">
        <f>152+1/8</f>
        <v>152.125</v>
      </c>
      <c r="N61" s="4">
        <f>151+7/8</f>
        <v>151.875</v>
      </c>
      <c r="O61" s="4">
        <f t="shared" si="10"/>
        <v>-0.25</v>
      </c>
      <c r="P61" s="13">
        <f t="shared" si="11"/>
        <v>-0.2452557358</v>
      </c>
      <c r="Q61" s="4">
        <f t="shared" si="53"/>
        <v>-0.008666087415</v>
      </c>
      <c r="S61" s="2">
        <v>23.0</v>
      </c>
      <c r="T61" s="4">
        <f t="shared" si="12"/>
        <v>2.3</v>
      </c>
      <c r="U61" s="4">
        <f t="shared" si="13"/>
        <v>0.2032</v>
      </c>
      <c r="V61" s="4">
        <f>152+1/8</f>
        <v>152.125</v>
      </c>
      <c r="W61" s="4">
        <f>151+7/8-1/32</f>
        <v>151.84375</v>
      </c>
      <c r="X61" s="4">
        <f t="shared" si="15"/>
        <v>-0.28125</v>
      </c>
      <c r="Y61" s="13">
        <f t="shared" si="80"/>
        <v>-0.2601329909</v>
      </c>
      <c r="Z61" s="4">
        <f t="shared" si="17"/>
        <v>-0.009301589251</v>
      </c>
      <c r="AB61" s="2">
        <v>23.0</v>
      </c>
      <c r="AC61" s="4">
        <f t="shared" si="18"/>
        <v>2.3</v>
      </c>
      <c r="AD61" s="4">
        <f t="shared" si="19"/>
        <v>0.3556</v>
      </c>
      <c r="AE61" s="4">
        <f>151-1/16</f>
        <v>150.9375</v>
      </c>
      <c r="AF61" s="2">
        <v>153.0</v>
      </c>
      <c r="AG61" s="4">
        <f t="shared" si="20"/>
        <v>2.0625</v>
      </c>
      <c r="AH61" s="13">
        <f t="shared" si="21"/>
        <v>0.6770032004</v>
      </c>
      <c r="AI61" s="4">
        <f t="shared" si="22"/>
        <v>0.01152337234</v>
      </c>
      <c r="AJ61" s="13"/>
      <c r="AK61" s="2">
        <v>23.0</v>
      </c>
      <c r="AL61" s="4">
        <f t="shared" si="23"/>
        <v>2.3</v>
      </c>
      <c r="AM61" s="4">
        <f t="shared" si="24"/>
        <v>0.3556</v>
      </c>
      <c r="AN61" s="4">
        <f>150+11/16</f>
        <v>150.6875</v>
      </c>
      <c r="AO61" s="2">
        <v>153.25</v>
      </c>
      <c r="AP61" s="4">
        <f t="shared" si="25"/>
        <v>2.5625</v>
      </c>
      <c r="AQ61" s="13">
        <f t="shared" si="26"/>
        <v>0.7546154282</v>
      </c>
      <c r="AR61" s="4">
        <f t="shared" si="27"/>
        <v>0.009758062326</v>
      </c>
      <c r="AS61" s="13"/>
      <c r="AT61" s="2">
        <v>23.0</v>
      </c>
      <c r="AU61" s="4">
        <f t="shared" si="28"/>
        <v>2.3</v>
      </c>
      <c r="AV61" s="4">
        <f t="shared" si="29"/>
        <v>0.3556</v>
      </c>
      <c r="AW61" s="4">
        <f>150+9/16</f>
        <v>150.5625</v>
      </c>
      <c r="AX61" s="4">
        <f>153+3/8+1/32</f>
        <v>153.40625</v>
      </c>
      <c r="AY61" s="4">
        <f t="shared" si="30"/>
        <v>2.84375</v>
      </c>
      <c r="AZ61" s="13">
        <f t="shared" si="31"/>
        <v>0.7949493345</v>
      </c>
      <c r="BA61" s="4">
        <f t="shared" si="32"/>
        <v>0.00858996288</v>
      </c>
      <c r="BB61" s="13"/>
      <c r="BC61" s="2">
        <v>23.0</v>
      </c>
      <c r="BD61" s="4">
        <f t="shared" si="33"/>
        <v>2.3</v>
      </c>
      <c r="BE61" s="4">
        <f t="shared" si="34"/>
        <v>0.3556</v>
      </c>
      <c r="BF61" s="2">
        <v>150.5</v>
      </c>
      <c r="BG61" s="4">
        <f>153+7/16</f>
        <v>153.4375</v>
      </c>
      <c r="BH61" s="4">
        <f t="shared" si="35"/>
        <v>2.9375</v>
      </c>
      <c r="BI61" s="13">
        <f t="shared" si="36"/>
        <v>0.8079466429</v>
      </c>
      <c r="BJ61" s="4">
        <f t="shared" si="37"/>
        <v>0.008177023346</v>
      </c>
      <c r="BK61" s="13"/>
      <c r="BL61" s="19">
        <v>23.0</v>
      </c>
      <c r="BM61" s="27">
        <f t="shared" si="38"/>
        <v>2.3</v>
      </c>
      <c r="BN61" s="27">
        <f t="shared" si="39"/>
        <v>0.3556</v>
      </c>
      <c r="BO61" s="25">
        <f>150.375</f>
        <v>150.375</v>
      </c>
      <c r="BP61" s="25">
        <f t="shared" ref="BP61:BP62" si="81">153+9/16</f>
        <v>153.5625</v>
      </c>
      <c r="BQ61" s="27">
        <f t="shared" si="40"/>
        <v>3.1875</v>
      </c>
      <c r="BR61" s="27">
        <f t="shared" si="41"/>
        <v>0.8416254115</v>
      </c>
      <c r="BS61" s="4">
        <f t="shared" si="42"/>
        <v>0.007024169664</v>
      </c>
      <c r="BT61" s="25"/>
      <c r="BU61" s="19">
        <v>23.0</v>
      </c>
      <c r="BV61" s="27">
        <f t="shared" si="43"/>
        <v>2.3</v>
      </c>
      <c r="BW61" s="27">
        <f t="shared" si="44"/>
        <v>0.3556</v>
      </c>
      <c r="BX61" s="25">
        <f>150.375</f>
        <v>150.375</v>
      </c>
      <c r="BY61" s="46">
        <v>153.625</v>
      </c>
      <c r="BZ61" s="27">
        <f t="shared" si="45"/>
        <v>3.25</v>
      </c>
      <c r="CA61" s="27">
        <f t="shared" si="46"/>
        <v>0.8498365856</v>
      </c>
      <c r="CB61" s="4">
        <f t="shared" si="47"/>
        <v>0.006724967846</v>
      </c>
      <c r="CC61" s="25"/>
      <c r="CD61" s="25"/>
    </row>
    <row r="62">
      <c r="A62" s="2">
        <v>39.0</v>
      </c>
      <c r="B62" s="4">
        <f t="shared" si="1"/>
        <v>3.9</v>
      </c>
      <c r="C62" s="4">
        <f t="shared" si="2"/>
        <v>-0.6096</v>
      </c>
      <c r="D62" s="4">
        <f>150+1/8-1/32</f>
        <v>150.09375</v>
      </c>
      <c r="E62" s="4">
        <f>153+7/8</f>
        <v>153.875</v>
      </c>
      <c r="F62" s="4">
        <f t="shared" si="5"/>
        <v>3.78125</v>
      </c>
      <c r="G62" s="13">
        <f t="shared" si="6"/>
        <v>0.9538209665</v>
      </c>
      <c r="H62" s="4">
        <f t="shared" si="7"/>
        <v>0.004106641973</v>
      </c>
      <c r="J62" s="2">
        <v>24.0</v>
      </c>
      <c r="K62" s="4">
        <f t="shared" si="8"/>
        <v>2.4</v>
      </c>
      <c r="L62" s="4">
        <f t="shared" si="9"/>
        <v>0.1524</v>
      </c>
      <c r="M62" s="4">
        <f>152+1/8+1/32</f>
        <v>152.15625</v>
      </c>
      <c r="N62" s="4">
        <f>151+13/16</f>
        <v>151.8125</v>
      </c>
      <c r="O62" s="4">
        <f t="shared" si="10"/>
        <v>-0.34375</v>
      </c>
      <c r="P62" s="13">
        <f t="shared" si="11"/>
        <v>-0.2875878421</v>
      </c>
      <c r="Q62" s="4">
        <f t="shared" si="53"/>
        <v>-0.007505241914</v>
      </c>
      <c r="S62" s="2">
        <v>24.0</v>
      </c>
      <c r="T62" s="4">
        <f t="shared" si="12"/>
        <v>2.4</v>
      </c>
      <c r="U62" s="4">
        <f t="shared" si="13"/>
        <v>0.1524</v>
      </c>
      <c r="V62" s="4">
        <f t="shared" ref="V62:V69" si="82">152+3/16</f>
        <v>152.1875</v>
      </c>
      <c r="W62" s="2">
        <v>151.75</v>
      </c>
      <c r="X62" s="4">
        <f t="shared" si="15"/>
        <v>-0.4375</v>
      </c>
      <c r="Y62" s="13">
        <f t="shared" si="80"/>
        <v>-0.3244428423</v>
      </c>
      <c r="Z62" s="4">
        <f t="shared" si="17"/>
        <v>-0.008709409764</v>
      </c>
      <c r="AB62" s="2">
        <v>24.0</v>
      </c>
      <c r="AC62" s="4">
        <f t="shared" si="18"/>
        <v>2.4</v>
      </c>
      <c r="AD62" s="4">
        <f t="shared" si="19"/>
        <v>0.3048</v>
      </c>
      <c r="AE62" s="4">
        <f>151+1/8</f>
        <v>151.125</v>
      </c>
      <c r="AF62" s="4">
        <f>152+7/8</f>
        <v>152.875</v>
      </c>
      <c r="AG62" s="4">
        <f t="shared" si="20"/>
        <v>1.75</v>
      </c>
      <c r="AH62" s="13">
        <f t="shared" si="21"/>
        <v>0.6236095645</v>
      </c>
      <c r="AI62" s="4">
        <f t="shared" si="22"/>
        <v>0.01046625552</v>
      </c>
      <c r="AJ62" s="13"/>
      <c r="AK62" s="2">
        <v>24.0</v>
      </c>
      <c r="AL62" s="4">
        <f t="shared" si="23"/>
        <v>2.4</v>
      </c>
      <c r="AM62" s="4">
        <f t="shared" si="24"/>
        <v>0.3048</v>
      </c>
      <c r="AN62" s="4">
        <f>150+13/16</f>
        <v>150.8125</v>
      </c>
      <c r="AO62" s="4">
        <f>153+1/8</f>
        <v>153.125</v>
      </c>
      <c r="AP62" s="4">
        <f t="shared" si="25"/>
        <v>2.3125</v>
      </c>
      <c r="AQ62" s="13">
        <f t="shared" si="26"/>
        <v>0.7168604389</v>
      </c>
      <c r="AR62" s="4">
        <f t="shared" si="27"/>
        <v>0.009050553815</v>
      </c>
      <c r="AS62" s="13"/>
      <c r="AT62" s="2">
        <v>24.0</v>
      </c>
      <c r="AU62" s="4">
        <f t="shared" si="28"/>
        <v>2.4</v>
      </c>
      <c r="AV62" s="4">
        <f t="shared" si="29"/>
        <v>0.3048</v>
      </c>
      <c r="AW62" s="4">
        <f>150+5/8+1/32</f>
        <v>150.65625</v>
      </c>
      <c r="AX62" s="4">
        <f>153+5/16</f>
        <v>153.3125</v>
      </c>
      <c r="AY62" s="4">
        <f t="shared" si="30"/>
        <v>2.65625</v>
      </c>
      <c r="AZ62" s="13">
        <f t="shared" si="31"/>
        <v>0.7682953714</v>
      </c>
      <c r="BA62" s="4">
        <f t="shared" si="32"/>
        <v>0.007937850459</v>
      </c>
      <c r="BB62" s="13"/>
      <c r="BC62" s="2">
        <v>24.0</v>
      </c>
      <c r="BD62" s="4">
        <f t="shared" si="33"/>
        <v>2.4</v>
      </c>
      <c r="BE62" s="4">
        <f t="shared" si="34"/>
        <v>0.3048</v>
      </c>
      <c r="BF62" s="4">
        <f>150+9/16+1/32</f>
        <v>150.59375</v>
      </c>
      <c r="BG62" s="4">
        <f>153+3/8</f>
        <v>153.375</v>
      </c>
      <c r="BH62" s="4">
        <f t="shared" si="35"/>
        <v>2.78125</v>
      </c>
      <c r="BI62" s="13">
        <f t="shared" si="36"/>
        <v>0.7861650943</v>
      </c>
      <c r="BJ62" s="4">
        <f t="shared" si="37"/>
        <v>0.007496047734</v>
      </c>
      <c r="BK62" s="13"/>
      <c r="BL62" s="19">
        <v>24.0</v>
      </c>
      <c r="BM62" s="27">
        <f t="shared" si="38"/>
        <v>2.4</v>
      </c>
      <c r="BN62" s="27">
        <f t="shared" si="39"/>
        <v>0.3048</v>
      </c>
      <c r="BO62" s="25">
        <f>150+7/16</f>
        <v>150.4375</v>
      </c>
      <c r="BP62" s="25">
        <f t="shared" si="81"/>
        <v>153.5625</v>
      </c>
      <c r="BQ62" s="27">
        <f t="shared" si="40"/>
        <v>3.125</v>
      </c>
      <c r="BR62" s="27">
        <f t="shared" si="41"/>
        <v>0.8333333333</v>
      </c>
      <c r="BS62" s="4">
        <f t="shared" si="42"/>
        <v>0.006193091411</v>
      </c>
      <c r="BT62" s="25"/>
      <c r="BU62" s="19">
        <v>24.0</v>
      </c>
      <c r="BV62" s="27">
        <f t="shared" si="43"/>
        <v>2.4</v>
      </c>
      <c r="BW62" s="27">
        <f t="shared" si="44"/>
        <v>0.3048</v>
      </c>
      <c r="BX62" s="46">
        <v>150.375</v>
      </c>
      <c r="BY62" s="46">
        <v>153.625</v>
      </c>
      <c r="BZ62" s="27">
        <f t="shared" si="45"/>
        <v>3.25</v>
      </c>
      <c r="CA62" s="27">
        <f t="shared" si="46"/>
        <v>0.8498365856</v>
      </c>
      <c r="CB62" s="4">
        <f t="shared" si="47"/>
        <v>0.005690357408</v>
      </c>
      <c r="CC62" s="25"/>
      <c r="CD62" s="25"/>
    </row>
    <row r="63">
      <c r="A63" s="2">
        <v>40.0</v>
      </c>
      <c r="B63" s="4">
        <f t="shared" si="1"/>
        <v>4</v>
      </c>
      <c r="C63" s="4">
        <f t="shared" si="2"/>
        <v>-0.6604</v>
      </c>
      <c r="D63" s="4">
        <f t="shared" ref="D63:D73" si="83">150+1/16</f>
        <v>150.0625</v>
      </c>
      <c r="E63" s="4">
        <f t="shared" ref="E63:E73" si="84">154-1/16</f>
        <v>153.9375</v>
      </c>
      <c r="F63" s="4">
        <f t="shared" si="5"/>
        <v>3.875</v>
      </c>
      <c r="G63" s="13">
        <f t="shared" si="6"/>
        <v>0.9655727974</v>
      </c>
      <c r="H63" s="4">
        <f t="shared" si="7"/>
        <v>0.003368790997</v>
      </c>
      <c r="J63" s="2">
        <v>25.0</v>
      </c>
      <c r="K63" s="4">
        <f t="shared" si="8"/>
        <v>2.5</v>
      </c>
      <c r="L63" s="4">
        <f t="shared" si="9"/>
        <v>0.1016</v>
      </c>
      <c r="M63" s="4">
        <f t="shared" ref="M63:M67" si="85">152+3/16</f>
        <v>152.1875</v>
      </c>
      <c r="N63" s="4">
        <f t="shared" ref="N63:N67" si="86">151+3/4+1/32</f>
        <v>151.78125</v>
      </c>
      <c r="O63" s="4">
        <f t="shared" si="10"/>
        <v>-0.40625</v>
      </c>
      <c r="P63" s="13">
        <f t="shared" si="11"/>
        <v>-0.3126409457</v>
      </c>
      <c r="Q63" s="4">
        <f t="shared" si="53"/>
        <v>-0.0049906873</v>
      </c>
      <c r="S63" s="2">
        <v>25.0</v>
      </c>
      <c r="T63" s="4">
        <f t="shared" si="12"/>
        <v>2.5</v>
      </c>
      <c r="U63" s="4">
        <f t="shared" si="13"/>
        <v>0.1016</v>
      </c>
      <c r="V63" s="4">
        <f t="shared" si="82"/>
        <v>152.1875</v>
      </c>
      <c r="W63" s="2">
        <v>151.75</v>
      </c>
      <c r="X63" s="4">
        <f t="shared" si="15"/>
        <v>-0.4375</v>
      </c>
      <c r="Y63" s="13">
        <f t="shared" si="80"/>
        <v>-0.3244428423</v>
      </c>
      <c r="Z63" s="4">
        <f t="shared" si="17"/>
        <v>-0.005225645858</v>
      </c>
      <c r="AB63" s="2">
        <v>25.0</v>
      </c>
      <c r="AC63" s="4">
        <f t="shared" si="18"/>
        <v>2.5</v>
      </c>
      <c r="AD63" s="4">
        <f t="shared" si="19"/>
        <v>0.254</v>
      </c>
      <c r="AE63" s="2">
        <v>151.25</v>
      </c>
      <c r="AF63" s="4">
        <f>152+11/16</f>
        <v>152.6875</v>
      </c>
      <c r="AG63" s="4">
        <f t="shared" si="20"/>
        <v>1.4375</v>
      </c>
      <c r="AH63" s="13">
        <f t="shared" si="21"/>
        <v>0.5651941653</v>
      </c>
      <c r="AI63" s="4">
        <f t="shared" si="22"/>
        <v>0.00896567195</v>
      </c>
      <c r="AJ63" s="13"/>
      <c r="AK63" s="2">
        <v>25.0</v>
      </c>
      <c r="AL63" s="4">
        <f t="shared" si="23"/>
        <v>2.5</v>
      </c>
      <c r="AM63" s="4">
        <f t="shared" si="24"/>
        <v>0.254</v>
      </c>
      <c r="AN63" s="4">
        <f>151-1/16</f>
        <v>150.9375</v>
      </c>
      <c r="AO63" s="4">
        <f>153+1/32</f>
        <v>153.03125</v>
      </c>
      <c r="AP63" s="4">
        <f t="shared" si="25"/>
        <v>2.09375</v>
      </c>
      <c r="AQ63" s="13">
        <f t="shared" si="26"/>
        <v>0.682112731</v>
      </c>
      <c r="AR63" s="4">
        <f t="shared" si="27"/>
        <v>0.007910776262</v>
      </c>
      <c r="AS63" s="13"/>
      <c r="AT63" s="2">
        <v>25.0</v>
      </c>
      <c r="AU63" s="4">
        <f t="shared" si="28"/>
        <v>2.5</v>
      </c>
      <c r="AV63" s="4">
        <f t="shared" si="29"/>
        <v>0.254</v>
      </c>
      <c r="AW63" s="2">
        <v>150.75</v>
      </c>
      <c r="AX63" s="2">
        <v>153.25</v>
      </c>
      <c r="AY63" s="4">
        <f t="shared" si="30"/>
        <v>2.5</v>
      </c>
      <c r="AZ63" s="13">
        <f t="shared" si="31"/>
        <v>0.7453559925</v>
      </c>
      <c r="BA63" s="4">
        <f t="shared" si="32"/>
        <v>0.006924477667</v>
      </c>
      <c r="BB63" s="13"/>
      <c r="BC63" s="2">
        <v>25.0</v>
      </c>
      <c r="BD63" s="4">
        <f t="shared" si="33"/>
        <v>2.5</v>
      </c>
      <c r="BE63" s="4">
        <f t="shared" si="34"/>
        <v>0.254</v>
      </c>
      <c r="BF63" s="4">
        <f>150+5/8</f>
        <v>150.625</v>
      </c>
      <c r="BG63" s="4">
        <f>153+3/8-1/32</f>
        <v>153.34375</v>
      </c>
      <c r="BH63" s="4">
        <f t="shared" si="35"/>
        <v>2.71875</v>
      </c>
      <c r="BI63" s="13">
        <f t="shared" si="36"/>
        <v>0.7772815878</v>
      </c>
      <c r="BJ63" s="4">
        <f t="shared" si="37"/>
        <v>0.006315741019</v>
      </c>
      <c r="BK63" s="13"/>
      <c r="BL63" s="19">
        <v>25.0</v>
      </c>
      <c r="BM63" s="27">
        <f t="shared" si="38"/>
        <v>2.5</v>
      </c>
      <c r="BN63" s="27">
        <f t="shared" si="39"/>
        <v>0.254</v>
      </c>
      <c r="BO63" s="25">
        <f>150.5-1/32</f>
        <v>150.46875</v>
      </c>
      <c r="BP63" s="46">
        <v>153.5</v>
      </c>
      <c r="BQ63" s="27">
        <f t="shared" si="40"/>
        <v>3.03125</v>
      </c>
      <c r="BR63" s="27">
        <f t="shared" si="41"/>
        <v>0.8207381501</v>
      </c>
      <c r="BS63" s="4">
        <f t="shared" si="42"/>
        <v>0.005367626716</v>
      </c>
      <c r="BT63" s="25"/>
      <c r="BU63" s="19">
        <v>25.0</v>
      </c>
      <c r="BV63" s="27">
        <f t="shared" si="43"/>
        <v>2.5</v>
      </c>
      <c r="BW63" s="27">
        <f t="shared" si="44"/>
        <v>0.254</v>
      </c>
      <c r="BX63" s="25">
        <f t="shared" ref="BX63:BX64" si="87">150+7/16</f>
        <v>150.4375</v>
      </c>
      <c r="BY63" s="25">
        <f>153+9/16</f>
        <v>153.5625</v>
      </c>
      <c r="BZ63" s="27">
        <f t="shared" si="45"/>
        <v>3.125</v>
      </c>
      <c r="CA63" s="27">
        <f t="shared" si="46"/>
        <v>0.8333333333</v>
      </c>
      <c r="CB63" s="4">
        <f t="shared" si="47"/>
        <v>0.005067074791</v>
      </c>
      <c r="CC63" s="25"/>
      <c r="CD63" s="25"/>
    </row>
    <row r="64">
      <c r="A64" s="2">
        <v>41.0</v>
      </c>
      <c r="B64" s="4">
        <f t="shared" si="1"/>
        <v>4.1</v>
      </c>
      <c r="C64" s="4">
        <f t="shared" si="2"/>
        <v>-0.7112</v>
      </c>
      <c r="D64" s="4">
        <f t="shared" si="83"/>
        <v>150.0625</v>
      </c>
      <c r="E64" s="4">
        <f t="shared" si="84"/>
        <v>153.9375</v>
      </c>
      <c r="F64" s="4">
        <f t="shared" si="5"/>
        <v>3.875</v>
      </c>
      <c r="G64" s="13">
        <f t="shared" si="6"/>
        <v>0.9655727974</v>
      </c>
      <c r="H64" s="4">
        <f t="shared" si="7"/>
        <v>0.003638294277</v>
      </c>
      <c r="J64" s="2">
        <v>26.0</v>
      </c>
      <c r="K64" s="4">
        <f t="shared" si="8"/>
        <v>2.6</v>
      </c>
      <c r="L64" s="4">
        <f t="shared" si="9"/>
        <v>0.0508</v>
      </c>
      <c r="M64" s="4">
        <f t="shared" si="85"/>
        <v>152.1875</v>
      </c>
      <c r="N64" s="4">
        <f t="shared" si="86"/>
        <v>151.78125</v>
      </c>
      <c r="O64" s="4">
        <f t="shared" si="10"/>
        <v>-0.40625</v>
      </c>
      <c r="P64" s="13">
        <f t="shared" si="11"/>
        <v>-0.3126409457</v>
      </c>
      <c r="Q64" s="4">
        <f t="shared" si="53"/>
        <v>-0.001663562433</v>
      </c>
      <c r="S64" s="2">
        <v>26.0</v>
      </c>
      <c r="T64" s="4">
        <f t="shared" si="12"/>
        <v>2.6</v>
      </c>
      <c r="U64" s="4">
        <f t="shared" si="13"/>
        <v>0.0508</v>
      </c>
      <c r="V64" s="4">
        <f t="shared" si="82"/>
        <v>152.1875</v>
      </c>
      <c r="W64" s="2">
        <v>151.75</v>
      </c>
      <c r="X64" s="4">
        <f t="shared" si="15"/>
        <v>-0.4375</v>
      </c>
      <c r="Y64" s="13">
        <f t="shared" si="80"/>
        <v>-0.3244428423</v>
      </c>
      <c r="Z64" s="4">
        <f t="shared" si="17"/>
        <v>-0.001741881953</v>
      </c>
      <c r="AB64" s="2">
        <v>26.0</v>
      </c>
      <c r="AC64" s="4">
        <f t="shared" si="18"/>
        <v>2.6</v>
      </c>
      <c r="AD64" s="4">
        <f t="shared" si="19"/>
        <v>0.2032</v>
      </c>
      <c r="AE64" s="4">
        <f>151+3/8+1/32</f>
        <v>151.40625</v>
      </c>
      <c r="AF64" s="4">
        <f>152+9/16</f>
        <v>152.5625</v>
      </c>
      <c r="AG64" s="4">
        <f t="shared" si="20"/>
        <v>1.15625</v>
      </c>
      <c r="AH64" s="13">
        <f t="shared" si="21"/>
        <v>0.5068968775</v>
      </c>
      <c r="AI64" s="4">
        <f t="shared" si="22"/>
        <v>0.007092554967</v>
      </c>
      <c r="AJ64" s="13"/>
      <c r="AK64" s="2">
        <v>26.0</v>
      </c>
      <c r="AL64" s="4">
        <f t="shared" si="23"/>
        <v>2.6</v>
      </c>
      <c r="AM64" s="4">
        <f t="shared" si="24"/>
        <v>0.2032</v>
      </c>
      <c r="AN64" s="4">
        <f>151+1/32</f>
        <v>151.03125</v>
      </c>
      <c r="AO64" s="4">
        <f>153-1/16</f>
        <v>152.9375</v>
      </c>
      <c r="AP64" s="4">
        <f t="shared" si="25"/>
        <v>1.90625</v>
      </c>
      <c r="AQ64" s="13">
        <f t="shared" si="26"/>
        <v>0.6508541397</v>
      </c>
      <c r="AR64" s="4">
        <f t="shared" si="27"/>
        <v>0.00644816156</v>
      </c>
      <c r="AS64" s="13"/>
      <c r="AT64" s="2">
        <v>26.0</v>
      </c>
      <c r="AU64" s="4">
        <f t="shared" si="28"/>
        <v>2.6</v>
      </c>
      <c r="AV64" s="4">
        <f t="shared" si="29"/>
        <v>0.2032</v>
      </c>
      <c r="AW64" s="4">
        <f>150.75+1/32</f>
        <v>150.78125</v>
      </c>
      <c r="AX64" s="4">
        <f>153+3/16</f>
        <v>153.1875</v>
      </c>
      <c r="AY64" s="4">
        <f t="shared" si="30"/>
        <v>2.40625</v>
      </c>
      <c r="AZ64" s="13">
        <f t="shared" si="31"/>
        <v>0.7312470323</v>
      </c>
      <c r="BA64" s="4">
        <f t="shared" si="32"/>
        <v>0.005576513101</v>
      </c>
      <c r="BB64" s="13"/>
      <c r="BC64" s="2">
        <v>26.0</v>
      </c>
      <c r="BD64" s="4">
        <f t="shared" si="33"/>
        <v>2.6</v>
      </c>
      <c r="BE64" s="4">
        <f t="shared" si="34"/>
        <v>0.2032</v>
      </c>
      <c r="BF64" s="4">
        <f t="shared" ref="BF64:BF65" si="88">150+11/16</f>
        <v>150.6875</v>
      </c>
      <c r="BG64" s="4">
        <f>153+5/16</f>
        <v>153.3125</v>
      </c>
      <c r="BH64" s="4">
        <f t="shared" si="35"/>
        <v>2.625</v>
      </c>
      <c r="BI64" s="13">
        <f t="shared" si="36"/>
        <v>0.7637626158</v>
      </c>
      <c r="BJ64" s="4">
        <f t="shared" si="37"/>
        <v>0.005119792546</v>
      </c>
      <c r="BK64" s="13"/>
      <c r="BL64" s="19">
        <v>26.0</v>
      </c>
      <c r="BM64" s="27">
        <f t="shared" si="38"/>
        <v>2.6</v>
      </c>
      <c r="BN64" s="27">
        <f t="shared" si="39"/>
        <v>0.2032</v>
      </c>
      <c r="BO64" s="46">
        <v>150.5</v>
      </c>
      <c r="BP64" s="46">
        <v>153.5</v>
      </c>
      <c r="BQ64" s="27">
        <f t="shared" si="40"/>
        <v>3</v>
      </c>
      <c r="BR64" s="27">
        <f t="shared" si="41"/>
        <v>0.8164965809</v>
      </c>
      <c r="BS64" s="4">
        <f t="shared" si="42"/>
        <v>0.004251516536</v>
      </c>
      <c r="BT64" s="25"/>
      <c r="BU64" s="19">
        <v>26.0</v>
      </c>
      <c r="BV64" s="27">
        <f t="shared" si="43"/>
        <v>2.6</v>
      </c>
      <c r="BW64" s="27">
        <f t="shared" si="44"/>
        <v>0.2032</v>
      </c>
      <c r="BX64" s="25">
        <f t="shared" si="87"/>
        <v>150.4375</v>
      </c>
      <c r="BY64" s="25">
        <f>153.5+1/32</f>
        <v>153.53125</v>
      </c>
      <c r="BZ64" s="27">
        <f t="shared" si="45"/>
        <v>3.09375</v>
      </c>
      <c r="CA64" s="27">
        <f t="shared" si="46"/>
        <v>0.8291561976</v>
      </c>
      <c r="CB64" s="4">
        <f t="shared" si="47"/>
        <v>0.004019582268</v>
      </c>
      <c r="CC64" s="25"/>
      <c r="CD64" s="25"/>
    </row>
    <row r="65">
      <c r="A65" s="2">
        <v>42.0</v>
      </c>
      <c r="B65" s="4">
        <f t="shared" si="1"/>
        <v>4.2</v>
      </c>
      <c r="C65" s="4">
        <f t="shared" si="2"/>
        <v>-0.762</v>
      </c>
      <c r="D65" s="4">
        <f t="shared" si="83"/>
        <v>150.0625</v>
      </c>
      <c r="E65" s="4">
        <f t="shared" si="84"/>
        <v>153.9375</v>
      </c>
      <c r="F65" s="4">
        <f t="shared" si="5"/>
        <v>3.875</v>
      </c>
      <c r="G65" s="13">
        <f t="shared" si="6"/>
        <v>0.9655727974</v>
      </c>
      <c r="H65" s="4">
        <f t="shared" si="7"/>
        <v>0.003907797556</v>
      </c>
      <c r="J65" s="2">
        <v>27.0</v>
      </c>
      <c r="K65" s="4">
        <f t="shared" si="8"/>
        <v>2.7</v>
      </c>
      <c r="L65" s="4">
        <f t="shared" si="9"/>
        <v>0</v>
      </c>
      <c r="M65" s="4">
        <f t="shared" si="85"/>
        <v>152.1875</v>
      </c>
      <c r="N65" s="4">
        <f t="shared" si="86"/>
        <v>151.78125</v>
      </c>
      <c r="O65" s="4">
        <f t="shared" si="10"/>
        <v>-0.40625</v>
      </c>
      <c r="P65" s="13">
        <f t="shared" si="11"/>
        <v>-0.3126409457</v>
      </c>
      <c r="Q65" s="4">
        <f t="shared" si="53"/>
        <v>0</v>
      </c>
      <c r="S65" s="2">
        <v>27.0</v>
      </c>
      <c r="T65" s="4">
        <f t="shared" si="12"/>
        <v>2.7</v>
      </c>
      <c r="U65" s="4">
        <f t="shared" si="13"/>
        <v>0</v>
      </c>
      <c r="V65" s="4">
        <f t="shared" si="82"/>
        <v>152.1875</v>
      </c>
      <c r="W65" s="2">
        <v>151.75</v>
      </c>
      <c r="X65" s="4">
        <f t="shared" si="15"/>
        <v>-0.4375</v>
      </c>
      <c r="Y65" s="13">
        <f t="shared" si="80"/>
        <v>-0.3244428423</v>
      </c>
      <c r="Z65" s="4">
        <f t="shared" si="17"/>
        <v>0</v>
      </c>
      <c r="AB65" s="2">
        <v>27.0</v>
      </c>
      <c r="AC65" s="4">
        <f t="shared" si="18"/>
        <v>2.7</v>
      </c>
      <c r="AD65" s="4">
        <f t="shared" si="19"/>
        <v>0.1524</v>
      </c>
      <c r="AE65" s="2">
        <v>151.5</v>
      </c>
      <c r="AF65" s="2">
        <v>152.5</v>
      </c>
      <c r="AG65" s="4">
        <f t="shared" si="20"/>
        <v>1</v>
      </c>
      <c r="AH65" s="13">
        <f t="shared" si="21"/>
        <v>0.4714045208</v>
      </c>
      <c r="AI65" s="4">
        <f t="shared" si="22"/>
        <v>0.005050501374</v>
      </c>
      <c r="AJ65" s="13"/>
      <c r="AK65" s="2">
        <v>27.0</v>
      </c>
      <c r="AL65" s="4">
        <f t="shared" si="23"/>
        <v>2.7</v>
      </c>
      <c r="AM65" s="4">
        <f t="shared" si="24"/>
        <v>0.1524</v>
      </c>
      <c r="AN65" s="4">
        <f>151+1/16+1/32</f>
        <v>151.09375</v>
      </c>
      <c r="AO65" s="4">
        <f>152+7/8</f>
        <v>152.875</v>
      </c>
      <c r="AP65" s="4">
        <f t="shared" si="25"/>
        <v>1.78125</v>
      </c>
      <c r="AQ65" s="13">
        <f t="shared" si="26"/>
        <v>0.6291528696</v>
      </c>
      <c r="AR65" s="4">
        <f t="shared" si="27"/>
        <v>0.004728990162</v>
      </c>
      <c r="AS65" s="13"/>
      <c r="AT65" s="2">
        <v>27.0</v>
      </c>
      <c r="AU65" s="4">
        <f t="shared" si="28"/>
        <v>2.7</v>
      </c>
      <c r="AV65" s="4">
        <f t="shared" si="29"/>
        <v>0.1524</v>
      </c>
      <c r="AW65" s="4">
        <f>150+13/16</f>
        <v>150.8125</v>
      </c>
      <c r="AX65" s="4">
        <f>153.125</f>
        <v>153.125</v>
      </c>
      <c r="AY65" s="4">
        <f t="shared" si="30"/>
        <v>2.3125</v>
      </c>
      <c r="AZ65" s="13">
        <f t="shared" si="31"/>
        <v>0.7168604389</v>
      </c>
      <c r="BA65" s="4">
        <f t="shared" si="32"/>
        <v>0.004113888098</v>
      </c>
      <c r="BB65" s="13"/>
      <c r="BC65" s="2">
        <v>27.0</v>
      </c>
      <c r="BD65" s="4">
        <f t="shared" si="33"/>
        <v>2.7</v>
      </c>
      <c r="BE65" s="4">
        <f t="shared" si="34"/>
        <v>0.1524</v>
      </c>
      <c r="BF65" s="4">
        <f t="shared" si="88"/>
        <v>150.6875</v>
      </c>
      <c r="BG65" s="4">
        <f>153.25+1/32</f>
        <v>153.28125</v>
      </c>
      <c r="BH65" s="4">
        <f t="shared" si="35"/>
        <v>2.59375</v>
      </c>
      <c r="BI65" s="13">
        <f t="shared" si="36"/>
        <v>0.7592027983</v>
      </c>
      <c r="BJ65" s="4">
        <f t="shared" si="37"/>
        <v>0.003705327006</v>
      </c>
      <c r="BK65" s="13"/>
      <c r="BL65" s="19">
        <v>27.0</v>
      </c>
      <c r="BM65" s="27">
        <f t="shared" si="38"/>
        <v>2.7</v>
      </c>
      <c r="BN65" s="27">
        <f t="shared" si="39"/>
        <v>0.1524</v>
      </c>
      <c r="BO65" s="25">
        <f t="shared" ref="BO65:BO67" si="89">150+9/16</f>
        <v>150.5625</v>
      </c>
      <c r="BP65" s="25">
        <f t="shared" ref="BP65:BP66" si="90">153+7/16</f>
        <v>153.4375</v>
      </c>
      <c r="BQ65" s="27">
        <f t="shared" si="40"/>
        <v>2.875</v>
      </c>
      <c r="BR65" s="27">
        <f t="shared" si="41"/>
        <v>0.7993052539</v>
      </c>
      <c r="BS65" s="4">
        <f t="shared" si="42"/>
        <v>0.003251366877</v>
      </c>
      <c r="BT65" s="25"/>
      <c r="BU65" s="19">
        <v>27.0</v>
      </c>
      <c r="BV65" s="27">
        <f t="shared" si="43"/>
        <v>2.7</v>
      </c>
      <c r="BW65" s="27">
        <f t="shared" si="44"/>
        <v>0.1524</v>
      </c>
      <c r="BX65" s="25">
        <f t="shared" ref="BX65:BX66" si="91">150.5-1/32</f>
        <v>150.46875</v>
      </c>
      <c r="BY65" s="46">
        <v>153.5</v>
      </c>
      <c r="BZ65" s="27">
        <f t="shared" si="45"/>
        <v>3.03125</v>
      </c>
      <c r="CA65" s="27">
        <f t="shared" si="46"/>
        <v>0.8207381501</v>
      </c>
      <c r="CB65" s="4">
        <f t="shared" si="47"/>
        <v>0.002982014842</v>
      </c>
      <c r="CC65" s="25"/>
      <c r="CD65" s="25"/>
    </row>
    <row r="66">
      <c r="A66" s="2">
        <v>43.0</v>
      </c>
      <c r="B66" s="4">
        <f t="shared" si="1"/>
        <v>4.3</v>
      </c>
      <c r="C66" s="4">
        <f t="shared" si="2"/>
        <v>-0.8128</v>
      </c>
      <c r="D66" s="4">
        <f t="shared" si="83"/>
        <v>150.0625</v>
      </c>
      <c r="E66" s="4">
        <f t="shared" si="84"/>
        <v>153.9375</v>
      </c>
      <c r="F66" s="4">
        <f t="shared" si="5"/>
        <v>3.875</v>
      </c>
      <c r="G66" s="13">
        <f t="shared" si="6"/>
        <v>0.9655727974</v>
      </c>
      <c r="H66" s="4">
        <f t="shared" si="7"/>
        <v>0.004177300836</v>
      </c>
      <c r="J66" s="2">
        <v>28.0</v>
      </c>
      <c r="K66" s="4">
        <f t="shared" si="8"/>
        <v>2.8</v>
      </c>
      <c r="L66" s="4">
        <f t="shared" si="9"/>
        <v>-0.0508</v>
      </c>
      <c r="M66" s="4">
        <f t="shared" si="85"/>
        <v>152.1875</v>
      </c>
      <c r="N66" s="4">
        <f t="shared" si="86"/>
        <v>151.78125</v>
      </c>
      <c r="O66" s="4">
        <f t="shared" si="10"/>
        <v>-0.40625</v>
      </c>
      <c r="P66" s="13">
        <f t="shared" si="11"/>
        <v>-0.3126409457</v>
      </c>
      <c r="Q66" s="4">
        <f t="shared" si="53"/>
        <v>-0.001663562433</v>
      </c>
      <c r="S66" s="2">
        <v>28.0</v>
      </c>
      <c r="T66" s="4">
        <f t="shared" si="12"/>
        <v>2.8</v>
      </c>
      <c r="U66" s="4">
        <f t="shared" si="13"/>
        <v>-0.0508</v>
      </c>
      <c r="V66" s="4">
        <f t="shared" si="82"/>
        <v>152.1875</v>
      </c>
      <c r="W66" s="2">
        <v>151.75</v>
      </c>
      <c r="X66" s="4">
        <f t="shared" si="15"/>
        <v>-0.4375</v>
      </c>
      <c r="Y66" s="13">
        <f t="shared" si="80"/>
        <v>-0.3244428423</v>
      </c>
      <c r="Z66" s="4">
        <f t="shared" si="17"/>
        <v>-0.001741881953</v>
      </c>
      <c r="AB66" s="2">
        <v>28.0</v>
      </c>
      <c r="AC66" s="4">
        <f t="shared" si="18"/>
        <v>2.8</v>
      </c>
      <c r="AD66" s="4">
        <f t="shared" si="19"/>
        <v>0.1016</v>
      </c>
      <c r="AE66" s="4">
        <f>151+9/16</f>
        <v>151.5625</v>
      </c>
      <c r="AF66" s="4">
        <f>152+3/8+1/32</f>
        <v>152.40625</v>
      </c>
      <c r="AG66" s="4">
        <f t="shared" si="20"/>
        <v>0.84375</v>
      </c>
      <c r="AH66" s="13">
        <f t="shared" si="21"/>
        <v>0.4330127019</v>
      </c>
      <c r="AI66" s="4">
        <f t="shared" si="22"/>
        <v>0.002985674934</v>
      </c>
      <c r="AJ66" s="13"/>
      <c r="AK66" s="2">
        <v>28.0</v>
      </c>
      <c r="AL66" s="4">
        <f t="shared" si="23"/>
        <v>2.8</v>
      </c>
      <c r="AM66" s="4">
        <f t="shared" si="24"/>
        <v>0.1016</v>
      </c>
      <c r="AN66" s="4">
        <f>151+3/16</f>
        <v>151.1875</v>
      </c>
      <c r="AO66" s="4">
        <f>152+13/16</f>
        <v>152.8125</v>
      </c>
      <c r="AP66" s="4">
        <f t="shared" si="25"/>
        <v>1.625</v>
      </c>
      <c r="AQ66" s="13">
        <f t="shared" si="26"/>
        <v>0.6009252126</v>
      </c>
      <c r="AR66" s="4">
        <f t="shared" si="27"/>
        <v>0.002916374371</v>
      </c>
      <c r="AS66" s="13"/>
      <c r="AT66" s="2">
        <v>28.0</v>
      </c>
      <c r="AU66" s="4">
        <f t="shared" si="28"/>
        <v>2.8</v>
      </c>
      <c r="AV66" s="4">
        <f t="shared" si="29"/>
        <v>0.1016</v>
      </c>
      <c r="AW66" s="4">
        <f>150+7/8</f>
        <v>150.875</v>
      </c>
      <c r="AX66" s="4">
        <f t="shared" ref="AX66:AX69" si="92">153+1/16</f>
        <v>153.0625</v>
      </c>
      <c r="AY66" s="4">
        <f t="shared" si="30"/>
        <v>2.1875</v>
      </c>
      <c r="AZ66" s="13">
        <f t="shared" si="31"/>
        <v>0.6972166888</v>
      </c>
      <c r="BA66" s="4">
        <f t="shared" si="32"/>
        <v>0.002567250602</v>
      </c>
      <c r="BB66" s="13"/>
      <c r="BC66" s="2">
        <v>28.0</v>
      </c>
      <c r="BD66" s="4">
        <f t="shared" si="33"/>
        <v>2.8</v>
      </c>
      <c r="BE66" s="4">
        <f t="shared" si="34"/>
        <v>0.1016</v>
      </c>
      <c r="BF66" s="4">
        <f>150+11/16+1/32</f>
        <v>150.71875</v>
      </c>
      <c r="BG66" s="2">
        <v>153.25</v>
      </c>
      <c r="BH66" s="4">
        <f t="shared" si="35"/>
        <v>2.53125</v>
      </c>
      <c r="BI66" s="13">
        <f t="shared" si="36"/>
        <v>0.75</v>
      </c>
      <c r="BJ66" s="4">
        <f t="shared" si="37"/>
        <v>0.002280183656</v>
      </c>
      <c r="BK66" s="13"/>
      <c r="BL66" s="19">
        <v>28.0</v>
      </c>
      <c r="BM66" s="27">
        <f t="shared" si="38"/>
        <v>2.8</v>
      </c>
      <c r="BN66" s="27">
        <f t="shared" si="39"/>
        <v>0.1016</v>
      </c>
      <c r="BO66" s="25">
        <f t="shared" si="89"/>
        <v>150.5625</v>
      </c>
      <c r="BP66" s="25">
        <f t="shared" si="90"/>
        <v>153.4375</v>
      </c>
      <c r="BQ66" s="27">
        <f t="shared" si="40"/>
        <v>2.875</v>
      </c>
      <c r="BR66" s="27">
        <f t="shared" si="41"/>
        <v>0.7993052539</v>
      </c>
      <c r="BS66" s="4">
        <f t="shared" si="42"/>
        <v>0.001950820126</v>
      </c>
      <c r="BT66" s="25"/>
      <c r="BU66" s="19">
        <v>28.0</v>
      </c>
      <c r="BV66" s="27">
        <f t="shared" si="43"/>
        <v>2.8</v>
      </c>
      <c r="BW66" s="27">
        <f t="shared" si="44"/>
        <v>0.1016</v>
      </c>
      <c r="BX66" s="25">
        <f t="shared" si="91"/>
        <v>150.46875</v>
      </c>
      <c r="BY66" s="46">
        <v>153.5</v>
      </c>
      <c r="BZ66" s="27">
        <f t="shared" si="45"/>
        <v>3.03125</v>
      </c>
      <c r="CA66" s="27">
        <f t="shared" si="46"/>
        <v>0.8207381501</v>
      </c>
      <c r="CB66" s="4">
        <f t="shared" si="47"/>
        <v>0.001789208905</v>
      </c>
      <c r="CC66" s="25"/>
      <c r="CD66" s="25"/>
    </row>
    <row r="67">
      <c r="A67" s="2">
        <v>44.0</v>
      </c>
      <c r="B67" s="4">
        <f t="shared" si="1"/>
        <v>4.4</v>
      </c>
      <c r="C67" s="4">
        <f t="shared" si="2"/>
        <v>-0.8636</v>
      </c>
      <c r="D67" s="4">
        <f t="shared" si="83"/>
        <v>150.0625</v>
      </c>
      <c r="E67" s="4">
        <f t="shared" si="84"/>
        <v>153.9375</v>
      </c>
      <c r="F67" s="4">
        <f t="shared" si="5"/>
        <v>3.875</v>
      </c>
      <c r="G67" s="13">
        <f t="shared" si="6"/>
        <v>0.9655727974</v>
      </c>
      <c r="H67" s="4">
        <f t="shared" si="7"/>
        <v>0.004446804116</v>
      </c>
      <c r="J67" s="2">
        <v>29.0</v>
      </c>
      <c r="K67" s="4">
        <f t="shared" si="8"/>
        <v>2.9</v>
      </c>
      <c r="L67" s="4">
        <f t="shared" si="9"/>
        <v>-0.1016</v>
      </c>
      <c r="M67" s="4">
        <f t="shared" si="85"/>
        <v>152.1875</v>
      </c>
      <c r="N67" s="4">
        <f t="shared" si="86"/>
        <v>151.78125</v>
      </c>
      <c r="O67" s="4">
        <f t="shared" si="10"/>
        <v>-0.40625</v>
      </c>
      <c r="P67" s="13">
        <f t="shared" si="11"/>
        <v>-0.3126409457</v>
      </c>
      <c r="Q67" s="4">
        <f t="shared" si="53"/>
        <v>-0.0049906873</v>
      </c>
      <c r="S67" s="2">
        <v>29.0</v>
      </c>
      <c r="T67" s="4">
        <f t="shared" si="12"/>
        <v>2.9</v>
      </c>
      <c r="U67" s="4">
        <f t="shared" si="13"/>
        <v>-0.1016</v>
      </c>
      <c r="V67" s="4">
        <f t="shared" si="82"/>
        <v>152.1875</v>
      </c>
      <c r="W67" s="2">
        <v>151.75</v>
      </c>
      <c r="X67" s="4">
        <f t="shared" si="15"/>
        <v>-0.4375</v>
      </c>
      <c r="Y67" s="13">
        <f t="shared" si="80"/>
        <v>-0.3244428423</v>
      </c>
      <c r="Z67" s="4">
        <f t="shared" si="17"/>
        <v>-0.005225645858</v>
      </c>
      <c r="AB67" s="2">
        <v>29.0</v>
      </c>
      <c r="AC67" s="4">
        <f t="shared" si="18"/>
        <v>2.9</v>
      </c>
      <c r="AD67" s="4">
        <f t="shared" si="19"/>
        <v>0.0508</v>
      </c>
      <c r="AE67" s="4">
        <f t="shared" ref="AE67:AE68" si="93">151+5/8</f>
        <v>151.625</v>
      </c>
      <c r="AF67" s="4">
        <f t="shared" ref="AF67:AF70" si="94">152+3/8</f>
        <v>152.375</v>
      </c>
      <c r="AG67" s="4">
        <f t="shared" si="20"/>
        <v>0.75</v>
      </c>
      <c r="AH67" s="13">
        <f t="shared" si="21"/>
        <v>0.4082482905</v>
      </c>
      <c r="AI67" s="4">
        <f t="shared" si="22"/>
        <v>0.0009792897247</v>
      </c>
      <c r="AJ67" s="13"/>
      <c r="AK67" s="2">
        <v>29.0</v>
      </c>
      <c r="AL67" s="4">
        <f t="shared" si="23"/>
        <v>2.9</v>
      </c>
      <c r="AM67" s="4">
        <f t="shared" si="24"/>
        <v>0.0508</v>
      </c>
      <c r="AN67" s="4">
        <f>151+1/4-1/32</f>
        <v>151.21875</v>
      </c>
      <c r="AO67" s="2">
        <v>152.75</v>
      </c>
      <c r="AP67" s="4">
        <f t="shared" si="25"/>
        <v>1.53125</v>
      </c>
      <c r="AQ67" s="13">
        <f t="shared" si="26"/>
        <v>0.5833333333</v>
      </c>
      <c r="AR67" s="4">
        <f t="shared" si="27"/>
        <v>0.0009852645427</v>
      </c>
      <c r="AS67" s="13"/>
      <c r="AT67" s="2">
        <v>29.0</v>
      </c>
      <c r="AU67" s="4">
        <f t="shared" si="28"/>
        <v>2.9</v>
      </c>
      <c r="AV67" s="4">
        <f t="shared" si="29"/>
        <v>0.0508</v>
      </c>
      <c r="AW67" s="4">
        <f>150+7/8+1/32</f>
        <v>150.90625</v>
      </c>
      <c r="AX67" s="4">
        <f t="shared" si="92"/>
        <v>153.0625</v>
      </c>
      <c r="AY67" s="4">
        <f t="shared" si="30"/>
        <v>2.15625</v>
      </c>
      <c r="AZ67" s="13">
        <f t="shared" si="31"/>
        <v>0.6922186552</v>
      </c>
      <c r="BA67" s="4">
        <f t="shared" si="32"/>
        <v>0.0008636402884</v>
      </c>
      <c r="BB67" s="13"/>
      <c r="BC67" s="2">
        <v>29.0</v>
      </c>
      <c r="BD67" s="4">
        <f t="shared" si="33"/>
        <v>2.9</v>
      </c>
      <c r="BE67" s="4">
        <f t="shared" si="34"/>
        <v>0.0508</v>
      </c>
      <c r="BF67" s="4">
        <f t="shared" ref="BF67:BF68" si="95">150.75-1/32</f>
        <v>150.71875</v>
      </c>
      <c r="BG67" s="2">
        <v>153.25</v>
      </c>
      <c r="BH67" s="4">
        <f t="shared" si="35"/>
        <v>2.53125</v>
      </c>
      <c r="BI67" s="13">
        <f t="shared" si="36"/>
        <v>0.75</v>
      </c>
      <c r="BJ67" s="4">
        <f t="shared" si="37"/>
        <v>0.0007600612186</v>
      </c>
      <c r="BK67" s="13"/>
      <c r="BL67" s="19">
        <v>29.0</v>
      </c>
      <c r="BM67" s="27">
        <f t="shared" si="38"/>
        <v>2.9</v>
      </c>
      <c r="BN67" s="27">
        <f t="shared" si="39"/>
        <v>0.0508</v>
      </c>
      <c r="BO67" s="25">
        <f t="shared" si="89"/>
        <v>150.5625</v>
      </c>
      <c r="BP67" s="25">
        <f>153+7/16-1/32</f>
        <v>153.40625</v>
      </c>
      <c r="BQ67" s="27">
        <f t="shared" si="40"/>
        <v>2.84375</v>
      </c>
      <c r="BR67" s="27">
        <f t="shared" si="41"/>
        <v>0.7949493345</v>
      </c>
      <c r="BS67" s="4">
        <f t="shared" si="42"/>
        <v>0.0006607663754</v>
      </c>
      <c r="BT67" s="25"/>
      <c r="BU67" s="19">
        <v>29.0</v>
      </c>
      <c r="BV67" s="27">
        <f t="shared" si="43"/>
        <v>2.9</v>
      </c>
      <c r="BW67" s="27">
        <f t="shared" si="44"/>
        <v>0.0508</v>
      </c>
      <c r="BX67" s="46">
        <v>150.5</v>
      </c>
      <c r="BY67" s="46">
        <v>153.5</v>
      </c>
      <c r="BZ67" s="27">
        <f t="shared" si="45"/>
        <v>3</v>
      </c>
      <c r="CA67" s="27">
        <f t="shared" si="46"/>
        <v>0.8164965809</v>
      </c>
      <c r="CB67" s="4">
        <f t="shared" si="47"/>
        <v>0.0006073595052</v>
      </c>
      <c r="CC67" s="25"/>
      <c r="CD67" s="25"/>
    </row>
    <row r="68">
      <c r="A68" s="2">
        <v>45.0</v>
      </c>
      <c r="B68" s="4">
        <f t="shared" si="1"/>
        <v>4.5</v>
      </c>
      <c r="C68" s="4">
        <f t="shared" si="2"/>
        <v>-0.9144</v>
      </c>
      <c r="D68" s="4">
        <f t="shared" si="83"/>
        <v>150.0625</v>
      </c>
      <c r="E68" s="4">
        <f t="shared" si="84"/>
        <v>153.9375</v>
      </c>
      <c r="F68" s="4">
        <f t="shared" si="5"/>
        <v>3.875</v>
      </c>
      <c r="G68" s="13">
        <f t="shared" si="6"/>
        <v>0.9655727974</v>
      </c>
      <c r="H68" s="4">
        <f t="shared" si="7"/>
        <v>0.004716307396</v>
      </c>
      <c r="J68" s="2">
        <v>30.0</v>
      </c>
      <c r="K68" s="4">
        <f t="shared" si="8"/>
        <v>3</v>
      </c>
      <c r="L68" s="4">
        <f t="shared" si="9"/>
        <v>-0.1524</v>
      </c>
      <c r="M68" s="4">
        <f>152+1/8+1/32</f>
        <v>152.15625</v>
      </c>
      <c r="N68" s="4">
        <f>151+13/16</f>
        <v>151.8125</v>
      </c>
      <c r="O68" s="4">
        <f t="shared" si="10"/>
        <v>-0.34375</v>
      </c>
      <c r="P68" s="13">
        <f t="shared" si="11"/>
        <v>-0.2875878421</v>
      </c>
      <c r="Q68" s="4">
        <f t="shared" si="53"/>
        <v>-0.007505241914</v>
      </c>
      <c r="S68" s="2">
        <v>30.0</v>
      </c>
      <c r="T68" s="4">
        <f t="shared" si="12"/>
        <v>3</v>
      </c>
      <c r="U68" s="4">
        <f t="shared" si="13"/>
        <v>-0.1524</v>
      </c>
      <c r="V68" s="4">
        <f t="shared" si="82"/>
        <v>152.1875</v>
      </c>
      <c r="W68" s="2">
        <v>151.75</v>
      </c>
      <c r="X68" s="4">
        <f t="shared" si="15"/>
        <v>-0.4375</v>
      </c>
      <c r="Y68" s="13">
        <f t="shared" si="80"/>
        <v>-0.3244428423</v>
      </c>
      <c r="Z68" s="4">
        <f t="shared" si="17"/>
        <v>-0.008709409764</v>
      </c>
      <c r="AB68" s="2">
        <v>30.0</v>
      </c>
      <c r="AC68" s="4">
        <f t="shared" si="18"/>
        <v>3</v>
      </c>
      <c r="AD68" s="4">
        <f t="shared" si="19"/>
        <v>0</v>
      </c>
      <c r="AE68" s="4">
        <f t="shared" si="93"/>
        <v>151.625</v>
      </c>
      <c r="AF68" s="4">
        <f t="shared" si="94"/>
        <v>152.375</v>
      </c>
      <c r="AG68" s="4">
        <f t="shared" si="20"/>
        <v>0.75</v>
      </c>
      <c r="AH68" s="13">
        <f t="shared" si="21"/>
        <v>0.4082482905</v>
      </c>
      <c r="AI68" s="4">
        <f t="shared" si="22"/>
        <v>0</v>
      </c>
      <c r="AJ68" s="13"/>
      <c r="AK68" s="2">
        <v>30.0</v>
      </c>
      <c r="AL68" s="4">
        <f t="shared" si="23"/>
        <v>3</v>
      </c>
      <c r="AM68" s="4">
        <f t="shared" si="24"/>
        <v>0</v>
      </c>
      <c r="AN68" s="2">
        <v>151.25</v>
      </c>
      <c r="AO68" s="2">
        <v>152.75</v>
      </c>
      <c r="AP68" s="4">
        <f t="shared" si="25"/>
        <v>1.5</v>
      </c>
      <c r="AQ68" s="13">
        <f t="shared" si="26"/>
        <v>0.5773502692</v>
      </c>
      <c r="AR68" s="4">
        <f t="shared" si="27"/>
        <v>0</v>
      </c>
      <c r="AS68" s="13"/>
      <c r="AT68" s="2">
        <v>30.0</v>
      </c>
      <c r="AU68" s="4">
        <f t="shared" si="28"/>
        <v>3</v>
      </c>
      <c r="AV68" s="4">
        <f t="shared" si="29"/>
        <v>0</v>
      </c>
      <c r="AW68" s="4">
        <f t="shared" ref="AW68:AW69" si="96">151-1/16</f>
        <v>150.9375</v>
      </c>
      <c r="AX68" s="4">
        <f t="shared" si="92"/>
        <v>153.0625</v>
      </c>
      <c r="AY68" s="4">
        <f t="shared" si="30"/>
        <v>2.125</v>
      </c>
      <c r="AZ68" s="13">
        <f t="shared" si="31"/>
        <v>0.6871842709</v>
      </c>
      <c r="BA68" s="4">
        <f t="shared" si="32"/>
        <v>0</v>
      </c>
      <c r="BB68" s="13"/>
      <c r="BC68" s="2">
        <v>30.0</v>
      </c>
      <c r="BD68" s="4">
        <f t="shared" si="33"/>
        <v>3</v>
      </c>
      <c r="BE68" s="4">
        <f t="shared" si="34"/>
        <v>0</v>
      </c>
      <c r="BF68" s="4">
        <f t="shared" si="95"/>
        <v>150.71875</v>
      </c>
      <c r="BG68" s="2">
        <v>153.25</v>
      </c>
      <c r="BH68" s="4">
        <f t="shared" si="35"/>
        <v>2.53125</v>
      </c>
      <c r="BI68" s="13">
        <f t="shared" si="36"/>
        <v>0.75</v>
      </c>
      <c r="BJ68" s="4">
        <f t="shared" si="37"/>
        <v>0</v>
      </c>
      <c r="BK68" s="13"/>
      <c r="BL68" s="19">
        <v>30.0</v>
      </c>
      <c r="BM68" s="27">
        <f t="shared" si="38"/>
        <v>3</v>
      </c>
      <c r="BN68" s="27">
        <f t="shared" si="39"/>
        <v>0</v>
      </c>
      <c r="BO68" s="25">
        <f>150.625-1/32</f>
        <v>150.59375</v>
      </c>
      <c r="BP68" s="25">
        <f>153.375+1/32</f>
        <v>153.40625</v>
      </c>
      <c r="BQ68" s="27">
        <f t="shared" si="40"/>
        <v>2.8125</v>
      </c>
      <c r="BR68" s="27">
        <f t="shared" si="41"/>
        <v>0.790569415</v>
      </c>
      <c r="BS68" s="4">
        <f t="shared" si="42"/>
        <v>0</v>
      </c>
      <c r="BT68" s="25"/>
      <c r="BU68" s="19">
        <v>30.0</v>
      </c>
      <c r="BV68" s="27">
        <f t="shared" si="43"/>
        <v>3</v>
      </c>
      <c r="BW68" s="27">
        <f t="shared" si="44"/>
        <v>0</v>
      </c>
      <c r="BX68" s="46">
        <v>150.5</v>
      </c>
      <c r="BY68" s="46">
        <v>153.5</v>
      </c>
      <c r="BZ68" s="27">
        <f t="shared" si="45"/>
        <v>3</v>
      </c>
      <c r="CA68" s="27">
        <f t="shared" si="46"/>
        <v>0.8164965809</v>
      </c>
      <c r="CB68" s="4">
        <f t="shared" si="47"/>
        <v>0</v>
      </c>
      <c r="CC68" s="25"/>
      <c r="CD68" s="25"/>
    </row>
    <row r="69">
      <c r="A69" s="2">
        <v>46.0</v>
      </c>
      <c r="B69" s="4">
        <f t="shared" si="1"/>
        <v>4.6</v>
      </c>
      <c r="C69" s="4">
        <f t="shared" si="2"/>
        <v>-0.9652</v>
      </c>
      <c r="D69" s="4">
        <f t="shared" si="83"/>
        <v>150.0625</v>
      </c>
      <c r="E69" s="4">
        <f t="shared" si="84"/>
        <v>153.9375</v>
      </c>
      <c r="F69" s="4">
        <f t="shared" si="5"/>
        <v>3.875</v>
      </c>
      <c r="G69" s="13">
        <f t="shared" si="6"/>
        <v>0.9655727974</v>
      </c>
      <c r="H69" s="4">
        <f t="shared" si="7"/>
        <v>0.004985810675</v>
      </c>
      <c r="J69" s="2">
        <v>31.0</v>
      </c>
      <c r="K69" s="4">
        <f t="shared" si="8"/>
        <v>3.1</v>
      </c>
      <c r="L69" s="4">
        <f t="shared" si="9"/>
        <v>-0.2032</v>
      </c>
      <c r="M69" s="4">
        <f>152+1/8</f>
        <v>152.125</v>
      </c>
      <c r="N69" s="4">
        <f>151+7/8-1/32</f>
        <v>151.84375</v>
      </c>
      <c r="O69" s="4">
        <f t="shared" si="10"/>
        <v>-0.28125</v>
      </c>
      <c r="P69" s="13">
        <f t="shared" si="11"/>
        <v>-0.2601329909</v>
      </c>
      <c r="Q69" s="4">
        <f t="shared" si="53"/>
        <v>-0.009301589251</v>
      </c>
      <c r="S69" s="2">
        <v>31.0</v>
      </c>
      <c r="T69" s="4">
        <f t="shared" si="12"/>
        <v>3.1</v>
      </c>
      <c r="U69" s="4">
        <f t="shared" si="13"/>
        <v>-0.2032</v>
      </c>
      <c r="V69" s="4">
        <f t="shared" si="82"/>
        <v>152.1875</v>
      </c>
      <c r="W69" s="2">
        <f>151.75+1/32</f>
        <v>151.78125</v>
      </c>
      <c r="X69" s="4">
        <f t="shared" si="15"/>
        <v>-0.40625</v>
      </c>
      <c r="Y69" s="13">
        <f t="shared" si="80"/>
        <v>-0.3126409457</v>
      </c>
      <c r="Z69" s="4">
        <f t="shared" si="17"/>
        <v>-0.01164493703</v>
      </c>
      <c r="AB69" s="2">
        <v>31.0</v>
      </c>
      <c r="AC69" s="4">
        <f t="shared" si="18"/>
        <v>3.1</v>
      </c>
      <c r="AD69" s="4">
        <f t="shared" si="19"/>
        <v>-0.0508</v>
      </c>
      <c r="AE69" s="2">
        <v>151.625</v>
      </c>
      <c r="AF69" s="4">
        <f t="shared" si="94"/>
        <v>152.375</v>
      </c>
      <c r="AG69" s="4">
        <f t="shared" si="20"/>
        <v>0.75</v>
      </c>
      <c r="AH69" s="13">
        <f t="shared" si="21"/>
        <v>0.4082482905</v>
      </c>
      <c r="AI69" s="4">
        <f t="shared" si="22"/>
        <v>0.0009792897247</v>
      </c>
      <c r="AJ69" s="13"/>
      <c r="AK69" s="2">
        <v>31.0</v>
      </c>
      <c r="AL69" s="4">
        <f t="shared" si="23"/>
        <v>3.1</v>
      </c>
      <c r="AM69" s="4">
        <f t="shared" si="24"/>
        <v>-0.0508</v>
      </c>
      <c r="AN69" s="2">
        <v>151.25</v>
      </c>
      <c r="AO69" s="2">
        <v>152.75</v>
      </c>
      <c r="AP69" s="4">
        <f t="shared" si="25"/>
        <v>1.5</v>
      </c>
      <c r="AQ69" s="13">
        <f t="shared" si="26"/>
        <v>0.5773502692</v>
      </c>
      <c r="AR69" s="4">
        <f t="shared" si="27"/>
        <v>0.0009891616514</v>
      </c>
      <c r="AS69" s="13"/>
      <c r="AT69" s="2">
        <v>31.0</v>
      </c>
      <c r="AU69" s="4">
        <f t="shared" si="28"/>
        <v>3.1</v>
      </c>
      <c r="AV69" s="4">
        <f t="shared" si="29"/>
        <v>-0.0508</v>
      </c>
      <c r="AW69" s="4">
        <f t="shared" si="96"/>
        <v>150.9375</v>
      </c>
      <c r="AX69" s="4">
        <f t="shared" si="92"/>
        <v>153.0625</v>
      </c>
      <c r="AY69" s="4">
        <f t="shared" si="30"/>
        <v>2.125</v>
      </c>
      <c r="AZ69" s="13">
        <f t="shared" si="31"/>
        <v>0.6871842709</v>
      </c>
      <c r="BA69" s="4">
        <f t="shared" si="32"/>
        <v>0.0008713830224</v>
      </c>
      <c r="BB69" s="13"/>
      <c r="BC69" s="2">
        <v>31.0</v>
      </c>
      <c r="BD69" s="4">
        <f t="shared" si="33"/>
        <v>3.1</v>
      </c>
      <c r="BE69" s="4">
        <f t="shared" si="34"/>
        <v>-0.0508</v>
      </c>
      <c r="BF69" s="4">
        <f>150+11/16</f>
        <v>150.6875</v>
      </c>
      <c r="BG69" s="4">
        <f>153.25+1/32</f>
        <v>153.28125</v>
      </c>
      <c r="BH69" s="4">
        <f t="shared" si="35"/>
        <v>2.59375</v>
      </c>
      <c r="BI69" s="13">
        <f t="shared" si="36"/>
        <v>0.7592027983</v>
      </c>
      <c r="BJ69" s="4">
        <f t="shared" si="37"/>
        <v>0.0007410654013</v>
      </c>
      <c r="BK69" s="13"/>
      <c r="BL69" s="19">
        <v>31.0</v>
      </c>
      <c r="BM69" s="27">
        <f t="shared" si="38"/>
        <v>3.1</v>
      </c>
      <c r="BN69" s="27">
        <f t="shared" si="39"/>
        <v>-0.0508</v>
      </c>
      <c r="BO69" s="25">
        <f t="shared" ref="BO69:BO70" si="97">150+9/16</f>
        <v>150.5625</v>
      </c>
      <c r="BP69" s="25">
        <f t="shared" ref="BP69:BP70" si="98">153+7/16</f>
        <v>153.4375</v>
      </c>
      <c r="BQ69" s="27">
        <f t="shared" si="40"/>
        <v>2.875</v>
      </c>
      <c r="BR69" s="27">
        <f t="shared" si="41"/>
        <v>0.7993052539</v>
      </c>
      <c r="BS69" s="4">
        <f t="shared" si="42"/>
        <v>0.0006502733753</v>
      </c>
      <c r="BT69" s="25"/>
      <c r="BU69" s="19">
        <v>31.0</v>
      </c>
      <c r="BV69" s="27">
        <f t="shared" si="43"/>
        <v>3.1</v>
      </c>
      <c r="BW69" s="27">
        <f t="shared" si="44"/>
        <v>-0.0508</v>
      </c>
      <c r="BX69" s="46">
        <v>150.5</v>
      </c>
      <c r="BY69" s="46">
        <v>153.5</v>
      </c>
      <c r="BZ69" s="27">
        <f t="shared" si="45"/>
        <v>3</v>
      </c>
      <c r="CA69" s="27">
        <f t="shared" si="46"/>
        <v>0.8164965809</v>
      </c>
      <c r="CB69" s="4">
        <f t="shared" si="47"/>
        <v>0.0006073595052</v>
      </c>
      <c r="CC69" s="25"/>
      <c r="CD69" s="25"/>
    </row>
    <row r="70">
      <c r="A70" s="2">
        <v>47.0</v>
      </c>
      <c r="B70" s="4">
        <f t="shared" si="1"/>
        <v>4.7</v>
      </c>
      <c r="C70" s="4">
        <f t="shared" si="2"/>
        <v>-1.016</v>
      </c>
      <c r="D70" s="4">
        <f t="shared" si="83"/>
        <v>150.0625</v>
      </c>
      <c r="E70" s="4">
        <f t="shared" si="84"/>
        <v>153.9375</v>
      </c>
      <c r="F70" s="4">
        <f t="shared" si="5"/>
        <v>3.875</v>
      </c>
      <c r="G70" s="13">
        <f t="shared" si="6"/>
        <v>0.9655727974</v>
      </c>
      <c r="H70" s="4">
        <f t="shared" si="7"/>
        <v>0.005255313955</v>
      </c>
      <c r="J70" s="2">
        <v>32.0</v>
      </c>
      <c r="K70" s="4">
        <f t="shared" si="8"/>
        <v>3.2</v>
      </c>
      <c r="L70" s="4">
        <f t="shared" si="9"/>
        <v>-0.254</v>
      </c>
      <c r="M70" s="4">
        <f>152+1/16</f>
        <v>152.0625</v>
      </c>
      <c r="N70" s="4">
        <f>151+7/8+1/32</f>
        <v>151.90625</v>
      </c>
      <c r="O70" s="4">
        <f t="shared" si="10"/>
        <v>-0.15625</v>
      </c>
      <c r="P70" s="13">
        <f t="shared" si="11"/>
        <v>-0.1938916836</v>
      </c>
      <c r="Q70" s="4">
        <f t="shared" si="53"/>
        <v>-0.008445277408</v>
      </c>
      <c r="S70" s="2">
        <v>32.0</v>
      </c>
      <c r="T70" s="4">
        <f t="shared" si="12"/>
        <v>3.2</v>
      </c>
      <c r="U70" s="4">
        <f t="shared" si="13"/>
        <v>-0.254</v>
      </c>
      <c r="V70" s="4">
        <f>152+1/8+1/32</f>
        <v>152.15625</v>
      </c>
      <c r="W70" s="4">
        <f>151+3/4+1/32</f>
        <v>151.78125</v>
      </c>
      <c r="X70" s="4">
        <f t="shared" si="15"/>
        <v>-0.375</v>
      </c>
      <c r="Y70" s="13">
        <f t="shared" si="80"/>
        <v>-0.3003757046</v>
      </c>
      <c r="Z70" s="4">
        <f t="shared" si="17"/>
        <v>-0.01425028205</v>
      </c>
      <c r="AB70" s="2">
        <v>32.0</v>
      </c>
      <c r="AC70" s="4">
        <f t="shared" si="18"/>
        <v>3.2</v>
      </c>
      <c r="AD70" s="4">
        <f t="shared" si="19"/>
        <v>-0.1016</v>
      </c>
      <c r="AE70" s="2">
        <v>151.625</v>
      </c>
      <c r="AF70" s="4">
        <f t="shared" si="94"/>
        <v>152.375</v>
      </c>
      <c r="AG70" s="4">
        <f t="shared" si="20"/>
        <v>0.75</v>
      </c>
      <c r="AH70" s="13">
        <f t="shared" si="21"/>
        <v>0.4082482905</v>
      </c>
      <c r="AI70" s="4">
        <f t="shared" si="22"/>
        <v>0.002937869174</v>
      </c>
      <c r="AJ70" s="13"/>
      <c r="AK70" s="2">
        <v>32.0</v>
      </c>
      <c r="AL70" s="4">
        <f t="shared" si="23"/>
        <v>3.2</v>
      </c>
      <c r="AM70" s="4">
        <f t="shared" si="24"/>
        <v>-0.1016</v>
      </c>
      <c r="AN70" s="4">
        <f>151+3/16</f>
        <v>151.1875</v>
      </c>
      <c r="AO70" s="4">
        <f>152+13/16</f>
        <v>152.8125</v>
      </c>
      <c r="AP70" s="4">
        <f t="shared" si="25"/>
        <v>1.625</v>
      </c>
      <c r="AQ70" s="13">
        <f t="shared" si="26"/>
        <v>0.6009252126</v>
      </c>
      <c r="AR70" s="4">
        <f t="shared" si="27"/>
        <v>0.002916374371</v>
      </c>
      <c r="AS70" s="13"/>
      <c r="AT70" s="2">
        <v>32.0</v>
      </c>
      <c r="AU70" s="4">
        <f t="shared" si="28"/>
        <v>3.2</v>
      </c>
      <c r="AV70" s="4">
        <f t="shared" si="29"/>
        <v>-0.1016</v>
      </c>
      <c r="AW70" s="4">
        <f>150+7/8+1/32</f>
        <v>150.90625</v>
      </c>
      <c r="AX70" s="4">
        <f>153+1/16+1/32</f>
        <v>153.09375</v>
      </c>
      <c r="AY70" s="4">
        <f t="shared" si="30"/>
        <v>2.1875</v>
      </c>
      <c r="AZ70" s="13">
        <f t="shared" si="31"/>
        <v>0.6972166888</v>
      </c>
      <c r="BA70" s="4">
        <f t="shared" si="32"/>
        <v>0.002567250602</v>
      </c>
      <c r="BB70" s="13"/>
      <c r="BC70" s="2">
        <v>32.0</v>
      </c>
      <c r="BD70" s="4">
        <f t="shared" si="33"/>
        <v>3.2</v>
      </c>
      <c r="BE70" s="4">
        <f t="shared" si="34"/>
        <v>-0.1016</v>
      </c>
      <c r="BF70" s="4">
        <f>150+5/8+1/32</f>
        <v>150.65625</v>
      </c>
      <c r="BG70" s="4">
        <f>153+5/16</f>
        <v>153.3125</v>
      </c>
      <c r="BH70" s="4">
        <f t="shared" si="35"/>
        <v>2.65625</v>
      </c>
      <c r="BI70" s="13">
        <f t="shared" si="36"/>
        <v>0.7682953714</v>
      </c>
      <c r="BJ70" s="4">
        <f t="shared" si="37"/>
        <v>0.002164868307</v>
      </c>
      <c r="BK70" s="13"/>
      <c r="BL70" s="19">
        <v>32.0</v>
      </c>
      <c r="BM70" s="27">
        <f t="shared" si="38"/>
        <v>3.2</v>
      </c>
      <c r="BN70" s="27">
        <f t="shared" si="39"/>
        <v>-0.1016</v>
      </c>
      <c r="BO70" s="25">
        <f t="shared" si="97"/>
        <v>150.5625</v>
      </c>
      <c r="BP70" s="25">
        <f t="shared" si="98"/>
        <v>153.4375</v>
      </c>
      <c r="BQ70" s="27">
        <f t="shared" si="40"/>
        <v>2.875</v>
      </c>
      <c r="BR70" s="27">
        <f t="shared" si="41"/>
        <v>0.7993052539</v>
      </c>
      <c r="BS70" s="4">
        <f t="shared" si="42"/>
        <v>0.001950820126</v>
      </c>
      <c r="BT70" s="25"/>
      <c r="BU70" s="19">
        <v>32.0</v>
      </c>
      <c r="BV70" s="27">
        <f t="shared" si="43"/>
        <v>3.2</v>
      </c>
      <c r="BW70" s="27">
        <f t="shared" si="44"/>
        <v>-0.1016</v>
      </c>
      <c r="BX70" s="46">
        <v>150.5</v>
      </c>
      <c r="BY70" s="46">
        <v>153.5</v>
      </c>
      <c r="BZ70" s="27">
        <f t="shared" si="45"/>
        <v>3</v>
      </c>
      <c r="CA70" s="27">
        <f t="shared" si="46"/>
        <v>0.8164965809</v>
      </c>
      <c r="CB70" s="4">
        <f t="shared" si="47"/>
        <v>0.001822078516</v>
      </c>
      <c r="CC70" s="25"/>
      <c r="CD70" s="25"/>
    </row>
    <row r="71">
      <c r="A71" s="2">
        <v>48.0</v>
      </c>
      <c r="B71" s="4">
        <f t="shared" si="1"/>
        <v>4.8</v>
      </c>
      <c r="C71" s="4">
        <f t="shared" si="2"/>
        <v>-1.0668</v>
      </c>
      <c r="D71" s="4">
        <f t="shared" si="83"/>
        <v>150.0625</v>
      </c>
      <c r="E71" s="4">
        <f t="shared" si="84"/>
        <v>153.9375</v>
      </c>
      <c r="F71" s="4">
        <f t="shared" si="5"/>
        <v>3.875</v>
      </c>
      <c r="G71" s="13">
        <f t="shared" si="6"/>
        <v>0.9655727974</v>
      </c>
      <c r="H71" s="4">
        <f t="shared" si="7"/>
        <v>0.005524817235</v>
      </c>
      <c r="J71" s="2">
        <v>33.0</v>
      </c>
      <c r="K71" s="4">
        <f t="shared" si="8"/>
        <v>3.3</v>
      </c>
      <c r="L71" s="4">
        <f t="shared" si="9"/>
        <v>-0.3048</v>
      </c>
      <c r="M71" s="2">
        <v>152.0</v>
      </c>
      <c r="N71" s="2">
        <v>152.0</v>
      </c>
      <c r="O71" s="4">
        <f t="shared" si="10"/>
        <v>0</v>
      </c>
      <c r="P71" s="13">
        <f t="shared" si="11"/>
        <v>0</v>
      </c>
      <c r="Q71" s="4">
        <f t="shared" si="53"/>
        <v>0</v>
      </c>
      <c r="S71" s="2">
        <v>33.0</v>
      </c>
      <c r="T71" s="4">
        <f t="shared" si="12"/>
        <v>3.3</v>
      </c>
      <c r="U71" s="4">
        <f t="shared" si="13"/>
        <v>-0.3048</v>
      </c>
      <c r="V71" s="4">
        <f>152+1/16</f>
        <v>152.0625</v>
      </c>
      <c r="W71" s="4">
        <f>151+7/8</f>
        <v>151.875</v>
      </c>
      <c r="X71" s="4">
        <f t="shared" si="15"/>
        <v>-0.1875</v>
      </c>
      <c r="Y71" s="13">
        <f t="shared" si="80"/>
        <v>-0.2123976976</v>
      </c>
      <c r="Z71" s="4">
        <f t="shared" si="17"/>
        <v>-0.01148245876</v>
      </c>
      <c r="AB71" s="2">
        <v>33.0</v>
      </c>
      <c r="AC71" s="4">
        <f t="shared" si="18"/>
        <v>3.3</v>
      </c>
      <c r="AD71" s="4">
        <f t="shared" si="19"/>
        <v>-0.1524</v>
      </c>
      <c r="AE71" s="4">
        <f>151.5+1/32</f>
        <v>151.53125</v>
      </c>
      <c r="AF71" s="4">
        <f t="shared" ref="AF71:AF72" si="99">152+7/16</f>
        <v>152.4375</v>
      </c>
      <c r="AG71" s="4">
        <f t="shared" si="20"/>
        <v>0.90625</v>
      </c>
      <c r="AH71" s="13">
        <f t="shared" si="21"/>
        <v>0.4487637339</v>
      </c>
      <c r="AI71" s="4">
        <f t="shared" si="22"/>
        <v>0.005013867365</v>
      </c>
      <c r="AJ71" s="13"/>
      <c r="AK71" s="2">
        <v>33.0</v>
      </c>
      <c r="AL71" s="4">
        <f t="shared" si="23"/>
        <v>3.3</v>
      </c>
      <c r="AM71" s="4">
        <f t="shared" si="24"/>
        <v>-0.1524</v>
      </c>
      <c r="AN71" s="4">
        <f>151.125</f>
        <v>151.125</v>
      </c>
      <c r="AO71" s="4">
        <f>152+7/8</f>
        <v>152.875</v>
      </c>
      <c r="AP71" s="4">
        <f t="shared" si="25"/>
        <v>1.75</v>
      </c>
      <c r="AQ71" s="13">
        <f t="shared" si="26"/>
        <v>0.6236095645</v>
      </c>
      <c r="AR71" s="4">
        <f t="shared" si="27"/>
        <v>0.004757388872</v>
      </c>
      <c r="AS71" s="13"/>
      <c r="AT71" s="2">
        <v>33.0</v>
      </c>
      <c r="AU71" s="4">
        <f t="shared" si="28"/>
        <v>3.3</v>
      </c>
      <c r="AV71" s="4">
        <f t="shared" si="29"/>
        <v>-0.1524</v>
      </c>
      <c r="AW71" s="4">
        <f>150+7/8</f>
        <v>150.875</v>
      </c>
      <c r="AX71" s="4">
        <f>153+1/8</f>
        <v>153.125</v>
      </c>
      <c r="AY71" s="4">
        <f t="shared" si="30"/>
        <v>2.25</v>
      </c>
      <c r="AZ71" s="13">
        <f t="shared" si="31"/>
        <v>0.7071067812</v>
      </c>
      <c r="BA71" s="4">
        <f t="shared" si="32"/>
        <v>0.0041977022</v>
      </c>
      <c r="BB71" s="13"/>
      <c r="BC71" s="2">
        <v>33.0</v>
      </c>
      <c r="BD71" s="4">
        <f t="shared" si="33"/>
        <v>3.3</v>
      </c>
      <c r="BE71" s="4">
        <f t="shared" si="34"/>
        <v>-0.1524</v>
      </c>
      <c r="BF71" s="4">
        <f>150+5/8</f>
        <v>150.625</v>
      </c>
      <c r="BG71" s="4">
        <f>153+3/8</f>
        <v>153.375</v>
      </c>
      <c r="BH71" s="4">
        <f t="shared" si="35"/>
        <v>2.75</v>
      </c>
      <c r="BI71" s="13">
        <f t="shared" si="36"/>
        <v>0.78173596</v>
      </c>
      <c r="BJ71" s="4">
        <f t="shared" si="37"/>
        <v>0.003458275481</v>
      </c>
      <c r="BK71" s="13"/>
      <c r="BL71" s="19">
        <v>33.0</v>
      </c>
      <c r="BM71" s="27">
        <f t="shared" si="38"/>
        <v>3.3</v>
      </c>
      <c r="BN71" s="27">
        <f t="shared" si="39"/>
        <v>-0.1524</v>
      </c>
      <c r="BO71" s="25">
        <f>150.5+1/32</f>
        <v>150.53125</v>
      </c>
      <c r="BP71" s="25">
        <f>153.5-1/32</f>
        <v>153.46875</v>
      </c>
      <c r="BQ71" s="27">
        <f t="shared" si="40"/>
        <v>2.9375</v>
      </c>
      <c r="BR71" s="27">
        <f t="shared" si="41"/>
        <v>0.8079466429</v>
      </c>
      <c r="BS71" s="4">
        <f t="shared" si="42"/>
        <v>0.003145008979</v>
      </c>
      <c r="BT71" s="25"/>
      <c r="BU71" s="19">
        <v>33.0</v>
      </c>
      <c r="BV71" s="27">
        <f t="shared" si="43"/>
        <v>3.3</v>
      </c>
      <c r="BW71" s="27">
        <f t="shared" si="44"/>
        <v>-0.1524</v>
      </c>
      <c r="BX71" s="25">
        <f t="shared" ref="BX71:BX72" si="100">150+7/16</f>
        <v>150.4375</v>
      </c>
      <c r="BY71" s="25">
        <f t="shared" ref="BY71:BY72" si="101">153+9/16</f>
        <v>153.5625</v>
      </c>
      <c r="BZ71" s="27">
        <f t="shared" si="45"/>
        <v>3.125</v>
      </c>
      <c r="CA71" s="27">
        <f t="shared" si="46"/>
        <v>0.8333333333</v>
      </c>
      <c r="CB71" s="4">
        <f t="shared" si="47"/>
        <v>0.002815041551</v>
      </c>
      <c r="CC71" s="25"/>
      <c r="CD71" s="25"/>
    </row>
    <row r="72">
      <c r="A72" s="2">
        <v>49.0</v>
      </c>
      <c r="B72" s="4">
        <f t="shared" si="1"/>
        <v>4.9</v>
      </c>
      <c r="C72" s="4">
        <f t="shared" si="2"/>
        <v>-1.1176</v>
      </c>
      <c r="D72" s="4">
        <f t="shared" si="83"/>
        <v>150.0625</v>
      </c>
      <c r="E72" s="4">
        <f t="shared" si="84"/>
        <v>153.9375</v>
      </c>
      <c r="F72" s="4">
        <f t="shared" si="5"/>
        <v>3.875</v>
      </c>
      <c r="G72" s="13">
        <f t="shared" si="6"/>
        <v>0.9655727974</v>
      </c>
      <c r="H72" s="4">
        <f t="shared" si="7"/>
        <v>0.005794320515</v>
      </c>
      <c r="J72" s="2">
        <v>34.0</v>
      </c>
      <c r="K72" s="4">
        <f t="shared" si="8"/>
        <v>3.4</v>
      </c>
      <c r="L72" s="4">
        <f t="shared" si="9"/>
        <v>-0.3556</v>
      </c>
      <c r="M72" s="4">
        <f>151+3/4+1/32</f>
        <v>151.78125</v>
      </c>
      <c r="N72" s="4">
        <f>152+3/16</f>
        <v>152.1875</v>
      </c>
      <c r="O72" s="4">
        <f t="shared" si="10"/>
        <v>0.40625</v>
      </c>
      <c r="P72" s="13">
        <f t="shared" si="11"/>
        <v>0.3126409457</v>
      </c>
      <c r="Q72" s="4">
        <f t="shared" si="53"/>
        <v>0.0113245295</v>
      </c>
      <c r="S72" s="2">
        <v>34.0</v>
      </c>
      <c r="T72" s="4">
        <f t="shared" si="12"/>
        <v>3.4</v>
      </c>
      <c r="U72" s="4">
        <f t="shared" si="13"/>
        <v>-0.3556</v>
      </c>
      <c r="V72" s="4">
        <f>152-1/16</f>
        <v>151.9375</v>
      </c>
      <c r="W72" s="4">
        <f>152+1/16</f>
        <v>152.0625</v>
      </c>
      <c r="X72" s="4">
        <f t="shared" si="15"/>
        <v>0.125</v>
      </c>
      <c r="Y72" s="13">
        <f t="shared" si="80"/>
        <v>0.1734219939</v>
      </c>
      <c r="Z72" s="4">
        <f t="shared" si="17"/>
        <v>0.007554029462</v>
      </c>
      <c r="AB72" s="2">
        <v>34.0</v>
      </c>
      <c r="AC72" s="4">
        <f t="shared" si="18"/>
        <v>3.4</v>
      </c>
      <c r="AD72" s="4">
        <f t="shared" si="19"/>
        <v>-0.2032</v>
      </c>
      <c r="AE72" s="4">
        <f>151+7/16</f>
        <v>151.4375</v>
      </c>
      <c r="AF72" s="4">
        <f t="shared" si="99"/>
        <v>152.4375</v>
      </c>
      <c r="AG72" s="4">
        <f t="shared" si="20"/>
        <v>1</v>
      </c>
      <c r="AH72" s="13">
        <f t="shared" si="21"/>
        <v>0.4714045208</v>
      </c>
      <c r="AI72" s="4">
        <f t="shared" si="22"/>
        <v>0.007070701923</v>
      </c>
      <c r="AJ72" s="13"/>
      <c r="AK72" s="2">
        <v>34.0</v>
      </c>
      <c r="AL72" s="4">
        <f t="shared" si="23"/>
        <v>3.4</v>
      </c>
      <c r="AM72" s="4">
        <f t="shared" si="24"/>
        <v>-0.2032</v>
      </c>
      <c r="AN72" s="4">
        <f>151+1/16</f>
        <v>151.0625</v>
      </c>
      <c r="AO72" s="4">
        <f>153-1/16</f>
        <v>152.9375</v>
      </c>
      <c r="AP72" s="4">
        <f t="shared" si="25"/>
        <v>1.875</v>
      </c>
      <c r="AQ72" s="13">
        <f t="shared" si="26"/>
        <v>0.6454972244</v>
      </c>
      <c r="AR72" s="4">
        <f t="shared" si="27"/>
        <v>0.006493208682</v>
      </c>
      <c r="AS72" s="13"/>
      <c r="AT72" s="2">
        <v>34.0</v>
      </c>
      <c r="AU72" s="4">
        <f t="shared" si="28"/>
        <v>3.4</v>
      </c>
      <c r="AV72" s="4">
        <f t="shared" si="29"/>
        <v>-0.2032</v>
      </c>
      <c r="AW72" s="4">
        <f>150+13/16</f>
        <v>150.8125</v>
      </c>
      <c r="AX72" s="4">
        <f>153+3/16</f>
        <v>153.1875</v>
      </c>
      <c r="AY72" s="4">
        <f t="shared" si="30"/>
        <v>2.375</v>
      </c>
      <c r="AZ72" s="13">
        <f t="shared" si="31"/>
        <v>0.7264831573</v>
      </c>
      <c r="BA72" s="4">
        <f t="shared" si="32"/>
        <v>0.005638388107</v>
      </c>
      <c r="BB72" s="13"/>
      <c r="BC72" s="2">
        <v>34.0</v>
      </c>
      <c r="BD72" s="4">
        <f t="shared" si="33"/>
        <v>3.4</v>
      </c>
      <c r="BE72" s="4">
        <f t="shared" si="34"/>
        <v>-0.2032</v>
      </c>
      <c r="BF72" s="4">
        <f>150+9/16</f>
        <v>150.5625</v>
      </c>
      <c r="BG72" s="4">
        <f>153+7/16</f>
        <v>153.4375</v>
      </c>
      <c r="BH72" s="4">
        <f t="shared" si="35"/>
        <v>2.875</v>
      </c>
      <c r="BI72" s="13">
        <f t="shared" si="36"/>
        <v>0.7993052539</v>
      </c>
      <c r="BJ72" s="4">
        <f t="shared" si="37"/>
        <v>0.004551913627</v>
      </c>
      <c r="BK72" s="13"/>
      <c r="BL72" s="19">
        <v>34.0</v>
      </c>
      <c r="BM72" s="27">
        <f t="shared" si="38"/>
        <v>3.4</v>
      </c>
      <c r="BN72" s="27">
        <f t="shared" si="39"/>
        <v>-0.2032</v>
      </c>
      <c r="BO72" s="25">
        <f>150.5-1/32</f>
        <v>150.46875</v>
      </c>
      <c r="BP72" s="25">
        <f>153.5</f>
        <v>153.5</v>
      </c>
      <c r="BQ72" s="27">
        <f t="shared" si="40"/>
        <v>3.03125</v>
      </c>
      <c r="BR72" s="27">
        <f t="shared" si="41"/>
        <v>0.8207381501</v>
      </c>
      <c r="BS72" s="4">
        <f t="shared" si="42"/>
        <v>0.004174820779</v>
      </c>
      <c r="BT72" s="25"/>
      <c r="BU72" s="19">
        <v>34.0</v>
      </c>
      <c r="BV72" s="27">
        <f t="shared" si="43"/>
        <v>3.4</v>
      </c>
      <c r="BW72" s="27">
        <f t="shared" si="44"/>
        <v>-0.2032</v>
      </c>
      <c r="BX72" s="25">
        <f t="shared" si="100"/>
        <v>150.4375</v>
      </c>
      <c r="BY72" s="25">
        <f t="shared" si="101"/>
        <v>153.5625</v>
      </c>
      <c r="BZ72" s="27">
        <f t="shared" si="45"/>
        <v>3.125</v>
      </c>
      <c r="CA72" s="27">
        <f t="shared" si="46"/>
        <v>0.8333333333</v>
      </c>
      <c r="CB72" s="4">
        <f t="shared" si="47"/>
        <v>0.003941058171</v>
      </c>
      <c r="CC72" s="25"/>
      <c r="CD72" s="25"/>
    </row>
    <row r="73">
      <c r="A73" s="2">
        <v>50.0</v>
      </c>
      <c r="B73" s="4">
        <f t="shared" si="1"/>
        <v>5</v>
      </c>
      <c r="C73" s="4">
        <f t="shared" si="2"/>
        <v>-1.1684</v>
      </c>
      <c r="D73" s="4">
        <f t="shared" si="83"/>
        <v>150.0625</v>
      </c>
      <c r="E73" s="4">
        <f t="shared" si="84"/>
        <v>153.9375</v>
      </c>
      <c r="F73" s="4">
        <f t="shared" si="5"/>
        <v>3.875</v>
      </c>
      <c r="G73" s="13">
        <f t="shared" si="6"/>
        <v>0.9655727974</v>
      </c>
      <c r="H73" s="4">
        <f t="shared" si="7"/>
        <v>0.006063823794</v>
      </c>
      <c r="J73" s="2">
        <v>35.0</v>
      </c>
      <c r="K73" s="4">
        <f t="shared" si="8"/>
        <v>3.5</v>
      </c>
      <c r="L73" s="4">
        <f t="shared" si="9"/>
        <v>-0.4064</v>
      </c>
      <c r="M73" s="4">
        <f>151+7/16</f>
        <v>151.4375</v>
      </c>
      <c r="N73" s="4">
        <f>152.5+1/32</f>
        <v>152.53125</v>
      </c>
      <c r="O73" s="4">
        <f t="shared" si="10"/>
        <v>1.09375</v>
      </c>
      <c r="P73" s="13">
        <f t="shared" si="11"/>
        <v>0.512989176</v>
      </c>
      <c r="Q73" s="4">
        <f t="shared" si="53"/>
        <v>0.01519096545</v>
      </c>
      <c r="S73" s="2">
        <v>35.0</v>
      </c>
      <c r="T73" s="4">
        <f t="shared" si="12"/>
        <v>3.5</v>
      </c>
      <c r="U73" s="4">
        <f t="shared" si="13"/>
        <v>-0.4064</v>
      </c>
      <c r="V73" s="4">
        <f>151+9/16</f>
        <v>151.5625</v>
      </c>
      <c r="W73" s="4">
        <f>152+7/16</f>
        <v>152.4375</v>
      </c>
      <c r="X73" s="4">
        <f t="shared" si="15"/>
        <v>0.875</v>
      </c>
      <c r="Y73" s="13">
        <f t="shared" si="80"/>
        <v>0.4588314677</v>
      </c>
      <c r="Z73" s="4">
        <f t="shared" si="17"/>
        <v>0.01509816931</v>
      </c>
      <c r="AB73" s="2">
        <v>35.0</v>
      </c>
      <c r="AC73" s="4">
        <f t="shared" si="18"/>
        <v>3.5</v>
      </c>
      <c r="AD73" s="4">
        <f t="shared" si="19"/>
        <v>-0.254</v>
      </c>
      <c r="AE73" s="4">
        <f>151+5/16</f>
        <v>151.3125</v>
      </c>
      <c r="AF73" s="4">
        <f>152+5/8+1/32</f>
        <v>152.65625</v>
      </c>
      <c r="AG73" s="4">
        <f t="shared" si="20"/>
        <v>1.34375</v>
      </c>
      <c r="AH73" s="13">
        <f t="shared" si="21"/>
        <v>0.5464532104</v>
      </c>
      <c r="AI73" s="4">
        <f t="shared" si="22"/>
        <v>0.009042008063</v>
      </c>
      <c r="AJ73" s="13"/>
      <c r="AK73" s="2">
        <v>35.0</v>
      </c>
      <c r="AL73" s="4">
        <f t="shared" si="23"/>
        <v>3.5</v>
      </c>
      <c r="AM73" s="4">
        <f t="shared" si="24"/>
        <v>-0.254</v>
      </c>
      <c r="AN73" s="2">
        <v>151.0</v>
      </c>
      <c r="AO73" s="4">
        <f>153+1/16</f>
        <v>153.0625</v>
      </c>
      <c r="AP73" s="4">
        <f t="shared" si="25"/>
        <v>2.0625</v>
      </c>
      <c r="AQ73" s="13">
        <f t="shared" si="26"/>
        <v>0.6770032004</v>
      </c>
      <c r="AR73" s="4">
        <f t="shared" si="27"/>
        <v>0.00797771931</v>
      </c>
      <c r="AS73" s="13"/>
      <c r="AT73" s="2">
        <v>35.0</v>
      </c>
      <c r="AU73" s="4">
        <f t="shared" si="28"/>
        <v>3.5</v>
      </c>
      <c r="AV73" s="4">
        <f t="shared" si="29"/>
        <v>-0.254</v>
      </c>
      <c r="AW73" s="4">
        <f>150.75-1/32</f>
        <v>150.71875</v>
      </c>
      <c r="AX73" s="2">
        <v>153.25</v>
      </c>
      <c r="AY73" s="4">
        <f t="shared" si="30"/>
        <v>2.53125</v>
      </c>
      <c r="AZ73" s="13">
        <f t="shared" si="31"/>
        <v>0.75</v>
      </c>
      <c r="BA73" s="4">
        <f t="shared" si="32"/>
        <v>0.006840550968</v>
      </c>
      <c r="BB73" s="13"/>
      <c r="BC73" s="2">
        <v>35.0</v>
      </c>
      <c r="BD73" s="4">
        <f t="shared" si="33"/>
        <v>3.5</v>
      </c>
      <c r="BE73" s="4">
        <f t="shared" si="34"/>
        <v>-0.254</v>
      </c>
      <c r="BF73" s="2">
        <v>150.5</v>
      </c>
      <c r="BG73" s="2">
        <v>153.5</v>
      </c>
      <c r="BH73" s="4">
        <f t="shared" si="35"/>
        <v>3</v>
      </c>
      <c r="BI73" s="13">
        <f t="shared" si="36"/>
        <v>0.8164965809</v>
      </c>
      <c r="BJ73" s="4">
        <f t="shared" si="37"/>
        <v>0.005466235547</v>
      </c>
      <c r="BK73" s="13"/>
      <c r="BL73" s="19">
        <v>35.0</v>
      </c>
      <c r="BM73" s="27">
        <f t="shared" si="38"/>
        <v>3.5</v>
      </c>
      <c r="BN73" s="27">
        <f t="shared" si="39"/>
        <v>-0.254</v>
      </c>
      <c r="BO73" s="25">
        <f>150+7/16</f>
        <v>150.4375</v>
      </c>
      <c r="BP73" s="25">
        <f>153+9/16</f>
        <v>153.5625</v>
      </c>
      <c r="BQ73" s="27">
        <f t="shared" si="40"/>
        <v>3.125</v>
      </c>
      <c r="BR73" s="27">
        <f t="shared" si="41"/>
        <v>0.8333333333</v>
      </c>
      <c r="BS73" s="4">
        <f t="shared" si="42"/>
        <v>0.005067074791</v>
      </c>
      <c r="BT73" s="25"/>
      <c r="BU73" s="19">
        <v>35.0</v>
      </c>
      <c r="BV73" s="27">
        <f t="shared" si="43"/>
        <v>3.5</v>
      </c>
      <c r="BW73" s="27">
        <f t="shared" si="44"/>
        <v>-0.254</v>
      </c>
      <c r="BX73" s="46">
        <v>150.375</v>
      </c>
      <c r="BY73" s="25">
        <f>153.625-1/32</f>
        <v>153.59375</v>
      </c>
      <c r="BZ73" s="27">
        <f t="shared" si="45"/>
        <v>3.21875</v>
      </c>
      <c r="CA73" s="27">
        <f t="shared" si="46"/>
        <v>0.8457409638</v>
      </c>
      <c r="CB73" s="4">
        <f t="shared" si="47"/>
        <v>0.00475968039</v>
      </c>
      <c r="CC73" s="25"/>
      <c r="CD73" s="25"/>
    </row>
    <row r="74">
      <c r="A74" s="2">
        <v>51.0</v>
      </c>
      <c r="B74" s="4">
        <f t="shared" si="1"/>
        <v>5.1</v>
      </c>
      <c r="C74" s="4">
        <f t="shared" si="2"/>
        <v>-1.2192</v>
      </c>
      <c r="D74" s="2">
        <v>150.0</v>
      </c>
      <c r="E74" s="2">
        <v>154.0</v>
      </c>
      <c r="F74" s="4">
        <f t="shared" si="5"/>
        <v>4</v>
      </c>
      <c r="G74" s="13">
        <f t="shared" si="6"/>
        <v>0.9810229432</v>
      </c>
      <c r="H74" s="4">
        <f t="shared" si="7"/>
        <v>0.003546934609</v>
      </c>
      <c r="J74" s="2">
        <v>36.0</v>
      </c>
      <c r="K74" s="4">
        <f t="shared" si="8"/>
        <v>3.6</v>
      </c>
      <c r="L74" s="4">
        <f t="shared" si="9"/>
        <v>-0.4572</v>
      </c>
      <c r="M74" s="4">
        <f>151+1/4+1/32</f>
        <v>151.28125</v>
      </c>
      <c r="N74" s="4">
        <f>152.75-1/32</f>
        <v>152.71875</v>
      </c>
      <c r="O74" s="4">
        <f t="shared" si="10"/>
        <v>1.4375</v>
      </c>
      <c r="P74" s="13">
        <f t="shared" si="11"/>
        <v>0.5881025945</v>
      </c>
      <c r="Q74" s="4">
        <f t="shared" si="53"/>
        <v>0.01669315303</v>
      </c>
      <c r="S74" s="2">
        <v>36.0</v>
      </c>
      <c r="T74" s="4">
        <f t="shared" si="12"/>
        <v>3.6</v>
      </c>
      <c r="U74" s="4">
        <f t="shared" si="13"/>
        <v>-0.4572</v>
      </c>
      <c r="V74" s="4">
        <f>151+3/8</f>
        <v>151.375</v>
      </c>
      <c r="W74" s="4">
        <f>152+9/16</f>
        <v>152.5625</v>
      </c>
      <c r="X74" s="4">
        <f t="shared" si="15"/>
        <v>1.1875</v>
      </c>
      <c r="Y74" s="13">
        <f t="shared" si="80"/>
        <v>0.5345224838</v>
      </c>
      <c r="Z74" s="4">
        <f t="shared" si="17"/>
        <v>0.01714592458</v>
      </c>
      <c r="AB74" s="2">
        <v>36.0</v>
      </c>
      <c r="AC74" s="4">
        <f t="shared" si="18"/>
        <v>3.6</v>
      </c>
      <c r="AD74" s="4">
        <f t="shared" si="19"/>
        <v>-0.3048</v>
      </c>
      <c r="AE74" s="4">
        <f>151+3/16</f>
        <v>151.1875</v>
      </c>
      <c r="AF74" s="4">
        <f>152+13/16</f>
        <v>152.8125</v>
      </c>
      <c r="AG74" s="4">
        <f t="shared" si="20"/>
        <v>1.625</v>
      </c>
      <c r="AH74" s="13">
        <f t="shared" si="21"/>
        <v>0.6009252126</v>
      </c>
      <c r="AI74" s="4">
        <f t="shared" si="22"/>
        <v>0.01069337269</v>
      </c>
      <c r="AJ74" s="13"/>
      <c r="AK74" s="2">
        <v>36.0</v>
      </c>
      <c r="AL74" s="4">
        <f t="shared" si="23"/>
        <v>3.6</v>
      </c>
      <c r="AM74" s="4">
        <f t="shared" si="24"/>
        <v>-0.3048</v>
      </c>
      <c r="AN74" s="4">
        <f>150+13/16</f>
        <v>150.8125</v>
      </c>
      <c r="AO74" s="4">
        <f>153+1/8</f>
        <v>153.125</v>
      </c>
      <c r="AP74" s="4">
        <f t="shared" si="25"/>
        <v>2.3125</v>
      </c>
      <c r="AQ74" s="13">
        <f t="shared" si="26"/>
        <v>0.7168604389</v>
      </c>
      <c r="AR74" s="4">
        <f t="shared" si="27"/>
        <v>0.009050553815</v>
      </c>
      <c r="AS74" s="13"/>
      <c r="AT74" s="2">
        <v>36.0</v>
      </c>
      <c r="AU74" s="4">
        <f t="shared" si="28"/>
        <v>3.6</v>
      </c>
      <c r="AV74" s="4">
        <f t="shared" si="29"/>
        <v>-0.3048</v>
      </c>
      <c r="AW74" s="4">
        <f>150+5/8</f>
        <v>150.625</v>
      </c>
      <c r="AX74" s="4">
        <f>153+3/8</f>
        <v>153.375</v>
      </c>
      <c r="AY74" s="4">
        <f t="shared" si="30"/>
        <v>2.75</v>
      </c>
      <c r="AZ74" s="13">
        <f t="shared" si="31"/>
        <v>0.78173596</v>
      </c>
      <c r="BA74" s="4">
        <f t="shared" si="32"/>
        <v>0.007608206059</v>
      </c>
      <c r="BB74" s="13"/>
      <c r="BC74" s="2">
        <v>36.0</v>
      </c>
      <c r="BD74" s="4">
        <f t="shared" si="33"/>
        <v>3.6</v>
      </c>
      <c r="BE74" s="4">
        <f t="shared" si="34"/>
        <v>-0.3048</v>
      </c>
      <c r="BF74" s="4">
        <f>150+7/16</f>
        <v>150.4375</v>
      </c>
      <c r="BG74" s="4">
        <f>153+9/16</f>
        <v>153.5625</v>
      </c>
      <c r="BH74" s="4">
        <f t="shared" si="35"/>
        <v>3.125</v>
      </c>
      <c r="BI74" s="13">
        <f t="shared" si="36"/>
        <v>0.8333333333</v>
      </c>
      <c r="BJ74" s="4">
        <f t="shared" si="37"/>
        <v>0.006193091411</v>
      </c>
      <c r="BK74" s="13"/>
      <c r="BL74" s="19">
        <v>36.0</v>
      </c>
      <c r="BM74" s="27">
        <f t="shared" si="38"/>
        <v>3.6</v>
      </c>
      <c r="BN74" s="27">
        <f t="shared" si="39"/>
        <v>-0.3048</v>
      </c>
      <c r="BO74" s="25">
        <f>150+3/8+1/32</f>
        <v>150.40625</v>
      </c>
      <c r="BP74" s="25">
        <f>153+5/8-1/32</f>
        <v>153.59375</v>
      </c>
      <c r="BQ74" s="27">
        <f t="shared" si="40"/>
        <v>3.1875</v>
      </c>
      <c r="BR74" s="27">
        <f t="shared" si="41"/>
        <v>0.8416254115</v>
      </c>
      <c r="BS74" s="4">
        <f t="shared" si="42"/>
        <v>0.005943528178</v>
      </c>
      <c r="BT74" s="25"/>
      <c r="BU74" s="19">
        <v>36.0</v>
      </c>
      <c r="BV74" s="27">
        <f t="shared" si="43"/>
        <v>3.6</v>
      </c>
      <c r="BW74" s="27">
        <f t="shared" si="44"/>
        <v>-0.3048</v>
      </c>
      <c r="BX74" s="46">
        <v>150.375</v>
      </c>
      <c r="BY74" s="46">
        <v>153.625</v>
      </c>
      <c r="BZ74" s="27">
        <f t="shared" si="45"/>
        <v>3.25</v>
      </c>
      <c r="CA74" s="27">
        <f t="shared" si="46"/>
        <v>0.8498365856</v>
      </c>
      <c r="CB74" s="4">
        <f t="shared" si="47"/>
        <v>0.005690357408</v>
      </c>
      <c r="CC74" s="25"/>
      <c r="CD74" s="25"/>
    </row>
    <row r="75">
      <c r="A75" s="2">
        <v>52.0</v>
      </c>
      <c r="B75" s="4">
        <f t="shared" si="1"/>
        <v>5.2</v>
      </c>
      <c r="C75" s="4">
        <f t="shared" si="2"/>
        <v>-1.27</v>
      </c>
      <c r="D75" s="2">
        <v>150.0</v>
      </c>
      <c r="E75" s="2">
        <v>154.0</v>
      </c>
      <c r="F75" s="4">
        <f t="shared" si="5"/>
        <v>4</v>
      </c>
      <c r="G75" s="13">
        <f t="shared" si="6"/>
        <v>0.9810229432</v>
      </c>
      <c r="H75" s="4">
        <f t="shared" si="7"/>
        <v>0.003697867996</v>
      </c>
      <c r="J75" s="2">
        <v>37.0</v>
      </c>
      <c r="K75" s="4">
        <f t="shared" si="8"/>
        <v>3.7</v>
      </c>
      <c r="L75" s="4">
        <f t="shared" si="9"/>
        <v>-0.508</v>
      </c>
      <c r="M75" s="4">
        <f>150+13/16</f>
        <v>150.8125</v>
      </c>
      <c r="N75" s="4">
        <f>153+3/16</f>
        <v>153.1875</v>
      </c>
      <c r="O75" s="4">
        <f t="shared" si="10"/>
        <v>2.375</v>
      </c>
      <c r="P75" s="13">
        <f t="shared" si="11"/>
        <v>0.755928946</v>
      </c>
      <c r="Q75" s="4">
        <f t="shared" si="53"/>
        <v>0.01421013339</v>
      </c>
      <c r="S75" s="2">
        <v>37.0</v>
      </c>
      <c r="T75" s="4">
        <f t="shared" si="12"/>
        <v>3.7</v>
      </c>
      <c r="U75" s="4">
        <f t="shared" si="13"/>
        <v>-0.508</v>
      </c>
      <c r="V75" s="4">
        <f>150+7/8-1/32</f>
        <v>150.84375</v>
      </c>
      <c r="W75" s="4">
        <f>153+1/8</f>
        <v>153.125</v>
      </c>
      <c r="X75" s="4">
        <f t="shared" si="15"/>
        <v>2.28125</v>
      </c>
      <c r="Y75" s="13">
        <f t="shared" si="80"/>
        <v>0.7408590827</v>
      </c>
      <c r="Z75" s="4">
        <f t="shared" si="17"/>
        <v>0.01478674229</v>
      </c>
      <c r="AB75" s="2">
        <v>37.0</v>
      </c>
      <c r="AC75" s="4">
        <f t="shared" si="18"/>
        <v>3.7</v>
      </c>
      <c r="AD75" s="4">
        <f t="shared" si="19"/>
        <v>-0.3556</v>
      </c>
      <c r="AE75" s="2">
        <v>151.0</v>
      </c>
      <c r="AF75" s="2">
        <v>153.0</v>
      </c>
      <c r="AG75" s="4">
        <f t="shared" si="20"/>
        <v>2</v>
      </c>
      <c r="AH75" s="13">
        <f t="shared" si="21"/>
        <v>0.6666666667</v>
      </c>
      <c r="AI75" s="4">
        <f t="shared" si="22"/>
        <v>0.01171057285</v>
      </c>
      <c r="AJ75" s="13"/>
      <c r="AK75" s="2">
        <v>37.0</v>
      </c>
      <c r="AL75" s="4">
        <f t="shared" si="23"/>
        <v>3.7</v>
      </c>
      <c r="AM75" s="4">
        <f t="shared" si="24"/>
        <v>-0.3556</v>
      </c>
      <c r="AN75" s="4">
        <f>150+11/16</f>
        <v>150.6875</v>
      </c>
      <c r="AO75" s="4">
        <f>153.25+1/32</f>
        <v>153.28125</v>
      </c>
      <c r="AP75" s="4">
        <f t="shared" si="25"/>
        <v>2.59375</v>
      </c>
      <c r="AQ75" s="13">
        <f t="shared" si="26"/>
        <v>0.7592027983</v>
      </c>
      <c r="AR75" s="4">
        <f t="shared" si="27"/>
        <v>0.009633850217</v>
      </c>
      <c r="AS75" s="13"/>
      <c r="AT75" s="2">
        <v>37.0</v>
      </c>
      <c r="AU75" s="4">
        <f t="shared" si="28"/>
        <v>3.7</v>
      </c>
      <c r="AV75" s="4">
        <f t="shared" si="29"/>
        <v>-0.3556</v>
      </c>
      <c r="AW75" s="4">
        <f>150.5+1/32</f>
        <v>150.53125</v>
      </c>
      <c r="AX75" s="4">
        <f>153+7/16</f>
        <v>153.4375</v>
      </c>
      <c r="AY75" s="4">
        <f t="shared" si="30"/>
        <v>2.90625</v>
      </c>
      <c r="AZ75" s="13">
        <f t="shared" si="31"/>
        <v>0.8036375634</v>
      </c>
      <c r="BA75" s="4">
        <f t="shared" si="32"/>
        <v>0.008315900696</v>
      </c>
      <c r="BB75" s="13"/>
      <c r="BC75" s="2">
        <v>37.0</v>
      </c>
      <c r="BD75" s="4">
        <f t="shared" si="33"/>
        <v>3.7</v>
      </c>
      <c r="BE75" s="4">
        <f t="shared" si="34"/>
        <v>-0.3556</v>
      </c>
      <c r="BF75" s="4">
        <f>150+3/8-1/32</f>
        <v>150.34375</v>
      </c>
      <c r="BG75" s="4">
        <f>153+5/8</f>
        <v>153.625</v>
      </c>
      <c r="BH75" s="4">
        <f t="shared" si="35"/>
        <v>3.28125</v>
      </c>
      <c r="BI75" s="13">
        <f t="shared" si="36"/>
        <v>0.8539125638</v>
      </c>
      <c r="BJ75" s="4">
        <f t="shared" si="37"/>
        <v>0.006573806624</v>
      </c>
      <c r="BK75" s="13"/>
      <c r="BL75" s="19">
        <v>37.0</v>
      </c>
      <c r="BM75" s="27">
        <f t="shared" si="38"/>
        <v>3.7</v>
      </c>
      <c r="BN75" s="27">
        <f t="shared" si="39"/>
        <v>-0.3556</v>
      </c>
      <c r="BO75" s="25">
        <f>150.375</f>
        <v>150.375</v>
      </c>
      <c r="BP75" s="25">
        <f>153.625+1/32</f>
        <v>153.65625</v>
      </c>
      <c r="BQ75" s="27">
        <f t="shared" si="40"/>
        <v>3.28125</v>
      </c>
      <c r="BR75" s="27">
        <f t="shared" si="41"/>
        <v>0.8539125638</v>
      </c>
      <c r="BS75" s="4">
        <f t="shared" si="42"/>
        <v>0.006573806624</v>
      </c>
      <c r="BT75" s="25"/>
      <c r="BU75" s="19">
        <v>37.0</v>
      </c>
      <c r="BV75" s="27">
        <f t="shared" si="43"/>
        <v>3.7</v>
      </c>
      <c r="BW75" s="27">
        <f t="shared" si="44"/>
        <v>-0.3556</v>
      </c>
      <c r="BX75" s="25">
        <f>150+5/16</f>
        <v>150.3125</v>
      </c>
      <c r="BY75" s="25">
        <f>153+11/16</f>
        <v>153.6875</v>
      </c>
      <c r="BZ75" s="27">
        <f t="shared" si="45"/>
        <v>3.375</v>
      </c>
      <c r="CA75" s="27">
        <f t="shared" si="46"/>
        <v>0.8660254038</v>
      </c>
      <c r="CB75" s="4">
        <f t="shared" si="47"/>
        <v>0.006114257746</v>
      </c>
      <c r="CC75" s="25"/>
      <c r="CD75" s="25"/>
    </row>
    <row r="76">
      <c r="A76" s="2">
        <v>53.0</v>
      </c>
      <c r="B76" s="4">
        <f t="shared" si="1"/>
        <v>5.3</v>
      </c>
      <c r="C76" s="4">
        <f t="shared" si="2"/>
        <v>-1.3208</v>
      </c>
      <c r="D76" s="2">
        <v>150.0</v>
      </c>
      <c r="E76" s="2">
        <v>154.0</v>
      </c>
      <c r="F76" s="4">
        <f t="shared" si="5"/>
        <v>4</v>
      </c>
      <c r="G76" s="13">
        <f t="shared" si="6"/>
        <v>0.9810229432</v>
      </c>
      <c r="H76" s="4">
        <f t="shared" si="7"/>
        <v>0.003848801384</v>
      </c>
      <c r="J76" s="2">
        <v>38.0</v>
      </c>
      <c r="K76" s="4">
        <f t="shared" si="8"/>
        <v>3.8</v>
      </c>
      <c r="L76" s="4">
        <f t="shared" si="9"/>
        <v>-0.5588</v>
      </c>
      <c r="M76" s="4">
        <f>150+5/16</f>
        <v>150.3125</v>
      </c>
      <c r="N76" s="4">
        <f>153+11/16</f>
        <v>153.6875</v>
      </c>
      <c r="O76" s="4">
        <f t="shared" si="10"/>
        <v>3.375</v>
      </c>
      <c r="P76" s="13">
        <f t="shared" si="11"/>
        <v>0.9011271138</v>
      </c>
      <c r="Q76" s="4">
        <f t="shared" si="53"/>
        <v>0.007584550818</v>
      </c>
      <c r="S76" s="2">
        <v>38.0</v>
      </c>
      <c r="T76" s="4">
        <f t="shared" si="12"/>
        <v>3.8</v>
      </c>
      <c r="U76" s="4">
        <f t="shared" si="13"/>
        <v>-0.5588</v>
      </c>
      <c r="V76" s="4">
        <f>150+3/16</f>
        <v>150.1875</v>
      </c>
      <c r="W76" s="4">
        <f>153.75+1/32</f>
        <v>153.78125</v>
      </c>
      <c r="X76" s="4">
        <f t="shared" si="15"/>
        <v>3.59375</v>
      </c>
      <c r="Y76" s="13">
        <f t="shared" si="80"/>
        <v>0.9298718482</v>
      </c>
      <c r="Z76" s="4">
        <f t="shared" si="17"/>
        <v>0.005551138834</v>
      </c>
      <c r="AB76" s="2">
        <v>38.0</v>
      </c>
      <c r="AC76" s="4">
        <f t="shared" si="18"/>
        <v>3.8</v>
      </c>
      <c r="AD76" s="4">
        <f t="shared" si="19"/>
        <v>-0.4064</v>
      </c>
      <c r="AE76" s="2">
        <v>150.75</v>
      </c>
      <c r="AF76" s="2">
        <v>153.25</v>
      </c>
      <c r="AG76" s="4">
        <f t="shared" si="20"/>
        <v>2.5</v>
      </c>
      <c r="AH76" s="13">
        <f t="shared" si="21"/>
        <v>0.7453559925</v>
      </c>
      <c r="AI76" s="4">
        <f t="shared" si="22"/>
        <v>0.01154079611</v>
      </c>
      <c r="AJ76" s="13"/>
      <c r="AK76" s="2">
        <v>38.0</v>
      </c>
      <c r="AL76" s="4">
        <f t="shared" si="23"/>
        <v>3.8</v>
      </c>
      <c r="AM76" s="4">
        <f t="shared" si="24"/>
        <v>-0.4064</v>
      </c>
      <c r="AN76" s="4">
        <f>150.5+1/32</f>
        <v>150.53125</v>
      </c>
      <c r="AO76" s="4">
        <f>153+7/16</f>
        <v>153.4375</v>
      </c>
      <c r="AP76" s="4">
        <f t="shared" si="25"/>
        <v>2.90625</v>
      </c>
      <c r="AQ76" s="13">
        <f t="shared" si="26"/>
        <v>0.8036375634</v>
      </c>
      <c r="AR76" s="4">
        <f t="shared" si="27"/>
        <v>0.009595270034</v>
      </c>
      <c r="AS76" s="13"/>
      <c r="AT76" s="2">
        <v>38.0</v>
      </c>
      <c r="AU76" s="4">
        <f t="shared" si="28"/>
        <v>3.8</v>
      </c>
      <c r="AV76" s="4">
        <f t="shared" si="29"/>
        <v>-0.4064</v>
      </c>
      <c r="AW76" s="4">
        <f>150+3/8+1/32</f>
        <v>150.40625</v>
      </c>
      <c r="AX76" s="4">
        <f>153+5/8-1/32</f>
        <v>153.59375</v>
      </c>
      <c r="AY76" s="4">
        <f t="shared" si="30"/>
        <v>3.1875</v>
      </c>
      <c r="AZ76" s="13">
        <f t="shared" si="31"/>
        <v>0.8416254115</v>
      </c>
      <c r="BA76" s="4">
        <f t="shared" si="32"/>
        <v>0.008104811151</v>
      </c>
      <c r="BB76" s="13"/>
      <c r="BC76" s="2">
        <v>38.0</v>
      </c>
      <c r="BD76" s="4">
        <f t="shared" si="33"/>
        <v>3.8</v>
      </c>
      <c r="BE76" s="4">
        <f t="shared" si="34"/>
        <v>-0.4064</v>
      </c>
      <c r="BF76" s="2">
        <v>150.25</v>
      </c>
      <c r="BG76" s="4">
        <f>153.75</f>
        <v>153.75</v>
      </c>
      <c r="BH76" s="4">
        <f t="shared" si="35"/>
        <v>3.5</v>
      </c>
      <c r="BI76" s="13">
        <f t="shared" si="36"/>
        <v>0.8819171037</v>
      </c>
      <c r="BJ76" s="4">
        <f t="shared" si="37"/>
        <v>0.006332181037</v>
      </c>
      <c r="BK76" s="13"/>
      <c r="BL76" s="19">
        <v>38.0</v>
      </c>
      <c r="BM76" s="27">
        <f t="shared" si="38"/>
        <v>3.8</v>
      </c>
      <c r="BN76" s="27">
        <f t="shared" si="39"/>
        <v>-0.4064</v>
      </c>
      <c r="BO76" s="25">
        <f>150.25+1/32</f>
        <v>150.28125</v>
      </c>
      <c r="BP76" s="25">
        <f>153.75-1/32</f>
        <v>153.71875</v>
      </c>
      <c r="BQ76" s="27">
        <f t="shared" si="40"/>
        <v>3.4375</v>
      </c>
      <c r="BR76" s="27">
        <f t="shared" si="41"/>
        <v>0.8740073735</v>
      </c>
      <c r="BS76" s="4">
        <f t="shared" si="42"/>
        <v>0.006695743167</v>
      </c>
      <c r="BT76" s="25"/>
      <c r="BU76" s="19">
        <v>38.0</v>
      </c>
      <c r="BV76" s="27">
        <f t="shared" si="43"/>
        <v>3.8</v>
      </c>
      <c r="BW76" s="27">
        <f t="shared" si="44"/>
        <v>-0.4064</v>
      </c>
      <c r="BX76" s="46">
        <v>150.25</v>
      </c>
      <c r="BY76" s="46">
        <v>153.75</v>
      </c>
      <c r="BZ76" s="27">
        <f t="shared" si="45"/>
        <v>3.5</v>
      </c>
      <c r="CA76" s="27">
        <f t="shared" si="46"/>
        <v>0.8819171037</v>
      </c>
      <c r="CB76" s="4">
        <f t="shared" si="47"/>
        <v>0.006332181037</v>
      </c>
      <c r="CC76" s="25"/>
      <c r="CD76" s="25"/>
    </row>
    <row r="77">
      <c r="A77" s="2">
        <v>54.0</v>
      </c>
      <c r="B77" s="4">
        <f t="shared" si="1"/>
        <v>5.4</v>
      </c>
      <c r="C77" s="4">
        <f t="shared" si="2"/>
        <v>-1.3716</v>
      </c>
      <c r="D77" s="2">
        <v>150.0</v>
      </c>
      <c r="E77" s="2">
        <v>154.0</v>
      </c>
      <c r="F77" s="4">
        <f t="shared" si="5"/>
        <v>4</v>
      </c>
      <c r="G77" s="13">
        <f t="shared" si="6"/>
        <v>0.9810229432</v>
      </c>
      <c r="H77" s="4">
        <f t="shared" si="7"/>
        <v>0.003999734772</v>
      </c>
      <c r="J77" s="2">
        <v>39.0</v>
      </c>
      <c r="K77" s="4">
        <f t="shared" si="8"/>
        <v>3.9</v>
      </c>
      <c r="L77" s="4">
        <f t="shared" si="9"/>
        <v>-0.6096</v>
      </c>
      <c r="M77" s="4">
        <f>150+1/8</f>
        <v>150.125</v>
      </c>
      <c r="N77" s="4">
        <f>153+7/8+1/16</f>
        <v>153.9375</v>
      </c>
      <c r="O77" s="4">
        <f t="shared" si="10"/>
        <v>3.8125</v>
      </c>
      <c r="P77" s="13">
        <f t="shared" si="11"/>
        <v>0.9577542655</v>
      </c>
      <c r="Q77" s="4">
        <f t="shared" si="53"/>
        <v>0.003772351024</v>
      </c>
      <c r="S77" s="2">
        <v>39.0</v>
      </c>
      <c r="T77" s="4">
        <f t="shared" si="12"/>
        <v>3.9</v>
      </c>
      <c r="U77" s="4">
        <f t="shared" si="13"/>
        <v>-0.6096</v>
      </c>
      <c r="V77" s="4">
        <f>149+15/16</f>
        <v>149.9375</v>
      </c>
      <c r="W77" s="4">
        <f>154+1/16</f>
        <v>154.0625</v>
      </c>
      <c r="X77" s="4">
        <f t="shared" si="15"/>
        <v>4.125</v>
      </c>
      <c r="Y77" s="13">
        <f t="shared" si="80"/>
        <v>0.9962335083</v>
      </c>
      <c r="Z77" s="4">
        <f t="shared" si="17"/>
        <v>0.0003498430902</v>
      </c>
      <c r="AA77" s="2"/>
      <c r="AB77" s="2">
        <v>39.0</v>
      </c>
      <c r="AC77" s="4">
        <f t="shared" si="18"/>
        <v>3.9</v>
      </c>
      <c r="AD77" s="4">
        <f t="shared" si="19"/>
        <v>-0.4572</v>
      </c>
      <c r="AE77" s="2">
        <v>150.5</v>
      </c>
      <c r="AF77" s="2">
        <f>153+7/16</f>
        <v>153.4375</v>
      </c>
      <c r="AG77" s="4">
        <f t="shared" si="20"/>
        <v>2.9375</v>
      </c>
      <c r="AH77" s="13">
        <f t="shared" si="21"/>
        <v>0.8079466429</v>
      </c>
      <c r="AI77" s="4">
        <f t="shared" si="22"/>
        <v>0.01069303053</v>
      </c>
      <c r="AJ77" s="13"/>
      <c r="AK77" s="2">
        <v>39.0</v>
      </c>
      <c r="AL77" s="4">
        <f t="shared" si="23"/>
        <v>3.9</v>
      </c>
      <c r="AM77" s="4">
        <f t="shared" si="24"/>
        <v>-0.4572</v>
      </c>
      <c r="AN77" s="4">
        <f>150+3/8</f>
        <v>150.375</v>
      </c>
      <c r="AO77" s="4">
        <f>153+5/8</f>
        <v>153.625</v>
      </c>
      <c r="AP77" s="4">
        <f t="shared" si="25"/>
        <v>3.25</v>
      </c>
      <c r="AQ77" s="13">
        <f t="shared" si="26"/>
        <v>0.8498365856</v>
      </c>
      <c r="AR77" s="4">
        <f t="shared" si="27"/>
        <v>0.008794188721</v>
      </c>
      <c r="AS77" s="13"/>
      <c r="AT77" s="2">
        <v>39.0</v>
      </c>
      <c r="AU77" s="4">
        <f t="shared" si="28"/>
        <v>3.9</v>
      </c>
      <c r="AV77" s="4">
        <f t="shared" si="29"/>
        <v>-0.4572</v>
      </c>
      <c r="AW77" s="2">
        <v>150.25</v>
      </c>
      <c r="AX77" s="2">
        <v>153.75</v>
      </c>
      <c r="AY77" s="4">
        <f t="shared" si="30"/>
        <v>3.5</v>
      </c>
      <c r="AZ77" s="13">
        <f t="shared" si="31"/>
        <v>0.8819171037</v>
      </c>
      <c r="BA77" s="4">
        <f t="shared" si="32"/>
        <v>0.007176471842</v>
      </c>
      <c r="BB77" s="13"/>
      <c r="BC77" s="2">
        <v>39.0</v>
      </c>
      <c r="BD77" s="4">
        <f t="shared" si="33"/>
        <v>3.9</v>
      </c>
      <c r="BE77" s="4">
        <f t="shared" si="34"/>
        <v>-0.4572</v>
      </c>
      <c r="BF77" s="4">
        <f>150+3/16</f>
        <v>150.1875</v>
      </c>
      <c r="BG77" s="4">
        <f>153+13/16</f>
        <v>153.8125</v>
      </c>
      <c r="BH77" s="4">
        <f t="shared" si="35"/>
        <v>3.625</v>
      </c>
      <c r="BI77" s="13">
        <f t="shared" si="36"/>
        <v>0.8975274679</v>
      </c>
      <c r="BJ77" s="4">
        <f t="shared" si="37"/>
        <v>0.006337988393</v>
      </c>
      <c r="BK77" s="13"/>
      <c r="BL77" s="19">
        <v>39.0</v>
      </c>
      <c r="BM77" s="27">
        <f t="shared" si="38"/>
        <v>3.9</v>
      </c>
      <c r="BN77" s="27">
        <f t="shared" si="39"/>
        <v>-0.4572</v>
      </c>
      <c r="BO77" s="46">
        <v>150.25</v>
      </c>
      <c r="BP77" s="46">
        <v>153.75</v>
      </c>
      <c r="BQ77" s="27">
        <f t="shared" si="40"/>
        <v>3.5</v>
      </c>
      <c r="BR77" s="27">
        <f t="shared" si="41"/>
        <v>0.8819171037</v>
      </c>
      <c r="BS77" s="4">
        <f t="shared" si="42"/>
        <v>0.007176471842</v>
      </c>
      <c r="BT77" s="25"/>
      <c r="BU77" s="19">
        <v>39.0</v>
      </c>
      <c r="BV77" s="27">
        <f t="shared" si="43"/>
        <v>3.9</v>
      </c>
      <c r="BW77" s="27">
        <f t="shared" si="44"/>
        <v>-0.4572</v>
      </c>
      <c r="BX77" s="25">
        <f>150+3/16</f>
        <v>150.1875</v>
      </c>
      <c r="BY77" s="25">
        <f>153+13/16</f>
        <v>153.8125</v>
      </c>
      <c r="BZ77" s="27">
        <f t="shared" si="45"/>
        <v>3.625</v>
      </c>
      <c r="CA77" s="27">
        <f t="shared" si="46"/>
        <v>0.8975274679</v>
      </c>
      <c r="CB77" s="4">
        <f t="shared" si="47"/>
        <v>0.006337988393</v>
      </c>
      <c r="CC77" s="25"/>
      <c r="CD77" s="25"/>
    </row>
    <row r="78">
      <c r="A78" s="2">
        <v>55.0</v>
      </c>
      <c r="B78" s="4">
        <f t="shared" si="1"/>
        <v>5.5</v>
      </c>
      <c r="C78" s="4">
        <f t="shared" si="2"/>
        <v>-1.4224</v>
      </c>
      <c r="D78" s="2">
        <v>150.0</v>
      </c>
      <c r="E78" s="2">
        <v>154.0</v>
      </c>
      <c r="F78" s="4">
        <f t="shared" si="5"/>
        <v>4</v>
      </c>
      <c r="G78" s="13">
        <f t="shared" si="6"/>
        <v>0.9810229432</v>
      </c>
      <c r="J78" s="2">
        <v>40.0</v>
      </c>
      <c r="K78" s="4">
        <f t="shared" si="8"/>
        <v>4</v>
      </c>
      <c r="L78" s="4">
        <f t="shared" si="9"/>
        <v>-0.6604</v>
      </c>
      <c r="M78" s="4">
        <f t="shared" ref="M78:M85" si="102">150+1/32</f>
        <v>150.03125</v>
      </c>
      <c r="N78" s="4">
        <f t="shared" ref="N78:N85" si="103">154-1/32</f>
        <v>153.96875</v>
      </c>
      <c r="O78" s="4">
        <f t="shared" si="10"/>
        <v>3.9375</v>
      </c>
      <c r="P78" s="13">
        <f t="shared" si="11"/>
        <v>0.9733285268</v>
      </c>
      <c r="Q78" s="4">
        <f t="shared" si="53"/>
        <v>0.002630835947</v>
      </c>
      <c r="S78" s="2">
        <v>40.0</v>
      </c>
      <c r="T78" s="4">
        <f t="shared" si="12"/>
        <v>4</v>
      </c>
      <c r="U78" s="4">
        <f t="shared" si="13"/>
        <v>-0.6604</v>
      </c>
      <c r="V78" s="4">
        <f t="shared" ref="V78:V79" si="104">149+7/8-1/32</f>
        <v>149.84375</v>
      </c>
      <c r="W78" s="4">
        <f t="shared" ref="W78:W80" si="105">154+1/8+1/32</f>
        <v>154.15625</v>
      </c>
      <c r="X78" s="4">
        <f t="shared" si="15"/>
        <v>4.3125</v>
      </c>
      <c r="Y78" s="13">
        <f t="shared" si="80"/>
        <v>1.018623574</v>
      </c>
      <c r="AB78" s="2">
        <v>40.0</v>
      </c>
      <c r="AC78" s="4">
        <f t="shared" si="18"/>
        <v>4</v>
      </c>
      <c r="AD78" s="4">
        <f t="shared" si="19"/>
        <v>-0.508</v>
      </c>
      <c r="AE78" s="4">
        <f>150+5/16</f>
        <v>150.3125</v>
      </c>
      <c r="AF78" s="4">
        <f>153+11/16</f>
        <v>153.6875</v>
      </c>
      <c r="AG78" s="4">
        <f t="shared" si="20"/>
        <v>3.375</v>
      </c>
      <c r="AH78" s="13">
        <f t="shared" si="21"/>
        <v>0.8660254038</v>
      </c>
      <c r="AI78" s="4">
        <f t="shared" si="22"/>
        <v>0.008936222859</v>
      </c>
      <c r="AJ78" s="13"/>
      <c r="AK78" s="2">
        <v>40.0</v>
      </c>
      <c r="AL78" s="4">
        <f t="shared" si="23"/>
        <v>4</v>
      </c>
      <c r="AM78" s="4">
        <f t="shared" si="24"/>
        <v>-0.508</v>
      </c>
      <c r="AN78" s="2">
        <v>150.25</v>
      </c>
      <c r="AO78" s="2">
        <v>153.75</v>
      </c>
      <c r="AP78" s="4">
        <f t="shared" si="25"/>
        <v>3.5</v>
      </c>
      <c r="AQ78" s="13">
        <f t="shared" si="26"/>
        <v>0.8819171037</v>
      </c>
      <c r="AR78" s="4">
        <f t="shared" si="27"/>
        <v>0.008020762647</v>
      </c>
      <c r="AS78" s="13"/>
      <c r="AT78" s="2">
        <v>40.0</v>
      </c>
      <c r="AU78" s="4">
        <f t="shared" si="28"/>
        <v>4</v>
      </c>
      <c r="AV78" s="4">
        <f t="shared" si="29"/>
        <v>-0.508</v>
      </c>
      <c r="AW78" s="4">
        <f>150+3/16</f>
        <v>150.1875</v>
      </c>
      <c r="AX78" s="4">
        <f>153+13/16</f>
        <v>153.8125</v>
      </c>
      <c r="AY78" s="4">
        <f t="shared" si="30"/>
        <v>3.625</v>
      </c>
      <c r="AZ78" s="13">
        <f t="shared" si="31"/>
        <v>0.8975274679</v>
      </c>
      <c r="BA78" s="4">
        <f t="shared" si="32"/>
        <v>0.007083634086</v>
      </c>
      <c r="BB78" s="13"/>
      <c r="BC78" s="2">
        <v>40.0</v>
      </c>
      <c r="BD78" s="4">
        <f t="shared" si="33"/>
        <v>4</v>
      </c>
      <c r="BE78" s="4">
        <f t="shared" si="34"/>
        <v>-0.508</v>
      </c>
      <c r="BF78" s="2">
        <v>150.125</v>
      </c>
      <c r="BG78" s="4">
        <f>153.875</f>
        <v>153.875</v>
      </c>
      <c r="BH78" s="4">
        <f t="shared" si="35"/>
        <v>3.75</v>
      </c>
      <c r="BI78" s="13">
        <f t="shared" si="36"/>
        <v>0.9128709292</v>
      </c>
      <c r="BJ78" s="4">
        <f t="shared" si="37"/>
        <v>0.006125948792</v>
      </c>
      <c r="BK78" s="13"/>
      <c r="BL78" s="19">
        <v>40.0</v>
      </c>
      <c r="BM78" s="27">
        <f t="shared" si="38"/>
        <v>4</v>
      </c>
      <c r="BN78" s="27">
        <f t="shared" si="39"/>
        <v>-0.508</v>
      </c>
      <c r="BO78" s="25">
        <f>150+3/16</f>
        <v>150.1875</v>
      </c>
      <c r="BP78" s="25">
        <f>153+13/16</f>
        <v>153.8125</v>
      </c>
      <c r="BQ78" s="27">
        <f t="shared" si="40"/>
        <v>3.625</v>
      </c>
      <c r="BR78" s="27">
        <f t="shared" si="41"/>
        <v>0.8975274679</v>
      </c>
      <c r="BS78" s="4">
        <f t="shared" si="42"/>
        <v>0.007083634086</v>
      </c>
      <c r="BT78" s="25"/>
      <c r="BU78" s="19">
        <v>40.0</v>
      </c>
      <c r="BV78" s="27">
        <f t="shared" si="43"/>
        <v>4</v>
      </c>
      <c r="BW78" s="27">
        <f t="shared" si="44"/>
        <v>-0.508</v>
      </c>
      <c r="BX78" s="25">
        <f>150.125+1/32</f>
        <v>150.15625</v>
      </c>
      <c r="BY78" s="25">
        <f>153+7/8-1/32</f>
        <v>153.84375</v>
      </c>
      <c r="BZ78" s="27">
        <f t="shared" si="45"/>
        <v>3.6875</v>
      </c>
      <c r="CA78" s="27">
        <f t="shared" si="46"/>
        <v>0.9052317076</v>
      </c>
      <c r="CB78" s="4">
        <f t="shared" si="47"/>
        <v>0.006607295274</v>
      </c>
      <c r="CC78" s="25"/>
      <c r="CD78" s="25"/>
    </row>
    <row r="79">
      <c r="A79" s="2">
        <v>56.0</v>
      </c>
      <c r="B79" s="4">
        <f t="shared" si="1"/>
        <v>5.6</v>
      </c>
      <c r="C79" s="4">
        <f t="shared" si="2"/>
        <v>-1.4732</v>
      </c>
      <c r="D79" s="2">
        <v>150.0</v>
      </c>
      <c r="E79" s="2">
        <v>154.0</v>
      </c>
      <c r="F79" s="4">
        <f t="shared" si="5"/>
        <v>4</v>
      </c>
      <c r="G79" s="13">
        <f t="shared" si="6"/>
        <v>0.9810229432</v>
      </c>
      <c r="J79" s="2">
        <v>41.0</v>
      </c>
      <c r="K79" s="4">
        <f t="shared" si="8"/>
        <v>4.1</v>
      </c>
      <c r="L79" s="4">
        <f t="shared" si="9"/>
        <v>-0.7112</v>
      </c>
      <c r="M79" s="4">
        <f t="shared" si="102"/>
        <v>150.03125</v>
      </c>
      <c r="N79" s="4">
        <f t="shared" si="103"/>
        <v>153.96875</v>
      </c>
      <c r="O79" s="4">
        <f t="shared" si="10"/>
        <v>3.9375</v>
      </c>
      <c r="P79" s="13">
        <f t="shared" si="11"/>
        <v>0.9733285268</v>
      </c>
      <c r="Q79" s="4">
        <f t="shared" si="53"/>
        <v>0.002841302822</v>
      </c>
      <c r="S79" s="2">
        <v>41.0</v>
      </c>
      <c r="T79" s="4">
        <f t="shared" si="12"/>
        <v>4.1</v>
      </c>
      <c r="U79" s="4">
        <f t="shared" si="13"/>
        <v>-0.7112</v>
      </c>
      <c r="V79" s="4">
        <f t="shared" si="104"/>
        <v>149.84375</v>
      </c>
      <c r="W79" s="4">
        <f t="shared" si="105"/>
        <v>154.15625</v>
      </c>
      <c r="X79" s="4">
        <f t="shared" si="15"/>
        <v>4.3125</v>
      </c>
      <c r="Y79" s="13">
        <f t="shared" si="80"/>
        <v>1.018623574</v>
      </c>
      <c r="AB79" s="2">
        <v>41.0</v>
      </c>
      <c r="AC79" s="4">
        <f t="shared" si="18"/>
        <v>4.1</v>
      </c>
      <c r="AD79" s="4">
        <f t="shared" si="19"/>
        <v>-0.5588</v>
      </c>
      <c r="AE79" s="4">
        <f>150+1/16</f>
        <v>150.0625</v>
      </c>
      <c r="AF79" s="4">
        <f>153+7/8</f>
        <v>153.875</v>
      </c>
      <c r="AG79" s="4">
        <f t="shared" si="20"/>
        <v>3.8125</v>
      </c>
      <c r="AH79" s="13">
        <f t="shared" si="21"/>
        <v>0.9204467514</v>
      </c>
      <c r="AI79" s="4">
        <f t="shared" si="22"/>
        <v>0.006233373989</v>
      </c>
      <c r="AJ79" s="13"/>
      <c r="AK79" s="2">
        <v>41.0</v>
      </c>
      <c r="AL79" s="4">
        <f t="shared" si="23"/>
        <v>4.1</v>
      </c>
      <c r="AM79" s="4">
        <f t="shared" si="24"/>
        <v>-0.5588</v>
      </c>
      <c r="AN79" s="4">
        <f>150+1/8-1/32</f>
        <v>150.09375</v>
      </c>
      <c r="AO79" s="4">
        <f>153+7/8+1/32</f>
        <v>153.90625</v>
      </c>
      <c r="AP79" s="4">
        <f t="shared" si="25"/>
        <v>3.8125</v>
      </c>
      <c r="AQ79" s="13">
        <f t="shared" si="26"/>
        <v>0.9204467514</v>
      </c>
      <c r="AR79" s="4">
        <f t="shared" si="27"/>
        <v>0.006233373989</v>
      </c>
      <c r="AS79" s="13"/>
      <c r="AT79" s="2">
        <v>41.0</v>
      </c>
      <c r="AU79" s="4">
        <f t="shared" si="28"/>
        <v>4.1</v>
      </c>
      <c r="AV79" s="4">
        <f t="shared" si="29"/>
        <v>-0.5588</v>
      </c>
      <c r="AW79" s="4">
        <f>150+1/8-1/32</f>
        <v>150.09375</v>
      </c>
      <c r="AX79" s="4">
        <f>153+7/8+1/32</f>
        <v>153.90625</v>
      </c>
      <c r="AY79" s="4">
        <f t="shared" si="30"/>
        <v>3.8125</v>
      </c>
      <c r="AZ79" s="13">
        <f t="shared" si="31"/>
        <v>0.9204467514</v>
      </c>
      <c r="BA79" s="4">
        <f t="shared" si="32"/>
        <v>0.006233373989</v>
      </c>
      <c r="BB79" s="13"/>
      <c r="BC79" s="2">
        <v>41.0</v>
      </c>
      <c r="BD79" s="4">
        <f t="shared" si="33"/>
        <v>4.1</v>
      </c>
      <c r="BE79" s="4">
        <f t="shared" si="34"/>
        <v>-0.5588</v>
      </c>
      <c r="BF79" s="4">
        <f>150+1/32</f>
        <v>150.03125</v>
      </c>
      <c r="BG79" s="4">
        <f>154-1/32</f>
        <v>153.96875</v>
      </c>
      <c r="BH79" s="4">
        <f t="shared" si="35"/>
        <v>3.9375</v>
      </c>
      <c r="BI79" s="13">
        <f t="shared" si="36"/>
        <v>0.9354143467</v>
      </c>
      <c r="BJ79" s="4">
        <f t="shared" si="37"/>
        <v>0.005142883421</v>
      </c>
      <c r="BK79" s="13"/>
      <c r="BL79" s="19">
        <v>41.0</v>
      </c>
      <c r="BM79" s="27">
        <f t="shared" si="38"/>
        <v>4.1</v>
      </c>
      <c r="BN79" s="27">
        <f t="shared" si="39"/>
        <v>-0.5588</v>
      </c>
      <c r="BO79" s="25">
        <f>150.125-1/32</f>
        <v>150.09375</v>
      </c>
      <c r="BP79" s="25">
        <f>153.875+1/32</f>
        <v>153.90625</v>
      </c>
      <c r="BQ79" s="27">
        <f t="shared" si="40"/>
        <v>3.8125</v>
      </c>
      <c r="BR79" s="27">
        <f t="shared" si="41"/>
        <v>0.9204467514</v>
      </c>
      <c r="BS79" s="4">
        <f t="shared" si="42"/>
        <v>0.006233373989</v>
      </c>
      <c r="BT79" s="25"/>
      <c r="BU79" s="19">
        <v>41.0</v>
      </c>
      <c r="BV79" s="27">
        <f t="shared" si="43"/>
        <v>4.1</v>
      </c>
      <c r="BW79" s="27">
        <f t="shared" si="44"/>
        <v>-0.5588</v>
      </c>
      <c r="BX79" s="25">
        <f>150.125-1/32</f>
        <v>150.09375</v>
      </c>
      <c r="BY79" s="25">
        <f>153+7/8+1/32</f>
        <v>153.90625</v>
      </c>
      <c r="BZ79" s="27">
        <f t="shared" si="45"/>
        <v>3.8125</v>
      </c>
      <c r="CA79" s="27">
        <f t="shared" si="46"/>
        <v>0.9204467514</v>
      </c>
      <c r="CB79" s="4">
        <f t="shared" si="47"/>
        <v>0.006233373989</v>
      </c>
      <c r="CC79" s="25"/>
      <c r="CD79" s="25"/>
    </row>
    <row r="80">
      <c r="A80" s="2">
        <v>57.0</v>
      </c>
      <c r="B80" s="4">
        <f t="shared" si="1"/>
        <v>5.7</v>
      </c>
      <c r="C80" s="4">
        <f t="shared" si="2"/>
        <v>-1.524</v>
      </c>
      <c r="D80" s="2">
        <v>150.0</v>
      </c>
      <c r="E80" s="2">
        <v>154.0</v>
      </c>
      <c r="F80" s="4">
        <f t="shared" si="5"/>
        <v>4</v>
      </c>
      <c r="G80" s="13">
        <f t="shared" si="6"/>
        <v>0.9810229432</v>
      </c>
      <c r="J80" s="2">
        <v>42.0</v>
      </c>
      <c r="K80" s="4">
        <f t="shared" si="8"/>
        <v>4.2</v>
      </c>
      <c r="L80" s="4">
        <f t="shared" si="9"/>
        <v>-0.762</v>
      </c>
      <c r="M80" s="4">
        <f t="shared" si="102"/>
        <v>150.03125</v>
      </c>
      <c r="N80" s="4">
        <f t="shared" si="103"/>
        <v>153.96875</v>
      </c>
      <c r="O80" s="4">
        <f t="shared" si="10"/>
        <v>3.9375</v>
      </c>
      <c r="P80" s="13">
        <f t="shared" si="11"/>
        <v>0.9733285268</v>
      </c>
      <c r="Q80" s="4">
        <f t="shared" si="53"/>
        <v>0.003051769698</v>
      </c>
      <c r="S80" s="2">
        <v>42.0</v>
      </c>
      <c r="T80" s="4">
        <f t="shared" si="12"/>
        <v>4.2</v>
      </c>
      <c r="U80" s="4">
        <f t="shared" si="13"/>
        <v>-0.762</v>
      </c>
      <c r="V80" s="4">
        <f t="shared" ref="V80:V92" si="106">149+13/16</f>
        <v>149.8125</v>
      </c>
      <c r="W80" s="4">
        <f t="shared" si="105"/>
        <v>154.15625</v>
      </c>
      <c r="X80" s="4">
        <f t="shared" si="15"/>
        <v>4.34375</v>
      </c>
      <c r="Y80" s="13">
        <f t="shared" si="80"/>
        <v>1.022307577</v>
      </c>
      <c r="AB80" s="2">
        <v>42.0</v>
      </c>
      <c r="AC80" s="4">
        <f t="shared" si="18"/>
        <v>4.2</v>
      </c>
      <c r="AD80" s="4">
        <f t="shared" si="19"/>
        <v>-0.6096</v>
      </c>
      <c r="AE80" s="4">
        <f>150-1/16</f>
        <v>149.9375</v>
      </c>
      <c r="AF80" s="4">
        <f>154+1/16</f>
        <v>154.0625</v>
      </c>
      <c r="AG80" s="4">
        <f t="shared" si="20"/>
        <v>4.125</v>
      </c>
      <c r="AH80" s="13">
        <f t="shared" si="21"/>
        <v>0.9574271078</v>
      </c>
      <c r="AI80" s="4">
        <f t="shared" si="22"/>
        <v>0.003800266145</v>
      </c>
      <c r="AJ80" s="13"/>
      <c r="AK80" s="2">
        <v>42.0</v>
      </c>
      <c r="AL80" s="4">
        <f t="shared" si="23"/>
        <v>4.2</v>
      </c>
      <c r="AM80" s="4">
        <f t="shared" si="24"/>
        <v>-0.6096</v>
      </c>
      <c r="AN80" s="4">
        <f>150-1/32</f>
        <v>149.96875</v>
      </c>
      <c r="AO80" s="2">
        <v>154.0</v>
      </c>
      <c r="AP80" s="4">
        <f t="shared" si="25"/>
        <v>4.03125</v>
      </c>
      <c r="AQ80" s="13">
        <f t="shared" si="26"/>
        <v>0.9464847243</v>
      </c>
      <c r="AR80" s="4">
        <f t="shared" si="27"/>
        <v>0.004722440708</v>
      </c>
      <c r="AS80" s="13"/>
      <c r="AT80" s="2">
        <v>42.0</v>
      </c>
      <c r="AU80" s="4">
        <f t="shared" si="28"/>
        <v>4.2</v>
      </c>
      <c r="AV80" s="4">
        <f t="shared" si="29"/>
        <v>-0.6096</v>
      </c>
      <c r="AW80" s="2">
        <v>150.0</v>
      </c>
      <c r="AX80" s="2">
        <v>154.0</v>
      </c>
      <c r="AY80" s="4">
        <f t="shared" si="30"/>
        <v>4</v>
      </c>
      <c r="AZ80" s="13">
        <f t="shared" si="31"/>
        <v>0.9428090416</v>
      </c>
      <c r="BA80" s="4">
        <f t="shared" si="32"/>
        <v>0.005027201014</v>
      </c>
      <c r="BB80" s="13"/>
      <c r="BC80" s="2">
        <v>42.0</v>
      </c>
      <c r="BD80" s="4">
        <f t="shared" si="33"/>
        <v>4.2</v>
      </c>
      <c r="BE80" s="4">
        <f t="shared" si="34"/>
        <v>-0.6096</v>
      </c>
      <c r="BF80" s="4">
        <f>150-1/32</f>
        <v>149.96875</v>
      </c>
      <c r="BG80" s="4">
        <f>154+1/32</f>
        <v>154.03125</v>
      </c>
      <c r="BH80" s="4">
        <f t="shared" si="35"/>
        <v>4.0625</v>
      </c>
      <c r="BI80" s="13">
        <f t="shared" si="36"/>
        <v>0.9501461876</v>
      </c>
      <c r="BJ80" s="4">
        <f t="shared" si="37"/>
        <v>0.004416354664</v>
      </c>
      <c r="BK80" s="13"/>
      <c r="BL80" s="19">
        <v>42.0</v>
      </c>
      <c r="BM80" s="27">
        <f t="shared" si="38"/>
        <v>4.2</v>
      </c>
      <c r="BN80" s="27">
        <f t="shared" si="39"/>
        <v>-0.6096</v>
      </c>
      <c r="BO80" s="25">
        <f>150+1/32</f>
        <v>150.03125</v>
      </c>
      <c r="BP80" s="25">
        <f>154-1/32</f>
        <v>153.96875</v>
      </c>
      <c r="BQ80" s="27">
        <f t="shared" si="40"/>
        <v>3.9375</v>
      </c>
      <c r="BR80" s="27">
        <f t="shared" si="41"/>
        <v>0.9354143467</v>
      </c>
      <c r="BS80" s="4">
        <f t="shared" si="42"/>
        <v>0.005632681842</v>
      </c>
      <c r="BT80" s="25"/>
      <c r="BU80" s="19">
        <v>42.0</v>
      </c>
      <c r="BV80" s="27">
        <f t="shared" si="43"/>
        <v>4.2</v>
      </c>
      <c r="BW80" s="27">
        <f t="shared" si="44"/>
        <v>-0.6096</v>
      </c>
      <c r="BX80" s="25">
        <f>150+1/16</f>
        <v>150.0625</v>
      </c>
      <c r="BY80" s="25">
        <f>154-1/16</f>
        <v>153.9375</v>
      </c>
      <c r="BZ80" s="27">
        <f t="shared" si="45"/>
        <v>3.875</v>
      </c>
      <c r="CA80" s="27">
        <f t="shared" si="46"/>
        <v>0.9279607271</v>
      </c>
      <c r="CB80" s="4">
        <f t="shared" si="47"/>
        <v>0.006232668877</v>
      </c>
      <c r="CC80" s="25"/>
      <c r="CD80" s="25"/>
    </row>
    <row r="81">
      <c r="A81" s="2">
        <v>58.0</v>
      </c>
      <c r="B81" s="4">
        <f t="shared" si="1"/>
        <v>5.8</v>
      </c>
      <c r="C81" s="4">
        <f t="shared" si="2"/>
        <v>-1.5748</v>
      </c>
      <c r="D81" s="2">
        <v>150.0</v>
      </c>
      <c r="E81" s="2">
        <v>154.0</v>
      </c>
      <c r="F81" s="4">
        <f t="shared" si="5"/>
        <v>4</v>
      </c>
      <c r="G81" s="13">
        <f t="shared" si="6"/>
        <v>0.9810229432</v>
      </c>
      <c r="J81" s="2">
        <v>43.0</v>
      </c>
      <c r="K81" s="4">
        <f t="shared" si="8"/>
        <v>4.3</v>
      </c>
      <c r="L81" s="4">
        <f t="shared" si="9"/>
        <v>-0.8128</v>
      </c>
      <c r="M81" s="4">
        <f t="shared" si="102"/>
        <v>150.03125</v>
      </c>
      <c r="N81" s="4">
        <f t="shared" si="103"/>
        <v>153.96875</v>
      </c>
      <c r="O81" s="4">
        <f t="shared" si="10"/>
        <v>3.9375</v>
      </c>
      <c r="P81" s="13">
        <f t="shared" si="11"/>
        <v>0.9733285268</v>
      </c>
      <c r="Q81" s="4">
        <f t="shared" si="53"/>
        <v>0.003262236574</v>
      </c>
      <c r="S81" s="2">
        <v>43.0</v>
      </c>
      <c r="T81" s="4">
        <f t="shared" si="12"/>
        <v>4.3</v>
      </c>
      <c r="U81" s="4">
        <f t="shared" si="13"/>
        <v>-0.8128</v>
      </c>
      <c r="V81" s="4">
        <f t="shared" si="106"/>
        <v>149.8125</v>
      </c>
      <c r="W81" s="4">
        <f t="shared" ref="W81:W92" si="107">154+3/16</f>
        <v>154.1875</v>
      </c>
      <c r="X81" s="4">
        <f t="shared" si="15"/>
        <v>4.375</v>
      </c>
      <c r="Y81" s="13">
        <f t="shared" si="80"/>
        <v>1.025978352</v>
      </c>
      <c r="AB81" s="2">
        <v>43.0</v>
      </c>
      <c r="AC81" s="4">
        <f t="shared" si="18"/>
        <v>4.3</v>
      </c>
      <c r="AD81" s="4">
        <f t="shared" si="19"/>
        <v>-0.6604</v>
      </c>
      <c r="AE81" s="4">
        <f>149+7/8</f>
        <v>149.875</v>
      </c>
      <c r="AF81" s="4">
        <f>154+1/8</f>
        <v>154.125</v>
      </c>
      <c r="AG81" s="4">
        <f t="shared" si="20"/>
        <v>4.25</v>
      </c>
      <c r="AH81" s="13">
        <f t="shared" si="21"/>
        <v>0.9718253158</v>
      </c>
      <c r="AI81" s="4">
        <f t="shared" si="22"/>
        <v>0.002774818461</v>
      </c>
      <c r="AJ81" s="13"/>
      <c r="AK81" s="2">
        <v>43.0</v>
      </c>
      <c r="AL81" s="4">
        <f t="shared" si="23"/>
        <v>4.3</v>
      </c>
      <c r="AM81" s="4">
        <f t="shared" si="24"/>
        <v>-0.6604</v>
      </c>
      <c r="AN81" s="4">
        <f>149+7/8+1/32</f>
        <v>149.90625</v>
      </c>
      <c r="AO81" s="2">
        <v>154.125</v>
      </c>
      <c r="AP81" s="4">
        <f t="shared" si="25"/>
        <v>4.21875</v>
      </c>
      <c r="AQ81" s="13">
        <f t="shared" si="26"/>
        <v>0.9682458366</v>
      </c>
      <c r="AR81" s="4">
        <f t="shared" si="27"/>
        <v>0.003115829066</v>
      </c>
      <c r="AS81" s="13"/>
      <c r="AT81" s="2">
        <v>43.0</v>
      </c>
      <c r="AU81" s="4">
        <f t="shared" si="28"/>
        <v>4.3</v>
      </c>
      <c r="AV81" s="4">
        <f t="shared" si="29"/>
        <v>-0.6604</v>
      </c>
      <c r="AW81" s="4">
        <f>150-1/16</f>
        <v>149.9375</v>
      </c>
      <c r="AX81" s="4">
        <f>154+1/16</f>
        <v>154.0625</v>
      </c>
      <c r="AY81" s="4">
        <f t="shared" si="30"/>
        <v>4.125</v>
      </c>
      <c r="AZ81" s="13">
        <f t="shared" si="31"/>
        <v>0.9574271078</v>
      </c>
      <c r="BA81" s="4">
        <f t="shared" si="32"/>
        <v>0.00413072407</v>
      </c>
      <c r="BB81" s="13"/>
      <c r="BC81" s="2">
        <v>43.0</v>
      </c>
      <c r="BD81" s="4">
        <f t="shared" si="33"/>
        <v>4.3</v>
      </c>
      <c r="BE81" s="4">
        <f t="shared" si="34"/>
        <v>-0.6604</v>
      </c>
      <c r="BF81" s="4">
        <f>149.875+1/32</f>
        <v>149.90625</v>
      </c>
      <c r="BG81" s="4">
        <f>154+1/16</f>
        <v>154.0625</v>
      </c>
      <c r="BH81" s="4">
        <f t="shared" si="35"/>
        <v>4.15625</v>
      </c>
      <c r="BI81" s="13">
        <f t="shared" si="36"/>
        <v>0.9610468829</v>
      </c>
      <c r="BJ81" s="4">
        <f t="shared" si="37"/>
        <v>0.003793797109</v>
      </c>
      <c r="BK81" s="13"/>
      <c r="BL81" s="19">
        <v>43.0</v>
      </c>
      <c r="BM81" s="27">
        <f t="shared" si="38"/>
        <v>4.3</v>
      </c>
      <c r="BN81" s="27">
        <f t="shared" si="39"/>
        <v>-0.6604</v>
      </c>
      <c r="BO81" s="46">
        <v>150.0</v>
      </c>
      <c r="BP81" s="46">
        <v>154.0</v>
      </c>
      <c r="BQ81" s="27">
        <f t="shared" si="40"/>
        <v>4</v>
      </c>
      <c r="BR81" s="27">
        <f t="shared" si="41"/>
        <v>0.9428090416</v>
      </c>
      <c r="BS81" s="4">
        <f t="shared" si="42"/>
        <v>0.005464348929</v>
      </c>
      <c r="BT81" s="25"/>
      <c r="BU81" s="19">
        <v>43.0</v>
      </c>
      <c r="BV81" s="27">
        <f t="shared" si="43"/>
        <v>4.3</v>
      </c>
      <c r="BW81" s="27">
        <f t="shared" si="44"/>
        <v>-0.6604</v>
      </c>
      <c r="BX81" s="46">
        <v>150.0</v>
      </c>
      <c r="BY81" s="46">
        <v>154.0</v>
      </c>
      <c r="BZ81" s="27">
        <f t="shared" si="45"/>
        <v>4</v>
      </c>
      <c r="CA81" s="27">
        <f t="shared" si="46"/>
        <v>0.9428090416</v>
      </c>
      <c r="CB81" s="4">
        <f t="shared" si="47"/>
        <v>0.005464348929</v>
      </c>
      <c r="CC81" s="25"/>
      <c r="CD81" s="25"/>
    </row>
    <row r="82">
      <c r="A82" s="2">
        <v>59.0</v>
      </c>
      <c r="B82" s="4">
        <f t="shared" si="1"/>
        <v>5.9</v>
      </c>
      <c r="C82" s="4">
        <f t="shared" si="2"/>
        <v>-1.6256</v>
      </c>
      <c r="D82" s="2">
        <v>150.0</v>
      </c>
      <c r="E82" s="2">
        <v>154.0</v>
      </c>
      <c r="F82" s="4">
        <f t="shared" si="5"/>
        <v>4</v>
      </c>
      <c r="G82" s="13">
        <f t="shared" si="6"/>
        <v>0.9810229432</v>
      </c>
      <c r="J82" s="2">
        <v>44.0</v>
      </c>
      <c r="K82" s="4">
        <f t="shared" si="8"/>
        <v>4.4</v>
      </c>
      <c r="L82" s="4">
        <f t="shared" si="9"/>
        <v>-0.8636</v>
      </c>
      <c r="M82" s="4">
        <f t="shared" si="102"/>
        <v>150.03125</v>
      </c>
      <c r="N82" s="4">
        <f t="shared" si="103"/>
        <v>153.96875</v>
      </c>
      <c r="O82" s="4">
        <f t="shared" si="10"/>
        <v>3.9375</v>
      </c>
      <c r="P82" s="13">
        <f t="shared" si="11"/>
        <v>0.9733285268</v>
      </c>
      <c r="Q82" s="4">
        <f t="shared" si="53"/>
        <v>0.003472703449</v>
      </c>
      <c r="S82" s="2">
        <v>44.0</v>
      </c>
      <c r="T82" s="4">
        <f t="shared" si="12"/>
        <v>4.4</v>
      </c>
      <c r="U82" s="4">
        <f t="shared" si="13"/>
        <v>-0.8636</v>
      </c>
      <c r="V82" s="4">
        <f t="shared" si="106"/>
        <v>149.8125</v>
      </c>
      <c r="W82" s="4">
        <f t="shared" si="107"/>
        <v>154.1875</v>
      </c>
      <c r="X82" s="4">
        <f t="shared" si="15"/>
        <v>4.375</v>
      </c>
      <c r="Y82" s="13">
        <f t="shared" si="80"/>
        <v>1.025978352</v>
      </c>
      <c r="AB82" s="2">
        <v>44.0</v>
      </c>
      <c r="AC82" s="4">
        <f t="shared" si="18"/>
        <v>4.4</v>
      </c>
      <c r="AD82" s="4">
        <f t="shared" si="19"/>
        <v>-0.7112</v>
      </c>
      <c r="AE82" s="4">
        <f>149+7/8-1/32</f>
        <v>149.84375</v>
      </c>
      <c r="AF82" s="4">
        <f t="shared" ref="AF82:AF85" si="108">154+3/16</f>
        <v>154.1875</v>
      </c>
      <c r="AG82" s="4">
        <f t="shared" si="20"/>
        <v>4.34375</v>
      </c>
      <c r="AH82" s="13">
        <f t="shared" si="21"/>
        <v>0.9824855102</v>
      </c>
      <c r="AI82" s="4">
        <f t="shared" si="22"/>
        <v>0.001883365932</v>
      </c>
      <c r="AJ82" s="13"/>
      <c r="AK82" s="2">
        <v>44.0</v>
      </c>
      <c r="AL82" s="4">
        <f t="shared" si="23"/>
        <v>4.4</v>
      </c>
      <c r="AM82" s="4">
        <f t="shared" si="24"/>
        <v>-0.7112</v>
      </c>
      <c r="AN82" s="2">
        <v>149.875</v>
      </c>
      <c r="AO82" s="4">
        <f>154.125+1/32</f>
        <v>154.15625</v>
      </c>
      <c r="AP82" s="4">
        <f t="shared" si="25"/>
        <v>4.28125</v>
      </c>
      <c r="AQ82" s="13">
        <f t="shared" si="26"/>
        <v>0.9753916592</v>
      </c>
      <c r="AR82" s="4">
        <f t="shared" si="27"/>
        <v>0.002627074782</v>
      </c>
      <c r="AS82" s="13"/>
      <c r="AT82" s="2">
        <v>44.0</v>
      </c>
      <c r="AU82" s="4">
        <f t="shared" si="28"/>
        <v>4.4</v>
      </c>
      <c r="AV82" s="4">
        <f t="shared" si="29"/>
        <v>-0.7112</v>
      </c>
      <c r="AW82" s="4">
        <f>149+7/8</f>
        <v>149.875</v>
      </c>
      <c r="AX82" s="2">
        <v>154.125</v>
      </c>
      <c r="AY82" s="4">
        <f t="shared" si="30"/>
        <v>4.25</v>
      </c>
      <c r="AZ82" s="13">
        <f t="shared" si="31"/>
        <v>0.9718253158</v>
      </c>
      <c r="BA82" s="4">
        <f t="shared" si="32"/>
        <v>0.002996803938</v>
      </c>
      <c r="BB82" s="13"/>
      <c r="BC82" s="2">
        <v>44.0</v>
      </c>
      <c r="BD82" s="4">
        <f t="shared" si="33"/>
        <v>4.4</v>
      </c>
      <c r="BE82" s="4">
        <f t="shared" si="34"/>
        <v>-0.7112</v>
      </c>
      <c r="BF82" s="2">
        <v>149.875</v>
      </c>
      <c r="BG82" s="2">
        <v>154.125</v>
      </c>
      <c r="BH82" s="4">
        <f t="shared" si="35"/>
        <v>4.25</v>
      </c>
      <c r="BI82" s="13">
        <f t="shared" si="36"/>
        <v>0.9718253158</v>
      </c>
      <c r="BJ82" s="4">
        <f t="shared" si="37"/>
        <v>0.002996803938</v>
      </c>
      <c r="BK82" s="13"/>
      <c r="BL82" s="19">
        <v>44.0</v>
      </c>
      <c r="BM82" s="27">
        <f t="shared" si="38"/>
        <v>4.4</v>
      </c>
      <c r="BN82" s="27">
        <f t="shared" si="39"/>
        <v>-0.7112</v>
      </c>
      <c r="BO82" s="25">
        <f>150-1/16</f>
        <v>149.9375</v>
      </c>
      <c r="BP82" s="25">
        <f>154+1/16</f>
        <v>154.0625</v>
      </c>
      <c r="BQ82" s="27">
        <f t="shared" si="40"/>
        <v>4.125</v>
      </c>
      <c r="BR82" s="27">
        <f t="shared" si="41"/>
        <v>0.9574271078</v>
      </c>
      <c r="BS82" s="4">
        <f t="shared" si="42"/>
        <v>0.004461181996</v>
      </c>
      <c r="BT82" s="25"/>
      <c r="BU82" s="19">
        <v>44.0</v>
      </c>
      <c r="BV82" s="27">
        <f t="shared" si="43"/>
        <v>4.4</v>
      </c>
      <c r="BW82" s="27">
        <f t="shared" si="44"/>
        <v>-0.7112</v>
      </c>
      <c r="BX82" s="25">
        <f t="shared" ref="BX82:BX83" si="109">150-1/16</f>
        <v>149.9375</v>
      </c>
      <c r="BY82" s="25">
        <f t="shared" ref="BY82:BY83" si="110">154+1/16</f>
        <v>154.0625</v>
      </c>
      <c r="BZ82" s="27">
        <f t="shared" si="45"/>
        <v>4.125</v>
      </c>
      <c r="CA82" s="27">
        <f t="shared" si="46"/>
        <v>0.9574271078</v>
      </c>
      <c r="CB82" s="4">
        <f t="shared" si="47"/>
        <v>0.004461181996</v>
      </c>
      <c r="CC82" s="25"/>
      <c r="CD82" s="25"/>
    </row>
    <row r="83">
      <c r="A83" s="2">
        <v>60.0</v>
      </c>
      <c r="B83" s="4">
        <f t="shared" si="1"/>
        <v>6</v>
      </c>
      <c r="C83" s="4">
        <f t="shared" si="2"/>
        <v>-1.6764</v>
      </c>
      <c r="D83" s="2">
        <v>150.0</v>
      </c>
      <c r="E83" s="2">
        <v>154.0</v>
      </c>
      <c r="F83" s="4">
        <f t="shared" si="5"/>
        <v>4</v>
      </c>
      <c r="G83" s="13">
        <f t="shared" si="6"/>
        <v>0.9810229432</v>
      </c>
      <c r="J83" s="2">
        <v>45.0</v>
      </c>
      <c r="K83" s="4">
        <f t="shared" si="8"/>
        <v>4.5</v>
      </c>
      <c r="L83" s="4">
        <f t="shared" si="9"/>
        <v>-0.9144</v>
      </c>
      <c r="M83" s="4">
        <f t="shared" si="102"/>
        <v>150.03125</v>
      </c>
      <c r="N83" s="4">
        <f t="shared" si="103"/>
        <v>153.96875</v>
      </c>
      <c r="O83" s="4">
        <f t="shared" si="10"/>
        <v>3.9375</v>
      </c>
      <c r="P83" s="13">
        <f t="shared" si="11"/>
        <v>0.9733285268</v>
      </c>
      <c r="Q83" s="4">
        <f t="shared" si="53"/>
        <v>0.003683170325</v>
      </c>
      <c r="S83" s="2">
        <v>45.0</v>
      </c>
      <c r="T83" s="4">
        <f t="shared" si="12"/>
        <v>4.5</v>
      </c>
      <c r="U83" s="4">
        <f t="shared" si="13"/>
        <v>-0.9144</v>
      </c>
      <c r="V83" s="4">
        <f t="shared" si="106"/>
        <v>149.8125</v>
      </c>
      <c r="W83" s="4">
        <f t="shared" si="107"/>
        <v>154.1875</v>
      </c>
      <c r="X83" s="4">
        <f t="shared" si="15"/>
        <v>4.375</v>
      </c>
      <c r="Y83" s="13">
        <f t="shared" si="80"/>
        <v>1.025978352</v>
      </c>
      <c r="AB83" s="2">
        <v>45.0</v>
      </c>
      <c r="AC83" s="4">
        <f t="shared" si="18"/>
        <v>4.5</v>
      </c>
      <c r="AD83" s="4">
        <f t="shared" si="19"/>
        <v>-0.762</v>
      </c>
      <c r="AE83" s="4">
        <f t="shared" ref="AE83:AE85" si="111">149+13/16</f>
        <v>149.8125</v>
      </c>
      <c r="AF83" s="4">
        <f t="shared" si="108"/>
        <v>154.1875</v>
      </c>
      <c r="AG83" s="4">
        <f t="shared" si="20"/>
        <v>4.375</v>
      </c>
      <c r="AH83" s="13">
        <f t="shared" si="21"/>
        <v>0.9860132972</v>
      </c>
      <c r="AI83" s="4">
        <f t="shared" si="22"/>
        <v>0.001621225472</v>
      </c>
      <c r="AJ83" s="13"/>
      <c r="AK83" s="2">
        <v>45.0</v>
      </c>
      <c r="AL83" s="4">
        <f t="shared" si="23"/>
        <v>4.5</v>
      </c>
      <c r="AM83" s="4">
        <f t="shared" si="24"/>
        <v>-0.762</v>
      </c>
      <c r="AN83" s="4">
        <f t="shared" ref="AN83:AN93" si="112">149+13/16</f>
        <v>149.8125</v>
      </c>
      <c r="AO83" s="4">
        <f t="shared" ref="AO83:AO93" si="113">154+3/16</f>
        <v>154.1875</v>
      </c>
      <c r="AP83" s="4">
        <f t="shared" si="25"/>
        <v>4.375</v>
      </c>
      <c r="AQ83" s="13">
        <f t="shared" si="26"/>
        <v>0.9860132972</v>
      </c>
      <c r="AR83" s="4">
        <f t="shared" si="27"/>
        <v>0.001621225472</v>
      </c>
      <c r="AS83" s="13"/>
      <c r="AT83" s="2">
        <v>45.0</v>
      </c>
      <c r="AU83" s="4">
        <f t="shared" si="28"/>
        <v>4.5</v>
      </c>
      <c r="AV83" s="4">
        <f t="shared" si="29"/>
        <v>-0.762</v>
      </c>
      <c r="AW83" s="2">
        <v>149.875</v>
      </c>
      <c r="AX83" s="4">
        <f>154.125+1/32</f>
        <v>154.15625</v>
      </c>
      <c r="AY83" s="4">
        <f t="shared" si="30"/>
        <v>4.28125</v>
      </c>
      <c r="AZ83" s="13">
        <f t="shared" si="31"/>
        <v>0.9753916592</v>
      </c>
      <c r="BA83" s="4">
        <f t="shared" si="32"/>
        <v>0.002821672914</v>
      </c>
      <c r="BB83" s="13"/>
      <c r="BC83" s="2">
        <v>45.0</v>
      </c>
      <c r="BD83" s="4">
        <f t="shared" si="33"/>
        <v>4.5</v>
      </c>
      <c r="BE83" s="4">
        <f t="shared" si="34"/>
        <v>-0.762</v>
      </c>
      <c r="BF83" s="4">
        <f>149.875-1/32</f>
        <v>149.84375</v>
      </c>
      <c r="BG83" s="4">
        <f>154.125+1/32</f>
        <v>154.15625</v>
      </c>
      <c r="BH83" s="4">
        <f t="shared" si="35"/>
        <v>4.3125</v>
      </c>
      <c r="BI83" s="13">
        <f t="shared" si="36"/>
        <v>0.9789450104</v>
      </c>
      <c r="BJ83" s="4">
        <f t="shared" si="37"/>
        <v>0.002423029092</v>
      </c>
      <c r="BK83" s="13"/>
      <c r="BL83" s="19">
        <v>45.0</v>
      </c>
      <c r="BM83" s="27">
        <f t="shared" si="38"/>
        <v>4.5</v>
      </c>
      <c r="BN83" s="27">
        <f t="shared" si="39"/>
        <v>-0.762</v>
      </c>
      <c r="BO83" s="25">
        <f>149.875</f>
        <v>149.875</v>
      </c>
      <c r="BP83" s="46">
        <v>154.125</v>
      </c>
      <c r="BQ83" s="27">
        <f t="shared" si="40"/>
        <v>4.25</v>
      </c>
      <c r="BR83" s="27">
        <f t="shared" si="41"/>
        <v>0.9718253158</v>
      </c>
      <c r="BS83" s="4">
        <f t="shared" si="42"/>
        <v>0.003218789415</v>
      </c>
      <c r="BT83" s="25"/>
      <c r="BU83" s="19">
        <v>45.0</v>
      </c>
      <c r="BV83" s="27">
        <f t="shared" si="43"/>
        <v>4.5</v>
      </c>
      <c r="BW83" s="27">
        <f t="shared" si="44"/>
        <v>-0.762</v>
      </c>
      <c r="BX83" s="25">
        <f t="shared" si="109"/>
        <v>149.9375</v>
      </c>
      <c r="BY83" s="25">
        <f t="shared" si="110"/>
        <v>154.0625</v>
      </c>
      <c r="BZ83" s="27">
        <f t="shared" si="45"/>
        <v>4.125</v>
      </c>
      <c r="CA83" s="27">
        <f t="shared" si="46"/>
        <v>0.9574271078</v>
      </c>
      <c r="CB83" s="4">
        <f t="shared" si="47"/>
        <v>0.004791639922</v>
      </c>
      <c r="CC83" s="25"/>
      <c r="CD83" s="25"/>
    </row>
    <row r="84">
      <c r="J84" s="2">
        <v>46.0</v>
      </c>
      <c r="K84" s="4">
        <f t="shared" si="8"/>
        <v>4.6</v>
      </c>
      <c r="L84" s="4">
        <f t="shared" si="9"/>
        <v>-0.9652</v>
      </c>
      <c r="M84" s="4">
        <f t="shared" si="102"/>
        <v>150.03125</v>
      </c>
      <c r="N84" s="4">
        <f t="shared" si="103"/>
        <v>153.96875</v>
      </c>
      <c r="O84" s="4">
        <f t="shared" si="10"/>
        <v>3.9375</v>
      </c>
      <c r="P84" s="13">
        <f t="shared" si="11"/>
        <v>0.9733285268</v>
      </c>
      <c r="Q84" s="4">
        <f t="shared" si="53"/>
        <v>0.003893637201</v>
      </c>
      <c r="S84" s="2">
        <v>46.0</v>
      </c>
      <c r="T84" s="4">
        <f t="shared" si="12"/>
        <v>4.6</v>
      </c>
      <c r="U84" s="4">
        <f t="shared" si="13"/>
        <v>-0.9652</v>
      </c>
      <c r="V84" s="4">
        <f t="shared" si="106"/>
        <v>149.8125</v>
      </c>
      <c r="W84" s="4">
        <f t="shared" si="107"/>
        <v>154.1875</v>
      </c>
      <c r="X84" s="4">
        <f t="shared" si="15"/>
        <v>4.375</v>
      </c>
      <c r="Y84" s="13">
        <f t="shared" si="80"/>
        <v>1.025978352</v>
      </c>
      <c r="AB84" s="2">
        <v>46.0</v>
      </c>
      <c r="AC84" s="4">
        <f t="shared" si="18"/>
        <v>4.6</v>
      </c>
      <c r="AD84" s="4">
        <f t="shared" si="19"/>
        <v>-0.8128</v>
      </c>
      <c r="AE84" s="4">
        <f t="shared" si="111"/>
        <v>149.8125</v>
      </c>
      <c r="AF84" s="4">
        <f t="shared" si="108"/>
        <v>154.1875</v>
      </c>
      <c r="AG84" s="4">
        <f t="shared" si="20"/>
        <v>4.375</v>
      </c>
      <c r="AH84" s="13">
        <f t="shared" si="21"/>
        <v>0.9860132972</v>
      </c>
      <c r="AI84" s="4">
        <f t="shared" si="22"/>
        <v>0.001733034125</v>
      </c>
      <c r="AK84" s="2">
        <v>46.0</v>
      </c>
      <c r="AL84" s="4">
        <f t="shared" si="23"/>
        <v>4.6</v>
      </c>
      <c r="AM84" s="4">
        <f t="shared" si="24"/>
        <v>-0.8128</v>
      </c>
      <c r="AN84" s="4">
        <f t="shared" si="112"/>
        <v>149.8125</v>
      </c>
      <c r="AO84" s="4">
        <f t="shared" si="113"/>
        <v>154.1875</v>
      </c>
      <c r="AP84" s="4">
        <f t="shared" si="25"/>
        <v>4.375</v>
      </c>
      <c r="AQ84" s="13">
        <f t="shared" si="26"/>
        <v>0.9860132972</v>
      </c>
      <c r="AR84" s="4">
        <f t="shared" si="27"/>
        <v>0.001733034125</v>
      </c>
      <c r="AT84" s="2">
        <v>46.0</v>
      </c>
      <c r="AU84" s="4">
        <f t="shared" si="28"/>
        <v>4.6</v>
      </c>
      <c r="AV84" s="4">
        <f t="shared" si="29"/>
        <v>-0.8128</v>
      </c>
      <c r="AW84" s="4">
        <f>149.875-1/32</f>
        <v>149.84375</v>
      </c>
      <c r="AX84" s="4">
        <f t="shared" ref="AX84:AX87" si="114">154+3/16</f>
        <v>154.1875</v>
      </c>
      <c r="AY84" s="4">
        <f t="shared" si="30"/>
        <v>4.34375</v>
      </c>
      <c r="AZ84" s="13">
        <f t="shared" si="31"/>
        <v>0.9824855102</v>
      </c>
      <c r="BA84" s="4">
        <f t="shared" si="32"/>
        <v>0.002162383107</v>
      </c>
      <c r="BC84" s="2">
        <v>46.0</v>
      </c>
      <c r="BD84" s="4">
        <f t="shared" si="33"/>
        <v>4.6</v>
      </c>
      <c r="BE84" s="4">
        <f t="shared" si="34"/>
        <v>-0.8128</v>
      </c>
      <c r="BF84" s="4">
        <f t="shared" ref="BF84:BF88" si="115">149+13/16</f>
        <v>149.8125</v>
      </c>
      <c r="BG84" s="4">
        <f t="shared" ref="BG84:BG89" si="116">154+3/16</f>
        <v>154.1875</v>
      </c>
      <c r="BH84" s="4">
        <f t="shared" si="35"/>
        <v>4.375</v>
      </c>
      <c r="BI84" s="13">
        <f t="shared" si="36"/>
        <v>0.9860132972</v>
      </c>
      <c r="BJ84" s="4">
        <f t="shared" si="37"/>
        <v>0.001733034125</v>
      </c>
      <c r="BL84" s="29">
        <v>46.0</v>
      </c>
      <c r="BM84" s="29">
        <f t="shared" si="38"/>
        <v>4.6</v>
      </c>
      <c r="BN84" s="29">
        <f t="shared" si="39"/>
        <v>-0.8128</v>
      </c>
      <c r="BO84" s="34">
        <v>149.875</v>
      </c>
      <c r="BP84" s="34">
        <v>154.125</v>
      </c>
      <c r="BQ84" s="29">
        <f t="shared" si="40"/>
        <v>4.25</v>
      </c>
      <c r="BR84" s="27">
        <f t="shared" si="41"/>
        <v>0.9718253158</v>
      </c>
      <c r="BS84" s="4">
        <f t="shared" si="42"/>
        <v>0.003440774891</v>
      </c>
      <c r="BT84" s="15"/>
      <c r="BU84" s="19">
        <v>46.0</v>
      </c>
      <c r="BV84" s="29">
        <f t="shared" si="43"/>
        <v>4.6</v>
      </c>
      <c r="BW84" s="29">
        <f t="shared" si="44"/>
        <v>-0.8128</v>
      </c>
      <c r="BX84" s="15">
        <f t="shared" ref="BX84:BX85" si="117">149.875</f>
        <v>149.875</v>
      </c>
      <c r="BY84" s="34">
        <v>154.125</v>
      </c>
      <c r="BZ84" s="29">
        <f t="shared" si="45"/>
        <v>4.25</v>
      </c>
      <c r="CA84" s="27">
        <f t="shared" si="46"/>
        <v>0.9718253158</v>
      </c>
      <c r="CB84" s="4">
        <f t="shared" si="47"/>
        <v>0.003440774891</v>
      </c>
      <c r="CC84" s="15"/>
      <c r="CD84" s="15"/>
    </row>
    <row r="85">
      <c r="J85" s="2">
        <v>47.0</v>
      </c>
      <c r="K85" s="4">
        <f t="shared" si="8"/>
        <v>4.7</v>
      </c>
      <c r="L85" s="4">
        <f t="shared" si="9"/>
        <v>-1.016</v>
      </c>
      <c r="M85" s="4">
        <f t="shared" si="102"/>
        <v>150.03125</v>
      </c>
      <c r="N85" s="4">
        <f t="shared" si="103"/>
        <v>153.96875</v>
      </c>
      <c r="O85" s="4">
        <f t="shared" si="10"/>
        <v>3.9375</v>
      </c>
      <c r="P85" s="13">
        <f t="shared" si="11"/>
        <v>0.9733285268</v>
      </c>
      <c r="Q85" s="4">
        <f t="shared" si="53"/>
        <v>0.004104104077</v>
      </c>
      <c r="S85" s="2">
        <v>47.0</v>
      </c>
      <c r="T85" s="4">
        <f t="shared" si="12"/>
        <v>4.7</v>
      </c>
      <c r="U85" s="4">
        <f t="shared" si="13"/>
        <v>-1.016</v>
      </c>
      <c r="V85" s="4">
        <f t="shared" si="106"/>
        <v>149.8125</v>
      </c>
      <c r="W85" s="4">
        <f t="shared" si="107"/>
        <v>154.1875</v>
      </c>
      <c r="X85" s="4">
        <f t="shared" si="15"/>
        <v>4.375</v>
      </c>
      <c r="Y85" s="13">
        <f t="shared" si="80"/>
        <v>1.025978352</v>
      </c>
      <c r="AB85" s="2">
        <v>47.0</v>
      </c>
      <c r="AC85" s="4">
        <f t="shared" si="18"/>
        <v>4.7</v>
      </c>
      <c r="AD85" s="4">
        <f t="shared" si="19"/>
        <v>-0.8636</v>
      </c>
      <c r="AE85" s="4">
        <f t="shared" si="111"/>
        <v>149.8125</v>
      </c>
      <c r="AF85" s="4">
        <f t="shared" si="108"/>
        <v>154.1875</v>
      </c>
      <c r="AG85" s="4">
        <f t="shared" si="20"/>
        <v>4.375</v>
      </c>
      <c r="AH85" s="13">
        <f t="shared" si="21"/>
        <v>0.9860132972</v>
      </c>
      <c r="AI85" s="4">
        <f t="shared" si="22"/>
        <v>0.001844842778</v>
      </c>
      <c r="AK85" s="2">
        <v>47.0</v>
      </c>
      <c r="AL85" s="4">
        <f t="shared" si="23"/>
        <v>4.7</v>
      </c>
      <c r="AM85" s="4">
        <f t="shared" si="24"/>
        <v>-0.8636</v>
      </c>
      <c r="AN85" s="4">
        <f t="shared" si="112"/>
        <v>149.8125</v>
      </c>
      <c r="AO85" s="4">
        <f t="shared" si="113"/>
        <v>154.1875</v>
      </c>
      <c r="AP85" s="4">
        <f t="shared" si="25"/>
        <v>4.375</v>
      </c>
      <c r="AQ85" s="13">
        <f t="shared" si="26"/>
        <v>0.9860132972</v>
      </c>
      <c r="AR85" s="4">
        <f t="shared" si="27"/>
        <v>0.001844842778</v>
      </c>
      <c r="AT85" s="2">
        <v>47.0</v>
      </c>
      <c r="AU85" s="4">
        <f t="shared" si="28"/>
        <v>4.7</v>
      </c>
      <c r="AV85" s="4">
        <f t="shared" si="29"/>
        <v>-0.8636</v>
      </c>
      <c r="AW85" s="4">
        <f t="shared" ref="AW85:AW92" si="118">149+13/16</f>
        <v>149.8125</v>
      </c>
      <c r="AX85" s="4">
        <f t="shared" si="114"/>
        <v>154.1875</v>
      </c>
      <c r="AY85" s="4">
        <f t="shared" si="30"/>
        <v>4.375</v>
      </c>
      <c r="AZ85" s="13">
        <f t="shared" si="31"/>
        <v>0.9860132972</v>
      </c>
      <c r="BA85" s="4">
        <f t="shared" si="32"/>
        <v>0.001844842778</v>
      </c>
      <c r="BC85" s="2">
        <v>47.0</v>
      </c>
      <c r="BD85" s="4">
        <f t="shared" si="33"/>
        <v>4.7</v>
      </c>
      <c r="BE85" s="4">
        <f t="shared" si="34"/>
        <v>-0.8636</v>
      </c>
      <c r="BF85" s="4">
        <f t="shared" si="115"/>
        <v>149.8125</v>
      </c>
      <c r="BG85" s="4">
        <f t="shared" si="116"/>
        <v>154.1875</v>
      </c>
      <c r="BH85" s="4">
        <f t="shared" si="35"/>
        <v>4.375</v>
      </c>
      <c r="BI85" s="13">
        <f t="shared" si="36"/>
        <v>0.9860132972</v>
      </c>
      <c r="BJ85" s="4">
        <f t="shared" si="37"/>
        <v>0.001844842778</v>
      </c>
      <c r="BL85" s="29">
        <v>47.0</v>
      </c>
      <c r="BM85" s="29">
        <f t="shared" si="38"/>
        <v>4.7</v>
      </c>
      <c r="BN85" s="29">
        <f t="shared" si="39"/>
        <v>-0.8636</v>
      </c>
      <c r="BO85" s="15">
        <f t="shared" ref="BO85:BO86" si="119">149.875-1/32</f>
        <v>149.84375</v>
      </c>
      <c r="BP85" s="15">
        <f>154.125+1/32</f>
        <v>154.15625</v>
      </c>
      <c r="BQ85" s="29">
        <f t="shared" si="40"/>
        <v>4.3125</v>
      </c>
      <c r="BR85" s="27">
        <f t="shared" si="41"/>
        <v>0.9789450104</v>
      </c>
      <c r="BS85" s="4">
        <f t="shared" si="42"/>
        <v>0.002757240001</v>
      </c>
      <c r="BT85" s="15"/>
      <c r="BU85" s="19">
        <v>47.0</v>
      </c>
      <c r="BV85" s="29">
        <f t="shared" si="43"/>
        <v>4.7</v>
      </c>
      <c r="BW85" s="29">
        <f t="shared" si="44"/>
        <v>-0.8636</v>
      </c>
      <c r="BX85" s="15">
        <f t="shared" si="117"/>
        <v>149.875</v>
      </c>
      <c r="BY85" s="34">
        <v>154.125</v>
      </c>
      <c r="BZ85" s="29">
        <f t="shared" si="45"/>
        <v>4.25</v>
      </c>
      <c r="CA85" s="27">
        <f t="shared" si="46"/>
        <v>0.9718253158</v>
      </c>
      <c r="CB85" s="4">
        <f t="shared" si="47"/>
        <v>0.003662760368</v>
      </c>
      <c r="CC85" s="15"/>
      <c r="CD85" s="15"/>
    </row>
    <row r="86">
      <c r="J86" s="2">
        <v>48.0</v>
      </c>
      <c r="K86" s="4">
        <f t="shared" si="8"/>
        <v>4.8</v>
      </c>
      <c r="L86" s="4">
        <f t="shared" si="9"/>
        <v>-1.0668</v>
      </c>
      <c r="M86" s="2">
        <v>150.0</v>
      </c>
      <c r="N86" s="2">
        <v>154.0</v>
      </c>
      <c r="O86" s="4">
        <f t="shared" si="10"/>
        <v>4</v>
      </c>
      <c r="P86" s="13">
        <f t="shared" si="11"/>
        <v>0.9810229432</v>
      </c>
      <c r="Q86" s="4">
        <f t="shared" si="53"/>
        <v>0.003094134446</v>
      </c>
      <c r="S86" s="2">
        <v>48.0</v>
      </c>
      <c r="T86" s="4">
        <f t="shared" si="12"/>
        <v>4.8</v>
      </c>
      <c r="U86" s="4">
        <f t="shared" si="13"/>
        <v>-1.0668</v>
      </c>
      <c r="V86" s="4">
        <f t="shared" si="106"/>
        <v>149.8125</v>
      </c>
      <c r="W86" s="4">
        <f t="shared" si="107"/>
        <v>154.1875</v>
      </c>
      <c r="X86" s="4">
        <f t="shared" si="15"/>
        <v>4.375</v>
      </c>
      <c r="Y86" s="13">
        <f t="shared" si="80"/>
        <v>1.025978352</v>
      </c>
      <c r="AB86" s="2">
        <v>48.0</v>
      </c>
      <c r="AC86" s="4">
        <f t="shared" si="18"/>
        <v>4.8</v>
      </c>
      <c r="AD86" s="4">
        <f t="shared" si="19"/>
        <v>-0.9144</v>
      </c>
      <c r="AE86" s="4">
        <f t="shared" ref="AE86:AE98" si="120">149.75+1/32</f>
        <v>149.78125</v>
      </c>
      <c r="AF86" s="4">
        <f t="shared" ref="AF86:AF98" si="121">154.25-1/32</f>
        <v>154.21875</v>
      </c>
      <c r="AG86" s="4">
        <f t="shared" si="20"/>
        <v>4.4375</v>
      </c>
      <c r="AH86" s="13">
        <f t="shared" si="21"/>
        <v>0.993031274</v>
      </c>
      <c r="AI86" s="4">
        <f t="shared" si="22"/>
        <v>0.0009818195197</v>
      </c>
      <c r="AK86" s="2">
        <v>48.0</v>
      </c>
      <c r="AL86" s="4">
        <f t="shared" si="23"/>
        <v>4.8</v>
      </c>
      <c r="AM86" s="4">
        <f t="shared" si="24"/>
        <v>-0.9144</v>
      </c>
      <c r="AN86" s="4">
        <f t="shared" si="112"/>
        <v>149.8125</v>
      </c>
      <c r="AO86" s="4">
        <f t="shared" si="113"/>
        <v>154.1875</v>
      </c>
      <c r="AP86" s="4">
        <f t="shared" si="25"/>
        <v>4.375</v>
      </c>
      <c r="AQ86" s="13">
        <f t="shared" si="26"/>
        <v>0.9860132972</v>
      </c>
      <c r="AR86" s="4">
        <f t="shared" si="27"/>
        <v>0.001956651432</v>
      </c>
      <c r="AT86" s="2">
        <v>48.0</v>
      </c>
      <c r="AU86" s="4">
        <f t="shared" si="28"/>
        <v>4.8</v>
      </c>
      <c r="AV86" s="4">
        <f t="shared" si="29"/>
        <v>-0.9144</v>
      </c>
      <c r="AW86" s="4">
        <f t="shared" si="118"/>
        <v>149.8125</v>
      </c>
      <c r="AX86" s="4">
        <f t="shared" si="114"/>
        <v>154.1875</v>
      </c>
      <c r="AY86" s="4">
        <f t="shared" si="30"/>
        <v>4.375</v>
      </c>
      <c r="AZ86" s="13">
        <f t="shared" si="31"/>
        <v>0.9860132972</v>
      </c>
      <c r="BA86" s="4">
        <f t="shared" si="32"/>
        <v>0.001956651432</v>
      </c>
      <c r="BC86" s="2">
        <v>48.0</v>
      </c>
      <c r="BD86" s="4">
        <f t="shared" si="33"/>
        <v>4.8</v>
      </c>
      <c r="BE86" s="4">
        <f t="shared" si="34"/>
        <v>-0.9144</v>
      </c>
      <c r="BF86" s="4">
        <f t="shared" si="115"/>
        <v>149.8125</v>
      </c>
      <c r="BG86" s="4">
        <f t="shared" si="116"/>
        <v>154.1875</v>
      </c>
      <c r="BH86" s="4">
        <f t="shared" si="35"/>
        <v>4.375</v>
      </c>
      <c r="BI86" s="13">
        <f t="shared" si="36"/>
        <v>0.9860132972</v>
      </c>
      <c r="BJ86" s="4">
        <f t="shared" si="37"/>
        <v>0.001956651432</v>
      </c>
      <c r="BL86" s="29">
        <v>48.0</v>
      </c>
      <c r="BM86" s="29">
        <f t="shared" si="38"/>
        <v>4.8</v>
      </c>
      <c r="BN86" s="29">
        <f t="shared" si="39"/>
        <v>-0.9144</v>
      </c>
      <c r="BO86" s="15">
        <f t="shared" si="119"/>
        <v>149.84375</v>
      </c>
      <c r="BP86" s="15">
        <f t="shared" ref="BP86:BP88" si="122">154+3/16</f>
        <v>154.1875</v>
      </c>
      <c r="BQ86" s="29">
        <f t="shared" si="40"/>
        <v>4.34375</v>
      </c>
      <c r="BR86" s="27">
        <f t="shared" si="41"/>
        <v>0.9824855102</v>
      </c>
      <c r="BS86" s="4">
        <f t="shared" si="42"/>
        <v>0.002441400282</v>
      </c>
      <c r="BT86" s="15"/>
      <c r="BU86" s="19">
        <v>48.0</v>
      </c>
      <c r="BV86" s="29">
        <f t="shared" si="43"/>
        <v>4.8</v>
      </c>
      <c r="BW86" s="29">
        <f t="shared" si="44"/>
        <v>-0.9144</v>
      </c>
      <c r="BX86" s="15">
        <f t="shared" ref="BX86:BX88" si="123">149.875-1/32</f>
        <v>149.84375</v>
      </c>
      <c r="BY86" s="15">
        <f t="shared" ref="BY86:BY87" si="124">154.125+1/32</f>
        <v>154.15625</v>
      </c>
      <c r="BZ86" s="29">
        <f t="shared" si="45"/>
        <v>4.3125</v>
      </c>
      <c r="CA86" s="27">
        <f t="shared" si="46"/>
        <v>0.9789450104</v>
      </c>
      <c r="CB86" s="4">
        <f t="shared" si="47"/>
        <v>0.002924345456</v>
      </c>
      <c r="CC86" s="15"/>
      <c r="CD86" s="15"/>
    </row>
    <row r="87">
      <c r="J87" s="2">
        <v>49.0</v>
      </c>
      <c r="K87" s="4">
        <f t="shared" si="8"/>
        <v>4.9</v>
      </c>
      <c r="L87" s="4">
        <f t="shared" si="9"/>
        <v>-1.1176</v>
      </c>
      <c r="M87" s="2">
        <v>150.0</v>
      </c>
      <c r="N87" s="2">
        <v>154.0</v>
      </c>
      <c r="O87" s="4">
        <f t="shared" si="10"/>
        <v>4</v>
      </c>
      <c r="P87" s="13">
        <f t="shared" si="11"/>
        <v>0.9810229432</v>
      </c>
      <c r="Q87" s="4">
        <f t="shared" si="53"/>
        <v>0.003245067834</v>
      </c>
      <c r="S87" s="2">
        <v>49.0</v>
      </c>
      <c r="T87" s="4">
        <f t="shared" si="12"/>
        <v>4.9</v>
      </c>
      <c r="U87" s="4">
        <f t="shared" si="13"/>
        <v>-1.1176</v>
      </c>
      <c r="V87" s="4">
        <f t="shared" si="106"/>
        <v>149.8125</v>
      </c>
      <c r="W87" s="4">
        <f t="shared" si="107"/>
        <v>154.1875</v>
      </c>
      <c r="X87" s="4">
        <f t="shared" si="15"/>
        <v>4.375</v>
      </c>
      <c r="Y87" s="13">
        <f t="shared" si="80"/>
        <v>1.025978352</v>
      </c>
      <c r="AB87" s="2">
        <v>49.0</v>
      </c>
      <c r="AC87" s="4">
        <f t="shared" si="18"/>
        <v>4.9</v>
      </c>
      <c r="AD87" s="4">
        <f t="shared" si="19"/>
        <v>-0.9652</v>
      </c>
      <c r="AE87" s="4">
        <f t="shared" si="120"/>
        <v>149.78125</v>
      </c>
      <c r="AF87" s="4">
        <f t="shared" si="121"/>
        <v>154.21875</v>
      </c>
      <c r="AG87" s="4">
        <f t="shared" si="20"/>
        <v>4.4375</v>
      </c>
      <c r="AH87" s="13">
        <f t="shared" si="21"/>
        <v>0.993031274</v>
      </c>
      <c r="AI87" s="4">
        <f t="shared" si="22"/>
        <v>0.001037923492</v>
      </c>
      <c r="AK87" s="2">
        <v>49.0</v>
      </c>
      <c r="AL87" s="4">
        <f t="shared" si="23"/>
        <v>4.9</v>
      </c>
      <c r="AM87" s="4">
        <f t="shared" si="24"/>
        <v>-0.9652</v>
      </c>
      <c r="AN87" s="4">
        <f t="shared" si="112"/>
        <v>149.8125</v>
      </c>
      <c r="AO87" s="4">
        <f t="shared" si="113"/>
        <v>154.1875</v>
      </c>
      <c r="AP87" s="4">
        <f t="shared" si="25"/>
        <v>4.375</v>
      </c>
      <c r="AQ87" s="13">
        <f t="shared" si="26"/>
        <v>0.9860132972</v>
      </c>
      <c r="AR87" s="4">
        <f t="shared" si="27"/>
        <v>0.002068460085</v>
      </c>
      <c r="AT87" s="2">
        <v>49.0</v>
      </c>
      <c r="AU87" s="4">
        <f t="shared" si="28"/>
        <v>4.9</v>
      </c>
      <c r="AV87" s="4">
        <f t="shared" si="29"/>
        <v>-0.9652</v>
      </c>
      <c r="AW87" s="4">
        <f t="shared" si="118"/>
        <v>149.8125</v>
      </c>
      <c r="AX87" s="4">
        <f t="shared" si="114"/>
        <v>154.1875</v>
      </c>
      <c r="AY87" s="4">
        <f t="shared" si="30"/>
        <v>4.375</v>
      </c>
      <c r="AZ87" s="13">
        <f t="shared" si="31"/>
        <v>0.9860132972</v>
      </c>
      <c r="BA87" s="4">
        <f t="shared" si="32"/>
        <v>0.002068460085</v>
      </c>
      <c r="BC87" s="2">
        <v>49.0</v>
      </c>
      <c r="BD87" s="4">
        <f t="shared" si="33"/>
        <v>4.9</v>
      </c>
      <c r="BE87" s="4">
        <f t="shared" si="34"/>
        <v>-0.9652</v>
      </c>
      <c r="BF87" s="4">
        <f t="shared" si="115"/>
        <v>149.8125</v>
      </c>
      <c r="BG87" s="4">
        <f t="shared" si="116"/>
        <v>154.1875</v>
      </c>
      <c r="BH87" s="4">
        <f t="shared" si="35"/>
        <v>4.375</v>
      </c>
      <c r="BI87" s="13">
        <f t="shared" si="36"/>
        <v>0.9860132972</v>
      </c>
      <c r="BJ87" s="4">
        <f t="shared" si="37"/>
        <v>0.002068460085</v>
      </c>
      <c r="BL87" s="29">
        <v>49.0</v>
      </c>
      <c r="BM87" s="29">
        <f t="shared" si="38"/>
        <v>4.9</v>
      </c>
      <c r="BN87" s="29">
        <f t="shared" si="39"/>
        <v>-0.9652</v>
      </c>
      <c r="BO87" s="15">
        <f t="shared" ref="BO87:BO98" si="125">149+13/16</f>
        <v>149.8125</v>
      </c>
      <c r="BP87" s="15">
        <f t="shared" si="122"/>
        <v>154.1875</v>
      </c>
      <c r="BQ87" s="29">
        <f t="shared" si="40"/>
        <v>4.375</v>
      </c>
      <c r="BR87" s="27">
        <f t="shared" si="41"/>
        <v>0.9860132972</v>
      </c>
      <c r="BS87" s="4">
        <f t="shared" si="42"/>
        <v>0.002068460085</v>
      </c>
      <c r="BT87" s="15"/>
      <c r="BU87" s="19">
        <v>49.0</v>
      </c>
      <c r="BV87" s="29">
        <f t="shared" si="43"/>
        <v>4.9</v>
      </c>
      <c r="BW87" s="29">
        <f t="shared" si="44"/>
        <v>-0.9652</v>
      </c>
      <c r="BX87" s="15">
        <f t="shared" si="123"/>
        <v>149.84375</v>
      </c>
      <c r="BY87" s="15">
        <f t="shared" si="124"/>
        <v>154.15625</v>
      </c>
      <c r="BZ87" s="29">
        <f t="shared" si="45"/>
        <v>4.3125</v>
      </c>
      <c r="CA87" s="27">
        <f t="shared" si="46"/>
        <v>0.9789450104</v>
      </c>
      <c r="CB87" s="4">
        <f t="shared" si="47"/>
        <v>0.00309145091</v>
      </c>
      <c r="CC87" s="15"/>
      <c r="CD87" s="15"/>
    </row>
    <row r="88">
      <c r="J88" s="2">
        <v>50.0</v>
      </c>
      <c r="K88" s="4">
        <f t="shared" si="8"/>
        <v>5</v>
      </c>
      <c r="L88" s="4">
        <f t="shared" si="9"/>
        <v>-1.1684</v>
      </c>
      <c r="M88" s="2">
        <v>150.0</v>
      </c>
      <c r="N88" s="2">
        <v>154.0</v>
      </c>
      <c r="O88" s="4">
        <f t="shared" si="10"/>
        <v>4</v>
      </c>
      <c r="P88" s="13">
        <f t="shared" si="11"/>
        <v>0.9810229432</v>
      </c>
      <c r="Q88" s="4">
        <f t="shared" si="53"/>
        <v>0.003396001221</v>
      </c>
      <c r="S88" s="2">
        <v>50.0</v>
      </c>
      <c r="T88" s="4">
        <f t="shared" si="12"/>
        <v>5</v>
      </c>
      <c r="U88" s="4">
        <f t="shared" si="13"/>
        <v>-1.1684</v>
      </c>
      <c r="V88" s="4">
        <f t="shared" si="106"/>
        <v>149.8125</v>
      </c>
      <c r="W88" s="4">
        <f t="shared" si="107"/>
        <v>154.1875</v>
      </c>
      <c r="X88" s="4">
        <f t="shared" si="15"/>
        <v>4.375</v>
      </c>
      <c r="Y88" s="13">
        <f t="shared" si="80"/>
        <v>1.025978352</v>
      </c>
      <c r="AB88" s="2">
        <v>50.0</v>
      </c>
      <c r="AC88" s="4">
        <f t="shared" si="18"/>
        <v>5</v>
      </c>
      <c r="AD88" s="4">
        <f t="shared" si="19"/>
        <v>-1.016</v>
      </c>
      <c r="AE88" s="4">
        <f t="shared" si="120"/>
        <v>149.78125</v>
      </c>
      <c r="AF88" s="4">
        <f t="shared" si="121"/>
        <v>154.21875</v>
      </c>
      <c r="AG88" s="4">
        <f t="shared" si="20"/>
        <v>4.4375</v>
      </c>
      <c r="AH88" s="13">
        <f t="shared" si="21"/>
        <v>0.993031274</v>
      </c>
      <c r="AI88" s="4">
        <f t="shared" si="22"/>
        <v>0.001094027465</v>
      </c>
      <c r="AK88" s="2">
        <v>50.0</v>
      </c>
      <c r="AL88" s="4">
        <f t="shared" si="23"/>
        <v>5</v>
      </c>
      <c r="AM88" s="4">
        <f t="shared" si="24"/>
        <v>-1.016</v>
      </c>
      <c r="AN88" s="4">
        <f t="shared" si="112"/>
        <v>149.8125</v>
      </c>
      <c r="AO88" s="4">
        <f t="shared" si="113"/>
        <v>154.1875</v>
      </c>
      <c r="AP88" s="4">
        <f t="shared" si="25"/>
        <v>4.375</v>
      </c>
      <c r="AQ88" s="13">
        <f t="shared" si="26"/>
        <v>0.9860132972</v>
      </c>
      <c r="AR88" s="4">
        <f t="shared" si="27"/>
        <v>0.002180268738</v>
      </c>
      <c r="AT88" s="2">
        <v>50.0</v>
      </c>
      <c r="AU88" s="4">
        <f t="shared" si="28"/>
        <v>5</v>
      </c>
      <c r="AV88" s="4">
        <f t="shared" si="29"/>
        <v>-1.016</v>
      </c>
      <c r="AW88" s="4">
        <f t="shared" si="118"/>
        <v>149.8125</v>
      </c>
      <c r="AX88" s="4">
        <f t="shared" ref="AX88:AX98" si="126">154.25-1/32</f>
        <v>154.21875</v>
      </c>
      <c r="AY88" s="4">
        <f t="shared" si="30"/>
        <v>4.40625</v>
      </c>
      <c r="AZ88" s="13">
        <f t="shared" si="31"/>
        <v>0.9895285073</v>
      </c>
      <c r="BA88" s="4">
        <f t="shared" si="32"/>
        <v>0.001638131702</v>
      </c>
      <c r="BC88" s="2">
        <v>50.0</v>
      </c>
      <c r="BD88" s="4">
        <f t="shared" si="33"/>
        <v>5</v>
      </c>
      <c r="BE88" s="4">
        <f t="shared" si="34"/>
        <v>-1.016</v>
      </c>
      <c r="BF88" s="4">
        <f t="shared" si="115"/>
        <v>149.8125</v>
      </c>
      <c r="BG88" s="4">
        <f t="shared" si="116"/>
        <v>154.1875</v>
      </c>
      <c r="BH88" s="4">
        <f t="shared" si="35"/>
        <v>4.375</v>
      </c>
      <c r="BI88" s="13">
        <f t="shared" si="36"/>
        <v>0.9860132972</v>
      </c>
      <c r="BJ88" s="4">
        <f t="shared" si="37"/>
        <v>0.002180268738</v>
      </c>
      <c r="BL88" s="29">
        <v>50.0</v>
      </c>
      <c r="BM88" s="29">
        <f t="shared" si="38"/>
        <v>5</v>
      </c>
      <c r="BN88" s="29">
        <f t="shared" si="39"/>
        <v>-1.016</v>
      </c>
      <c r="BO88" s="15">
        <f t="shared" si="125"/>
        <v>149.8125</v>
      </c>
      <c r="BP88" s="15">
        <f t="shared" si="122"/>
        <v>154.1875</v>
      </c>
      <c r="BQ88" s="29">
        <f t="shared" si="40"/>
        <v>4.375</v>
      </c>
      <c r="BR88" s="27">
        <f t="shared" si="41"/>
        <v>0.9860132972</v>
      </c>
      <c r="BS88" s="4">
        <f t="shared" si="42"/>
        <v>0.002180268738</v>
      </c>
      <c r="BT88" s="15"/>
      <c r="BU88" s="19">
        <v>50.0</v>
      </c>
      <c r="BV88" s="29">
        <f t="shared" si="43"/>
        <v>5</v>
      </c>
      <c r="BW88" s="29">
        <f t="shared" si="44"/>
        <v>-1.016</v>
      </c>
      <c r="BX88" s="15">
        <f t="shared" si="123"/>
        <v>149.84375</v>
      </c>
      <c r="BY88" s="15">
        <f t="shared" ref="BY88:BY93" si="127">154+3/16</f>
        <v>154.1875</v>
      </c>
      <c r="BZ88" s="29">
        <f t="shared" si="45"/>
        <v>4.34375</v>
      </c>
      <c r="CA88" s="27">
        <f t="shared" si="46"/>
        <v>0.9824855102</v>
      </c>
      <c r="CB88" s="4">
        <f t="shared" si="47"/>
        <v>0.002720417458</v>
      </c>
      <c r="CC88" s="15"/>
      <c r="CD88" s="15"/>
    </row>
    <row r="89">
      <c r="J89" s="2">
        <v>51.0</v>
      </c>
      <c r="K89" s="4">
        <f t="shared" si="8"/>
        <v>5.1</v>
      </c>
      <c r="L89" s="4">
        <f t="shared" si="9"/>
        <v>-1.2192</v>
      </c>
      <c r="M89" s="2">
        <v>150.0</v>
      </c>
      <c r="N89" s="2">
        <v>154.0</v>
      </c>
      <c r="O89" s="4">
        <f t="shared" si="10"/>
        <v>4</v>
      </c>
      <c r="P89" s="13">
        <f t="shared" si="11"/>
        <v>0.9810229432</v>
      </c>
      <c r="Q89" s="4">
        <f t="shared" si="53"/>
        <v>0.003546934609</v>
      </c>
      <c r="S89" s="2">
        <v>51.0</v>
      </c>
      <c r="T89" s="4">
        <f t="shared" si="12"/>
        <v>5.1</v>
      </c>
      <c r="U89" s="4">
        <f t="shared" si="13"/>
        <v>-1.2192</v>
      </c>
      <c r="V89" s="4">
        <f t="shared" si="106"/>
        <v>149.8125</v>
      </c>
      <c r="W89" s="4">
        <f t="shared" si="107"/>
        <v>154.1875</v>
      </c>
      <c r="X89" s="4">
        <f t="shared" si="15"/>
        <v>4.375</v>
      </c>
      <c r="Y89" s="13">
        <f t="shared" si="80"/>
        <v>1.025978352</v>
      </c>
      <c r="AB89" s="2">
        <v>51.0</v>
      </c>
      <c r="AC89" s="4">
        <f t="shared" si="18"/>
        <v>5.1</v>
      </c>
      <c r="AD89" s="4">
        <f t="shared" si="19"/>
        <v>-1.0668</v>
      </c>
      <c r="AE89" s="4">
        <f t="shared" si="120"/>
        <v>149.78125</v>
      </c>
      <c r="AF89" s="4">
        <f t="shared" si="121"/>
        <v>154.21875</v>
      </c>
      <c r="AG89" s="4">
        <f t="shared" si="20"/>
        <v>4.4375</v>
      </c>
      <c r="AH89" s="13">
        <f t="shared" si="21"/>
        <v>0.993031274</v>
      </c>
      <c r="AI89" s="4">
        <f t="shared" si="22"/>
        <v>0.001150131437</v>
      </c>
      <c r="AK89" s="2">
        <v>51.0</v>
      </c>
      <c r="AL89" s="4">
        <f t="shared" si="23"/>
        <v>5.1</v>
      </c>
      <c r="AM89" s="4">
        <f t="shared" si="24"/>
        <v>-1.0668</v>
      </c>
      <c r="AN89" s="4">
        <f t="shared" si="112"/>
        <v>149.8125</v>
      </c>
      <c r="AO89" s="4">
        <f t="shared" si="113"/>
        <v>154.1875</v>
      </c>
      <c r="AP89" s="4">
        <f t="shared" si="25"/>
        <v>4.375</v>
      </c>
      <c r="AQ89" s="13">
        <f t="shared" si="26"/>
        <v>0.9860132972</v>
      </c>
      <c r="AR89" s="4">
        <f t="shared" si="27"/>
        <v>0.002292077391</v>
      </c>
      <c r="AT89" s="2">
        <v>51.0</v>
      </c>
      <c r="AU89" s="4">
        <f t="shared" si="28"/>
        <v>5.1</v>
      </c>
      <c r="AV89" s="4">
        <f t="shared" si="29"/>
        <v>-1.0668</v>
      </c>
      <c r="AW89" s="4">
        <f t="shared" si="118"/>
        <v>149.8125</v>
      </c>
      <c r="AX89" s="4">
        <f t="shared" si="126"/>
        <v>154.21875</v>
      </c>
      <c r="AY89" s="4">
        <f t="shared" si="30"/>
        <v>4.40625</v>
      </c>
      <c r="AZ89" s="13">
        <f t="shared" si="31"/>
        <v>0.9895285073</v>
      </c>
      <c r="BA89" s="4">
        <f t="shared" si="32"/>
        <v>0.001722138456</v>
      </c>
      <c r="BC89" s="2">
        <v>51.0</v>
      </c>
      <c r="BD89" s="4">
        <f t="shared" si="33"/>
        <v>5.1</v>
      </c>
      <c r="BE89" s="4">
        <f t="shared" si="34"/>
        <v>-1.0668</v>
      </c>
      <c r="BF89" s="4">
        <f t="shared" ref="BF89:BF98" si="128">149.75+1/32</f>
        <v>149.78125</v>
      </c>
      <c r="BG89" s="4">
        <f t="shared" si="116"/>
        <v>154.1875</v>
      </c>
      <c r="BH89" s="4">
        <f t="shared" si="35"/>
        <v>4.40625</v>
      </c>
      <c r="BI89" s="13">
        <f t="shared" si="36"/>
        <v>0.9895285073</v>
      </c>
      <c r="BJ89" s="4">
        <f t="shared" si="37"/>
        <v>0.001722138456</v>
      </c>
      <c r="BL89" s="29">
        <v>51.0</v>
      </c>
      <c r="BM89" s="29">
        <f t="shared" si="38"/>
        <v>5.1</v>
      </c>
      <c r="BN89" s="29">
        <f t="shared" si="39"/>
        <v>-1.0668</v>
      </c>
      <c r="BO89" s="15">
        <f t="shared" si="125"/>
        <v>149.8125</v>
      </c>
      <c r="BP89" s="15">
        <f t="shared" ref="BP89:BP98" si="129">154.25-1/32</f>
        <v>154.21875</v>
      </c>
      <c r="BQ89" s="29">
        <f t="shared" si="40"/>
        <v>4.40625</v>
      </c>
      <c r="BR89" s="27">
        <f t="shared" si="41"/>
        <v>0.9895285073</v>
      </c>
      <c r="BS89" s="4">
        <f t="shared" si="42"/>
        <v>0.001722138456</v>
      </c>
      <c r="BT89" s="15"/>
      <c r="BU89" s="19">
        <v>51.0</v>
      </c>
      <c r="BV89" s="29">
        <f t="shared" si="43"/>
        <v>5.1</v>
      </c>
      <c r="BW89" s="29">
        <f t="shared" si="44"/>
        <v>-1.0668</v>
      </c>
      <c r="BX89" s="15">
        <f t="shared" ref="BX89:BX98" si="130">149+13/16</f>
        <v>149.8125</v>
      </c>
      <c r="BY89" s="15">
        <f t="shared" si="127"/>
        <v>154.1875</v>
      </c>
      <c r="BZ89" s="29">
        <f t="shared" si="45"/>
        <v>4.375</v>
      </c>
      <c r="CA89" s="27">
        <f t="shared" si="46"/>
        <v>0.9860132972</v>
      </c>
      <c r="CB89" s="4">
        <f t="shared" si="47"/>
        <v>0.002292077391</v>
      </c>
      <c r="CC89" s="15"/>
      <c r="CD89" s="15"/>
    </row>
    <row r="90">
      <c r="J90" s="2">
        <v>52.0</v>
      </c>
      <c r="K90" s="4">
        <f t="shared" si="8"/>
        <v>5.2</v>
      </c>
      <c r="L90" s="4">
        <f t="shared" si="9"/>
        <v>-1.27</v>
      </c>
      <c r="M90" s="2">
        <v>150.0</v>
      </c>
      <c r="N90" s="2">
        <v>154.0</v>
      </c>
      <c r="O90" s="4">
        <f t="shared" si="10"/>
        <v>4</v>
      </c>
      <c r="P90" s="13">
        <f t="shared" si="11"/>
        <v>0.9810229432</v>
      </c>
      <c r="Q90" s="4">
        <f t="shared" si="53"/>
        <v>0.003697867996</v>
      </c>
      <c r="S90" s="2">
        <v>52.0</v>
      </c>
      <c r="T90" s="4">
        <f t="shared" si="12"/>
        <v>5.2</v>
      </c>
      <c r="U90" s="4">
        <f t="shared" si="13"/>
        <v>-1.27</v>
      </c>
      <c r="V90" s="4">
        <f t="shared" si="106"/>
        <v>149.8125</v>
      </c>
      <c r="W90" s="4">
        <f t="shared" si="107"/>
        <v>154.1875</v>
      </c>
      <c r="X90" s="4">
        <f t="shared" si="15"/>
        <v>4.375</v>
      </c>
      <c r="Y90" s="13">
        <f t="shared" si="80"/>
        <v>1.025978352</v>
      </c>
      <c r="AB90" s="2">
        <v>52.0</v>
      </c>
      <c r="AC90" s="4">
        <f t="shared" si="18"/>
        <v>5.2</v>
      </c>
      <c r="AD90" s="4">
        <f t="shared" si="19"/>
        <v>-1.1176</v>
      </c>
      <c r="AE90" s="4">
        <f t="shared" si="120"/>
        <v>149.78125</v>
      </c>
      <c r="AF90" s="4">
        <f t="shared" si="121"/>
        <v>154.21875</v>
      </c>
      <c r="AG90" s="4">
        <f t="shared" si="20"/>
        <v>4.4375</v>
      </c>
      <c r="AH90" s="13">
        <f t="shared" si="21"/>
        <v>0.993031274</v>
      </c>
      <c r="AI90" s="4">
        <f t="shared" si="22"/>
        <v>0.00120623541</v>
      </c>
      <c r="AK90" s="2">
        <v>52.0</v>
      </c>
      <c r="AL90" s="4">
        <f t="shared" si="23"/>
        <v>5.2</v>
      </c>
      <c r="AM90" s="4">
        <f t="shared" si="24"/>
        <v>-1.1176</v>
      </c>
      <c r="AN90" s="4">
        <f t="shared" si="112"/>
        <v>149.8125</v>
      </c>
      <c r="AO90" s="4">
        <f t="shared" si="113"/>
        <v>154.1875</v>
      </c>
      <c r="AP90" s="4">
        <f t="shared" si="25"/>
        <v>4.375</v>
      </c>
      <c r="AQ90" s="13">
        <f t="shared" si="26"/>
        <v>0.9860132972</v>
      </c>
      <c r="AR90" s="4">
        <f t="shared" si="27"/>
        <v>0.002403886045</v>
      </c>
      <c r="AT90" s="2">
        <v>52.0</v>
      </c>
      <c r="AU90" s="4">
        <f t="shared" si="28"/>
        <v>5.2</v>
      </c>
      <c r="AV90" s="4">
        <f t="shared" si="29"/>
        <v>-1.1176</v>
      </c>
      <c r="AW90" s="4">
        <f t="shared" si="118"/>
        <v>149.8125</v>
      </c>
      <c r="AX90" s="4">
        <f t="shared" si="126"/>
        <v>154.21875</v>
      </c>
      <c r="AY90" s="4">
        <f t="shared" si="30"/>
        <v>4.40625</v>
      </c>
      <c r="AZ90" s="13">
        <f t="shared" si="31"/>
        <v>0.9895285073</v>
      </c>
      <c r="BA90" s="4">
        <f t="shared" si="32"/>
        <v>0.00180614521</v>
      </c>
      <c r="BC90" s="2">
        <v>52.0</v>
      </c>
      <c r="BD90" s="4">
        <f t="shared" si="33"/>
        <v>5.2</v>
      </c>
      <c r="BE90" s="4">
        <f t="shared" si="34"/>
        <v>-1.1176</v>
      </c>
      <c r="BF90" s="4">
        <f t="shared" si="128"/>
        <v>149.78125</v>
      </c>
      <c r="BG90" s="2">
        <f t="shared" ref="BG90:BG98" si="131">154.25-1/32</f>
        <v>154.21875</v>
      </c>
      <c r="BH90" s="4">
        <f t="shared" si="35"/>
        <v>4.4375</v>
      </c>
      <c r="BI90" s="13">
        <f t="shared" si="36"/>
        <v>0.993031274</v>
      </c>
      <c r="BJ90" s="4">
        <f t="shared" si="37"/>
        <v>0.00120623541</v>
      </c>
      <c r="BL90" s="29">
        <v>52.0</v>
      </c>
      <c r="BM90" s="29">
        <f t="shared" si="38"/>
        <v>5.2</v>
      </c>
      <c r="BN90" s="29">
        <f t="shared" si="39"/>
        <v>-1.1176</v>
      </c>
      <c r="BO90" s="15">
        <f t="shared" si="125"/>
        <v>149.8125</v>
      </c>
      <c r="BP90" s="15">
        <f t="shared" si="129"/>
        <v>154.21875</v>
      </c>
      <c r="BQ90" s="29">
        <f t="shared" si="40"/>
        <v>4.40625</v>
      </c>
      <c r="BR90" s="27">
        <f t="shared" si="41"/>
        <v>0.9895285073</v>
      </c>
      <c r="BS90" s="4">
        <f t="shared" si="42"/>
        <v>0.00180614521</v>
      </c>
      <c r="BT90" s="15"/>
      <c r="BU90" s="19">
        <v>52.0</v>
      </c>
      <c r="BV90" s="29">
        <f t="shared" si="43"/>
        <v>5.2</v>
      </c>
      <c r="BW90" s="29">
        <f t="shared" si="44"/>
        <v>-1.1176</v>
      </c>
      <c r="BX90" s="15">
        <f t="shared" si="130"/>
        <v>149.8125</v>
      </c>
      <c r="BY90" s="15">
        <f t="shared" si="127"/>
        <v>154.1875</v>
      </c>
      <c r="BZ90" s="29">
        <f t="shared" si="45"/>
        <v>4.375</v>
      </c>
      <c r="CA90" s="27">
        <f t="shared" si="46"/>
        <v>0.9860132972</v>
      </c>
      <c r="CB90" s="4">
        <f t="shared" si="47"/>
        <v>0.002403886045</v>
      </c>
      <c r="CC90" s="15"/>
      <c r="CD90" s="15"/>
    </row>
    <row r="91">
      <c r="J91" s="2">
        <v>53.0</v>
      </c>
      <c r="K91" s="4">
        <f t="shared" si="8"/>
        <v>5.3</v>
      </c>
      <c r="L91" s="4">
        <f t="shared" si="9"/>
        <v>-1.3208</v>
      </c>
      <c r="M91" s="2">
        <v>150.0</v>
      </c>
      <c r="N91" s="2">
        <v>154.0</v>
      </c>
      <c r="O91" s="4">
        <f t="shared" si="10"/>
        <v>4</v>
      </c>
      <c r="P91" s="13">
        <f t="shared" si="11"/>
        <v>0.9810229432</v>
      </c>
      <c r="Q91" s="4">
        <f t="shared" si="53"/>
        <v>0.003848801384</v>
      </c>
      <c r="S91" s="2">
        <v>53.0</v>
      </c>
      <c r="T91" s="4">
        <f t="shared" si="12"/>
        <v>5.3</v>
      </c>
      <c r="U91" s="4">
        <f t="shared" si="13"/>
        <v>-1.3208</v>
      </c>
      <c r="V91" s="4">
        <f t="shared" si="106"/>
        <v>149.8125</v>
      </c>
      <c r="W91" s="4">
        <f t="shared" si="107"/>
        <v>154.1875</v>
      </c>
      <c r="X91" s="4">
        <f t="shared" si="15"/>
        <v>4.375</v>
      </c>
      <c r="Y91" s="13">
        <f t="shared" si="80"/>
        <v>1.025978352</v>
      </c>
      <c r="AB91" s="2">
        <v>53.0</v>
      </c>
      <c r="AC91" s="4">
        <f t="shared" si="18"/>
        <v>5.3</v>
      </c>
      <c r="AD91" s="4">
        <f t="shared" si="19"/>
        <v>-1.1684</v>
      </c>
      <c r="AE91" s="4">
        <f t="shared" si="120"/>
        <v>149.78125</v>
      </c>
      <c r="AF91" s="4">
        <f t="shared" si="121"/>
        <v>154.21875</v>
      </c>
      <c r="AG91" s="4">
        <f t="shared" si="20"/>
        <v>4.4375</v>
      </c>
      <c r="AH91" s="13">
        <f t="shared" si="21"/>
        <v>0.993031274</v>
      </c>
      <c r="AI91" s="4">
        <f t="shared" si="22"/>
        <v>0.001262339382</v>
      </c>
      <c r="AK91" s="2">
        <v>53.0</v>
      </c>
      <c r="AL91" s="4">
        <f t="shared" si="23"/>
        <v>5.3</v>
      </c>
      <c r="AM91" s="4">
        <f t="shared" si="24"/>
        <v>-1.1684</v>
      </c>
      <c r="AN91" s="4">
        <f t="shared" si="112"/>
        <v>149.8125</v>
      </c>
      <c r="AO91" s="4">
        <f t="shared" si="113"/>
        <v>154.1875</v>
      </c>
      <c r="AP91" s="4">
        <f t="shared" si="25"/>
        <v>4.375</v>
      </c>
      <c r="AQ91" s="13">
        <f t="shared" si="26"/>
        <v>0.9860132972</v>
      </c>
      <c r="AR91" s="4">
        <f t="shared" si="27"/>
        <v>0.002515694698</v>
      </c>
      <c r="AT91" s="2">
        <v>53.0</v>
      </c>
      <c r="AU91" s="4">
        <f t="shared" si="28"/>
        <v>5.3</v>
      </c>
      <c r="AV91" s="4">
        <f t="shared" si="29"/>
        <v>-1.1684</v>
      </c>
      <c r="AW91" s="4">
        <f t="shared" si="118"/>
        <v>149.8125</v>
      </c>
      <c r="AX91" s="4">
        <f t="shared" si="126"/>
        <v>154.21875</v>
      </c>
      <c r="AY91" s="4">
        <f t="shared" si="30"/>
        <v>4.40625</v>
      </c>
      <c r="AZ91" s="13">
        <f t="shared" si="31"/>
        <v>0.9895285073</v>
      </c>
      <c r="BA91" s="4">
        <f t="shared" si="32"/>
        <v>0.001890151964</v>
      </c>
      <c r="BC91" s="2">
        <v>53.0</v>
      </c>
      <c r="BD91" s="4">
        <f t="shared" si="33"/>
        <v>5.3</v>
      </c>
      <c r="BE91" s="4">
        <f t="shared" si="34"/>
        <v>-1.1684</v>
      </c>
      <c r="BF91" s="4">
        <f t="shared" si="128"/>
        <v>149.78125</v>
      </c>
      <c r="BG91" s="2">
        <f t="shared" si="131"/>
        <v>154.21875</v>
      </c>
      <c r="BH91" s="4">
        <f t="shared" si="35"/>
        <v>4.4375</v>
      </c>
      <c r="BI91" s="13">
        <f t="shared" si="36"/>
        <v>0.993031274</v>
      </c>
      <c r="BJ91" s="4">
        <f t="shared" si="37"/>
        <v>0.001262339382</v>
      </c>
      <c r="BL91" s="29">
        <v>53.0</v>
      </c>
      <c r="BM91" s="29">
        <f t="shared" si="38"/>
        <v>5.3</v>
      </c>
      <c r="BN91" s="29">
        <f t="shared" si="39"/>
        <v>-1.1684</v>
      </c>
      <c r="BO91" s="15">
        <f t="shared" si="125"/>
        <v>149.8125</v>
      </c>
      <c r="BP91" s="15">
        <f t="shared" si="129"/>
        <v>154.21875</v>
      </c>
      <c r="BQ91" s="29">
        <f t="shared" si="40"/>
        <v>4.40625</v>
      </c>
      <c r="BR91" s="27">
        <f t="shared" si="41"/>
        <v>0.9895285073</v>
      </c>
      <c r="BS91" s="4">
        <f t="shared" si="42"/>
        <v>0.001890151964</v>
      </c>
      <c r="BT91" s="15"/>
      <c r="BU91" s="19">
        <v>53.0</v>
      </c>
      <c r="BV91" s="29">
        <f t="shared" si="43"/>
        <v>5.3</v>
      </c>
      <c r="BW91" s="29">
        <f t="shared" si="44"/>
        <v>-1.1684</v>
      </c>
      <c r="BX91" s="15">
        <f t="shared" si="130"/>
        <v>149.8125</v>
      </c>
      <c r="BY91" s="15">
        <f t="shared" si="127"/>
        <v>154.1875</v>
      </c>
      <c r="BZ91" s="29">
        <f t="shared" si="45"/>
        <v>4.375</v>
      </c>
      <c r="CA91" s="27">
        <f t="shared" si="46"/>
        <v>0.9860132972</v>
      </c>
      <c r="CB91" s="4">
        <f t="shared" si="47"/>
        <v>0.002515694698</v>
      </c>
      <c r="CC91" s="15"/>
      <c r="CD91" s="15"/>
    </row>
    <row r="92">
      <c r="J92" s="2">
        <v>54.0</v>
      </c>
      <c r="K92" s="4">
        <f t="shared" si="8"/>
        <v>5.4</v>
      </c>
      <c r="L92" s="4">
        <f t="shared" si="9"/>
        <v>-1.3716</v>
      </c>
      <c r="M92" s="4">
        <f t="shared" ref="M92:M100" si="132">150-1/32</f>
        <v>149.96875</v>
      </c>
      <c r="N92" s="4">
        <f t="shared" ref="N92:N100" si="133">154+1/32</f>
        <v>154.03125</v>
      </c>
      <c r="O92" s="4">
        <f t="shared" si="10"/>
        <v>4.0625</v>
      </c>
      <c r="P92" s="13">
        <f t="shared" si="11"/>
        <v>0.9886574781</v>
      </c>
      <c r="Q92" s="4">
        <f t="shared" si="53"/>
        <v>0.002409232167</v>
      </c>
      <c r="S92" s="2">
        <v>54.0</v>
      </c>
      <c r="T92" s="4">
        <f t="shared" si="12"/>
        <v>5.4</v>
      </c>
      <c r="U92" s="4">
        <f t="shared" si="13"/>
        <v>-1.3716</v>
      </c>
      <c r="V92" s="4">
        <f t="shared" si="106"/>
        <v>149.8125</v>
      </c>
      <c r="W92" s="4">
        <f t="shared" si="107"/>
        <v>154.1875</v>
      </c>
      <c r="X92" s="4">
        <f t="shared" si="15"/>
        <v>4.375</v>
      </c>
      <c r="Y92" s="13">
        <f t="shared" si="80"/>
        <v>1.025978352</v>
      </c>
      <c r="AB92" s="2">
        <v>54.0</v>
      </c>
      <c r="AC92" s="4">
        <f t="shared" si="18"/>
        <v>5.4</v>
      </c>
      <c r="AD92" s="4">
        <f t="shared" si="19"/>
        <v>-1.2192</v>
      </c>
      <c r="AE92" s="4">
        <f t="shared" si="120"/>
        <v>149.78125</v>
      </c>
      <c r="AF92" s="4">
        <f t="shared" si="121"/>
        <v>154.21875</v>
      </c>
      <c r="AG92" s="4">
        <f t="shared" si="20"/>
        <v>4.4375</v>
      </c>
      <c r="AH92" s="13">
        <f t="shared" si="21"/>
        <v>0.993031274</v>
      </c>
      <c r="AI92" s="4">
        <f t="shared" si="22"/>
        <v>0.001318443355</v>
      </c>
      <c r="AK92" s="2">
        <v>54.0</v>
      </c>
      <c r="AL92" s="4">
        <f t="shared" si="23"/>
        <v>5.4</v>
      </c>
      <c r="AM92" s="4">
        <f t="shared" si="24"/>
        <v>-1.2192</v>
      </c>
      <c r="AN92" s="4">
        <f t="shared" si="112"/>
        <v>149.8125</v>
      </c>
      <c r="AO92" s="4">
        <f t="shared" si="113"/>
        <v>154.1875</v>
      </c>
      <c r="AP92" s="4">
        <f t="shared" si="25"/>
        <v>4.375</v>
      </c>
      <c r="AQ92" s="13">
        <f t="shared" si="26"/>
        <v>0.9860132972</v>
      </c>
      <c r="AR92" s="4">
        <f t="shared" si="27"/>
        <v>0.002627503351</v>
      </c>
      <c r="AT92" s="2">
        <v>54.0</v>
      </c>
      <c r="AU92" s="4">
        <f t="shared" si="28"/>
        <v>5.4</v>
      </c>
      <c r="AV92" s="4">
        <f t="shared" si="29"/>
        <v>-1.2192</v>
      </c>
      <c r="AW92" s="4">
        <f t="shared" si="118"/>
        <v>149.8125</v>
      </c>
      <c r="AX92" s="4">
        <f t="shared" si="126"/>
        <v>154.21875</v>
      </c>
      <c r="AY92" s="4">
        <f t="shared" si="30"/>
        <v>4.40625</v>
      </c>
      <c r="AZ92" s="13">
        <f t="shared" si="31"/>
        <v>0.9895285073</v>
      </c>
      <c r="BA92" s="4">
        <f t="shared" si="32"/>
        <v>0.001974158718</v>
      </c>
      <c r="BC92" s="2">
        <v>54.0</v>
      </c>
      <c r="BD92" s="4">
        <f t="shared" si="33"/>
        <v>5.4</v>
      </c>
      <c r="BE92" s="4">
        <f t="shared" si="34"/>
        <v>-1.2192</v>
      </c>
      <c r="BF92" s="4">
        <f t="shared" si="128"/>
        <v>149.78125</v>
      </c>
      <c r="BG92" s="2">
        <f t="shared" si="131"/>
        <v>154.21875</v>
      </c>
      <c r="BH92" s="4">
        <f t="shared" si="35"/>
        <v>4.4375</v>
      </c>
      <c r="BI92" s="13">
        <f t="shared" si="36"/>
        <v>0.993031274</v>
      </c>
      <c r="BJ92" s="4">
        <f t="shared" si="37"/>
        <v>0.001318443355</v>
      </c>
      <c r="BL92" s="29">
        <v>54.0</v>
      </c>
      <c r="BM92" s="29">
        <f t="shared" si="38"/>
        <v>5.4</v>
      </c>
      <c r="BN92" s="29">
        <f t="shared" si="39"/>
        <v>-1.2192</v>
      </c>
      <c r="BO92" s="15">
        <f t="shared" si="125"/>
        <v>149.8125</v>
      </c>
      <c r="BP92" s="15">
        <f t="shared" si="129"/>
        <v>154.21875</v>
      </c>
      <c r="BQ92" s="29">
        <f t="shared" si="40"/>
        <v>4.40625</v>
      </c>
      <c r="BR92" s="27">
        <f t="shared" si="41"/>
        <v>0.9895285073</v>
      </c>
      <c r="BS92" s="4">
        <f t="shared" si="42"/>
        <v>0.001974158718</v>
      </c>
      <c r="BT92" s="15"/>
      <c r="BU92" s="19">
        <v>54.0</v>
      </c>
      <c r="BV92" s="29">
        <f t="shared" si="43"/>
        <v>5.4</v>
      </c>
      <c r="BW92" s="29">
        <f t="shared" si="44"/>
        <v>-1.2192</v>
      </c>
      <c r="BX92" s="15">
        <f t="shared" si="130"/>
        <v>149.8125</v>
      </c>
      <c r="BY92" s="15">
        <f t="shared" si="127"/>
        <v>154.1875</v>
      </c>
      <c r="BZ92" s="29">
        <f t="shared" si="45"/>
        <v>4.375</v>
      </c>
      <c r="CA92" s="27">
        <f t="shared" si="46"/>
        <v>0.9860132972</v>
      </c>
      <c r="CB92" s="4">
        <f t="shared" si="47"/>
        <v>0.002627503351</v>
      </c>
      <c r="CC92" s="15"/>
      <c r="CD92" s="15"/>
    </row>
    <row r="93">
      <c r="J93" s="2">
        <v>55.0</v>
      </c>
      <c r="K93" s="4">
        <f t="shared" si="8"/>
        <v>5.5</v>
      </c>
      <c r="L93" s="4">
        <f t="shared" si="9"/>
        <v>-1.4224</v>
      </c>
      <c r="M93" s="4">
        <f t="shared" si="132"/>
        <v>149.96875</v>
      </c>
      <c r="N93" s="4">
        <f t="shared" si="133"/>
        <v>154.03125</v>
      </c>
      <c r="O93" s="4">
        <f t="shared" si="10"/>
        <v>4.0625</v>
      </c>
      <c r="P93" s="13">
        <f t="shared" si="11"/>
        <v>0.9886574781</v>
      </c>
      <c r="S93" s="2">
        <v>55.0</v>
      </c>
      <c r="T93" s="4">
        <f t="shared" si="12"/>
        <v>5.5</v>
      </c>
      <c r="U93" s="4">
        <f t="shared" si="13"/>
        <v>-1.4224</v>
      </c>
      <c r="X93" s="4">
        <f t="shared" si="15"/>
        <v>0</v>
      </c>
      <c r="Y93" s="13">
        <f t="shared" si="80"/>
        <v>0</v>
      </c>
      <c r="AB93" s="2">
        <v>55.0</v>
      </c>
      <c r="AC93" s="4">
        <f t="shared" si="18"/>
        <v>5.5</v>
      </c>
      <c r="AD93" s="4">
        <f t="shared" si="19"/>
        <v>-1.27</v>
      </c>
      <c r="AE93" s="4">
        <f t="shared" si="120"/>
        <v>149.78125</v>
      </c>
      <c r="AF93" s="4">
        <f t="shared" si="121"/>
        <v>154.21875</v>
      </c>
      <c r="AG93" s="4">
        <f t="shared" si="20"/>
        <v>4.4375</v>
      </c>
      <c r="AH93" s="13">
        <f t="shared" si="21"/>
        <v>0.993031274</v>
      </c>
      <c r="AI93" s="4">
        <f t="shared" si="22"/>
        <v>0.001374547328</v>
      </c>
      <c r="AK93" s="2">
        <v>55.0</v>
      </c>
      <c r="AL93" s="4">
        <f t="shared" si="23"/>
        <v>5.5</v>
      </c>
      <c r="AM93" s="4">
        <f t="shared" si="24"/>
        <v>-1.27</v>
      </c>
      <c r="AN93" s="4">
        <f t="shared" si="112"/>
        <v>149.8125</v>
      </c>
      <c r="AO93" s="4">
        <f t="shared" si="113"/>
        <v>154.1875</v>
      </c>
      <c r="AP93" s="4">
        <f t="shared" si="25"/>
        <v>4.375</v>
      </c>
      <c r="AQ93" s="13">
        <f t="shared" si="26"/>
        <v>0.9860132972</v>
      </c>
      <c r="AR93" s="4">
        <f t="shared" si="27"/>
        <v>0.002739312004</v>
      </c>
      <c r="AT93" s="2">
        <v>55.0</v>
      </c>
      <c r="AU93" s="4">
        <f t="shared" si="28"/>
        <v>5.5</v>
      </c>
      <c r="AV93" s="4">
        <f t="shared" si="29"/>
        <v>-1.27</v>
      </c>
      <c r="AW93" s="4">
        <f t="shared" ref="AW93:AW98" si="134">149.75+1/32</f>
        <v>149.78125</v>
      </c>
      <c r="AX93" s="4">
        <f t="shared" si="126"/>
        <v>154.21875</v>
      </c>
      <c r="AY93" s="4">
        <f t="shared" si="30"/>
        <v>4.4375</v>
      </c>
      <c r="AZ93" s="13">
        <f t="shared" si="31"/>
        <v>0.993031274</v>
      </c>
      <c r="BA93" s="4">
        <f t="shared" si="32"/>
        <v>0.001374547328</v>
      </c>
      <c r="BC93" s="2">
        <v>55.0</v>
      </c>
      <c r="BD93" s="4">
        <f t="shared" si="33"/>
        <v>5.5</v>
      </c>
      <c r="BE93" s="4">
        <f t="shared" si="34"/>
        <v>-1.27</v>
      </c>
      <c r="BF93" s="4">
        <f t="shared" si="128"/>
        <v>149.78125</v>
      </c>
      <c r="BG93" s="2">
        <f t="shared" si="131"/>
        <v>154.21875</v>
      </c>
      <c r="BH93" s="4">
        <f t="shared" si="35"/>
        <v>4.4375</v>
      </c>
      <c r="BI93" s="13">
        <f t="shared" si="36"/>
        <v>0.993031274</v>
      </c>
      <c r="BJ93" s="4">
        <f t="shared" si="37"/>
        <v>0.001374547328</v>
      </c>
      <c r="BL93" s="29">
        <v>55.0</v>
      </c>
      <c r="BM93" s="29">
        <f t="shared" si="38"/>
        <v>5.5</v>
      </c>
      <c r="BN93" s="29">
        <f t="shared" si="39"/>
        <v>-1.27</v>
      </c>
      <c r="BO93" s="15">
        <f t="shared" si="125"/>
        <v>149.8125</v>
      </c>
      <c r="BP93" s="15">
        <f t="shared" si="129"/>
        <v>154.21875</v>
      </c>
      <c r="BQ93" s="29">
        <f t="shared" si="40"/>
        <v>4.40625</v>
      </c>
      <c r="BR93" s="27">
        <f t="shared" si="41"/>
        <v>0.9895285073</v>
      </c>
      <c r="BS93" s="4">
        <f t="shared" si="42"/>
        <v>0.002058165472</v>
      </c>
      <c r="BT93" s="15"/>
      <c r="BU93" s="19">
        <v>55.0</v>
      </c>
      <c r="BV93" s="29">
        <f t="shared" si="43"/>
        <v>5.5</v>
      </c>
      <c r="BW93" s="29">
        <f t="shared" si="44"/>
        <v>-1.27</v>
      </c>
      <c r="BX93" s="15">
        <f t="shared" si="130"/>
        <v>149.8125</v>
      </c>
      <c r="BY93" s="15">
        <f t="shared" si="127"/>
        <v>154.1875</v>
      </c>
      <c r="BZ93" s="29">
        <f t="shared" si="45"/>
        <v>4.375</v>
      </c>
      <c r="CA93" s="27">
        <f t="shared" si="46"/>
        <v>0.9860132972</v>
      </c>
      <c r="CB93" s="4">
        <f t="shared" si="47"/>
        <v>0.002739312004</v>
      </c>
      <c r="CC93" s="15"/>
      <c r="CD93" s="15"/>
    </row>
    <row r="94">
      <c r="J94" s="2">
        <v>56.0</v>
      </c>
      <c r="K94" s="4">
        <f t="shared" si="8"/>
        <v>5.6</v>
      </c>
      <c r="L94" s="4">
        <f t="shared" si="9"/>
        <v>-1.4732</v>
      </c>
      <c r="M94" s="4">
        <f t="shared" si="132"/>
        <v>149.96875</v>
      </c>
      <c r="N94" s="4">
        <f t="shared" si="133"/>
        <v>154.03125</v>
      </c>
      <c r="O94" s="4">
        <f t="shared" si="10"/>
        <v>4.0625</v>
      </c>
      <c r="P94" s="13">
        <f t="shared" si="11"/>
        <v>0.9886574781</v>
      </c>
      <c r="S94" s="2">
        <v>56.0</v>
      </c>
      <c r="T94" s="4">
        <f t="shared" si="12"/>
        <v>5.6</v>
      </c>
      <c r="U94" s="4">
        <f t="shared" si="13"/>
        <v>-1.4732</v>
      </c>
      <c r="X94" s="4">
        <f t="shared" si="15"/>
        <v>0</v>
      </c>
      <c r="Y94" s="13">
        <f t="shared" si="80"/>
        <v>0</v>
      </c>
      <c r="AB94" s="2">
        <v>56.0</v>
      </c>
      <c r="AC94" s="4">
        <f t="shared" si="18"/>
        <v>5.6</v>
      </c>
      <c r="AD94" s="4">
        <f t="shared" si="19"/>
        <v>-1.3208</v>
      </c>
      <c r="AE94" s="4">
        <f t="shared" si="120"/>
        <v>149.78125</v>
      </c>
      <c r="AF94" s="4">
        <f t="shared" si="121"/>
        <v>154.21875</v>
      </c>
      <c r="AG94" s="4">
        <f t="shared" si="20"/>
        <v>4.4375</v>
      </c>
      <c r="AH94" s="13">
        <f t="shared" si="21"/>
        <v>0.993031274</v>
      </c>
      <c r="AI94" s="4">
        <f t="shared" si="22"/>
        <v>0.0014306513</v>
      </c>
      <c r="AK94" s="2">
        <v>56.0</v>
      </c>
      <c r="AL94" s="4">
        <f t="shared" si="23"/>
        <v>5.6</v>
      </c>
      <c r="AM94" s="4">
        <f t="shared" si="24"/>
        <v>-1.3208</v>
      </c>
      <c r="AN94" s="4">
        <f t="shared" ref="AN94:AN98" si="135">149.75+1/32</f>
        <v>149.78125</v>
      </c>
      <c r="AO94" s="2">
        <f t="shared" ref="AO94:AO98" si="136">154.25-1/32</f>
        <v>154.21875</v>
      </c>
      <c r="AP94" s="4">
        <f t="shared" si="25"/>
        <v>4.4375</v>
      </c>
      <c r="AQ94" s="13">
        <f t="shared" si="26"/>
        <v>0.993031274</v>
      </c>
      <c r="AR94" s="4">
        <f t="shared" si="27"/>
        <v>0.0014306513</v>
      </c>
      <c r="AT94" s="2">
        <v>56.0</v>
      </c>
      <c r="AU94" s="4">
        <f t="shared" si="28"/>
        <v>5.6</v>
      </c>
      <c r="AV94" s="4">
        <f t="shared" si="29"/>
        <v>-1.3208</v>
      </c>
      <c r="AW94" s="4">
        <f t="shared" si="134"/>
        <v>149.78125</v>
      </c>
      <c r="AX94" s="4">
        <f t="shared" si="126"/>
        <v>154.21875</v>
      </c>
      <c r="AY94" s="4">
        <f t="shared" si="30"/>
        <v>4.4375</v>
      </c>
      <c r="AZ94" s="13">
        <f t="shared" si="31"/>
        <v>0.993031274</v>
      </c>
      <c r="BA94" s="4">
        <f t="shared" si="32"/>
        <v>0.0014306513</v>
      </c>
      <c r="BC94" s="2">
        <v>56.0</v>
      </c>
      <c r="BD94" s="4">
        <f t="shared" si="33"/>
        <v>5.6</v>
      </c>
      <c r="BE94" s="4">
        <f t="shared" si="34"/>
        <v>-1.3208</v>
      </c>
      <c r="BF94" s="4">
        <f t="shared" si="128"/>
        <v>149.78125</v>
      </c>
      <c r="BG94" s="2">
        <f t="shared" si="131"/>
        <v>154.21875</v>
      </c>
      <c r="BH94" s="4">
        <f t="shared" si="35"/>
        <v>4.4375</v>
      </c>
      <c r="BI94" s="13">
        <f t="shared" si="36"/>
        <v>0.993031274</v>
      </c>
      <c r="BJ94" s="4">
        <f t="shared" si="37"/>
        <v>0.0014306513</v>
      </c>
      <c r="BL94" s="29">
        <v>56.0</v>
      </c>
      <c r="BM94" s="29">
        <f t="shared" si="38"/>
        <v>5.6</v>
      </c>
      <c r="BN94" s="29">
        <f t="shared" si="39"/>
        <v>-1.3208</v>
      </c>
      <c r="BO94" s="15">
        <f t="shared" si="125"/>
        <v>149.8125</v>
      </c>
      <c r="BP94" s="15">
        <f t="shared" si="129"/>
        <v>154.21875</v>
      </c>
      <c r="BQ94" s="29">
        <f t="shared" si="40"/>
        <v>4.40625</v>
      </c>
      <c r="BR94" s="27">
        <f t="shared" si="41"/>
        <v>0.9895285073</v>
      </c>
      <c r="BS94" s="4">
        <f t="shared" si="42"/>
        <v>0.002142172226</v>
      </c>
      <c r="BT94" s="15"/>
      <c r="BU94" s="19">
        <v>56.0</v>
      </c>
      <c r="BV94" s="29">
        <f t="shared" si="43"/>
        <v>5.6</v>
      </c>
      <c r="BW94" s="29">
        <f t="shared" si="44"/>
        <v>-1.3208</v>
      </c>
      <c r="BX94" s="15">
        <f t="shared" si="130"/>
        <v>149.8125</v>
      </c>
      <c r="BY94" s="15">
        <f t="shared" ref="BY94:BY98" si="137">154.25-1/32</f>
        <v>154.21875</v>
      </c>
      <c r="BZ94" s="29">
        <f t="shared" si="45"/>
        <v>4.40625</v>
      </c>
      <c r="CA94" s="27">
        <f t="shared" si="46"/>
        <v>0.9895285073</v>
      </c>
      <c r="CB94" s="4">
        <f t="shared" si="47"/>
        <v>0.002142172226</v>
      </c>
      <c r="CC94" s="15"/>
      <c r="CD94" s="15"/>
    </row>
    <row r="95">
      <c r="J95" s="2">
        <v>57.0</v>
      </c>
      <c r="K95" s="4">
        <f t="shared" si="8"/>
        <v>5.7</v>
      </c>
      <c r="L95" s="4">
        <f t="shared" si="9"/>
        <v>-1.524</v>
      </c>
      <c r="M95" s="4">
        <f t="shared" si="132"/>
        <v>149.96875</v>
      </c>
      <c r="N95" s="4">
        <f t="shared" si="133"/>
        <v>154.03125</v>
      </c>
      <c r="O95" s="4">
        <f t="shared" si="10"/>
        <v>4.0625</v>
      </c>
      <c r="P95" s="13">
        <f t="shared" si="11"/>
        <v>0.9886574781</v>
      </c>
      <c r="S95" s="2">
        <v>57.0</v>
      </c>
      <c r="T95" s="4">
        <f t="shared" si="12"/>
        <v>5.7</v>
      </c>
      <c r="U95" s="4">
        <f t="shared" si="13"/>
        <v>-1.524</v>
      </c>
      <c r="X95" s="4">
        <f t="shared" si="15"/>
        <v>0</v>
      </c>
      <c r="Y95" s="13">
        <f t="shared" si="80"/>
        <v>0</v>
      </c>
      <c r="AB95" s="2">
        <v>57.0</v>
      </c>
      <c r="AC95" s="4">
        <f t="shared" si="18"/>
        <v>5.7</v>
      </c>
      <c r="AD95" s="4">
        <f t="shared" si="19"/>
        <v>-1.3716</v>
      </c>
      <c r="AE95" s="4">
        <f t="shared" si="120"/>
        <v>149.78125</v>
      </c>
      <c r="AF95" s="4">
        <f t="shared" si="121"/>
        <v>154.21875</v>
      </c>
      <c r="AG95" s="4">
        <f t="shared" si="20"/>
        <v>4.4375</v>
      </c>
      <c r="AH95" s="13">
        <f t="shared" si="21"/>
        <v>0.993031274</v>
      </c>
      <c r="AI95" s="4">
        <f t="shared" si="22"/>
        <v>0.001486755273</v>
      </c>
      <c r="AK95" s="2">
        <v>57.0</v>
      </c>
      <c r="AL95" s="4">
        <f t="shared" si="23"/>
        <v>5.7</v>
      </c>
      <c r="AM95" s="4">
        <f t="shared" si="24"/>
        <v>-1.3716</v>
      </c>
      <c r="AN95" s="4">
        <f t="shared" si="135"/>
        <v>149.78125</v>
      </c>
      <c r="AO95" s="2">
        <f t="shared" si="136"/>
        <v>154.21875</v>
      </c>
      <c r="AP95" s="4">
        <f t="shared" si="25"/>
        <v>4.4375</v>
      </c>
      <c r="AQ95" s="13">
        <f t="shared" si="26"/>
        <v>0.993031274</v>
      </c>
      <c r="AR95" s="4">
        <f t="shared" si="27"/>
        <v>0.001486755273</v>
      </c>
      <c r="AT95" s="2">
        <v>57.0</v>
      </c>
      <c r="AU95" s="4">
        <f t="shared" si="28"/>
        <v>5.7</v>
      </c>
      <c r="AV95" s="4">
        <f t="shared" si="29"/>
        <v>-1.3716</v>
      </c>
      <c r="AW95" s="4">
        <f t="shared" si="134"/>
        <v>149.78125</v>
      </c>
      <c r="AX95" s="4">
        <f t="shared" si="126"/>
        <v>154.21875</v>
      </c>
      <c r="AY95" s="4">
        <f t="shared" si="30"/>
        <v>4.4375</v>
      </c>
      <c r="AZ95" s="13">
        <f t="shared" si="31"/>
        <v>0.993031274</v>
      </c>
      <c r="BA95" s="4">
        <f t="shared" si="32"/>
        <v>0.001486755273</v>
      </c>
      <c r="BC95" s="2">
        <v>57.0</v>
      </c>
      <c r="BD95" s="4">
        <f t="shared" si="33"/>
        <v>5.7</v>
      </c>
      <c r="BE95" s="4">
        <f t="shared" si="34"/>
        <v>-1.3716</v>
      </c>
      <c r="BF95" s="4">
        <f t="shared" si="128"/>
        <v>149.78125</v>
      </c>
      <c r="BG95" s="2">
        <f t="shared" si="131"/>
        <v>154.21875</v>
      </c>
      <c r="BH95" s="4">
        <f t="shared" si="35"/>
        <v>4.4375</v>
      </c>
      <c r="BI95" s="13">
        <f t="shared" si="36"/>
        <v>0.993031274</v>
      </c>
      <c r="BJ95" s="4">
        <f t="shared" si="37"/>
        <v>0.001486755273</v>
      </c>
      <c r="BL95" s="29">
        <v>57.0</v>
      </c>
      <c r="BM95" s="29">
        <f t="shared" si="38"/>
        <v>5.7</v>
      </c>
      <c r="BN95" s="29">
        <f t="shared" si="39"/>
        <v>-1.3716</v>
      </c>
      <c r="BO95" s="15">
        <f t="shared" si="125"/>
        <v>149.8125</v>
      </c>
      <c r="BP95" s="15">
        <f t="shared" si="129"/>
        <v>154.21875</v>
      </c>
      <c r="BQ95" s="29">
        <f t="shared" si="40"/>
        <v>4.40625</v>
      </c>
      <c r="BR95" s="27">
        <f t="shared" si="41"/>
        <v>0.9895285073</v>
      </c>
      <c r="BS95" s="4">
        <f t="shared" si="42"/>
        <v>0.00222617898</v>
      </c>
      <c r="BT95" s="15"/>
      <c r="BU95" s="19">
        <v>57.0</v>
      </c>
      <c r="BV95" s="29">
        <f t="shared" si="43"/>
        <v>5.7</v>
      </c>
      <c r="BW95" s="29">
        <f t="shared" si="44"/>
        <v>-1.3716</v>
      </c>
      <c r="BX95" s="15">
        <f t="shared" si="130"/>
        <v>149.8125</v>
      </c>
      <c r="BY95" s="15">
        <f t="shared" si="137"/>
        <v>154.21875</v>
      </c>
      <c r="BZ95" s="29">
        <f t="shared" si="45"/>
        <v>4.40625</v>
      </c>
      <c r="CA95" s="27">
        <f t="shared" si="46"/>
        <v>0.9895285073</v>
      </c>
      <c r="CB95" s="4">
        <f t="shared" si="47"/>
        <v>0.00222617898</v>
      </c>
      <c r="CC95" s="15"/>
      <c r="CD95" s="15"/>
    </row>
    <row r="96">
      <c r="J96" s="2">
        <v>58.0</v>
      </c>
      <c r="K96" s="4">
        <f t="shared" si="8"/>
        <v>5.8</v>
      </c>
      <c r="L96" s="4">
        <f t="shared" si="9"/>
        <v>-1.5748</v>
      </c>
      <c r="M96" s="4">
        <f t="shared" si="132"/>
        <v>149.96875</v>
      </c>
      <c r="N96" s="4">
        <f t="shared" si="133"/>
        <v>154.03125</v>
      </c>
      <c r="O96" s="4">
        <f t="shared" si="10"/>
        <v>4.0625</v>
      </c>
      <c r="P96" s="13">
        <f t="shared" si="11"/>
        <v>0.9886574781</v>
      </c>
      <c r="S96" s="2">
        <v>58.0</v>
      </c>
      <c r="T96" s="4">
        <f t="shared" si="12"/>
        <v>5.8</v>
      </c>
      <c r="U96" s="4">
        <f t="shared" si="13"/>
        <v>-1.5748</v>
      </c>
      <c r="X96" s="4">
        <f t="shared" si="15"/>
        <v>0</v>
      </c>
      <c r="Y96" s="13">
        <f t="shared" si="80"/>
        <v>0</v>
      </c>
      <c r="AB96" s="2">
        <v>58.0</v>
      </c>
      <c r="AC96" s="4">
        <f t="shared" si="18"/>
        <v>5.8</v>
      </c>
      <c r="AD96" s="4">
        <f t="shared" si="19"/>
        <v>-1.4224</v>
      </c>
      <c r="AE96" s="4">
        <f t="shared" si="120"/>
        <v>149.78125</v>
      </c>
      <c r="AF96" s="4">
        <f t="shared" si="121"/>
        <v>154.21875</v>
      </c>
      <c r="AG96" s="4">
        <f t="shared" si="20"/>
        <v>4.4375</v>
      </c>
      <c r="AH96" s="13">
        <f t="shared" si="21"/>
        <v>0.993031274</v>
      </c>
      <c r="AI96" s="4">
        <f t="shared" si="22"/>
        <v>0.001542859245</v>
      </c>
      <c r="AK96" s="2">
        <v>58.0</v>
      </c>
      <c r="AL96" s="4">
        <f t="shared" si="23"/>
        <v>5.8</v>
      </c>
      <c r="AM96" s="4">
        <f t="shared" si="24"/>
        <v>-1.4224</v>
      </c>
      <c r="AN96" s="4">
        <f t="shared" si="135"/>
        <v>149.78125</v>
      </c>
      <c r="AO96" s="2">
        <f t="shared" si="136"/>
        <v>154.21875</v>
      </c>
      <c r="AP96" s="4">
        <f t="shared" si="25"/>
        <v>4.4375</v>
      </c>
      <c r="AQ96" s="13">
        <f t="shared" si="26"/>
        <v>0.993031274</v>
      </c>
      <c r="AR96" s="4">
        <f t="shared" si="27"/>
        <v>0.001542859245</v>
      </c>
      <c r="AT96" s="2">
        <v>58.0</v>
      </c>
      <c r="AU96" s="4">
        <f t="shared" si="28"/>
        <v>5.8</v>
      </c>
      <c r="AV96" s="4">
        <f t="shared" si="29"/>
        <v>-1.4224</v>
      </c>
      <c r="AW96" s="4">
        <f t="shared" si="134"/>
        <v>149.78125</v>
      </c>
      <c r="AX96" s="4">
        <f t="shared" si="126"/>
        <v>154.21875</v>
      </c>
      <c r="AY96" s="4">
        <f t="shared" si="30"/>
        <v>4.4375</v>
      </c>
      <c r="AZ96" s="13">
        <f t="shared" si="31"/>
        <v>0.993031274</v>
      </c>
      <c r="BA96" s="4">
        <f t="shared" si="32"/>
        <v>0.001542859245</v>
      </c>
      <c r="BC96" s="2">
        <v>58.0</v>
      </c>
      <c r="BD96" s="4">
        <f t="shared" si="33"/>
        <v>5.8</v>
      </c>
      <c r="BE96" s="4">
        <f t="shared" si="34"/>
        <v>-1.4224</v>
      </c>
      <c r="BF96" s="4">
        <f t="shared" si="128"/>
        <v>149.78125</v>
      </c>
      <c r="BG96" s="2">
        <f t="shared" si="131"/>
        <v>154.21875</v>
      </c>
      <c r="BH96" s="4">
        <f t="shared" si="35"/>
        <v>4.4375</v>
      </c>
      <c r="BI96" s="13">
        <f t="shared" si="36"/>
        <v>0.993031274</v>
      </c>
      <c r="BJ96" s="4">
        <f t="shared" si="37"/>
        <v>0.001542859245</v>
      </c>
      <c r="BL96" s="29">
        <v>58.0</v>
      </c>
      <c r="BM96" s="29">
        <f t="shared" si="38"/>
        <v>5.8</v>
      </c>
      <c r="BN96" s="29">
        <f t="shared" si="39"/>
        <v>-1.4224</v>
      </c>
      <c r="BO96" s="15">
        <f t="shared" si="125"/>
        <v>149.8125</v>
      </c>
      <c r="BP96" s="15">
        <f t="shared" si="129"/>
        <v>154.21875</v>
      </c>
      <c r="BQ96" s="29">
        <f t="shared" si="40"/>
        <v>4.40625</v>
      </c>
      <c r="BR96" s="27">
        <f t="shared" si="41"/>
        <v>0.9895285073</v>
      </c>
      <c r="BS96" s="4">
        <f t="shared" si="42"/>
        <v>0.002310185734</v>
      </c>
      <c r="BT96" s="15"/>
      <c r="BU96" s="19">
        <v>58.0</v>
      </c>
      <c r="BV96" s="29">
        <f t="shared" si="43"/>
        <v>5.8</v>
      </c>
      <c r="BW96" s="29">
        <f t="shared" si="44"/>
        <v>-1.4224</v>
      </c>
      <c r="BX96" s="15">
        <f t="shared" si="130"/>
        <v>149.8125</v>
      </c>
      <c r="BY96" s="15">
        <f t="shared" si="137"/>
        <v>154.21875</v>
      </c>
      <c r="BZ96" s="29">
        <f t="shared" si="45"/>
        <v>4.40625</v>
      </c>
      <c r="CA96" s="27">
        <f t="shared" si="46"/>
        <v>0.9895285073</v>
      </c>
      <c r="CB96" s="4">
        <f t="shared" si="47"/>
        <v>0.002310185734</v>
      </c>
      <c r="CC96" s="15"/>
      <c r="CD96" s="15"/>
    </row>
    <row r="97">
      <c r="J97" s="2">
        <v>59.0</v>
      </c>
      <c r="K97" s="4">
        <f t="shared" si="8"/>
        <v>5.9</v>
      </c>
      <c r="L97" s="4">
        <f t="shared" si="9"/>
        <v>-1.6256</v>
      </c>
      <c r="M97" s="4">
        <f t="shared" si="132"/>
        <v>149.96875</v>
      </c>
      <c r="N97" s="4">
        <f t="shared" si="133"/>
        <v>154.03125</v>
      </c>
      <c r="O97" s="4">
        <f t="shared" si="10"/>
        <v>4.0625</v>
      </c>
      <c r="P97" s="13">
        <f t="shared" si="11"/>
        <v>0.9886574781</v>
      </c>
      <c r="S97" s="2">
        <v>59.0</v>
      </c>
      <c r="T97" s="4">
        <f t="shared" si="12"/>
        <v>5.9</v>
      </c>
      <c r="U97" s="4">
        <f t="shared" si="13"/>
        <v>-1.6256</v>
      </c>
      <c r="X97" s="4">
        <f t="shared" si="15"/>
        <v>0</v>
      </c>
      <c r="Y97" s="13">
        <f t="shared" si="80"/>
        <v>0</v>
      </c>
      <c r="AB97" s="2">
        <v>59.0</v>
      </c>
      <c r="AC97" s="4">
        <f t="shared" si="18"/>
        <v>5.9</v>
      </c>
      <c r="AD97" s="4">
        <f t="shared" si="19"/>
        <v>-1.4732</v>
      </c>
      <c r="AE97" s="4">
        <f t="shared" si="120"/>
        <v>149.78125</v>
      </c>
      <c r="AF97" s="4">
        <f t="shared" si="121"/>
        <v>154.21875</v>
      </c>
      <c r="AG97" s="4">
        <f t="shared" si="20"/>
        <v>4.4375</v>
      </c>
      <c r="AH97" s="13">
        <f t="shared" si="21"/>
        <v>0.993031274</v>
      </c>
      <c r="AI97" s="4">
        <f t="shared" si="22"/>
        <v>0.001598963218</v>
      </c>
      <c r="AK97" s="2">
        <v>59.0</v>
      </c>
      <c r="AL97" s="4">
        <f t="shared" si="23"/>
        <v>5.9</v>
      </c>
      <c r="AM97" s="4">
        <f t="shared" si="24"/>
        <v>-1.4732</v>
      </c>
      <c r="AN97" s="4">
        <f t="shared" si="135"/>
        <v>149.78125</v>
      </c>
      <c r="AO97" s="2">
        <f t="shared" si="136"/>
        <v>154.21875</v>
      </c>
      <c r="AP97" s="4">
        <f t="shared" si="25"/>
        <v>4.4375</v>
      </c>
      <c r="AQ97" s="13">
        <f t="shared" si="26"/>
        <v>0.993031274</v>
      </c>
      <c r="AR97" s="4">
        <f t="shared" si="27"/>
        <v>0.001598963218</v>
      </c>
      <c r="AT97" s="2">
        <v>59.0</v>
      </c>
      <c r="AU97" s="4">
        <f t="shared" si="28"/>
        <v>5.9</v>
      </c>
      <c r="AV97" s="4">
        <f t="shared" si="29"/>
        <v>-1.4732</v>
      </c>
      <c r="AW97" s="4">
        <f t="shared" si="134"/>
        <v>149.78125</v>
      </c>
      <c r="AX97" s="4">
        <f t="shared" si="126"/>
        <v>154.21875</v>
      </c>
      <c r="AY97" s="4">
        <f t="shared" si="30"/>
        <v>4.4375</v>
      </c>
      <c r="AZ97" s="13">
        <f t="shared" si="31"/>
        <v>0.993031274</v>
      </c>
      <c r="BA97" s="4">
        <f t="shared" si="32"/>
        <v>0.001598963218</v>
      </c>
      <c r="BC97" s="2">
        <v>59.0</v>
      </c>
      <c r="BD97" s="4">
        <f t="shared" si="33"/>
        <v>5.9</v>
      </c>
      <c r="BE97" s="4">
        <f t="shared" si="34"/>
        <v>-1.4732</v>
      </c>
      <c r="BF97" s="4">
        <f t="shared" si="128"/>
        <v>149.78125</v>
      </c>
      <c r="BG97" s="2">
        <f t="shared" si="131"/>
        <v>154.21875</v>
      </c>
      <c r="BH97" s="4">
        <f t="shared" si="35"/>
        <v>4.4375</v>
      </c>
      <c r="BI97" s="13">
        <f t="shared" si="36"/>
        <v>0.993031274</v>
      </c>
      <c r="BJ97" s="4">
        <f t="shared" si="37"/>
        <v>0.001598963218</v>
      </c>
      <c r="BL97" s="29">
        <v>59.0</v>
      </c>
      <c r="BM97" s="29">
        <f t="shared" si="38"/>
        <v>5.9</v>
      </c>
      <c r="BN97" s="29">
        <f t="shared" si="39"/>
        <v>-1.4732</v>
      </c>
      <c r="BO97" s="15">
        <f t="shared" si="125"/>
        <v>149.8125</v>
      </c>
      <c r="BP97" s="15">
        <f t="shared" si="129"/>
        <v>154.21875</v>
      </c>
      <c r="BQ97" s="29">
        <f t="shared" si="40"/>
        <v>4.40625</v>
      </c>
      <c r="BR97" s="27">
        <f t="shared" si="41"/>
        <v>0.9895285073</v>
      </c>
      <c r="BS97" s="4">
        <f t="shared" si="42"/>
        <v>0.002394192488</v>
      </c>
      <c r="BT97" s="15"/>
      <c r="BU97" s="19">
        <v>59.0</v>
      </c>
      <c r="BV97" s="29">
        <f t="shared" si="43"/>
        <v>5.9</v>
      </c>
      <c r="BW97" s="29">
        <f t="shared" si="44"/>
        <v>-1.4732</v>
      </c>
      <c r="BX97" s="15">
        <f t="shared" si="130"/>
        <v>149.8125</v>
      </c>
      <c r="BY97" s="15">
        <f t="shared" si="137"/>
        <v>154.21875</v>
      </c>
      <c r="BZ97" s="29">
        <f t="shared" si="45"/>
        <v>4.40625</v>
      </c>
      <c r="CA97" s="27">
        <f t="shared" si="46"/>
        <v>0.9895285073</v>
      </c>
      <c r="CB97" s="4">
        <f t="shared" si="47"/>
        <v>0.002394192488</v>
      </c>
      <c r="CC97" s="15"/>
      <c r="CD97" s="15"/>
    </row>
    <row r="98">
      <c r="J98" s="2">
        <v>60.0</v>
      </c>
      <c r="K98" s="4">
        <f t="shared" si="8"/>
        <v>6</v>
      </c>
      <c r="L98" s="4">
        <f t="shared" si="9"/>
        <v>-1.6764</v>
      </c>
      <c r="M98" s="4">
        <f t="shared" si="132"/>
        <v>149.96875</v>
      </c>
      <c r="N98" s="4">
        <f t="shared" si="133"/>
        <v>154.03125</v>
      </c>
      <c r="O98" s="4">
        <f t="shared" si="10"/>
        <v>4.0625</v>
      </c>
      <c r="P98" s="13">
        <f t="shared" si="11"/>
        <v>0.9886574781</v>
      </c>
      <c r="S98" s="2">
        <v>60.0</v>
      </c>
      <c r="T98" s="4">
        <f t="shared" si="12"/>
        <v>6</v>
      </c>
      <c r="U98" s="4">
        <f t="shared" si="13"/>
        <v>-1.6764</v>
      </c>
      <c r="X98" s="4">
        <f t="shared" si="15"/>
        <v>0</v>
      </c>
      <c r="Y98" s="13">
        <f t="shared" si="80"/>
        <v>0</v>
      </c>
      <c r="AB98" s="2">
        <v>60.0</v>
      </c>
      <c r="AC98" s="4">
        <f t="shared" si="18"/>
        <v>6</v>
      </c>
      <c r="AD98" s="4">
        <f t="shared" si="19"/>
        <v>-1.524</v>
      </c>
      <c r="AE98" s="4">
        <f t="shared" si="120"/>
        <v>149.78125</v>
      </c>
      <c r="AF98" s="4">
        <f t="shared" si="121"/>
        <v>154.21875</v>
      </c>
      <c r="AG98" s="4">
        <f t="shared" si="20"/>
        <v>4.4375</v>
      </c>
      <c r="AH98" s="13">
        <f t="shared" si="21"/>
        <v>0.993031274</v>
      </c>
      <c r="AI98" s="4">
        <f t="shared" si="22"/>
        <v>0.00165506719</v>
      </c>
      <c r="AK98" s="2">
        <v>60.0</v>
      </c>
      <c r="AL98" s="4">
        <f t="shared" si="23"/>
        <v>6</v>
      </c>
      <c r="AM98" s="4">
        <f t="shared" si="24"/>
        <v>-1.524</v>
      </c>
      <c r="AN98" s="4">
        <f t="shared" si="135"/>
        <v>149.78125</v>
      </c>
      <c r="AO98" s="2">
        <f t="shared" si="136"/>
        <v>154.21875</v>
      </c>
      <c r="AP98" s="4">
        <f t="shared" si="25"/>
        <v>4.4375</v>
      </c>
      <c r="AQ98" s="13">
        <f t="shared" si="26"/>
        <v>0.993031274</v>
      </c>
      <c r="AR98" s="4">
        <f t="shared" si="27"/>
        <v>0.00165506719</v>
      </c>
      <c r="AT98" s="2">
        <v>60.0</v>
      </c>
      <c r="AU98" s="4">
        <f t="shared" si="28"/>
        <v>6</v>
      </c>
      <c r="AV98" s="4">
        <f t="shared" si="29"/>
        <v>-1.524</v>
      </c>
      <c r="AW98" s="4">
        <f t="shared" si="134"/>
        <v>149.78125</v>
      </c>
      <c r="AX98" s="4">
        <f t="shared" si="126"/>
        <v>154.21875</v>
      </c>
      <c r="AY98" s="4">
        <f t="shared" si="30"/>
        <v>4.4375</v>
      </c>
      <c r="AZ98" s="13">
        <f t="shared" si="31"/>
        <v>0.993031274</v>
      </c>
      <c r="BA98" s="4">
        <f t="shared" si="32"/>
        <v>0.00165506719</v>
      </c>
      <c r="BC98" s="2">
        <v>60.0</v>
      </c>
      <c r="BD98" s="4">
        <f t="shared" si="33"/>
        <v>6</v>
      </c>
      <c r="BE98" s="4">
        <f t="shared" si="34"/>
        <v>-1.524</v>
      </c>
      <c r="BF98" s="4">
        <f t="shared" si="128"/>
        <v>149.78125</v>
      </c>
      <c r="BG98" s="2">
        <f t="shared" si="131"/>
        <v>154.21875</v>
      </c>
      <c r="BH98" s="4">
        <f t="shared" si="35"/>
        <v>4.4375</v>
      </c>
      <c r="BI98" s="13">
        <f t="shared" si="36"/>
        <v>0.993031274</v>
      </c>
      <c r="BJ98" s="4">
        <f t="shared" si="37"/>
        <v>0.00165506719</v>
      </c>
      <c r="BL98" s="29">
        <v>60.0</v>
      </c>
      <c r="BM98" s="29">
        <f t="shared" si="38"/>
        <v>6</v>
      </c>
      <c r="BN98" s="29">
        <f t="shared" si="39"/>
        <v>-1.524</v>
      </c>
      <c r="BO98" s="15">
        <f t="shared" si="125"/>
        <v>149.8125</v>
      </c>
      <c r="BP98" s="15">
        <f t="shared" si="129"/>
        <v>154.21875</v>
      </c>
      <c r="BQ98" s="29">
        <f t="shared" si="40"/>
        <v>4.40625</v>
      </c>
      <c r="BR98" s="27">
        <f t="shared" si="41"/>
        <v>0.9895285073</v>
      </c>
      <c r="BS98" s="4">
        <f t="shared" si="42"/>
        <v>0.002478199242</v>
      </c>
      <c r="BT98" s="15"/>
      <c r="BU98" s="19">
        <v>60.0</v>
      </c>
      <c r="BV98" s="29">
        <f t="shared" si="43"/>
        <v>6</v>
      </c>
      <c r="BW98" s="29">
        <f t="shared" si="44"/>
        <v>-1.524</v>
      </c>
      <c r="BX98" s="15">
        <f t="shared" si="130"/>
        <v>149.8125</v>
      </c>
      <c r="BY98" s="15">
        <f t="shared" si="137"/>
        <v>154.21875</v>
      </c>
      <c r="BZ98" s="29">
        <f t="shared" si="45"/>
        <v>4.40625</v>
      </c>
      <c r="CA98" s="27">
        <f t="shared" si="46"/>
        <v>0.9895285073</v>
      </c>
      <c r="CB98" s="4">
        <f t="shared" si="47"/>
        <v>0.002478199242</v>
      </c>
      <c r="CC98" s="15"/>
      <c r="CD98" s="15"/>
    </row>
    <row r="99">
      <c r="J99" s="2">
        <v>61.0</v>
      </c>
      <c r="K99" s="4">
        <f t="shared" si="8"/>
        <v>6.1</v>
      </c>
      <c r="L99" s="4">
        <f t="shared" si="9"/>
        <v>-1.7272</v>
      </c>
      <c r="M99" s="4">
        <f t="shared" si="132"/>
        <v>149.96875</v>
      </c>
      <c r="N99" s="4">
        <f t="shared" si="133"/>
        <v>154.03125</v>
      </c>
      <c r="O99" s="4">
        <f t="shared" si="10"/>
        <v>4.0625</v>
      </c>
      <c r="P99" s="13">
        <f t="shared" si="11"/>
        <v>0.9886574781</v>
      </c>
    </row>
    <row r="100">
      <c r="J100" s="2">
        <v>62.0</v>
      </c>
      <c r="K100" s="4">
        <f t="shared" si="8"/>
        <v>6.2</v>
      </c>
      <c r="L100" s="4">
        <f t="shared" si="9"/>
        <v>-1.778</v>
      </c>
      <c r="M100" s="4">
        <f t="shared" si="132"/>
        <v>149.96875</v>
      </c>
      <c r="N100" s="4">
        <f t="shared" si="133"/>
        <v>154.03125</v>
      </c>
      <c r="O100" s="4">
        <f t="shared" si="10"/>
        <v>4.0625</v>
      </c>
      <c r="P100" s="13">
        <f t="shared" si="11"/>
        <v>0.9886574781</v>
      </c>
    </row>
    <row r="101">
      <c r="BU101" s="15"/>
      <c r="BV101"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10" max="10" width="6.13"/>
    <col customWidth="1" min="11" max="11" width="6.63"/>
    <col customWidth="1" min="14" max="14" width="10.5"/>
    <col customWidth="1" min="15" max="15" width="6.13"/>
    <col customWidth="1" min="18" max="18" width="6.13"/>
    <col customWidth="1" min="19" max="19" width="6.63"/>
    <col customWidth="1" min="22" max="22" width="10.5"/>
    <col customWidth="1" min="23" max="23" width="6.13"/>
    <col customWidth="1" min="26" max="26" width="6.13"/>
    <col customWidth="1" min="27" max="27" width="6.63"/>
    <col customWidth="1" min="31" max="31" width="6.13"/>
  </cols>
  <sheetData>
    <row r="1">
      <c r="A1" s="1" t="s">
        <v>0</v>
      </c>
      <c r="D1" s="2"/>
    </row>
    <row r="2">
      <c r="A2" s="2" t="s">
        <v>1</v>
      </c>
      <c r="B2" s="2" t="s">
        <v>115</v>
      </c>
      <c r="D2" s="1" t="s">
        <v>3</v>
      </c>
      <c r="I2" s="1" t="s">
        <v>146</v>
      </c>
    </row>
    <row r="3">
      <c r="A3" s="2" t="s">
        <v>4</v>
      </c>
      <c r="B3" s="3">
        <v>5.0</v>
      </c>
      <c r="D3" s="2" t="s">
        <v>5</v>
      </c>
      <c r="I3" s="1" t="s">
        <v>147</v>
      </c>
    </row>
    <row r="4">
      <c r="A4" s="2" t="s">
        <v>6</v>
      </c>
      <c r="B4" s="2">
        <v>4.0</v>
      </c>
      <c r="D4" s="2" t="s">
        <v>7</v>
      </c>
      <c r="I4" s="1" t="s">
        <v>148</v>
      </c>
    </row>
    <row r="5">
      <c r="A5" s="2" t="s">
        <v>8</v>
      </c>
      <c r="B5" s="4">
        <f>B4/2</f>
        <v>2</v>
      </c>
      <c r="D5" s="2" t="s">
        <v>9</v>
      </c>
      <c r="I5" s="1" t="s">
        <v>149</v>
      </c>
    </row>
    <row r="6">
      <c r="A6" s="5" t="s">
        <v>10</v>
      </c>
      <c r="B6" s="6">
        <v>9.0</v>
      </c>
      <c r="D6" s="2" t="s">
        <v>11</v>
      </c>
      <c r="I6" s="1" t="s">
        <v>150</v>
      </c>
    </row>
    <row r="7">
      <c r="A7" s="2" t="s">
        <v>12</v>
      </c>
      <c r="B7" s="2">
        <v>1.25</v>
      </c>
      <c r="D7" s="2" t="s">
        <v>13</v>
      </c>
      <c r="I7" s="1" t="s">
        <v>151</v>
      </c>
    </row>
    <row r="8">
      <c r="A8" s="2" t="s">
        <v>14</v>
      </c>
      <c r="B8" s="2">
        <v>0.125</v>
      </c>
      <c r="D8" s="2" t="s">
        <v>15</v>
      </c>
    </row>
    <row r="9">
      <c r="A9" s="2" t="s">
        <v>18</v>
      </c>
      <c r="B9" s="6">
        <f>SQRT(2*(1000/1.2)*9.81*convert(B16,"in","m"))</f>
        <v>41.70164115</v>
      </c>
      <c r="D9" s="2" t="s">
        <v>152</v>
      </c>
    </row>
    <row r="10">
      <c r="A10" s="2" t="s">
        <v>19</v>
      </c>
      <c r="B10" s="7">
        <f>B9*(B3/100)/(0.000015)</f>
        <v>139005.4705</v>
      </c>
      <c r="D10" s="2" t="s">
        <v>153</v>
      </c>
    </row>
    <row r="11">
      <c r="A11" s="2" t="s">
        <v>20</v>
      </c>
      <c r="B11" s="2">
        <v>2.89</v>
      </c>
    </row>
    <row r="12">
      <c r="A12" s="1"/>
      <c r="B12" s="8"/>
      <c r="E12" s="2"/>
    </row>
    <row r="13">
      <c r="A13" s="1" t="s">
        <v>21</v>
      </c>
      <c r="B13" s="8"/>
    </row>
    <row r="14">
      <c r="A14" s="2"/>
    </row>
    <row r="15">
      <c r="A15" s="1" t="s">
        <v>22</v>
      </c>
      <c r="B15" s="8"/>
      <c r="I15" s="1" t="s">
        <v>23</v>
      </c>
      <c r="J15" s="8"/>
      <c r="Q15" s="1" t="s">
        <v>24</v>
      </c>
      <c r="R15" s="8"/>
      <c r="Y15" s="1" t="s">
        <v>25</v>
      </c>
      <c r="Z15" s="8"/>
    </row>
    <row r="16">
      <c r="A16" s="9" t="s">
        <v>26</v>
      </c>
      <c r="B16" s="2">
        <f>F22</f>
        <v>4.1875</v>
      </c>
      <c r="E16" s="10"/>
      <c r="I16" s="9" t="s">
        <v>26</v>
      </c>
      <c r="J16" s="2">
        <f>B16</f>
        <v>4.1875</v>
      </c>
      <c r="M16" s="10"/>
      <c r="Q16" s="9" t="s">
        <v>26</v>
      </c>
      <c r="R16" s="2">
        <f>B16</f>
        <v>4.1875</v>
      </c>
      <c r="U16" s="10"/>
      <c r="Y16" s="9" t="s">
        <v>26</v>
      </c>
      <c r="Z16" s="2">
        <f>B16</f>
        <v>4.1875</v>
      </c>
      <c r="AC16" s="10"/>
    </row>
    <row r="17">
      <c r="A17" s="9" t="s">
        <v>27</v>
      </c>
      <c r="B17" s="2">
        <v>9.4</v>
      </c>
      <c r="E17" s="11"/>
      <c r="I17" s="9" t="s">
        <v>27</v>
      </c>
      <c r="J17" s="2">
        <v>14.3</v>
      </c>
      <c r="M17" s="11"/>
      <c r="Q17" s="9" t="s">
        <v>27</v>
      </c>
      <c r="R17" s="2">
        <v>19.3</v>
      </c>
      <c r="U17" s="11"/>
      <c r="Y17" s="9" t="s">
        <v>27</v>
      </c>
      <c r="Z17" s="2">
        <v>24.3</v>
      </c>
      <c r="AC17" s="11"/>
    </row>
    <row r="18">
      <c r="A18" s="2" t="s">
        <v>28</v>
      </c>
      <c r="B18" s="12">
        <f>convert($B5,"in","cm")+B17-$B6-convert($B8,"in","cm")</f>
        <v>5.1625</v>
      </c>
      <c r="I18" s="2" t="s">
        <v>28</v>
      </c>
      <c r="J18" s="12">
        <f>convert($B5,"in","cm")+J17-$B6-convert($B8,"in","cm")</f>
        <v>10.0625</v>
      </c>
      <c r="Q18" s="2" t="s">
        <v>28</v>
      </c>
      <c r="R18" s="12">
        <f>convert($B5,"in","cm")+R17-$B6-convert($B8,"in","cm")</f>
        <v>15.0625</v>
      </c>
      <c r="Y18" s="2" t="s">
        <v>28</v>
      </c>
      <c r="Z18" s="12">
        <f>convert($B5,"in","cm")+Z17-$B6-convert($B8,"in","cm")</f>
        <v>20.0625</v>
      </c>
    </row>
    <row r="19">
      <c r="A19" s="2" t="s">
        <v>29</v>
      </c>
      <c r="B19" s="4">
        <f>B18/$B3</f>
        <v>1.0325</v>
      </c>
      <c r="I19" s="2" t="s">
        <v>29</v>
      </c>
      <c r="J19" s="4">
        <f>J18/$B3</f>
        <v>2.0125</v>
      </c>
      <c r="Q19" s="2" t="s">
        <v>29</v>
      </c>
      <c r="R19" s="4">
        <f>R18/$B3</f>
        <v>3.0125</v>
      </c>
      <c r="Y19" s="2" t="s">
        <v>29</v>
      </c>
      <c r="Z19" s="4">
        <f>Z18/$B3</f>
        <v>4.0125</v>
      </c>
    </row>
    <row r="20">
      <c r="A20" s="9" t="s">
        <v>30</v>
      </c>
      <c r="B20" s="2">
        <v>2.6</v>
      </c>
      <c r="C20" s="2"/>
      <c r="I20" s="9" t="s">
        <v>30</v>
      </c>
      <c r="J20" s="2">
        <v>2.6</v>
      </c>
      <c r="K20" s="2"/>
      <c r="Q20" s="9" t="s">
        <v>30</v>
      </c>
      <c r="R20" s="2">
        <v>2.6</v>
      </c>
      <c r="S20" s="2"/>
      <c r="Y20" s="9" t="s">
        <v>30</v>
      </c>
      <c r="Z20" s="2">
        <v>2.6</v>
      </c>
      <c r="AA20" s="2"/>
    </row>
    <row r="21">
      <c r="A21" s="1" t="s">
        <v>31</v>
      </c>
      <c r="B21" s="1" t="s">
        <v>32</v>
      </c>
      <c r="C21" s="1" t="s">
        <v>33</v>
      </c>
      <c r="D21" s="1" t="s">
        <v>34</v>
      </c>
      <c r="E21" s="1" t="s">
        <v>35</v>
      </c>
      <c r="F21" s="1" t="s">
        <v>36</v>
      </c>
      <c r="G21" s="1" t="s">
        <v>37</v>
      </c>
      <c r="H21" s="8"/>
      <c r="I21" s="1" t="s">
        <v>31</v>
      </c>
      <c r="J21" s="1" t="s">
        <v>32</v>
      </c>
      <c r="K21" s="1" t="s">
        <v>33</v>
      </c>
      <c r="L21" s="1" t="s">
        <v>34</v>
      </c>
      <c r="M21" s="1" t="s">
        <v>35</v>
      </c>
      <c r="N21" s="1" t="s">
        <v>36</v>
      </c>
      <c r="O21" s="1" t="s">
        <v>37</v>
      </c>
      <c r="P21" s="8"/>
      <c r="Q21" s="1" t="s">
        <v>31</v>
      </c>
      <c r="R21" s="1" t="s">
        <v>32</v>
      </c>
      <c r="S21" s="1" t="s">
        <v>33</v>
      </c>
      <c r="T21" s="1" t="s">
        <v>34</v>
      </c>
      <c r="U21" s="1" t="s">
        <v>35</v>
      </c>
      <c r="V21" s="1" t="s">
        <v>36</v>
      </c>
      <c r="W21" s="1" t="s">
        <v>37</v>
      </c>
      <c r="X21" s="8"/>
      <c r="Y21" s="1" t="s">
        <v>31</v>
      </c>
      <c r="Z21" s="1" t="s">
        <v>32</v>
      </c>
      <c r="AA21" s="1" t="s">
        <v>33</v>
      </c>
      <c r="AB21" s="1" t="s">
        <v>34</v>
      </c>
      <c r="AC21" s="1" t="s">
        <v>35</v>
      </c>
      <c r="AD21" s="1" t="s">
        <v>36</v>
      </c>
      <c r="AE21" s="1" t="s">
        <v>37</v>
      </c>
    </row>
    <row r="22">
      <c r="A22" s="2">
        <v>0.0</v>
      </c>
      <c r="B22" s="4">
        <f t="shared" ref="B22:B82" si="1">A22*0.1</f>
        <v>0</v>
      </c>
      <c r="C22" s="4">
        <f t="shared" ref="C22:C82" si="2">convert(B$20-B22,"in","mm")/($B$3*10)</f>
        <v>1.3208</v>
      </c>
      <c r="D22" s="4">
        <f>150-1/8+1/32</f>
        <v>149.90625</v>
      </c>
      <c r="E22" s="4">
        <f>154+1/8-1/32</f>
        <v>154.09375</v>
      </c>
      <c r="F22" s="4">
        <f t="shared" ref="F22:F82" si="3">E22-D22</f>
        <v>4.1875</v>
      </c>
      <c r="G22" s="13">
        <f t="shared" ref="G22:G82" si="4">if(E22&lt;D22,-sqrt(-F22/B$16), sqrt(F22/B$16))</f>
        <v>1</v>
      </c>
      <c r="I22" s="2">
        <v>0.0</v>
      </c>
      <c r="J22" s="4">
        <f t="shared" ref="J22:J82" si="5">I22*0.1</f>
        <v>0</v>
      </c>
      <c r="K22" s="4">
        <f t="shared" ref="K22:K82" si="6">convert(J$20-J22,"in","mm")/($B$3*10)</f>
        <v>1.3208</v>
      </c>
      <c r="N22" s="4">
        <f t="shared" ref="N22:N82" si="7">M22-L22</f>
        <v>0</v>
      </c>
      <c r="O22" s="13">
        <f t="shared" ref="O22:O82" si="8">sqrt(N22/J$16)</f>
        <v>0</v>
      </c>
      <c r="Q22" s="2">
        <v>0.0</v>
      </c>
      <c r="R22" s="4">
        <f t="shared" ref="R22:R82" si="9">Q22*0.1</f>
        <v>0</v>
      </c>
      <c r="S22" s="4">
        <f t="shared" ref="S22:S82" si="10">convert(R$20-R22,"in","mm")/($B$3*10)</f>
        <v>1.3208</v>
      </c>
      <c r="V22" s="4">
        <f t="shared" ref="V22:V82" si="11">U22-T22</f>
        <v>0</v>
      </c>
      <c r="W22" s="13">
        <f t="shared" ref="W22:W82" si="12">sqrt(V22/R$16)</f>
        <v>0</v>
      </c>
      <c r="Y22" s="2">
        <v>0.0</v>
      </c>
      <c r="Z22" s="4">
        <f t="shared" ref="Z22:Z82" si="13">Y22*0.1</f>
        <v>0</v>
      </c>
      <c r="AA22" s="4">
        <f t="shared" ref="AA22:AA82" si="14">convert(Z$20-Z22,"in","mm")/($B$3*10)</f>
        <v>1.3208</v>
      </c>
      <c r="AB22" s="4">
        <f>150-1/16</f>
        <v>149.9375</v>
      </c>
      <c r="AC22" s="4">
        <f>154+1/16</f>
        <v>154.0625</v>
      </c>
      <c r="AD22" s="4">
        <f t="shared" ref="AD22:AD82" si="15">AC22-AB22</f>
        <v>4.125</v>
      </c>
      <c r="AE22" s="13">
        <f t="shared" ref="AE22:AE82" si="16">sqrt(AD22/Z$16)</f>
        <v>0.9925092578</v>
      </c>
    </row>
    <row r="23">
      <c r="A23" s="2">
        <v>1.0</v>
      </c>
      <c r="B23" s="4">
        <f t="shared" si="1"/>
        <v>0.1</v>
      </c>
      <c r="C23" s="4">
        <f t="shared" si="2"/>
        <v>1.27</v>
      </c>
      <c r="F23" s="4">
        <f t="shared" si="3"/>
        <v>0</v>
      </c>
      <c r="G23" s="13">
        <f t="shared" si="4"/>
        <v>0</v>
      </c>
      <c r="I23" s="2">
        <v>1.0</v>
      </c>
      <c r="J23" s="4">
        <f t="shared" si="5"/>
        <v>0.1</v>
      </c>
      <c r="K23" s="4">
        <f t="shared" si="6"/>
        <v>1.27</v>
      </c>
      <c r="N23" s="4">
        <f t="shared" si="7"/>
        <v>0</v>
      </c>
      <c r="O23" s="13">
        <f t="shared" si="8"/>
        <v>0</v>
      </c>
      <c r="Q23" s="2">
        <v>1.0</v>
      </c>
      <c r="R23" s="4">
        <f t="shared" si="9"/>
        <v>0.1</v>
      </c>
      <c r="S23" s="4">
        <f t="shared" si="10"/>
        <v>1.27</v>
      </c>
      <c r="V23" s="4">
        <f t="shared" si="11"/>
        <v>0</v>
      </c>
      <c r="W23" s="13">
        <f t="shared" si="12"/>
        <v>0</v>
      </c>
      <c r="Y23" s="2">
        <v>1.0</v>
      </c>
      <c r="Z23" s="4">
        <f t="shared" si="13"/>
        <v>0.1</v>
      </c>
      <c r="AA23" s="4">
        <f t="shared" si="14"/>
        <v>1.27</v>
      </c>
      <c r="AD23" s="4">
        <f t="shared" si="15"/>
        <v>0</v>
      </c>
      <c r="AE23" s="13">
        <f t="shared" si="16"/>
        <v>0</v>
      </c>
    </row>
    <row r="24">
      <c r="A24" s="2">
        <v>2.0</v>
      </c>
      <c r="B24" s="4">
        <f t="shared" si="1"/>
        <v>0.2</v>
      </c>
      <c r="C24" s="4">
        <f t="shared" si="2"/>
        <v>1.2192</v>
      </c>
      <c r="F24" s="4">
        <f t="shared" si="3"/>
        <v>0</v>
      </c>
      <c r="G24" s="13">
        <f t="shared" si="4"/>
        <v>0</v>
      </c>
      <c r="I24" s="2">
        <v>2.0</v>
      </c>
      <c r="J24" s="4">
        <f t="shared" si="5"/>
        <v>0.2</v>
      </c>
      <c r="K24" s="4">
        <f t="shared" si="6"/>
        <v>1.2192</v>
      </c>
      <c r="N24" s="4">
        <f t="shared" si="7"/>
        <v>0</v>
      </c>
      <c r="O24" s="13">
        <f t="shared" si="8"/>
        <v>0</v>
      </c>
      <c r="Q24" s="2">
        <v>2.0</v>
      </c>
      <c r="R24" s="4">
        <f t="shared" si="9"/>
        <v>0.2</v>
      </c>
      <c r="S24" s="4">
        <f t="shared" si="10"/>
        <v>1.2192</v>
      </c>
      <c r="V24" s="4">
        <f t="shared" si="11"/>
        <v>0</v>
      </c>
      <c r="W24" s="13">
        <f t="shared" si="12"/>
        <v>0</v>
      </c>
      <c r="Y24" s="2">
        <v>2.0</v>
      </c>
      <c r="Z24" s="4">
        <f t="shared" si="13"/>
        <v>0.2</v>
      </c>
      <c r="AA24" s="4">
        <f t="shared" si="14"/>
        <v>1.2192</v>
      </c>
      <c r="AD24" s="4">
        <f t="shared" si="15"/>
        <v>0</v>
      </c>
      <c r="AE24" s="13">
        <f t="shared" si="16"/>
        <v>0</v>
      </c>
    </row>
    <row r="25">
      <c r="A25" s="2">
        <v>3.0</v>
      </c>
      <c r="B25" s="4">
        <f t="shared" si="1"/>
        <v>0.3</v>
      </c>
      <c r="C25" s="4">
        <f t="shared" si="2"/>
        <v>1.1684</v>
      </c>
      <c r="F25" s="4">
        <f t="shared" si="3"/>
        <v>0</v>
      </c>
      <c r="G25" s="13">
        <f t="shared" si="4"/>
        <v>0</v>
      </c>
      <c r="I25" s="2">
        <v>3.0</v>
      </c>
      <c r="J25" s="4">
        <f t="shared" si="5"/>
        <v>0.3</v>
      </c>
      <c r="K25" s="4">
        <f t="shared" si="6"/>
        <v>1.1684</v>
      </c>
      <c r="N25" s="4">
        <f t="shared" si="7"/>
        <v>0</v>
      </c>
      <c r="O25" s="13">
        <f t="shared" si="8"/>
        <v>0</v>
      </c>
      <c r="Q25" s="2">
        <v>3.0</v>
      </c>
      <c r="R25" s="4">
        <f t="shared" si="9"/>
        <v>0.3</v>
      </c>
      <c r="S25" s="4">
        <f t="shared" si="10"/>
        <v>1.1684</v>
      </c>
      <c r="V25" s="4">
        <f t="shared" si="11"/>
        <v>0</v>
      </c>
      <c r="W25" s="13">
        <f t="shared" si="12"/>
        <v>0</v>
      </c>
      <c r="Y25" s="2">
        <v>3.0</v>
      </c>
      <c r="Z25" s="4">
        <f t="shared" si="13"/>
        <v>0.3</v>
      </c>
      <c r="AA25" s="4">
        <f t="shared" si="14"/>
        <v>1.1684</v>
      </c>
      <c r="AD25" s="4">
        <f t="shared" si="15"/>
        <v>0</v>
      </c>
      <c r="AE25" s="13">
        <f t="shared" si="16"/>
        <v>0</v>
      </c>
    </row>
    <row r="26">
      <c r="A26" s="2">
        <v>4.0</v>
      </c>
      <c r="B26" s="4">
        <f t="shared" si="1"/>
        <v>0.4</v>
      </c>
      <c r="C26" s="4">
        <f t="shared" si="2"/>
        <v>1.1176</v>
      </c>
      <c r="F26" s="4">
        <f t="shared" si="3"/>
        <v>0</v>
      </c>
      <c r="G26" s="13">
        <f t="shared" si="4"/>
        <v>0</v>
      </c>
      <c r="I26" s="2">
        <v>4.0</v>
      </c>
      <c r="J26" s="4">
        <f t="shared" si="5"/>
        <v>0.4</v>
      </c>
      <c r="K26" s="4">
        <f t="shared" si="6"/>
        <v>1.1176</v>
      </c>
      <c r="N26" s="4">
        <f t="shared" si="7"/>
        <v>0</v>
      </c>
      <c r="O26" s="13">
        <f t="shared" si="8"/>
        <v>0</v>
      </c>
      <c r="Q26" s="2">
        <v>4.0</v>
      </c>
      <c r="R26" s="4">
        <f t="shared" si="9"/>
        <v>0.4</v>
      </c>
      <c r="S26" s="4">
        <f t="shared" si="10"/>
        <v>1.1176</v>
      </c>
      <c r="V26" s="4">
        <f t="shared" si="11"/>
        <v>0</v>
      </c>
      <c r="W26" s="13">
        <f t="shared" si="12"/>
        <v>0</v>
      </c>
      <c r="Y26" s="2">
        <v>4.0</v>
      </c>
      <c r="Z26" s="4">
        <f t="shared" si="13"/>
        <v>0.4</v>
      </c>
      <c r="AA26" s="4">
        <f t="shared" si="14"/>
        <v>1.1176</v>
      </c>
      <c r="AD26" s="4">
        <f t="shared" si="15"/>
        <v>0</v>
      </c>
      <c r="AE26" s="13">
        <f t="shared" si="16"/>
        <v>0</v>
      </c>
    </row>
    <row r="27">
      <c r="A27" s="2">
        <v>5.0</v>
      </c>
      <c r="B27" s="4">
        <f t="shared" si="1"/>
        <v>0.5</v>
      </c>
      <c r="C27" s="4">
        <f t="shared" si="2"/>
        <v>1.0668</v>
      </c>
      <c r="F27" s="4">
        <f t="shared" si="3"/>
        <v>0</v>
      </c>
      <c r="G27" s="13">
        <f t="shared" si="4"/>
        <v>0</v>
      </c>
      <c r="I27" s="2">
        <v>5.0</v>
      </c>
      <c r="J27" s="4">
        <f t="shared" si="5"/>
        <v>0.5</v>
      </c>
      <c r="K27" s="4">
        <f t="shared" si="6"/>
        <v>1.0668</v>
      </c>
      <c r="N27" s="4">
        <f t="shared" si="7"/>
        <v>0</v>
      </c>
      <c r="O27" s="13">
        <f t="shared" si="8"/>
        <v>0</v>
      </c>
      <c r="Q27" s="2">
        <v>5.0</v>
      </c>
      <c r="R27" s="4">
        <f t="shared" si="9"/>
        <v>0.5</v>
      </c>
      <c r="S27" s="4">
        <f t="shared" si="10"/>
        <v>1.0668</v>
      </c>
      <c r="V27" s="4">
        <f t="shared" si="11"/>
        <v>0</v>
      </c>
      <c r="W27" s="13">
        <f t="shared" si="12"/>
        <v>0</v>
      </c>
      <c r="Y27" s="2">
        <v>5.0</v>
      </c>
      <c r="Z27" s="4">
        <f t="shared" si="13"/>
        <v>0.5</v>
      </c>
      <c r="AA27" s="4">
        <f t="shared" si="14"/>
        <v>1.0668</v>
      </c>
      <c r="AD27" s="4">
        <f t="shared" si="15"/>
        <v>0</v>
      </c>
      <c r="AE27" s="13">
        <f t="shared" si="16"/>
        <v>0</v>
      </c>
    </row>
    <row r="28">
      <c r="A28" s="2">
        <v>6.0</v>
      </c>
      <c r="B28" s="4">
        <f t="shared" si="1"/>
        <v>0.6</v>
      </c>
      <c r="C28" s="4">
        <f t="shared" si="2"/>
        <v>1.016</v>
      </c>
      <c r="F28" s="4">
        <f t="shared" si="3"/>
        <v>0</v>
      </c>
      <c r="G28" s="13">
        <f t="shared" si="4"/>
        <v>0</v>
      </c>
      <c r="I28" s="2">
        <v>6.0</v>
      </c>
      <c r="J28" s="4">
        <f t="shared" si="5"/>
        <v>0.6</v>
      </c>
      <c r="K28" s="4">
        <f t="shared" si="6"/>
        <v>1.016</v>
      </c>
      <c r="N28" s="4">
        <f t="shared" si="7"/>
        <v>0</v>
      </c>
      <c r="O28" s="13">
        <f t="shared" si="8"/>
        <v>0</v>
      </c>
      <c r="Q28" s="2">
        <v>6.0</v>
      </c>
      <c r="R28" s="4">
        <f t="shared" si="9"/>
        <v>0.6</v>
      </c>
      <c r="S28" s="4">
        <f t="shared" si="10"/>
        <v>1.016</v>
      </c>
      <c r="V28" s="4">
        <f t="shared" si="11"/>
        <v>0</v>
      </c>
      <c r="W28" s="13">
        <f t="shared" si="12"/>
        <v>0</v>
      </c>
      <c r="Y28" s="2">
        <v>6.0</v>
      </c>
      <c r="Z28" s="4">
        <f t="shared" si="13"/>
        <v>0.6</v>
      </c>
      <c r="AA28" s="4">
        <f t="shared" si="14"/>
        <v>1.016</v>
      </c>
      <c r="AD28" s="4">
        <f t="shared" si="15"/>
        <v>0</v>
      </c>
      <c r="AE28" s="13">
        <f t="shared" si="16"/>
        <v>0</v>
      </c>
    </row>
    <row r="29">
      <c r="A29" s="2">
        <v>7.0</v>
      </c>
      <c r="B29" s="4">
        <f t="shared" si="1"/>
        <v>0.7</v>
      </c>
      <c r="C29" s="4">
        <f t="shared" si="2"/>
        <v>0.9652</v>
      </c>
      <c r="F29" s="4">
        <f t="shared" si="3"/>
        <v>0</v>
      </c>
      <c r="G29" s="13">
        <f t="shared" si="4"/>
        <v>0</v>
      </c>
      <c r="I29" s="2">
        <v>7.0</v>
      </c>
      <c r="J29" s="4">
        <f t="shared" si="5"/>
        <v>0.7</v>
      </c>
      <c r="K29" s="4">
        <f t="shared" si="6"/>
        <v>0.9652</v>
      </c>
      <c r="N29" s="4">
        <f t="shared" si="7"/>
        <v>0</v>
      </c>
      <c r="O29" s="13">
        <f t="shared" si="8"/>
        <v>0</v>
      </c>
      <c r="Q29" s="2">
        <v>7.0</v>
      </c>
      <c r="R29" s="4">
        <f t="shared" si="9"/>
        <v>0.7</v>
      </c>
      <c r="S29" s="4">
        <f t="shared" si="10"/>
        <v>0.9652</v>
      </c>
      <c r="V29" s="4">
        <f t="shared" si="11"/>
        <v>0</v>
      </c>
      <c r="W29" s="13">
        <f t="shared" si="12"/>
        <v>0</v>
      </c>
      <c r="Y29" s="2">
        <v>7.0</v>
      </c>
      <c r="Z29" s="4">
        <f t="shared" si="13"/>
        <v>0.7</v>
      </c>
      <c r="AA29" s="4">
        <f t="shared" si="14"/>
        <v>0.9652</v>
      </c>
      <c r="AD29" s="4">
        <f t="shared" si="15"/>
        <v>0</v>
      </c>
      <c r="AE29" s="13">
        <f t="shared" si="16"/>
        <v>0</v>
      </c>
    </row>
    <row r="30">
      <c r="A30" s="2">
        <v>8.0</v>
      </c>
      <c r="B30" s="4">
        <f t="shared" si="1"/>
        <v>0.8</v>
      </c>
      <c r="C30" s="4">
        <f t="shared" si="2"/>
        <v>0.9144</v>
      </c>
      <c r="F30" s="4">
        <f t="shared" si="3"/>
        <v>0</v>
      </c>
      <c r="G30" s="13">
        <f t="shared" si="4"/>
        <v>0</v>
      </c>
      <c r="I30" s="2">
        <v>8.0</v>
      </c>
      <c r="J30" s="4">
        <f t="shared" si="5"/>
        <v>0.8</v>
      </c>
      <c r="K30" s="4">
        <f t="shared" si="6"/>
        <v>0.9144</v>
      </c>
      <c r="N30" s="4">
        <f t="shared" si="7"/>
        <v>0</v>
      </c>
      <c r="O30" s="13">
        <f t="shared" si="8"/>
        <v>0</v>
      </c>
      <c r="Q30" s="2">
        <v>8.0</v>
      </c>
      <c r="R30" s="4">
        <f t="shared" si="9"/>
        <v>0.8</v>
      </c>
      <c r="S30" s="4">
        <f t="shared" si="10"/>
        <v>0.9144</v>
      </c>
      <c r="V30" s="4">
        <f t="shared" si="11"/>
        <v>0</v>
      </c>
      <c r="W30" s="13">
        <f t="shared" si="12"/>
        <v>0</v>
      </c>
      <c r="Y30" s="2">
        <v>8.0</v>
      </c>
      <c r="Z30" s="4">
        <f t="shared" si="13"/>
        <v>0.8</v>
      </c>
      <c r="AA30" s="4">
        <f t="shared" si="14"/>
        <v>0.9144</v>
      </c>
      <c r="AD30" s="4">
        <f t="shared" si="15"/>
        <v>0</v>
      </c>
      <c r="AE30" s="13">
        <f t="shared" si="16"/>
        <v>0</v>
      </c>
    </row>
    <row r="31">
      <c r="A31" s="2">
        <v>9.0</v>
      </c>
      <c r="B31" s="4">
        <f t="shared" si="1"/>
        <v>0.9</v>
      </c>
      <c r="C31" s="4">
        <f t="shared" si="2"/>
        <v>0.8636</v>
      </c>
      <c r="F31" s="4">
        <f t="shared" si="3"/>
        <v>0</v>
      </c>
      <c r="G31" s="13">
        <f t="shared" si="4"/>
        <v>0</v>
      </c>
      <c r="I31" s="2">
        <v>9.0</v>
      </c>
      <c r="J31" s="4">
        <f t="shared" si="5"/>
        <v>0.9</v>
      </c>
      <c r="K31" s="4">
        <f t="shared" si="6"/>
        <v>0.8636</v>
      </c>
      <c r="N31" s="4">
        <f t="shared" si="7"/>
        <v>0</v>
      </c>
      <c r="O31" s="13">
        <f t="shared" si="8"/>
        <v>0</v>
      </c>
      <c r="Q31" s="2">
        <v>9.0</v>
      </c>
      <c r="R31" s="4">
        <f t="shared" si="9"/>
        <v>0.9</v>
      </c>
      <c r="S31" s="4">
        <f t="shared" si="10"/>
        <v>0.8636</v>
      </c>
      <c r="V31" s="4">
        <f t="shared" si="11"/>
        <v>0</v>
      </c>
      <c r="W31" s="13">
        <f t="shared" si="12"/>
        <v>0</v>
      </c>
      <c r="Y31" s="2">
        <v>9.0</v>
      </c>
      <c r="Z31" s="4">
        <f t="shared" si="13"/>
        <v>0.9</v>
      </c>
      <c r="AA31" s="4">
        <f t="shared" si="14"/>
        <v>0.8636</v>
      </c>
      <c r="AD31" s="4">
        <f t="shared" si="15"/>
        <v>0</v>
      </c>
      <c r="AE31" s="13">
        <f t="shared" si="16"/>
        <v>0</v>
      </c>
    </row>
    <row r="32">
      <c r="A32" s="2">
        <v>10.0</v>
      </c>
      <c r="B32" s="4">
        <f t="shared" si="1"/>
        <v>1</v>
      </c>
      <c r="C32" s="4">
        <f t="shared" si="2"/>
        <v>0.8128</v>
      </c>
      <c r="F32" s="4">
        <f t="shared" si="3"/>
        <v>0</v>
      </c>
      <c r="G32" s="13">
        <f t="shared" si="4"/>
        <v>0</v>
      </c>
      <c r="I32" s="2">
        <v>10.0</v>
      </c>
      <c r="J32" s="4">
        <f t="shared" si="5"/>
        <v>1</v>
      </c>
      <c r="K32" s="4">
        <f t="shared" si="6"/>
        <v>0.8128</v>
      </c>
      <c r="N32" s="4">
        <f t="shared" si="7"/>
        <v>0</v>
      </c>
      <c r="O32" s="13">
        <f t="shared" si="8"/>
        <v>0</v>
      </c>
      <c r="Q32" s="2">
        <v>10.0</v>
      </c>
      <c r="R32" s="4">
        <f t="shared" si="9"/>
        <v>1</v>
      </c>
      <c r="S32" s="4">
        <f t="shared" si="10"/>
        <v>0.8128</v>
      </c>
      <c r="V32" s="4">
        <f t="shared" si="11"/>
        <v>0</v>
      </c>
      <c r="W32" s="13">
        <f t="shared" si="12"/>
        <v>0</v>
      </c>
      <c r="Y32" s="2">
        <v>10.0</v>
      </c>
      <c r="Z32" s="4">
        <f t="shared" si="13"/>
        <v>1</v>
      </c>
      <c r="AA32" s="4">
        <f t="shared" si="14"/>
        <v>0.8128</v>
      </c>
      <c r="AD32" s="4">
        <f t="shared" si="15"/>
        <v>0</v>
      </c>
      <c r="AE32" s="13">
        <f t="shared" si="16"/>
        <v>0</v>
      </c>
    </row>
    <row r="33">
      <c r="A33" s="2">
        <v>11.0</v>
      </c>
      <c r="B33" s="4">
        <f t="shared" si="1"/>
        <v>1.1</v>
      </c>
      <c r="C33" s="4">
        <f t="shared" si="2"/>
        <v>0.762</v>
      </c>
      <c r="F33" s="4">
        <f t="shared" si="3"/>
        <v>0</v>
      </c>
      <c r="G33" s="13">
        <f t="shared" si="4"/>
        <v>0</v>
      </c>
      <c r="I33" s="2">
        <v>11.0</v>
      </c>
      <c r="J33" s="4">
        <f t="shared" si="5"/>
        <v>1.1</v>
      </c>
      <c r="K33" s="4">
        <f t="shared" si="6"/>
        <v>0.762</v>
      </c>
      <c r="N33" s="4">
        <f t="shared" si="7"/>
        <v>0</v>
      </c>
      <c r="O33" s="13">
        <f t="shared" si="8"/>
        <v>0</v>
      </c>
      <c r="Q33" s="2">
        <v>11.0</v>
      </c>
      <c r="R33" s="4">
        <f t="shared" si="9"/>
        <v>1.1</v>
      </c>
      <c r="S33" s="4">
        <f t="shared" si="10"/>
        <v>0.762</v>
      </c>
      <c r="V33" s="4">
        <f t="shared" si="11"/>
        <v>0</v>
      </c>
      <c r="W33" s="13">
        <f t="shared" si="12"/>
        <v>0</v>
      </c>
      <c r="Y33" s="2">
        <v>11.0</v>
      </c>
      <c r="Z33" s="4">
        <f t="shared" si="13"/>
        <v>1.1</v>
      </c>
      <c r="AA33" s="4">
        <f t="shared" si="14"/>
        <v>0.762</v>
      </c>
      <c r="AD33" s="4">
        <f t="shared" si="15"/>
        <v>0</v>
      </c>
      <c r="AE33" s="13">
        <f t="shared" si="16"/>
        <v>0</v>
      </c>
    </row>
    <row r="34">
      <c r="A34" s="2">
        <v>12.0</v>
      </c>
      <c r="B34" s="4">
        <f t="shared" si="1"/>
        <v>1.2</v>
      </c>
      <c r="C34" s="4">
        <f t="shared" si="2"/>
        <v>0.7112</v>
      </c>
      <c r="F34" s="4">
        <f t="shared" si="3"/>
        <v>0</v>
      </c>
      <c r="G34" s="13">
        <f t="shared" si="4"/>
        <v>0</v>
      </c>
      <c r="I34" s="2">
        <v>12.0</v>
      </c>
      <c r="J34" s="4">
        <f t="shared" si="5"/>
        <v>1.2</v>
      </c>
      <c r="K34" s="4">
        <f t="shared" si="6"/>
        <v>0.7112</v>
      </c>
      <c r="N34" s="4">
        <f t="shared" si="7"/>
        <v>0</v>
      </c>
      <c r="O34" s="13">
        <f t="shared" si="8"/>
        <v>0</v>
      </c>
      <c r="Q34" s="2">
        <v>12.0</v>
      </c>
      <c r="R34" s="4">
        <f t="shared" si="9"/>
        <v>1.2</v>
      </c>
      <c r="S34" s="4">
        <f t="shared" si="10"/>
        <v>0.7112</v>
      </c>
      <c r="V34" s="4">
        <f t="shared" si="11"/>
        <v>0</v>
      </c>
      <c r="W34" s="13">
        <f t="shared" si="12"/>
        <v>0</v>
      </c>
      <c r="Y34" s="2">
        <v>12.0</v>
      </c>
      <c r="Z34" s="4">
        <f t="shared" si="13"/>
        <v>1.2</v>
      </c>
      <c r="AA34" s="4">
        <f t="shared" si="14"/>
        <v>0.7112</v>
      </c>
      <c r="AD34" s="4">
        <f t="shared" si="15"/>
        <v>0</v>
      </c>
      <c r="AE34" s="13">
        <f t="shared" si="16"/>
        <v>0</v>
      </c>
    </row>
    <row r="35">
      <c r="A35" s="2">
        <v>13.0</v>
      </c>
      <c r="B35" s="4">
        <f t="shared" si="1"/>
        <v>1.3</v>
      </c>
      <c r="C35" s="4">
        <f t="shared" si="2"/>
        <v>0.6604</v>
      </c>
      <c r="F35" s="4">
        <f t="shared" si="3"/>
        <v>0</v>
      </c>
      <c r="G35" s="13">
        <f t="shared" si="4"/>
        <v>0</v>
      </c>
      <c r="I35" s="2">
        <v>13.0</v>
      </c>
      <c r="J35" s="4">
        <f t="shared" si="5"/>
        <v>1.3</v>
      </c>
      <c r="K35" s="4">
        <f t="shared" si="6"/>
        <v>0.6604</v>
      </c>
      <c r="N35" s="4">
        <f t="shared" si="7"/>
        <v>0</v>
      </c>
      <c r="O35" s="13">
        <f t="shared" si="8"/>
        <v>0</v>
      </c>
      <c r="Q35" s="2">
        <v>13.0</v>
      </c>
      <c r="R35" s="4">
        <f t="shared" si="9"/>
        <v>1.3</v>
      </c>
      <c r="S35" s="4">
        <f t="shared" si="10"/>
        <v>0.6604</v>
      </c>
      <c r="V35" s="4">
        <f t="shared" si="11"/>
        <v>0</v>
      </c>
      <c r="W35" s="13">
        <f t="shared" si="12"/>
        <v>0</v>
      </c>
      <c r="Y35" s="2">
        <v>13.0</v>
      </c>
      <c r="Z35" s="4">
        <f t="shared" si="13"/>
        <v>1.3</v>
      </c>
      <c r="AA35" s="4">
        <f t="shared" si="14"/>
        <v>0.6604</v>
      </c>
      <c r="AD35" s="4">
        <f t="shared" si="15"/>
        <v>0</v>
      </c>
      <c r="AE35" s="13">
        <f t="shared" si="16"/>
        <v>0</v>
      </c>
    </row>
    <row r="36">
      <c r="A36" s="2">
        <v>14.0</v>
      </c>
      <c r="B36" s="4">
        <f t="shared" si="1"/>
        <v>1.4</v>
      </c>
      <c r="C36" s="4">
        <f t="shared" si="2"/>
        <v>0.6096</v>
      </c>
      <c r="D36" s="2">
        <f>151+11/16</f>
        <v>151.6875</v>
      </c>
      <c r="E36" s="4">
        <f>152+1/4+1/32</f>
        <v>152.28125</v>
      </c>
      <c r="F36" s="4">
        <f t="shared" si="3"/>
        <v>0.59375</v>
      </c>
      <c r="G36" s="13">
        <f t="shared" si="4"/>
        <v>0.3765515168</v>
      </c>
      <c r="I36" s="2">
        <v>14.0</v>
      </c>
      <c r="J36" s="4">
        <f t="shared" si="5"/>
        <v>1.4</v>
      </c>
      <c r="K36" s="4">
        <f t="shared" si="6"/>
        <v>0.6096</v>
      </c>
      <c r="N36" s="4">
        <f t="shared" si="7"/>
        <v>0</v>
      </c>
      <c r="O36" s="13">
        <f t="shared" si="8"/>
        <v>0</v>
      </c>
      <c r="Q36" s="2">
        <v>14.0</v>
      </c>
      <c r="R36" s="4">
        <f t="shared" si="9"/>
        <v>1.4</v>
      </c>
      <c r="S36" s="4">
        <f t="shared" si="10"/>
        <v>0.6096</v>
      </c>
      <c r="V36" s="4">
        <f t="shared" si="11"/>
        <v>0</v>
      </c>
      <c r="W36" s="13">
        <f t="shared" si="12"/>
        <v>0</v>
      </c>
      <c r="Y36" s="2">
        <v>14.0</v>
      </c>
      <c r="Z36" s="4">
        <f t="shared" si="13"/>
        <v>1.4</v>
      </c>
      <c r="AA36" s="4">
        <f t="shared" si="14"/>
        <v>0.6096</v>
      </c>
      <c r="AD36" s="4">
        <f t="shared" si="15"/>
        <v>0</v>
      </c>
      <c r="AE36" s="13">
        <f t="shared" si="16"/>
        <v>0</v>
      </c>
    </row>
    <row r="37">
      <c r="A37" s="2">
        <v>15.0</v>
      </c>
      <c r="B37" s="4">
        <f t="shared" si="1"/>
        <v>1.5</v>
      </c>
      <c r="C37" s="4">
        <f t="shared" si="2"/>
        <v>0.5588</v>
      </c>
      <c r="D37" s="4">
        <f>152+5/8</f>
        <v>152.625</v>
      </c>
      <c r="E37" s="4">
        <f>151+3/8</f>
        <v>151.375</v>
      </c>
      <c r="F37" s="4">
        <f t="shared" si="3"/>
        <v>-1.25</v>
      </c>
      <c r="G37" s="13">
        <f t="shared" si="4"/>
        <v>-0.5463583647</v>
      </c>
      <c r="I37" s="2">
        <v>15.0</v>
      </c>
      <c r="J37" s="4">
        <f t="shared" si="5"/>
        <v>1.5</v>
      </c>
      <c r="K37" s="4">
        <f t="shared" si="6"/>
        <v>0.5588</v>
      </c>
      <c r="N37" s="4">
        <f t="shared" si="7"/>
        <v>0</v>
      </c>
      <c r="O37" s="13">
        <f t="shared" si="8"/>
        <v>0</v>
      </c>
      <c r="Q37" s="2">
        <v>15.0</v>
      </c>
      <c r="R37" s="4">
        <f t="shared" si="9"/>
        <v>1.5</v>
      </c>
      <c r="S37" s="4">
        <f t="shared" si="10"/>
        <v>0.5588</v>
      </c>
      <c r="V37" s="4">
        <f t="shared" si="11"/>
        <v>0</v>
      </c>
      <c r="W37" s="13">
        <f t="shared" si="12"/>
        <v>0</v>
      </c>
      <c r="Y37" s="2">
        <v>15.0</v>
      </c>
      <c r="Z37" s="4">
        <f t="shared" si="13"/>
        <v>1.5</v>
      </c>
      <c r="AA37" s="4">
        <f t="shared" si="14"/>
        <v>0.5588</v>
      </c>
      <c r="AD37" s="4">
        <f t="shared" si="15"/>
        <v>0</v>
      </c>
      <c r="AE37" s="13">
        <f t="shared" si="16"/>
        <v>0</v>
      </c>
    </row>
    <row r="38">
      <c r="A38" s="2">
        <v>16.0</v>
      </c>
      <c r="B38" s="4">
        <f t="shared" si="1"/>
        <v>1.6</v>
      </c>
      <c r="C38" s="4">
        <f t="shared" si="2"/>
        <v>0.508</v>
      </c>
      <c r="F38" s="4">
        <f t="shared" si="3"/>
        <v>0</v>
      </c>
      <c r="G38" s="13">
        <f t="shared" si="4"/>
        <v>0</v>
      </c>
      <c r="I38" s="2">
        <v>16.0</v>
      </c>
      <c r="J38" s="4">
        <f t="shared" si="5"/>
        <v>1.6</v>
      </c>
      <c r="K38" s="4">
        <f t="shared" si="6"/>
        <v>0.508</v>
      </c>
      <c r="N38" s="4">
        <f t="shared" si="7"/>
        <v>0</v>
      </c>
      <c r="O38" s="13">
        <f t="shared" si="8"/>
        <v>0</v>
      </c>
      <c r="Q38" s="2">
        <v>16.0</v>
      </c>
      <c r="R38" s="4">
        <f t="shared" si="9"/>
        <v>1.6</v>
      </c>
      <c r="S38" s="4">
        <f t="shared" si="10"/>
        <v>0.508</v>
      </c>
      <c r="V38" s="4">
        <f t="shared" si="11"/>
        <v>0</v>
      </c>
      <c r="W38" s="13">
        <f t="shared" si="12"/>
        <v>0</v>
      </c>
      <c r="Y38" s="2">
        <v>16.0</v>
      </c>
      <c r="Z38" s="4">
        <f t="shared" si="13"/>
        <v>1.6</v>
      </c>
      <c r="AA38" s="4">
        <f t="shared" si="14"/>
        <v>0.508</v>
      </c>
      <c r="AD38" s="4">
        <f t="shared" si="15"/>
        <v>0</v>
      </c>
      <c r="AE38" s="13">
        <f t="shared" si="16"/>
        <v>0</v>
      </c>
    </row>
    <row r="39">
      <c r="A39" s="2">
        <v>17.0</v>
      </c>
      <c r="B39" s="4">
        <f t="shared" si="1"/>
        <v>1.7</v>
      </c>
      <c r="C39" s="4">
        <f t="shared" si="2"/>
        <v>0.4572</v>
      </c>
      <c r="F39" s="4">
        <f t="shared" si="3"/>
        <v>0</v>
      </c>
      <c r="G39" s="13">
        <f t="shared" si="4"/>
        <v>0</v>
      </c>
      <c r="I39" s="2">
        <v>17.0</v>
      </c>
      <c r="J39" s="4">
        <f t="shared" si="5"/>
        <v>1.7</v>
      </c>
      <c r="K39" s="4">
        <f t="shared" si="6"/>
        <v>0.4572</v>
      </c>
      <c r="N39" s="4">
        <f t="shared" si="7"/>
        <v>0</v>
      </c>
      <c r="O39" s="13">
        <f t="shared" si="8"/>
        <v>0</v>
      </c>
      <c r="Q39" s="2">
        <v>17.0</v>
      </c>
      <c r="R39" s="4">
        <f t="shared" si="9"/>
        <v>1.7</v>
      </c>
      <c r="S39" s="4">
        <f t="shared" si="10"/>
        <v>0.4572</v>
      </c>
      <c r="V39" s="4">
        <f t="shared" si="11"/>
        <v>0</v>
      </c>
      <c r="W39" s="13">
        <f t="shared" si="12"/>
        <v>0</v>
      </c>
      <c r="Y39" s="2">
        <v>17.0</v>
      </c>
      <c r="Z39" s="4">
        <f t="shared" si="13"/>
        <v>1.7</v>
      </c>
      <c r="AA39" s="4">
        <f t="shared" si="14"/>
        <v>0.4572</v>
      </c>
      <c r="AD39" s="4">
        <f t="shared" si="15"/>
        <v>0</v>
      </c>
      <c r="AE39" s="13">
        <f t="shared" si="16"/>
        <v>0</v>
      </c>
    </row>
    <row r="40">
      <c r="A40" s="2">
        <v>18.0</v>
      </c>
      <c r="B40" s="4">
        <f t="shared" si="1"/>
        <v>1.8</v>
      </c>
      <c r="C40" s="4">
        <f t="shared" si="2"/>
        <v>0.4064</v>
      </c>
      <c r="F40" s="4">
        <f t="shared" si="3"/>
        <v>0</v>
      </c>
      <c r="G40" s="13">
        <f t="shared" si="4"/>
        <v>0</v>
      </c>
      <c r="I40" s="2">
        <v>18.0</v>
      </c>
      <c r="J40" s="4">
        <f t="shared" si="5"/>
        <v>1.8</v>
      </c>
      <c r="K40" s="4">
        <f t="shared" si="6"/>
        <v>0.4064</v>
      </c>
      <c r="N40" s="4">
        <f t="shared" si="7"/>
        <v>0</v>
      </c>
      <c r="O40" s="13">
        <f t="shared" si="8"/>
        <v>0</v>
      </c>
      <c r="Q40" s="2">
        <v>18.0</v>
      </c>
      <c r="R40" s="4">
        <f t="shared" si="9"/>
        <v>1.8</v>
      </c>
      <c r="S40" s="4">
        <f t="shared" si="10"/>
        <v>0.4064</v>
      </c>
      <c r="V40" s="4">
        <f t="shared" si="11"/>
        <v>0</v>
      </c>
      <c r="W40" s="13">
        <f t="shared" si="12"/>
        <v>0</v>
      </c>
      <c r="Y40" s="2">
        <v>18.0</v>
      </c>
      <c r="Z40" s="4">
        <f t="shared" si="13"/>
        <v>1.8</v>
      </c>
      <c r="AA40" s="4">
        <f t="shared" si="14"/>
        <v>0.4064</v>
      </c>
      <c r="AD40" s="4">
        <f t="shared" si="15"/>
        <v>0</v>
      </c>
      <c r="AE40" s="13">
        <f t="shared" si="16"/>
        <v>0</v>
      </c>
    </row>
    <row r="41">
      <c r="A41" s="2">
        <v>19.0</v>
      </c>
      <c r="B41" s="4">
        <f t="shared" si="1"/>
        <v>1.9</v>
      </c>
      <c r="C41" s="4">
        <f t="shared" si="2"/>
        <v>0.3556</v>
      </c>
      <c r="F41" s="4">
        <f t="shared" si="3"/>
        <v>0</v>
      </c>
      <c r="G41" s="13">
        <f t="shared" si="4"/>
        <v>0</v>
      </c>
      <c r="I41" s="2">
        <v>19.0</v>
      </c>
      <c r="J41" s="4">
        <f t="shared" si="5"/>
        <v>1.9</v>
      </c>
      <c r="K41" s="4">
        <f t="shared" si="6"/>
        <v>0.3556</v>
      </c>
      <c r="N41" s="4">
        <f t="shared" si="7"/>
        <v>0</v>
      </c>
      <c r="O41" s="13">
        <f t="shared" si="8"/>
        <v>0</v>
      </c>
      <c r="Q41" s="2">
        <v>19.0</v>
      </c>
      <c r="R41" s="4">
        <f t="shared" si="9"/>
        <v>1.9</v>
      </c>
      <c r="S41" s="4">
        <f t="shared" si="10"/>
        <v>0.3556</v>
      </c>
      <c r="V41" s="4">
        <f t="shared" si="11"/>
        <v>0</v>
      </c>
      <c r="W41" s="13">
        <f t="shared" si="12"/>
        <v>0</v>
      </c>
      <c r="Y41" s="2">
        <v>19.0</v>
      </c>
      <c r="Z41" s="4">
        <f t="shared" si="13"/>
        <v>1.9</v>
      </c>
      <c r="AA41" s="4">
        <f t="shared" si="14"/>
        <v>0.3556</v>
      </c>
      <c r="AD41" s="4">
        <f t="shared" si="15"/>
        <v>0</v>
      </c>
      <c r="AE41" s="13">
        <f t="shared" si="16"/>
        <v>0</v>
      </c>
    </row>
    <row r="42">
      <c r="A42" s="2">
        <v>20.0</v>
      </c>
      <c r="B42" s="4">
        <f t="shared" si="1"/>
        <v>2</v>
      </c>
      <c r="C42" s="4">
        <f t="shared" si="2"/>
        <v>0.3048</v>
      </c>
      <c r="F42" s="4">
        <f t="shared" si="3"/>
        <v>0</v>
      </c>
      <c r="G42" s="13">
        <f t="shared" si="4"/>
        <v>0</v>
      </c>
      <c r="I42" s="2">
        <v>20.0</v>
      </c>
      <c r="J42" s="4">
        <f t="shared" si="5"/>
        <v>2</v>
      </c>
      <c r="K42" s="4">
        <f t="shared" si="6"/>
        <v>0.3048</v>
      </c>
      <c r="N42" s="4">
        <f t="shared" si="7"/>
        <v>0</v>
      </c>
      <c r="O42" s="13">
        <f t="shared" si="8"/>
        <v>0</v>
      </c>
      <c r="Q42" s="2">
        <v>20.0</v>
      </c>
      <c r="R42" s="4">
        <f t="shared" si="9"/>
        <v>2</v>
      </c>
      <c r="S42" s="4">
        <f t="shared" si="10"/>
        <v>0.3048</v>
      </c>
      <c r="V42" s="4">
        <f t="shared" si="11"/>
        <v>0</v>
      </c>
      <c r="W42" s="13">
        <f t="shared" si="12"/>
        <v>0</v>
      </c>
      <c r="Y42" s="2">
        <v>20.0</v>
      </c>
      <c r="Z42" s="4">
        <f t="shared" si="13"/>
        <v>2</v>
      </c>
      <c r="AA42" s="4">
        <f t="shared" si="14"/>
        <v>0.3048</v>
      </c>
      <c r="AD42" s="4">
        <f t="shared" si="15"/>
        <v>0</v>
      </c>
      <c r="AE42" s="13">
        <f t="shared" si="16"/>
        <v>0</v>
      </c>
    </row>
    <row r="43">
      <c r="A43" s="2">
        <v>21.0</v>
      </c>
      <c r="B43" s="4">
        <f t="shared" si="1"/>
        <v>2.1</v>
      </c>
      <c r="C43" s="4">
        <f t="shared" si="2"/>
        <v>0.254</v>
      </c>
      <c r="F43" s="4">
        <f t="shared" si="3"/>
        <v>0</v>
      </c>
      <c r="G43" s="13">
        <f t="shared" si="4"/>
        <v>0</v>
      </c>
      <c r="I43" s="2">
        <v>21.0</v>
      </c>
      <c r="J43" s="4">
        <f t="shared" si="5"/>
        <v>2.1</v>
      </c>
      <c r="K43" s="4">
        <f t="shared" si="6"/>
        <v>0.254</v>
      </c>
      <c r="N43" s="4">
        <f t="shared" si="7"/>
        <v>0</v>
      </c>
      <c r="O43" s="13">
        <f t="shared" si="8"/>
        <v>0</v>
      </c>
      <c r="Q43" s="2">
        <v>21.0</v>
      </c>
      <c r="R43" s="4">
        <f t="shared" si="9"/>
        <v>2.1</v>
      </c>
      <c r="S43" s="4">
        <f t="shared" si="10"/>
        <v>0.254</v>
      </c>
      <c r="V43" s="4">
        <f t="shared" si="11"/>
        <v>0</v>
      </c>
      <c r="W43" s="13">
        <f t="shared" si="12"/>
        <v>0</v>
      </c>
      <c r="Y43" s="2">
        <v>21.0</v>
      </c>
      <c r="Z43" s="4">
        <f t="shared" si="13"/>
        <v>2.1</v>
      </c>
      <c r="AA43" s="4">
        <f t="shared" si="14"/>
        <v>0.254</v>
      </c>
      <c r="AD43" s="4">
        <f t="shared" si="15"/>
        <v>0</v>
      </c>
      <c r="AE43" s="13">
        <f t="shared" si="16"/>
        <v>0</v>
      </c>
    </row>
    <row r="44">
      <c r="A44" s="2">
        <v>22.0</v>
      </c>
      <c r="B44" s="4">
        <f t="shared" si="1"/>
        <v>2.2</v>
      </c>
      <c r="C44" s="4">
        <f t="shared" si="2"/>
        <v>0.2032</v>
      </c>
      <c r="F44" s="4">
        <f t="shared" si="3"/>
        <v>0</v>
      </c>
      <c r="G44" s="13">
        <f t="shared" si="4"/>
        <v>0</v>
      </c>
      <c r="I44" s="2">
        <v>22.0</v>
      </c>
      <c r="J44" s="4">
        <f t="shared" si="5"/>
        <v>2.2</v>
      </c>
      <c r="K44" s="4">
        <f t="shared" si="6"/>
        <v>0.2032</v>
      </c>
      <c r="N44" s="4">
        <f t="shared" si="7"/>
        <v>0</v>
      </c>
      <c r="O44" s="13">
        <f t="shared" si="8"/>
        <v>0</v>
      </c>
      <c r="Q44" s="2">
        <v>22.0</v>
      </c>
      <c r="R44" s="4">
        <f t="shared" si="9"/>
        <v>2.2</v>
      </c>
      <c r="S44" s="4">
        <f t="shared" si="10"/>
        <v>0.2032</v>
      </c>
      <c r="V44" s="4">
        <f t="shared" si="11"/>
        <v>0</v>
      </c>
      <c r="W44" s="13">
        <f t="shared" si="12"/>
        <v>0</v>
      </c>
      <c r="Y44" s="2">
        <v>22.0</v>
      </c>
      <c r="Z44" s="4">
        <f t="shared" si="13"/>
        <v>2.2</v>
      </c>
      <c r="AA44" s="4">
        <f t="shared" si="14"/>
        <v>0.2032</v>
      </c>
      <c r="AD44" s="4">
        <f t="shared" si="15"/>
        <v>0</v>
      </c>
      <c r="AE44" s="13">
        <f t="shared" si="16"/>
        <v>0</v>
      </c>
    </row>
    <row r="45">
      <c r="A45" s="2">
        <v>23.0</v>
      </c>
      <c r="B45" s="4">
        <f t="shared" si="1"/>
        <v>2.3</v>
      </c>
      <c r="C45" s="4">
        <f t="shared" si="2"/>
        <v>0.1524</v>
      </c>
      <c r="F45" s="4">
        <f t="shared" si="3"/>
        <v>0</v>
      </c>
      <c r="G45" s="13">
        <f t="shared" si="4"/>
        <v>0</v>
      </c>
      <c r="I45" s="2">
        <v>23.0</v>
      </c>
      <c r="J45" s="4">
        <f t="shared" si="5"/>
        <v>2.3</v>
      </c>
      <c r="K45" s="4">
        <f t="shared" si="6"/>
        <v>0.1524</v>
      </c>
      <c r="N45" s="4">
        <f t="shared" si="7"/>
        <v>0</v>
      </c>
      <c r="O45" s="13">
        <f t="shared" si="8"/>
        <v>0</v>
      </c>
      <c r="Q45" s="2">
        <v>23.0</v>
      </c>
      <c r="R45" s="4">
        <f t="shared" si="9"/>
        <v>2.3</v>
      </c>
      <c r="S45" s="4">
        <f t="shared" si="10"/>
        <v>0.1524</v>
      </c>
      <c r="V45" s="4">
        <f t="shared" si="11"/>
        <v>0</v>
      </c>
      <c r="W45" s="13">
        <f t="shared" si="12"/>
        <v>0</v>
      </c>
      <c r="Y45" s="2">
        <v>23.0</v>
      </c>
      <c r="Z45" s="4">
        <f t="shared" si="13"/>
        <v>2.3</v>
      </c>
      <c r="AA45" s="4">
        <f t="shared" si="14"/>
        <v>0.1524</v>
      </c>
      <c r="AD45" s="4">
        <f t="shared" si="15"/>
        <v>0</v>
      </c>
      <c r="AE45" s="13">
        <f t="shared" si="16"/>
        <v>0</v>
      </c>
    </row>
    <row r="46">
      <c r="A46" s="2">
        <v>24.0</v>
      </c>
      <c r="B46" s="4">
        <f t="shared" si="1"/>
        <v>2.4</v>
      </c>
      <c r="C46" s="4">
        <f t="shared" si="2"/>
        <v>0.1016</v>
      </c>
      <c r="F46" s="4">
        <f t="shared" si="3"/>
        <v>0</v>
      </c>
      <c r="G46" s="13">
        <f t="shared" si="4"/>
        <v>0</v>
      </c>
      <c r="I46" s="2">
        <v>24.0</v>
      </c>
      <c r="J46" s="4">
        <f t="shared" si="5"/>
        <v>2.4</v>
      </c>
      <c r="K46" s="4">
        <f t="shared" si="6"/>
        <v>0.1016</v>
      </c>
      <c r="N46" s="4">
        <f t="shared" si="7"/>
        <v>0</v>
      </c>
      <c r="O46" s="13">
        <f t="shared" si="8"/>
        <v>0</v>
      </c>
      <c r="Q46" s="2">
        <v>24.0</v>
      </c>
      <c r="R46" s="4">
        <f t="shared" si="9"/>
        <v>2.4</v>
      </c>
      <c r="S46" s="4">
        <f t="shared" si="10"/>
        <v>0.1016</v>
      </c>
      <c r="V46" s="4">
        <f t="shared" si="11"/>
        <v>0</v>
      </c>
      <c r="W46" s="13">
        <f t="shared" si="12"/>
        <v>0</v>
      </c>
      <c r="Y46" s="2">
        <v>24.0</v>
      </c>
      <c r="Z46" s="4">
        <f t="shared" si="13"/>
        <v>2.4</v>
      </c>
      <c r="AA46" s="4">
        <f t="shared" si="14"/>
        <v>0.1016</v>
      </c>
      <c r="AD46" s="4">
        <f t="shared" si="15"/>
        <v>0</v>
      </c>
      <c r="AE46" s="13">
        <f t="shared" si="16"/>
        <v>0</v>
      </c>
    </row>
    <row r="47">
      <c r="A47" s="2">
        <v>25.0</v>
      </c>
      <c r="B47" s="4">
        <f t="shared" si="1"/>
        <v>2.5</v>
      </c>
      <c r="C47" s="4">
        <f t="shared" si="2"/>
        <v>0.0508</v>
      </c>
      <c r="F47" s="4">
        <f t="shared" si="3"/>
        <v>0</v>
      </c>
      <c r="G47" s="13">
        <f t="shared" si="4"/>
        <v>0</v>
      </c>
      <c r="I47" s="2">
        <v>25.0</v>
      </c>
      <c r="J47" s="4">
        <f t="shared" si="5"/>
        <v>2.5</v>
      </c>
      <c r="K47" s="4">
        <f t="shared" si="6"/>
        <v>0.0508</v>
      </c>
      <c r="N47" s="4">
        <f t="shared" si="7"/>
        <v>0</v>
      </c>
      <c r="O47" s="13">
        <f t="shared" si="8"/>
        <v>0</v>
      </c>
      <c r="Q47" s="2">
        <v>25.0</v>
      </c>
      <c r="R47" s="4">
        <f t="shared" si="9"/>
        <v>2.5</v>
      </c>
      <c r="S47" s="4">
        <f t="shared" si="10"/>
        <v>0.0508</v>
      </c>
      <c r="V47" s="4">
        <f t="shared" si="11"/>
        <v>0</v>
      </c>
      <c r="W47" s="13">
        <f t="shared" si="12"/>
        <v>0</v>
      </c>
      <c r="Y47" s="2">
        <v>25.0</v>
      </c>
      <c r="Z47" s="4">
        <f t="shared" si="13"/>
        <v>2.5</v>
      </c>
      <c r="AA47" s="4">
        <f t="shared" si="14"/>
        <v>0.0508</v>
      </c>
      <c r="AD47" s="4">
        <f t="shared" si="15"/>
        <v>0</v>
      </c>
      <c r="AE47" s="13">
        <f t="shared" si="16"/>
        <v>0</v>
      </c>
    </row>
    <row r="48">
      <c r="A48" s="2">
        <v>26.0</v>
      </c>
      <c r="B48" s="4">
        <f t="shared" si="1"/>
        <v>2.6</v>
      </c>
      <c r="C48" s="4">
        <f t="shared" si="2"/>
        <v>0</v>
      </c>
      <c r="D48" s="4">
        <f t="shared" ref="D48:D49" si="17">153+1/16</f>
        <v>153.0625</v>
      </c>
      <c r="E48" s="4">
        <f>150+7/8</f>
        <v>150.875</v>
      </c>
      <c r="F48" s="4">
        <f t="shared" si="3"/>
        <v>-2.1875</v>
      </c>
      <c r="G48" s="13">
        <f t="shared" si="4"/>
        <v>-0.7227641799</v>
      </c>
      <c r="I48" s="2">
        <v>26.0</v>
      </c>
      <c r="J48" s="4">
        <f t="shared" si="5"/>
        <v>2.6</v>
      </c>
      <c r="K48" s="4">
        <f t="shared" si="6"/>
        <v>0</v>
      </c>
      <c r="N48" s="4">
        <f t="shared" si="7"/>
        <v>0</v>
      </c>
      <c r="O48" s="13">
        <f t="shared" si="8"/>
        <v>0</v>
      </c>
      <c r="Q48" s="2">
        <v>26.0</v>
      </c>
      <c r="R48" s="4">
        <f t="shared" si="9"/>
        <v>2.6</v>
      </c>
      <c r="S48" s="4">
        <f t="shared" si="10"/>
        <v>0</v>
      </c>
      <c r="V48" s="4">
        <f t="shared" si="11"/>
        <v>0</v>
      </c>
      <c r="W48" s="13">
        <f t="shared" si="12"/>
        <v>0</v>
      </c>
      <c r="Y48" s="2">
        <v>26.0</v>
      </c>
      <c r="Z48" s="4">
        <f t="shared" si="13"/>
        <v>2.6</v>
      </c>
      <c r="AA48" s="4">
        <f t="shared" si="14"/>
        <v>0</v>
      </c>
      <c r="AB48" s="2">
        <f>151+1/8</f>
        <v>151.125</v>
      </c>
      <c r="AC48" s="4">
        <f>152+7/8</f>
        <v>152.875</v>
      </c>
      <c r="AD48" s="4">
        <f t="shared" si="15"/>
        <v>1.75</v>
      </c>
      <c r="AE48" s="13">
        <f t="shared" si="16"/>
        <v>0.6464599352</v>
      </c>
    </row>
    <row r="49">
      <c r="A49" s="2">
        <v>27.0</v>
      </c>
      <c r="B49" s="4">
        <f t="shared" si="1"/>
        <v>2.7</v>
      </c>
      <c r="C49" s="4">
        <f t="shared" si="2"/>
        <v>-0.0508</v>
      </c>
      <c r="D49" s="4">
        <f t="shared" si="17"/>
        <v>153.0625</v>
      </c>
      <c r="E49" s="4">
        <f>150+7/8+1/32</f>
        <v>150.90625</v>
      </c>
      <c r="F49" s="4">
        <f t="shared" si="3"/>
        <v>-2.15625</v>
      </c>
      <c r="G49" s="13">
        <f t="shared" si="4"/>
        <v>-0.7175830078</v>
      </c>
      <c r="I49" s="2">
        <v>27.0</v>
      </c>
      <c r="J49" s="4">
        <f t="shared" si="5"/>
        <v>2.7</v>
      </c>
      <c r="K49" s="4">
        <f t="shared" si="6"/>
        <v>-0.0508</v>
      </c>
      <c r="N49" s="4">
        <f t="shared" si="7"/>
        <v>0</v>
      </c>
      <c r="O49" s="13">
        <f t="shared" si="8"/>
        <v>0</v>
      </c>
      <c r="Q49" s="2">
        <v>27.0</v>
      </c>
      <c r="R49" s="4">
        <f t="shared" si="9"/>
        <v>2.7</v>
      </c>
      <c r="S49" s="4">
        <f t="shared" si="10"/>
        <v>-0.0508</v>
      </c>
      <c r="V49" s="4">
        <f t="shared" si="11"/>
        <v>0</v>
      </c>
      <c r="W49" s="13">
        <f t="shared" si="12"/>
        <v>0</v>
      </c>
      <c r="Y49" s="2">
        <v>27.0</v>
      </c>
      <c r="Z49" s="4">
        <f t="shared" si="13"/>
        <v>2.7</v>
      </c>
      <c r="AA49" s="4">
        <f t="shared" si="14"/>
        <v>-0.0508</v>
      </c>
      <c r="AD49" s="4">
        <f t="shared" si="15"/>
        <v>0</v>
      </c>
      <c r="AE49" s="13">
        <f t="shared" si="16"/>
        <v>0</v>
      </c>
    </row>
    <row r="50">
      <c r="A50" s="2">
        <v>28.0</v>
      </c>
      <c r="B50" s="4">
        <f t="shared" si="1"/>
        <v>2.8</v>
      </c>
      <c r="C50" s="4">
        <f t="shared" si="2"/>
        <v>-0.1016</v>
      </c>
      <c r="F50" s="4">
        <f t="shared" si="3"/>
        <v>0</v>
      </c>
      <c r="G50" s="13">
        <f t="shared" si="4"/>
        <v>0</v>
      </c>
      <c r="I50" s="2">
        <v>28.0</v>
      </c>
      <c r="J50" s="4">
        <f t="shared" si="5"/>
        <v>2.8</v>
      </c>
      <c r="K50" s="4">
        <f t="shared" si="6"/>
        <v>-0.1016</v>
      </c>
      <c r="N50" s="4">
        <f t="shared" si="7"/>
        <v>0</v>
      </c>
      <c r="O50" s="13">
        <f t="shared" si="8"/>
        <v>0</v>
      </c>
      <c r="Q50" s="2">
        <v>28.0</v>
      </c>
      <c r="R50" s="4">
        <f t="shared" si="9"/>
        <v>2.8</v>
      </c>
      <c r="S50" s="4">
        <f t="shared" si="10"/>
        <v>-0.1016</v>
      </c>
      <c r="V50" s="4">
        <f t="shared" si="11"/>
        <v>0</v>
      </c>
      <c r="W50" s="13">
        <f t="shared" si="12"/>
        <v>0</v>
      </c>
      <c r="Y50" s="2">
        <v>28.0</v>
      </c>
      <c r="Z50" s="4">
        <f t="shared" si="13"/>
        <v>2.8</v>
      </c>
      <c r="AA50" s="4">
        <f t="shared" si="14"/>
        <v>-0.1016</v>
      </c>
      <c r="AD50" s="4">
        <f t="shared" si="15"/>
        <v>0</v>
      </c>
      <c r="AE50" s="13">
        <f t="shared" si="16"/>
        <v>0</v>
      </c>
    </row>
    <row r="51">
      <c r="A51" s="2">
        <v>29.0</v>
      </c>
      <c r="B51" s="4">
        <f t="shared" si="1"/>
        <v>2.9</v>
      </c>
      <c r="C51" s="4">
        <f t="shared" si="2"/>
        <v>-0.1524</v>
      </c>
      <c r="F51" s="4">
        <f t="shared" si="3"/>
        <v>0</v>
      </c>
      <c r="G51" s="13">
        <f t="shared" si="4"/>
        <v>0</v>
      </c>
      <c r="I51" s="2">
        <v>29.0</v>
      </c>
      <c r="J51" s="4">
        <f t="shared" si="5"/>
        <v>2.9</v>
      </c>
      <c r="K51" s="4">
        <f t="shared" si="6"/>
        <v>-0.1524</v>
      </c>
      <c r="N51" s="4">
        <f t="shared" si="7"/>
        <v>0</v>
      </c>
      <c r="O51" s="13">
        <f t="shared" si="8"/>
        <v>0</v>
      </c>
      <c r="Q51" s="2">
        <v>29.0</v>
      </c>
      <c r="R51" s="4">
        <f t="shared" si="9"/>
        <v>2.9</v>
      </c>
      <c r="S51" s="4">
        <f t="shared" si="10"/>
        <v>-0.1524</v>
      </c>
      <c r="V51" s="4">
        <f t="shared" si="11"/>
        <v>0</v>
      </c>
      <c r="W51" s="13">
        <f t="shared" si="12"/>
        <v>0</v>
      </c>
      <c r="Y51" s="2">
        <v>29.0</v>
      </c>
      <c r="Z51" s="4">
        <f t="shared" si="13"/>
        <v>2.9</v>
      </c>
      <c r="AA51" s="4">
        <f t="shared" si="14"/>
        <v>-0.1524</v>
      </c>
      <c r="AD51" s="4">
        <f t="shared" si="15"/>
        <v>0</v>
      </c>
      <c r="AE51" s="13">
        <f t="shared" si="16"/>
        <v>0</v>
      </c>
    </row>
    <row r="52">
      <c r="A52" s="2">
        <v>30.0</v>
      </c>
      <c r="B52" s="4">
        <f t="shared" si="1"/>
        <v>3</v>
      </c>
      <c r="C52" s="4">
        <f t="shared" si="2"/>
        <v>-0.2032</v>
      </c>
      <c r="F52" s="4">
        <f t="shared" si="3"/>
        <v>0</v>
      </c>
      <c r="G52" s="13">
        <f t="shared" si="4"/>
        <v>0</v>
      </c>
      <c r="I52" s="2">
        <v>30.0</v>
      </c>
      <c r="J52" s="4">
        <f t="shared" si="5"/>
        <v>3</v>
      </c>
      <c r="K52" s="4">
        <f t="shared" si="6"/>
        <v>-0.2032</v>
      </c>
      <c r="N52" s="4">
        <f t="shared" si="7"/>
        <v>0</v>
      </c>
      <c r="O52" s="13">
        <f t="shared" si="8"/>
        <v>0</v>
      </c>
      <c r="Q52" s="2">
        <v>30.0</v>
      </c>
      <c r="R52" s="4">
        <f t="shared" si="9"/>
        <v>3</v>
      </c>
      <c r="S52" s="4">
        <f t="shared" si="10"/>
        <v>-0.2032</v>
      </c>
      <c r="V52" s="4">
        <f t="shared" si="11"/>
        <v>0</v>
      </c>
      <c r="W52" s="13">
        <f t="shared" si="12"/>
        <v>0</v>
      </c>
      <c r="Y52" s="2">
        <v>30.0</v>
      </c>
      <c r="Z52" s="4">
        <f t="shared" si="13"/>
        <v>3</v>
      </c>
      <c r="AA52" s="4">
        <f t="shared" si="14"/>
        <v>-0.2032</v>
      </c>
      <c r="AD52" s="4">
        <f t="shared" si="15"/>
        <v>0</v>
      </c>
      <c r="AE52" s="13">
        <f t="shared" si="16"/>
        <v>0</v>
      </c>
    </row>
    <row r="53">
      <c r="A53" s="2">
        <v>31.0</v>
      </c>
      <c r="B53" s="4">
        <f t="shared" si="1"/>
        <v>3.1</v>
      </c>
      <c r="C53" s="4">
        <f t="shared" si="2"/>
        <v>-0.254</v>
      </c>
      <c r="F53" s="4">
        <f t="shared" si="3"/>
        <v>0</v>
      </c>
      <c r="G53" s="13">
        <f t="shared" si="4"/>
        <v>0</v>
      </c>
      <c r="I53" s="2">
        <v>31.0</v>
      </c>
      <c r="J53" s="4">
        <f t="shared" si="5"/>
        <v>3.1</v>
      </c>
      <c r="K53" s="4">
        <f t="shared" si="6"/>
        <v>-0.254</v>
      </c>
      <c r="N53" s="4">
        <f t="shared" si="7"/>
        <v>0</v>
      </c>
      <c r="O53" s="13">
        <f t="shared" si="8"/>
        <v>0</v>
      </c>
      <c r="Q53" s="2">
        <v>31.0</v>
      </c>
      <c r="R53" s="4">
        <f t="shared" si="9"/>
        <v>3.1</v>
      </c>
      <c r="S53" s="4">
        <f t="shared" si="10"/>
        <v>-0.254</v>
      </c>
      <c r="V53" s="4">
        <f t="shared" si="11"/>
        <v>0</v>
      </c>
      <c r="W53" s="13">
        <f t="shared" si="12"/>
        <v>0</v>
      </c>
      <c r="Y53" s="2">
        <v>31.0</v>
      </c>
      <c r="Z53" s="4">
        <f t="shared" si="13"/>
        <v>3.1</v>
      </c>
      <c r="AA53" s="4">
        <f t="shared" si="14"/>
        <v>-0.254</v>
      </c>
      <c r="AD53" s="4">
        <f t="shared" si="15"/>
        <v>0</v>
      </c>
      <c r="AE53" s="13">
        <f t="shared" si="16"/>
        <v>0</v>
      </c>
    </row>
    <row r="54">
      <c r="A54" s="2">
        <v>32.0</v>
      </c>
      <c r="B54" s="4">
        <f t="shared" si="1"/>
        <v>3.2</v>
      </c>
      <c r="C54" s="4">
        <f t="shared" si="2"/>
        <v>-0.3048</v>
      </c>
      <c r="F54" s="4">
        <f t="shared" si="3"/>
        <v>0</v>
      </c>
      <c r="G54" s="13">
        <f t="shared" si="4"/>
        <v>0</v>
      </c>
      <c r="I54" s="2">
        <v>32.0</v>
      </c>
      <c r="J54" s="4">
        <f t="shared" si="5"/>
        <v>3.2</v>
      </c>
      <c r="K54" s="4">
        <f t="shared" si="6"/>
        <v>-0.3048</v>
      </c>
      <c r="N54" s="4">
        <f t="shared" si="7"/>
        <v>0</v>
      </c>
      <c r="O54" s="13">
        <f t="shared" si="8"/>
        <v>0</v>
      </c>
      <c r="Q54" s="2">
        <v>32.0</v>
      </c>
      <c r="R54" s="4">
        <f t="shared" si="9"/>
        <v>3.2</v>
      </c>
      <c r="S54" s="4">
        <f t="shared" si="10"/>
        <v>-0.3048</v>
      </c>
      <c r="V54" s="4">
        <f t="shared" si="11"/>
        <v>0</v>
      </c>
      <c r="W54" s="13">
        <f t="shared" si="12"/>
        <v>0</v>
      </c>
      <c r="Y54" s="2">
        <v>32.0</v>
      </c>
      <c r="Z54" s="4">
        <f t="shared" si="13"/>
        <v>3.2</v>
      </c>
      <c r="AA54" s="4">
        <f t="shared" si="14"/>
        <v>-0.3048</v>
      </c>
      <c r="AD54" s="4">
        <f t="shared" si="15"/>
        <v>0</v>
      </c>
      <c r="AE54" s="13">
        <f t="shared" si="16"/>
        <v>0</v>
      </c>
    </row>
    <row r="55">
      <c r="A55" s="2">
        <v>33.0</v>
      </c>
      <c r="B55" s="4">
        <f t="shared" si="1"/>
        <v>3.3</v>
      </c>
      <c r="C55" s="4">
        <f t="shared" si="2"/>
        <v>-0.3556</v>
      </c>
      <c r="F55" s="4">
        <f t="shared" si="3"/>
        <v>0</v>
      </c>
      <c r="G55" s="13">
        <f t="shared" si="4"/>
        <v>0</v>
      </c>
      <c r="I55" s="2">
        <v>33.0</v>
      </c>
      <c r="J55" s="4">
        <f t="shared" si="5"/>
        <v>3.3</v>
      </c>
      <c r="K55" s="4">
        <f t="shared" si="6"/>
        <v>-0.3556</v>
      </c>
      <c r="N55" s="4">
        <f t="shared" si="7"/>
        <v>0</v>
      </c>
      <c r="O55" s="13">
        <f t="shared" si="8"/>
        <v>0</v>
      </c>
      <c r="Q55" s="2">
        <v>33.0</v>
      </c>
      <c r="R55" s="4">
        <f t="shared" si="9"/>
        <v>3.3</v>
      </c>
      <c r="S55" s="4">
        <f t="shared" si="10"/>
        <v>-0.3556</v>
      </c>
      <c r="V55" s="4">
        <f t="shared" si="11"/>
        <v>0</v>
      </c>
      <c r="W55" s="13">
        <f t="shared" si="12"/>
        <v>0</v>
      </c>
      <c r="Y55" s="2">
        <v>33.0</v>
      </c>
      <c r="Z55" s="4">
        <f t="shared" si="13"/>
        <v>3.3</v>
      </c>
      <c r="AA55" s="4">
        <f t="shared" si="14"/>
        <v>-0.3556</v>
      </c>
      <c r="AD55" s="4">
        <f t="shared" si="15"/>
        <v>0</v>
      </c>
      <c r="AE55" s="13">
        <f t="shared" si="16"/>
        <v>0</v>
      </c>
    </row>
    <row r="56">
      <c r="A56" s="2">
        <v>34.0</v>
      </c>
      <c r="B56" s="4">
        <f t="shared" si="1"/>
        <v>3.4</v>
      </c>
      <c r="C56" s="4">
        <f t="shared" si="2"/>
        <v>-0.4064</v>
      </c>
      <c r="F56" s="4">
        <f t="shared" si="3"/>
        <v>0</v>
      </c>
      <c r="G56" s="13">
        <f t="shared" si="4"/>
        <v>0</v>
      </c>
      <c r="I56" s="2">
        <v>34.0</v>
      </c>
      <c r="J56" s="4">
        <f t="shared" si="5"/>
        <v>3.4</v>
      </c>
      <c r="K56" s="4">
        <f t="shared" si="6"/>
        <v>-0.4064</v>
      </c>
      <c r="N56" s="4">
        <f t="shared" si="7"/>
        <v>0</v>
      </c>
      <c r="O56" s="13">
        <f t="shared" si="8"/>
        <v>0</v>
      </c>
      <c r="Q56" s="2">
        <v>34.0</v>
      </c>
      <c r="R56" s="4">
        <f t="shared" si="9"/>
        <v>3.4</v>
      </c>
      <c r="S56" s="4">
        <f t="shared" si="10"/>
        <v>-0.4064</v>
      </c>
      <c r="V56" s="4">
        <f t="shared" si="11"/>
        <v>0</v>
      </c>
      <c r="W56" s="13">
        <f t="shared" si="12"/>
        <v>0</v>
      </c>
      <c r="Y56" s="2">
        <v>34.0</v>
      </c>
      <c r="Z56" s="4">
        <f t="shared" si="13"/>
        <v>3.4</v>
      </c>
      <c r="AA56" s="4">
        <f t="shared" si="14"/>
        <v>-0.4064</v>
      </c>
      <c r="AD56" s="4">
        <f t="shared" si="15"/>
        <v>0</v>
      </c>
      <c r="AE56" s="13">
        <f t="shared" si="16"/>
        <v>0</v>
      </c>
    </row>
    <row r="57">
      <c r="A57" s="2">
        <v>35.0</v>
      </c>
      <c r="B57" s="4">
        <f t="shared" si="1"/>
        <v>3.5</v>
      </c>
      <c r="C57" s="4">
        <f t="shared" si="2"/>
        <v>-0.4572</v>
      </c>
      <c r="F57" s="4">
        <f t="shared" si="3"/>
        <v>0</v>
      </c>
      <c r="G57" s="13">
        <f t="shared" si="4"/>
        <v>0</v>
      </c>
      <c r="I57" s="2">
        <v>35.0</v>
      </c>
      <c r="J57" s="4">
        <f t="shared" si="5"/>
        <v>3.5</v>
      </c>
      <c r="K57" s="4">
        <f t="shared" si="6"/>
        <v>-0.4572</v>
      </c>
      <c r="N57" s="4">
        <f t="shared" si="7"/>
        <v>0</v>
      </c>
      <c r="O57" s="13">
        <f t="shared" si="8"/>
        <v>0</v>
      </c>
      <c r="Q57" s="2">
        <v>35.0</v>
      </c>
      <c r="R57" s="4">
        <f t="shared" si="9"/>
        <v>3.5</v>
      </c>
      <c r="S57" s="4">
        <f t="shared" si="10"/>
        <v>-0.4572</v>
      </c>
      <c r="V57" s="4">
        <f t="shared" si="11"/>
        <v>0</v>
      </c>
      <c r="W57" s="13">
        <f t="shared" si="12"/>
        <v>0</v>
      </c>
      <c r="Y57" s="2">
        <v>35.0</v>
      </c>
      <c r="Z57" s="4">
        <f t="shared" si="13"/>
        <v>3.5</v>
      </c>
      <c r="AA57" s="4">
        <f t="shared" si="14"/>
        <v>-0.4572</v>
      </c>
      <c r="AD57" s="4">
        <f t="shared" si="15"/>
        <v>0</v>
      </c>
      <c r="AE57" s="13">
        <f t="shared" si="16"/>
        <v>0</v>
      </c>
    </row>
    <row r="58">
      <c r="A58" s="2">
        <v>36.0</v>
      </c>
      <c r="B58" s="4">
        <f t="shared" si="1"/>
        <v>3.6</v>
      </c>
      <c r="C58" s="4">
        <f t="shared" si="2"/>
        <v>-0.508</v>
      </c>
      <c r="F58" s="4">
        <f t="shared" si="3"/>
        <v>0</v>
      </c>
      <c r="G58" s="13">
        <f t="shared" si="4"/>
        <v>0</v>
      </c>
      <c r="I58" s="2">
        <v>36.0</v>
      </c>
      <c r="J58" s="4">
        <f t="shared" si="5"/>
        <v>3.6</v>
      </c>
      <c r="K58" s="4">
        <f t="shared" si="6"/>
        <v>-0.508</v>
      </c>
      <c r="N58" s="4">
        <f t="shared" si="7"/>
        <v>0</v>
      </c>
      <c r="O58" s="13">
        <f t="shared" si="8"/>
        <v>0</v>
      </c>
      <c r="Q58" s="2">
        <v>36.0</v>
      </c>
      <c r="R58" s="4">
        <f t="shared" si="9"/>
        <v>3.6</v>
      </c>
      <c r="S58" s="4">
        <f t="shared" si="10"/>
        <v>-0.508</v>
      </c>
      <c r="V58" s="4">
        <f t="shared" si="11"/>
        <v>0</v>
      </c>
      <c r="W58" s="13">
        <f t="shared" si="12"/>
        <v>0</v>
      </c>
      <c r="Y58" s="2">
        <v>36.0</v>
      </c>
      <c r="Z58" s="4">
        <f t="shared" si="13"/>
        <v>3.6</v>
      </c>
      <c r="AA58" s="4">
        <f t="shared" si="14"/>
        <v>-0.508</v>
      </c>
      <c r="AD58" s="4">
        <f t="shared" si="15"/>
        <v>0</v>
      </c>
      <c r="AE58" s="13">
        <f t="shared" si="16"/>
        <v>0</v>
      </c>
    </row>
    <row r="59">
      <c r="A59" s="2">
        <v>37.0</v>
      </c>
      <c r="B59" s="4">
        <f t="shared" si="1"/>
        <v>3.7</v>
      </c>
      <c r="C59" s="4">
        <f t="shared" si="2"/>
        <v>-0.5588</v>
      </c>
      <c r="F59" s="4">
        <f t="shared" si="3"/>
        <v>0</v>
      </c>
      <c r="G59" s="13">
        <f t="shared" si="4"/>
        <v>0</v>
      </c>
      <c r="I59" s="2">
        <v>37.0</v>
      </c>
      <c r="J59" s="4">
        <f t="shared" si="5"/>
        <v>3.7</v>
      </c>
      <c r="K59" s="4">
        <f t="shared" si="6"/>
        <v>-0.5588</v>
      </c>
      <c r="N59" s="4">
        <f t="shared" si="7"/>
        <v>0</v>
      </c>
      <c r="O59" s="13">
        <f t="shared" si="8"/>
        <v>0</v>
      </c>
      <c r="Q59" s="2">
        <v>37.0</v>
      </c>
      <c r="R59" s="4">
        <f t="shared" si="9"/>
        <v>3.7</v>
      </c>
      <c r="S59" s="4">
        <f t="shared" si="10"/>
        <v>-0.5588</v>
      </c>
      <c r="V59" s="4">
        <f t="shared" si="11"/>
        <v>0</v>
      </c>
      <c r="W59" s="13">
        <f t="shared" si="12"/>
        <v>0</v>
      </c>
      <c r="Y59" s="2">
        <v>37.0</v>
      </c>
      <c r="Z59" s="4">
        <f t="shared" si="13"/>
        <v>3.7</v>
      </c>
      <c r="AA59" s="4">
        <f t="shared" si="14"/>
        <v>-0.5588</v>
      </c>
      <c r="AD59" s="4">
        <f t="shared" si="15"/>
        <v>0</v>
      </c>
      <c r="AE59" s="13">
        <f t="shared" si="16"/>
        <v>0</v>
      </c>
    </row>
    <row r="60">
      <c r="A60" s="2">
        <v>38.0</v>
      </c>
      <c r="B60" s="4">
        <f t="shared" si="1"/>
        <v>3.8</v>
      </c>
      <c r="C60" s="4">
        <f t="shared" si="2"/>
        <v>-0.6096</v>
      </c>
      <c r="F60" s="4">
        <f t="shared" si="3"/>
        <v>0</v>
      </c>
      <c r="G60" s="13">
        <f t="shared" si="4"/>
        <v>0</v>
      </c>
      <c r="I60" s="2">
        <v>38.0</v>
      </c>
      <c r="J60" s="4">
        <f t="shared" si="5"/>
        <v>3.8</v>
      </c>
      <c r="K60" s="4">
        <f t="shared" si="6"/>
        <v>-0.6096</v>
      </c>
      <c r="N60" s="4">
        <f t="shared" si="7"/>
        <v>0</v>
      </c>
      <c r="O60" s="13">
        <f t="shared" si="8"/>
        <v>0</v>
      </c>
      <c r="Q60" s="2">
        <v>38.0</v>
      </c>
      <c r="R60" s="4">
        <f t="shared" si="9"/>
        <v>3.8</v>
      </c>
      <c r="S60" s="4">
        <f t="shared" si="10"/>
        <v>-0.6096</v>
      </c>
      <c r="V60" s="4">
        <f t="shared" si="11"/>
        <v>0</v>
      </c>
      <c r="W60" s="13">
        <f t="shared" si="12"/>
        <v>0</v>
      </c>
      <c r="Y60" s="2">
        <v>38.0</v>
      </c>
      <c r="Z60" s="4">
        <f t="shared" si="13"/>
        <v>3.8</v>
      </c>
      <c r="AA60" s="4">
        <f t="shared" si="14"/>
        <v>-0.6096</v>
      </c>
      <c r="AD60" s="4">
        <f t="shared" si="15"/>
        <v>0</v>
      </c>
      <c r="AE60" s="13">
        <f t="shared" si="16"/>
        <v>0</v>
      </c>
    </row>
    <row r="61">
      <c r="A61" s="2">
        <v>39.0</v>
      </c>
      <c r="B61" s="4">
        <f t="shared" si="1"/>
        <v>3.9</v>
      </c>
      <c r="C61" s="4">
        <f t="shared" si="2"/>
        <v>-0.6604</v>
      </c>
      <c r="F61" s="4">
        <f t="shared" si="3"/>
        <v>0</v>
      </c>
      <c r="G61" s="13">
        <f t="shared" si="4"/>
        <v>0</v>
      </c>
      <c r="I61" s="2">
        <v>39.0</v>
      </c>
      <c r="J61" s="4">
        <f t="shared" si="5"/>
        <v>3.9</v>
      </c>
      <c r="K61" s="4">
        <f t="shared" si="6"/>
        <v>-0.6604</v>
      </c>
      <c r="N61" s="4">
        <f t="shared" si="7"/>
        <v>0</v>
      </c>
      <c r="O61" s="13">
        <f t="shared" si="8"/>
        <v>0</v>
      </c>
      <c r="Q61" s="2">
        <v>39.0</v>
      </c>
      <c r="R61" s="4">
        <f t="shared" si="9"/>
        <v>3.9</v>
      </c>
      <c r="S61" s="4">
        <f t="shared" si="10"/>
        <v>-0.6604</v>
      </c>
      <c r="V61" s="4">
        <f t="shared" si="11"/>
        <v>0</v>
      </c>
      <c r="W61" s="13">
        <f t="shared" si="12"/>
        <v>0</v>
      </c>
      <c r="Y61" s="2">
        <v>39.0</v>
      </c>
      <c r="Z61" s="4">
        <f t="shared" si="13"/>
        <v>3.9</v>
      </c>
      <c r="AA61" s="4">
        <f t="shared" si="14"/>
        <v>-0.6604</v>
      </c>
      <c r="AD61" s="4">
        <f t="shared" si="15"/>
        <v>0</v>
      </c>
      <c r="AE61" s="13">
        <f t="shared" si="16"/>
        <v>0</v>
      </c>
    </row>
    <row r="62">
      <c r="A62" s="2">
        <v>40.0</v>
      </c>
      <c r="B62" s="4">
        <f t="shared" si="1"/>
        <v>4</v>
      </c>
      <c r="C62" s="4">
        <f t="shared" si="2"/>
        <v>-0.7112</v>
      </c>
      <c r="F62" s="4">
        <f t="shared" si="3"/>
        <v>0</v>
      </c>
      <c r="G62" s="13">
        <f t="shared" si="4"/>
        <v>0</v>
      </c>
      <c r="I62" s="2">
        <v>40.0</v>
      </c>
      <c r="J62" s="4">
        <f t="shared" si="5"/>
        <v>4</v>
      </c>
      <c r="K62" s="4">
        <f t="shared" si="6"/>
        <v>-0.7112</v>
      </c>
      <c r="N62" s="4">
        <f t="shared" si="7"/>
        <v>0</v>
      </c>
      <c r="O62" s="13">
        <f t="shared" si="8"/>
        <v>0</v>
      </c>
      <c r="Q62" s="2">
        <v>40.0</v>
      </c>
      <c r="R62" s="4">
        <f t="shared" si="9"/>
        <v>4</v>
      </c>
      <c r="S62" s="4">
        <f t="shared" si="10"/>
        <v>-0.7112</v>
      </c>
      <c r="V62" s="4">
        <f t="shared" si="11"/>
        <v>0</v>
      </c>
      <c r="W62" s="13">
        <f t="shared" si="12"/>
        <v>0</v>
      </c>
      <c r="Y62" s="2">
        <v>40.0</v>
      </c>
      <c r="Z62" s="4">
        <f t="shared" si="13"/>
        <v>4</v>
      </c>
      <c r="AA62" s="4">
        <f t="shared" si="14"/>
        <v>-0.7112</v>
      </c>
      <c r="AD62" s="4">
        <f t="shared" si="15"/>
        <v>0</v>
      </c>
      <c r="AE62" s="13">
        <f t="shared" si="16"/>
        <v>0</v>
      </c>
    </row>
    <row r="63">
      <c r="A63" s="2">
        <v>41.0</v>
      </c>
      <c r="B63" s="4">
        <f t="shared" si="1"/>
        <v>4.1</v>
      </c>
      <c r="C63" s="4">
        <f t="shared" si="2"/>
        <v>-0.762</v>
      </c>
      <c r="F63" s="4">
        <f t="shared" si="3"/>
        <v>0</v>
      </c>
      <c r="G63" s="13">
        <f t="shared" si="4"/>
        <v>0</v>
      </c>
      <c r="I63" s="2">
        <v>41.0</v>
      </c>
      <c r="J63" s="4">
        <f t="shared" si="5"/>
        <v>4.1</v>
      </c>
      <c r="K63" s="4">
        <f t="shared" si="6"/>
        <v>-0.762</v>
      </c>
      <c r="N63" s="4">
        <f t="shared" si="7"/>
        <v>0</v>
      </c>
      <c r="O63" s="13">
        <f t="shared" si="8"/>
        <v>0</v>
      </c>
      <c r="Q63" s="2">
        <v>41.0</v>
      </c>
      <c r="R63" s="4">
        <f t="shared" si="9"/>
        <v>4.1</v>
      </c>
      <c r="S63" s="4">
        <f t="shared" si="10"/>
        <v>-0.762</v>
      </c>
      <c r="V63" s="4">
        <f t="shared" si="11"/>
        <v>0</v>
      </c>
      <c r="W63" s="13">
        <f t="shared" si="12"/>
        <v>0</v>
      </c>
      <c r="Y63" s="2">
        <v>41.0</v>
      </c>
      <c r="Z63" s="4">
        <f t="shared" si="13"/>
        <v>4.1</v>
      </c>
      <c r="AA63" s="4">
        <f t="shared" si="14"/>
        <v>-0.762</v>
      </c>
      <c r="AD63" s="4">
        <f t="shared" si="15"/>
        <v>0</v>
      </c>
      <c r="AE63" s="13">
        <f t="shared" si="16"/>
        <v>0</v>
      </c>
    </row>
    <row r="64">
      <c r="A64" s="2">
        <v>42.0</v>
      </c>
      <c r="B64" s="4">
        <f t="shared" si="1"/>
        <v>4.2</v>
      </c>
      <c r="C64" s="4">
        <f t="shared" si="2"/>
        <v>-0.8128</v>
      </c>
      <c r="F64" s="4">
        <f t="shared" si="3"/>
        <v>0</v>
      </c>
      <c r="G64" s="13">
        <f t="shared" si="4"/>
        <v>0</v>
      </c>
      <c r="I64" s="2">
        <v>42.0</v>
      </c>
      <c r="J64" s="4">
        <f t="shared" si="5"/>
        <v>4.2</v>
      </c>
      <c r="K64" s="4">
        <f t="shared" si="6"/>
        <v>-0.8128</v>
      </c>
      <c r="N64" s="4">
        <f t="shared" si="7"/>
        <v>0</v>
      </c>
      <c r="O64" s="13">
        <f t="shared" si="8"/>
        <v>0</v>
      </c>
      <c r="Q64" s="2">
        <v>42.0</v>
      </c>
      <c r="R64" s="4">
        <f t="shared" si="9"/>
        <v>4.2</v>
      </c>
      <c r="S64" s="4">
        <f t="shared" si="10"/>
        <v>-0.8128</v>
      </c>
      <c r="V64" s="4">
        <f t="shared" si="11"/>
        <v>0</v>
      </c>
      <c r="W64" s="13">
        <f t="shared" si="12"/>
        <v>0</v>
      </c>
      <c r="Y64" s="2">
        <v>42.0</v>
      </c>
      <c r="Z64" s="4">
        <f t="shared" si="13"/>
        <v>4.2</v>
      </c>
      <c r="AA64" s="4">
        <f t="shared" si="14"/>
        <v>-0.8128</v>
      </c>
      <c r="AD64" s="4">
        <f t="shared" si="15"/>
        <v>0</v>
      </c>
      <c r="AE64" s="13">
        <f t="shared" si="16"/>
        <v>0</v>
      </c>
    </row>
    <row r="65">
      <c r="A65" s="2">
        <v>43.0</v>
      </c>
      <c r="B65" s="4">
        <f t="shared" si="1"/>
        <v>4.3</v>
      </c>
      <c r="C65" s="4">
        <f t="shared" si="2"/>
        <v>-0.8636</v>
      </c>
      <c r="F65" s="4">
        <f t="shared" si="3"/>
        <v>0</v>
      </c>
      <c r="G65" s="13">
        <f t="shared" si="4"/>
        <v>0</v>
      </c>
      <c r="I65" s="2">
        <v>43.0</v>
      </c>
      <c r="J65" s="4">
        <f t="shared" si="5"/>
        <v>4.3</v>
      </c>
      <c r="K65" s="4">
        <f t="shared" si="6"/>
        <v>-0.8636</v>
      </c>
      <c r="N65" s="4">
        <f t="shared" si="7"/>
        <v>0</v>
      </c>
      <c r="O65" s="13">
        <f t="shared" si="8"/>
        <v>0</v>
      </c>
      <c r="Q65" s="2">
        <v>43.0</v>
      </c>
      <c r="R65" s="4">
        <f t="shared" si="9"/>
        <v>4.3</v>
      </c>
      <c r="S65" s="4">
        <f t="shared" si="10"/>
        <v>-0.8636</v>
      </c>
      <c r="V65" s="4">
        <f t="shared" si="11"/>
        <v>0</v>
      </c>
      <c r="W65" s="13">
        <f t="shared" si="12"/>
        <v>0</v>
      </c>
      <c r="Y65" s="2">
        <v>43.0</v>
      </c>
      <c r="Z65" s="4">
        <f t="shared" si="13"/>
        <v>4.3</v>
      </c>
      <c r="AA65" s="4">
        <f t="shared" si="14"/>
        <v>-0.8636</v>
      </c>
      <c r="AD65" s="4">
        <f t="shared" si="15"/>
        <v>0</v>
      </c>
      <c r="AE65" s="13">
        <f t="shared" si="16"/>
        <v>0</v>
      </c>
    </row>
    <row r="66">
      <c r="A66" s="2">
        <v>44.0</v>
      </c>
      <c r="B66" s="4">
        <f t="shared" si="1"/>
        <v>4.4</v>
      </c>
      <c r="C66" s="4">
        <f t="shared" si="2"/>
        <v>-0.9144</v>
      </c>
      <c r="F66" s="4">
        <f t="shared" si="3"/>
        <v>0</v>
      </c>
      <c r="G66" s="13">
        <f t="shared" si="4"/>
        <v>0</v>
      </c>
      <c r="I66" s="2">
        <v>44.0</v>
      </c>
      <c r="J66" s="4">
        <f t="shared" si="5"/>
        <v>4.4</v>
      </c>
      <c r="K66" s="4">
        <f t="shared" si="6"/>
        <v>-0.9144</v>
      </c>
      <c r="N66" s="4">
        <f t="shared" si="7"/>
        <v>0</v>
      </c>
      <c r="O66" s="13">
        <f t="shared" si="8"/>
        <v>0</v>
      </c>
      <c r="Q66" s="2">
        <v>44.0</v>
      </c>
      <c r="R66" s="4">
        <f t="shared" si="9"/>
        <v>4.4</v>
      </c>
      <c r="S66" s="4">
        <f t="shared" si="10"/>
        <v>-0.9144</v>
      </c>
      <c r="V66" s="4">
        <f t="shared" si="11"/>
        <v>0</v>
      </c>
      <c r="W66" s="13">
        <f t="shared" si="12"/>
        <v>0</v>
      </c>
      <c r="Y66" s="2">
        <v>44.0</v>
      </c>
      <c r="Z66" s="4">
        <f t="shared" si="13"/>
        <v>4.4</v>
      </c>
      <c r="AA66" s="4">
        <f t="shared" si="14"/>
        <v>-0.9144</v>
      </c>
      <c r="AD66" s="4">
        <f t="shared" si="15"/>
        <v>0</v>
      </c>
      <c r="AE66" s="13">
        <f t="shared" si="16"/>
        <v>0</v>
      </c>
    </row>
    <row r="67">
      <c r="A67" s="2">
        <v>45.0</v>
      </c>
      <c r="B67" s="4">
        <f t="shared" si="1"/>
        <v>4.5</v>
      </c>
      <c r="C67" s="4">
        <f t="shared" si="2"/>
        <v>-0.9652</v>
      </c>
      <c r="F67" s="4">
        <f t="shared" si="3"/>
        <v>0</v>
      </c>
      <c r="G67" s="13">
        <f t="shared" si="4"/>
        <v>0</v>
      </c>
      <c r="I67" s="2">
        <v>45.0</v>
      </c>
      <c r="J67" s="4">
        <f t="shared" si="5"/>
        <v>4.5</v>
      </c>
      <c r="K67" s="4">
        <f t="shared" si="6"/>
        <v>-0.9652</v>
      </c>
      <c r="N67" s="4">
        <f t="shared" si="7"/>
        <v>0</v>
      </c>
      <c r="O67" s="13">
        <f t="shared" si="8"/>
        <v>0</v>
      </c>
      <c r="Q67" s="2">
        <v>45.0</v>
      </c>
      <c r="R67" s="4">
        <f t="shared" si="9"/>
        <v>4.5</v>
      </c>
      <c r="S67" s="4">
        <f t="shared" si="10"/>
        <v>-0.9652</v>
      </c>
      <c r="V67" s="4">
        <f t="shared" si="11"/>
        <v>0</v>
      </c>
      <c r="W67" s="13">
        <f t="shared" si="12"/>
        <v>0</v>
      </c>
      <c r="Y67" s="2">
        <v>45.0</v>
      </c>
      <c r="Z67" s="4">
        <f t="shared" si="13"/>
        <v>4.5</v>
      </c>
      <c r="AA67" s="4">
        <f t="shared" si="14"/>
        <v>-0.9652</v>
      </c>
      <c r="AD67" s="4">
        <f t="shared" si="15"/>
        <v>0</v>
      </c>
      <c r="AE67" s="13">
        <f t="shared" si="16"/>
        <v>0</v>
      </c>
    </row>
    <row r="68">
      <c r="A68" s="2">
        <v>46.0</v>
      </c>
      <c r="B68" s="4">
        <f t="shared" si="1"/>
        <v>4.6</v>
      </c>
      <c r="C68" s="4">
        <f t="shared" si="2"/>
        <v>-1.016</v>
      </c>
      <c r="F68" s="4">
        <f t="shared" si="3"/>
        <v>0</v>
      </c>
      <c r="G68" s="13">
        <f t="shared" si="4"/>
        <v>0</v>
      </c>
      <c r="I68" s="2">
        <v>46.0</v>
      </c>
      <c r="J68" s="4">
        <f t="shared" si="5"/>
        <v>4.6</v>
      </c>
      <c r="K68" s="4">
        <f t="shared" si="6"/>
        <v>-1.016</v>
      </c>
      <c r="N68" s="4">
        <f t="shared" si="7"/>
        <v>0</v>
      </c>
      <c r="O68" s="13">
        <f t="shared" si="8"/>
        <v>0</v>
      </c>
      <c r="Q68" s="2">
        <v>46.0</v>
      </c>
      <c r="R68" s="4">
        <f t="shared" si="9"/>
        <v>4.6</v>
      </c>
      <c r="S68" s="4">
        <f t="shared" si="10"/>
        <v>-1.016</v>
      </c>
      <c r="V68" s="4">
        <f t="shared" si="11"/>
        <v>0</v>
      </c>
      <c r="W68" s="13">
        <f t="shared" si="12"/>
        <v>0</v>
      </c>
      <c r="Y68" s="2">
        <v>46.0</v>
      </c>
      <c r="Z68" s="4">
        <f t="shared" si="13"/>
        <v>4.6</v>
      </c>
      <c r="AA68" s="4">
        <f t="shared" si="14"/>
        <v>-1.016</v>
      </c>
      <c r="AD68" s="4">
        <f t="shared" si="15"/>
        <v>0</v>
      </c>
      <c r="AE68" s="13">
        <f t="shared" si="16"/>
        <v>0</v>
      </c>
    </row>
    <row r="69">
      <c r="A69" s="2">
        <v>47.0</v>
      </c>
      <c r="B69" s="4">
        <f t="shared" si="1"/>
        <v>4.7</v>
      </c>
      <c r="C69" s="4">
        <f t="shared" si="2"/>
        <v>-1.0668</v>
      </c>
      <c r="F69" s="4">
        <f t="shared" si="3"/>
        <v>0</v>
      </c>
      <c r="G69" s="13">
        <f t="shared" si="4"/>
        <v>0</v>
      </c>
      <c r="I69" s="2">
        <v>47.0</v>
      </c>
      <c r="J69" s="4">
        <f t="shared" si="5"/>
        <v>4.7</v>
      </c>
      <c r="K69" s="4">
        <f t="shared" si="6"/>
        <v>-1.0668</v>
      </c>
      <c r="N69" s="4">
        <f t="shared" si="7"/>
        <v>0</v>
      </c>
      <c r="O69" s="13">
        <f t="shared" si="8"/>
        <v>0</v>
      </c>
      <c r="Q69" s="2">
        <v>47.0</v>
      </c>
      <c r="R69" s="4">
        <f t="shared" si="9"/>
        <v>4.7</v>
      </c>
      <c r="S69" s="4">
        <f t="shared" si="10"/>
        <v>-1.0668</v>
      </c>
      <c r="V69" s="4">
        <f t="shared" si="11"/>
        <v>0</v>
      </c>
      <c r="W69" s="13">
        <f t="shared" si="12"/>
        <v>0</v>
      </c>
      <c r="Y69" s="2">
        <v>47.0</v>
      </c>
      <c r="Z69" s="4">
        <f t="shared" si="13"/>
        <v>4.7</v>
      </c>
      <c r="AA69" s="4">
        <f t="shared" si="14"/>
        <v>-1.0668</v>
      </c>
      <c r="AD69" s="4">
        <f t="shared" si="15"/>
        <v>0</v>
      </c>
      <c r="AE69" s="13">
        <f t="shared" si="16"/>
        <v>0</v>
      </c>
    </row>
    <row r="70">
      <c r="A70" s="2">
        <v>48.0</v>
      </c>
      <c r="B70" s="4">
        <f t="shared" si="1"/>
        <v>4.8</v>
      </c>
      <c r="C70" s="4">
        <f t="shared" si="2"/>
        <v>-1.1176</v>
      </c>
      <c r="F70" s="4">
        <f t="shared" si="3"/>
        <v>0</v>
      </c>
      <c r="G70" s="13">
        <f t="shared" si="4"/>
        <v>0</v>
      </c>
      <c r="I70" s="2">
        <v>48.0</v>
      </c>
      <c r="J70" s="4">
        <f t="shared" si="5"/>
        <v>4.8</v>
      </c>
      <c r="K70" s="4">
        <f t="shared" si="6"/>
        <v>-1.1176</v>
      </c>
      <c r="N70" s="4">
        <f t="shared" si="7"/>
        <v>0</v>
      </c>
      <c r="O70" s="13">
        <f t="shared" si="8"/>
        <v>0</v>
      </c>
      <c r="Q70" s="2">
        <v>48.0</v>
      </c>
      <c r="R70" s="4">
        <f t="shared" si="9"/>
        <v>4.8</v>
      </c>
      <c r="S70" s="4">
        <f t="shared" si="10"/>
        <v>-1.1176</v>
      </c>
      <c r="V70" s="4">
        <f t="shared" si="11"/>
        <v>0</v>
      </c>
      <c r="W70" s="13">
        <f t="shared" si="12"/>
        <v>0</v>
      </c>
      <c r="Y70" s="2">
        <v>48.0</v>
      </c>
      <c r="Z70" s="4">
        <f t="shared" si="13"/>
        <v>4.8</v>
      </c>
      <c r="AA70" s="4">
        <f t="shared" si="14"/>
        <v>-1.1176</v>
      </c>
      <c r="AD70" s="4">
        <f t="shared" si="15"/>
        <v>0</v>
      </c>
      <c r="AE70" s="13">
        <f t="shared" si="16"/>
        <v>0</v>
      </c>
    </row>
    <row r="71">
      <c r="A71" s="2">
        <v>49.0</v>
      </c>
      <c r="B71" s="4">
        <f t="shared" si="1"/>
        <v>4.9</v>
      </c>
      <c r="C71" s="4">
        <f t="shared" si="2"/>
        <v>-1.1684</v>
      </c>
      <c r="F71" s="4">
        <f t="shared" si="3"/>
        <v>0</v>
      </c>
      <c r="G71" s="13">
        <f t="shared" si="4"/>
        <v>0</v>
      </c>
      <c r="I71" s="2">
        <v>49.0</v>
      </c>
      <c r="J71" s="4">
        <f t="shared" si="5"/>
        <v>4.9</v>
      </c>
      <c r="K71" s="4">
        <f t="shared" si="6"/>
        <v>-1.1684</v>
      </c>
      <c r="N71" s="4">
        <f t="shared" si="7"/>
        <v>0</v>
      </c>
      <c r="O71" s="13">
        <f t="shared" si="8"/>
        <v>0</v>
      </c>
      <c r="Q71" s="2">
        <v>49.0</v>
      </c>
      <c r="R71" s="4">
        <f t="shared" si="9"/>
        <v>4.9</v>
      </c>
      <c r="S71" s="4">
        <f t="shared" si="10"/>
        <v>-1.1684</v>
      </c>
      <c r="V71" s="4">
        <f t="shared" si="11"/>
        <v>0</v>
      </c>
      <c r="W71" s="13">
        <f t="shared" si="12"/>
        <v>0</v>
      </c>
      <c r="Y71" s="2">
        <v>49.0</v>
      </c>
      <c r="Z71" s="4">
        <f t="shared" si="13"/>
        <v>4.9</v>
      </c>
      <c r="AA71" s="4">
        <f t="shared" si="14"/>
        <v>-1.1684</v>
      </c>
      <c r="AD71" s="4">
        <f t="shared" si="15"/>
        <v>0</v>
      </c>
      <c r="AE71" s="13">
        <f t="shared" si="16"/>
        <v>0</v>
      </c>
    </row>
    <row r="72">
      <c r="A72" s="2">
        <v>50.0</v>
      </c>
      <c r="B72" s="4">
        <f t="shared" si="1"/>
        <v>5</v>
      </c>
      <c r="C72" s="4">
        <f t="shared" si="2"/>
        <v>-1.2192</v>
      </c>
      <c r="F72" s="4">
        <f t="shared" si="3"/>
        <v>0</v>
      </c>
      <c r="G72" s="13">
        <f t="shared" si="4"/>
        <v>0</v>
      </c>
      <c r="I72" s="2">
        <v>50.0</v>
      </c>
      <c r="J72" s="4">
        <f t="shared" si="5"/>
        <v>5</v>
      </c>
      <c r="K72" s="4">
        <f t="shared" si="6"/>
        <v>-1.2192</v>
      </c>
      <c r="N72" s="4">
        <f t="shared" si="7"/>
        <v>0</v>
      </c>
      <c r="O72" s="13">
        <f t="shared" si="8"/>
        <v>0</v>
      </c>
      <c r="Q72" s="2">
        <v>50.0</v>
      </c>
      <c r="R72" s="4">
        <f t="shared" si="9"/>
        <v>5</v>
      </c>
      <c r="S72" s="4">
        <f t="shared" si="10"/>
        <v>-1.2192</v>
      </c>
      <c r="V72" s="4">
        <f t="shared" si="11"/>
        <v>0</v>
      </c>
      <c r="W72" s="13">
        <f t="shared" si="12"/>
        <v>0</v>
      </c>
      <c r="Y72" s="2">
        <v>50.0</v>
      </c>
      <c r="Z72" s="4">
        <f t="shared" si="13"/>
        <v>5</v>
      </c>
      <c r="AA72" s="4">
        <f t="shared" si="14"/>
        <v>-1.2192</v>
      </c>
      <c r="AD72" s="4">
        <f t="shared" si="15"/>
        <v>0</v>
      </c>
      <c r="AE72" s="13">
        <f t="shared" si="16"/>
        <v>0</v>
      </c>
    </row>
    <row r="73">
      <c r="A73" s="2">
        <v>51.0</v>
      </c>
      <c r="B73" s="4">
        <f t="shared" si="1"/>
        <v>5.1</v>
      </c>
      <c r="C73" s="4">
        <f t="shared" si="2"/>
        <v>-1.27</v>
      </c>
      <c r="F73" s="4">
        <f t="shared" si="3"/>
        <v>0</v>
      </c>
      <c r="G73" s="13">
        <f t="shared" si="4"/>
        <v>0</v>
      </c>
      <c r="I73" s="2">
        <v>51.0</v>
      </c>
      <c r="J73" s="4">
        <f t="shared" si="5"/>
        <v>5.1</v>
      </c>
      <c r="K73" s="4">
        <f t="shared" si="6"/>
        <v>-1.27</v>
      </c>
      <c r="N73" s="4">
        <f t="shared" si="7"/>
        <v>0</v>
      </c>
      <c r="O73" s="13">
        <f t="shared" si="8"/>
        <v>0</v>
      </c>
      <c r="Q73" s="2">
        <v>51.0</v>
      </c>
      <c r="R73" s="4">
        <f t="shared" si="9"/>
        <v>5.1</v>
      </c>
      <c r="S73" s="4">
        <f t="shared" si="10"/>
        <v>-1.27</v>
      </c>
      <c r="V73" s="4">
        <f t="shared" si="11"/>
        <v>0</v>
      </c>
      <c r="W73" s="13">
        <f t="shared" si="12"/>
        <v>0</v>
      </c>
      <c r="Y73" s="2">
        <v>51.0</v>
      </c>
      <c r="Z73" s="4">
        <f t="shared" si="13"/>
        <v>5.1</v>
      </c>
      <c r="AA73" s="4">
        <f t="shared" si="14"/>
        <v>-1.27</v>
      </c>
      <c r="AD73" s="4">
        <f t="shared" si="15"/>
        <v>0</v>
      </c>
      <c r="AE73" s="13">
        <f t="shared" si="16"/>
        <v>0</v>
      </c>
    </row>
    <row r="74">
      <c r="A74" s="2">
        <v>52.0</v>
      </c>
      <c r="B74" s="4">
        <f t="shared" si="1"/>
        <v>5.2</v>
      </c>
      <c r="C74" s="4">
        <f t="shared" si="2"/>
        <v>-1.3208</v>
      </c>
      <c r="F74" s="4">
        <f t="shared" si="3"/>
        <v>0</v>
      </c>
      <c r="G74" s="13">
        <f t="shared" si="4"/>
        <v>0</v>
      </c>
      <c r="I74" s="2">
        <v>52.0</v>
      </c>
      <c r="J74" s="4">
        <f t="shared" si="5"/>
        <v>5.2</v>
      </c>
      <c r="K74" s="4">
        <f t="shared" si="6"/>
        <v>-1.3208</v>
      </c>
      <c r="N74" s="4">
        <f t="shared" si="7"/>
        <v>0</v>
      </c>
      <c r="O74" s="13">
        <f t="shared" si="8"/>
        <v>0</v>
      </c>
      <c r="Q74" s="2">
        <v>52.0</v>
      </c>
      <c r="R74" s="4">
        <f t="shared" si="9"/>
        <v>5.2</v>
      </c>
      <c r="S74" s="4">
        <f t="shared" si="10"/>
        <v>-1.3208</v>
      </c>
      <c r="V74" s="4">
        <f t="shared" si="11"/>
        <v>0</v>
      </c>
      <c r="W74" s="13">
        <f t="shared" si="12"/>
        <v>0</v>
      </c>
      <c r="Y74" s="2">
        <v>52.0</v>
      </c>
      <c r="Z74" s="4">
        <f t="shared" si="13"/>
        <v>5.2</v>
      </c>
      <c r="AA74" s="4">
        <f t="shared" si="14"/>
        <v>-1.3208</v>
      </c>
      <c r="AD74" s="4">
        <f t="shared" si="15"/>
        <v>0</v>
      </c>
      <c r="AE74" s="13">
        <f t="shared" si="16"/>
        <v>0</v>
      </c>
    </row>
    <row r="75">
      <c r="A75" s="2">
        <v>53.0</v>
      </c>
      <c r="B75" s="4">
        <f t="shared" si="1"/>
        <v>5.3</v>
      </c>
      <c r="C75" s="4">
        <f t="shared" si="2"/>
        <v>-1.3716</v>
      </c>
      <c r="F75" s="4">
        <f t="shared" si="3"/>
        <v>0</v>
      </c>
      <c r="G75" s="13">
        <f t="shared" si="4"/>
        <v>0</v>
      </c>
      <c r="I75" s="2">
        <v>53.0</v>
      </c>
      <c r="J75" s="4">
        <f t="shared" si="5"/>
        <v>5.3</v>
      </c>
      <c r="K75" s="4">
        <f t="shared" si="6"/>
        <v>-1.3716</v>
      </c>
      <c r="N75" s="4">
        <f t="shared" si="7"/>
        <v>0</v>
      </c>
      <c r="O75" s="13">
        <f t="shared" si="8"/>
        <v>0</v>
      </c>
      <c r="Q75" s="2">
        <v>53.0</v>
      </c>
      <c r="R75" s="4">
        <f t="shared" si="9"/>
        <v>5.3</v>
      </c>
      <c r="S75" s="4">
        <f t="shared" si="10"/>
        <v>-1.3716</v>
      </c>
      <c r="V75" s="4">
        <f t="shared" si="11"/>
        <v>0</v>
      </c>
      <c r="W75" s="13">
        <f t="shared" si="12"/>
        <v>0</v>
      </c>
      <c r="Y75" s="2">
        <v>53.0</v>
      </c>
      <c r="Z75" s="4">
        <f t="shared" si="13"/>
        <v>5.3</v>
      </c>
      <c r="AA75" s="4">
        <f t="shared" si="14"/>
        <v>-1.3716</v>
      </c>
      <c r="AD75" s="4">
        <f t="shared" si="15"/>
        <v>0</v>
      </c>
      <c r="AE75" s="13">
        <f t="shared" si="16"/>
        <v>0</v>
      </c>
    </row>
    <row r="76">
      <c r="A76" s="2">
        <v>54.0</v>
      </c>
      <c r="B76" s="4">
        <f t="shared" si="1"/>
        <v>5.4</v>
      </c>
      <c r="C76" s="4">
        <f t="shared" si="2"/>
        <v>-1.4224</v>
      </c>
      <c r="F76" s="4">
        <f t="shared" si="3"/>
        <v>0</v>
      </c>
      <c r="G76" s="13">
        <f t="shared" si="4"/>
        <v>0</v>
      </c>
      <c r="I76" s="2">
        <v>54.0</v>
      </c>
      <c r="J76" s="4">
        <f t="shared" si="5"/>
        <v>5.4</v>
      </c>
      <c r="K76" s="4">
        <f t="shared" si="6"/>
        <v>-1.4224</v>
      </c>
      <c r="N76" s="4">
        <f t="shared" si="7"/>
        <v>0</v>
      </c>
      <c r="O76" s="13">
        <f t="shared" si="8"/>
        <v>0</v>
      </c>
      <c r="Q76" s="2">
        <v>54.0</v>
      </c>
      <c r="R76" s="4">
        <f t="shared" si="9"/>
        <v>5.4</v>
      </c>
      <c r="S76" s="4">
        <f t="shared" si="10"/>
        <v>-1.4224</v>
      </c>
      <c r="V76" s="4">
        <f t="shared" si="11"/>
        <v>0</v>
      </c>
      <c r="W76" s="13">
        <f t="shared" si="12"/>
        <v>0</v>
      </c>
      <c r="Y76" s="2">
        <v>54.0</v>
      </c>
      <c r="Z76" s="4">
        <f t="shared" si="13"/>
        <v>5.4</v>
      </c>
      <c r="AA76" s="4">
        <f t="shared" si="14"/>
        <v>-1.4224</v>
      </c>
      <c r="AD76" s="4">
        <f t="shared" si="15"/>
        <v>0</v>
      </c>
      <c r="AE76" s="13">
        <f t="shared" si="16"/>
        <v>0</v>
      </c>
    </row>
    <row r="77">
      <c r="A77" s="2">
        <v>55.0</v>
      </c>
      <c r="B77" s="4">
        <f t="shared" si="1"/>
        <v>5.5</v>
      </c>
      <c r="C77" s="4">
        <f t="shared" si="2"/>
        <v>-1.4732</v>
      </c>
      <c r="F77" s="4">
        <f t="shared" si="3"/>
        <v>0</v>
      </c>
      <c r="G77" s="13">
        <f t="shared" si="4"/>
        <v>0</v>
      </c>
      <c r="I77" s="2">
        <v>55.0</v>
      </c>
      <c r="J77" s="4">
        <f t="shared" si="5"/>
        <v>5.5</v>
      </c>
      <c r="K77" s="4">
        <f t="shared" si="6"/>
        <v>-1.4732</v>
      </c>
      <c r="N77" s="4">
        <f t="shared" si="7"/>
        <v>0</v>
      </c>
      <c r="O77" s="13">
        <f t="shared" si="8"/>
        <v>0</v>
      </c>
      <c r="Q77" s="2">
        <v>55.0</v>
      </c>
      <c r="R77" s="4">
        <f t="shared" si="9"/>
        <v>5.5</v>
      </c>
      <c r="S77" s="4">
        <f t="shared" si="10"/>
        <v>-1.4732</v>
      </c>
      <c r="V77" s="4">
        <f t="shared" si="11"/>
        <v>0</v>
      </c>
      <c r="W77" s="13">
        <f t="shared" si="12"/>
        <v>0</v>
      </c>
      <c r="Y77" s="2">
        <v>55.0</v>
      </c>
      <c r="Z77" s="4">
        <f t="shared" si="13"/>
        <v>5.5</v>
      </c>
      <c r="AA77" s="4">
        <f t="shared" si="14"/>
        <v>-1.4732</v>
      </c>
      <c r="AD77" s="4">
        <f t="shared" si="15"/>
        <v>0</v>
      </c>
      <c r="AE77" s="13">
        <f t="shared" si="16"/>
        <v>0</v>
      </c>
    </row>
    <row r="78">
      <c r="A78" s="2">
        <v>56.0</v>
      </c>
      <c r="B78" s="4">
        <f t="shared" si="1"/>
        <v>5.6</v>
      </c>
      <c r="C78" s="4">
        <f t="shared" si="2"/>
        <v>-1.524</v>
      </c>
      <c r="F78" s="4">
        <f t="shared" si="3"/>
        <v>0</v>
      </c>
      <c r="G78" s="13">
        <f t="shared" si="4"/>
        <v>0</v>
      </c>
      <c r="I78" s="2">
        <v>56.0</v>
      </c>
      <c r="J78" s="4">
        <f t="shared" si="5"/>
        <v>5.6</v>
      </c>
      <c r="K78" s="4">
        <f t="shared" si="6"/>
        <v>-1.524</v>
      </c>
      <c r="N78" s="4">
        <f t="shared" si="7"/>
        <v>0</v>
      </c>
      <c r="O78" s="13">
        <f t="shared" si="8"/>
        <v>0</v>
      </c>
      <c r="Q78" s="2">
        <v>56.0</v>
      </c>
      <c r="R78" s="4">
        <f t="shared" si="9"/>
        <v>5.6</v>
      </c>
      <c r="S78" s="4">
        <f t="shared" si="10"/>
        <v>-1.524</v>
      </c>
      <c r="V78" s="4">
        <f t="shared" si="11"/>
        <v>0</v>
      </c>
      <c r="W78" s="13">
        <f t="shared" si="12"/>
        <v>0</v>
      </c>
      <c r="Y78" s="2">
        <v>56.0</v>
      </c>
      <c r="Z78" s="4">
        <f t="shared" si="13"/>
        <v>5.6</v>
      </c>
      <c r="AA78" s="4">
        <f t="shared" si="14"/>
        <v>-1.524</v>
      </c>
      <c r="AD78" s="4">
        <f t="shared" si="15"/>
        <v>0</v>
      </c>
      <c r="AE78" s="13">
        <f t="shared" si="16"/>
        <v>0</v>
      </c>
    </row>
    <row r="79">
      <c r="A79" s="2">
        <v>57.0</v>
      </c>
      <c r="B79" s="4">
        <f t="shared" si="1"/>
        <v>5.7</v>
      </c>
      <c r="C79" s="4">
        <f t="shared" si="2"/>
        <v>-1.5748</v>
      </c>
      <c r="F79" s="4">
        <f t="shared" si="3"/>
        <v>0</v>
      </c>
      <c r="G79" s="13">
        <f t="shared" si="4"/>
        <v>0</v>
      </c>
      <c r="I79" s="2">
        <v>57.0</v>
      </c>
      <c r="J79" s="4">
        <f t="shared" si="5"/>
        <v>5.7</v>
      </c>
      <c r="K79" s="4">
        <f t="shared" si="6"/>
        <v>-1.5748</v>
      </c>
      <c r="N79" s="4">
        <f t="shared" si="7"/>
        <v>0</v>
      </c>
      <c r="O79" s="13">
        <f t="shared" si="8"/>
        <v>0</v>
      </c>
      <c r="Q79" s="2">
        <v>57.0</v>
      </c>
      <c r="R79" s="4">
        <f t="shared" si="9"/>
        <v>5.7</v>
      </c>
      <c r="S79" s="4">
        <f t="shared" si="10"/>
        <v>-1.5748</v>
      </c>
      <c r="V79" s="4">
        <f t="shared" si="11"/>
        <v>0</v>
      </c>
      <c r="W79" s="13">
        <f t="shared" si="12"/>
        <v>0</v>
      </c>
      <c r="Y79" s="2">
        <v>57.0</v>
      </c>
      <c r="Z79" s="4">
        <f t="shared" si="13"/>
        <v>5.7</v>
      </c>
      <c r="AA79" s="4">
        <f t="shared" si="14"/>
        <v>-1.5748</v>
      </c>
      <c r="AD79" s="4">
        <f t="shared" si="15"/>
        <v>0</v>
      </c>
      <c r="AE79" s="13">
        <f t="shared" si="16"/>
        <v>0</v>
      </c>
    </row>
    <row r="80">
      <c r="A80" s="2">
        <v>58.0</v>
      </c>
      <c r="B80" s="4">
        <f t="shared" si="1"/>
        <v>5.8</v>
      </c>
      <c r="C80" s="4">
        <f t="shared" si="2"/>
        <v>-1.6256</v>
      </c>
      <c r="F80" s="4">
        <f t="shared" si="3"/>
        <v>0</v>
      </c>
      <c r="G80" s="13">
        <f t="shared" si="4"/>
        <v>0</v>
      </c>
      <c r="I80" s="2">
        <v>58.0</v>
      </c>
      <c r="J80" s="4">
        <f t="shared" si="5"/>
        <v>5.8</v>
      </c>
      <c r="K80" s="4">
        <f t="shared" si="6"/>
        <v>-1.6256</v>
      </c>
      <c r="N80" s="4">
        <f t="shared" si="7"/>
        <v>0</v>
      </c>
      <c r="O80" s="13">
        <f t="shared" si="8"/>
        <v>0</v>
      </c>
      <c r="Q80" s="2">
        <v>58.0</v>
      </c>
      <c r="R80" s="4">
        <f t="shared" si="9"/>
        <v>5.8</v>
      </c>
      <c r="S80" s="4">
        <f t="shared" si="10"/>
        <v>-1.6256</v>
      </c>
      <c r="V80" s="4">
        <f t="shared" si="11"/>
        <v>0</v>
      </c>
      <c r="W80" s="13">
        <f t="shared" si="12"/>
        <v>0</v>
      </c>
      <c r="Y80" s="2">
        <v>58.0</v>
      </c>
      <c r="Z80" s="4">
        <f t="shared" si="13"/>
        <v>5.8</v>
      </c>
      <c r="AA80" s="4">
        <f t="shared" si="14"/>
        <v>-1.6256</v>
      </c>
      <c r="AD80" s="4">
        <f t="shared" si="15"/>
        <v>0</v>
      </c>
      <c r="AE80" s="13">
        <f t="shared" si="16"/>
        <v>0</v>
      </c>
    </row>
    <row r="81">
      <c r="A81" s="2">
        <v>59.0</v>
      </c>
      <c r="B81" s="4">
        <f t="shared" si="1"/>
        <v>5.9</v>
      </c>
      <c r="C81" s="4">
        <f t="shared" si="2"/>
        <v>-1.6764</v>
      </c>
      <c r="F81" s="4">
        <f t="shared" si="3"/>
        <v>0</v>
      </c>
      <c r="G81" s="13">
        <f t="shared" si="4"/>
        <v>0</v>
      </c>
      <c r="I81" s="2">
        <v>59.0</v>
      </c>
      <c r="J81" s="4">
        <f t="shared" si="5"/>
        <v>5.9</v>
      </c>
      <c r="K81" s="4">
        <f t="shared" si="6"/>
        <v>-1.6764</v>
      </c>
      <c r="N81" s="4">
        <f t="shared" si="7"/>
        <v>0</v>
      </c>
      <c r="O81" s="13">
        <f t="shared" si="8"/>
        <v>0</v>
      </c>
      <c r="Q81" s="2">
        <v>59.0</v>
      </c>
      <c r="R81" s="4">
        <f t="shared" si="9"/>
        <v>5.9</v>
      </c>
      <c r="S81" s="4">
        <f t="shared" si="10"/>
        <v>-1.6764</v>
      </c>
      <c r="V81" s="4">
        <f t="shared" si="11"/>
        <v>0</v>
      </c>
      <c r="W81" s="13">
        <f t="shared" si="12"/>
        <v>0</v>
      </c>
      <c r="Y81" s="2">
        <v>59.0</v>
      </c>
      <c r="Z81" s="4">
        <f t="shared" si="13"/>
        <v>5.9</v>
      </c>
      <c r="AA81" s="4">
        <f t="shared" si="14"/>
        <v>-1.6764</v>
      </c>
      <c r="AD81" s="4">
        <f t="shared" si="15"/>
        <v>0</v>
      </c>
      <c r="AE81" s="13">
        <f t="shared" si="16"/>
        <v>0</v>
      </c>
    </row>
    <row r="82">
      <c r="A82" s="2">
        <v>60.0</v>
      </c>
      <c r="B82" s="4">
        <f t="shared" si="1"/>
        <v>6</v>
      </c>
      <c r="C82" s="4">
        <f t="shared" si="2"/>
        <v>-1.7272</v>
      </c>
      <c r="F82" s="4">
        <f t="shared" si="3"/>
        <v>0</v>
      </c>
      <c r="G82" s="13">
        <f t="shared" si="4"/>
        <v>0</v>
      </c>
      <c r="I82" s="2">
        <v>60.0</v>
      </c>
      <c r="J82" s="4">
        <f t="shared" si="5"/>
        <v>6</v>
      </c>
      <c r="K82" s="4">
        <f t="shared" si="6"/>
        <v>-1.7272</v>
      </c>
      <c r="N82" s="4">
        <f t="shared" si="7"/>
        <v>0</v>
      </c>
      <c r="O82" s="13">
        <f t="shared" si="8"/>
        <v>0</v>
      </c>
      <c r="Q82" s="2">
        <v>60.0</v>
      </c>
      <c r="R82" s="4">
        <f t="shared" si="9"/>
        <v>6</v>
      </c>
      <c r="S82" s="4">
        <f t="shared" si="10"/>
        <v>-1.7272</v>
      </c>
      <c r="V82" s="4">
        <f t="shared" si="11"/>
        <v>0</v>
      </c>
      <c r="W82" s="13">
        <f t="shared" si="12"/>
        <v>0</v>
      </c>
      <c r="Y82" s="2">
        <v>60.0</v>
      </c>
      <c r="Z82" s="4">
        <f t="shared" si="13"/>
        <v>6</v>
      </c>
      <c r="AA82" s="4">
        <f t="shared" si="14"/>
        <v>-1.7272</v>
      </c>
      <c r="AD82" s="4">
        <f t="shared" si="15"/>
        <v>0</v>
      </c>
      <c r="AE82" s="13">
        <f t="shared" si="16"/>
        <v>0</v>
      </c>
    </row>
  </sheetData>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13.88"/>
    <col customWidth="1" min="5" max="5" width="9.5"/>
    <col customWidth="1" min="6" max="6" width="10.5"/>
    <col customWidth="1" min="8" max="8" width="6.13"/>
    <col customWidth="1" min="9" max="9" width="6.63"/>
    <col customWidth="1" min="12" max="12" width="10.5"/>
    <col customWidth="1" min="13" max="13" width="6.13"/>
    <col customWidth="1" min="17" max="17" width="6.13"/>
    <col customWidth="1" min="18" max="18" width="6.63"/>
    <col customWidth="1" min="21" max="21" width="10.5"/>
    <col customWidth="1" min="22" max="22" width="6.13"/>
    <col customWidth="1" min="26" max="26" width="6.13"/>
    <col customWidth="1" min="27" max="27" width="6.63"/>
    <col customWidth="1" min="31" max="31" width="6.13"/>
  </cols>
  <sheetData>
    <row r="1">
      <c r="A1" s="1" t="s">
        <v>0</v>
      </c>
      <c r="D1" s="2"/>
    </row>
    <row r="2">
      <c r="A2" s="2" t="s">
        <v>1</v>
      </c>
      <c r="B2" s="2" t="s">
        <v>115</v>
      </c>
      <c r="D2" s="1" t="s">
        <v>3</v>
      </c>
    </row>
    <row r="3">
      <c r="A3" s="2" t="s">
        <v>4</v>
      </c>
      <c r="B3" s="3">
        <v>5.0</v>
      </c>
      <c r="D3" s="2" t="s">
        <v>5</v>
      </c>
    </row>
    <row r="4">
      <c r="A4" s="2" t="s">
        <v>6</v>
      </c>
      <c r="B4" s="2">
        <v>4.0</v>
      </c>
      <c r="D4" s="2" t="s">
        <v>7</v>
      </c>
    </row>
    <row r="5">
      <c r="A5" s="2" t="s">
        <v>8</v>
      </c>
      <c r="B5" s="4">
        <f>B4/2</f>
        <v>2</v>
      </c>
      <c r="D5" s="2" t="s">
        <v>9</v>
      </c>
    </row>
    <row r="6">
      <c r="A6" s="5" t="s">
        <v>10</v>
      </c>
      <c r="B6" s="6">
        <v>9.0</v>
      </c>
      <c r="D6" s="2" t="s">
        <v>11</v>
      </c>
    </row>
    <row r="7">
      <c r="A7" s="2" t="s">
        <v>12</v>
      </c>
      <c r="B7" s="2">
        <v>1.25</v>
      </c>
      <c r="D7" s="2" t="s">
        <v>13</v>
      </c>
    </row>
    <row r="8">
      <c r="A8" s="2" t="s">
        <v>14</v>
      </c>
      <c r="B8" s="2">
        <v>0.125</v>
      </c>
      <c r="D8" s="2" t="s">
        <v>15</v>
      </c>
    </row>
    <row r="9">
      <c r="A9" s="2" t="s">
        <v>18</v>
      </c>
      <c r="B9" s="6">
        <f>SQRT(2*(1000/1.2)*9.81*convert(H16,"in","m"))</f>
        <v>26.22640011</v>
      </c>
      <c r="D9" s="2" t="s">
        <v>152</v>
      </c>
    </row>
    <row r="10">
      <c r="A10" s="2" t="s">
        <v>19</v>
      </c>
      <c r="B10" s="7">
        <f>B9*(B3/100)/(0.000015)</f>
        <v>87421.33369</v>
      </c>
      <c r="D10" s="2" t="s">
        <v>153</v>
      </c>
    </row>
    <row r="11">
      <c r="A11" s="2" t="s">
        <v>20</v>
      </c>
      <c r="B11" s="2">
        <v>8.28</v>
      </c>
    </row>
    <row r="12">
      <c r="A12" s="1"/>
      <c r="B12" s="8"/>
      <c r="E12" s="2"/>
    </row>
    <row r="13">
      <c r="A13" s="1" t="s">
        <v>21</v>
      </c>
      <c r="B13" s="8"/>
    </row>
    <row r="14">
      <c r="A14" s="2"/>
    </row>
    <row r="15">
      <c r="A15" s="1" t="s">
        <v>154</v>
      </c>
      <c r="B15" s="8"/>
      <c r="G15" s="1" t="s">
        <v>22</v>
      </c>
      <c r="H15" s="8"/>
      <c r="P15" s="1" t="s">
        <v>25</v>
      </c>
      <c r="Q15" s="8"/>
      <c r="Y15" s="1" t="s">
        <v>25</v>
      </c>
      <c r="Z15" s="8"/>
    </row>
    <row r="16">
      <c r="A16" s="9" t="s">
        <v>155</v>
      </c>
      <c r="B16" s="2">
        <f>D22</f>
        <v>20</v>
      </c>
      <c r="E16" s="10"/>
      <c r="G16" s="9" t="s">
        <v>26</v>
      </c>
      <c r="H16" s="2">
        <f>L24</f>
        <v>1.65625</v>
      </c>
      <c r="K16" s="10"/>
      <c r="P16" s="9" t="s">
        <v>26</v>
      </c>
      <c r="Q16" s="2">
        <f>U22</f>
        <v>1.59375</v>
      </c>
      <c r="T16" s="10"/>
      <c r="Y16" s="9" t="s">
        <v>26</v>
      </c>
      <c r="Z16" s="2">
        <v>5.0</v>
      </c>
      <c r="AC16" s="10"/>
    </row>
    <row r="17">
      <c r="A17" s="9" t="s">
        <v>27</v>
      </c>
      <c r="B17" s="2">
        <v>9.5</v>
      </c>
      <c r="E17" s="11"/>
      <c r="G17" s="9" t="s">
        <v>27</v>
      </c>
      <c r="H17" s="2">
        <v>14.3</v>
      </c>
      <c r="K17" s="11"/>
      <c r="P17" s="9" t="s">
        <v>27</v>
      </c>
      <c r="Q17" s="2">
        <v>24.3</v>
      </c>
      <c r="T17" s="11"/>
      <c r="Y17" s="9" t="s">
        <v>27</v>
      </c>
      <c r="Z17" s="2">
        <v>24.3</v>
      </c>
      <c r="AC17" s="11"/>
    </row>
    <row r="18">
      <c r="A18" s="2" t="s">
        <v>28</v>
      </c>
      <c r="B18" s="12">
        <f>convert($B5,"in","cm")+B17-$B6-convert($B8,"in","cm")</f>
        <v>5.2625</v>
      </c>
      <c r="G18" s="2" t="s">
        <v>28</v>
      </c>
      <c r="H18" s="12">
        <f>convert($B5,"in","cm")+H17-$B6-convert($B8,"in","cm")</f>
        <v>10.0625</v>
      </c>
      <c r="P18" s="2" t="s">
        <v>28</v>
      </c>
      <c r="Q18" s="12">
        <f>convert($B5,"in","cm")+Q17-$B6-convert($B8,"in","cm")</f>
        <v>20.0625</v>
      </c>
      <c r="Y18" s="2" t="s">
        <v>28</v>
      </c>
      <c r="Z18" s="12">
        <f>convert($B5,"in","cm")+Z17-$B6-convert($B8,"in","cm")</f>
        <v>20.0625</v>
      </c>
    </row>
    <row r="19">
      <c r="A19" s="2" t="s">
        <v>29</v>
      </c>
      <c r="B19" s="4">
        <f>B18/$B3</f>
        <v>1.0525</v>
      </c>
      <c r="G19" s="2" t="s">
        <v>29</v>
      </c>
      <c r="H19" s="4">
        <f>H18/$B3</f>
        <v>2.0125</v>
      </c>
      <c r="P19" s="2" t="s">
        <v>29</v>
      </c>
      <c r="Q19" s="4">
        <f>Q18/$B3</f>
        <v>4.0125</v>
      </c>
      <c r="Y19" s="2" t="s">
        <v>29</v>
      </c>
      <c r="Z19" s="4">
        <f>Z18/$B3</f>
        <v>4.0125</v>
      </c>
    </row>
    <row r="20">
      <c r="A20" s="9" t="s">
        <v>30</v>
      </c>
      <c r="B20" s="2">
        <v>2.7</v>
      </c>
      <c r="C20" s="2"/>
      <c r="G20" s="9" t="s">
        <v>30</v>
      </c>
      <c r="H20" s="2">
        <v>2.7</v>
      </c>
      <c r="I20" s="2"/>
      <c r="P20" s="9" t="s">
        <v>30</v>
      </c>
      <c r="Q20" s="2">
        <v>2.7</v>
      </c>
      <c r="R20" s="2"/>
      <c r="Y20" s="9" t="s">
        <v>30</v>
      </c>
      <c r="AA20" s="2"/>
    </row>
    <row r="21">
      <c r="A21" s="1" t="s">
        <v>156</v>
      </c>
      <c r="B21" s="1" t="s">
        <v>32</v>
      </c>
      <c r="C21" s="1" t="s">
        <v>33</v>
      </c>
      <c r="D21" s="1" t="s">
        <v>157</v>
      </c>
      <c r="E21" s="1" t="s">
        <v>37</v>
      </c>
      <c r="G21" s="1" t="s">
        <v>31</v>
      </c>
      <c r="H21" s="1" t="s">
        <v>32</v>
      </c>
      <c r="I21" s="1" t="s">
        <v>33</v>
      </c>
      <c r="J21" s="1" t="s">
        <v>34</v>
      </c>
      <c r="K21" s="1" t="s">
        <v>35</v>
      </c>
      <c r="L21" s="1" t="s">
        <v>36</v>
      </c>
      <c r="M21" s="1" t="s">
        <v>37</v>
      </c>
      <c r="N21" s="1" t="s">
        <v>158</v>
      </c>
      <c r="P21" s="1" t="s">
        <v>31</v>
      </c>
      <c r="Q21" s="1" t="s">
        <v>32</v>
      </c>
      <c r="R21" s="1" t="s">
        <v>33</v>
      </c>
      <c r="S21" s="1" t="s">
        <v>34</v>
      </c>
      <c r="T21" s="1" t="s">
        <v>35</v>
      </c>
      <c r="U21" s="1" t="s">
        <v>36</v>
      </c>
      <c r="V21" s="1" t="s">
        <v>37</v>
      </c>
      <c r="W21" s="1" t="s">
        <v>158</v>
      </c>
      <c r="X21" s="1"/>
      <c r="Y21" s="1" t="s">
        <v>31</v>
      </c>
      <c r="Z21" s="1" t="s">
        <v>32</v>
      </c>
      <c r="AA21" s="1" t="s">
        <v>33</v>
      </c>
      <c r="AB21" s="1" t="s">
        <v>34</v>
      </c>
      <c r="AC21" s="1" t="s">
        <v>35</v>
      </c>
      <c r="AD21" s="1" t="s">
        <v>36</v>
      </c>
      <c r="AE21" s="1" t="s">
        <v>37</v>
      </c>
    </row>
    <row r="22">
      <c r="A22" s="2" t="s">
        <v>159</v>
      </c>
      <c r="B22" s="4" t="str">
        <f t="shared" ref="B22:B82" si="1">A22*0.1</f>
        <v>#VALUE!</v>
      </c>
      <c r="C22" s="4" t="str">
        <f t="shared" ref="C22:C82" si="2">convert(B$20-B22,"in","mm")/($B$3*10)</f>
        <v>#VALUE!</v>
      </c>
      <c r="D22" s="2">
        <v>20.0</v>
      </c>
      <c r="E22" s="13">
        <f t="shared" ref="E22:E23" si="3">D22/B$16</f>
        <v>1</v>
      </c>
      <c r="G22" s="31" t="s">
        <v>160</v>
      </c>
      <c r="H22" s="4" t="str">
        <f t="shared" ref="H22:H82" si="4">G22*0.1</f>
        <v>#VALUE!</v>
      </c>
      <c r="I22" s="4" t="str">
        <f t="shared" ref="I22:I82" si="5">convert(H$20-H22,"in","mm")/($B$3*10)</f>
        <v>#VALUE!</v>
      </c>
      <c r="J22" s="4">
        <f>149.25+1/32</f>
        <v>149.28125</v>
      </c>
      <c r="K22" s="4">
        <f>154.75-1/32</f>
        <v>154.71875</v>
      </c>
      <c r="L22" s="4">
        <f t="shared" ref="L22:L82" si="6">K22-J22</f>
        <v>5.4375</v>
      </c>
      <c r="M22" s="13">
        <f t="shared" ref="M22:M82" si="7">sqrt(L22/H$16)</f>
        <v>1.811910281</v>
      </c>
      <c r="N22" s="4">
        <f t="shared" ref="N22:N25" si="8">SQRT(2*(1000/1.2)*9.81*convert(L22,"in","m"))</f>
        <v>47.519884</v>
      </c>
      <c r="O22" s="2"/>
      <c r="P22" s="2">
        <v>0.0</v>
      </c>
      <c r="Q22" s="4">
        <f t="shared" ref="Q22:Q82" si="9">P22*0.1</f>
        <v>0</v>
      </c>
      <c r="R22" s="4">
        <f t="shared" ref="R22:R82" si="10">convert(Q$20-Q22,"in","mm")/($B$3*10)</f>
        <v>1.3716</v>
      </c>
      <c r="S22" s="4">
        <f>151+3/16</f>
        <v>151.1875</v>
      </c>
      <c r="T22" s="4">
        <f>152.75+1/32</f>
        <v>152.78125</v>
      </c>
      <c r="U22" s="4">
        <f t="shared" ref="U22:U82" si="11">T22-S22</f>
        <v>1.59375</v>
      </c>
      <c r="V22" s="13">
        <f t="shared" ref="V22:V82" si="12">sqrt(U22/Q$16)</f>
        <v>1</v>
      </c>
      <c r="W22" s="4">
        <f t="shared" ref="W22:W23" si="13">SQRT(2*(1000/1.2)*9.81*convert(U22,"in","m"))</f>
        <v>25.72680387</v>
      </c>
      <c r="Y22" s="2">
        <v>0.0</v>
      </c>
      <c r="Z22" s="4">
        <f t="shared" ref="Z22:Z82" si="14">Y22*0.1</f>
        <v>0</v>
      </c>
      <c r="AA22" s="4">
        <f t="shared" ref="AA22:AA82" si="15">convert(Z$20-Z22,"in","mm")/($B$3*10)</f>
        <v>0</v>
      </c>
      <c r="AD22" s="4">
        <f t="shared" ref="AD22:AD82" si="16">AC22-AB22</f>
        <v>0</v>
      </c>
      <c r="AE22" s="13">
        <f t="shared" ref="AE22:AE82" si="17">sqrt(AD22/Z$16)</f>
        <v>0</v>
      </c>
    </row>
    <row r="23">
      <c r="A23" s="2" t="s">
        <v>161</v>
      </c>
      <c r="B23" s="4" t="str">
        <f t="shared" si="1"/>
        <v>#VALUE!</v>
      </c>
      <c r="C23" s="4" t="str">
        <f t="shared" si="2"/>
        <v>#VALUE!</v>
      </c>
      <c r="D23" s="2">
        <v>15.0</v>
      </c>
      <c r="E23" s="13">
        <f t="shared" si="3"/>
        <v>0.75</v>
      </c>
      <c r="G23" s="31" t="s">
        <v>160</v>
      </c>
      <c r="H23" s="4" t="str">
        <f t="shared" si="4"/>
        <v>#VALUE!</v>
      </c>
      <c r="I23" s="4" t="str">
        <f t="shared" si="5"/>
        <v>#VALUE!</v>
      </c>
      <c r="J23" s="2">
        <v>151.0</v>
      </c>
      <c r="K23" s="2">
        <v>153.0</v>
      </c>
      <c r="L23" s="4">
        <f t="shared" si="6"/>
        <v>2</v>
      </c>
      <c r="M23" s="13">
        <f t="shared" si="7"/>
        <v>1.098884512</v>
      </c>
      <c r="N23" s="4">
        <f t="shared" si="8"/>
        <v>28.81978487</v>
      </c>
      <c r="P23" s="2">
        <v>26.0</v>
      </c>
      <c r="Q23" s="4">
        <f t="shared" si="9"/>
        <v>2.6</v>
      </c>
      <c r="R23" s="4">
        <f t="shared" si="10"/>
        <v>0.0508</v>
      </c>
      <c r="S23" s="2">
        <v>151.25</v>
      </c>
      <c r="T23" s="4">
        <f>152.75-1/32</f>
        <v>152.71875</v>
      </c>
      <c r="U23" s="4">
        <f t="shared" si="11"/>
        <v>1.46875</v>
      </c>
      <c r="V23" s="13">
        <f t="shared" si="12"/>
        <v>0.95998366</v>
      </c>
      <c r="W23" s="4">
        <f t="shared" si="13"/>
        <v>24.69731134</v>
      </c>
      <c r="Y23" s="2">
        <v>1.0</v>
      </c>
      <c r="Z23" s="4">
        <f t="shared" si="14"/>
        <v>0.1</v>
      </c>
      <c r="AA23" s="4">
        <f t="shared" si="15"/>
        <v>-0.0508</v>
      </c>
      <c r="AD23" s="4">
        <f t="shared" si="16"/>
        <v>0</v>
      </c>
      <c r="AE23" s="13">
        <f t="shared" si="17"/>
        <v>0</v>
      </c>
    </row>
    <row r="24">
      <c r="A24" s="2" t="s">
        <v>162</v>
      </c>
      <c r="B24" s="4" t="str">
        <f t="shared" si="1"/>
        <v>#VALUE!</v>
      </c>
      <c r="C24" s="4" t="str">
        <f t="shared" si="2"/>
        <v>#VALUE!</v>
      </c>
      <c r="D24" s="2">
        <v>19.4</v>
      </c>
      <c r="E24" s="13">
        <f t="shared" ref="E24:E25" si="18">D24/D$24</f>
        <v>1</v>
      </c>
      <c r="G24" s="2">
        <v>0.0</v>
      </c>
      <c r="H24" s="4">
        <f t="shared" si="4"/>
        <v>0</v>
      </c>
      <c r="I24" s="4">
        <f t="shared" si="5"/>
        <v>1.3716</v>
      </c>
      <c r="J24" s="4">
        <f>151.125+1/32</f>
        <v>151.15625</v>
      </c>
      <c r="K24" s="2">
        <f>152.75+1/16</f>
        <v>152.8125</v>
      </c>
      <c r="L24" s="4">
        <f t="shared" si="6"/>
        <v>1.65625</v>
      </c>
      <c r="M24" s="13">
        <f t="shared" si="7"/>
        <v>1</v>
      </c>
      <c r="N24" s="4">
        <f t="shared" si="8"/>
        <v>26.22640011</v>
      </c>
      <c r="P24" s="2">
        <v>2.0</v>
      </c>
      <c r="Q24" s="4">
        <f t="shared" si="9"/>
        <v>0.2</v>
      </c>
      <c r="R24" s="4">
        <f t="shared" si="10"/>
        <v>1.27</v>
      </c>
      <c r="U24" s="4">
        <f t="shared" si="11"/>
        <v>0</v>
      </c>
      <c r="V24" s="13">
        <f t="shared" si="12"/>
        <v>0</v>
      </c>
      <c r="Y24" s="2">
        <v>2.0</v>
      </c>
      <c r="Z24" s="4">
        <f t="shared" si="14"/>
        <v>0.2</v>
      </c>
      <c r="AA24" s="4">
        <f t="shared" si="15"/>
        <v>-0.1016</v>
      </c>
      <c r="AD24" s="4">
        <f t="shared" si="16"/>
        <v>0</v>
      </c>
      <c r="AE24" s="13">
        <f t="shared" si="17"/>
        <v>0</v>
      </c>
    </row>
    <row r="25">
      <c r="A25" s="2" t="s">
        <v>163</v>
      </c>
      <c r="B25" s="4" t="str">
        <f t="shared" si="1"/>
        <v>#VALUE!</v>
      </c>
      <c r="C25" s="4" t="str">
        <f t="shared" si="2"/>
        <v>#VALUE!</v>
      </c>
      <c r="D25" s="2">
        <v>18.0</v>
      </c>
      <c r="E25" s="13">
        <f t="shared" si="18"/>
        <v>0.9278350515</v>
      </c>
      <c r="G25" s="2">
        <v>26.0</v>
      </c>
      <c r="H25" s="4">
        <f t="shared" si="4"/>
        <v>2.6</v>
      </c>
      <c r="I25" s="4">
        <f t="shared" si="5"/>
        <v>0.0508</v>
      </c>
      <c r="J25" s="4">
        <f>151.5-1/16</f>
        <v>151.4375</v>
      </c>
      <c r="K25" s="4">
        <f>152.5+1/16</f>
        <v>152.5625</v>
      </c>
      <c r="L25" s="4">
        <f t="shared" si="6"/>
        <v>1.125</v>
      </c>
      <c r="M25" s="13">
        <f t="shared" si="7"/>
        <v>0.8241633837</v>
      </c>
      <c r="N25" s="4">
        <f t="shared" si="8"/>
        <v>21.61483865</v>
      </c>
      <c r="P25" s="2">
        <v>3.0</v>
      </c>
      <c r="Q25" s="4">
        <f t="shared" si="9"/>
        <v>0.3</v>
      </c>
      <c r="R25" s="4">
        <f t="shared" si="10"/>
        <v>1.2192</v>
      </c>
      <c r="U25" s="4">
        <f t="shared" si="11"/>
        <v>0</v>
      </c>
      <c r="V25" s="13">
        <f t="shared" si="12"/>
        <v>0</v>
      </c>
      <c r="Y25" s="2">
        <v>3.0</v>
      </c>
      <c r="Z25" s="4">
        <f t="shared" si="14"/>
        <v>0.3</v>
      </c>
      <c r="AA25" s="4">
        <f t="shared" si="15"/>
        <v>-0.1524</v>
      </c>
      <c r="AD25" s="4">
        <f t="shared" si="16"/>
        <v>0</v>
      </c>
      <c r="AE25" s="13">
        <f t="shared" si="17"/>
        <v>0</v>
      </c>
    </row>
    <row r="26">
      <c r="A26" s="2" t="s">
        <v>164</v>
      </c>
      <c r="B26" s="4" t="str">
        <f t="shared" si="1"/>
        <v>#VALUE!</v>
      </c>
      <c r="C26" s="4" t="str">
        <f t="shared" si="2"/>
        <v>#VALUE!</v>
      </c>
      <c r="D26" s="2">
        <v>23.0</v>
      </c>
      <c r="E26" s="13">
        <f t="shared" ref="E26:E82" si="19">D26/B$16</f>
        <v>1.15</v>
      </c>
      <c r="G26" s="2">
        <v>2.0</v>
      </c>
      <c r="H26" s="4">
        <f t="shared" si="4"/>
        <v>0.2</v>
      </c>
      <c r="I26" s="4">
        <f t="shared" si="5"/>
        <v>1.27</v>
      </c>
      <c r="L26" s="4">
        <f t="shared" si="6"/>
        <v>0</v>
      </c>
      <c r="M26" s="13">
        <f t="shared" si="7"/>
        <v>0</v>
      </c>
      <c r="P26" s="2">
        <v>4.0</v>
      </c>
      <c r="Q26" s="4">
        <f t="shared" si="9"/>
        <v>0.4</v>
      </c>
      <c r="R26" s="4">
        <f t="shared" si="10"/>
        <v>1.1684</v>
      </c>
      <c r="U26" s="4">
        <f t="shared" si="11"/>
        <v>0</v>
      </c>
      <c r="V26" s="13">
        <f t="shared" si="12"/>
        <v>0</v>
      </c>
      <c r="Y26" s="2">
        <v>4.0</v>
      </c>
      <c r="Z26" s="4">
        <f t="shared" si="14"/>
        <v>0.4</v>
      </c>
      <c r="AA26" s="4">
        <f t="shared" si="15"/>
        <v>-0.2032</v>
      </c>
      <c r="AD26" s="4">
        <f t="shared" si="16"/>
        <v>0</v>
      </c>
      <c r="AE26" s="13">
        <f t="shared" si="17"/>
        <v>0</v>
      </c>
    </row>
    <row r="27">
      <c r="A27" s="2">
        <v>5.0</v>
      </c>
      <c r="B27" s="4">
        <f t="shared" si="1"/>
        <v>0.5</v>
      </c>
      <c r="C27" s="4">
        <f t="shared" si="2"/>
        <v>1.1176</v>
      </c>
      <c r="E27" s="13">
        <f t="shared" si="19"/>
        <v>0</v>
      </c>
      <c r="G27" s="2">
        <v>3.0</v>
      </c>
      <c r="H27" s="4">
        <f t="shared" si="4"/>
        <v>0.3</v>
      </c>
      <c r="I27" s="4">
        <f t="shared" si="5"/>
        <v>1.2192</v>
      </c>
      <c r="L27" s="4">
        <f t="shared" si="6"/>
        <v>0</v>
      </c>
      <c r="M27" s="13">
        <f t="shared" si="7"/>
        <v>0</v>
      </c>
      <c r="P27" s="2">
        <v>5.0</v>
      </c>
      <c r="Q27" s="4">
        <f t="shared" si="9"/>
        <v>0.5</v>
      </c>
      <c r="R27" s="4">
        <f t="shared" si="10"/>
        <v>1.1176</v>
      </c>
      <c r="U27" s="4">
        <f t="shared" si="11"/>
        <v>0</v>
      </c>
      <c r="V27" s="13">
        <f t="shared" si="12"/>
        <v>0</v>
      </c>
      <c r="Y27" s="2">
        <v>5.0</v>
      </c>
      <c r="Z27" s="4">
        <f t="shared" si="14"/>
        <v>0.5</v>
      </c>
      <c r="AA27" s="4">
        <f t="shared" si="15"/>
        <v>-0.254</v>
      </c>
      <c r="AD27" s="4">
        <f t="shared" si="16"/>
        <v>0</v>
      </c>
      <c r="AE27" s="13">
        <f t="shared" si="17"/>
        <v>0</v>
      </c>
    </row>
    <row r="28">
      <c r="A28" s="2">
        <v>6.0</v>
      </c>
      <c r="B28" s="4">
        <f t="shared" si="1"/>
        <v>0.6</v>
      </c>
      <c r="C28" s="4">
        <f t="shared" si="2"/>
        <v>1.0668</v>
      </c>
      <c r="E28" s="13">
        <f t="shared" si="19"/>
        <v>0</v>
      </c>
      <c r="G28" s="2">
        <v>4.0</v>
      </c>
      <c r="H28" s="4">
        <f t="shared" si="4"/>
        <v>0.4</v>
      </c>
      <c r="I28" s="4">
        <f t="shared" si="5"/>
        <v>1.1684</v>
      </c>
      <c r="L28" s="4">
        <f t="shared" si="6"/>
        <v>0</v>
      </c>
      <c r="M28" s="13">
        <f t="shared" si="7"/>
        <v>0</v>
      </c>
      <c r="P28" s="2">
        <v>6.0</v>
      </c>
      <c r="Q28" s="4">
        <f t="shared" si="9"/>
        <v>0.6</v>
      </c>
      <c r="R28" s="4">
        <f t="shared" si="10"/>
        <v>1.0668</v>
      </c>
      <c r="U28" s="4">
        <f t="shared" si="11"/>
        <v>0</v>
      </c>
      <c r="V28" s="13">
        <f t="shared" si="12"/>
        <v>0</v>
      </c>
      <c r="Y28" s="2">
        <v>6.0</v>
      </c>
      <c r="Z28" s="4">
        <f t="shared" si="14"/>
        <v>0.6</v>
      </c>
      <c r="AA28" s="4">
        <f t="shared" si="15"/>
        <v>-0.3048</v>
      </c>
      <c r="AD28" s="4">
        <f t="shared" si="16"/>
        <v>0</v>
      </c>
      <c r="AE28" s="13">
        <f t="shared" si="17"/>
        <v>0</v>
      </c>
    </row>
    <row r="29">
      <c r="A29" s="2">
        <v>7.0</v>
      </c>
      <c r="B29" s="4">
        <f t="shared" si="1"/>
        <v>0.7</v>
      </c>
      <c r="C29" s="4">
        <f t="shared" si="2"/>
        <v>1.016</v>
      </c>
      <c r="E29" s="13">
        <f t="shared" si="19"/>
        <v>0</v>
      </c>
      <c r="G29" s="2">
        <v>5.0</v>
      </c>
      <c r="H29" s="4">
        <f t="shared" si="4"/>
        <v>0.5</v>
      </c>
      <c r="I29" s="4">
        <f t="shared" si="5"/>
        <v>1.1176</v>
      </c>
      <c r="L29" s="4">
        <f t="shared" si="6"/>
        <v>0</v>
      </c>
      <c r="M29" s="13">
        <f t="shared" si="7"/>
        <v>0</v>
      </c>
      <c r="P29" s="2">
        <v>7.0</v>
      </c>
      <c r="Q29" s="4">
        <f t="shared" si="9"/>
        <v>0.7</v>
      </c>
      <c r="R29" s="4">
        <f t="shared" si="10"/>
        <v>1.016</v>
      </c>
      <c r="U29" s="4">
        <f t="shared" si="11"/>
        <v>0</v>
      </c>
      <c r="V29" s="13">
        <f t="shared" si="12"/>
        <v>0</v>
      </c>
      <c r="Y29" s="2">
        <v>7.0</v>
      </c>
      <c r="Z29" s="4">
        <f t="shared" si="14"/>
        <v>0.7</v>
      </c>
      <c r="AA29" s="4">
        <f t="shared" si="15"/>
        <v>-0.3556</v>
      </c>
      <c r="AD29" s="4">
        <f t="shared" si="16"/>
        <v>0</v>
      </c>
      <c r="AE29" s="13">
        <f t="shared" si="17"/>
        <v>0</v>
      </c>
    </row>
    <row r="30">
      <c r="A30" s="2">
        <v>8.0</v>
      </c>
      <c r="B30" s="4">
        <f t="shared" si="1"/>
        <v>0.8</v>
      </c>
      <c r="C30" s="4">
        <f t="shared" si="2"/>
        <v>0.9652</v>
      </c>
      <c r="E30" s="13">
        <f t="shared" si="19"/>
        <v>0</v>
      </c>
      <c r="G30" s="2">
        <v>6.0</v>
      </c>
      <c r="H30" s="4">
        <f t="shared" si="4"/>
        <v>0.6</v>
      </c>
      <c r="I30" s="4">
        <f t="shared" si="5"/>
        <v>1.0668</v>
      </c>
      <c r="L30" s="4">
        <f t="shared" si="6"/>
        <v>0</v>
      </c>
      <c r="M30" s="13">
        <f t="shared" si="7"/>
        <v>0</v>
      </c>
      <c r="P30" s="2">
        <v>8.0</v>
      </c>
      <c r="Q30" s="4">
        <f t="shared" si="9"/>
        <v>0.8</v>
      </c>
      <c r="R30" s="4">
        <f t="shared" si="10"/>
        <v>0.9652</v>
      </c>
      <c r="U30" s="4">
        <f t="shared" si="11"/>
        <v>0</v>
      </c>
      <c r="V30" s="13">
        <f t="shared" si="12"/>
        <v>0</v>
      </c>
      <c r="Y30" s="2">
        <v>8.0</v>
      </c>
      <c r="Z30" s="4">
        <f t="shared" si="14"/>
        <v>0.8</v>
      </c>
      <c r="AA30" s="4">
        <f t="shared" si="15"/>
        <v>-0.4064</v>
      </c>
      <c r="AD30" s="4">
        <f t="shared" si="16"/>
        <v>0</v>
      </c>
      <c r="AE30" s="13">
        <f t="shared" si="17"/>
        <v>0</v>
      </c>
    </row>
    <row r="31">
      <c r="A31" s="2">
        <v>9.0</v>
      </c>
      <c r="B31" s="4">
        <f t="shared" si="1"/>
        <v>0.9</v>
      </c>
      <c r="C31" s="4">
        <f t="shared" si="2"/>
        <v>0.9144</v>
      </c>
      <c r="E31" s="13">
        <f t="shared" si="19"/>
        <v>0</v>
      </c>
      <c r="G31" s="2">
        <v>7.0</v>
      </c>
      <c r="H31" s="4">
        <f t="shared" si="4"/>
        <v>0.7</v>
      </c>
      <c r="I31" s="4">
        <f t="shared" si="5"/>
        <v>1.016</v>
      </c>
      <c r="L31" s="4">
        <f t="shared" si="6"/>
        <v>0</v>
      </c>
      <c r="M31" s="13">
        <f t="shared" si="7"/>
        <v>0</v>
      </c>
      <c r="P31" s="2">
        <v>9.0</v>
      </c>
      <c r="Q31" s="4">
        <f t="shared" si="9"/>
        <v>0.9</v>
      </c>
      <c r="R31" s="4">
        <f t="shared" si="10"/>
        <v>0.9144</v>
      </c>
      <c r="U31" s="4">
        <f t="shared" si="11"/>
        <v>0</v>
      </c>
      <c r="V31" s="13">
        <f t="shared" si="12"/>
        <v>0</v>
      </c>
      <c r="Y31" s="2">
        <v>9.0</v>
      </c>
      <c r="Z31" s="4">
        <f t="shared" si="14"/>
        <v>0.9</v>
      </c>
      <c r="AA31" s="4">
        <f t="shared" si="15"/>
        <v>-0.4572</v>
      </c>
      <c r="AD31" s="4">
        <f t="shared" si="16"/>
        <v>0</v>
      </c>
      <c r="AE31" s="13">
        <f t="shared" si="17"/>
        <v>0</v>
      </c>
    </row>
    <row r="32">
      <c r="A32" s="2">
        <v>10.0</v>
      </c>
      <c r="B32" s="4">
        <f t="shared" si="1"/>
        <v>1</v>
      </c>
      <c r="C32" s="4">
        <f t="shared" si="2"/>
        <v>0.8636</v>
      </c>
      <c r="E32" s="13">
        <f t="shared" si="19"/>
        <v>0</v>
      </c>
      <c r="G32" s="2">
        <v>8.0</v>
      </c>
      <c r="H32" s="4">
        <f t="shared" si="4"/>
        <v>0.8</v>
      </c>
      <c r="I32" s="4">
        <f t="shared" si="5"/>
        <v>0.9652</v>
      </c>
      <c r="L32" s="4">
        <f t="shared" si="6"/>
        <v>0</v>
      </c>
      <c r="M32" s="13">
        <f t="shared" si="7"/>
        <v>0</v>
      </c>
      <c r="P32" s="2">
        <v>10.0</v>
      </c>
      <c r="Q32" s="4">
        <f t="shared" si="9"/>
        <v>1</v>
      </c>
      <c r="R32" s="4">
        <f t="shared" si="10"/>
        <v>0.8636</v>
      </c>
      <c r="U32" s="4">
        <f t="shared" si="11"/>
        <v>0</v>
      </c>
      <c r="V32" s="13">
        <f t="shared" si="12"/>
        <v>0</v>
      </c>
      <c r="Y32" s="2">
        <v>10.0</v>
      </c>
      <c r="Z32" s="4">
        <f t="shared" si="14"/>
        <v>1</v>
      </c>
      <c r="AA32" s="4">
        <f t="shared" si="15"/>
        <v>-0.508</v>
      </c>
      <c r="AD32" s="4">
        <f t="shared" si="16"/>
        <v>0</v>
      </c>
      <c r="AE32" s="13">
        <f t="shared" si="17"/>
        <v>0</v>
      </c>
    </row>
    <row r="33">
      <c r="A33" s="2">
        <v>11.0</v>
      </c>
      <c r="B33" s="4">
        <f t="shared" si="1"/>
        <v>1.1</v>
      </c>
      <c r="C33" s="4">
        <f t="shared" si="2"/>
        <v>0.8128</v>
      </c>
      <c r="E33" s="13">
        <f t="shared" si="19"/>
        <v>0</v>
      </c>
      <c r="G33" s="2">
        <v>9.0</v>
      </c>
      <c r="H33" s="4">
        <f t="shared" si="4"/>
        <v>0.9</v>
      </c>
      <c r="I33" s="4">
        <f t="shared" si="5"/>
        <v>0.9144</v>
      </c>
      <c r="L33" s="4">
        <f t="shared" si="6"/>
        <v>0</v>
      </c>
      <c r="M33" s="13">
        <f t="shared" si="7"/>
        <v>0</v>
      </c>
      <c r="P33" s="2">
        <v>11.0</v>
      </c>
      <c r="Q33" s="4">
        <f t="shared" si="9"/>
        <v>1.1</v>
      </c>
      <c r="R33" s="4">
        <f t="shared" si="10"/>
        <v>0.8128</v>
      </c>
      <c r="U33" s="4">
        <f t="shared" si="11"/>
        <v>0</v>
      </c>
      <c r="V33" s="13">
        <f t="shared" si="12"/>
        <v>0</v>
      </c>
      <c r="Y33" s="2">
        <v>11.0</v>
      </c>
      <c r="Z33" s="4">
        <f t="shared" si="14"/>
        <v>1.1</v>
      </c>
      <c r="AA33" s="4">
        <f t="shared" si="15"/>
        <v>-0.5588</v>
      </c>
      <c r="AD33" s="4">
        <f t="shared" si="16"/>
        <v>0</v>
      </c>
      <c r="AE33" s="13">
        <f t="shared" si="17"/>
        <v>0</v>
      </c>
    </row>
    <row r="34">
      <c r="A34" s="2">
        <v>12.0</v>
      </c>
      <c r="B34" s="4">
        <f t="shared" si="1"/>
        <v>1.2</v>
      </c>
      <c r="C34" s="4">
        <f t="shared" si="2"/>
        <v>0.762</v>
      </c>
      <c r="E34" s="13">
        <f t="shared" si="19"/>
        <v>0</v>
      </c>
      <c r="G34" s="2">
        <v>10.0</v>
      </c>
      <c r="H34" s="4">
        <f t="shared" si="4"/>
        <v>1</v>
      </c>
      <c r="I34" s="4">
        <f t="shared" si="5"/>
        <v>0.8636</v>
      </c>
      <c r="L34" s="4">
        <f t="shared" si="6"/>
        <v>0</v>
      </c>
      <c r="M34" s="13">
        <f t="shared" si="7"/>
        <v>0</v>
      </c>
      <c r="P34" s="2">
        <v>12.0</v>
      </c>
      <c r="Q34" s="4">
        <f t="shared" si="9"/>
        <v>1.2</v>
      </c>
      <c r="R34" s="4">
        <f t="shared" si="10"/>
        <v>0.762</v>
      </c>
      <c r="U34" s="4">
        <f t="shared" si="11"/>
        <v>0</v>
      </c>
      <c r="V34" s="13">
        <f t="shared" si="12"/>
        <v>0</v>
      </c>
      <c r="Y34" s="2">
        <v>12.0</v>
      </c>
      <c r="Z34" s="4">
        <f t="shared" si="14"/>
        <v>1.2</v>
      </c>
      <c r="AA34" s="4">
        <f t="shared" si="15"/>
        <v>-0.6096</v>
      </c>
      <c r="AD34" s="4">
        <f t="shared" si="16"/>
        <v>0</v>
      </c>
      <c r="AE34" s="13">
        <f t="shared" si="17"/>
        <v>0</v>
      </c>
    </row>
    <row r="35">
      <c r="A35" s="2">
        <v>13.0</v>
      </c>
      <c r="B35" s="4">
        <f t="shared" si="1"/>
        <v>1.3</v>
      </c>
      <c r="C35" s="4">
        <f t="shared" si="2"/>
        <v>0.7112</v>
      </c>
      <c r="E35" s="13">
        <f t="shared" si="19"/>
        <v>0</v>
      </c>
      <c r="G35" s="2">
        <v>11.0</v>
      </c>
      <c r="H35" s="4">
        <f t="shared" si="4"/>
        <v>1.1</v>
      </c>
      <c r="I35" s="4">
        <f t="shared" si="5"/>
        <v>0.8128</v>
      </c>
      <c r="L35" s="4">
        <f t="shared" si="6"/>
        <v>0</v>
      </c>
      <c r="M35" s="13">
        <f t="shared" si="7"/>
        <v>0</v>
      </c>
      <c r="P35" s="2">
        <v>13.0</v>
      </c>
      <c r="Q35" s="4">
        <f t="shared" si="9"/>
        <v>1.3</v>
      </c>
      <c r="R35" s="4">
        <f t="shared" si="10"/>
        <v>0.7112</v>
      </c>
      <c r="U35" s="4">
        <f t="shared" si="11"/>
        <v>0</v>
      </c>
      <c r="V35" s="13">
        <f t="shared" si="12"/>
        <v>0</v>
      </c>
      <c r="Y35" s="2">
        <v>13.0</v>
      </c>
      <c r="Z35" s="4">
        <f t="shared" si="14"/>
        <v>1.3</v>
      </c>
      <c r="AA35" s="4">
        <f t="shared" si="15"/>
        <v>-0.6604</v>
      </c>
      <c r="AD35" s="4">
        <f t="shared" si="16"/>
        <v>0</v>
      </c>
      <c r="AE35" s="13">
        <f t="shared" si="17"/>
        <v>0</v>
      </c>
    </row>
    <row r="36">
      <c r="A36" s="2">
        <v>14.0</v>
      </c>
      <c r="B36" s="4">
        <f t="shared" si="1"/>
        <v>1.4</v>
      </c>
      <c r="C36" s="4">
        <f t="shared" si="2"/>
        <v>0.6604</v>
      </c>
      <c r="E36" s="13">
        <f t="shared" si="19"/>
        <v>0</v>
      </c>
      <c r="G36" s="2">
        <v>12.0</v>
      </c>
      <c r="H36" s="4">
        <f t="shared" si="4"/>
        <v>1.2</v>
      </c>
      <c r="I36" s="4">
        <f t="shared" si="5"/>
        <v>0.762</v>
      </c>
      <c r="L36" s="4">
        <f t="shared" si="6"/>
        <v>0</v>
      </c>
      <c r="M36" s="13">
        <f t="shared" si="7"/>
        <v>0</v>
      </c>
      <c r="P36" s="2">
        <v>14.0</v>
      </c>
      <c r="Q36" s="4">
        <f t="shared" si="9"/>
        <v>1.4</v>
      </c>
      <c r="R36" s="4">
        <f t="shared" si="10"/>
        <v>0.6604</v>
      </c>
      <c r="U36" s="4">
        <f t="shared" si="11"/>
        <v>0</v>
      </c>
      <c r="V36" s="13">
        <f t="shared" si="12"/>
        <v>0</v>
      </c>
      <c r="Y36" s="2">
        <v>14.0</v>
      </c>
      <c r="Z36" s="4">
        <f t="shared" si="14"/>
        <v>1.4</v>
      </c>
      <c r="AA36" s="4">
        <f t="shared" si="15"/>
        <v>-0.7112</v>
      </c>
      <c r="AD36" s="4">
        <f t="shared" si="16"/>
        <v>0</v>
      </c>
      <c r="AE36" s="13">
        <f t="shared" si="17"/>
        <v>0</v>
      </c>
    </row>
    <row r="37">
      <c r="A37" s="2">
        <v>15.0</v>
      </c>
      <c r="B37" s="4">
        <f t="shared" si="1"/>
        <v>1.5</v>
      </c>
      <c r="C37" s="4">
        <f t="shared" si="2"/>
        <v>0.6096</v>
      </c>
      <c r="E37" s="13">
        <f t="shared" si="19"/>
        <v>0</v>
      </c>
      <c r="G37" s="2">
        <v>13.0</v>
      </c>
      <c r="H37" s="4">
        <f t="shared" si="4"/>
        <v>1.3</v>
      </c>
      <c r="I37" s="4">
        <f t="shared" si="5"/>
        <v>0.7112</v>
      </c>
      <c r="L37" s="4">
        <f t="shared" si="6"/>
        <v>0</v>
      </c>
      <c r="M37" s="13">
        <f t="shared" si="7"/>
        <v>0</v>
      </c>
      <c r="P37" s="2">
        <v>15.0</v>
      </c>
      <c r="Q37" s="4">
        <f t="shared" si="9"/>
        <v>1.5</v>
      </c>
      <c r="R37" s="4">
        <f t="shared" si="10"/>
        <v>0.6096</v>
      </c>
      <c r="U37" s="4">
        <f t="shared" si="11"/>
        <v>0</v>
      </c>
      <c r="V37" s="13">
        <f t="shared" si="12"/>
        <v>0</v>
      </c>
      <c r="Y37" s="2">
        <v>15.0</v>
      </c>
      <c r="Z37" s="4">
        <f t="shared" si="14"/>
        <v>1.5</v>
      </c>
      <c r="AA37" s="4">
        <f t="shared" si="15"/>
        <v>-0.762</v>
      </c>
      <c r="AD37" s="4">
        <f t="shared" si="16"/>
        <v>0</v>
      </c>
      <c r="AE37" s="13">
        <f t="shared" si="17"/>
        <v>0</v>
      </c>
    </row>
    <row r="38">
      <c r="A38" s="2">
        <v>16.0</v>
      </c>
      <c r="B38" s="4">
        <f t="shared" si="1"/>
        <v>1.6</v>
      </c>
      <c r="C38" s="4">
        <f t="shared" si="2"/>
        <v>0.5588</v>
      </c>
      <c r="E38" s="13">
        <f t="shared" si="19"/>
        <v>0</v>
      </c>
      <c r="G38" s="2">
        <v>14.0</v>
      </c>
      <c r="H38" s="4">
        <f t="shared" si="4"/>
        <v>1.4</v>
      </c>
      <c r="I38" s="4">
        <f t="shared" si="5"/>
        <v>0.6604</v>
      </c>
      <c r="L38" s="4">
        <f t="shared" si="6"/>
        <v>0</v>
      </c>
      <c r="M38" s="13">
        <f t="shared" si="7"/>
        <v>0</v>
      </c>
      <c r="P38" s="2">
        <v>16.0</v>
      </c>
      <c r="Q38" s="4">
        <f t="shared" si="9"/>
        <v>1.6</v>
      </c>
      <c r="R38" s="4">
        <f t="shared" si="10"/>
        <v>0.5588</v>
      </c>
      <c r="U38" s="4">
        <f t="shared" si="11"/>
        <v>0</v>
      </c>
      <c r="V38" s="13">
        <f t="shared" si="12"/>
        <v>0</v>
      </c>
      <c r="Y38" s="2">
        <v>16.0</v>
      </c>
      <c r="Z38" s="4">
        <f t="shared" si="14"/>
        <v>1.6</v>
      </c>
      <c r="AA38" s="4">
        <f t="shared" si="15"/>
        <v>-0.8128</v>
      </c>
      <c r="AD38" s="4">
        <f t="shared" si="16"/>
        <v>0</v>
      </c>
      <c r="AE38" s="13">
        <f t="shared" si="17"/>
        <v>0</v>
      </c>
    </row>
    <row r="39">
      <c r="A39" s="2">
        <v>17.0</v>
      </c>
      <c r="B39" s="4">
        <f t="shared" si="1"/>
        <v>1.7</v>
      </c>
      <c r="C39" s="4">
        <f t="shared" si="2"/>
        <v>0.508</v>
      </c>
      <c r="E39" s="13">
        <f t="shared" si="19"/>
        <v>0</v>
      </c>
      <c r="G39" s="2">
        <v>15.0</v>
      </c>
      <c r="H39" s="4">
        <f t="shared" si="4"/>
        <v>1.5</v>
      </c>
      <c r="I39" s="4">
        <f t="shared" si="5"/>
        <v>0.6096</v>
      </c>
      <c r="L39" s="4">
        <f t="shared" si="6"/>
        <v>0</v>
      </c>
      <c r="M39" s="13">
        <f t="shared" si="7"/>
        <v>0</v>
      </c>
      <c r="P39" s="2">
        <v>17.0</v>
      </c>
      <c r="Q39" s="4">
        <f t="shared" si="9"/>
        <v>1.7</v>
      </c>
      <c r="R39" s="4">
        <f t="shared" si="10"/>
        <v>0.508</v>
      </c>
      <c r="U39" s="4">
        <f t="shared" si="11"/>
        <v>0</v>
      </c>
      <c r="V39" s="13">
        <f t="shared" si="12"/>
        <v>0</v>
      </c>
      <c r="Y39" s="2">
        <v>17.0</v>
      </c>
      <c r="Z39" s="4">
        <f t="shared" si="14"/>
        <v>1.7</v>
      </c>
      <c r="AA39" s="4">
        <f t="shared" si="15"/>
        <v>-0.8636</v>
      </c>
      <c r="AD39" s="4">
        <f t="shared" si="16"/>
        <v>0</v>
      </c>
      <c r="AE39" s="13">
        <f t="shared" si="17"/>
        <v>0</v>
      </c>
    </row>
    <row r="40">
      <c r="A40" s="2">
        <v>18.0</v>
      </c>
      <c r="B40" s="4">
        <f t="shared" si="1"/>
        <v>1.8</v>
      </c>
      <c r="C40" s="4">
        <f t="shared" si="2"/>
        <v>0.4572</v>
      </c>
      <c r="E40" s="13">
        <f t="shared" si="19"/>
        <v>0</v>
      </c>
      <c r="G40" s="2">
        <v>16.0</v>
      </c>
      <c r="H40" s="4">
        <f t="shared" si="4"/>
        <v>1.6</v>
      </c>
      <c r="I40" s="4">
        <f t="shared" si="5"/>
        <v>0.5588</v>
      </c>
      <c r="L40" s="4">
        <f t="shared" si="6"/>
        <v>0</v>
      </c>
      <c r="M40" s="13">
        <f t="shared" si="7"/>
        <v>0</v>
      </c>
      <c r="P40" s="2">
        <v>18.0</v>
      </c>
      <c r="Q40" s="4">
        <f t="shared" si="9"/>
        <v>1.8</v>
      </c>
      <c r="R40" s="4">
        <f t="shared" si="10"/>
        <v>0.4572</v>
      </c>
      <c r="U40" s="4">
        <f t="shared" si="11"/>
        <v>0</v>
      </c>
      <c r="V40" s="13">
        <f t="shared" si="12"/>
        <v>0</v>
      </c>
      <c r="Y40" s="2">
        <v>18.0</v>
      </c>
      <c r="Z40" s="4">
        <f t="shared" si="14"/>
        <v>1.8</v>
      </c>
      <c r="AA40" s="4">
        <f t="shared" si="15"/>
        <v>-0.9144</v>
      </c>
      <c r="AD40" s="4">
        <f t="shared" si="16"/>
        <v>0</v>
      </c>
      <c r="AE40" s="13">
        <f t="shared" si="17"/>
        <v>0</v>
      </c>
    </row>
    <row r="41">
      <c r="A41" s="2">
        <v>19.0</v>
      </c>
      <c r="B41" s="4">
        <f t="shared" si="1"/>
        <v>1.9</v>
      </c>
      <c r="C41" s="4">
        <f t="shared" si="2"/>
        <v>0.4064</v>
      </c>
      <c r="E41" s="13">
        <f t="shared" si="19"/>
        <v>0</v>
      </c>
      <c r="G41" s="2">
        <v>17.0</v>
      </c>
      <c r="H41" s="4">
        <f t="shared" si="4"/>
        <v>1.7</v>
      </c>
      <c r="I41" s="4">
        <f t="shared" si="5"/>
        <v>0.508</v>
      </c>
      <c r="L41" s="4">
        <f t="shared" si="6"/>
        <v>0</v>
      </c>
      <c r="M41" s="13">
        <f t="shared" si="7"/>
        <v>0</v>
      </c>
      <c r="P41" s="2">
        <v>19.0</v>
      </c>
      <c r="Q41" s="4">
        <f t="shared" si="9"/>
        <v>1.9</v>
      </c>
      <c r="R41" s="4">
        <f t="shared" si="10"/>
        <v>0.4064</v>
      </c>
      <c r="U41" s="4">
        <f t="shared" si="11"/>
        <v>0</v>
      </c>
      <c r="V41" s="13">
        <f t="shared" si="12"/>
        <v>0</v>
      </c>
      <c r="Y41" s="2">
        <v>19.0</v>
      </c>
      <c r="Z41" s="4">
        <f t="shared" si="14"/>
        <v>1.9</v>
      </c>
      <c r="AA41" s="4">
        <f t="shared" si="15"/>
        <v>-0.9652</v>
      </c>
      <c r="AD41" s="4">
        <f t="shared" si="16"/>
        <v>0</v>
      </c>
      <c r="AE41" s="13">
        <f t="shared" si="17"/>
        <v>0</v>
      </c>
    </row>
    <row r="42">
      <c r="A42" s="2">
        <v>20.0</v>
      </c>
      <c r="B42" s="4">
        <f t="shared" si="1"/>
        <v>2</v>
      </c>
      <c r="C42" s="4">
        <f t="shared" si="2"/>
        <v>0.3556</v>
      </c>
      <c r="E42" s="13">
        <f t="shared" si="19"/>
        <v>0</v>
      </c>
      <c r="G42" s="2">
        <v>18.0</v>
      </c>
      <c r="H42" s="4">
        <f t="shared" si="4"/>
        <v>1.8</v>
      </c>
      <c r="I42" s="4">
        <f t="shared" si="5"/>
        <v>0.4572</v>
      </c>
      <c r="L42" s="4">
        <f t="shared" si="6"/>
        <v>0</v>
      </c>
      <c r="M42" s="13">
        <f t="shared" si="7"/>
        <v>0</v>
      </c>
      <c r="P42" s="2">
        <v>20.0</v>
      </c>
      <c r="Q42" s="4">
        <f t="shared" si="9"/>
        <v>2</v>
      </c>
      <c r="R42" s="4">
        <f t="shared" si="10"/>
        <v>0.3556</v>
      </c>
      <c r="U42" s="4">
        <f t="shared" si="11"/>
        <v>0</v>
      </c>
      <c r="V42" s="13">
        <f t="shared" si="12"/>
        <v>0</v>
      </c>
      <c r="Y42" s="2">
        <v>20.0</v>
      </c>
      <c r="Z42" s="4">
        <f t="shared" si="14"/>
        <v>2</v>
      </c>
      <c r="AA42" s="4">
        <f t="shared" si="15"/>
        <v>-1.016</v>
      </c>
      <c r="AD42" s="4">
        <f t="shared" si="16"/>
        <v>0</v>
      </c>
      <c r="AE42" s="13">
        <f t="shared" si="17"/>
        <v>0</v>
      </c>
    </row>
    <row r="43">
      <c r="A43" s="2">
        <v>21.0</v>
      </c>
      <c r="B43" s="4">
        <f t="shared" si="1"/>
        <v>2.1</v>
      </c>
      <c r="C43" s="4">
        <f t="shared" si="2"/>
        <v>0.3048</v>
      </c>
      <c r="E43" s="13">
        <f t="shared" si="19"/>
        <v>0</v>
      </c>
      <c r="G43" s="2">
        <v>19.0</v>
      </c>
      <c r="H43" s="4">
        <f t="shared" si="4"/>
        <v>1.9</v>
      </c>
      <c r="I43" s="4">
        <f t="shared" si="5"/>
        <v>0.4064</v>
      </c>
      <c r="L43" s="4">
        <f t="shared" si="6"/>
        <v>0</v>
      </c>
      <c r="M43" s="13">
        <f t="shared" si="7"/>
        <v>0</v>
      </c>
      <c r="P43" s="2">
        <v>21.0</v>
      </c>
      <c r="Q43" s="4">
        <f t="shared" si="9"/>
        <v>2.1</v>
      </c>
      <c r="R43" s="4">
        <f t="shared" si="10"/>
        <v>0.3048</v>
      </c>
      <c r="U43" s="4">
        <f t="shared" si="11"/>
        <v>0</v>
      </c>
      <c r="V43" s="13">
        <f t="shared" si="12"/>
        <v>0</v>
      </c>
      <c r="Y43" s="2">
        <v>21.0</v>
      </c>
      <c r="Z43" s="4">
        <f t="shared" si="14"/>
        <v>2.1</v>
      </c>
      <c r="AA43" s="4">
        <f t="shared" si="15"/>
        <v>-1.0668</v>
      </c>
      <c r="AD43" s="4">
        <f t="shared" si="16"/>
        <v>0</v>
      </c>
      <c r="AE43" s="13">
        <f t="shared" si="17"/>
        <v>0</v>
      </c>
    </row>
    <row r="44">
      <c r="A44" s="2">
        <v>22.0</v>
      </c>
      <c r="B44" s="4">
        <f t="shared" si="1"/>
        <v>2.2</v>
      </c>
      <c r="C44" s="4">
        <f t="shared" si="2"/>
        <v>0.254</v>
      </c>
      <c r="E44" s="13">
        <f t="shared" si="19"/>
        <v>0</v>
      </c>
      <c r="G44" s="2">
        <v>20.0</v>
      </c>
      <c r="H44" s="4">
        <f t="shared" si="4"/>
        <v>2</v>
      </c>
      <c r="I44" s="4">
        <f t="shared" si="5"/>
        <v>0.3556</v>
      </c>
      <c r="L44" s="4">
        <f t="shared" si="6"/>
        <v>0</v>
      </c>
      <c r="M44" s="13">
        <f t="shared" si="7"/>
        <v>0</v>
      </c>
      <c r="P44" s="2">
        <v>22.0</v>
      </c>
      <c r="Q44" s="4">
        <f t="shared" si="9"/>
        <v>2.2</v>
      </c>
      <c r="R44" s="4">
        <f t="shared" si="10"/>
        <v>0.254</v>
      </c>
      <c r="U44" s="4">
        <f t="shared" si="11"/>
        <v>0</v>
      </c>
      <c r="V44" s="13">
        <f t="shared" si="12"/>
        <v>0</v>
      </c>
      <c r="Y44" s="2">
        <v>22.0</v>
      </c>
      <c r="Z44" s="4">
        <f t="shared" si="14"/>
        <v>2.2</v>
      </c>
      <c r="AA44" s="4">
        <f t="shared" si="15"/>
        <v>-1.1176</v>
      </c>
      <c r="AD44" s="4">
        <f t="shared" si="16"/>
        <v>0</v>
      </c>
      <c r="AE44" s="13">
        <f t="shared" si="17"/>
        <v>0</v>
      </c>
    </row>
    <row r="45">
      <c r="A45" s="2">
        <v>23.0</v>
      </c>
      <c r="B45" s="4">
        <f t="shared" si="1"/>
        <v>2.3</v>
      </c>
      <c r="C45" s="4">
        <f t="shared" si="2"/>
        <v>0.2032</v>
      </c>
      <c r="E45" s="13">
        <f t="shared" si="19"/>
        <v>0</v>
      </c>
      <c r="G45" s="2">
        <v>21.0</v>
      </c>
      <c r="H45" s="4">
        <f t="shared" si="4"/>
        <v>2.1</v>
      </c>
      <c r="I45" s="4">
        <f t="shared" si="5"/>
        <v>0.3048</v>
      </c>
      <c r="L45" s="4">
        <f t="shared" si="6"/>
        <v>0</v>
      </c>
      <c r="M45" s="13">
        <f t="shared" si="7"/>
        <v>0</v>
      </c>
      <c r="P45" s="2">
        <v>23.0</v>
      </c>
      <c r="Q45" s="4">
        <f t="shared" si="9"/>
        <v>2.3</v>
      </c>
      <c r="R45" s="4">
        <f t="shared" si="10"/>
        <v>0.2032</v>
      </c>
      <c r="U45" s="4">
        <f t="shared" si="11"/>
        <v>0</v>
      </c>
      <c r="V45" s="13">
        <f t="shared" si="12"/>
        <v>0</v>
      </c>
      <c r="Y45" s="2">
        <v>23.0</v>
      </c>
      <c r="Z45" s="4">
        <f t="shared" si="14"/>
        <v>2.3</v>
      </c>
      <c r="AA45" s="4">
        <f t="shared" si="15"/>
        <v>-1.1684</v>
      </c>
      <c r="AD45" s="4">
        <f t="shared" si="16"/>
        <v>0</v>
      </c>
      <c r="AE45" s="13">
        <f t="shared" si="17"/>
        <v>0</v>
      </c>
    </row>
    <row r="46">
      <c r="A46" s="2">
        <v>24.0</v>
      </c>
      <c r="B46" s="4">
        <f t="shared" si="1"/>
        <v>2.4</v>
      </c>
      <c r="C46" s="4">
        <f t="shared" si="2"/>
        <v>0.1524</v>
      </c>
      <c r="E46" s="13">
        <f t="shared" si="19"/>
        <v>0</v>
      </c>
      <c r="G46" s="2">
        <v>22.0</v>
      </c>
      <c r="H46" s="4">
        <f t="shared" si="4"/>
        <v>2.2</v>
      </c>
      <c r="I46" s="4">
        <f t="shared" si="5"/>
        <v>0.254</v>
      </c>
      <c r="L46" s="4">
        <f t="shared" si="6"/>
        <v>0</v>
      </c>
      <c r="M46" s="13">
        <f t="shared" si="7"/>
        <v>0</v>
      </c>
      <c r="P46" s="2">
        <v>24.0</v>
      </c>
      <c r="Q46" s="4">
        <f t="shared" si="9"/>
        <v>2.4</v>
      </c>
      <c r="R46" s="4">
        <f t="shared" si="10"/>
        <v>0.1524</v>
      </c>
      <c r="U46" s="4">
        <f t="shared" si="11"/>
        <v>0</v>
      </c>
      <c r="V46" s="13">
        <f t="shared" si="12"/>
        <v>0</v>
      </c>
      <c r="Y46" s="2">
        <v>24.0</v>
      </c>
      <c r="Z46" s="4">
        <f t="shared" si="14"/>
        <v>2.4</v>
      </c>
      <c r="AA46" s="4">
        <f t="shared" si="15"/>
        <v>-1.2192</v>
      </c>
      <c r="AD46" s="4">
        <f t="shared" si="16"/>
        <v>0</v>
      </c>
      <c r="AE46" s="13">
        <f t="shared" si="17"/>
        <v>0</v>
      </c>
    </row>
    <row r="47">
      <c r="A47" s="2">
        <v>25.0</v>
      </c>
      <c r="B47" s="4">
        <f t="shared" si="1"/>
        <v>2.5</v>
      </c>
      <c r="C47" s="4">
        <f t="shared" si="2"/>
        <v>0.1016</v>
      </c>
      <c r="E47" s="13">
        <f t="shared" si="19"/>
        <v>0</v>
      </c>
      <c r="G47" s="2">
        <v>23.0</v>
      </c>
      <c r="H47" s="4">
        <f t="shared" si="4"/>
        <v>2.3</v>
      </c>
      <c r="I47" s="4">
        <f t="shared" si="5"/>
        <v>0.2032</v>
      </c>
      <c r="L47" s="4">
        <f t="shared" si="6"/>
        <v>0</v>
      </c>
      <c r="M47" s="13">
        <f t="shared" si="7"/>
        <v>0</v>
      </c>
      <c r="P47" s="2">
        <v>25.0</v>
      </c>
      <c r="Q47" s="4">
        <f t="shared" si="9"/>
        <v>2.5</v>
      </c>
      <c r="R47" s="4">
        <f t="shared" si="10"/>
        <v>0.1016</v>
      </c>
      <c r="U47" s="4">
        <f t="shared" si="11"/>
        <v>0</v>
      </c>
      <c r="V47" s="13">
        <f t="shared" si="12"/>
        <v>0</v>
      </c>
      <c r="Y47" s="2">
        <v>25.0</v>
      </c>
      <c r="Z47" s="4">
        <f t="shared" si="14"/>
        <v>2.5</v>
      </c>
      <c r="AA47" s="4">
        <f t="shared" si="15"/>
        <v>-1.27</v>
      </c>
      <c r="AD47" s="4">
        <f t="shared" si="16"/>
        <v>0</v>
      </c>
      <c r="AE47" s="13">
        <f t="shared" si="17"/>
        <v>0</v>
      </c>
    </row>
    <row r="48">
      <c r="A48" s="2">
        <v>26.0</v>
      </c>
      <c r="B48" s="4">
        <f t="shared" si="1"/>
        <v>2.6</v>
      </c>
      <c r="C48" s="4">
        <f t="shared" si="2"/>
        <v>0.0508</v>
      </c>
      <c r="E48" s="13">
        <f t="shared" si="19"/>
        <v>0</v>
      </c>
      <c r="G48" s="2">
        <v>24.0</v>
      </c>
      <c r="H48" s="4">
        <f t="shared" si="4"/>
        <v>2.4</v>
      </c>
      <c r="I48" s="4">
        <f t="shared" si="5"/>
        <v>0.1524</v>
      </c>
      <c r="L48" s="4">
        <f t="shared" si="6"/>
        <v>0</v>
      </c>
      <c r="M48" s="13">
        <f t="shared" si="7"/>
        <v>0</v>
      </c>
      <c r="P48" s="2">
        <v>26.0</v>
      </c>
      <c r="Q48" s="4">
        <f t="shared" si="9"/>
        <v>2.6</v>
      </c>
      <c r="R48" s="4">
        <f t="shared" si="10"/>
        <v>0.0508</v>
      </c>
      <c r="U48" s="4">
        <f t="shared" si="11"/>
        <v>0</v>
      </c>
      <c r="V48" s="13">
        <f t="shared" si="12"/>
        <v>0</v>
      </c>
      <c r="Y48" s="2">
        <v>26.0</v>
      </c>
      <c r="Z48" s="4">
        <f t="shared" si="14"/>
        <v>2.6</v>
      </c>
      <c r="AA48" s="4">
        <f t="shared" si="15"/>
        <v>-1.3208</v>
      </c>
      <c r="AD48" s="4">
        <f t="shared" si="16"/>
        <v>0</v>
      </c>
      <c r="AE48" s="13">
        <f t="shared" si="17"/>
        <v>0</v>
      </c>
    </row>
    <row r="49">
      <c r="A49" s="2">
        <v>27.0</v>
      </c>
      <c r="B49" s="4">
        <f t="shared" si="1"/>
        <v>2.7</v>
      </c>
      <c r="C49" s="4">
        <f t="shared" si="2"/>
        <v>0</v>
      </c>
      <c r="E49" s="13">
        <f t="shared" si="19"/>
        <v>0</v>
      </c>
      <c r="G49" s="2">
        <v>25.0</v>
      </c>
      <c r="H49" s="4">
        <f t="shared" si="4"/>
        <v>2.5</v>
      </c>
      <c r="I49" s="4">
        <f t="shared" si="5"/>
        <v>0.1016</v>
      </c>
      <c r="L49" s="4">
        <f t="shared" si="6"/>
        <v>0</v>
      </c>
      <c r="M49" s="13">
        <f t="shared" si="7"/>
        <v>0</v>
      </c>
      <c r="P49" s="2">
        <v>27.0</v>
      </c>
      <c r="Q49" s="4">
        <f t="shared" si="9"/>
        <v>2.7</v>
      </c>
      <c r="R49" s="4">
        <f t="shared" si="10"/>
        <v>0</v>
      </c>
      <c r="U49" s="4">
        <f t="shared" si="11"/>
        <v>0</v>
      </c>
      <c r="V49" s="13">
        <f t="shared" si="12"/>
        <v>0</v>
      </c>
      <c r="Y49" s="2">
        <v>27.0</v>
      </c>
      <c r="Z49" s="4">
        <f t="shared" si="14"/>
        <v>2.7</v>
      </c>
      <c r="AA49" s="4">
        <f t="shared" si="15"/>
        <v>-1.3716</v>
      </c>
      <c r="AD49" s="4">
        <f t="shared" si="16"/>
        <v>0</v>
      </c>
      <c r="AE49" s="13">
        <f t="shared" si="17"/>
        <v>0</v>
      </c>
    </row>
    <row r="50">
      <c r="A50" s="2">
        <v>28.0</v>
      </c>
      <c r="B50" s="4">
        <f t="shared" si="1"/>
        <v>2.8</v>
      </c>
      <c r="C50" s="4">
        <f t="shared" si="2"/>
        <v>-0.0508</v>
      </c>
      <c r="E50" s="13">
        <f t="shared" si="19"/>
        <v>0</v>
      </c>
      <c r="G50" s="2">
        <v>26.0</v>
      </c>
      <c r="H50" s="4">
        <f t="shared" si="4"/>
        <v>2.6</v>
      </c>
      <c r="I50" s="4">
        <f t="shared" si="5"/>
        <v>0.0508</v>
      </c>
      <c r="L50" s="4">
        <f t="shared" si="6"/>
        <v>0</v>
      </c>
      <c r="M50" s="13">
        <f t="shared" si="7"/>
        <v>0</v>
      </c>
      <c r="P50" s="2">
        <v>28.0</v>
      </c>
      <c r="Q50" s="4">
        <f t="shared" si="9"/>
        <v>2.8</v>
      </c>
      <c r="R50" s="4">
        <f t="shared" si="10"/>
        <v>-0.0508</v>
      </c>
      <c r="U50" s="4">
        <f t="shared" si="11"/>
        <v>0</v>
      </c>
      <c r="V50" s="13">
        <f t="shared" si="12"/>
        <v>0</v>
      </c>
      <c r="Y50" s="2">
        <v>28.0</v>
      </c>
      <c r="Z50" s="4">
        <f t="shared" si="14"/>
        <v>2.8</v>
      </c>
      <c r="AA50" s="4">
        <f t="shared" si="15"/>
        <v>-1.4224</v>
      </c>
      <c r="AD50" s="4">
        <f t="shared" si="16"/>
        <v>0</v>
      </c>
      <c r="AE50" s="13">
        <f t="shared" si="17"/>
        <v>0</v>
      </c>
    </row>
    <row r="51">
      <c r="A51" s="2">
        <v>29.0</v>
      </c>
      <c r="B51" s="4">
        <f t="shared" si="1"/>
        <v>2.9</v>
      </c>
      <c r="C51" s="4">
        <f t="shared" si="2"/>
        <v>-0.1016</v>
      </c>
      <c r="E51" s="13">
        <f t="shared" si="19"/>
        <v>0</v>
      </c>
      <c r="G51" s="2">
        <v>27.0</v>
      </c>
      <c r="H51" s="4">
        <f t="shared" si="4"/>
        <v>2.7</v>
      </c>
      <c r="I51" s="4">
        <f t="shared" si="5"/>
        <v>0</v>
      </c>
      <c r="L51" s="4">
        <f t="shared" si="6"/>
        <v>0</v>
      </c>
      <c r="M51" s="13">
        <f t="shared" si="7"/>
        <v>0</v>
      </c>
      <c r="P51" s="2">
        <v>29.0</v>
      </c>
      <c r="Q51" s="4">
        <f t="shared" si="9"/>
        <v>2.9</v>
      </c>
      <c r="R51" s="4">
        <f t="shared" si="10"/>
        <v>-0.1016</v>
      </c>
      <c r="U51" s="4">
        <f t="shared" si="11"/>
        <v>0</v>
      </c>
      <c r="V51" s="13">
        <f t="shared" si="12"/>
        <v>0</v>
      </c>
      <c r="Y51" s="2">
        <v>29.0</v>
      </c>
      <c r="Z51" s="4">
        <f t="shared" si="14"/>
        <v>2.9</v>
      </c>
      <c r="AA51" s="4">
        <f t="shared" si="15"/>
        <v>-1.4732</v>
      </c>
      <c r="AD51" s="4">
        <f t="shared" si="16"/>
        <v>0</v>
      </c>
      <c r="AE51" s="13">
        <f t="shared" si="17"/>
        <v>0</v>
      </c>
    </row>
    <row r="52">
      <c r="A52" s="2">
        <v>30.0</v>
      </c>
      <c r="B52" s="4">
        <f t="shared" si="1"/>
        <v>3</v>
      </c>
      <c r="C52" s="4">
        <f t="shared" si="2"/>
        <v>-0.1524</v>
      </c>
      <c r="E52" s="13">
        <f t="shared" si="19"/>
        <v>0</v>
      </c>
      <c r="G52" s="2">
        <v>28.0</v>
      </c>
      <c r="H52" s="4">
        <f t="shared" si="4"/>
        <v>2.8</v>
      </c>
      <c r="I52" s="4">
        <f t="shared" si="5"/>
        <v>-0.0508</v>
      </c>
      <c r="L52" s="4">
        <f t="shared" si="6"/>
        <v>0</v>
      </c>
      <c r="M52" s="13">
        <f t="shared" si="7"/>
        <v>0</v>
      </c>
      <c r="P52" s="2">
        <v>30.0</v>
      </c>
      <c r="Q52" s="4">
        <f t="shared" si="9"/>
        <v>3</v>
      </c>
      <c r="R52" s="4">
        <f t="shared" si="10"/>
        <v>-0.1524</v>
      </c>
      <c r="U52" s="4">
        <f t="shared" si="11"/>
        <v>0</v>
      </c>
      <c r="V52" s="13">
        <f t="shared" si="12"/>
        <v>0</v>
      </c>
      <c r="Y52" s="2">
        <v>30.0</v>
      </c>
      <c r="Z52" s="4">
        <f t="shared" si="14"/>
        <v>3</v>
      </c>
      <c r="AA52" s="4">
        <f t="shared" si="15"/>
        <v>-1.524</v>
      </c>
      <c r="AD52" s="4">
        <f t="shared" si="16"/>
        <v>0</v>
      </c>
      <c r="AE52" s="13">
        <f t="shared" si="17"/>
        <v>0</v>
      </c>
    </row>
    <row r="53">
      <c r="A53" s="2">
        <v>31.0</v>
      </c>
      <c r="B53" s="4">
        <f t="shared" si="1"/>
        <v>3.1</v>
      </c>
      <c r="C53" s="4">
        <f t="shared" si="2"/>
        <v>-0.2032</v>
      </c>
      <c r="E53" s="13">
        <f t="shared" si="19"/>
        <v>0</v>
      </c>
      <c r="G53" s="2">
        <v>29.0</v>
      </c>
      <c r="H53" s="4">
        <f t="shared" si="4"/>
        <v>2.9</v>
      </c>
      <c r="I53" s="4">
        <f t="shared" si="5"/>
        <v>-0.1016</v>
      </c>
      <c r="L53" s="4">
        <f t="shared" si="6"/>
        <v>0</v>
      </c>
      <c r="M53" s="13">
        <f t="shared" si="7"/>
        <v>0</v>
      </c>
      <c r="P53" s="2">
        <v>31.0</v>
      </c>
      <c r="Q53" s="4">
        <f t="shared" si="9"/>
        <v>3.1</v>
      </c>
      <c r="R53" s="4">
        <f t="shared" si="10"/>
        <v>-0.2032</v>
      </c>
      <c r="U53" s="4">
        <f t="shared" si="11"/>
        <v>0</v>
      </c>
      <c r="V53" s="13">
        <f t="shared" si="12"/>
        <v>0</v>
      </c>
      <c r="Y53" s="2">
        <v>31.0</v>
      </c>
      <c r="Z53" s="4">
        <f t="shared" si="14"/>
        <v>3.1</v>
      </c>
      <c r="AA53" s="4">
        <f t="shared" si="15"/>
        <v>-1.5748</v>
      </c>
      <c r="AD53" s="4">
        <f t="shared" si="16"/>
        <v>0</v>
      </c>
      <c r="AE53" s="13">
        <f t="shared" si="17"/>
        <v>0</v>
      </c>
    </row>
    <row r="54">
      <c r="A54" s="2">
        <v>32.0</v>
      </c>
      <c r="B54" s="4">
        <f t="shared" si="1"/>
        <v>3.2</v>
      </c>
      <c r="C54" s="4">
        <f t="shared" si="2"/>
        <v>-0.254</v>
      </c>
      <c r="E54" s="13">
        <f t="shared" si="19"/>
        <v>0</v>
      </c>
      <c r="G54" s="2">
        <v>30.0</v>
      </c>
      <c r="H54" s="4">
        <f t="shared" si="4"/>
        <v>3</v>
      </c>
      <c r="I54" s="4">
        <f t="shared" si="5"/>
        <v>-0.1524</v>
      </c>
      <c r="L54" s="4">
        <f t="shared" si="6"/>
        <v>0</v>
      </c>
      <c r="M54" s="13">
        <f t="shared" si="7"/>
        <v>0</v>
      </c>
      <c r="P54" s="2">
        <v>32.0</v>
      </c>
      <c r="Q54" s="4">
        <f t="shared" si="9"/>
        <v>3.2</v>
      </c>
      <c r="R54" s="4">
        <f t="shared" si="10"/>
        <v>-0.254</v>
      </c>
      <c r="U54" s="4">
        <f t="shared" si="11"/>
        <v>0</v>
      </c>
      <c r="V54" s="13">
        <f t="shared" si="12"/>
        <v>0</v>
      </c>
      <c r="Y54" s="2">
        <v>32.0</v>
      </c>
      <c r="Z54" s="4">
        <f t="shared" si="14"/>
        <v>3.2</v>
      </c>
      <c r="AA54" s="4">
        <f t="shared" si="15"/>
        <v>-1.6256</v>
      </c>
      <c r="AD54" s="4">
        <f t="shared" si="16"/>
        <v>0</v>
      </c>
      <c r="AE54" s="13">
        <f t="shared" si="17"/>
        <v>0</v>
      </c>
    </row>
    <row r="55">
      <c r="A55" s="2">
        <v>33.0</v>
      </c>
      <c r="B55" s="4">
        <f t="shared" si="1"/>
        <v>3.3</v>
      </c>
      <c r="C55" s="4">
        <f t="shared" si="2"/>
        <v>-0.3048</v>
      </c>
      <c r="E55" s="13">
        <f t="shared" si="19"/>
        <v>0</v>
      </c>
      <c r="G55" s="2">
        <v>31.0</v>
      </c>
      <c r="H55" s="4">
        <f t="shared" si="4"/>
        <v>3.1</v>
      </c>
      <c r="I55" s="4">
        <f t="shared" si="5"/>
        <v>-0.2032</v>
      </c>
      <c r="L55" s="4">
        <f t="shared" si="6"/>
        <v>0</v>
      </c>
      <c r="M55" s="13">
        <f t="shared" si="7"/>
        <v>0</v>
      </c>
      <c r="P55" s="2">
        <v>33.0</v>
      </c>
      <c r="Q55" s="4">
        <f t="shared" si="9"/>
        <v>3.3</v>
      </c>
      <c r="R55" s="4">
        <f t="shared" si="10"/>
        <v>-0.3048</v>
      </c>
      <c r="U55" s="4">
        <f t="shared" si="11"/>
        <v>0</v>
      </c>
      <c r="V55" s="13">
        <f t="shared" si="12"/>
        <v>0</v>
      </c>
      <c r="Y55" s="2">
        <v>33.0</v>
      </c>
      <c r="Z55" s="4">
        <f t="shared" si="14"/>
        <v>3.3</v>
      </c>
      <c r="AA55" s="4">
        <f t="shared" si="15"/>
        <v>-1.6764</v>
      </c>
      <c r="AD55" s="4">
        <f t="shared" si="16"/>
        <v>0</v>
      </c>
      <c r="AE55" s="13">
        <f t="shared" si="17"/>
        <v>0</v>
      </c>
    </row>
    <row r="56">
      <c r="A56" s="2">
        <v>34.0</v>
      </c>
      <c r="B56" s="4">
        <f t="shared" si="1"/>
        <v>3.4</v>
      </c>
      <c r="C56" s="4">
        <f t="shared" si="2"/>
        <v>-0.3556</v>
      </c>
      <c r="E56" s="13">
        <f t="shared" si="19"/>
        <v>0</v>
      </c>
      <c r="G56" s="2">
        <v>32.0</v>
      </c>
      <c r="H56" s="4">
        <f t="shared" si="4"/>
        <v>3.2</v>
      </c>
      <c r="I56" s="4">
        <f t="shared" si="5"/>
        <v>-0.254</v>
      </c>
      <c r="L56" s="4">
        <f t="shared" si="6"/>
        <v>0</v>
      </c>
      <c r="M56" s="13">
        <f t="shared" si="7"/>
        <v>0</v>
      </c>
      <c r="P56" s="2">
        <v>34.0</v>
      </c>
      <c r="Q56" s="4">
        <f t="shared" si="9"/>
        <v>3.4</v>
      </c>
      <c r="R56" s="4">
        <f t="shared" si="10"/>
        <v>-0.3556</v>
      </c>
      <c r="U56" s="4">
        <f t="shared" si="11"/>
        <v>0</v>
      </c>
      <c r="V56" s="13">
        <f t="shared" si="12"/>
        <v>0</v>
      </c>
      <c r="Y56" s="2">
        <v>34.0</v>
      </c>
      <c r="Z56" s="4">
        <f t="shared" si="14"/>
        <v>3.4</v>
      </c>
      <c r="AA56" s="4">
        <f t="shared" si="15"/>
        <v>-1.7272</v>
      </c>
      <c r="AD56" s="4">
        <f t="shared" si="16"/>
        <v>0</v>
      </c>
      <c r="AE56" s="13">
        <f t="shared" si="17"/>
        <v>0</v>
      </c>
    </row>
    <row r="57">
      <c r="A57" s="2">
        <v>35.0</v>
      </c>
      <c r="B57" s="4">
        <f t="shared" si="1"/>
        <v>3.5</v>
      </c>
      <c r="C57" s="4">
        <f t="shared" si="2"/>
        <v>-0.4064</v>
      </c>
      <c r="E57" s="13">
        <f t="shared" si="19"/>
        <v>0</v>
      </c>
      <c r="G57" s="2">
        <v>33.0</v>
      </c>
      <c r="H57" s="4">
        <f t="shared" si="4"/>
        <v>3.3</v>
      </c>
      <c r="I57" s="4">
        <f t="shared" si="5"/>
        <v>-0.3048</v>
      </c>
      <c r="L57" s="4">
        <f t="shared" si="6"/>
        <v>0</v>
      </c>
      <c r="M57" s="13">
        <f t="shared" si="7"/>
        <v>0</v>
      </c>
      <c r="P57" s="2">
        <v>35.0</v>
      </c>
      <c r="Q57" s="4">
        <f t="shared" si="9"/>
        <v>3.5</v>
      </c>
      <c r="R57" s="4">
        <f t="shared" si="10"/>
        <v>-0.4064</v>
      </c>
      <c r="U57" s="4">
        <f t="shared" si="11"/>
        <v>0</v>
      </c>
      <c r="V57" s="13">
        <f t="shared" si="12"/>
        <v>0</v>
      </c>
      <c r="Y57" s="2">
        <v>35.0</v>
      </c>
      <c r="Z57" s="4">
        <f t="shared" si="14"/>
        <v>3.5</v>
      </c>
      <c r="AA57" s="4">
        <f t="shared" si="15"/>
        <v>-1.778</v>
      </c>
      <c r="AD57" s="4">
        <f t="shared" si="16"/>
        <v>0</v>
      </c>
      <c r="AE57" s="13">
        <f t="shared" si="17"/>
        <v>0</v>
      </c>
    </row>
    <row r="58">
      <c r="A58" s="2">
        <v>36.0</v>
      </c>
      <c r="B58" s="4">
        <f t="shared" si="1"/>
        <v>3.6</v>
      </c>
      <c r="C58" s="4">
        <f t="shared" si="2"/>
        <v>-0.4572</v>
      </c>
      <c r="E58" s="13">
        <f t="shared" si="19"/>
        <v>0</v>
      </c>
      <c r="G58" s="2">
        <v>34.0</v>
      </c>
      <c r="H58" s="4">
        <f t="shared" si="4"/>
        <v>3.4</v>
      </c>
      <c r="I58" s="4">
        <f t="shared" si="5"/>
        <v>-0.3556</v>
      </c>
      <c r="L58" s="4">
        <f t="shared" si="6"/>
        <v>0</v>
      </c>
      <c r="M58" s="13">
        <f t="shared" si="7"/>
        <v>0</v>
      </c>
      <c r="P58" s="2">
        <v>36.0</v>
      </c>
      <c r="Q58" s="4">
        <f t="shared" si="9"/>
        <v>3.6</v>
      </c>
      <c r="R58" s="4">
        <f t="shared" si="10"/>
        <v>-0.4572</v>
      </c>
      <c r="U58" s="4">
        <f t="shared" si="11"/>
        <v>0</v>
      </c>
      <c r="V58" s="13">
        <f t="shared" si="12"/>
        <v>0</v>
      </c>
      <c r="Y58" s="2">
        <v>36.0</v>
      </c>
      <c r="Z58" s="4">
        <f t="shared" si="14"/>
        <v>3.6</v>
      </c>
      <c r="AA58" s="4">
        <f t="shared" si="15"/>
        <v>-1.8288</v>
      </c>
      <c r="AD58" s="4">
        <f t="shared" si="16"/>
        <v>0</v>
      </c>
      <c r="AE58" s="13">
        <f t="shared" si="17"/>
        <v>0</v>
      </c>
    </row>
    <row r="59">
      <c r="A59" s="2">
        <v>37.0</v>
      </c>
      <c r="B59" s="4">
        <f t="shared" si="1"/>
        <v>3.7</v>
      </c>
      <c r="C59" s="4">
        <f t="shared" si="2"/>
        <v>-0.508</v>
      </c>
      <c r="E59" s="13">
        <f t="shared" si="19"/>
        <v>0</v>
      </c>
      <c r="G59" s="2">
        <v>35.0</v>
      </c>
      <c r="H59" s="4">
        <f t="shared" si="4"/>
        <v>3.5</v>
      </c>
      <c r="I59" s="4">
        <f t="shared" si="5"/>
        <v>-0.4064</v>
      </c>
      <c r="L59" s="4">
        <f t="shared" si="6"/>
        <v>0</v>
      </c>
      <c r="M59" s="13">
        <f t="shared" si="7"/>
        <v>0</v>
      </c>
      <c r="P59" s="2">
        <v>37.0</v>
      </c>
      <c r="Q59" s="4">
        <f t="shared" si="9"/>
        <v>3.7</v>
      </c>
      <c r="R59" s="4">
        <f t="shared" si="10"/>
        <v>-0.508</v>
      </c>
      <c r="U59" s="4">
        <f t="shared" si="11"/>
        <v>0</v>
      </c>
      <c r="V59" s="13">
        <f t="shared" si="12"/>
        <v>0</v>
      </c>
      <c r="Y59" s="2">
        <v>37.0</v>
      </c>
      <c r="Z59" s="4">
        <f t="shared" si="14"/>
        <v>3.7</v>
      </c>
      <c r="AA59" s="4">
        <f t="shared" si="15"/>
        <v>-1.8796</v>
      </c>
      <c r="AD59" s="4">
        <f t="shared" si="16"/>
        <v>0</v>
      </c>
      <c r="AE59" s="13">
        <f t="shared" si="17"/>
        <v>0</v>
      </c>
    </row>
    <row r="60">
      <c r="A60" s="2">
        <v>38.0</v>
      </c>
      <c r="B60" s="4">
        <f t="shared" si="1"/>
        <v>3.8</v>
      </c>
      <c r="C60" s="4">
        <f t="shared" si="2"/>
        <v>-0.5588</v>
      </c>
      <c r="E60" s="13">
        <f t="shared" si="19"/>
        <v>0</v>
      </c>
      <c r="G60" s="2">
        <v>36.0</v>
      </c>
      <c r="H60" s="4">
        <f t="shared" si="4"/>
        <v>3.6</v>
      </c>
      <c r="I60" s="4">
        <f t="shared" si="5"/>
        <v>-0.4572</v>
      </c>
      <c r="L60" s="4">
        <f t="shared" si="6"/>
        <v>0</v>
      </c>
      <c r="M60" s="13">
        <f t="shared" si="7"/>
        <v>0</v>
      </c>
      <c r="P60" s="2">
        <v>38.0</v>
      </c>
      <c r="Q60" s="4">
        <f t="shared" si="9"/>
        <v>3.8</v>
      </c>
      <c r="R60" s="4">
        <f t="shared" si="10"/>
        <v>-0.5588</v>
      </c>
      <c r="U60" s="4">
        <f t="shared" si="11"/>
        <v>0</v>
      </c>
      <c r="V60" s="13">
        <f t="shared" si="12"/>
        <v>0</v>
      </c>
      <c r="Y60" s="2">
        <v>38.0</v>
      </c>
      <c r="Z60" s="4">
        <f t="shared" si="14"/>
        <v>3.8</v>
      </c>
      <c r="AA60" s="4">
        <f t="shared" si="15"/>
        <v>-1.9304</v>
      </c>
      <c r="AD60" s="4">
        <f t="shared" si="16"/>
        <v>0</v>
      </c>
      <c r="AE60" s="13">
        <f t="shared" si="17"/>
        <v>0</v>
      </c>
    </row>
    <row r="61">
      <c r="A61" s="2">
        <v>39.0</v>
      </c>
      <c r="B61" s="4">
        <f t="shared" si="1"/>
        <v>3.9</v>
      </c>
      <c r="C61" s="4">
        <f t="shared" si="2"/>
        <v>-0.6096</v>
      </c>
      <c r="E61" s="13">
        <f t="shared" si="19"/>
        <v>0</v>
      </c>
      <c r="G61" s="2">
        <v>37.0</v>
      </c>
      <c r="H61" s="4">
        <f t="shared" si="4"/>
        <v>3.7</v>
      </c>
      <c r="I61" s="4">
        <f t="shared" si="5"/>
        <v>-0.508</v>
      </c>
      <c r="L61" s="4">
        <f t="shared" si="6"/>
        <v>0</v>
      </c>
      <c r="M61" s="13">
        <f t="shared" si="7"/>
        <v>0</v>
      </c>
      <c r="P61" s="2">
        <v>39.0</v>
      </c>
      <c r="Q61" s="4">
        <f t="shared" si="9"/>
        <v>3.9</v>
      </c>
      <c r="R61" s="4">
        <f t="shared" si="10"/>
        <v>-0.6096</v>
      </c>
      <c r="U61" s="4">
        <f t="shared" si="11"/>
        <v>0</v>
      </c>
      <c r="V61" s="13">
        <f t="shared" si="12"/>
        <v>0</v>
      </c>
      <c r="Y61" s="2">
        <v>39.0</v>
      </c>
      <c r="Z61" s="4">
        <f t="shared" si="14"/>
        <v>3.9</v>
      </c>
      <c r="AA61" s="4">
        <f t="shared" si="15"/>
        <v>-1.9812</v>
      </c>
      <c r="AD61" s="4">
        <f t="shared" si="16"/>
        <v>0</v>
      </c>
      <c r="AE61" s="13">
        <f t="shared" si="17"/>
        <v>0</v>
      </c>
    </row>
    <row r="62">
      <c r="A62" s="2">
        <v>40.0</v>
      </c>
      <c r="B62" s="4">
        <f t="shared" si="1"/>
        <v>4</v>
      </c>
      <c r="C62" s="4">
        <f t="shared" si="2"/>
        <v>-0.6604</v>
      </c>
      <c r="E62" s="13">
        <f t="shared" si="19"/>
        <v>0</v>
      </c>
      <c r="G62" s="2">
        <v>38.0</v>
      </c>
      <c r="H62" s="4">
        <f t="shared" si="4"/>
        <v>3.8</v>
      </c>
      <c r="I62" s="4">
        <f t="shared" si="5"/>
        <v>-0.5588</v>
      </c>
      <c r="L62" s="4">
        <f t="shared" si="6"/>
        <v>0</v>
      </c>
      <c r="M62" s="13">
        <f t="shared" si="7"/>
        <v>0</v>
      </c>
      <c r="P62" s="2">
        <v>40.0</v>
      </c>
      <c r="Q62" s="4">
        <f t="shared" si="9"/>
        <v>4</v>
      </c>
      <c r="R62" s="4">
        <f t="shared" si="10"/>
        <v>-0.6604</v>
      </c>
      <c r="U62" s="4">
        <f t="shared" si="11"/>
        <v>0</v>
      </c>
      <c r="V62" s="13">
        <f t="shared" si="12"/>
        <v>0</v>
      </c>
      <c r="Y62" s="2">
        <v>40.0</v>
      </c>
      <c r="Z62" s="4">
        <f t="shared" si="14"/>
        <v>4</v>
      </c>
      <c r="AA62" s="4">
        <f t="shared" si="15"/>
        <v>-2.032</v>
      </c>
      <c r="AD62" s="4">
        <f t="shared" si="16"/>
        <v>0</v>
      </c>
      <c r="AE62" s="13">
        <f t="shared" si="17"/>
        <v>0</v>
      </c>
    </row>
    <row r="63">
      <c r="A63" s="2">
        <v>41.0</v>
      </c>
      <c r="B63" s="4">
        <f t="shared" si="1"/>
        <v>4.1</v>
      </c>
      <c r="C63" s="4">
        <f t="shared" si="2"/>
        <v>-0.7112</v>
      </c>
      <c r="E63" s="13">
        <f t="shared" si="19"/>
        <v>0</v>
      </c>
      <c r="G63" s="2">
        <v>39.0</v>
      </c>
      <c r="H63" s="4">
        <f t="shared" si="4"/>
        <v>3.9</v>
      </c>
      <c r="I63" s="4">
        <f t="shared" si="5"/>
        <v>-0.6096</v>
      </c>
      <c r="L63" s="4">
        <f t="shared" si="6"/>
        <v>0</v>
      </c>
      <c r="M63" s="13">
        <f t="shared" si="7"/>
        <v>0</v>
      </c>
      <c r="P63" s="2">
        <v>41.0</v>
      </c>
      <c r="Q63" s="4">
        <f t="shared" si="9"/>
        <v>4.1</v>
      </c>
      <c r="R63" s="4">
        <f t="shared" si="10"/>
        <v>-0.7112</v>
      </c>
      <c r="U63" s="4">
        <f t="shared" si="11"/>
        <v>0</v>
      </c>
      <c r="V63" s="13">
        <f t="shared" si="12"/>
        <v>0</v>
      </c>
      <c r="Y63" s="2">
        <v>41.0</v>
      </c>
      <c r="Z63" s="4">
        <f t="shared" si="14"/>
        <v>4.1</v>
      </c>
      <c r="AA63" s="4">
        <f t="shared" si="15"/>
        <v>-2.0828</v>
      </c>
      <c r="AD63" s="4">
        <f t="shared" si="16"/>
        <v>0</v>
      </c>
      <c r="AE63" s="13">
        <f t="shared" si="17"/>
        <v>0</v>
      </c>
    </row>
    <row r="64">
      <c r="A64" s="2">
        <v>42.0</v>
      </c>
      <c r="B64" s="4">
        <f t="shared" si="1"/>
        <v>4.2</v>
      </c>
      <c r="C64" s="4">
        <f t="shared" si="2"/>
        <v>-0.762</v>
      </c>
      <c r="E64" s="13">
        <f t="shared" si="19"/>
        <v>0</v>
      </c>
      <c r="G64" s="2">
        <v>40.0</v>
      </c>
      <c r="H64" s="4">
        <f t="shared" si="4"/>
        <v>4</v>
      </c>
      <c r="I64" s="4">
        <f t="shared" si="5"/>
        <v>-0.6604</v>
      </c>
      <c r="L64" s="4">
        <f t="shared" si="6"/>
        <v>0</v>
      </c>
      <c r="M64" s="13">
        <f t="shared" si="7"/>
        <v>0</v>
      </c>
      <c r="P64" s="2">
        <v>42.0</v>
      </c>
      <c r="Q64" s="4">
        <f t="shared" si="9"/>
        <v>4.2</v>
      </c>
      <c r="R64" s="4">
        <f t="shared" si="10"/>
        <v>-0.762</v>
      </c>
      <c r="U64" s="4">
        <f t="shared" si="11"/>
        <v>0</v>
      </c>
      <c r="V64" s="13">
        <f t="shared" si="12"/>
        <v>0</v>
      </c>
      <c r="Y64" s="2">
        <v>42.0</v>
      </c>
      <c r="Z64" s="4">
        <f t="shared" si="14"/>
        <v>4.2</v>
      </c>
      <c r="AA64" s="4">
        <f t="shared" si="15"/>
        <v>-2.1336</v>
      </c>
      <c r="AD64" s="4">
        <f t="shared" si="16"/>
        <v>0</v>
      </c>
      <c r="AE64" s="13">
        <f t="shared" si="17"/>
        <v>0</v>
      </c>
    </row>
    <row r="65">
      <c r="A65" s="2">
        <v>43.0</v>
      </c>
      <c r="B65" s="4">
        <f t="shared" si="1"/>
        <v>4.3</v>
      </c>
      <c r="C65" s="4">
        <f t="shared" si="2"/>
        <v>-0.8128</v>
      </c>
      <c r="E65" s="13">
        <f t="shared" si="19"/>
        <v>0</v>
      </c>
      <c r="G65" s="2">
        <v>41.0</v>
      </c>
      <c r="H65" s="4">
        <f t="shared" si="4"/>
        <v>4.1</v>
      </c>
      <c r="I65" s="4">
        <f t="shared" si="5"/>
        <v>-0.7112</v>
      </c>
      <c r="L65" s="4">
        <f t="shared" si="6"/>
        <v>0</v>
      </c>
      <c r="M65" s="13">
        <f t="shared" si="7"/>
        <v>0</v>
      </c>
      <c r="P65" s="2">
        <v>43.0</v>
      </c>
      <c r="Q65" s="4">
        <f t="shared" si="9"/>
        <v>4.3</v>
      </c>
      <c r="R65" s="4">
        <f t="shared" si="10"/>
        <v>-0.8128</v>
      </c>
      <c r="U65" s="4">
        <f t="shared" si="11"/>
        <v>0</v>
      </c>
      <c r="V65" s="13">
        <f t="shared" si="12"/>
        <v>0</v>
      </c>
      <c r="Y65" s="2">
        <v>43.0</v>
      </c>
      <c r="Z65" s="4">
        <f t="shared" si="14"/>
        <v>4.3</v>
      </c>
      <c r="AA65" s="4">
        <f t="shared" si="15"/>
        <v>-2.1844</v>
      </c>
      <c r="AD65" s="4">
        <f t="shared" si="16"/>
        <v>0</v>
      </c>
      <c r="AE65" s="13">
        <f t="shared" si="17"/>
        <v>0</v>
      </c>
    </row>
    <row r="66">
      <c r="A66" s="2">
        <v>44.0</v>
      </c>
      <c r="B66" s="4">
        <f t="shared" si="1"/>
        <v>4.4</v>
      </c>
      <c r="C66" s="4">
        <f t="shared" si="2"/>
        <v>-0.8636</v>
      </c>
      <c r="E66" s="13">
        <f t="shared" si="19"/>
        <v>0</v>
      </c>
      <c r="G66" s="2">
        <v>42.0</v>
      </c>
      <c r="H66" s="4">
        <f t="shared" si="4"/>
        <v>4.2</v>
      </c>
      <c r="I66" s="4">
        <f t="shared" si="5"/>
        <v>-0.762</v>
      </c>
      <c r="L66" s="4">
        <f t="shared" si="6"/>
        <v>0</v>
      </c>
      <c r="M66" s="13">
        <f t="shared" si="7"/>
        <v>0</v>
      </c>
      <c r="P66" s="2">
        <v>44.0</v>
      </c>
      <c r="Q66" s="4">
        <f t="shared" si="9"/>
        <v>4.4</v>
      </c>
      <c r="R66" s="4">
        <f t="shared" si="10"/>
        <v>-0.8636</v>
      </c>
      <c r="U66" s="4">
        <f t="shared" si="11"/>
        <v>0</v>
      </c>
      <c r="V66" s="13">
        <f t="shared" si="12"/>
        <v>0</v>
      </c>
      <c r="Y66" s="2">
        <v>44.0</v>
      </c>
      <c r="Z66" s="4">
        <f t="shared" si="14"/>
        <v>4.4</v>
      </c>
      <c r="AA66" s="4">
        <f t="shared" si="15"/>
        <v>-2.2352</v>
      </c>
      <c r="AD66" s="4">
        <f t="shared" si="16"/>
        <v>0</v>
      </c>
      <c r="AE66" s="13">
        <f t="shared" si="17"/>
        <v>0</v>
      </c>
    </row>
    <row r="67">
      <c r="A67" s="2">
        <v>45.0</v>
      </c>
      <c r="B67" s="4">
        <f t="shared" si="1"/>
        <v>4.5</v>
      </c>
      <c r="C67" s="4">
        <f t="shared" si="2"/>
        <v>-0.9144</v>
      </c>
      <c r="E67" s="13">
        <f t="shared" si="19"/>
        <v>0</v>
      </c>
      <c r="G67" s="2">
        <v>43.0</v>
      </c>
      <c r="H67" s="4">
        <f t="shared" si="4"/>
        <v>4.3</v>
      </c>
      <c r="I67" s="4">
        <f t="shared" si="5"/>
        <v>-0.8128</v>
      </c>
      <c r="L67" s="4">
        <f t="shared" si="6"/>
        <v>0</v>
      </c>
      <c r="M67" s="13">
        <f t="shared" si="7"/>
        <v>0</v>
      </c>
      <c r="P67" s="2">
        <v>45.0</v>
      </c>
      <c r="Q67" s="4">
        <f t="shared" si="9"/>
        <v>4.5</v>
      </c>
      <c r="R67" s="4">
        <f t="shared" si="10"/>
        <v>-0.9144</v>
      </c>
      <c r="U67" s="4">
        <f t="shared" si="11"/>
        <v>0</v>
      </c>
      <c r="V67" s="13">
        <f t="shared" si="12"/>
        <v>0</v>
      </c>
      <c r="Y67" s="2">
        <v>45.0</v>
      </c>
      <c r="Z67" s="4">
        <f t="shared" si="14"/>
        <v>4.5</v>
      </c>
      <c r="AA67" s="4">
        <f t="shared" si="15"/>
        <v>-2.286</v>
      </c>
      <c r="AD67" s="4">
        <f t="shared" si="16"/>
        <v>0</v>
      </c>
      <c r="AE67" s="13">
        <f t="shared" si="17"/>
        <v>0</v>
      </c>
    </row>
    <row r="68">
      <c r="A68" s="2">
        <v>46.0</v>
      </c>
      <c r="B68" s="4">
        <f t="shared" si="1"/>
        <v>4.6</v>
      </c>
      <c r="C68" s="4">
        <f t="shared" si="2"/>
        <v>-0.9652</v>
      </c>
      <c r="E68" s="13">
        <f t="shared" si="19"/>
        <v>0</v>
      </c>
      <c r="G68" s="2">
        <v>44.0</v>
      </c>
      <c r="H68" s="4">
        <f t="shared" si="4"/>
        <v>4.4</v>
      </c>
      <c r="I68" s="4">
        <f t="shared" si="5"/>
        <v>-0.8636</v>
      </c>
      <c r="L68" s="4">
        <f t="shared" si="6"/>
        <v>0</v>
      </c>
      <c r="M68" s="13">
        <f t="shared" si="7"/>
        <v>0</v>
      </c>
      <c r="P68" s="2">
        <v>46.0</v>
      </c>
      <c r="Q68" s="4">
        <f t="shared" si="9"/>
        <v>4.6</v>
      </c>
      <c r="R68" s="4">
        <f t="shared" si="10"/>
        <v>-0.9652</v>
      </c>
      <c r="U68" s="4">
        <f t="shared" si="11"/>
        <v>0</v>
      </c>
      <c r="V68" s="13">
        <f t="shared" si="12"/>
        <v>0</v>
      </c>
      <c r="Y68" s="2">
        <v>46.0</v>
      </c>
      <c r="Z68" s="4">
        <f t="shared" si="14"/>
        <v>4.6</v>
      </c>
      <c r="AA68" s="4">
        <f t="shared" si="15"/>
        <v>-2.3368</v>
      </c>
      <c r="AD68" s="4">
        <f t="shared" si="16"/>
        <v>0</v>
      </c>
      <c r="AE68" s="13">
        <f t="shared" si="17"/>
        <v>0</v>
      </c>
    </row>
    <row r="69">
      <c r="A69" s="2">
        <v>47.0</v>
      </c>
      <c r="B69" s="4">
        <f t="shared" si="1"/>
        <v>4.7</v>
      </c>
      <c r="C69" s="4">
        <f t="shared" si="2"/>
        <v>-1.016</v>
      </c>
      <c r="E69" s="13">
        <f t="shared" si="19"/>
        <v>0</v>
      </c>
      <c r="G69" s="2">
        <v>45.0</v>
      </c>
      <c r="H69" s="4">
        <f t="shared" si="4"/>
        <v>4.5</v>
      </c>
      <c r="I69" s="4">
        <f t="shared" si="5"/>
        <v>-0.9144</v>
      </c>
      <c r="L69" s="4">
        <f t="shared" si="6"/>
        <v>0</v>
      </c>
      <c r="M69" s="13">
        <f t="shared" si="7"/>
        <v>0</v>
      </c>
      <c r="P69" s="2">
        <v>47.0</v>
      </c>
      <c r="Q69" s="4">
        <f t="shared" si="9"/>
        <v>4.7</v>
      </c>
      <c r="R69" s="4">
        <f t="shared" si="10"/>
        <v>-1.016</v>
      </c>
      <c r="U69" s="4">
        <f t="shared" si="11"/>
        <v>0</v>
      </c>
      <c r="V69" s="13">
        <f t="shared" si="12"/>
        <v>0</v>
      </c>
      <c r="Y69" s="2">
        <v>47.0</v>
      </c>
      <c r="Z69" s="4">
        <f t="shared" si="14"/>
        <v>4.7</v>
      </c>
      <c r="AA69" s="4">
        <f t="shared" si="15"/>
        <v>-2.3876</v>
      </c>
      <c r="AD69" s="4">
        <f t="shared" si="16"/>
        <v>0</v>
      </c>
      <c r="AE69" s="13">
        <f t="shared" si="17"/>
        <v>0</v>
      </c>
    </row>
    <row r="70">
      <c r="A70" s="2">
        <v>48.0</v>
      </c>
      <c r="B70" s="4">
        <f t="shared" si="1"/>
        <v>4.8</v>
      </c>
      <c r="C70" s="4">
        <f t="shared" si="2"/>
        <v>-1.0668</v>
      </c>
      <c r="E70" s="13">
        <f t="shared" si="19"/>
        <v>0</v>
      </c>
      <c r="G70" s="2">
        <v>46.0</v>
      </c>
      <c r="H70" s="4">
        <f t="shared" si="4"/>
        <v>4.6</v>
      </c>
      <c r="I70" s="4">
        <f t="shared" si="5"/>
        <v>-0.9652</v>
      </c>
      <c r="L70" s="4">
        <f t="shared" si="6"/>
        <v>0</v>
      </c>
      <c r="M70" s="13">
        <f t="shared" si="7"/>
        <v>0</v>
      </c>
      <c r="P70" s="2">
        <v>48.0</v>
      </c>
      <c r="Q70" s="4">
        <f t="shared" si="9"/>
        <v>4.8</v>
      </c>
      <c r="R70" s="4">
        <f t="shared" si="10"/>
        <v>-1.0668</v>
      </c>
      <c r="U70" s="4">
        <f t="shared" si="11"/>
        <v>0</v>
      </c>
      <c r="V70" s="13">
        <f t="shared" si="12"/>
        <v>0</v>
      </c>
      <c r="Y70" s="2">
        <v>48.0</v>
      </c>
      <c r="Z70" s="4">
        <f t="shared" si="14"/>
        <v>4.8</v>
      </c>
      <c r="AA70" s="4">
        <f t="shared" si="15"/>
        <v>-2.4384</v>
      </c>
      <c r="AD70" s="4">
        <f t="shared" si="16"/>
        <v>0</v>
      </c>
      <c r="AE70" s="13">
        <f t="shared" si="17"/>
        <v>0</v>
      </c>
    </row>
    <row r="71">
      <c r="A71" s="2">
        <v>49.0</v>
      </c>
      <c r="B71" s="4">
        <f t="shared" si="1"/>
        <v>4.9</v>
      </c>
      <c r="C71" s="4">
        <f t="shared" si="2"/>
        <v>-1.1176</v>
      </c>
      <c r="E71" s="13">
        <f t="shared" si="19"/>
        <v>0</v>
      </c>
      <c r="G71" s="2">
        <v>47.0</v>
      </c>
      <c r="H71" s="4">
        <f t="shared" si="4"/>
        <v>4.7</v>
      </c>
      <c r="I71" s="4">
        <f t="shared" si="5"/>
        <v>-1.016</v>
      </c>
      <c r="L71" s="4">
        <f t="shared" si="6"/>
        <v>0</v>
      </c>
      <c r="M71" s="13">
        <f t="shared" si="7"/>
        <v>0</v>
      </c>
      <c r="P71" s="2">
        <v>49.0</v>
      </c>
      <c r="Q71" s="4">
        <f t="shared" si="9"/>
        <v>4.9</v>
      </c>
      <c r="R71" s="4">
        <f t="shared" si="10"/>
        <v>-1.1176</v>
      </c>
      <c r="U71" s="4">
        <f t="shared" si="11"/>
        <v>0</v>
      </c>
      <c r="V71" s="13">
        <f t="shared" si="12"/>
        <v>0</v>
      </c>
      <c r="Y71" s="2">
        <v>49.0</v>
      </c>
      <c r="Z71" s="4">
        <f t="shared" si="14"/>
        <v>4.9</v>
      </c>
      <c r="AA71" s="4">
        <f t="shared" si="15"/>
        <v>-2.4892</v>
      </c>
      <c r="AD71" s="4">
        <f t="shared" si="16"/>
        <v>0</v>
      </c>
      <c r="AE71" s="13">
        <f t="shared" si="17"/>
        <v>0</v>
      </c>
    </row>
    <row r="72">
      <c r="A72" s="2">
        <v>50.0</v>
      </c>
      <c r="B72" s="4">
        <f t="shared" si="1"/>
        <v>5</v>
      </c>
      <c r="C72" s="4">
        <f t="shared" si="2"/>
        <v>-1.1684</v>
      </c>
      <c r="E72" s="13">
        <f t="shared" si="19"/>
        <v>0</v>
      </c>
      <c r="G72" s="2">
        <v>48.0</v>
      </c>
      <c r="H72" s="4">
        <f t="shared" si="4"/>
        <v>4.8</v>
      </c>
      <c r="I72" s="4">
        <f t="shared" si="5"/>
        <v>-1.0668</v>
      </c>
      <c r="L72" s="4">
        <f t="shared" si="6"/>
        <v>0</v>
      </c>
      <c r="M72" s="13">
        <f t="shared" si="7"/>
        <v>0</v>
      </c>
      <c r="P72" s="2">
        <v>50.0</v>
      </c>
      <c r="Q72" s="4">
        <f t="shared" si="9"/>
        <v>5</v>
      </c>
      <c r="R72" s="4">
        <f t="shared" si="10"/>
        <v>-1.1684</v>
      </c>
      <c r="U72" s="4">
        <f t="shared" si="11"/>
        <v>0</v>
      </c>
      <c r="V72" s="13">
        <f t="shared" si="12"/>
        <v>0</v>
      </c>
      <c r="Y72" s="2">
        <v>50.0</v>
      </c>
      <c r="Z72" s="4">
        <f t="shared" si="14"/>
        <v>5</v>
      </c>
      <c r="AA72" s="4">
        <f t="shared" si="15"/>
        <v>-2.54</v>
      </c>
      <c r="AD72" s="4">
        <f t="shared" si="16"/>
        <v>0</v>
      </c>
      <c r="AE72" s="13">
        <f t="shared" si="17"/>
        <v>0</v>
      </c>
    </row>
    <row r="73">
      <c r="A73" s="2">
        <v>51.0</v>
      </c>
      <c r="B73" s="4">
        <f t="shared" si="1"/>
        <v>5.1</v>
      </c>
      <c r="C73" s="4">
        <f t="shared" si="2"/>
        <v>-1.2192</v>
      </c>
      <c r="E73" s="13">
        <f t="shared" si="19"/>
        <v>0</v>
      </c>
      <c r="G73" s="2">
        <v>49.0</v>
      </c>
      <c r="H73" s="4">
        <f t="shared" si="4"/>
        <v>4.9</v>
      </c>
      <c r="I73" s="4">
        <f t="shared" si="5"/>
        <v>-1.1176</v>
      </c>
      <c r="L73" s="4">
        <f t="shared" si="6"/>
        <v>0</v>
      </c>
      <c r="M73" s="13">
        <f t="shared" si="7"/>
        <v>0</v>
      </c>
      <c r="P73" s="2">
        <v>51.0</v>
      </c>
      <c r="Q73" s="4">
        <f t="shared" si="9"/>
        <v>5.1</v>
      </c>
      <c r="R73" s="4">
        <f t="shared" si="10"/>
        <v>-1.2192</v>
      </c>
      <c r="U73" s="4">
        <f t="shared" si="11"/>
        <v>0</v>
      </c>
      <c r="V73" s="13">
        <f t="shared" si="12"/>
        <v>0</v>
      </c>
      <c r="Y73" s="2">
        <v>51.0</v>
      </c>
      <c r="Z73" s="4">
        <f t="shared" si="14"/>
        <v>5.1</v>
      </c>
      <c r="AA73" s="4">
        <f t="shared" si="15"/>
        <v>-2.5908</v>
      </c>
      <c r="AD73" s="4">
        <f t="shared" si="16"/>
        <v>0</v>
      </c>
      <c r="AE73" s="13">
        <f t="shared" si="17"/>
        <v>0</v>
      </c>
    </row>
    <row r="74">
      <c r="A74" s="2">
        <v>52.0</v>
      </c>
      <c r="B74" s="4">
        <f t="shared" si="1"/>
        <v>5.2</v>
      </c>
      <c r="C74" s="4">
        <f t="shared" si="2"/>
        <v>-1.27</v>
      </c>
      <c r="E74" s="13">
        <f t="shared" si="19"/>
        <v>0</v>
      </c>
      <c r="G74" s="2">
        <v>50.0</v>
      </c>
      <c r="H74" s="4">
        <f t="shared" si="4"/>
        <v>5</v>
      </c>
      <c r="I74" s="4">
        <f t="shared" si="5"/>
        <v>-1.1684</v>
      </c>
      <c r="L74" s="4">
        <f t="shared" si="6"/>
        <v>0</v>
      </c>
      <c r="M74" s="13">
        <f t="shared" si="7"/>
        <v>0</v>
      </c>
      <c r="P74" s="2">
        <v>52.0</v>
      </c>
      <c r="Q74" s="4">
        <f t="shared" si="9"/>
        <v>5.2</v>
      </c>
      <c r="R74" s="4">
        <f t="shared" si="10"/>
        <v>-1.27</v>
      </c>
      <c r="U74" s="4">
        <f t="shared" si="11"/>
        <v>0</v>
      </c>
      <c r="V74" s="13">
        <f t="shared" si="12"/>
        <v>0</v>
      </c>
      <c r="Y74" s="2">
        <v>52.0</v>
      </c>
      <c r="Z74" s="4">
        <f t="shared" si="14"/>
        <v>5.2</v>
      </c>
      <c r="AA74" s="4">
        <f t="shared" si="15"/>
        <v>-2.6416</v>
      </c>
      <c r="AD74" s="4">
        <f t="shared" si="16"/>
        <v>0</v>
      </c>
      <c r="AE74" s="13">
        <f t="shared" si="17"/>
        <v>0</v>
      </c>
    </row>
    <row r="75">
      <c r="A75" s="2">
        <v>53.0</v>
      </c>
      <c r="B75" s="4">
        <f t="shared" si="1"/>
        <v>5.3</v>
      </c>
      <c r="C75" s="4">
        <f t="shared" si="2"/>
        <v>-1.3208</v>
      </c>
      <c r="E75" s="13">
        <f t="shared" si="19"/>
        <v>0</v>
      </c>
      <c r="G75" s="2">
        <v>51.0</v>
      </c>
      <c r="H75" s="4">
        <f t="shared" si="4"/>
        <v>5.1</v>
      </c>
      <c r="I75" s="4">
        <f t="shared" si="5"/>
        <v>-1.2192</v>
      </c>
      <c r="L75" s="4">
        <f t="shared" si="6"/>
        <v>0</v>
      </c>
      <c r="M75" s="13">
        <f t="shared" si="7"/>
        <v>0</v>
      </c>
      <c r="P75" s="2">
        <v>53.0</v>
      </c>
      <c r="Q75" s="4">
        <f t="shared" si="9"/>
        <v>5.3</v>
      </c>
      <c r="R75" s="4">
        <f t="shared" si="10"/>
        <v>-1.3208</v>
      </c>
      <c r="U75" s="4">
        <f t="shared" si="11"/>
        <v>0</v>
      </c>
      <c r="V75" s="13">
        <f t="shared" si="12"/>
        <v>0</v>
      </c>
      <c r="Y75" s="2">
        <v>53.0</v>
      </c>
      <c r="Z75" s="4">
        <f t="shared" si="14"/>
        <v>5.3</v>
      </c>
      <c r="AA75" s="4">
        <f t="shared" si="15"/>
        <v>-2.6924</v>
      </c>
      <c r="AD75" s="4">
        <f t="shared" si="16"/>
        <v>0</v>
      </c>
      <c r="AE75" s="13">
        <f t="shared" si="17"/>
        <v>0</v>
      </c>
    </row>
    <row r="76">
      <c r="A76" s="2">
        <v>54.0</v>
      </c>
      <c r="B76" s="4">
        <f t="shared" si="1"/>
        <v>5.4</v>
      </c>
      <c r="C76" s="4">
        <f t="shared" si="2"/>
        <v>-1.3716</v>
      </c>
      <c r="E76" s="13">
        <f t="shared" si="19"/>
        <v>0</v>
      </c>
      <c r="G76" s="2">
        <v>52.0</v>
      </c>
      <c r="H76" s="4">
        <f t="shared" si="4"/>
        <v>5.2</v>
      </c>
      <c r="I76" s="4">
        <f t="shared" si="5"/>
        <v>-1.27</v>
      </c>
      <c r="L76" s="4">
        <f t="shared" si="6"/>
        <v>0</v>
      </c>
      <c r="M76" s="13">
        <f t="shared" si="7"/>
        <v>0</v>
      </c>
      <c r="P76" s="2">
        <v>54.0</v>
      </c>
      <c r="Q76" s="4">
        <f t="shared" si="9"/>
        <v>5.4</v>
      </c>
      <c r="R76" s="4">
        <f t="shared" si="10"/>
        <v>-1.3716</v>
      </c>
      <c r="U76" s="4">
        <f t="shared" si="11"/>
        <v>0</v>
      </c>
      <c r="V76" s="13">
        <f t="shared" si="12"/>
        <v>0</v>
      </c>
      <c r="Y76" s="2">
        <v>54.0</v>
      </c>
      <c r="Z76" s="4">
        <f t="shared" si="14"/>
        <v>5.4</v>
      </c>
      <c r="AA76" s="4">
        <f t="shared" si="15"/>
        <v>-2.7432</v>
      </c>
      <c r="AD76" s="4">
        <f t="shared" si="16"/>
        <v>0</v>
      </c>
      <c r="AE76" s="13">
        <f t="shared" si="17"/>
        <v>0</v>
      </c>
    </row>
    <row r="77">
      <c r="A77" s="2">
        <v>55.0</v>
      </c>
      <c r="B77" s="4">
        <f t="shared" si="1"/>
        <v>5.5</v>
      </c>
      <c r="C77" s="4">
        <f t="shared" si="2"/>
        <v>-1.4224</v>
      </c>
      <c r="E77" s="13">
        <f t="shared" si="19"/>
        <v>0</v>
      </c>
      <c r="G77" s="2">
        <v>53.0</v>
      </c>
      <c r="H77" s="4">
        <f t="shared" si="4"/>
        <v>5.3</v>
      </c>
      <c r="I77" s="4">
        <f t="shared" si="5"/>
        <v>-1.3208</v>
      </c>
      <c r="L77" s="4">
        <f t="shared" si="6"/>
        <v>0</v>
      </c>
      <c r="M77" s="13">
        <f t="shared" si="7"/>
        <v>0</v>
      </c>
      <c r="P77" s="2">
        <v>55.0</v>
      </c>
      <c r="Q77" s="4">
        <f t="shared" si="9"/>
        <v>5.5</v>
      </c>
      <c r="R77" s="4">
        <f t="shared" si="10"/>
        <v>-1.4224</v>
      </c>
      <c r="U77" s="4">
        <f t="shared" si="11"/>
        <v>0</v>
      </c>
      <c r="V77" s="13">
        <f t="shared" si="12"/>
        <v>0</v>
      </c>
      <c r="Y77" s="2">
        <v>55.0</v>
      </c>
      <c r="Z77" s="4">
        <f t="shared" si="14"/>
        <v>5.5</v>
      </c>
      <c r="AA77" s="4">
        <f t="shared" si="15"/>
        <v>-2.794</v>
      </c>
      <c r="AD77" s="4">
        <f t="shared" si="16"/>
        <v>0</v>
      </c>
      <c r="AE77" s="13">
        <f t="shared" si="17"/>
        <v>0</v>
      </c>
    </row>
    <row r="78">
      <c r="A78" s="2">
        <v>56.0</v>
      </c>
      <c r="B78" s="4">
        <f t="shared" si="1"/>
        <v>5.6</v>
      </c>
      <c r="C78" s="4">
        <f t="shared" si="2"/>
        <v>-1.4732</v>
      </c>
      <c r="E78" s="13">
        <f t="shared" si="19"/>
        <v>0</v>
      </c>
      <c r="G78" s="2">
        <v>54.0</v>
      </c>
      <c r="H78" s="4">
        <f t="shared" si="4"/>
        <v>5.4</v>
      </c>
      <c r="I78" s="4">
        <f t="shared" si="5"/>
        <v>-1.3716</v>
      </c>
      <c r="L78" s="4">
        <f t="shared" si="6"/>
        <v>0</v>
      </c>
      <c r="M78" s="13">
        <f t="shared" si="7"/>
        <v>0</v>
      </c>
      <c r="P78" s="2">
        <v>56.0</v>
      </c>
      <c r="Q78" s="4">
        <f t="shared" si="9"/>
        <v>5.6</v>
      </c>
      <c r="R78" s="4">
        <f t="shared" si="10"/>
        <v>-1.4732</v>
      </c>
      <c r="U78" s="4">
        <f t="shared" si="11"/>
        <v>0</v>
      </c>
      <c r="V78" s="13">
        <f t="shared" si="12"/>
        <v>0</v>
      </c>
      <c r="Y78" s="2">
        <v>56.0</v>
      </c>
      <c r="Z78" s="4">
        <f t="shared" si="14"/>
        <v>5.6</v>
      </c>
      <c r="AA78" s="4">
        <f t="shared" si="15"/>
        <v>-2.8448</v>
      </c>
      <c r="AD78" s="4">
        <f t="shared" si="16"/>
        <v>0</v>
      </c>
      <c r="AE78" s="13">
        <f t="shared" si="17"/>
        <v>0</v>
      </c>
    </row>
    <row r="79">
      <c r="A79" s="2">
        <v>57.0</v>
      </c>
      <c r="B79" s="4">
        <f t="shared" si="1"/>
        <v>5.7</v>
      </c>
      <c r="C79" s="4">
        <f t="shared" si="2"/>
        <v>-1.524</v>
      </c>
      <c r="E79" s="13">
        <f t="shared" si="19"/>
        <v>0</v>
      </c>
      <c r="G79" s="2">
        <v>55.0</v>
      </c>
      <c r="H79" s="4">
        <f t="shared" si="4"/>
        <v>5.5</v>
      </c>
      <c r="I79" s="4">
        <f t="shared" si="5"/>
        <v>-1.4224</v>
      </c>
      <c r="L79" s="4">
        <f t="shared" si="6"/>
        <v>0</v>
      </c>
      <c r="M79" s="13">
        <f t="shared" si="7"/>
        <v>0</v>
      </c>
      <c r="P79" s="2">
        <v>57.0</v>
      </c>
      <c r="Q79" s="4">
        <f t="shared" si="9"/>
        <v>5.7</v>
      </c>
      <c r="R79" s="4">
        <f t="shared" si="10"/>
        <v>-1.524</v>
      </c>
      <c r="U79" s="4">
        <f t="shared" si="11"/>
        <v>0</v>
      </c>
      <c r="V79" s="13">
        <f t="shared" si="12"/>
        <v>0</v>
      </c>
      <c r="Y79" s="2">
        <v>57.0</v>
      </c>
      <c r="Z79" s="4">
        <f t="shared" si="14"/>
        <v>5.7</v>
      </c>
      <c r="AA79" s="4">
        <f t="shared" si="15"/>
        <v>-2.8956</v>
      </c>
      <c r="AD79" s="4">
        <f t="shared" si="16"/>
        <v>0</v>
      </c>
      <c r="AE79" s="13">
        <f t="shared" si="17"/>
        <v>0</v>
      </c>
    </row>
    <row r="80">
      <c r="A80" s="2">
        <v>58.0</v>
      </c>
      <c r="B80" s="4">
        <f t="shared" si="1"/>
        <v>5.8</v>
      </c>
      <c r="C80" s="4">
        <f t="shared" si="2"/>
        <v>-1.5748</v>
      </c>
      <c r="E80" s="13">
        <f t="shared" si="19"/>
        <v>0</v>
      </c>
      <c r="G80" s="2">
        <v>56.0</v>
      </c>
      <c r="H80" s="4">
        <f t="shared" si="4"/>
        <v>5.6</v>
      </c>
      <c r="I80" s="4">
        <f t="shared" si="5"/>
        <v>-1.4732</v>
      </c>
      <c r="L80" s="4">
        <f t="shared" si="6"/>
        <v>0</v>
      </c>
      <c r="M80" s="13">
        <f t="shared" si="7"/>
        <v>0</v>
      </c>
      <c r="P80" s="2">
        <v>58.0</v>
      </c>
      <c r="Q80" s="4">
        <f t="shared" si="9"/>
        <v>5.8</v>
      </c>
      <c r="R80" s="4">
        <f t="shared" si="10"/>
        <v>-1.5748</v>
      </c>
      <c r="U80" s="4">
        <f t="shared" si="11"/>
        <v>0</v>
      </c>
      <c r="V80" s="13">
        <f t="shared" si="12"/>
        <v>0</v>
      </c>
      <c r="Y80" s="2">
        <v>58.0</v>
      </c>
      <c r="Z80" s="4">
        <f t="shared" si="14"/>
        <v>5.8</v>
      </c>
      <c r="AA80" s="4">
        <f t="shared" si="15"/>
        <v>-2.9464</v>
      </c>
      <c r="AD80" s="4">
        <f t="shared" si="16"/>
        <v>0</v>
      </c>
      <c r="AE80" s="13">
        <f t="shared" si="17"/>
        <v>0</v>
      </c>
    </row>
    <row r="81">
      <c r="A81" s="2">
        <v>59.0</v>
      </c>
      <c r="B81" s="4">
        <f t="shared" si="1"/>
        <v>5.9</v>
      </c>
      <c r="C81" s="4">
        <f t="shared" si="2"/>
        <v>-1.6256</v>
      </c>
      <c r="E81" s="13">
        <f t="shared" si="19"/>
        <v>0</v>
      </c>
      <c r="G81" s="2">
        <v>57.0</v>
      </c>
      <c r="H81" s="4">
        <f t="shared" si="4"/>
        <v>5.7</v>
      </c>
      <c r="I81" s="4">
        <f t="shared" si="5"/>
        <v>-1.524</v>
      </c>
      <c r="L81" s="4">
        <f t="shared" si="6"/>
        <v>0</v>
      </c>
      <c r="M81" s="13">
        <f t="shared" si="7"/>
        <v>0</v>
      </c>
      <c r="P81" s="2">
        <v>59.0</v>
      </c>
      <c r="Q81" s="4">
        <f t="shared" si="9"/>
        <v>5.9</v>
      </c>
      <c r="R81" s="4">
        <f t="shared" si="10"/>
        <v>-1.6256</v>
      </c>
      <c r="U81" s="4">
        <f t="shared" si="11"/>
        <v>0</v>
      </c>
      <c r="V81" s="13">
        <f t="shared" si="12"/>
        <v>0</v>
      </c>
      <c r="Y81" s="2">
        <v>59.0</v>
      </c>
      <c r="Z81" s="4">
        <f t="shared" si="14"/>
        <v>5.9</v>
      </c>
      <c r="AA81" s="4">
        <f t="shared" si="15"/>
        <v>-2.9972</v>
      </c>
      <c r="AD81" s="4">
        <f t="shared" si="16"/>
        <v>0</v>
      </c>
      <c r="AE81" s="13">
        <f t="shared" si="17"/>
        <v>0</v>
      </c>
    </row>
    <row r="82">
      <c r="A82" s="2">
        <v>60.0</v>
      </c>
      <c r="B82" s="4">
        <f t="shared" si="1"/>
        <v>6</v>
      </c>
      <c r="C82" s="4">
        <f t="shared" si="2"/>
        <v>-1.6764</v>
      </c>
      <c r="E82" s="13">
        <f t="shared" si="19"/>
        <v>0</v>
      </c>
      <c r="G82" s="2">
        <v>58.0</v>
      </c>
      <c r="H82" s="4">
        <f t="shared" si="4"/>
        <v>5.8</v>
      </c>
      <c r="I82" s="4">
        <f t="shared" si="5"/>
        <v>-1.5748</v>
      </c>
      <c r="L82" s="4">
        <f t="shared" si="6"/>
        <v>0</v>
      </c>
      <c r="M82" s="13">
        <f t="shared" si="7"/>
        <v>0</v>
      </c>
      <c r="P82" s="2">
        <v>60.0</v>
      </c>
      <c r="Q82" s="4">
        <f t="shared" si="9"/>
        <v>6</v>
      </c>
      <c r="R82" s="4">
        <f t="shared" si="10"/>
        <v>-1.6764</v>
      </c>
      <c r="U82" s="4">
        <f t="shared" si="11"/>
        <v>0</v>
      </c>
      <c r="V82" s="13">
        <f t="shared" si="12"/>
        <v>0</v>
      </c>
      <c r="Y82" s="2">
        <v>60.0</v>
      </c>
      <c r="Z82" s="4">
        <f t="shared" si="14"/>
        <v>6</v>
      </c>
      <c r="AA82" s="4">
        <f t="shared" si="15"/>
        <v>-3.048</v>
      </c>
      <c r="AD82" s="4">
        <f t="shared" si="16"/>
        <v>0</v>
      </c>
      <c r="AE82" s="13">
        <f t="shared" si="17"/>
        <v>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10" max="10" width="6.13"/>
    <col customWidth="1" min="11" max="11" width="6.63"/>
    <col customWidth="1" min="14" max="14" width="10.5"/>
    <col customWidth="1" min="15" max="15" width="6.13"/>
    <col customWidth="1" min="18" max="18" width="6.13"/>
    <col customWidth="1" min="19" max="19" width="6.63"/>
    <col customWidth="1" min="22" max="22" width="10.5"/>
    <col customWidth="1" min="23" max="23" width="6.13"/>
    <col customWidth="1" min="26" max="26" width="6.13"/>
    <col customWidth="1" min="27" max="27" width="6.63"/>
    <col customWidth="1" min="31" max="31" width="6.13"/>
  </cols>
  <sheetData>
    <row r="1">
      <c r="A1" s="1" t="s">
        <v>0</v>
      </c>
      <c r="D1" s="2"/>
    </row>
    <row r="2">
      <c r="A2" s="2" t="s">
        <v>1</v>
      </c>
      <c r="B2" s="2" t="s">
        <v>115</v>
      </c>
      <c r="D2" s="1" t="s">
        <v>3</v>
      </c>
    </row>
    <row r="3">
      <c r="A3" s="2" t="s">
        <v>4</v>
      </c>
      <c r="B3" s="3">
        <v>5.0</v>
      </c>
      <c r="D3" s="2" t="s">
        <v>5</v>
      </c>
    </row>
    <row r="4">
      <c r="A4" s="2" t="s">
        <v>6</v>
      </c>
      <c r="B4" s="2">
        <v>4.0</v>
      </c>
      <c r="D4" s="2" t="s">
        <v>7</v>
      </c>
    </row>
    <row r="5">
      <c r="A5" s="2" t="s">
        <v>8</v>
      </c>
      <c r="B5" s="4">
        <f>B4/2</f>
        <v>2</v>
      </c>
      <c r="D5" s="2" t="s">
        <v>9</v>
      </c>
    </row>
    <row r="6">
      <c r="A6" s="5" t="s">
        <v>10</v>
      </c>
      <c r="B6" s="6">
        <v>9.0</v>
      </c>
      <c r="D6" s="2" t="s">
        <v>11</v>
      </c>
    </row>
    <row r="7">
      <c r="A7" s="2" t="s">
        <v>12</v>
      </c>
      <c r="B7" s="2">
        <v>1.25</v>
      </c>
      <c r="D7" s="2" t="s">
        <v>13</v>
      </c>
    </row>
    <row r="8">
      <c r="A8" s="2" t="s">
        <v>14</v>
      </c>
      <c r="B8" s="2">
        <v>0.125</v>
      </c>
      <c r="D8" s="2" t="s">
        <v>15</v>
      </c>
    </row>
    <row r="9">
      <c r="A9" s="2" t="s">
        <v>18</v>
      </c>
      <c r="B9" s="6">
        <f>SQRT(2*(1000/1.2)*9.81*convert(B16,"in","m"))</f>
        <v>47.38313584</v>
      </c>
      <c r="D9" s="2" t="s">
        <v>152</v>
      </c>
    </row>
    <row r="10">
      <c r="A10" s="2" t="s">
        <v>19</v>
      </c>
      <c r="B10" s="7">
        <f>B9*(B3/100)/(0.000015)</f>
        <v>157943.7861</v>
      </c>
      <c r="D10" s="2" t="s">
        <v>153</v>
      </c>
    </row>
    <row r="11">
      <c r="A11" s="2" t="s">
        <v>20</v>
      </c>
      <c r="B11" s="2">
        <v>3.11</v>
      </c>
    </row>
    <row r="12">
      <c r="A12" s="1"/>
      <c r="B12" s="8"/>
      <c r="E12" s="2"/>
    </row>
    <row r="13">
      <c r="A13" s="1" t="s">
        <v>21</v>
      </c>
      <c r="B13" s="8"/>
    </row>
    <row r="14">
      <c r="A14" s="2"/>
    </row>
    <row r="15">
      <c r="A15" s="1" t="s">
        <v>22</v>
      </c>
      <c r="B15" s="8"/>
      <c r="I15" s="1" t="s">
        <v>23</v>
      </c>
      <c r="J15" s="8"/>
      <c r="Q15" s="1" t="s">
        <v>24</v>
      </c>
      <c r="R15" s="8"/>
      <c r="Y15" s="1" t="s">
        <v>25</v>
      </c>
      <c r="Z15" s="8"/>
    </row>
    <row r="16">
      <c r="A16" s="9" t="s">
        <v>26</v>
      </c>
      <c r="B16" s="2">
        <v>5.40625</v>
      </c>
      <c r="E16" s="10"/>
      <c r="I16" s="9" t="s">
        <v>26</v>
      </c>
      <c r="J16" s="2">
        <v>5.40625</v>
      </c>
      <c r="M16" s="10"/>
      <c r="Q16" s="9" t="s">
        <v>26</v>
      </c>
      <c r="R16" s="2">
        <v>5.0</v>
      </c>
      <c r="U16" s="10"/>
      <c r="Y16" s="9" t="s">
        <v>26</v>
      </c>
      <c r="Z16" s="2">
        <v>5.0</v>
      </c>
      <c r="AC16" s="10"/>
    </row>
    <row r="17">
      <c r="A17" s="9" t="s">
        <v>27</v>
      </c>
      <c r="B17" s="2">
        <v>9.3</v>
      </c>
      <c r="E17" s="11"/>
      <c r="I17" s="9" t="s">
        <v>27</v>
      </c>
      <c r="J17" s="2">
        <v>14.3</v>
      </c>
      <c r="M17" s="11"/>
      <c r="Q17" s="9" t="s">
        <v>27</v>
      </c>
      <c r="R17" s="2">
        <v>19.3</v>
      </c>
      <c r="U17" s="11"/>
      <c r="Y17" s="9" t="s">
        <v>27</v>
      </c>
      <c r="Z17" s="2">
        <v>24.3</v>
      </c>
      <c r="AC17" s="11"/>
    </row>
    <row r="18">
      <c r="A18" s="2" t="s">
        <v>28</v>
      </c>
      <c r="B18" s="12">
        <f>convert($B5,"in","cm")+B17-$B6-convert($B8,"in","cm")</f>
        <v>5.0625</v>
      </c>
      <c r="I18" s="2" t="s">
        <v>28</v>
      </c>
      <c r="J18" s="12">
        <f>convert($B5,"in","cm")+J17-$B6-convert($B8,"in","cm")</f>
        <v>10.0625</v>
      </c>
      <c r="Q18" s="2" t="s">
        <v>28</v>
      </c>
      <c r="R18" s="12">
        <f>convert($B5,"in","cm")+R17-$B6-convert($B8,"in","cm")</f>
        <v>15.0625</v>
      </c>
      <c r="Y18" s="2" t="s">
        <v>28</v>
      </c>
      <c r="Z18" s="12">
        <f>convert($B5,"in","cm")+Z17-$B6-convert($B8,"in","cm")</f>
        <v>20.0625</v>
      </c>
    </row>
    <row r="19">
      <c r="A19" s="2" t="s">
        <v>29</v>
      </c>
      <c r="B19" s="4">
        <f>B18/$B3</f>
        <v>1.0125</v>
      </c>
      <c r="I19" s="2" t="s">
        <v>29</v>
      </c>
      <c r="J19" s="4">
        <f>J18/$B3</f>
        <v>2.0125</v>
      </c>
      <c r="Q19" s="2" t="s">
        <v>29</v>
      </c>
      <c r="R19" s="4">
        <f>R18/$B3</f>
        <v>3.0125</v>
      </c>
      <c r="Y19" s="2" t="s">
        <v>29</v>
      </c>
      <c r="Z19" s="4">
        <f>Z18/$B3</f>
        <v>4.0125</v>
      </c>
    </row>
    <row r="20">
      <c r="A20" s="9" t="s">
        <v>30</v>
      </c>
      <c r="B20" s="2">
        <v>2.7</v>
      </c>
      <c r="C20" s="2"/>
      <c r="I20" s="9" t="s">
        <v>30</v>
      </c>
      <c r="K20" s="2"/>
      <c r="Q20" s="9" t="s">
        <v>30</v>
      </c>
      <c r="S20" s="2"/>
      <c r="Y20" s="9" t="s">
        <v>30</v>
      </c>
      <c r="AA20" s="2"/>
    </row>
    <row r="21">
      <c r="A21" s="1" t="s">
        <v>31</v>
      </c>
      <c r="B21" s="1" t="s">
        <v>32</v>
      </c>
      <c r="C21" s="1" t="s">
        <v>33</v>
      </c>
      <c r="D21" s="1" t="s">
        <v>34</v>
      </c>
      <c r="E21" s="1" t="s">
        <v>35</v>
      </c>
      <c r="F21" s="1" t="s">
        <v>36</v>
      </c>
      <c r="G21" s="1" t="s">
        <v>37</v>
      </c>
      <c r="H21" s="8"/>
      <c r="I21" s="1" t="s">
        <v>31</v>
      </c>
      <c r="J21" s="1" t="s">
        <v>32</v>
      </c>
      <c r="K21" s="1" t="s">
        <v>165</v>
      </c>
      <c r="L21" s="1" t="s">
        <v>34</v>
      </c>
      <c r="M21" s="1" t="s">
        <v>35</v>
      </c>
      <c r="N21" s="1" t="s">
        <v>36</v>
      </c>
      <c r="O21" s="1" t="s">
        <v>37</v>
      </c>
      <c r="P21" s="8"/>
      <c r="Q21" s="1" t="s">
        <v>31</v>
      </c>
      <c r="R21" s="1" t="s">
        <v>32</v>
      </c>
      <c r="S21" s="1" t="s">
        <v>33</v>
      </c>
      <c r="T21" s="1" t="s">
        <v>34</v>
      </c>
      <c r="U21" s="1" t="s">
        <v>35</v>
      </c>
      <c r="V21" s="1" t="s">
        <v>36</v>
      </c>
      <c r="W21" s="1" t="s">
        <v>37</v>
      </c>
      <c r="X21" s="8"/>
      <c r="Y21" s="1" t="s">
        <v>31</v>
      </c>
      <c r="Z21" s="1" t="s">
        <v>32</v>
      </c>
      <c r="AA21" s="1" t="s">
        <v>33</v>
      </c>
      <c r="AB21" s="1" t="s">
        <v>34</v>
      </c>
      <c r="AC21" s="1" t="s">
        <v>35</v>
      </c>
      <c r="AD21" s="1" t="s">
        <v>36</v>
      </c>
      <c r="AE21" s="1" t="s">
        <v>37</v>
      </c>
    </row>
    <row r="22">
      <c r="A22" s="2">
        <v>0.0</v>
      </c>
      <c r="B22" s="4">
        <f t="shared" ref="B22:B82" si="1">A22*0.1</f>
        <v>0</v>
      </c>
      <c r="C22" s="4">
        <f t="shared" ref="C22:C82" si="2">convert(B$20-B22,"in","mm")/($B$3*10)</f>
        <v>1.3716</v>
      </c>
      <c r="D22" s="4">
        <f>149+5/16</f>
        <v>149.3125</v>
      </c>
      <c r="E22" s="4">
        <f>154+11/16+1/32</f>
        <v>154.71875</v>
      </c>
      <c r="F22" s="4">
        <f t="shared" ref="F22:F82" si="3">E22-D22</f>
        <v>5.40625</v>
      </c>
      <c r="G22" s="13">
        <f t="shared" ref="G22:G82" si="4">sqrt(F22/B$16)</f>
        <v>1</v>
      </c>
      <c r="I22" s="2">
        <v>0.0</v>
      </c>
      <c r="J22" s="4">
        <f t="shared" ref="J22:J82" si="5">I22*0.1</f>
        <v>0</v>
      </c>
      <c r="K22" s="4">
        <f t="shared" ref="K22:K32" si="6">I22*10</f>
        <v>0</v>
      </c>
      <c r="L22" s="4">
        <f t="shared" ref="L22:L24" si="7">149+5/16</f>
        <v>149.3125</v>
      </c>
      <c r="M22" s="4">
        <f>154+11/16+1/32</f>
        <v>154.71875</v>
      </c>
      <c r="N22" s="4">
        <f t="shared" ref="N22:N82" si="8">M22-L22</f>
        <v>5.40625</v>
      </c>
      <c r="O22" s="13">
        <f t="shared" ref="O22:O82" si="9">sqrt(N22/J$16)</f>
        <v>1</v>
      </c>
      <c r="Q22" s="2">
        <v>0.0</v>
      </c>
      <c r="R22" s="4">
        <f t="shared" ref="R22:R82" si="10">Q22*0.1</f>
        <v>0</v>
      </c>
      <c r="S22" s="4">
        <f t="shared" ref="S22:S82" si="11">convert(R$20-R22,"in","mm")/($B$3*10)</f>
        <v>0</v>
      </c>
      <c r="V22" s="4">
        <f t="shared" ref="V22:V82" si="12">U22-T22</f>
        <v>0</v>
      </c>
      <c r="W22" s="13">
        <f t="shared" ref="W22:W82" si="13">sqrt(V22/R$16)</f>
        <v>0</v>
      </c>
      <c r="Y22" s="2">
        <v>0.0</v>
      </c>
      <c r="Z22" s="4">
        <f t="shared" ref="Z22:Z82" si="14">Y22*0.1</f>
        <v>0</v>
      </c>
      <c r="AA22" s="4">
        <f t="shared" ref="AA22:AA82" si="15">convert(Z$20-Z22,"in","mm")/($B$3*10)</f>
        <v>0</v>
      </c>
      <c r="AD22" s="4">
        <f t="shared" ref="AD22:AD82" si="16">AC22-AB22</f>
        <v>0</v>
      </c>
      <c r="AE22" s="13">
        <f t="shared" ref="AE22:AE82" si="17">sqrt(AD22/Z$16)</f>
        <v>0</v>
      </c>
    </row>
    <row r="23">
      <c r="A23" s="2">
        <v>1.0</v>
      </c>
      <c r="B23" s="4">
        <f t="shared" si="1"/>
        <v>0.1</v>
      </c>
      <c r="C23" s="4">
        <f t="shared" si="2"/>
        <v>1.3208</v>
      </c>
      <c r="D23" s="4">
        <f t="shared" ref="D23:D24" si="18">149+3/8-1/32</f>
        <v>149.34375</v>
      </c>
      <c r="E23" s="4">
        <f>154+3/4-1/32</f>
        <v>154.71875</v>
      </c>
      <c r="F23" s="4">
        <f t="shared" si="3"/>
        <v>5.375</v>
      </c>
      <c r="G23" s="13">
        <f t="shared" si="4"/>
        <v>0.9971056379</v>
      </c>
      <c r="I23" s="2">
        <v>1.0</v>
      </c>
      <c r="J23" s="4">
        <f t="shared" si="5"/>
        <v>0.1</v>
      </c>
      <c r="K23" s="4">
        <f t="shared" si="6"/>
        <v>10</v>
      </c>
      <c r="L23" s="4">
        <f t="shared" si="7"/>
        <v>149.3125</v>
      </c>
      <c r="M23" s="4">
        <f>154+11/16</f>
        <v>154.6875</v>
      </c>
      <c r="N23" s="4">
        <f t="shared" si="8"/>
        <v>5.375</v>
      </c>
      <c r="O23" s="13">
        <f t="shared" si="9"/>
        <v>0.9971056379</v>
      </c>
      <c r="Q23" s="2">
        <v>1.0</v>
      </c>
      <c r="R23" s="4">
        <f t="shared" si="10"/>
        <v>0.1</v>
      </c>
      <c r="S23" s="4">
        <f t="shared" si="11"/>
        <v>-0.0508</v>
      </c>
      <c r="V23" s="4">
        <f t="shared" si="12"/>
        <v>0</v>
      </c>
      <c r="W23" s="13">
        <f t="shared" si="13"/>
        <v>0</v>
      </c>
      <c r="Y23" s="2">
        <v>1.0</v>
      </c>
      <c r="Z23" s="4">
        <f t="shared" si="14"/>
        <v>0.1</v>
      </c>
      <c r="AA23" s="4">
        <f t="shared" si="15"/>
        <v>-0.0508</v>
      </c>
      <c r="AD23" s="4">
        <f t="shared" si="16"/>
        <v>0</v>
      </c>
      <c r="AE23" s="13">
        <f t="shared" si="17"/>
        <v>0</v>
      </c>
    </row>
    <row r="24">
      <c r="A24" s="2">
        <v>2.0</v>
      </c>
      <c r="B24" s="4">
        <f t="shared" si="1"/>
        <v>0.2</v>
      </c>
      <c r="C24" s="4">
        <f t="shared" si="2"/>
        <v>1.27</v>
      </c>
      <c r="D24" s="4">
        <f t="shared" si="18"/>
        <v>149.34375</v>
      </c>
      <c r="E24" s="4">
        <f t="shared" ref="E24:E25" si="19">154+11/16</f>
        <v>154.6875</v>
      </c>
      <c r="F24" s="4">
        <f t="shared" si="3"/>
        <v>5.34375</v>
      </c>
      <c r="G24" s="13">
        <f t="shared" si="4"/>
        <v>0.9942028497</v>
      </c>
      <c r="I24" s="2">
        <v>2.0</v>
      </c>
      <c r="J24" s="4">
        <f t="shared" si="5"/>
        <v>0.2</v>
      </c>
      <c r="K24" s="4">
        <f t="shared" si="6"/>
        <v>20</v>
      </c>
      <c r="L24" s="4">
        <f t="shared" si="7"/>
        <v>149.3125</v>
      </c>
      <c r="M24" s="4">
        <f>154+5/8+1/32</f>
        <v>154.65625</v>
      </c>
      <c r="N24" s="4">
        <f t="shared" si="8"/>
        <v>5.34375</v>
      </c>
      <c r="O24" s="13">
        <f t="shared" si="9"/>
        <v>0.9942028497</v>
      </c>
      <c r="Q24" s="2">
        <v>2.0</v>
      </c>
      <c r="R24" s="4">
        <f t="shared" si="10"/>
        <v>0.2</v>
      </c>
      <c r="S24" s="4">
        <f t="shared" si="11"/>
        <v>-0.1016</v>
      </c>
      <c r="V24" s="4">
        <f t="shared" si="12"/>
        <v>0</v>
      </c>
      <c r="W24" s="13">
        <f t="shared" si="13"/>
        <v>0</v>
      </c>
      <c r="Y24" s="2">
        <v>2.0</v>
      </c>
      <c r="Z24" s="4">
        <f t="shared" si="14"/>
        <v>0.2</v>
      </c>
      <c r="AA24" s="4">
        <f t="shared" si="15"/>
        <v>-0.1016</v>
      </c>
      <c r="AD24" s="4">
        <f t="shared" si="16"/>
        <v>0</v>
      </c>
      <c r="AE24" s="13">
        <f t="shared" si="17"/>
        <v>0</v>
      </c>
    </row>
    <row r="25">
      <c r="A25" s="2">
        <v>3.0</v>
      </c>
      <c r="B25" s="4">
        <f t="shared" si="1"/>
        <v>0.3</v>
      </c>
      <c r="C25" s="4">
        <f t="shared" si="2"/>
        <v>1.2192</v>
      </c>
      <c r="D25" s="4">
        <f t="shared" ref="D25:D26" si="20">149+3/8</f>
        <v>149.375</v>
      </c>
      <c r="E25" s="4">
        <f t="shared" si="19"/>
        <v>154.6875</v>
      </c>
      <c r="F25" s="4">
        <f t="shared" si="3"/>
        <v>5.3125</v>
      </c>
      <c r="G25" s="13">
        <f t="shared" si="4"/>
        <v>0.9912915613</v>
      </c>
      <c r="I25" s="2">
        <v>3.0</v>
      </c>
      <c r="J25" s="4">
        <f t="shared" si="5"/>
        <v>0.3</v>
      </c>
      <c r="K25" s="4">
        <f t="shared" si="6"/>
        <v>30</v>
      </c>
      <c r="L25" s="4">
        <f>149+3/8-1/32</f>
        <v>149.34375</v>
      </c>
      <c r="M25" s="4">
        <f>154+11/16</f>
        <v>154.6875</v>
      </c>
      <c r="N25" s="4">
        <f t="shared" si="8"/>
        <v>5.34375</v>
      </c>
      <c r="O25" s="13">
        <f t="shared" si="9"/>
        <v>0.9942028497</v>
      </c>
      <c r="Q25" s="2">
        <v>3.0</v>
      </c>
      <c r="R25" s="4">
        <f t="shared" si="10"/>
        <v>0.3</v>
      </c>
      <c r="S25" s="4">
        <f t="shared" si="11"/>
        <v>-0.1524</v>
      </c>
      <c r="V25" s="4">
        <f t="shared" si="12"/>
        <v>0</v>
      </c>
      <c r="W25" s="13">
        <f t="shared" si="13"/>
        <v>0</v>
      </c>
      <c r="Y25" s="2">
        <v>3.0</v>
      </c>
      <c r="Z25" s="4">
        <f t="shared" si="14"/>
        <v>0.3</v>
      </c>
      <c r="AA25" s="4">
        <f t="shared" si="15"/>
        <v>-0.1524</v>
      </c>
      <c r="AD25" s="4">
        <f t="shared" si="16"/>
        <v>0</v>
      </c>
      <c r="AE25" s="13">
        <f t="shared" si="17"/>
        <v>0</v>
      </c>
    </row>
    <row r="26">
      <c r="A26" s="2">
        <v>4.0</v>
      </c>
      <c r="B26" s="4">
        <f t="shared" si="1"/>
        <v>0.4</v>
      </c>
      <c r="C26" s="4">
        <f t="shared" si="2"/>
        <v>1.1684</v>
      </c>
      <c r="D26" s="4">
        <f t="shared" si="20"/>
        <v>149.375</v>
      </c>
      <c r="E26" s="4">
        <f>154+5/8+1/32</f>
        <v>154.65625</v>
      </c>
      <c r="F26" s="4">
        <f t="shared" si="3"/>
        <v>5.28125</v>
      </c>
      <c r="G26" s="13">
        <f t="shared" si="4"/>
        <v>0.9883716977</v>
      </c>
      <c r="I26" s="2">
        <v>4.0</v>
      </c>
      <c r="J26" s="4">
        <f t="shared" si="5"/>
        <v>0.4</v>
      </c>
      <c r="K26" s="4">
        <f t="shared" si="6"/>
        <v>40</v>
      </c>
      <c r="L26" s="4">
        <f t="shared" ref="L26:L29" si="21">149+3/8</f>
        <v>149.375</v>
      </c>
      <c r="M26" s="4">
        <f>154+5/8+1/32</f>
        <v>154.65625</v>
      </c>
      <c r="N26" s="4">
        <f t="shared" si="8"/>
        <v>5.28125</v>
      </c>
      <c r="O26" s="13">
        <f t="shared" si="9"/>
        <v>0.9883716977</v>
      </c>
      <c r="Q26" s="2">
        <v>4.0</v>
      </c>
      <c r="R26" s="4">
        <f t="shared" si="10"/>
        <v>0.4</v>
      </c>
      <c r="S26" s="4">
        <f t="shared" si="11"/>
        <v>-0.2032</v>
      </c>
      <c r="V26" s="4">
        <f t="shared" si="12"/>
        <v>0</v>
      </c>
      <c r="W26" s="13">
        <f t="shared" si="13"/>
        <v>0</v>
      </c>
      <c r="Y26" s="2">
        <v>4.0</v>
      </c>
      <c r="Z26" s="4">
        <f t="shared" si="14"/>
        <v>0.4</v>
      </c>
      <c r="AA26" s="4">
        <f t="shared" si="15"/>
        <v>-0.2032</v>
      </c>
      <c r="AD26" s="4">
        <f t="shared" si="16"/>
        <v>0</v>
      </c>
      <c r="AE26" s="13">
        <f t="shared" si="17"/>
        <v>0</v>
      </c>
    </row>
    <row r="27">
      <c r="A27" s="2">
        <v>5.0</v>
      </c>
      <c r="B27" s="4">
        <f t="shared" si="1"/>
        <v>0.5</v>
      </c>
      <c r="C27" s="4">
        <f t="shared" si="2"/>
        <v>1.1176</v>
      </c>
      <c r="F27" s="4">
        <f t="shared" si="3"/>
        <v>0</v>
      </c>
      <c r="G27" s="13">
        <f t="shared" si="4"/>
        <v>0</v>
      </c>
      <c r="I27" s="2">
        <v>5.0</v>
      </c>
      <c r="J27" s="4">
        <f t="shared" si="5"/>
        <v>0.5</v>
      </c>
      <c r="K27" s="4">
        <f t="shared" si="6"/>
        <v>50</v>
      </c>
      <c r="L27" s="4">
        <f t="shared" si="21"/>
        <v>149.375</v>
      </c>
      <c r="M27" s="4">
        <f>154+5/8</f>
        <v>154.625</v>
      </c>
      <c r="N27" s="4">
        <f t="shared" si="8"/>
        <v>5.25</v>
      </c>
      <c r="O27" s="13">
        <f t="shared" si="9"/>
        <v>0.9854431825</v>
      </c>
      <c r="Q27" s="2">
        <v>5.0</v>
      </c>
      <c r="R27" s="4">
        <f t="shared" si="10"/>
        <v>0.5</v>
      </c>
      <c r="S27" s="4">
        <f t="shared" si="11"/>
        <v>-0.254</v>
      </c>
      <c r="V27" s="4">
        <f t="shared" si="12"/>
        <v>0</v>
      </c>
      <c r="W27" s="13">
        <f t="shared" si="13"/>
        <v>0</v>
      </c>
      <c r="Y27" s="2">
        <v>5.0</v>
      </c>
      <c r="Z27" s="4">
        <f t="shared" si="14"/>
        <v>0.5</v>
      </c>
      <c r="AA27" s="4">
        <f t="shared" si="15"/>
        <v>-0.254</v>
      </c>
      <c r="AD27" s="4">
        <f t="shared" si="16"/>
        <v>0</v>
      </c>
      <c r="AE27" s="13">
        <f t="shared" si="17"/>
        <v>0</v>
      </c>
    </row>
    <row r="28">
      <c r="A28" s="2">
        <v>6.0</v>
      </c>
      <c r="B28" s="4">
        <f t="shared" si="1"/>
        <v>0.6</v>
      </c>
      <c r="C28" s="4">
        <f t="shared" si="2"/>
        <v>1.0668</v>
      </c>
      <c r="F28" s="4">
        <f t="shared" si="3"/>
        <v>0</v>
      </c>
      <c r="G28" s="13">
        <f t="shared" si="4"/>
        <v>0</v>
      </c>
      <c r="I28" s="2">
        <v>6.0</v>
      </c>
      <c r="J28" s="4">
        <f t="shared" si="5"/>
        <v>0.6</v>
      </c>
      <c r="K28" s="4">
        <f t="shared" si="6"/>
        <v>60</v>
      </c>
      <c r="L28" s="4">
        <f t="shared" si="21"/>
        <v>149.375</v>
      </c>
      <c r="M28" s="4">
        <f>154+5/8+1/32</f>
        <v>154.65625</v>
      </c>
      <c r="N28" s="4">
        <f t="shared" si="8"/>
        <v>5.28125</v>
      </c>
      <c r="O28" s="13">
        <f t="shared" si="9"/>
        <v>0.9883716977</v>
      </c>
      <c r="Q28" s="2">
        <v>6.0</v>
      </c>
      <c r="R28" s="4">
        <f t="shared" si="10"/>
        <v>0.6</v>
      </c>
      <c r="S28" s="4">
        <f t="shared" si="11"/>
        <v>-0.3048</v>
      </c>
      <c r="V28" s="4">
        <f t="shared" si="12"/>
        <v>0</v>
      </c>
      <c r="W28" s="13">
        <f t="shared" si="13"/>
        <v>0</v>
      </c>
      <c r="Y28" s="2">
        <v>6.0</v>
      </c>
      <c r="Z28" s="4">
        <f t="shared" si="14"/>
        <v>0.6</v>
      </c>
      <c r="AA28" s="4">
        <f t="shared" si="15"/>
        <v>-0.3048</v>
      </c>
      <c r="AD28" s="4">
        <f t="shared" si="16"/>
        <v>0</v>
      </c>
      <c r="AE28" s="13">
        <f t="shared" si="17"/>
        <v>0</v>
      </c>
    </row>
    <row r="29">
      <c r="A29" s="2">
        <v>7.0</v>
      </c>
      <c r="B29" s="4">
        <f t="shared" si="1"/>
        <v>0.7</v>
      </c>
      <c r="C29" s="4">
        <f t="shared" si="2"/>
        <v>1.016</v>
      </c>
      <c r="F29" s="4">
        <f t="shared" si="3"/>
        <v>0</v>
      </c>
      <c r="G29" s="13">
        <f t="shared" si="4"/>
        <v>0</v>
      </c>
      <c r="I29" s="2">
        <v>7.0</v>
      </c>
      <c r="J29" s="4">
        <f t="shared" si="5"/>
        <v>0.7</v>
      </c>
      <c r="K29" s="4">
        <f t="shared" si="6"/>
        <v>70</v>
      </c>
      <c r="L29" s="4">
        <f t="shared" si="21"/>
        <v>149.375</v>
      </c>
      <c r="M29" s="4">
        <f>154+5/8</f>
        <v>154.625</v>
      </c>
      <c r="N29" s="4">
        <f t="shared" si="8"/>
        <v>5.25</v>
      </c>
      <c r="O29" s="13">
        <f t="shared" si="9"/>
        <v>0.9854431825</v>
      </c>
      <c r="Q29" s="2">
        <v>7.0</v>
      </c>
      <c r="R29" s="4">
        <f t="shared" si="10"/>
        <v>0.7</v>
      </c>
      <c r="S29" s="4">
        <f t="shared" si="11"/>
        <v>-0.3556</v>
      </c>
      <c r="V29" s="4">
        <f t="shared" si="12"/>
        <v>0</v>
      </c>
      <c r="W29" s="13">
        <f t="shared" si="13"/>
        <v>0</v>
      </c>
      <c r="Y29" s="2">
        <v>7.0</v>
      </c>
      <c r="Z29" s="4">
        <f t="shared" si="14"/>
        <v>0.7</v>
      </c>
      <c r="AA29" s="4">
        <f t="shared" si="15"/>
        <v>-0.3556</v>
      </c>
      <c r="AD29" s="4">
        <f t="shared" si="16"/>
        <v>0</v>
      </c>
      <c r="AE29" s="13">
        <f t="shared" si="17"/>
        <v>0</v>
      </c>
    </row>
    <row r="30">
      <c r="A30" s="2">
        <v>8.0</v>
      </c>
      <c r="B30" s="4">
        <f t="shared" si="1"/>
        <v>0.8</v>
      </c>
      <c r="C30" s="4">
        <f t="shared" si="2"/>
        <v>0.9652</v>
      </c>
      <c r="F30" s="4">
        <f t="shared" si="3"/>
        <v>0</v>
      </c>
      <c r="G30" s="13">
        <f t="shared" si="4"/>
        <v>0</v>
      </c>
      <c r="I30" s="2">
        <v>8.0</v>
      </c>
      <c r="J30" s="4">
        <f t="shared" si="5"/>
        <v>0.8</v>
      </c>
      <c r="K30" s="4">
        <f t="shared" si="6"/>
        <v>80</v>
      </c>
      <c r="L30" s="4">
        <f>149.375</f>
        <v>149.375</v>
      </c>
      <c r="M30" s="2">
        <v>154.625</v>
      </c>
      <c r="N30" s="4">
        <f t="shared" si="8"/>
        <v>5.25</v>
      </c>
      <c r="O30" s="13">
        <f t="shared" si="9"/>
        <v>0.9854431825</v>
      </c>
      <c r="Q30" s="2">
        <v>8.0</v>
      </c>
      <c r="R30" s="4">
        <f t="shared" si="10"/>
        <v>0.8</v>
      </c>
      <c r="S30" s="4">
        <f t="shared" si="11"/>
        <v>-0.4064</v>
      </c>
      <c r="V30" s="4">
        <f t="shared" si="12"/>
        <v>0</v>
      </c>
      <c r="W30" s="13">
        <f t="shared" si="13"/>
        <v>0</v>
      </c>
      <c r="Y30" s="2">
        <v>8.0</v>
      </c>
      <c r="Z30" s="4">
        <f t="shared" si="14"/>
        <v>0.8</v>
      </c>
      <c r="AA30" s="4">
        <f t="shared" si="15"/>
        <v>-0.4064</v>
      </c>
      <c r="AD30" s="4">
        <f t="shared" si="16"/>
        <v>0</v>
      </c>
      <c r="AE30" s="13">
        <f t="shared" si="17"/>
        <v>0</v>
      </c>
    </row>
    <row r="31">
      <c r="A31" s="2">
        <v>9.0</v>
      </c>
      <c r="B31" s="4">
        <f t="shared" si="1"/>
        <v>0.9</v>
      </c>
      <c r="C31" s="4">
        <f t="shared" si="2"/>
        <v>0.9144</v>
      </c>
      <c r="F31" s="4">
        <f t="shared" si="3"/>
        <v>0</v>
      </c>
      <c r="G31" s="13">
        <f t="shared" si="4"/>
        <v>0</v>
      </c>
      <c r="I31" s="2">
        <v>9.0</v>
      </c>
      <c r="J31" s="4">
        <f t="shared" si="5"/>
        <v>0.9</v>
      </c>
      <c r="K31" s="4">
        <f t="shared" si="6"/>
        <v>90</v>
      </c>
      <c r="L31" s="4">
        <f t="shared" ref="L31:L32" si="22">149+3/8</f>
        <v>149.375</v>
      </c>
      <c r="M31" s="4">
        <f t="shared" ref="M31:M32" si="23">154+5/8+1/32</f>
        <v>154.65625</v>
      </c>
      <c r="N31" s="4">
        <f t="shared" si="8"/>
        <v>5.28125</v>
      </c>
      <c r="O31" s="13">
        <f t="shared" si="9"/>
        <v>0.9883716977</v>
      </c>
      <c r="Q31" s="2">
        <v>9.0</v>
      </c>
      <c r="R31" s="4">
        <f t="shared" si="10"/>
        <v>0.9</v>
      </c>
      <c r="S31" s="4">
        <f t="shared" si="11"/>
        <v>-0.4572</v>
      </c>
      <c r="V31" s="4">
        <f t="shared" si="12"/>
        <v>0</v>
      </c>
      <c r="W31" s="13">
        <f t="shared" si="13"/>
        <v>0</v>
      </c>
      <c r="Y31" s="2">
        <v>9.0</v>
      </c>
      <c r="Z31" s="4">
        <f t="shared" si="14"/>
        <v>0.9</v>
      </c>
      <c r="AA31" s="4">
        <f t="shared" si="15"/>
        <v>-0.4572</v>
      </c>
      <c r="AD31" s="4">
        <f t="shared" si="16"/>
        <v>0</v>
      </c>
      <c r="AE31" s="13">
        <f t="shared" si="17"/>
        <v>0</v>
      </c>
    </row>
    <row r="32">
      <c r="A32" s="2">
        <v>10.0</v>
      </c>
      <c r="B32" s="4">
        <f t="shared" si="1"/>
        <v>1</v>
      </c>
      <c r="C32" s="4">
        <f t="shared" si="2"/>
        <v>0.8636</v>
      </c>
      <c r="F32" s="4">
        <f t="shared" si="3"/>
        <v>0</v>
      </c>
      <c r="G32" s="13">
        <f t="shared" si="4"/>
        <v>0</v>
      </c>
      <c r="I32" s="2">
        <v>10.0</v>
      </c>
      <c r="J32" s="4">
        <f t="shared" si="5"/>
        <v>1</v>
      </c>
      <c r="K32" s="4">
        <f t="shared" si="6"/>
        <v>100</v>
      </c>
      <c r="L32" s="4">
        <f t="shared" si="22"/>
        <v>149.375</v>
      </c>
      <c r="M32" s="4">
        <f t="shared" si="23"/>
        <v>154.65625</v>
      </c>
      <c r="N32" s="4">
        <f t="shared" si="8"/>
        <v>5.28125</v>
      </c>
      <c r="O32" s="13">
        <f t="shared" si="9"/>
        <v>0.9883716977</v>
      </c>
      <c r="Q32" s="2">
        <v>10.0</v>
      </c>
      <c r="R32" s="4">
        <f t="shared" si="10"/>
        <v>1</v>
      </c>
      <c r="S32" s="4">
        <f t="shared" si="11"/>
        <v>-0.508</v>
      </c>
      <c r="V32" s="4">
        <f t="shared" si="12"/>
        <v>0</v>
      </c>
      <c r="W32" s="13">
        <f t="shared" si="13"/>
        <v>0</v>
      </c>
      <c r="Y32" s="2">
        <v>10.0</v>
      </c>
      <c r="Z32" s="4">
        <f t="shared" si="14"/>
        <v>1</v>
      </c>
      <c r="AA32" s="4">
        <f t="shared" si="15"/>
        <v>-0.508</v>
      </c>
      <c r="AD32" s="4">
        <f t="shared" si="16"/>
        <v>0</v>
      </c>
      <c r="AE32" s="13">
        <f t="shared" si="17"/>
        <v>0</v>
      </c>
    </row>
    <row r="33">
      <c r="A33" s="2">
        <v>11.0</v>
      </c>
      <c r="B33" s="4">
        <f t="shared" si="1"/>
        <v>1.1</v>
      </c>
      <c r="C33" s="4">
        <f t="shared" si="2"/>
        <v>0.8128</v>
      </c>
      <c r="F33" s="4">
        <f t="shared" si="3"/>
        <v>0</v>
      </c>
      <c r="G33" s="13">
        <f t="shared" si="4"/>
        <v>0</v>
      </c>
      <c r="I33" s="2">
        <v>11.0</v>
      </c>
      <c r="J33" s="4">
        <f t="shared" si="5"/>
        <v>1.1</v>
      </c>
      <c r="K33" s="4">
        <f t="shared" ref="K33:K82" si="24">convert(J$20-J33,"in","mm")/($B$3*10)</f>
        <v>-0.5588</v>
      </c>
      <c r="N33" s="4">
        <f t="shared" si="8"/>
        <v>0</v>
      </c>
      <c r="O33" s="13">
        <f t="shared" si="9"/>
        <v>0</v>
      </c>
      <c r="Q33" s="2">
        <v>11.0</v>
      </c>
      <c r="R33" s="4">
        <f t="shared" si="10"/>
        <v>1.1</v>
      </c>
      <c r="S33" s="4">
        <f t="shared" si="11"/>
        <v>-0.5588</v>
      </c>
      <c r="V33" s="4">
        <f t="shared" si="12"/>
        <v>0</v>
      </c>
      <c r="W33" s="13">
        <f t="shared" si="13"/>
        <v>0</v>
      </c>
      <c r="Y33" s="2">
        <v>11.0</v>
      </c>
      <c r="Z33" s="4">
        <f t="shared" si="14"/>
        <v>1.1</v>
      </c>
      <c r="AA33" s="4">
        <f t="shared" si="15"/>
        <v>-0.5588</v>
      </c>
      <c r="AD33" s="4">
        <f t="shared" si="16"/>
        <v>0</v>
      </c>
      <c r="AE33" s="13">
        <f t="shared" si="17"/>
        <v>0</v>
      </c>
    </row>
    <row r="34">
      <c r="A34" s="2">
        <v>12.0</v>
      </c>
      <c r="B34" s="4">
        <f t="shared" si="1"/>
        <v>1.2</v>
      </c>
      <c r="C34" s="4">
        <f t="shared" si="2"/>
        <v>0.762</v>
      </c>
      <c r="F34" s="4">
        <f t="shared" si="3"/>
        <v>0</v>
      </c>
      <c r="G34" s="13">
        <f t="shared" si="4"/>
        <v>0</v>
      </c>
      <c r="I34" s="2">
        <v>12.0</v>
      </c>
      <c r="J34" s="4">
        <f t="shared" si="5"/>
        <v>1.2</v>
      </c>
      <c r="K34" s="4">
        <f t="shared" si="24"/>
        <v>-0.6096</v>
      </c>
      <c r="N34" s="4">
        <f t="shared" si="8"/>
        <v>0</v>
      </c>
      <c r="O34" s="13">
        <f t="shared" si="9"/>
        <v>0</v>
      </c>
      <c r="Q34" s="2">
        <v>12.0</v>
      </c>
      <c r="R34" s="4">
        <f t="shared" si="10"/>
        <v>1.2</v>
      </c>
      <c r="S34" s="4">
        <f t="shared" si="11"/>
        <v>-0.6096</v>
      </c>
      <c r="V34" s="4">
        <f t="shared" si="12"/>
        <v>0</v>
      </c>
      <c r="W34" s="13">
        <f t="shared" si="13"/>
        <v>0</v>
      </c>
      <c r="Y34" s="2">
        <v>12.0</v>
      </c>
      <c r="Z34" s="4">
        <f t="shared" si="14"/>
        <v>1.2</v>
      </c>
      <c r="AA34" s="4">
        <f t="shared" si="15"/>
        <v>-0.6096</v>
      </c>
      <c r="AD34" s="4">
        <f t="shared" si="16"/>
        <v>0</v>
      </c>
      <c r="AE34" s="13">
        <f t="shared" si="17"/>
        <v>0</v>
      </c>
    </row>
    <row r="35">
      <c r="A35" s="2">
        <v>13.0</v>
      </c>
      <c r="B35" s="4">
        <f t="shared" si="1"/>
        <v>1.3</v>
      </c>
      <c r="C35" s="4">
        <f t="shared" si="2"/>
        <v>0.7112</v>
      </c>
      <c r="F35" s="4">
        <f t="shared" si="3"/>
        <v>0</v>
      </c>
      <c r="G35" s="13">
        <f t="shared" si="4"/>
        <v>0</v>
      </c>
      <c r="I35" s="2">
        <v>13.0</v>
      </c>
      <c r="J35" s="4">
        <f t="shared" si="5"/>
        <v>1.3</v>
      </c>
      <c r="K35" s="4">
        <f t="shared" si="24"/>
        <v>-0.6604</v>
      </c>
      <c r="N35" s="4">
        <f t="shared" si="8"/>
        <v>0</v>
      </c>
      <c r="O35" s="13">
        <f t="shared" si="9"/>
        <v>0</v>
      </c>
      <c r="Q35" s="2">
        <v>13.0</v>
      </c>
      <c r="R35" s="4">
        <f t="shared" si="10"/>
        <v>1.3</v>
      </c>
      <c r="S35" s="4">
        <f t="shared" si="11"/>
        <v>-0.6604</v>
      </c>
      <c r="V35" s="4">
        <f t="shared" si="12"/>
        <v>0</v>
      </c>
      <c r="W35" s="13">
        <f t="shared" si="13"/>
        <v>0</v>
      </c>
      <c r="Y35" s="2">
        <v>13.0</v>
      </c>
      <c r="Z35" s="4">
        <f t="shared" si="14"/>
        <v>1.3</v>
      </c>
      <c r="AA35" s="4">
        <f t="shared" si="15"/>
        <v>-0.6604</v>
      </c>
      <c r="AD35" s="4">
        <f t="shared" si="16"/>
        <v>0</v>
      </c>
      <c r="AE35" s="13">
        <f t="shared" si="17"/>
        <v>0</v>
      </c>
    </row>
    <row r="36">
      <c r="A36" s="2">
        <v>14.0</v>
      </c>
      <c r="B36" s="4">
        <f t="shared" si="1"/>
        <v>1.4</v>
      </c>
      <c r="C36" s="4">
        <f t="shared" si="2"/>
        <v>0.6604</v>
      </c>
      <c r="F36" s="4">
        <f t="shared" si="3"/>
        <v>0</v>
      </c>
      <c r="G36" s="13">
        <f t="shared" si="4"/>
        <v>0</v>
      </c>
      <c r="I36" s="2">
        <v>14.0</v>
      </c>
      <c r="J36" s="4">
        <f t="shared" si="5"/>
        <v>1.4</v>
      </c>
      <c r="K36" s="4">
        <f t="shared" si="24"/>
        <v>-0.7112</v>
      </c>
      <c r="N36" s="4">
        <f t="shared" si="8"/>
        <v>0</v>
      </c>
      <c r="O36" s="13">
        <f t="shared" si="9"/>
        <v>0</v>
      </c>
      <c r="Q36" s="2">
        <v>14.0</v>
      </c>
      <c r="R36" s="4">
        <f t="shared" si="10"/>
        <v>1.4</v>
      </c>
      <c r="S36" s="4">
        <f t="shared" si="11"/>
        <v>-0.7112</v>
      </c>
      <c r="V36" s="4">
        <f t="shared" si="12"/>
        <v>0</v>
      </c>
      <c r="W36" s="13">
        <f t="shared" si="13"/>
        <v>0</v>
      </c>
      <c r="Y36" s="2">
        <v>14.0</v>
      </c>
      <c r="Z36" s="4">
        <f t="shared" si="14"/>
        <v>1.4</v>
      </c>
      <c r="AA36" s="4">
        <f t="shared" si="15"/>
        <v>-0.7112</v>
      </c>
      <c r="AD36" s="4">
        <f t="shared" si="16"/>
        <v>0</v>
      </c>
      <c r="AE36" s="13">
        <f t="shared" si="17"/>
        <v>0</v>
      </c>
    </row>
    <row r="37">
      <c r="A37" s="2">
        <v>15.0</v>
      </c>
      <c r="B37" s="4">
        <f t="shared" si="1"/>
        <v>1.5</v>
      </c>
      <c r="C37" s="4">
        <f t="shared" si="2"/>
        <v>0.6096</v>
      </c>
      <c r="F37" s="4">
        <f t="shared" si="3"/>
        <v>0</v>
      </c>
      <c r="G37" s="13">
        <f t="shared" si="4"/>
        <v>0</v>
      </c>
      <c r="I37" s="2">
        <v>15.0</v>
      </c>
      <c r="J37" s="4">
        <f t="shared" si="5"/>
        <v>1.5</v>
      </c>
      <c r="K37" s="4">
        <f t="shared" si="24"/>
        <v>-0.762</v>
      </c>
      <c r="N37" s="4">
        <f t="shared" si="8"/>
        <v>0</v>
      </c>
      <c r="O37" s="13">
        <f t="shared" si="9"/>
        <v>0</v>
      </c>
      <c r="Q37" s="2">
        <v>15.0</v>
      </c>
      <c r="R37" s="4">
        <f t="shared" si="10"/>
        <v>1.5</v>
      </c>
      <c r="S37" s="4">
        <f t="shared" si="11"/>
        <v>-0.762</v>
      </c>
      <c r="V37" s="4">
        <f t="shared" si="12"/>
        <v>0</v>
      </c>
      <c r="W37" s="13">
        <f t="shared" si="13"/>
        <v>0</v>
      </c>
      <c r="Y37" s="2">
        <v>15.0</v>
      </c>
      <c r="Z37" s="4">
        <f t="shared" si="14"/>
        <v>1.5</v>
      </c>
      <c r="AA37" s="4">
        <f t="shared" si="15"/>
        <v>-0.762</v>
      </c>
      <c r="AD37" s="4">
        <f t="shared" si="16"/>
        <v>0</v>
      </c>
      <c r="AE37" s="13">
        <f t="shared" si="17"/>
        <v>0</v>
      </c>
    </row>
    <row r="38">
      <c r="A38" s="2">
        <v>16.0</v>
      </c>
      <c r="B38" s="4">
        <f t="shared" si="1"/>
        <v>1.6</v>
      </c>
      <c r="C38" s="4">
        <f t="shared" si="2"/>
        <v>0.5588</v>
      </c>
      <c r="F38" s="4">
        <f t="shared" si="3"/>
        <v>0</v>
      </c>
      <c r="G38" s="13">
        <f t="shared" si="4"/>
        <v>0</v>
      </c>
      <c r="I38" s="2">
        <v>16.0</v>
      </c>
      <c r="J38" s="4">
        <f t="shared" si="5"/>
        <v>1.6</v>
      </c>
      <c r="K38" s="4">
        <f t="shared" si="24"/>
        <v>-0.8128</v>
      </c>
      <c r="N38" s="4">
        <f t="shared" si="8"/>
        <v>0</v>
      </c>
      <c r="O38" s="13">
        <f t="shared" si="9"/>
        <v>0</v>
      </c>
      <c r="Q38" s="2">
        <v>16.0</v>
      </c>
      <c r="R38" s="4">
        <f t="shared" si="10"/>
        <v>1.6</v>
      </c>
      <c r="S38" s="4">
        <f t="shared" si="11"/>
        <v>-0.8128</v>
      </c>
      <c r="V38" s="4">
        <f t="shared" si="12"/>
        <v>0</v>
      </c>
      <c r="W38" s="13">
        <f t="shared" si="13"/>
        <v>0</v>
      </c>
      <c r="Y38" s="2">
        <v>16.0</v>
      </c>
      <c r="Z38" s="4">
        <f t="shared" si="14"/>
        <v>1.6</v>
      </c>
      <c r="AA38" s="4">
        <f t="shared" si="15"/>
        <v>-0.8128</v>
      </c>
      <c r="AD38" s="4">
        <f t="shared" si="16"/>
        <v>0</v>
      </c>
      <c r="AE38" s="13">
        <f t="shared" si="17"/>
        <v>0</v>
      </c>
    </row>
    <row r="39">
      <c r="A39" s="2">
        <v>17.0</v>
      </c>
      <c r="B39" s="4">
        <f t="shared" si="1"/>
        <v>1.7</v>
      </c>
      <c r="C39" s="4">
        <f t="shared" si="2"/>
        <v>0.508</v>
      </c>
      <c r="F39" s="4">
        <f t="shared" si="3"/>
        <v>0</v>
      </c>
      <c r="G39" s="13">
        <f t="shared" si="4"/>
        <v>0</v>
      </c>
      <c r="I39" s="2">
        <v>17.0</v>
      </c>
      <c r="J39" s="4">
        <f t="shared" si="5"/>
        <v>1.7</v>
      </c>
      <c r="K39" s="4">
        <f t="shared" si="24"/>
        <v>-0.8636</v>
      </c>
      <c r="N39" s="4">
        <f t="shared" si="8"/>
        <v>0</v>
      </c>
      <c r="O39" s="13">
        <f t="shared" si="9"/>
        <v>0</v>
      </c>
      <c r="Q39" s="2">
        <v>17.0</v>
      </c>
      <c r="R39" s="4">
        <f t="shared" si="10"/>
        <v>1.7</v>
      </c>
      <c r="S39" s="4">
        <f t="shared" si="11"/>
        <v>-0.8636</v>
      </c>
      <c r="V39" s="4">
        <f t="shared" si="12"/>
        <v>0</v>
      </c>
      <c r="W39" s="13">
        <f t="shared" si="13"/>
        <v>0</v>
      </c>
      <c r="Y39" s="2">
        <v>17.0</v>
      </c>
      <c r="Z39" s="4">
        <f t="shared" si="14"/>
        <v>1.7</v>
      </c>
      <c r="AA39" s="4">
        <f t="shared" si="15"/>
        <v>-0.8636</v>
      </c>
      <c r="AD39" s="4">
        <f t="shared" si="16"/>
        <v>0</v>
      </c>
      <c r="AE39" s="13">
        <f t="shared" si="17"/>
        <v>0</v>
      </c>
    </row>
    <row r="40">
      <c r="A40" s="2">
        <v>18.0</v>
      </c>
      <c r="B40" s="4">
        <f t="shared" si="1"/>
        <v>1.8</v>
      </c>
      <c r="C40" s="4">
        <f t="shared" si="2"/>
        <v>0.4572</v>
      </c>
      <c r="F40" s="4">
        <f t="shared" si="3"/>
        <v>0</v>
      </c>
      <c r="G40" s="13">
        <f t="shared" si="4"/>
        <v>0</v>
      </c>
      <c r="I40" s="2">
        <v>18.0</v>
      </c>
      <c r="J40" s="4">
        <f t="shared" si="5"/>
        <v>1.8</v>
      </c>
      <c r="K40" s="4">
        <f t="shared" si="24"/>
        <v>-0.9144</v>
      </c>
      <c r="N40" s="4">
        <f t="shared" si="8"/>
        <v>0</v>
      </c>
      <c r="O40" s="13">
        <f t="shared" si="9"/>
        <v>0</v>
      </c>
      <c r="Q40" s="2">
        <v>18.0</v>
      </c>
      <c r="R40" s="4">
        <f t="shared" si="10"/>
        <v>1.8</v>
      </c>
      <c r="S40" s="4">
        <f t="shared" si="11"/>
        <v>-0.9144</v>
      </c>
      <c r="V40" s="4">
        <f t="shared" si="12"/>
        <v>0</v>
      </c>
      <c r="W40" s="13">
        <f t="shared" si="13"/>
        <v>0</v>
      </c>
      <c r="Y40" s="2">
        <v>18.0</v>
      </c>
      <c r="Z40" s="4">
        <f t="shared" si="14"/>
        <v>1.8</v>
      </c>
      <c r="AA40" s="4">
        <f t="shared" si="15"/>
        <v>-0.9144</v>
      </c>
      <c r="AD40" s="4">
        <f t="shared" si="16"/>
        <v>0</v>
      </c>
      <c r="AE40" s="13">
        <f t="shared" si="17"/>
        <v>0</v>
      </c>
    </row>
    <row r="41">
      <c r="A41" s="2">
        <v>19.0</v>
      </c>
      <c r="B41" s="4">
        <f t="shared" si="1"/>
        <v>1.9</v>
      </c>
      <c r="C41" s="4">
        <f t="shared" si="2"/>
        <v>0.4064</v>
      </c>
      <c r="F41" s="4">
        <f t="shared" si="3"/>
        <v>0</v>
      </c>
      <c r="G41" s="13">
        <f t="shared" si="4"/>
        <v>0</v>
      </c>
      <c r="I41" s="2">
        <v>19.0</v>
      </c>
      <c r="J41" s="4">
        <f t="shared" si="5"/>
        <v>1.9</v>
      </c>
      <c r="K41" s="4">
        <f t="shared" si="24"/>
        <v>-0.9652</v>
      </c>
      <c r="N41" s="4">
        <f t="shared" si="8"/>
        <v>0</v>
      </c>
      <c r="O41" s="13">
        <f t="shared" si="9"/>
        <v>0</v>
      </c>
      <c r="Q41" s="2">
        <v>19.0</v>
      </c>
      <c r="R41" s="4">
        <f t="shared" si="10"/>
        <v>1.9</v>
      </c>
      <c r="S41" s="4">
        <f t="shared" si="11"/>
        <v>-0.9652</v>
      </c>
      <c r="V41" s="4">
        <f t="shared" si="12"/>
        <v>0</v>
      </c>
      <c r="W41" s="13">
        <f t="shared" si="13"/>
        <v>0</v>
      </c>
      <c r="Y41" s="2">
        <v>19.0</v>
      </c>
      <c r="Z41" s="4">
        <f t="shared" si="14"/>
        <v>1.9</v>
      </c>
      <c r="AA41" s="4">
        <f t="shared" si="15"/>
        <v>-0.9652</v>
      </c>
      <c r="AD41" s="4">
        <f t="shared" si="16"/>
        <v>0</v>
      </c>
      <c r="AE41" s="13">
        <f t="shared" si="17"/>
        <v>0</v>
      </c>
    </row>
    <row r="42">
      <c r="A42" s="2">
        <v>20.0</v>
      </c>
      <c r="B42" s="4">
        <f t="shared" si="1"/>
        <v>2</v>
      </c>
      <c r="C42" s="4">
        <f t="shared" si="2"/>
        <v>0.3556</v>
      </c>
      <c r="F42" s="4">
        <f t="shared" si="3"/>
        <v>0</v>
      </c>
      <c r="G42" s="13">
        <f t="shared" si="4"/>
        <v>0</v>
      </c>
      <c r="I42" s="2">
        <v>20.0</v>
      </c>
      <c r="J42" s="4">
        <f t="shared" si="5"/>
        <v>2</v>
      </c>
      <c r="K42" s="4">
        <f t="shared" si="24"/>
        <v>-1.016</v>
      </c>
      <c r="N42" s="4">
        <f t="shared" si="8"/>
        <v>0</v>
      </c>
      <c r="O42" s="13">
        <f t="shared" si="9"/>
        <v>0</v>
      </c>
      <c r="Q42" s="2">
        <v>20.0</v>
      </c>
      <c r="R42" s="4">
        <f t="shared" si="10"/>
        <v>2</v>
      </c>
      <c r="S42" s="4">
        <f t="shared" si="11"/>
        <v>-1.016</v>
      </c>
      <c r="V42" s="4">
        <f t="shared" si="12"/>
        <v>0</v>
      </c>
      <c r="W42" s="13">
        <f t="shared" si="13"/>
        <v>0</v>
      </c>
      <c r="Y42" s="2">
        <v>20.0</v>
      </c>
      <c r="Z42" s="4">
        <f t="shared" si="14"/>
        <v>2</v>
      </c>
      <c r="AA42" s="4">
        <f t="shared" si="15"/>
        <v>-1.016</v>
      </c>
      <c r="AD42" s="4">
        <f t="shared" si="16"/>
        <v>0</v>
      </c>
      <c r="AE42" s="13">
        <f t="shared" si="17"/>
        <v>0</v>
      </c>
    </row>
    <row r="43">
      <c r="A43" s="2">
        <v>21.0</v>
      </c>
      <c r="B43" s="4">
        <f t="shared" si="1"/>
        <v>2.1</v>
      </c>
      <c r="C43" s="4">
        <f t="shared" si="2"/>
        <v>0.3048</v>
      </c>
      <c r="F43" s="4">
        <f t="shared" si="3"/>
        <v>0</v>
      </c>
      <c r="G43" s="13">
        <f t="shared" si="4"/>
        <v>0</v>
      </c>
      <c r="I43" s="2">
        <v>21.0</v>
      </c>
      <c r="J43" s="4">
        <f t="shared" si="5"/>
        <v>2.1</v>
      </c>
      <c r="K43" s="4">
        <f t="shared" si="24"/>
        <v>-1.0668</v>
      </c>
      <c r="N43" s="4">
        <f t="shared" si="8"/>
        <v>0</v>
      </c>
      <c r="O43" s="13">
        <f t="shared" si="9"/>
        <v>0</v>
      </c>
      <c r="Q43" s="2">
        <v>21.0</v>
      </c>
      <c r="R43" s="4">
        <f t="shared" si="10"/>
        <v>2.1</v>
      </c>
      <c r="S43" s="4">
        <f t="shared" si="11"/>
        <v>-1.0668</v>
      </c>
      <c r="V43" s="4">
        <f t="shared" si="12"/>
        <v>0</v>
      </c>
      <c r="W43" s="13">
        <f t="shared" si="13"/>
        <v>0</v>
      </c>
      <c r="Y43" s="2">
        <v>21.0</v>
      </c>
      <c r="Z43" s="4">
        <f t="shared" si="14"/>
        <v>2.1</v>
      </c>
      <c r="AA43" s="4">
        <f t="shared" si="15"/>
        <v>-1.0668</v>
      </c>
      <c r="AD43" s="4">
        <f t="shared" si="16"/>
        <v>0</v>
      </c>
      <c r="AE43" s="13">
        <f t="shared" si="17"/>
        <v>0</v>
      </c>
    </row>
    <row r="44">
      <c r="A44" s="2">
        <v>22.0</v>
      </c>
      <c r="B44" s="4">
        <f t="shared" si="1"/>
        <v>2.2</v>
      </c>
      <c r="C44" s="4">
        <f t="shared" si="2"/>
        <v>0.254</v>
      </c>
      <c r="F44" s="4">
        <f t="shared" si="3"/>
        <v>0</v>
      </c>
      <c r="G44" s="13">
        <f t="shared" si="4"/>
        <v>0</v>
      </c>
      <c r="I44" s="2">
        <v>22.0</v>
      </c>
      <c r="J44" s="4">
        <f t="shared" si="5"/>
        <v>2.2</v>
      </c>
      <c r="K44" s="4">
        <f t="shared" si="24"/>
        <v>-1.1176</v>
      </c>
      <c r="N44" s="4">
        <f t="shared" si="8"/>
        <v>0</v>
      </c>
      <c r="O44" s="13">
        <f t="shared" si="9"/>
        <v>0</v>
      </c>
      <c r="Q44" s="2">
        <v>22.0</v>
      </c>
      <c r="R44" s="4">
        <f t="shared" si="10"/>
        <v>2.2</v>
      </c>
      <c r="S44" s="4">
        <f t="shared" si="11"/>
        <v>-1.1176</v>
      </c>
      <c r="V44" s="4">
        <f t="shared" si="12"/>
        <v>0</v>
      </c>
      <c r="W44" s="13">
        <f t="shared" si="13"/>
        <v>0</v>
      </c>
      <c r="Y44" s="2">
        <v>22.0</v>
      </c>
      <c r="Z44" s="4">
        <f t="shared" si="14"/>
        <v>2.2</v>
      </c>
      <c r="AA44" s="4">
        <f t="shared" si="15"/>
        <v>-1.1176</v>
      </c>
      <c r="AD44" s="4">
        <f t="shared" si="16"/>
        <v>0</v>
      </c>
      <c r="AE44" s="13">
        <f t="shared" si="17"/>
        <v>0</v>
      </c>
    </row>
    <row r="45">
      <c r="A45" s="2">
        <v>23.0</v>
      </c>
      <c r="B45" s="4">
        <f t="shared" si="1"/>
        <v>2.3</v>
      </c>
      <c r="C45" s="4">
        <f t="shared" si="2"/>
        <v>0.2032</v>
      </c>
      <c r="F45" s="4">
        <f t="shared" si="3"/>
        <v>0</v>
      </c>
      <c r="G45" s="13">
        <f t="shared" si="4"/>
        <v>0</v>
      </c>
      <c r="I45" s="2">
        <v>23.0</v>
      </c>
      <c r="J45" s="4">
        <f t="shared" si="5"/>
        <v>2.3</v>
      </c>
      <c r="K45" s="4">
        <f t="shared" si="24"/>
        <v>-1.1684</v>
      </c>
      <c r="N45" s="4">
        <f t="shared" si="8"/>
        <v>0</v>
      </c>
      <c r="O45" s="13">
        <f t="shared" si="9"/>
        <v>0</v>
      </c>
      <c r="Q45" s="2">
        <v>23.0</v>
      </c>
      <c r="R45" s="4">
        <f t="shared" si="10"/>
        <v>2.3</v>
      </c>
      <c r="S45" s="4">
        <f t="shared" si="11"/>
        <v>-1.1684</v>
      </c>
      <c r="V45" s="4">
        <f t="shared" si="12"/>
        <v>0</v>
      </c>
      <c r="W45" s="13">
        <f t="shared" si="13"/>
        <v>0</v>
      </c>
      <c r="Y45" s="2">
        <v>23.0</v>
      </c>
      <c r="Z45" s="4">
        <f t="shared" si="14"/>
        <v>2.3</v>
      </c>
      <c r="AA45" s="4">
        <f t="shared" si="15"/>
        <v>-1.1684</v>
      </c>
      <c r="AD45" s="4">
        <f t="shared" si="16"/>
        <v>0</v>
      </c>
      <c r="AE45" s="13">
        <f t="shared" si="17"/>
        <v>0</v>
      </c>
    </row>
    <row r="46">
      <c r="A46" s="2">
        <v>24.0</v>
      </c>
      <c r="B46" s="4">
        <f t="shared" si="1"/>
        <v>2.4</v>
      </c>
      <c r="C46" s="4">
        <f t="shared" si="2"/>
        <v>0.1524</v>
      </c>
      <c r="F46" s="4">
        <f t="shared" si="3"/>
        <v>0</v>
      </c>
      <c r="G46" s="13">
        <f t="shared" si="4"/>
        <v>0</v>
      </c>
      <c r="I46" s="2">
        <v>24.0</v>
      </c>
      <c r="J46" s="4">
        <f t="shared" si="5"/>
        <v>2.4</v>
      </c>
      <c r="K46" s="4">
        <f t="shared" si="24"/>
        <v>-1.2192</v>
      </c>
      <c r="N46" s="4">
        <f t="shared" si="8"/>
        <v>0</v>
      </c>
      <c r="O46" s="13">
        <f t="shared" si="9"/>
        <v>0</v>
      </c>
      <c r="Q46" s="2">
        <v>24.0</v>
      </c>
      <c r="R46" s="4">
        <f t="shared" si="10"/>
        <v>2.4</v>
      </c>
      <c r="S46" s="4">
        <f t="shared" si="11"/>
        <v>-1.2192</v>
      </c>
      <c r="V46" s="4">
        <f t="shared" si="12"/>
        <v>0</v>
      </c>
      <c r="W46" s="13">
        <f t="shared" si="13"/>
        <v>0</v>
      </c>
      <c r="Y46" s="2">
        <v>24.0</v>
      </c>
      <c r="Z46" s="4">
        <f t="shared" si="14"/>
        <v>2.4</v>
      </c>
      <c r="AA46" s="4">
        <f t="shared" si="15"/>
        <v>-1.2192</v>
      </c>
      <c r="AD46" s="4">
        <f t="shared" si="16"/>
        <v>0</v>
      </c>
      <c r="AE46" s="13">
        <f t="shared" si="17"/>
        <v>0</v>
      </c>
    </row>
    <row r="47">
      <c r="A47" s="2">
        <v>25.0</v>
      </c>
      <c r="B47" s="4">
        <f t="shared" si="1"/>
        <v>2.5</v>
      </c>
      <c r="C47" s="4">
        <f t="shared" si="2"/>
        <v>0.1016</v>
      </c>
      <c r="F47" s="4">
        <f t="shared" si="3"/>
        <v>0</v>
      </c>
      <c r="G47" s="13">
        <f t="shared" si="4"/>
        <v>0</v>
      </c>
      <c r="I47" s="2">
        <v>25.0</v>
      </c>
      <c r="J47" s="4">
        <f t="shared" si="5"/>
        <v>2.5</v>
      </c>
      <c r="K47" s="4">
        <f t="shared" si="24"/>
        <v>-1.27</v>
      </c>
      <c r="N47" s="4">
        <f t="shared" si="8"/>
        <v>0</v>
      </c>
      <c r="O47" s="13">
        <f t="shared" si="9"/>
        <v>0</v>
      </c>
      <c r="Q47" s="2">
        <v>25.0</v>
      </c>
      <c r="R47" s="4">
        <f t="shared" si="10"/>
        <v>2.5</v>
      </c>
      <c r="S47" s="4">
        <f t="shared" si="11"/>
        <v>-1.27</v>
      </c>
      <c r="V47" s="4">
        <f t="shared" si="12"/>
        <v>0</v>
      </c>
      <c r="W47" s="13">
        <f t="shared" si="13"/>
        <v>0</v>
      </c>
      <c r="Y47" s="2">
        <v>25.0</v>
      </c>
      <c r="Z47" s="4">
        <f t="shared" si="14"/>
        <v>2.5</v>
      </c>
      <c r="AA47" s="4">
        <f t="shared" si="15"/>
        <v>-1.27</v>
      </c>
      <c r="AD47" s="4">
        <f t="shared" si="16"/>
        <v>0</v>
      </c>
      <c r="AE47" s="13">
        <f t="shared" si="17"/>
        <v>0</v>
      </c>
    </row>
    <row r="48">
      <c r="A48" s="2">
        <v>26.0</v>
      </c>
      <c r="B48" s="4">
        <f t="shared" si="1"/>
        <v>2.6</v>
      </c>
      <c r="C48" s="4">
        <f t="shared" si="2"/>
        <v>0.0508</v>
      </c>
      <c r="F48" s="4">
        <f t="shared" si="3"/>
        <v>0</v>
      </c>
      <c r="G48" s="13">
        <f t="shared" si="4"/>
        <v>0</v>
      </c>
      <c r="I48" s="2">
        <v>26.0</v>
      </c>
      <c r="J48" s="4">
        <f t="shared" si="5"/>
        <v>2.6</v>
      </c>
      <c r="K48" s="4">
        <f t="shared" si="24"/>
        <v>-1.3208</v>
      </c>
      <c r="N48" s="4">
        <f t="shared" si="8"/>
        <v>0</v>
      </c>
      <c r="O48" s="13">
        <f t="shared" si="9"/>
        <v>0</v>
      </c>
      <c r="Q48" s="2">
        <v>26.0</v>
      </c>
      <c r="R48" s="4">
        <f t="shared" si="10"/>
        <v>2.6</v>
      </c>
      <c r="S48" s="4">
        <f t="shared" si="11"/>
        <v>-1.3208</v>
      </c>
      <c r="V48" s="4">
        <f t="shared" si="12"/>
        <v>0</v>
      </c>
      <c r="W48" s="13">
        <f t="shared" si="13"/>
        <v>0</v>
      </c>
      <c r="Y48" s="2">
        <v>26.0</v>
      </c>
      <c r="Z48" s="4">
        <f t="shared" si="14"/>
        <v>2.6</v>
      </c>
      <c r="AA48" s="4">
        <f t="shared" si="15"/>
        <v>-1.3208</v>
      </c>
      <c r="AD48" s="4">
        <f t="shared" si="16"/>
        <v>0</v>
      </c>
      <c r="AE48" s="13">
        <f t="shared" si="17"/>
        <v>0</v>
      </c>
    </row>
    <row r="49">
      <c r="A49" s="2">
        <v>27.0</v>
      </c>
      <c r="B49" s="4">
        <f t="shared" si="1"/>
        <v>2.7</v>
      </c>
      <c r="C49" s="4">
        <f t="shared" si="2"/>
        <v>0</v>
      </c>
      <c r="F49" s="4">
        <f t="shared" si="3"/>
        <v>0</v>
      </c>
      <c r="G49" s="13">
        <f t="shared" si="4"/>
        <v>0</v>
      </c>
      <c r="I49" s="2">
        <v>27.0</v>
      </c>
      <c r="J49" s="4">
        <f t="shared" si="5"/>
        <v>2.7</v>
      </c>
      <c r="K49" s="4">
        <f t="shared" si="24"/>
        <v>-1.3716</v>
      </c>
      <c r="N49" s="4">
        <f t="shared" si="8"/>
        <v>0</v>
      </c>
      <c r="O49" s="13">
        <f t="shared" si="9"/>
        <v>0</v>
      </c>
      <c r="Q49" s="2">
        <v>27.0</v>
      </c>
      <c r="R49" s="4">
        <f t="shared" si="10"/>
        <v>2.7</v>
      </c>
      <c r="S49" s="4">
        <f t="shared" si="11"/>
        <v>-1.3716</v>
      </c>
      <c r="V49" s="4">
        <f t="shared" si="12"/>
        <v>0</v>
      </c>
      <c r="W49" s="13">
        <f t="shared" si="13"/>
        <v>0</v>
      </c>
      <c r="Y49" s="2">
        <v>27.0</v>
      </c>
      <c r="Z49" s="4">
        <f t="shared" si="14"/>
        <v>2.7</v>
      </c>
      <c r="AA49" s="4">
        <f t="shared" si="15"/>
        <v>-1.3716</v>
      </c>
      <c r="AD49" s="4">
        <f t="shared" si="16"/>
        <v>0</v>
      </c>
      <c r="AE49" s="13">
        <f t="shared" si="17"/>
        <v>0</v>
      </c>
    </row>
    <row r="50">
      <c r="A50" s="2">
        <v>28.0</v>
      </c>
      <c r="B50" s="4">
        <f t="shared" si="1"/>
        <v>2.8</v>
      </c>
      <c r="C50" s="4">
        <f t="shared" si="2"/>
        <v>-0.0508</v>
      </c>
      <c r="F50" s="4">
        <f t="shared" si="3"/>
        <v>0</v>
      </c>
      <c r="G50" s="13">
        <f t="shared" si="4"/>
        <v>0</v>
      </c>
      <c r="I50" s="2">
        <v>28.0</v>
      </c>
      <c r="J50" s="4">
        <f t="shared" si="5"/>
        <v>2.8</v>
      </c>
      <c r="K50" s="4">
        <f t="shared" si="24"/>
        <v>-1.4224</v>
      </c>
      <c r="N50" s="4">
        <f t="shared" si="8"/>
        <v>0</v>
      </c>
      <c r="O50" s="13">
        <f t="shared" si="9"/>
        <v>0</v>
      </c>
      <c r="Q50" s="2">
        <v>28.0</v>
      </c>
      <c r="R50" s="4">
        <f t="shared" si="10"/>
        <v>2.8</v>
      </c>
      <c r="S50" s="4">
        <f t="shared" si="11"/>
        <v>-1.4224</v>
      </c>
      <c r="V50" s="4">
        <f t="shared" si="12"/>
        <v>0</v>
      </c>
      <c r="W50" s="13">
        <f t="shared" si="13"/>
        <v>0</v>
      </c>
      <c r="Y50" s="2">
        <v>28.0</v>
      </c>
      <c r="Z50" s="4">
        <f t="shared" si="14"/>
        <v>2.8</v>
      </c>
      <c r="AA50" s="4">
        <f t="shared" si="15"/>
        <v>-1.4224</v>
      </c>
      <c r="AD50" s="4">
        <f t="shared" si="16"/>
        <v>0</v>
      </c>
      <c r="AE50" s="13">
        <f t="shared" si="17"/>
        <v>0</v>
      </c>
    </row>
    <row r="51">
      <c r="A51" s="2">
        <v>29.0</v>
      </c>
      <c r="B51" s="4">
        <f t="shared" si="1"/>
        <v>2.9</v>
      </c>
      <c r="C51" s="4">
        <f t="shared" si="2"/>
        <v>-0.1016</v>
      </c>
      <c r="F51" s="4">
        <f t="shared" si="3"/>
        <v>0</v>
      </c>
      <c r="G51" s="13">
        <f t="shared" si="4"/>
        <v>0</v>
      </c>
      <c r="I51" s="2">
        <v>29.0</v>
      </c>
      <c r="J51" s="4">
        <f t="shared" si="5"/>
        <v>2.9</v>
      </c>
      <c r="K51" s="4">
        <f t="shared" si="24"/>
        <v>-1.4732</v>
      </c>
      <c r="N51" s="4">
        <f t="shared" si="8"/>
        <v>0</v>
      </c>
      <c r="O51" s="13">
        <f t="shared" si="9"/>
        <v>0</v>
      </c>
      <c r="Q51" s="2">
        <v>29.0</v>
      </c>
      <c r="R51" s="4">
        <f t="shared" si="10"/>
        <v>2.9</v>
      </c>
      <c r="S51" s="4">
        <f t="shared" si="11"/>
        <v>-1.4732</v>
      </c>
      <c r="V51" s="4">
        <f t="shared" si="12"/>
        <v>0</v>
      </c>
      <c r="W51" s="13">
        <f t="shared" si="13"/>
        <v>0</v>
      </c>
      <c r="Y51" s="2">
        <v>29.0</v>
      </c>
      <c r="Z51" s="4">
        <f t="shared" si="14"/>
        <v>2.9</v>
      </c>
      <c r="AA51" s="4">
        <f t="shared" si="15"/>
        <v>-1.4732</v>
      </c>
      <c r="AD51" s="4">
        <f t="shared" si="16"/>
        <v>0</v>
      </c>
      <c r="AE51" s="13">
        <f t="shared" si="17"/>
        <v>0</v>
      </c>
    </row>
    <row r="52">
      <c r="A52" s="2">
        <v>30.0</v>
      </c>
      <c r="B52" s="4">
        <f t="shared" si="1"/>
        <v>3</v>
      </c>
      <c r="C52" s="4">
        <f t="shared" si="2"/>
        <v>-0.1524</v>
      </c>
      <c r="F52" s="4">
        <f t="shared" si="3"/>
        <v>0</v>
      </c>
      <c r="G52" s="13">
        <f t="shared" si="4"/>
        <v>0</v>
      </c>
      <c r="I52" s="2">
        <v>30.0</v>
      </c>
      <c r="J52" s="4">
        <f t="shared" si="5"/>
        <v>3</v>
      </c>
      <c r="K52" s="4">
        <f t="shared" si="24"/>
        <v>-1.524</v>
      </c>
      <c r="N52" s="4">
        <f t="shared" si="8"/>
        <v>0</v>
      </c>
      <c r="O52" s="13">
        <f t="shared" si="9"/>
        <v>0</v>
      </c>
      <c r="Q52" s="2">
        <v>30.0</v>
      </c>
      <c r="R52" s="4">
        <f t="shared" si="10"/>
        <v>3</v>
      </c>
      <c r="S52" s="4">
        <f t="shared" si="11"/>
        <v>-1.524</v>
      </c>
      <c r="V52" s="4">
        <f t="shared" si="12"/>
        <v>0</v>
      </c>
      <c r="W52" s="13">
        <f t="shared" si="13"/>
        <v>0</v>
      </c>
      <c r="Y52" s="2">
        <v>30.0</v>
      </c>
      <c r="Z52" s="4">
        <f t="shared" si="14"/>
        <v>3</v>
      </c>
      <c r="AA52" s="4">
        <f t="shared" si="15"/>
        <v>-1.524</v>
      </c>
      <c r="AD52" s="4">
        <f t="shared" si="16"/>
        <v>0</v>
      </c>
      <c r="AE52" s="13">
        <f t="shared" si="17"/>
        <v>0</v>
      </c>
    </row>
    <row r="53">
      <c r="A53" s="2">
        <v>31.0</v>
      </c>
      <c r="B53" s="4">
        <f t="shared" si="1"/>
        <v>3.1</v>
      </c>
      <c r="C53" s="4">
        <f t="shared" si="2"/>
        <v>-0.2032</v>
      </c>
      <c r="F53" s="4">
        <f t="shared" si="3"/>
        <v>0</v>
      </c>
      <c r="G53" s="13">
        <f t="shared" si="4"/>
        <v>0</v>
      </c>
      <c r="I53" s="2">
        <v>31.0</v>
      </c>
      <c r="J53" s="4">
        <f t="shared" si="5"/>
        <v>3.1</v>
      </c>
      <c r="K53" s="4">
        <f t="shared" si="24"/>
        <v>-1.5748</v>
      </c>
      <c r="N53" s="4">
        <f t="shared" si="8"/>
        <v>0</v>
      </c>
      <c r="O53" s="13">
        <f t="shared" si="9"/>
        <v>0</v>
      </c>
      <c r="Q53" s="2">
        <v>31.0</v>
      </c>
      <c r="R53" s="4">
        <f t="shared" si="10"/>
        <v>3.1</v>
      </c>
      <c r="S53" s="4">
        <f t="shared" si="11"/>
        <v>-1.5748</v>
      </c>
      <c r="V53" s="4">
        <f t="shared" si="12"/>
        <v>0</v>
      </c>
      <c r="W53" s="13">
        <f t="shared" si="13"/>
        <v>0</v>
      </c>
      <c r="Y53" s="2">
        <v>31.0</v>
      </c>
      <c r="Z53" s="4">
        <f t="shared" si="14"/>
        <v>3.1</v>
      </c>
      <c r="AA53" s="4">
        <f t="shared" si="15"/>
        <v>-1.5748</v>
      </c>
      <c r="AD53" s="4">
        <f t="shared" si="16"/>
        <v>0</v>
      </c>
      <c r="AE53" s="13">
        <f t="shared" si="17"/>
        <v>0</v>
      </c>
    </row>
    <row r="54">
      <c r="A54" s="2">
        <v>32.0</v>
      </c>
      <c r="B54" s="4">
        <f t="shared" si="1"/>
        <v>3.2</v>
      </c>
      <c r="C54" s="4">
        <f t="shared" si="2"/>
        <v>-0.254</v>
      </c>
      <c r="F54" s="4">
        <f t="shared" si="3"/>
        <v>0</v>
      </c>
      <c r="G54" s="13">
        <f t="shared" si="4"/>
        <v>0</v>
      </c>
      <c r="I54" s="2">
        <v>32.0</v>
      </c>
      <c r="J54" s="4">
        <f t="shared" si="5"/>
        <v>3.2</v>
      </c>
      <c r="K54" s="4">
        <f t="shared" si="24"/>
        <v>-1.6256</v>
      </c>
      <c r="N54" s="4">
        <f t="shared" si="8"/>
        <v>0</v>
      </c>
      <c r="O54" s="13">
        <f t="shared" si="9"/>
        <v>0</v>
      </c>
      <c r="Q54" s="2">
        <v>32.0</v>
      </c>
      <c r="R54" s="4">
        <f t="shared" si="10"/>
        <v>3.2</v>
      </c>
      <c r="S54" s="4">
        <f t="shared" si="11"/>
        <v>-1.6256</v>
      </c>
      <c r="V54" s="4">
        <f t="shared" si="12"/>
        <v>0</v>
      </c>
      <c r="W54" s="13">
        <f t="shared" si="13"/>
        <v>0</v>
      </c>
      <c r="Y54" s="2">
        <v>32.0</v>
      </c>
      <c r="Z54" s="4">
        <f t="shared" si="14"/>
        <v>3.2</v>
      </c>
      <c r="AA54" s="4">
        <f t="shared" si="15"/>
        <v>-1.6256</v>
      </c>
      <c r="AD54" s="4">
        <f t="shared" si="16"/>
        <v>0</v>
      </c>
      <c r="AE54" s="13">
        <f t="shared" si="17"/>
        <v>0</v>
      </c>
    </row>
    <row r="55">
      <c r="A55" s="2">
        <v>33.0</v>
      </c>
      <c r="B55" s="4">
        <f t="shared" si="1"/>
        <v>3.3</v>
      </c>
      <c r="C55" s="4">
        <f t="shared" si="2"/>
        <v>-0.3048</v>
      </c>
      <c r="F55" s="4">
        <f t="shared" si="3"/>
        <v>0</v>
      </c>
      <c r="G55" s="13">
        <f t="shared" si="4"/>
        <v>0</v>
      </c>
      <c r="I55" s="2">
        <v>33.0</v>
      </c>
      <c r="J55" s="4">
        <f t="shared" si="5"/>
        <v>3.3</v>
      </c>
      <c r="K55" s="4">
        <f t="shared" si="24"/>
        <v>-1.6764</v>
      </c>
      <c r="N55" s="4">
        <f t="shared" si="8"/>
        <v>0</v>
      </c>
      <c r="O55" s="13">
        <f t="shared" si="9"/>
        <v>0</v>
      </c>
      <c r="Q55" s="2">
        <v>33.0</v>
      </c>
      <c r="R55" s="4">
        <f t="shared" si="10"/>
        <v>3.3</v>
      </c>
      <c r="S55" s="4">
        <f t="shared" si="11"/>
        <v>-1.6764</v>
      </c>
      <c r="V55" s="4">
        <f t="shared" si="12"/>
        <v>0</v>
      </c>
      <c r="W55" s="13">
        <f t="shared" si="13"/>
        <v>0</v>
      </c>
      <c r="Y55" s="2">
        <v>33.0</v>
      </c>
      <c r="Z55" s="4">
        <f t="shared" si="14"/>
        <v>3.3</v>
      </c>
      <c r="AA55" s="4">
        <f t="shared" si="15"/>
        <v>-1.6764</v>
      </c>
      <c r="AD55" s="4">
        <f t="shared" si="16"/>
        <v>0</v>
      </c>
      <c r="AE55" s="13">
        <f t="shared" si="17"/>
        <v>0</v>
      </c>
    </row>
    <row r="56">
      <c r="A56" s="2">
        <v>34.0</v>
      </c>
      <c r="B56" s="4">
        <f t="shared" si="1"/>
        <v>3.4</v>
      </c>
      <c r="C56" s="4">
        <f t="shared" si="2"/>
        <v>-0.3556</v>
      </c>
      <c r="F56" s="4">
        <f t="shared" si="3"/>
        <v>0</v>
      </c>
      <c r="G56" s="13">
        <f t="shared" si="4"/>
        <v>0</v>
      </c>
      <c r="I56" s="2">
        <v>34.0</v>
      </c>
      <c r="J56" s="4">
        <f t="shared" si="5"/>
        <v>3.4</v>
      </c>
      <c r="K56" s="4">
        <f t="shared" si="24"/>
        <v>-1.7272</v>
      </c>
      <c r="N56" s="4">
        <f t="shared" si="8"/>
        <v>0</v>
      </c>
      <c r="O56" s="13">
        <f t="shared" si="9"/>
        <v>0</v>
      </c>
      <c r="Q56" s="2">
        <v>34.0</v>
      </c>
      <c r="R56" s="4">
        <f t="shared" si="10"/>
        <v>3.4</v>
      </c>
      <c r="S56" s="4">
        <f t="shared" si="11"/>
        <v>-1.7272</v>
      </c>
      <c r="V56" s="4">
        <f t="shared" si="12"/>
        <v>0</v>
      </c>
      <c r="W56" s="13">
        <f t="shared" si="13"/>
        <v>0</v>
      </c>
      <c r="Y56" s="2">
        <v>34.0</v>
      </c>
      <c r="Z56" s="4">
        <f t="shared" si="14"/>
        <v>3.4</v>
      </c>
      <c r="AA56" s="4">
        <f t="shared" si="15"/>
        <v>-1.7272</v>
      </c>
      <c r="AD56" s="4">
        <f t="shared" si="16"/>
        <v>0</v>
      </c>
      <c r="AE56" s="13">
        <f t="shared" si="17"/>
        <v>0</v>
      </c>
    </row>
    <row r="57">
      <c r="A57" s="2">
        <v>35.0</v>
      </c>
      <c r="B57" s="4">
        <f t="shared" si="1"/>
        <v>3.5</v>
      </c>
      <c r="C57" s="4">
        <f t="shared" si="2"/>
        <v>-0.4064</v>
      </c>
      <c r="F57" s="4">
        <f t="shared" si="3"/>
        <v>0</v>
      </c>
      <c r="G57" s="13">
        <f t="shared" si="4"/>
        <v>0</v>
      </c>
      <c r="I57" s="2">
        <v>35.0</v>
      </c>
      <c r="J57" s="4">
        <f t="shared" si="5"/>
        <v>3.5</v>
      </c>
      <c r="K57" s="4">
        <f t="shared" si="24"/>
        <v>-1.778</v>
      </c>
      <c r="N57" s="4">
        <f t="shared" si="8"/>
        <v>0</v>
      </c>
      <c r="O57" s="13">
        <f t="shared" si="9"/>
        <v>0</v>
      </c>
      <c r="Q57" s="2">
        <v>35.0</v>
      </c>
      <c r="R57" s="4">
        <f t="shared" si="10"/>
        <v>3.5</v>
      </c>
      <c r="S57" s="4">
        <f t="shared" si="11"/>
        <v>-1.778</v>
      </c>
      <c r="V57" s="4">
        <f t="shared" si="12"/>
        <v>0</v>
      </c>
      <c r="W57" s="13">
        <f t="shared" si="13"/>
        <v>0</v>
      </c>
      <c r="Y57" s="2">
        <v>35.0</v>
      </c>
      <c r="Z57" s="4">
        <f t="shared" si="14"/>
        <v>3.5</v>
      </c>
      <c r="AA57" s="4">
        <f t="shared" si="15"/>
        <v>-1.778</v>
      </c>
      <c r="AD57" s="4">
        <f t="shared" si="16"/>
        <v>0</v>
      </c>
      <c r="AE57" s="13">
        <f t="shared" si="17"/>
        <v>0</v>
      </c>
    </row>
    <row r="58">
      <c r="A58" s="2">
        <v>36.0</v>
      </c>
      <c r="B58" s="4">
        <f t="shared" si="1"/>
        <v>3.6</v>
      </c>
      <c r="C58" s="4">
        <f t="shared" si="2"/>
        <v>-0.4572</v>
      </c>
      <c r="F58" s="4">
        <f t="shared" si="3"/>
        <v>0</v>
      </c>
      <c r="G58" s="13">
        <f t="shared" si="4"/>
        <v>0</v>
      </c>
      <c r="I58" s="2">
        <v>36.0</v>
      </c>
      <c r="J58" s="4">
        <f t="shared" si="5"/>
        <v>3.6</v>
      </c>
      <c r="K58" s="4">
        <f t="shared" si="24"/>
        <v>-1.8288</v>
      </c>
      <c r="N58" s="4">
        <f t="shared" si="8"/>
        <v>0</v>
      </c>
      <c r="O58" s="13">
        <f t="shared" si="9"/>
        <v>0</v>
      </c>
      <c r="Q58" s="2">
        <v>36.0</v>
      </c>
      <c r="R58" s="4">
        <f t="shared" si="10"/>
        <v>3.6</v>
      </c>
      <c r="S58" s="4">
        <f t="shared" si="11"/>
        <v>-1.8288</v>
      </c>
      <c r="V58" s="4">
        <f t="shared" si="12"/>
        <v>0</v>
      </c>
      <c r="W58" s="13">
        <f t="shared" si="13"/>
        <v>0</v>
      </c>
      <c r="Y58" s="2">
        <v>36.0</v>
      </c>
      <c r="Z58" s="4">
        <f t="shared" si="14"/>
        <v>3.6</v>
      </c>
      <c r="AA58" s="4">
        <f t="shared" si="15"/>
        <v>-1.8288</v>
      </c>
      <c r="AD58" s="4">
        <f t="shared" si="16"/>
        <v>0</v>
      </c>
      <c r="AE58" s="13">
        <f t="shared" si="17"/>
        <v>0</v>
      </c>
    </row>
    <row r="59">
      <c r="A59" s="2">
        <v>37.0</v>
      </c>
      <c r="B59" s="4">
        <f t="shared" si="1"/>
        <v>3.7</v>
      </c>
      <c r="C59" s="4">
        <f t="shared" si="2"/>
        <v>-0.508</v>
      </c>
      <c r="F59" s="4">
        <f t="shared" si="3"/>
        <v>0</v>
      </c>
      <c r="G59" s="13">
        <f t="shared" si="4"/>
        <v>0</v>
      </c>
      <c r="I59" s="2">
        <v>37.0</v>
      </c>
      <c r="J59" s="4">
        <f t="shared" si="5"/>
        <v>3.7</v>
      </c>
      <c r="K59" s="4">
        <f t="shared" si="24"/>
        <v>-1.8796</v>
      </c>
      <c r="N59" s="4">
        <f t="shared" si="8"/>
        <v>0</v>
      </c>
      <c r="O59" s="13">
        <f t="shared" si="9"/>
        <v>0</v>
      </c>
      <c r="Q59" s="2">
        <v>37.0</v>
      </c>
      <c r="R59" s="4">
        <f t="shared" si="10"/>
        <v>3.7</v>
      </c>
      <c r="S59" s="4">
        <f t="shared" si="11"/>
        <v>-1.8796</v>
      </c>
      <c r="V59" s="4">
        <f t="shared" si="12"/>
        <v>0</v>
      </c>
      <c r="W59" s="13">
        <f t="shared" si="13"/>
        <v>0</v>
      </c>
      <c r="Y59" s="2">
        <v>37.0</v>
      </c>
      <c r="Z59" s="4">
        <f t="shared" si="14"/>
        <v>3.7</v>
      </c>
      <c r="AA59" s="4">
        <f t="shared" si="15"/>
        <v>-1.8796</v>
      </c>
      <c r="AD59" s="4">
        <f t="shared" si="16"/>
        <v>0</v>
      </c>
      <c r="AE59" s="13">
        <f t="shared" si="17"/>
        <v>0</v>
      </c>
    </row>
    <row r="60">
      <c r="A60" s="2">
        <v>38.0</v>
      </c>
      <c r="B60" s="4">
        <f t="shared" si="1"/>
        <v>3.8</v>
      </c>
      <c r="C60" s="4">
        <f t="shared" si="2"/>
        <v>-0.5588</v>
      </c>
      <c r="F60" s="4">
        <f t="shared" si="3"/>
        <v>0</v>
      </c>
      <c r="G60" s="13">
        <f t="shared" si="4"/>
        <v>0</v>
      </c>
      <c r="I60" s="2">
        <v>38.0</v>
      </c>
      <c r="J60" s="4">
        <f t="shared" si="5"/>
        <v>3.8</v>
      </c>
      <c r="K60" s="4">
        <f t="shared" si="24"/>
        <v>-1.9304</v>
      </c>
      <c r="N60" s="4">
        <f t="shared" si="8"/>
        <v>0</v>
      </c>
      <c r="O60" s="13">
        <f t="shared" si="9"/>
        <v>0</v>
      </c>
      <c r="Q60" s="2">
        <v>38.0</v>
      </c>
      <c r="R60" s="4">
        <f t="shared" si="10"/>
        <v>3.8</v>
      </c>
      <c r="S60" s="4">
        <f t="shared" si="11"/>
        <v>-1.9304</v>
      </c>
      <c r="V60" s="4">
        <f t="shared" si="12"/>
        <v>0</v>
      </c>
      <c r="W60" s="13">
        <f t="shared" si="13"/>
        <v>0</v>
      </c>
      <c r="Y60" s="2">
        <v>38.0</v>
      </c>
      <c r="Z60" s="4">
        <f t="shared" si="14"/>
        <v>3.8</v>
      </c>
      <c r="AA60" s="4">
        <f t="shared" si="15"/>
        <v>-1.9304</v>
      </c>
      <c r="AD60" s="4">
        <f t="shared" si="16"/>
        <v>0</v>
      </c>
      <c r="AE60" s="13">
        <f t="shared" si="17"/>
        <v>0</v>
      </c>
    </row>
    <row r="61">
      <c r="A61" s="2">
        <v>39.0</v>
      </c>
      <c r="B61" s="4">
        <f t="shared" si="1"/>
        <v>3.9</v>
      </c>
      <c r="C61" s="4">
        <f t="shared" si="2"/>
        <v>-0.6096</v>
      </c>
      <c r="F61" s="4">
        <f t="shared" si="3"/>
        <v>0</v>
      </c>
      <c r="G61" s="13">
        <f t="shared" si="4"/>
        <v>0</v>
      </c>
      <c r="I61" s="2">
        <v>39.0</v>
      </c>
      <c r="J61" s="4">
        <f t="shared" si="5"/>
        <v>3.9</v>
      </c>
      <c r="K61" s="4">
        <f t="shared" si="24"/>
        <v>-1.9812</v>
      </c>
      <c r="N61" s="4">
        <f t="shared" si="8"/>
        <v>0</v>
      </c>
      <c r="O61" s="13">
        <f t="shared" si="9"/>
        <v>0</v>
      </c>
      <c r="Q61" s="2">
        <v>39.0</v>
      </c>
      <c r="R61" s="4">
        <f t="shared" si="10"/>
        <v>3.9</v>
      </c>
      <c r="S61" s="4">
        <f t="shared" si="11"/>
        <v>-1.9812</v>
      </c>
      <c r="V61" s="4">
        <f t="shared" si="12"/>
        <v>0</v>
      </c>
      <c r="W61" s="13">
        <f t="shared" si="13"/>
        <v>0</v>
      </c>
      <c r="Y61" s="2">
        <v>39.0</v>
      </c>
      <c r="Z61" s="4">
        <f t="shared" si="14"/>
        <v>3.9</v>
      </c>
      <c r="AA61" s="4">
        <f t="shared" si="15"/>
        <v>-1.9812</v>
      </c>
      <c r="AD61" s="4">
        <f t="shared" si="16"/>
        <v>0</v>
      </c>
      <c r="AE61" s="13">
        <f t="shared" si="17"/>
        <v>0</v>
      </c>
    </row>
    <row r="62">
      <c r="A62" s="2">
        <v>40.0</v>
      </c>
      <c r="B62" s="4">
        <f t="shared" si="1"/>
        <v>4</v>
      </c>
      <c r="C62" s="4">
        <f t="shared" si="2"/>
        <v>-0.6604</v>
      </c>
      <c r="F62" s="4">
        <f t="shared" si="3"/>
        <v>0</v>
      </c>
      <c r="G62" s="13">
        <f t="shared" si="4"/>
        <v>0</v>
      </c>
      <c r="I62" s="2">
        <v>40.0</v>
      </c>
      <c r="J62" s="4">
        <f t="shared" si="5"/>
        <v>4</v>
      </c>
      <c r="K62" s="4">
        <f t="shared" si="24"/>
        <v>-2.032</v>
      </c>
      <c r="N62" s="4">
        <f t="shared" si="8"/>
        <v>0</v>
      </c>
      <c r="O62" s="13">
        <f t="shared" si="9"/>
        <v>0</v>
      </c>
      <c r="Q62" s="2">
        <v>40.0</v>
      </c>
      <c r="R62" s="4">
        <f t="shared" si="10"/>
        <v>4</v>
      </c>
      <c r="S62" s="4">
        <f t="shared" si="11"/>
        <v>-2.032</v>
      </c>
      <c r="V62" s="4">
        <f t="shared" si="12"/>
        <v>0</v>
      </c>
      <c r="W62" s="13">
        <f t="shared" si="13"/>
        <v>0</v>
      </c>
      <c r="Y62" s="2">
        <v>40.0</v>
      </c>
      <c r="Z62" s="4">
        <f t="shared" si="14"/>
        <v>4</v>
      </c>
      <c r="AA62" s="4">
        <f t="shared" si="15"/>
        <v>-2.032</v>
      </c>
      <c r="AD62" s="4">
        <f t="shared" si="16"/>
        <v>0</v>
      </c>
      <c r="AE62" s="13">
        <f t="shared" si="17"/>
        <v>0</v>
      </c>
    </row>
    <row r="63">
      <c r="A63" s="2">
        <v>41.0</v>
      </c>
      <c r="B63" s="4">
        <f t="shared" si="1"/>
        <v>4.1</v>
      </c>
      <c r="C63" s="4">
        <f t="shared" si="2"/>
        <v>-0.7112</v>
      </c>
      <c r="F63" s="4">
        <f t="shared" si="3"/>
        <v>0</v>
      </c>
      <c r="G63" s="13">
        <f t="shared" si="4"/>
        <v>0</v>
      </c>
      <c r="I63" s="2">
        <v>41.0</v>
      </c>
      <c r="J63" s="4">
        <f t="shared" si="5"/>
        <v>4.1</v>
      </c>
      <c r="K63" s="4">
        <f t="shared" si="24"/>
        <v>-2.0828</v>
      </c>
      <c r="N63" s="4">
        <f t="shared" si="8"/>
        <v>0</v>
      </c>
      <c r="O63" s="13">
        <f t="shared" si="9"/>
        <v>0</v>
      </c>
      <c r="Q63" s="2">
        <v>41.0</v>
      </c>
      <c r="R63" s="4">
        <f t="shared" si="10"/>
        <v>4.1</v>
      </c>
      <c r="S63" s="4">
        <f t="shared" si="11"/>
        <v>-2.0828</v>
      </c>
      <c r="V63" s="4">
        <f t="shared" si="12"/>
        <v>0</v>
      </c>
      <c r="W63" s="13">
        <f t="shared" si="13"/>
        <v>0</v>
      </c>
      <c r="Y63" s="2">
        <v>41.0</v>
      </c>
      <c r="Z63" s="4">
        <f t="shared" si="14"/>
        <v>4.1</v>
      </c>
      <c r="AA63" s="4">
        <f t="shared" si="15"/>
        <v>-2.0828</v>
      </c>
      <c r="AD63" s="4">
        <f t="shared" si="16"/>
        <v>0</v>
      </c>
      <c r="AE63" s="13">
        <f t="shared" si="17"/>
        <v>0</v>
      </c>
    </row>
    <row r="64">
      <c r="A64" s="2">
        <v>42.0</v>
      </c>
      <c r="B64" s="4">
        <f t="shared" si="1"/>
        <v>4.2</v>
      </c>
      <c r="C64" s="4">
        <f t="shared" si="2"/>
        <v>-0.762</v>
      </c>
      <c r="F64" s="4">
        <f t="shared" si="3"/>
        <v>0</v>
      </c>
      <c r="G64" s="13">
        <f t="shared" si="4"/>
        <v>0</v>
      </c>
      <c r="I64" s="2">
        <v>42.0</v>
      </c>
      <c r="J64" s="4">
        <f t="shared" si="5"/>
        <v>4.2</v>
      </c>
      <c r="K64" s="4">
        <f t="shared" si="24"/>
        <v>-2.1336</v>
      </c>
      <c r="N64" s="4">
        <f t="shared" si="8"/>
        <v>0</v>
      </c>
      <c r="O64" s="13">
        <f t="shared" si="9"/>
        <v>0</v>
      </c>
      <c r="Q64" s="2">
        <v>42.0</v>
      </c>
      <c r="R64" s="4">
        <f t="shared" si="10"/>
        <v>4.2</v>
      </c>
      <c r="S64" s="4">
        <f t="shared" si="11"/>
        <v>-2.1336</v>
      </c>
      <c r="V64" s="4">
        <f t="shared" si="12"/>
        <v>0</v>
      </c>
      <c r="W64" s="13">
        <f t="shared" si="13"/>
        <v>0</v>
      </c>
      <c r="Y64" s="2">
        <v>42.0</v>
      </c>
      <c r="Z64" s="4">
        <f t="shared" si="14"/>
        <v>4.2</v>
      </c>
      <c r="AA64" s="4">
        <f t="shared" si="15"/>
        <v>-2.1336</v>
      </c>
      <c r="AD64" s="4">
        <f t="shared" si="16"/>
        <v>0</v>
      </c>
      <c r="AE64" s="13">
        <f t="shared" si="17"/>
        <v>0</v>
      </c>
    </row>
    <row r="65">
      <c r="A65" s="2">
        <v>43.0</v>
      </c>
      <c r="B65" s="4">
        <f t="shared" si="1"/>
        <v>4.3</v>
      </c>
      <c r="C65" s="4">
        <f t="shared" si="2"/>
        <v>-0.8128</v>
      </c>
      <c r="F65" s="4">
        <f t="shared" si="3"/>
        <v>0</v>
      </c>
      <c r="G65" s="13">
        <f t="shared" si="4"/>
        <v>0</v>
      </c>
      <c r="I65" s="2">
        <v>43.0</v>
      </c>
      <c r="J65" s="4">
        <f t="shared" si="5"/>
        <v>4.3</v>
      </c>
      <c r="K65" s="4">
        <f t="shared" si="24"/>
        <v>-2.1844</v>
      </c>
      <c r="N65" s="4">
        <f t="shared" si="8"/>
        <v>0</v>
      </c>
      <c r="O65" s="13">
        <f t="shared" si="9"/>
        <v>0</v>
      </c>
      <c r="Q65" s="2">
        <v>43.0</v>
      </c>
      <c r="R65" s="4">
        <f t="shared" si="10"/>
        <v>4.3</v>
      </c>
      <c r="S65" s="4">
        <f t="shared" si="11"/>
        <v>-2.1844</v>
      </c>
      <c r="V65" s="4">
        <f t="shared" si="12"/>
        <v>0</v>
      </c>
      <c r="W65" s="13">
        <f t="shared" si="13"/>
        <v>0</v>
      </c>
      <c r="Y65" s="2">
        <v>43.0</v>
      </c>
      <c r="Z65" s="4">
        <f t="shared" si="14"/>
        <v>4.3</v>
      </c>
      <c r="AA65" s="4">
        <f t="shared" si="15"/>
        <v>-2.1844</v>
      </c>
      <c r="AD65" s="4">
        <f t="shared" si="16"/>
        <v>0</v>
      </c>
      <c r="AE65" s="13">
        <f t="shared" si="17"/>
        <v>0</v>
      </c>
    </row>
    <row r="66">
      <c r="A66" s="2">
        <v>44.0</v>
      </c>
      <c r="B66" s="4">
        <f t="shared" si="1"/>
        <v>4.4</v>
      </c>
      <c r="C66" s="4">
        <f t="shared" si="2"/>
        <v>-0.8636</v>
      </c>
      <c r="F66" s="4">
        <f t="shared" si="3"/>
        <v>0</v>
      </c>
      <c r="G66" s="13">
        <f t="shared" si="4"/>
        <v>0</v>
      </c>
      <c r="I66" s="2">
        <v>44.0</v>
      </c>
      <c r="J66" s="4">
        <f t="shared" si="5"/>
        <v>4.4</v>
      </c>
      <c r="K66" s="4">
        <f t="shared" si="24"/>
        <v>-2.2352</v>
      </c>
      <c r="N66" s="4">
        <f t="shared" si="8"/>
        <v>0</v>
      </c>
      <c r="O66" s="13">
        <f t="shared" si="9"/>
        <v>0</v>
      </c>
      <c r="Q66" s="2">
        <v>44.0</v>
      </c>
      <c r="R66" s="4">
        <f t="shared" si="10"/>
        <v>4.4</v>
      </c>
      <c r="S66" s="4">
        <f t="shared" si="11"/>
        <v>-2.2352</v>
      </c>
      <c r="V66" s="4">
        <f t="shared" si="12"/>
        <v>0</v>
      </c>
      <c r="W66" s="13">
        <f t="shared" si="13"/>
        <v>0</v>
      </c>
      <c r="Y66" s="2">
        <v>44.0</v>
      </c>
      <c r="Z66" s="4">
        <f t="shared" si="14"/>
        <v>4.4</v>
      </c>
      <c r="AA66" s="4">
        <f t="shared" si="15"/>
        <v>-2.2352</v>
      </c>
      <c r="AD66" s="4">
        <f t="shared" si="16"/>
        <v>0</v>
      </c>
      <c r="AE66" s="13">
        <f t="shared" si="17"/>
        <v>0</v>
      </c>
    </row>
    <row r="67">
      <c r="A67" s="2">
        <v>45.0</v>
      </c>
      <c r="B67" s="4">
        <f t="shared" si="1"/>
        <v>4.5</v>
      </c>
      <c r="C67" s="4">
        <f t="shared" si="2"/>
        <v>-0.9144</v>
      </c>
      <c r="F67" s="4">
        <f t="shared" si="3"/>
        <v>0</v>
      </c>
      <c r="G67" s="13">
        <f t="shared" si="4"/>
        <v>0</v>
      </c>
      <c r="I67" s="2">
        <v>45.0</v>
      </c>
      <c r="J67" s="4">
        <f t="shared" si="5"/>
        <v>4.5</v>
      </c>
      <c r="K67" s="4">
        <f t="shared" si="24"/>
        <v>-2.286</v>
      </c>
      <c r="N67" s="4">
        <f t="shared" si="8"/>
        <v>0</v>
      </c>
      <c r="O67" s="13">
        <f t="shared" si="9"/>
        <v>0</v>
      </c>
      <c r="Q67" s="2">
        <v>45.0</v>
      </c>
      <c r="R67" s="4">
        <f t="shared" si="10"/>
        <v>4.5</v>
      </c>
      <c r="S67" s="4">
        <f t="shared" si="11"/>
        <v>-2.286</v>
      </c>
      <c r="V67" s="4">
        <f t="shared" si="12"/>
        <v>0</v>
      </c>
      <c r="W67" s="13">
        <f t="shared" si="13"/>
        <v>0</v>
      </c>
      <c r="Y67" s="2">
        <v>45.0</v>
      </c>
      <c r="Z67" s="4">
        <f t="shared" si="14"/>
        <v>4.5</v>
      </c>
      <c r="AA67" s="4">
        <f t="shared" si="15"/>
        <v>-2.286</v>
      </c>
      <c r="AD67" s="4">
        <f t="shared" si="16"/>
        <v>0</v>
      </c>
      <c r="AE67" s="13">
        <f t="shared" si="17"/>
        <v>0</v>
      </c>
    </row>
    <row r="68">
      <c r="A68" s="2">
        <v>46.0</v>
      </c>
      <c r="B68" s="4">
        <f t="shared" si="1"/>
        <v>4.6</v>
      </c>
      <c r="C68" s="4">
        <f t="shared" si="2"/>
        <v>-0.9652</v>
      </c>
      <c r="F68" s="4">
        <f t="shared" si="3"/>
        <v>0</v>
      </c>
      <c r="G68" s="13">
        <f t="shared" si="4"/>
        <v>0</v>
      </c>
      <c r="I68" s="2">
        <v>46.0</v>
      </c>
      <c r="J68" s="4">
        <f t="shared" si="5"/>
        <v>4.6</v>
      </c>
      <c r="K68" s="4">
        <f t="shared" si="24"/>
        <v>-2.3368</v>
      </c>
      <c r="N68" s="4">
        <f t="shared" si="8"/>
        <v>0</v>
      </c>
      <c r="O68" s="13">
        <f t="shared" si="9"/>
        <v>0</v>
      </c>
      <c r="Q68" s="2">
        <v>46.0</v>
      </c>
      <c r="R68" s="4">
        <f t="shared" si="10"/>
        <v>4.6</v>
      </c>
      <c r="S68" s="4">
        <f t="shared" si="11"/>
        <v>-2.3368</v>
      </c>
      <c r="V68" s="4">
        <f t="shared" si="12"/>
        <v>0</v>
      </c>
      <c r="W68" s="13">
        <f t="shared" si="13"/>
        <v>0</v>
      </c>
      <c r="Y68" s="2">
        <v>46.0</v>
      </c>
      <c r="Z68" s="4">
        <f t="shared" si="14"/>
        <v>4.6</v>
      </c>
      <c r="AA68" s="4">
        <f t="shared" si="15"/>
        <v>-2.3368</v>
      </c>
      <c r="AD68" s="4">
        <f t="shared" si="16"/>
        <v>0</v>
      </c>
      <c r="AE68" s="13">
        <f t="shared" si="17"/>
        <v>0</v>
      </c>
    </row>
    <row r="69">
      <c r="A69" s="2">
        <v>47.0</v>
      </c>
      <c r="B69" s="4">
        <f t="shared" si="1"/>
        <v>4.7</v>
      </c>
      <c r="C69" s="4">
        <f t="shared" si="2"/>
        <v>-1.016</v>
      </c>
      <c r="F69" s="4">
        <f t="shared" si="3"/>
        <v>0</v>
      </c>
      <c r="G69" s="13">
        <f t="shared" si="4"/>
        <v>0</v>
      </c>
      <c r="I69" s="2">
        <v>47.0</v>
      </c>
      <c r="J69" s="4">
        <f t="shared" si="5"/>
        <v>4.7</v>
      </c>
      <c r="K69" s="4">
        <f t="shared" si="24"/>
        <v>-2.3876</v>
      </c>
      <c r="N69" s="4">
        <f t="shared" si="8"/>
        <v>0</v>
      </c>
      <c r="O69" s="13">
        <f t="shared" si="9"/>
        <v>0</v>
      </c>
      <c r="Q69" s="2">
        <v>47.0</v>
      </c>
      <c r="R69" s="4">
        <f t="shared" si="10"/>
        <v>4.7</v>
      </c>
      <c r="S69" s="4">
        <f t="shared" si="11"/>
        <v>-2.3876</v>
      </c>
      <c r="V69" s="4">
        <f t="shared" si="12"/>
        <v>0</v>
      </c>
      <c r="W69" s="13">
        <f t="shared" si="13"/>
        <v>0</v>
      </c>
      <c r="Y69" s="2">
        <v>47.0</v>
      </c>
      <c r="Z69" s="4">
        <f t="shared" si="14"/>
        <v>4.7</v>
      </c>
      <c r="AA69" s="4">
        <f t="shared" si="15"/>
        <v>-2.3876</v>
      </c>
      <c r="AD69" s="4">
        <f t="shared" si="16"/>
        <v>0</v>
      </c>
      <c r="AE69" s="13">
        <f t="shared" si="17"/>
        <v>0</v>
      </c>
    </row>
    <row r="70">
      <c r="A70" s="2">
        <v>48.0</v>
      </c>
      <c r="B70" s="4">
        <f t="shared" si="1"/>
        <v>4.8</v>
      </c>
      <c r="C70" s="4">
        <f t="shared" si="2"/>
        <v>-1.0668</v>
      </c>
      <c r="F70" s="4">
        <f t="shared" si="3"/>
        <v>0</v>
      </c>
      <c r="G70" s="13">
        <f t="shared" si="4"/>
        <v>0</v>
      </c>
      <c r="I70" s="2">
        <v>48.0</v>
      </c>
      <c r="J70" s="4">
        <f t="shared" si="5"/>
        <v>4.8</v>
      </c>
      <c r="K70" s="4">
        <f t="shared" si="24"/>
        <v>-2.4384</v>
      </c>
      <c r="N70" s="4">
        <f t="shared" si="8"/>
        <v>0</v>
      </c>
      <c r="O70" s="13">
        <f t="shared" si="9"/>
        <v>0</v>
      </c>
      <c r="Q70" s="2">
        <v>48.0</v>
      </c>
      <c r="R70" s="4">
        <f t="shared" si="10"/>
        <v>4.8</v>
      </c>
      <c r="S70" s="4">
        <f t="shared" si="11"/>
        <v>-2.4384</v>
      </c>
      <c r="V70" s="4">
        <f t="shared" si="12"/>
        <v>0</v>
      </c>
      <c r="W70" s="13">
        <f t="shared" si="13"/>
        <v>0</v>
      </c>
      <c r="Y70" s="2">
        <v>48.0</v>
      </c>
      <c r="Z70" s="4">
        <f t="shared" si="14"/>
        <v>4.8</v>
      </c>
      <c r="AA70" s="4">
        <f t="shared" si="15"/>
        <v>-2.4384</v>
      </c>
      <c r="AD70" s="4">
        <f t="shared" si="16"/>
        <v>0</v>
      </c>
      <c r="AE70" s="13">
        <f t="shared" si="17"/>
        <v>0</v>
      </c>
    </row>
    <row r="71">
      <c r="A71" s="2">
        <v>49.0</v>
      </c>
      <c r="B71" s="4">
        <f t="shared" si="1"/>
        <v>4.9</v>
      </c>
      <c r="C71" s="4">
        <f t="shared" si="2"/>
        <v>-1.1176</v>
      </c>
      <c r="F71" s="4">
        <f t="shared" si="3"/>
        <v>0</v>
      </c>
      <c r="G71" s="13">
        <f t="shared" si="4"/>
        <v>0</v>
      </c>
      <c r="I71" s="2">
        <v>49.0</v>
      </c>
      <c r="J71" s="4">
        <f t="shared" si="5"/>
        <v>4.9</v>
      </c>
      <c r="K71" s="4">
        <f t="shared" si="24"/>
        <v>-2.4892</v>
      </c>
      <c r="N71" s="4">
        <f t="shared" si="8"/>
        <v>0</v>
      </c>
      <c r="O71" s="13">
        <f t="shared" si="9"/>
        <v>0</v>
      </c>
      <c r="Q71" s="2">
        <v>49.0</v>
      </c>
      <c r="R71" s="4">
        <f t="shared" si="10"/>
        <v>4.9</v>
      </c>
      <c r="S71" s="4">
        <f t="shared" si="11"/>
        <v>-2.4892</v>
      </c>
      <c r="V71" s="4">
        <f t="shared" si="12"/>
        <v>0</v>
      </c>
      <c r="W71" s="13">
        <f t="shared" si="13"/>
        <v>0</v>
      </c>
      <c r="Y71" s="2">
        <v>49.0</v>
      </c>
      <c r="Z71" s="4">
        <f t="shared" si="14"/>
        <v>4.9</v>
      </c>
      <c r="AA71" s="4">
        <f t="shared" si="15"/>
        <v>-2.4892</v>
      </c>
      <c r="AD71" s="4">
        <f t="shared" si="16"/>
        <v>0</v>
      </c>
      <c r="AE71" s="13">
        <f t="shared" si="17"/>
        <v>0</v>
      </c>
    </row>
    <row r="72">
      <c r="A72" s="2">
        <v>50.0</v>
      </c>
      <c r="B72" s="4">
        <f t="shared" si="1"/>
        <v>5</v>
      </c>
      <c r="C72" s="4">
        <f t="shared" si="2"/>
        <v>-1.1684</v>
      </c>
      <c r="F72" s="4">
        <f t="shared" si="3"/>
        <v>0</v>
      </c>
      <c r="G72" s="13">
        <f t="shared" si="4"/>
        <v>0</v>
      </c>
      <c r="I72" s="2">
        <v>50.0</v>
      </c>
      <c r="J72" s="4">
        <f t="shared" si="5"/>
        <v>5</v>
      </c>
      <c r="K72" s="4">
        <f t="shared" si="24"/>
        <v>-2.54</v>
      </c>
      <c r="N72" s="4">
        <f t="shared" si="8"/>
        <v>0</v>
      </c>
      <c r="O72" s="13">
        <f t="shared" si="9"/>
        <v>0</v>
      </c>
      <c r="Q72" s="2">
        <v>50.0</v>
      </c>
      <c r="R72" s="4">
        <f t="shared" si="10"/>
        <v>5</v>
      </c>
      <c r="S72" s="4">
        <f t="shared" si="11"/>
        <v>-2.54</v>
      </c>
      <c r="V72" s="4">
        <f t="shared" si="12"/>
        <v>0</v>
      </c>
      <c r="W72" s="13">
        <f t="shared" si="13"/>
        <v>0</v>
      </c>
      <c r="Y72" s="2">
        <v>50.0</v>
      </c>
      <c r="Z72" s="4">
        <f t="shared" si="14"/>
        <v>5</v>
      </c>
      <c r="AA72" s="4">
        <f t="shared" si="15"/>
        <v>-2.54</v>
      </c>
      <c r="AD72" s="4">
        <f t="shared" si="16"/>
        <v>0</v>
      </c>
      <c r="AE72" s="13">
        <f t="shared" si="17"/>
        <v>0</v>
      </c>
    </row>
    <row r="73">
      <c r="A73" s="2">
        <v>51.0</v>
      </c>
      <c r="B73" s="4">
        <f t="shared" si="1"/>
        <v>5.1</v>
      </c>
      <c r="C73" s="4">
        <f t="shared" si="2"/>
        <v>-1.2192</v>
      </c>
      <c r="F73" s="4">
        <f t="shared" si="3"/>
        <v>0</v>
      </c>
      <c r="G73" s="13">
        <f t="shared" si="4"/>
        <v>0</v>
      </c>
      <c r="I73" s="2">
        <v>51.0</v>
      </c>
      <c r="J73" s="4">
        <f t="shared" si="5"/>
        <v>5.1</v>
      </c>
      <c r="K73" s="4">
        <f t="shared" si="24"/>
        <v>-2.5908</v>
      </c>
      <c r="N73" s="4">
        <f t="shared" si="8"/>
        <v>0</v>
      </c>
      <c r="O73" s="13">
        <f t="shared" si="9"/>
        <v>0</v>
      </c>
      <c r="Q73" s="2">
        <v>51.0</v>
      </c>
      <c r="R73" s="4">
        <f t="shared" si="10"/>
        <v>5.1</v>
      </c>
      <c r="S73" s="4">
        <f t="shared" si="11"/>
        <v>-2.5908</v>
      </c>
      <c r="V73" s="4">
        <f t="shared" si="12"/>
        <v>0</v>
      </c>
      <c r="W73" s="13">
        <f t="shared" si="13"/>
        <v>0</v>
      </c>
      <c r="Y73" s="2">
        <v>51.0</v>
      </c>
      <c r="Z73" s="4">
        <f t="shared" si="14"/>
        <v>5.1</v>
      </c>
      <c r="AA73" s="4">
        <f t="shared" si="15"/>
        <v>-2.5908</v>
      </c>
      <c r="AD73" s="4">
        <f t="shared" si="16"/>
        <v>0</v>
      </c>
      <c r="AE73" s="13">
        <f t="shared" si="17"/>
        <v>0</v>
      </c>
    </row>
    <row r="74">
      <c r="A74" s="2">
        <v>52.0</v>
      </c>
      <c r="B74" s="4">
        <f t="shared" si="1"/>
        <v>5.2</v>
      </c>
      <c r="C74" s="4">
        <f t="shared" si="2"/>
        <v>-1.27</v>
      </c>
      <c r="F74" s="4">
        <f t="shared" si="3"/>
        <v>0</v>
      </c>
      <c r="G74" s="13">
        <f t="shared" si="4"/>
        <v>0</v>
      </c>
      <c r="I74" s="2">
        <v>52.0</v>
      </c>
      <c r="J74" s="4">
        <f t="shared" si="5"/>
        <v>5.2</v>
      </c>
      <c r="K74" s="4">
        <f t="shared" si="24"/>
        <v>-2.6416</v>
      </c>
      <c r="N74" s="4">
        <f t="shared" si="8"/>
        <v>0</v>
      </c>
      <c r="O74" s="13">
        <f t="shared" si="9"/>
        <v>0</v>
      </c>
      <c r="Q74" s="2">
        <v>52.0</v>
      </c>
      <c r="R74" s="4">
        <f t="shared" si="10"/>
        <v>5.2</v>
      </c>
      <c r="S74" s="4">
        <f t="shared" si="11"/>
        <v>-2.6416</v>
      </c>
      <c r="V74" s="4">
        <f t="shared" si="12"/>
        <v>0</v>
      </c>
      <c r="W74" s="13">
        <f t="shared" si="13"/>
        <v>0</v>
      </c>
      <c r="Y74" s="2">
        <v>52.0</v>
      </c>
      <c r="Z74" s="4">
        <f t="shared" si="14"/>
        <v>5.2</v>
      </c>
      <c r="AA74" s="4">
        <f t="shared" si="15"/>
        <v>-2.6416</v>
      </c>
      <c r="AD74" s="4">
        <f t="shared" si="16"/>
        <v>0</v>
      </c>
      <c r="AE74" s="13">
        <f t="shared" si="17"/>
        <v>0</v>
      </c>
    </row>
    <row r="75">
      <c r="A75" s="2">
        <v>53.0</v>
      </c>
      <c r="B75" s="4">
        <f t="shared" si="1"/>
        <v>5.3</v>
      </c>
      <c r="C75" s="4">
        <f t="shared" si="2"/>
        <v>-1.3208</v>
      </c>
      <c r="F75" s="4">
        <f t="shared" si="3"/>
        <v>0</v>
      </c>
      <c r="G75" s="13">
        <f t="shared" si="4"/>
        <v>0</v>
      </c>
      <c r="I75" s="2">
        <v>53.0</v>
      </c>
      <c r="J75" s="4">
        <f t="shared" si="5"/>
        <v>5.3</v>
      </c>
      <c r="K75" s="4">
        <f t="shared" si="24"/>
        <v>-2.6924</v>
      </c>
      <c r="N75" s="4">
        <f t="shared" si="8"/>
        <v>0</v>
      </c>
      <c r="O75" s="13">
        <f t="shared" si="9"/>
        <v>0</v>
      </c>
      <c r="Q75" s="2">
        <v>53.0</v>
      </c>
      <c r="R75" s="4">
        <f t="shared" si="10"/>
        <v>5.3</v>
      </c>
      <c r="S75" s="4">
        <f t="shared" si="11"/>
        <v>-2.6924</v>
      </c>
      <c r="V75" s="4">
        <f t="shared" si="12"/>
        <v>0</v>
      </c>
      <c r="W75" s="13">
        <f t="shared" si="13"/>
        <v>0</v>
      </c>
      <c r="Y75" s="2">
        <v>53.0</v>
      </c>
      <c r="Z75" s="4">
        <f t="shared" si="14"/>
        <v>5.3</v>
      </c>
      <c r="AA75" s="4">
        <f t="shared" si="15"/>
        <v>-2.6924</v>
      </c>
      <c r="AD75" s="4">
        <f t="shared" si="16"/>
        <v>0</v>
      </c>
      <c r="AE75" s="13">
        <f t="shared" si="17"/>
        <v>0</v>
      </c>
    </row>
    <row r="76">
      <c r="A76" s="2">
        <v>54.0</v>
      </c>
      <c r="B76" s="4">
        <f t="shared" si="1"/>
        <v>5.4</v>
      </c>
      <c r="C76" s="4">
        <f t="shared" si="2"/>
        <v>-1.3716</v>
      </c>
      <c r="F76" s="4">
        <f t="shared" si="3"/>
        <v>0</v>
      </c>
      <c r="G76" s="13">
        <f t="shared" si="4"/>
        <v>0</v>
      </c>
      <c r="I76" s="2">
        <v>54.0</v>
      </c>
      <c r="J76" s="4">
        <f t="shared" si="5"/>
        <v>5.4</v>
      </c>
      <c r="K76" s="4">
        <f t="shared" si="24"/>
        <v>-2.7432</v>
      </c>
      <c r="N76" s="4">
        <f t="shared" si="8"/>
        <v>0</v>
      </c>
      <c r="O76" s="13">
        <f t="shared" si="9"/>
        <v>0</v>
      </c>
      <c r="Q76" s="2">
        <v>54.0</v>
      </c>
      <c r="R76" s="4">
        <f t="shared" si="10"/>
        <v>5.4</v>
      </c>
      <c r="S76" s="4">
        <f t="shared" si="11"/>
        <v>-2.7432</v>
      </c>
      <c r="V76" s="4">
        <f t="shared" si="12"/>
        <v>0</v>
      </c>
      <c r="W76" s="13">
        <f t="shared" si="13"/>
        <v>0</v>
      </c>
      <c r="Y76" s="2">
        <v>54.0</v>
      </c>
      <c r="Z76" s="4">
        <f t="shared" si="14"/>
        <v>5.4</v>
      </c>
      <c r="AA76" s="4">
        <f t="shared" si="15"/>
        <v>-2.7432</v>
      </c>
      <c r="AD76" s="4">
        <f t="shared" si="16"/>
        <v>0</v>
      </c>
      <c r="AE76" s="13">
        <f t="shared" si="17"/>
        <v>0</v>
      </c>
    </row>
    <row r="77">
      <c r="A77" s="2">
        <v>55.0</v>
      </c>
      <c r="B77" s="4">
        <f t="shared" si="1"/>
        <v>5.5</v>
      </c>
      <c r="C77" s="4">
        <f t="shared" si="2"/>
        <v>-1.4224</v>
      </c>
      <c r="F77" s="4">
        <f t="shared" si="3"/>
        <v>0</v>
      </c>
      <c r="G77" s="13">
        <f t="shared" si="4"/>
        <v>0</v>
      </c>
      <c r="I77" s="2">
        <v>55.0</v>
      </c>
      <c r="J77" s="4">
        <f t="shared" si="5"/>
        <v>5.5</v>
      </c>
      <c r="K77" s="4">
        <f t="shared" si="24"/>
        <v>-2.794</v>
      </c>
      <c r="N77" s="4">
        <f t="shared" si="8"/>
        <v>0</v>
      </c>
      <c r="O77" s="13">
        <f t="shared" si="9"/>
        <v>0</v>
      </c>
      <c r="Q77" s="2">
        <v>55.0</v>
      </c>
      <c r="R77" s="4">
        <f t="shared" si="10"/>
        <v>5.5</v>
      </c>
      <c r="S77" s="4">
        <f t="shared" si="11"/>
        <v>-2.794</v>
      </c>
      <c r="V77" s="4">
        <f t="shared" si="12"/>
        <v>0</v>
      </c>
      <c r="W77" s="13">
        <f t="shared" si="13"/>
        <v>0</v>
      </c>
      <c r="Y77" s="2">
        <v>55.0</v>
      </c>
      <c r="Z77" s="4">
        <f t="shared" si="14"/>
        <v>5.5</v>
      </c>
      <c r="AA77" s="4">
        <f t="shared" si="15"/>
        <v>-2.794</v>
      </c>
      <c r="AD77" s="4">
        <f t="shared" si="16"/>
        <v>0</v>
      </c>
      <c r="AE77" s="13">
        <f t="shared" si="17"/>
        <v>0</v>
      </c>
    </row>
    <row r="78">
      <c r="A78" s="2">
        <v>56.0</v>
      </c>
      <c r="B78" s="4">
        <f t="shared" si="1"/>
        <v>5.6</v>
      </c>
      <c r="C78" s="4">
        <f t="shared" si="2"/>
        <v>-1.4732</v>
      </c>
      <c r="F78" s="4">
        <f t="shared" si="3"/>
        <v>0</v>
      </c>
      <c r="G78" s="13">
        <f t="shared" si="4"/>
        <v>0</v>
      </c>
      <c r="I78" s="2">
        <v>56.0</v>
      </c>
      <c r="J78" s="4">
        <f t="shared" si="5"/>
        <v>5.6</v>
      </c>
      <c r="K78" s="4">
        <f t="shared" si="24"/>
        <v>-2.8448</v>
      </c>
      <c r="N78" s="4">
        <f t="shared" si="8"/>
        <v>0</v>
      </c>
      <c r="O78" s="13">
        <f t="shared" si="9"/>
        <v>0</v>
      </c>
      <c r="Q78" s="2">
        <v>56.0</v>
      </c>
      <c r="R78" s="4">
        <f t="shared" si="10"/>
        <v>5.6</v>
      </c>
      <c r="S78" s="4">
        <f t="shared" si="11"/>
        <v>-2.8448</v>
      </c>
      <c r="V78" s="4">
        <f t="shared" si="12"/>
        <v>0</v>
      </c>
      <c r="W78" s="13">
        <f t="shared" si="13"/>
        <v>0</v>
      </c>
      <c r="Y78" s="2">
        <v>56.0</v>
      </c>
      <c r="Z78" s="4">
        <f t="shared" si="14"/>
        <v>5.6</v>
      </c>
      <c r="AA78" s="4">
        <f t="shared" si="15"/>
        <v>-2.8448</v>
      </c>
      <c r="AD78" s="4">
        <f t="shared" si="16"/>
        <v>0</v>
      </c>
      <c r="AE78" s="13">
        <f t="shared" si="17"/>
        <v>0</v>
      </c>
    </row>
    <row r="79">
      <c r="A79" s="2">
        <v>57.0</v>
      </c>
      <c r="B79" s="4">
        <f t="shared" si="1"/>
        <v>5.7</v>
      </c>
      <c r="C79" s="4">
        <f t="shared" si="2"/>
        <v>-1.524</v>
      </c>
      <c r="F79" s="4">
        <f t="shared" si="3"/>
        <v>0</v>
      </c>
      <c r="G79" s="13">
        <f t="shared" si="4"/>
        <v>0</v>
      </c>
      <c r="I79" s="2">
        <v>57.0</v>
      </c>
      <c r="J79" s="4">
        <f t="shared" si="5"/>
        <v>5.7</v>
      </c>
      <c r="K79" s="4">
        <f t="shared" si="24"/>
        <v>-2.8956</v>
      </c>
      <c r="N79" s="4">
        <f t="shared" si="8"/>
        <v>0</v>
      </c>
      <c r="O79" s="13">
        <f t="shared" si="9"/>
        <v>0</v>
      </c>
      <c r="Q79" s="2">
        <v>57.0</v>
      </c>
      <c r="R79" s="4">
        <f t="shared" si="10"/>
        <v>5.7</v>
      </c>
      <c r="S79" s="4">
        <f t="shared" si="11"/>
        <v>-2.8956</v>
      </c>
      <c r="V79" s="4">
        <f t="shared" si="12"/>
        <v>0</v>
      </c>
      <c r="W79" s="13">
        <f t="shared" si="13"/>
        <v>0</v>
      </c>
      <c r="Y79" s="2">
        <v>57.0</v>
      </c>
      <c r="Z79" s="4">
        <f t="shared" si="14"/>
        <v>5.7</v>
      </c>
      <c r="AA79" s="4">
        <f t="shared" si="15"/>
        <v>-2.8956</v>
      </c>
      <c r="AD79" s="4">
        <f t="shared" si="16"/>
        <v>0</v>
      </c>
      <c r="AE79" s="13">
        <f t="shared" si="17"/>
        <v>0</v>
      </c>
    </row>
    <row r="80">
      <c r="A80" s="2">
        <v>58.0</v>
      </c>
      <c r="B80" s="4">
        <f t="shared" si="1"/>
        <v>5.8</v>
      </c>
      <c r="C80" s="4">
        <f t="shared" si="2"/>
        <v>-1.5748</v>
      </c>
      <c r="F80" s="4">
        <f t="shared" si="3"/>
        <v>0</v>
      </c>
      <c r="G80" s="13">
        <f t="shared" si="4"/>
        <v>0</v>
      </c>
      <c r="I80" s="2">
        <v>58.0</v>
      </c>
      <c r="J80" s="4">
        <f t="shared" si="5"/>
        <v>5.8</v>
      </c>
      <c r="K80" s="4">
        <f t="shared" si="24"/>
        <v>-2.9464</v>
      </c>
      <c r="N80" s="4">
        <f t="shared" si="8"/>
        <v>0</v>
      </c>
      <c r="O80" s="13">
        <f t="shared" si="9"/>
        <v>0</v>
      </c>
      <c r="Q80" s="2">
        <v>58.0</v>
      </c>
      <c r="R80" s="4">
        <f t="shared" si="10"/>
        <v>5.8</v>
      </c>
      <c r="S80" s="4">
        <f t="shared" si="11"/>
        <v>-2.9464</v>
      </c>
      <c r="V80" s="4">
        <f t="shared" si="12"/>
        <v>0</v>
      </c>
      <c r="W80" s="13">
        <f t="shared" si="13"/>
        <v>0</v>
      </c>
      <c r="Y80" s="2">
        <v>58.0</v>
      </c>
      <c r="Z80" s="4">
        <f t="shared" si="14"/>
        <v>5.8</v>
      </c>
      <c r="AA80" s="4">
        <f t="shared" si="15"/>
        <v>-2.9464</v>
      </c>
      <c r="AD80" s="4">
        <f t="shared" si="16"/>
        <v>0</v>
      </c>
      <c r="AE80" s="13">
        <f t="shared" si="17"/>
        <v>0</v>
      </c>
    </row>
    <row r="81">
      <c r="A81" s="2">
        <v>59.0</v>
      </c>
      <c r="B81" s="4">
        <f t="shared" si="1"/>
        <v>5.9</v>
      </c>
      <c r="C81" s="4">
        <f t="shared" si="2"/>
        <v>-1.6256</v>
      </c>
      <c r="F81" s="4">
        <f t="shared" si="3"/>
        <v>0</v>
      </c>
      <c r="G81" s="13">
        <f t="shared" si="4"/>
        <v>0</v>
      </c>
      <c r="I81" s="2">
        <v>59.0</v>
      </c>
      <c r="J81" s="4">
        <f t="shared" si="5"/>
        <v>5.9</v>
      </c>
      <c r="K81" s="4">
        <f t="shared" si="24"/>
        <v>-2.9972</v>
      </c>
      <c r="N81" s="4">
        <f t="shared" si="8"/>
        <v>0</v>
      </c>
      <c r="O81" s="13">
        <f t="shared" si="9"/>
        <v>0</v>
      </c>
      <c r="Q81" s="2">
        <v>59.0</v>
      </c>
      <c r="R81" s="4">
        <f t="shared" si="10"/>
        <v>5.9</v>
      </c>
      <c r="S81" s="4">
        <f t="shared" si="11"/>
        <v>-2.9972</v>
      </c>
      <c r="V81" s="4">
        <f t="shared" si="12"/>
        <v>0</v>
      </c>
      <c r="W81" s="13">
        <f t="shared" si="13"/>
        <v>0</v>
      </c>
      <c r="Y81" s="2">
        <v>59.0</v>
      </c>
      <c r="Z81" s="4">
        <f t="shared" si="14"/>
        <v>5.9</v>
      </c>
      <c r="AA81" s="4">
        <f t="shared" si="15"/>
        <v>-2.9972</v>
      </c>
      <c r="AD81" s="4">
        <f t="shared" si="16"/>
        <v>0</v>
      </c>
      <c r="AE81" s="13">
        <f t="shared" si="17"/>
        <v>0</v>
      </c>
    </row>
    <row r="82">
      <c r="A82" s="2">
        <v>60.0</v>
      </c>
      <c r="B82" s="4">
        <f t="shared" si="1"/>
        <v>6</v>
      </c>
      <c r="C82" s="4">
        <f t="shared" si="2"/>
        <v>-1.6764</v>
      </c>
      <c r="F82" s="4">
        <f t="shared" si="3"/>
        <v>0</v>
      </c>
      <c r="G82" s="13">
        <f t="shared" si="4"/>
        <v>0</v>
      </c>
      <c r="I82" s="2">
        <v>60.0</v>
      </c>
      <c r="J82" s="4">
        <f t="shared" si="5"/>
        <v>6</v>
      </c>
      <c r="K82" s="4">
        <f t="shared" si="24"/>
        <v>-3.048</v>
      </c>
      <c r="N82" s="4">
        <f t="shared" si="8"/>
        <v>0</v>
      </c>
      <c r="O82" s="13">
        <f t="shared" si="9"/>
        <v>0</v>
      </c>
      <c r="Q82" s="2">
        <v>60.0</v>
      </c>
      <c r="R82" s="4">
        <f t="shared" si="10"/>
        <v>6</v>
      </c>
      <c r="S82" s="4">
        <f t="shared" si="11"/>
        <v>-3.048</v>
      </c>
      <c r="V82" s="4">
        <f t="shared" si="12"/>
        <v>0</v>
      </c>
      <c r="W82" s="13">
        <f t="shared" si="13"/>
        <v>0</v>
      </c>
      <c r="Y82" s="2">
        <v>60.0</v>
      </c>
      <c r="Z82" s="4">
        <f t="shared" si="14"/>
        <v>6</v>
      </c>
      <c r="AA82" s="4">
        <f t="shared" si="15"/>
        <v>-3.048</v>
      </c>
      <c r="AD82" s="4">
        <f t="shared" si="16"/>
        <v>0</v>
      </c>
      <c r="AE82" s="13">
        <f t="shared" si="17"/>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8.13"/>
    <col customWidth="1" min="3" max="3" width="6.13"/>
    <col customWidth="1" min="4" max="4" width="9.25"/>
    <col customWidth="1" min="5" max="5" width="9.5"/>
    <col customWidth="1" min="6" max="6" width="10.5"/>
    <col customWidth="1" min="7" max="7" width="6.13"/>
    <col customWidth="1" min="10" max="10" width="6.13"/>
    <col customWidth="1" min="11" max="11" width="6.63"/>
    <col customWidth="1" min="14" max="14" width="10.5"/>
    <col customWidth="1" min="15" max="15" width="6.13"/>
    <col customWidth="1" min="18" max="18" width="6.13"/>
    <col customWidth="1" min="19" max="19" width="6.63"/>
    <col customWidth="1" min="22" max="22" width="10.5"/>
    <col customWidth="1" min="23" max="23" width="6.13"/>
    <col customWidth="1" min="26" max="26" width="6.13"/>
    <col customWidth="1" min="27" max="27" width="6.63"/>
    <col customWidth="1" min="30" max="30" width="10.5"/>
    <col customWidth="1" min="31" max="31" width="6.13"/>
  </cols>
  <sheetData>
    <row r="1">
      <c r="A1" s="1" t="s">
        <v>0</v>
      </c>
      <c r="D1" s="2"/>
    </row>
    <row r="2">
      <c r="A2" s="2" t="s">
        <v>1</v>
      </c>
      <c r="B2" s="2" t="s">
        <v>115</v>
      </c>
      <c r="D2" s="1" t="s">
        <v>3</v>
      </c>
    </row>
    <row r="3">
      <c r="A3" s="2" t="s">
        <v>4</v>
      </c>
      <c r="B3" s="3">
        <v>5.0</v>
      </c>
      <c r="D3" s="2" t="s">
        <v>5</v>
      </c>
    </row>
    <row r="4">
      <c r="A4" s="2" t="s">
        <v>6</v>
      </c>
      <c r="B4" s="2">
        <v>4.0</v>
      </c>
      <c r="D4" s="2" t="s">
        <v>7</v>
      </c>
    </row>
    <row r="5">
      <c r="A5" s="2" t="s">
        <v>8</v>
      </c>
      <c r="B5" s="4">
        <f>B4/2</f>
        <v>2</v>
      </c>
      <c r="D5" s="2" t="s">
        <v>9</v>
      </c>
    </row>
    <row r="6">
      <c r="A6" s="5" t="s">
        <v>10</v>
      </c>
      <c r="B6" s="6">
        <v>9.0</v>
      </c>
      <c r="D6" s="2" t="s">
        <v>11</v>
      </c>
    </row>
    <row r="7">
      <c r="A7" s="2" t="s">
        <v>12</v>
      </c>
      <c r="B7" s="2">
        <v>1.25</v>
      </c>
      <c r="D7" s="2" t="s">
        <v>13</v>
      </c>
    </row>
    <row r="8">
      <c r="A8" s="2" t="s">
        <v>14</v>
      </c>
      <c r="B8" s="2">
        <v>0.125</v>
      </c>
      <c r="D8" s="2" t="s">
        <v>15</v>
      </c>
    </row>
    <row r="9">
      <c r="A9" s="2" t="s">
        <v>18</v>
      </c>
      <c r="B9" s="6">
        <f>SQRT(2*(1000/1.2)*9.81*convert(B16,"in","m"))</f>
        <v>47.24599189</v>
      </c>
      <c r="D9" s="2" t="s">
        <v>152</v>
      </c>
    </row>
    <row r="10">
      <c r="A10" s="2" t="s">
        <v>19</v>
      </c>
      <c r="B10" s="7">
        <f>B9*(B3/100)/(0.000015)</f>
        <v>157486.6396</v>
      </c>
      <c r="D10" s="2" t="s">
        <v>153</v>
      </c>
    </row>
    <row r="11">
      <c r="A11" s="2" t="s">
        <v>20</v>
      </c>
      <c r="B11" s="2">
        <v>3.11</v>
      </c>
    </row>
    <row r="12">
      <c r="A12" s="1"/>
      <c r="B12" s="8"/>
      <c r="E12" s="2"/>
    </row>
    <row r="13">
      <c r="A13" s="1" t="s">
        <v>21</v>
      </c>
      <c r="B13" s="8"/>
    </row>
    <row r="14">
      <c r="A14" s="2"/>
    </row>
    <row r="15">
      <c r="A15" s="1" t="s">
        <v>22</v>
      </c>
      <c r="B15" s="1" t="s">
        <v>166</v>
      </c>
      <c r="I15" s="1" t="s">
        <v>22</v>
      </c>
      <c r="J15" s="8"/>
      <c r="Q15" s="1" t="s">
        <v>23</v>
      </c>
      <c r="R15" s="8"/>
      <c r="Y15" s="1" t="s">
        <v>24</v>
      </c>
      <c r="Z15" s="8"/>
    </row>
    <row r="16">
      <c r="A16" s="9" t="s">
        <v>26</v>
      </c>
      <c r="B16" s="2">
        <v>5.375</v>
      </c>
      <c r="E16" s="10"/>
      <c r="I16" s="9" t="s">
        <v>26</v>
      </c>
      <c r="J16" s="2">
        <v>5.21875</v>
      </c>
      <c r="M16" s="10"/>
      <c r="Q16" s="9" t="s">
        <v>26</v>
      </c>
      <c r="R16" s="2">
        <v>5.0</v>
      </c>
      <c r="U16" s="10"/>
      <c r="Y16" s="9" t="s">
        <v>26</v>
      </c>
      <c r="Z16" s="2">
        <v>5.0</v>
      </c>
      <c r="AC16" s="10"/>
    </row>
    <row r="17">
      <c r="A17" s="9" t="s">
        <v>27</v>
      </c>
      <c r="B17" s="2">
        <v>9.5</v>
      </c>
      <c r="E17" s="11"/>
      <c r="I17" s="9" t="s">
        <v>27</v>
      </c>
      <c r="J17" s="2">
        <v>9.5</v>
      </c>
      <c r="M17" s="11"/>
      <c r="Q17" s="9" t="s">
        <v>27</v>
      </c>
      <c r="R17" s="2">
        <v>14.3</v>
      </c>
      <c r="U17" s="11"/>
      <c r="Y17" s="9" t="s">
        <v>27</v>
      </c>
      <c r="Z17" s="2">
        <v>19.3</v>
      </c>
      <c r="AC17" s="11"/>
    </row>
    <row r="18">
      <c r="A18" s="2" t="s">
        <v>28</v>
      </c>
      <c r="B18" s="12">
        <f>convert($B5,"in","cm")+B17-$B6-convert($B8,"in","cm")</f>
        <v>5.2625</v>
      </c>
      <c r="I18" s="2" t="s">
        <v>28</v>
      </c>
      <c r="J18" s="12">
        <f>convert($B5,"in","cm")+J17-$B6-convert($B8,"in","cm")</f>
        <v>5.2625</v>
      </c>
      <c r="Q18" s="2" t="s">
        <v>28</v>
      </c>
      <c r="R18" s="12">
        <f>convert($B5,"in","cm")+R17-$B6-convert($B8,"in","cm")</f>
        <v>10.0625</v>
      </c>
      <c r="Y18" s="2" t="s">
        <v>28</v>
      </c>
      <c r="Z18" s="12">
        <f>convert($B5,"in","cm")+Z17-$B6-convert($B8,"in","cm")</f>
        <v>15.0625</v>
      </c>
    </row>
    <row r="19">
      <c r="A19" s="2" t="s">
        <v>29</v>
      </c>
      <c r="B19" s="4">
        <f>B18/$B3</f>
        <v>1.0525</v>
      </c>
      <c r="I19" s="2" t="s">
        <v>29</v>
      </c>
      <c r="J19" s="4">
        <f>J18/$B3</f>
        <v>1.0525</v>
      </c>
      <c r="Q19" s="2" t="s">
        <v>29</v>
      </c>
      <c r="R19" s="4">
        <f>R18/$B3</f>
        <v>2.0125</v>
      </c>
      <c r="Y19" s="2" t="s">
        <v>29</v>
      </c>
      <c r="Z19" s="4">
        <f>Z18/$B3</f>
        <v>3.0125</v>
      </c>
    </row>
    <row r="20">
      <c r="A20" s="9" t="s">
        <v>30</v>
      </c>
      <c r="B20" s="2">
        <v>2.7</v>
      </c>
      <c r="C20" s="2"/>
      <c r="I20" s="9" t="s">
        <v>30</v>
      </c>
      <c r="J20" s="2">
        <v>2.8</v>
      </c>
      <c r="K20" s="2"/>
      <c r="Q20" s="9" t="s">
        <v>30</v>
      </c>
      <c r="S20" s="2"/>
      <c r="Y20" s="9" t="s">
        <v>30</v>
      </c>
      <c r="AA20" s="2"/>
    </row>
    <row r="21">
      <c r="A21" s="1" t="s">
        <v>31</v>
      </c>
      <c r="B21" s="1" t="s">
        <v>32</v>
      </c>
      <c r="C21" s="1" t="s">
        <v>33</v>
      </c>
      <c r="D21" s="1" t="s">
        <v>34</v>
      </c>
      <c r="E21" s="1" t="s">
        <v>35</v>
      </c>
      <c r="F21" s="1" t="s">
        <v>36</v>
      </c>
      <c r="G21" s="1" t="s">
        <v>37</v>
      </c>
      <c r="H21" s="8"/>
      <c r="I21" s="1" t="s">
        <v>31</v>
      </c>
      <c r="J21" s="1" t="s">
        <v>32</v>
      </c>
      <c r="K21" s="1" t="s">
        <v>33</v>
      </c>
      <c r="L21" s="1" t="s">
        <v>34</v>
      </c>
      <c r="M21" s="1" t="s">
        <v>35</v>
      </c>
      <c r="N21" s="1" t="s">
        <v>36</v>
      </c>
      <c r="O21" s="1" t="s">
        <v>37</v>
      </c>
      <c r="P21" s="8"/>
      <c r="Q21" s="1" t="s">
        <v>31</v>
      </c>
      <c r="R21" s="1" t="s">
        <v>32</v>
      </c>
      <c r="S21" s="1" t="s">
        <v>33</v>
      </c>
      <c r="T21" s="1" t="s">
        <v>34</v>
      </c>
      <c r="U21" s="1" t="s">
        <v>35</v>
      </c>
      <c r="V21" s="1" t="s">
        <v>36</v>
      </c>
      <c r="W21" s="1" t="s">
        <v>37</v>
      </c>
      <c r="X21" s="8"/>
      <c r="Y21" s="1" t="s">
        <v>31</v>
      </c>
      <c r="Z21" s="1" t="s">
        <v>32</v>
      </c>
      <c r="AA21" s="1" t="s">
        <v>33</v>
      </c>
      <c r="AB21" s="1" t="s">
        <v>34</v>
      </c>
      <c r="AC21" s="1" t="s">
        <v>35</v>
      </c>
      <c r="AD21" s="1" t="s">
        <v>36</v>
      </c>
      <c r="AE21" s="1" t="s">
        <v>37</v>
      </c>
    </row>
    <row r="22">
      <c r="A22" s="2"/>
      <c r="G22" s="13"/>
      <c r="I22" s="2">
        <v>-5.0</v>
      </c>
      <c r="J22" s="4">
        <f t="shared" ref="J22:J87" si="1">I22*0.1</f>
        <v>-0.5</v>
      </c>
      <c r="K22" s="4">
        <f t="shared" ref="K22:K87" si="2">convert(J$20-J22,"in","mm")/($B$3*10)</f>
        <v>1.6764</v>
      </c>
      <c r="N22" s="4">
        <f t="shared" ref="N22:N87" si="3">M22-L22</f>
        <v>0</v>
      </c>
      <c r="O22" s="13">
        <f t="shared" ref="O22:O87" si="4">sqrt(N22/J$16)</f>
        <v>0</v>
      </c>
      <c r="Q22" s="2"/>
      <c r="W22" s="13"/>
      <c r="Y22" s="2"/>
      <c r="AE22" s="13"/>
    </row>
    <row r="23">
      <c r="A23" s="2"/>
      <c r="G23" s="13"/>
      <c r="I23" s="2">
        <v>-4.0</v>
      </c>
      <c r="J23" s="4">
        <f t="shared" si="1"/>
        <v>-0.4</v>
      </c>
      <c r="K23" s="4">
        <f t="shared" si="2"/>
        <v>1.6256</v>
      </c>
      <c r="N23" s="4">
        <f t="shared" si="3"/>
        <v>0</v>
      </c>
      <c r="O23" s="13">
        <f t="shared" si="4"/>
        <v>0</v>
      </c>
      <c r="Q23" s="2"/>
      <c r="W23" s="13"/>
      <c r="Y23" s="2"/>
      <c r="AE23" s="13"/>
    </row>
    <row r="24">
      <c r="A24" s="2"/>
      <c r="G24" s="13"/>
      <c r="I24" s="2">
        <v>-3.0</v>
      </c>
      <c r="J24" s="4">
        <f t="shared" si="1"/>
        <v>-0.3</v>
      </c>
      <c r="K24" s="4">
        <f t="shared" si="2"/>
        <v>1.5748</v>
      </c>
      <c r="L24" s="4">
        <f t="shared" ref="L24:L26" si="5">149+5/8</f>
        <v>149.625</v>
      </c>
      <c r="M24" s="4">
        <f t="shared" ref="M24:M26" si="6">154+1/2-1/32</f>
        <v>154.46875</v>
      </c>
      <c r="N24" s="4">
        <f t="shared" si="3"/>
        <v>4.84375</v>
      </c>
      <c r="O24" s="13">
        <f t="shared" si="4"/>
        <v>0.9634021552</v>
      </c>
      <c r="Q24" s="2"/>
      <c r="W24" s="13"/>
      <c r="Y24" s="2"/>
      <c r="AE24" s="13"/>
    </row>
    <row r="25">
      <c r="A25" s="2"/>
      <c r="G25" s="13"/>
      <c r="I25" s="2">
        <v>-2.0</v>
      </c>
      <c r="J25" s="4">
        <f t="shared" si="1"/>
        <v>-0.2</v>
      </c>
      <c r="K25" s="4">
        <f t="shared" si="2"/>
        <v>1.524</v>
      </c>
      <c r="L25" s="4">
        <f t="shared" si="5"/>
        <v>149.625</v>
      </c>
      <c r="M25" s="4">
        <f t="shared" si="6"/>
        <v>154.46875</v>
      </c>
      <c r="N25" s="4">
        <f t="shared" si="3"/>
        <v>4.84375</v>
      </c>
      <c r="O25" s="13">
        <f t="shared" si="4"/>
        <v>0.9634021552</v>
      </c>
      <c r="Q25" s="2"/>
      <c r="W25" s="13"/>
      <c r="Y25" s="2"/>
      <c r="AE25" s="13"/>
    </row>
    <row r="26">
      <c r="A26" s="2"/>
      <c r="G26" s="13"/>
      <c r="I26" s="2">
        <v>-1.0</v>
      </c>
      <c r="J26" s="4">
        <f t="shared" si="1"/>
        <v>-0.1</v>
      </c>
      <c r="K26" s="4">
        <f t="shared" si="2"/>
        <v>1.4732</v>
      </c>
      <c r="L26" s="4">
        <f t="shared" si="5"/>
        <v>149.625</v>
      </c>
      <c r="M26" s="4">
        <f t="shared" si="6"/>
        <v>154.46875</v>
      </c>
      <c r="N26" s="4">
        <f t="shared" si="3"/>
        <v>4.84375</v>
      </c>
      <c r="O26" s="13">
        <f t="shared" si="4"/>
        <v>0.9634021552</v>
      </c>
      <c r="Q26" s="2"/>
      <c r="W26" s="13"/>
      <c r="Y26" s="2"/>
      <c r="AE26" s="13"/>
    </row>
    <row r="27">
      <c r="A27" s="2">
        <v>0.0</v>
      </c>
      <c r="B27" s="4">
        <f t="shared" ref="B27:B87" si="7">A27*0.1</f>
        <v>0</v>
      </c>
      <c r="C27" s="4">
        <f t="shared" ref="C27:C87" si="8">convert(B$20-B27,"in","mm")/($B$3*10)</f>
        <v>1.3716</v>
      </c>
      <c r="D27" s="4">
        <f t="shared" ref="D27:D32" si="9">149+5/16</f>
        <v>149.3125</v>
      </c>
      <c r="E27" s="4">
        <f t="shared" ref="E27:E38" si="10">154+11/16</f>
        <v>154.6875</v>
      </c>
      <c r="F27" s="4">
        <f t="shared" ref="F27:F87" si="11">E27-D27</f>
        <v>5.375</v>
      </c>
      <c r="G27" s="13">
        <f t="shared" ref="G27:G87" si="12">sqrt(F27/B$16)</f>
        <v>1</v>
      </c>
      <c r="I27" s="2">
        <v>0.0</v>
      </c>
      <c r="J27" s="4">
        <f t="shared" si="1"/>
        <v>0</v>
      </c>
      <c r="K27" s="4">
        <f t="shared" si="2"/>
        <v>1.4224</v>
      </c>
      <c r="L27" s="4">
        <f t="shared" ref="L27:L28" si="13">149+3/8+1/32</f>
        <v>149.40625</v>
      </c>
      <c r="M27" s="4">
        <f t="shared" ref="M27:M31" si="14">154+5/8</f>
        <v>154.625</v>
      </c>
      <c r="N27" s="4">
        <f t="shared" si="3"/>
        <v>5.21875</v>
      </c>
      <c r="O27" s="13">
        <f t="shared" si="4"/>
        <v>1</v>
      </c>
      <c r="Q27" s="2">
        <v>0.0</v>
      </c>
      <c r="R27" s="4">
        <f t="shared" ref="R27:R87" si="15">Q27*0.1</f>
        <v>0</v>
      </c>
      <c r="S27" s="4">
        <f t="shared" ref="S27:S87" si="16">convert(R$20-R27,"in","mm")/($B$3*10)</f>
        <v>0</v>
      </c>
      <c r="V27" s="4">
        <f t="shared" ref="V27:V87" si="17">U27-T27</f>
        <v>0</v>
      </c>
      <c r="W27" s="13">
        <f t="shared" ref="W27:W87" si="18">sqrt(V27/R$16)</f>
        <v>0</v>
      </c>
      <c r="Y27" s="2">
        <v>0.0</v>
      </c>
      <c r="Z27" s="4">
        <f t="shared" ref="Z27:Z87" si="19">Y27*0.1</f>
        <v>0</v>
      </c>
      <c r="AA27" s="4">
        <f t="shared" ref="AA27:AA87" si="20">convert(Z$20-Z27,"in","mm")/($B$3*10)</f>
        <v>0</v>
      </c>
      <c r="AD27" s="4">
        <f t="shared" ref="AD27:AD87" si="21">AC27-AB27</f>
        <v>0</v>
      </c>
      <c r="AE27" s="13">
        <f t="shared" ref="AE27:AE87" si="22">sqrt(AD27/Z$16)</f>
        <v>0</v>
      </c>
    </row>
    <row r="28">
      <c r="A28" s="2">
        <v>1.0</v>
      </c>
      <c r="B28" s="4">
        <f t="shared" si="7"/>
        <v>0.1</v>
      </c>
      <c r="C28" s="4">
        <f t="shared" si="8"/>
        <v>1.3208</v>
      </c>
      <c r="D28" s="4">
        <f t="shared" si="9"/>
        <v>149.3125</v>
      </c>
      <c r="E28" s="4">
        <f t="shared" si="10"/>
        <v>154.6875</v>
      </c>
      <c r="F28" s="4">
        <f t="shared" si="11"/>
        <v>5.375</v>
      </c>
      <c r="G28" s="13">
        <f t="shared" si="12"/>
        <v>1</v>
      </c>
      <c r="I28" s="2">
        <v>1.0</v>
      </c>
      <c r="J28" s="4">
        <f t="shared" si="1"/>
        <v>0.1</v>
      </c>
      <c r="K28" s="4">
        <f t="shared" si="2"/>
        <v>1.3716</v>
      </c>
      <c r="L28" s="4">
        <f t="shared" si="13"/>
        <v>149.40625</v>
      </c>
      <c r="M28" s="4">
        <f t="shared" si="14"/>
        <v>154.625</v>
      </c>
      <c r="N28" s="4">
        <f t="shared" si="3"/>
        <v>5.21875</v>
      </c>
      <c r="O28" s="13">
        <f t="shared" si="4"/>
        <v>1</v>
      </c>
      <c r="Q28" s="2">
        <v>1.0</v>
      </c>
      <c r="R28" s="4">
        <f t="shared" si="15"/>
        <v>0.1</v>
      </c>
      <c r="S28" s="4">
        <f t="shared" si="16"/>
        <v>-0.0508</v>
      </c>
      <c r="V28" s="4">
        <f t="shared" si="17"/>
        <v>0</v>
      </c>
      <c r="W28" s="13">
        <f t="shared" si="18"/>
        <v>0</v>
      </c>
      <c r="Y28" s="2">
        <v>1.0</v>
      </c>
      <c r="Z28" s="4">
        <f t="shared" si="19"/>
        <v>0.1</v>
      </c>
      <c r="AA28" s="4">
        <f t="shared" si="20"/>
        <v>-0.0508</v>
      </c>
      <c r="AD28" s="4">
        <f t="shared" si="21"/>
        <v>0</v>
      </c>
      <c r="AE28" s="13">
        <f t="shared" si="22"/>
        <v>0</v>
      </c>
    </row>
    <row r="29">
      <c r="A29" s="2">
        <v>2.0</v>
      </c>
      <c r="B29" s="4">
        <f t="shared" si="7"/>
        <v>0.2</v>
      </c>
      <c r="C29" s="4">
        <f t="shared" si="8"/>
        <v>1.27</v>
      </c>
      <c r="D29" s="4">
        <f t="shared" si="9"/>
        <v>149.3125</v>
      </c>
      <c r="E29" s="4">
        <f t="shared" si="10"/>
        <v>154.6875</v>
      </c>
      <c r="F29" s="4">
        <f t="shared" si="11"/>
        <v>5.375</v>
      </c>
      <c r="G29" s="13">
        <f t="shared" si="12"/>
        <v>1</v>
      </c>
      <c r="I29" s="2">
        <v>2.0</v>
      </c>
      <c r="J29" s="4">
        <f t="shared" si="1"/>
        <v>0.2</v>
      </c>
      <c r="K29" s="4">
        <f t="shared" si="2"/>
        <v>1.3208</v>
      </c>
      <c r="L29" s="4">
        <f t="shared" ref="L29:L33" si="23">149+7/16</f>
        <v>149.4375</v>
      </c>
      <c r="M29" s="4">
        <f t="shared" si="14"/>
        <v>154.625</v>
      </c>
      <c r="N29" s="4">
        <f t="shared" si="3"/>
        <v>5.1875</v>
      </c>
      <c r="O29" s="13">
        <f t="shared" si="4"/>
        <v>0.9970014925</v>
      </c>
      <c r="Q29" s="2">
        <v>2.0</v>
      </c>
      <c r="R29" s="4">
        <f t="shared" si="15"/>
        <v>0.2</v>
      </c>
      <c r="S29" s="4">
        <f t="shared" si="16"/>
        <v>-0.1016</v>
      </c>
      <c r="V29" s="4">
        <f t="shared" si="17"/>
        <v>0</v>
      </c>
      <c r="W29" s="13">
        <f t="shared" si="18"/>
        <v>0</v>
      </c>
      <c r="Y29" s="2">
        <v>2.0</v>
      </c>
      <c r="Z29" s="4">
        <f t="shared" si="19"/>
        <v>0.2</v>
      </c>
      <c r="AA29" s="4">
        <f t="shared" si="20"/>
        <v>-0.1016</v>
      </c>
      <c r="AD29" s="4">
        <f t="shared" si="21"/>
        <v>0</v>
      </c>
      <c r="AE29" s="13">
        <f t="shared" si="22"/>
        <v>0</v>
      </c>
    </row>
    <row r="30">
      <c r="A30" s="2">
        <v>3.0</v>
      </c>
      <c r="B30" s="4">
        <f t="shared" si="7"/>
        <v>0.3</v>
      </c>
      <c r="C30" s="4">
        <f t="shared" si="8"/>
        <v>1.2192</v>
      </c>
      <c r="D30" s="4">
        <f t="shared" si="9"/>
        <v>149.3125</v>
      </c>
      <c r="E30" s="4">
        <f t="shared" si="10"/>
        <v>154.6875</v>
      </c>
      <c r="F30" s="4">
        <f t="shared" si="11"/>
        <v>5.375</v>
      </c>
      <c r="G30" s="13">
        <f t="shared" si="12"/>
        <v>1</v>
      </c>
      <c r="I30" s="2">
        <v>3.0</v>
      </c>
      <c r="J30" s="4">
        <f t="shared" si="1"/>
        <v>0.3</v>
      </c>
      <c r="K30" s="4">
        <f t="shared" si="2"/>
        <v>1.27</v>
      </c>
      <c r="L30" s="4">
        <f t="shared" si="23"/>
        <v>149.4375</v>
      </c>
      <c r="M30" s="4">
        <f t="shared" si="14"/>
        <v>154.625</v>
      </c>
      <c r="N30" s="4">
        <f t="shared" si="3"/>
        <v>5.1875</v>
      </c>
      <c r="O30" s="13">
        <f t="shared" si="4"/>
        <v>0.9970014925</v>
      </c>
      <c r="Q30" s="2">
        <v>3.0</v>
      </c>
      <c r="R30" s="4">
        <f t="shared" si="15"/>
        <v>0.3</v>
      </c>
      <c r="S30" s="4">
        <f t="shared" si="16"/>
        <v>-0.1524</v>
      </c>
      <c r="V30" s="4">
        <f t="shared" si="17"/>
        <v>0</v>
      </c>
      <c r="W30" s="13">
        <f t="shared" si="18"/>
        <v>0</v>
      </c>
      <c r="Y30" s="2">
        <v>3.0</v>
      </c>
      <c r="Z30" s="4">
        <f t="shared" si="19"/>
        <v>0.3</v>
      </c>
      <c r="AA30" s="4">
        <f t="shared" si="20"/>
        <v>-0.1524</v>
      </c>
      <c r="AD30" s="4">
        <f t="shared" si="21"/>
        <v>0</v>
      </c>
      <c r="AE30" s="13">
        <f t="shared" si="22"/>
        <v>0</v>
      </c>
    </row>
    <row r="31">
      <c r="A31" s="2">
        <v>4.0</v>
      </c>
      <c r="B31" s="4">
        <f t="shared" si="7"/>
        <v>0.4</v>
      </c>
      <c r="C31" s="4">
        <f t="shared" si="8"/>
        <v>1.1684</v>
      </c>
      <c r="D31" s="4">
        <f t="shared" si="9"/>
        <v>149.3125</v>
      </c>
      <c r="E31" s="4">
        <f t="shared" si="10"/>
        <v>154.6875</v>
      </c>
      <c r="F31" s="4">
        <f t="shared" si="11"/>
        <v>5.375</v>
      </c>
      <c r="G31" s="13">
        <f t="shared" si="12"/>
        <v>1</v>
      </c>
      <c r="I31" s="2">
        <v>4.0</v>
      </c>
      <c r="J31" s="4">
        <f t="shared" si="1"/>
        <v>0.4</v>
      </c>
      <c r="K31" s="4">
        <f t="shared" si="2"/>
        <v>1.2192</v>
      </c>
      <c r="L31" s="4">
        <f t="shared" si="23"/>
        <v>149.4375</v>
      </c>
      <c r="M31" s="4">
        <f t="shared" si="14"/>
        <v>154.625</v>
      </c>
      <c r="N31" s="4">
        <f t="shared" si="3"/>
        <v>5.1875</v>
      </c>
      <c r="O31" s="13">
        <f t="shared" si="4"/>
        <v>0.9970014925</v>
      </c>
      <c r="Q31" s="2">
        <v>4.0</v>
      </c>
      <c r="R31" s="4">
        <f t="shared" si="15"/>
        <v>0.4</v>
      </c>
      <c r="S31" s="4">
        <f t="shared" si="16"/>
        <v>-0.2032</v>
      </c>
      <c r="V31" s="4">
        <f t="shared" si="17"/>
        <v>0</v>
      </c>
      <c r="W31" s="13">
        <f t="shared" si="18"/>
        <v>0</v>
      </c>
      <c r="Y31" s="2">
        <v>4.0</v>
      </c>
      <c r="Z31" s="4">
        <f t="shared" si="19"/>
        <v>0.4</v>
      </c>
      <c r="AA31" s="4">
        <f t="shared" si="20"/>
        <v>-0.2032</v>
      </c>
      <c r="AD31" s="4">
        <f t="shared" si="21"/>
        <v>0</v>
      </c>
      <c r="AE31" s="13">
        <f t="shared" si="22"/>
        <v>0</v>
      </c>
    </row>
    <row r="32">
      <c r="A32" s="2">
        <v>5.0</v>
      </c>
      <c r="B32" s="4">
        <f t="shared" si="7"/>
        <v>0.5</v>
      </c>
      <c r="C32" s="4">
        <f t="shared" si="8"/>
        <v>1.1176</v>
      </c>
      <c r="D32" s="4">
        <f t="shared" si="9"/>
        <v>149.3125</v>
      </c>
      <c r="E32" s="4">
        <f t="shared" si="10"/>
        <v>154.6875</v>
      </c>
      <c r="F32" s="4">
        <f t="shared" si="11"/>
        <v>5.375</v>
      </c>
      <c r="G32" s="13">
        <f t="shared" si="12"/>
        <v>1</v>
      </c>
      <c r="I32" s="2">
        <v>5.0</v>
      </c>
      <c r="J32" s="4">
        <f t="shared" si="1"/>
        <v>0.5</v>
      </c>
      <c r="K32" s="4">
        <f t="shared" si="2"/>
        <v>1.1684</v>
      </c>
      <c r="L32" s="4">
        <f t="shared" si="23"/>
        <v>149.4375</v>
      </c>
      <c r="M32" s="4">
        <f t="shared" ref="M32:M37" si="24">154+5/8-1/32</f>
        <v>154.59375</v>
      </c>
      <c r="N32" s="4">
        <f t="shared" si="3"/>
        <v>5.15625</v>
      </c>
      <c r="O32" s="13">
        <f t="shared" si="4"/>
        <v>0.9939939397</v>
      </c>
      <c r="Q32" s="2">
        <v>5.0</v>
      </c>
      <c r="R32" s="4">
        <f t="shared" si="15"/>
        <v>0.5</v>
      </c>
      <c r="S32" s="4">
        <f t="shared" si="16"/>
        <v>-0.254</v>
      </c>
      <c r="V32" s="4">
        <f t="shared" si="17"/>
        <v>0</v>
      </c>
      <c r="W32" s="13">
        <f t="shared" si="18"/>
        <v>0</v>
      </c>
      <c r="Y32" s="2">
        <v>5.0</v>
      </c>
      <c r="Z32" s="4">
        <f t="shared" si="19"/>
        <v>0.5</v>
      </c>
      <c r="AA32" s="4">
        <f t="shared" si="20"/>
        <v>-0.254</v>
      </c>
      <c r="AD32" s="4">
        <f t="shared" si="21"/>
        <v>0</v>
      </c>
      <c r="AE32" s="13">
        <f t="shared" si="22"/>
        <v>0</v>
      </c>
    </row>
    <row r="33">
      <c r="A33" s="2">
        <v>6.0</v>
      </c>
      <c r="B33" s="4">
        <f t="shared" si="7"/>
        <v>0.6</v>
      </c>
      <c r="C33" s="4">
        <f t="shared" si="8"/>
        <v>1.0668</v>
      </c>
      <c r="D33" s="4">
        <f t="shared" ref="D33:D38" si="25">149+5/16+1/32</f>
        <v>149.34375</v>
      </c>
      <c r="E33" s="4">
        <f t="shared" si="10"/>
        <v>154.6875</v>
      </c>
      <c r="F33" s="4">
        <f t="shared" si="11"/>
        <v>5.34375</v>
      </c>
      <c r="G33" s="13">
        <f t="shared" si="12"/>
        <v>0.9970887857</v>
      </c>
      <c r="I33" s="2">
        <v>6.0</v>
      </c>
      <c r="J33" s="4">
        <f t="shared" si="1"/>
        <v>0.6</v>
      </c>
      <c r="K33" s="4">
        <f t="shared" si="2"/>
        <v>1.1176</v>
      </c>
      <c r="L33" s="4">
        <f t="shared" si="23"/>
        <v>149.4375</v>
      </c>
      <c r="M33" s="4">
        <f t="shared" si="24"/>
        <v>154.59375</v>
      </c>
      <c r="N33" s="4">
        <f t="shared" si="3"/>
        <v>5.15625</v>
      </c>
      <c r="O33" s="13">
        <f t="shared" si="4"/>
        <v>0.9939939397</v>
      </c>
      <c r="Q33" s="2">
        <v>6.0</v>
      </c>
      <c r="R33" s="4">
        <f t="shared" si="15"/>
        <v>0.6</v>
      </c>
      <c r="S33" s="4">
        <f t="shared" si="16"/>
        <v>-0.3048</v>
      </c>
      <c r="V33" s="4">
        <f t="shared" si="17"/>
        <v>0</v>
      </c>
      <c r="W33" s="13">
        <f t="shared" si="18"/>
        <v>0</v>
      </c>
      <c r="Y33" s="2">
        <v>6.0</v>
      </c>
      <c r="Z33" s="4">
        <f t="shared" si="19"/>
        <v>0.6</v>
      </c>
      <c r="AA33" s="4">
        <f t="shared" si="20"/>
        <v>-0.3048</v>
      </c>
      <c r="AD33" s="4">
        <f t="shared" si="21"/>
        <v>0</v>
      </c>
      <c r="AE33" s="13">
        <f t="shared" si="22"/>
        <v>0</v>
      </c>
    </row>
    <row r="34">
      <c r="A34" s="2">
        <v>7.0</v>
      </c>
      <c r="B34" s="4">
        <f t="shared" si="7"/>
        <v>0.7</v>
      </c>
      <c r="C34" s="4">
        <f t="shared" si="8"/>
        <v>1.016</v>
      </c>
      <c r="D34" s="4">
        <f t="shared" si="25"/>
        <v>149.34375</v>
      </c>
      <c r="E34" s="4">
        <f t="shared" si="10"/>
        <v>154.6875</v>
      </c>
      <c r="F34" s="4">
        <f t="shared" si="11"/>
        <v>5.34375</v>
      </c>
      <c r="G34" s="13">
        <f t="shared" si="12"/>
        <v>0.9970887857</v>
      </c>
      <c r="I34" s="2">
        <v>7.0</v>
      </c>
      <c r="J34" s="4">
        <f t="shared" si="1"/>
        <v>0.7</v>
      </c>
      <c r="K34" s="4">
        <f t="shared" si="2"/>
        <v>1.0668</v>
      </c>
      <c r="L34" s="4">
        <f t="shared" ref="L34:L37" si="26">149+1/2-1/32</f>
        <v>149.46875</v>
      </c>
      <c r="M34" s="4">
        <f t="shared" si="24"/>
        <v>154.59375</v>
      </c>
      <c r="N34" s="4">
        <f t="shared" si="3"/>
        <v>5.125</v>
      </c>
      <c r="O34" s="13">
        <f t="shared" si="4"/>
        <v>0.9909772591</v>
      </c>
      <c r="Q34" s="2">
        <v>7.0</v>
      </c>
      <c r="R34" s="4">
        <f t="shared" si="15"/>
        <v>0.7</v>
      </c>
      <c r="S34" s="4">
        <f t="shared" si="16"/>
        <v>-0.3556</v>
      </c>
      <c r="V34" s="4">
        <f t="shared" si="17"/>
        <v>0</v>
      </c>
      <c r="W34" s="13">
        <f t="shared" si="18"/>
        <v>0</v>
      </c>
      <c r="Y34" s="2">
        <v>7.0</v>
      </c>
      <c r="Z34" s="4">
        <f t="shared" si="19"/>
        <v>0.7</v>
      </c>
      <c r="AA34" s="4">
        <f t="shared" si="20"/>
        <v>-0.3556</v>
      </c>
      <c r="AD34" s="4">
        <f t="shared" si="21"/>
        <v>0</v>
      </c>
      <c r="AE34" s="13">
        <f t="shared" si="22"/>
        <v>0</v>
      </c>
    </row>
    <row r="35">
      <c r="A35" s="2">
        <v>8.0</v>
      </c>
      <c r="B35" s="4">
        <f t="shared" si="7"/>
        <v>0.8</v>
      </c>
      <c r="C35" s="4">
        <f t="shared" si="8"/>
        <v>0.9652</v>
      </c>
      <c r="D35" s="4">
        <f t="shared" si="25"/>
        <v>149.34375</v>
      </c>
      <c r="E35" s="4">
        <f t="shared" si="10"/>
        <v>154.6875</v>
      </c>
      <c r="F35" s="4">
        <f t="shared" si="11"/>
        <v>5.34375</v>
      </c>
      <c r="G35" s="13">
        <f t="shared" si="12"/>
        <v>0.9970887857</v>
      </c>
      <c r="I35" s="2">
        <v>8.0</v>
      </c>
      <c r="J35" s="4">
        <f t="shared" si="1"/>
        <v>0.8</v>
      </c>
      <c r="K35" s="4">
        <f t="shared" si="2"/>
        <v>1.016</v>
      </c>
      <c r="L35" s="4">
        <f t="shared" si="26"/>
        <v>149.46875</v>
      </c>
      <c r="M35" s="4">
        <f t="shared" si="24"/>
        <v>154.59375</v>
      </c>
      <c r="N35" s="4">
        <f t="shared" si="3"/>
        <v>5.125</v>
      </c>
      <c r="O35" s="13">
        <f t="shared" si="4"/>
        <v>0.9909772591</v>
      </c>
      <c r="Q35" s="2">
        <v>8.0</v>
      </c>
      <c r="R35" s="4">
        <f t="shared" si="15"/>
        <v>0.8</v>
      </c>
      <c r="S35" s="4">
        <f t="shared" si="16"/>
        <v>-0.4064</v>
      </c>
      <c r="V35" s="4">
        <f t="shared" si="17"/>
        <v>0</v>
      </c>
      <c r="W35" s="13">
        <f t="shared" si="18"/>
        <v>0</v>
      </c>
      <c r="Y35" s="2">
        <v>8.0</v>
      </c>
      <c r="Z35" s="4">
        <f t="shared" si="19"/>
        <v>0.8</v>
      </c>
      <c r="AA35" s="4">
        <f t="shared" si="20"/>
        <v>-0.4064</v>
      </c>
      <c r="AD35" s="4">
        <f t="shared" si="21"/>
        <v>0</v>
      </c>
      <c r="AE35" s="13">
        <f t="shared" si="22"/>
        <v>0</v>
      </c>
    </row>
    <row r="36">
      <c r="A36" s="2">
        <v>9.0</v>
      </c>
      <c r="B36" s="4">
        <f t="shared" si="7"/>
        <v>0.9</v>
      </c>
      <c r="C36" s="4">
        <f t="shared" si="8"/>
        <v>0.9144</v>
      </c>
      <c r="D36" s="4">
        <f t="shared" si="25"/>
        <v>149.34375</v>
      </c>
      <c r="E36" s="4">
        <f t="shared" si="10"/>
        <v>154.6875</v>
      </c>
      <c r="F36" s="4">
        <f t="shared" si="11"/>
        <v>5.34375</v>
      </c>
      <c r="G36" s="13">
        <f t="shared" si="12"/>
        <v>0.9970887857</v>
      </c>
      <c r="I36" s="2">
        <v>9.0</v>
      </c>
      <c r="J36" s="4">
        <f t="shared" si="1"/>
        <v>0.9</v>
      </c>
      <c r="K36" s="4">
        <f t="shared" si="2"/>
        <v>0.9652</v>
      </c>
      <c r="L36" s="4">
        <f t="shared" si="26"/>
        <v>149.46875</v>
      </c>
      <c r="M36" s="4">
        <f t="shared" si="24"/>
        <v>154.59375</v>
      </c>
      <c r="N36" s="4">
        <f t="shared" si="3"/>
        <v>5.125</v>
      </c>
      <c r="O36" s="13">
        <f t="shared" si="4"/>
        <v>0.9909772591</v>
      </c>
      <c r="Q36" s="2">
        <v>9.0</v>
      </c>
      <c r="R36" s="4">
        <f t="shared" si="15"/>
        <v>0.9</v>
      </c>
      <c r="S36" s="4">
        <f t="shared" si="16"/>
        <v>-0.4572</v>
      </c>
      <c r="V36" s="4">
        <f t="shared" si="17"/>
        <v>0</v>
      </c>
      <c r="W36" s="13">
        <f t="shared" si="18"/>
        <v>0</v>
      </c>
      <c r="Y36" s="2">
        <v>9.0</v>
      </c>
      <c r="Z36" s="4">
        <f t="shared" si="19"/>
        <v>0.9</v>
      </c>
      <c r="AA36" s="4">
        <f t="shared" si="20"/>
        <v>-0.4572</v>
      </c>
      <c r="AD36" s="4">
        <f t="shared" si="21"/>
        <v>0</v>
      </c>
      <c r="AE36" s="13">
        <f t="shared" si="22"/>
        <v>0</v>
      </c>
    </row>
    <row r="37">
      <c r="A37" s="2">
        <v>10.0</v>
      </c>
      <c r="B37" s="4">
        <f t="shared" si="7"/>
        <v>1</v>
      </c>
      <c r="C37" s="4">
        <f t="shared" si="8"/>
        <v>0.8636</v>
      </c>
      <c r="D37" s="4">
        <f t="shared" si="25"/>
        <v>149.34375</v>
      </c>
      <c r="E37" s="4">
        <f t="shared" si="10"/>
        <v>154.6875</v>
      </c>
      <c r="F37" s="4">
        <f t="shared" si="11"/>
        <v>5.34375</v>
      </c>
      <c r="G37" s="13">
        <f t="shared" si="12"/>
        <v>0.9970887857</v>
      </c>
      <c r="I37" s="2">
        <v>10.0</v>
      </c>
      <c r="J37" s="4">
        <f t="shared" si="1"/>
        <v>1</v>
      </c>
      <c r="K37" s="4">
        <f t="shared" si="2"/>
        <v>0.9144</v>
      </c>
      <c r="L37" s="4">
        <f t="shared" si="26"/>
        <v>149.46875</v>
      </c>
      <c r="M37" s="4">
        <f t="shared" si="24"/>
        <v>154.59375</v>
      </c>
      <c r="N37" s="4">
        <f t="shared" si="3"/>
        <v>5.125</v>
      </c>
      <c r="O37" s="13">
        <f t="shared" si="4"/>
        <v>0.9909772591</v>
      </c>
      <c r="Q37" s="2">
        <v>10.0</v>
      </c>
      <c r="R37" s="4">
        <f t="shared" si="15"/>
        <v>1</v>
      </c>
      <c r="S37" s="4">
        <f t="shared" si="16"/>
        <v>-0.508</v>
      </c>
      <c r="V37" s="4">
        <f t="shared" si="17"/>
        <v>0</v>
      </c>
      <c r="W37" s="13">
        <f t="shared" si="18"/>
        <v>0</v>
      </c>
      <c r="Y37" s="2">
        <v>10.0</v>
      </c>
      <c r="Z37" s="4">
        <f t="shared" si="19"/>
        <v>1</v>
      </c>
      <c r="AA37" s="4">
        <f t="shared" si="20"/>
        <v>-0.508</v>
      </c>
      <c r="AD37" s="4">
        <f t="shared" si="21"/>
        <v>0</v>
      </c>
      <c r="AE37" s="13">
        <f t="shared" si="22"/>
        <v>0</v>
      </c>
    </row>
    <row r="38">
      <c r="A38" s="2">
        <v>11.0</v>
      </c>
      <c r="B38" s="4">
        <f t="shared" si="7"/>
        <v>1.1</v>
      </c>
      <c r="C38" s="4">
        <f t="shared" si="8"/>
        <v>0.8128</v>
      </c>
      <c r="D38" s="4">
        <f t="shared" si="25"/>
        <v>149.34375</v>
      </c>
      <c r="E38" s="4">
        <f t="shared" si="10"/>
        <v>154.6875</v>
      </c>
      <c r="F38" s="4">
        <f t="shared" si="11"/>
        <v>5.34375</v>
      </c>
      <c r="G38" s="13">
        <f t="shared" si="12"/>
        <v>0.9970887857</v>
      </c>
      <c r="I38" s="2">
        <v>11.0</v>
      </c>
      <c r="J38" s="4">
        <f t="shared" si="1"/>
        <v>1.1</v>
      </c>
      <c r="K38" s="4">
        <f t="shared" si="2"/>
        <v>0.8636</v>
      </c>
      <c r="L38" s="4">
        <f>149+1/2</f>
        <v>149.5</v>
      </c>
      <c r="M38" s="4">
        <f>154+9/16</f>
        <v>154.5625</v>
      </c>
      <c r="N38" s="4">
        <f t="shared" si="3"/>
        <v>5.0625</v>
      </c>
      <c r="O38" s="13">
        <f t="shared" si="4"/>
        <v>0.9849161793</v>
      </c>
      <c r="Q38" s="2">
        <v>11.0</v>
      </c>
      <c r="R38" s="4">
        <f t="shared" si="15"/>
        <v>1.1</v>
      </c>
      <c r="S38" s="4">
        <f t="shared" si="16"/>
        <v>-0.5588</v>
      </c>
      <c r="V38" s="4">
        <f t="shared" si="17"/>
        <v>0</v>
      </c>
      <c r="W38" s="13">
        <f t="shared" si="18"/>
        <v>0</v>
      </c>
      <c r="Y38" s="2">
        <v>11.0</v>
      </c>
      <c r="Z38" s="4">
        <f t="shared" si="19"/>
        <v>1.1</v>
      </c>
      <c r="AA38" s="4">
        <f t="shared" si="20"/>
        <v>-0.5588</v>
      </c>
      <c r="AD38" s="4">
        <f t="shared" si="21"/>
        <v>0</v>
      </c>
      <c r="AE38" s="13">
        <f t="shared" si="22"/>
        <v>0</v>
      </c>
    </row>
    <row r="39">
      <c r="A39" s="2">
        <v>12.0</v>
      </c>
      <c r="B39" s="4">
        <f t="shared" si="7"/>
        <v>1.2</v>
      </c>
      <c r="C39" s="4">
        <f t="shared" si="8"/>
        <v>0.762</v>
      </c>
      <c r="D39" s="4">
        <f>149+3/8</f>
        <v>149.375</v>
      </c>
      <c r="E39" s="4">
        <f>154+5/8+1/32</f>
        <v>154.65625</v>
      </c>
      <c r="F39" s="4">
        <f t="shared" si="11"/>
        <v>5.28125</v>
      </c>
      <c r="G39" s="13">
        <f t="shared" si="12"/>
        <v>0.9912407072</v>
      </c>
      <c r="I39" s="2">
        <v>12.0</v>
      </c>
      <c r="J39" s="4">
        <f t="shared" si="1"/>
        <v>1.2</v>
      </c>
      <c r="K39" s="4">
        <f t="shared" si="2"/>
        <v>0.8128</v>
      </c>
      <c r="L39" s="4">
        <f>149.5</f>
        <v>149.5</v>
      </c>
      <c r="M39" s="4">
        <f>154+1/2+1/32</f>
        <v>154.53125</v>
      </c>
      <c r="N39" s="4">
        <f t="shared" si="3"/>
        <v>5.03125</v>
      </c>
      <c r="O39" s="13">
        <f t="shared" si="4"/>
        <v>0.9818716089</v>
      </c>
      <c r="Q39" s="2">
        <v>12.0</v>
      </c>
      <c r="R39" s="4">
        <f t="shared" si="15"/>
        <v>1.2</v>
      </c>
      <c r="S39" s="4">
        <f t="shared" si="16"/>
        <v>-0.6096</v>
      </c>
      <c r="V39" s="4">
        <f t="shared" si="17"/>
        <v>0</v>
      </c>
      <c r="W39" s="13">
        <f t="shared" si="18"/>
        <v>0</v>
      </c>
      <c r="Y39" s="2">
        <v>12.0</v>
      </c>
      <c r="Z39" s="4">
        <f t="shared" si="19"/>
        <v>1.2</v>
      </c>
      <c r="AA39" s="4">
        <f t="shared" si="20"/>
        <v>-0.6096</v>
      </c>
      <c r="AD39" s="4">
        <f t="shared" si="21"/>
        <v>0</v>
      </c>
      <c r="AE39" s="13">
        <f t="shared" si="22"/>
        <v>0</v>
      </c>
    </row>
    <row r="40">
      <c r="A40" s="2">
        <v>13.0</v>
      </c>
      <c r="B40" s="4">
        <f t="shared" si="7"/>
        <v>1.3</v>
      </c>
      <c r="C40" s="4">
        <f t="shared" si="8"/>
        <v>0.7112</v>
      </c>
      <c r="D40" s="4">
        <f>149+1/2</f>
        <v>149.5</v>
      </c>
      <c r="E40" s="4">
        <f>154+9/16</f>
        <v>154.5625</v>
      </c>
      <c r="F40" s="4">
        <f t="shared" si="11"/>
        <v>5.0625</v>
      </c>
      <c r="G40" s="13">
        <f t="shared" si="12"/>
        <v>0.9704949588</v>
      </c>
      <c r="I40" s="2">
        <v>13.0</v>
      </c>
      <c r="J40" s="4">
        <f t="shared" si="1"/>
        <v>1.3</v>
      </c>
      <c r="K40" s="4">
        <f t="shared" si="2"/>
        <v>0.762</v>
      </c>
      <c r="L40" s="4">
        <f>149+11/16</f>
        <v>149.6875</v>
      </c>
      <c r="M40" s="4">
        <f>154+3/8</f>
        <v>154.375</v>
      </c>
      <c r="N40" s="4">
        <f t="shared" si="3"/>
        <v>4.6875</v>
      </c>
      <c r="O40" s="13">
        <f t="shared" si="4"/>
        <v>0.9477360354</v>
      </c>
      <c r="Q40" s="2">
        <v>13.0</v>
      </c>
      <c r="R40" s="4">
        <f t="shared" si="15"/>
        <v>1.3</v>
      </c>
      <c r="S40" s="4">
        <f t="shared" si="16"/>
        <v>-0.6604</v>
      </c>
      <c r="V40" s="4">
        <f t="shared" si="17"/>
        <v>0</v>
      </c>
      <c r="W40" s="13">
        <f t="shared" si="18"/>
        <v>0</v>
      </c>
      <c r="Y40" s="2">
        <v>13.0</v>
      </c>
      <c r="Z40" s="4">
        <f t="shared" si="19"/>
        <v>1.3</v>
      </c>
      <c r="AA40" s="4">
        <f t="shared" si="20"/>
        <v>-0.6604</v>
      </c>
      <c r="AD40" s="4">
        <f t="shared" si="21"/>
        <v>0</v>
      </c>
      <c r="AE40" s="13">
        <f t="shared" si="22"/>
        <v>0</v>
      </c>
    </row>
    <row r="41">
      <c r="A41" s="2">
        <v>14.0</v>
      </c>
      <c r="B41" s="4">
        <f t="shared" si="7"/>
        <v>1.4</v>
      </c>
      <c r="C41" s="4">
        <f t="shared" si="8"/>
        <v>0.6604</v>
      </c>
      <c r="D41" s="4">
        <f>149+7/8-1/32</f>
        <v>149.84375</v>
      </c>
      <c r="E41" s="4">
        <f>154+1/8+1/32</f>
        <v>154.15625</v>
      </c>
      <c r="F41" s="4">
        <f t="shared" si="11"/>
        <v>4.3125</v>
      </c>
      <c r="G41" s="13">
        <f t="shared" si="12"/>
        <v>0.8957262871</v>
      </c>
      <c r="I41" s="2">
        <v>14.0</v>
      </c>
      <c r="J41" s="4">
        <f t="shared" si="1"/>
        <v>1.4</v>
      </c>
      <c r="K41" s="4">
        <f t="shared" si="2"/>
        <v>0.7112</v>
      </c>
      <c r="L41" s="4">
        <f>150+1/4-1/32</f>
        <v>150.21875</v>
      </c>
      <c r="M41" s="4">
        <f>153+3/4-1/32</f>
        <v>153.71875</v>
      </c>
      <c r="N41" s="4">
        <f t="shared" si="3"/>
        <v>3.5</v>
      </c>
      <c r="O41" s="13">
        <f t="shared" si="4"/>
        <v>0.8189375328</v>
      </c>
      <c r="Q41" s="2">
        <v>14.0</v>
      </c>
      <c r="R41" s="4">
        <f t="shared" si="15"/>
        <v>1.4</v>
      </c>
      <c r="S41" s="4">
        <f t="shared" si="16"/>
        <v>-0.7112</v>
      </c>
      <c r="V41" s="4">
        <f t="shared" si="17"/>
        <v>0</v>
      </c>
      <c r="W41" s="13">
        <f t="shared" si="18"/>
        <v>0</v>
      </c>
      <c r="Y41" s="2">
        <v>14.0</v>
      </c>
      <c r="Z41" s="4">
        <f t="shared" si="19"/>
        <v>1.4</v>
      </c>
      <c r="AA41" s="4">
        <f t="shared" si="20"/>
        <v>-0.7112</v>
      </c>
      <c r="AD41" s="4">
        <f t="shared" si="21"/>
        <v>0</v>
      </c>
      <c r="AE41" s="13">
        <f t="shared" si="22"/>
        <v>0</v>
      </c>
    </row>
    <row r="42">
      <c r="A42" s="2">
        <v>15.0</v>
      </c>
      <c r="B42" s="4">
        <f t="shared" si="7"/>
        <v>1.5</v>
      </c>
      <c r="C42" s="4">
        <f t="shared" si="8"/>
        <v>0.6096</v>
      </c>
      <c r="D42" s="4">
        <f>150+1/8</f>
        <v>150.125</v>
      </c>
      <c r="E42" s="4">
        <f>153+7/8+1/32</f>
        <v>153.90625</v>
      </c>
      <c r="F42" s="4">
        <f t="shared" si="11"/>
        <v>3.78125</v>
      </c>
      <c r="G42" s="13">
        <f t="shared" si="12"/>
        <v>0.8387421368</v>
      </c>
      <c r="I42" s="2">
        <v>15.0</v>
      </c>
      <c r="J42" s="4">
        <f t="shared" si="1"/>
        <v>1.5</v>
      </c>
      <c r="K42" s="4">
        <f t="shared" si="2"/>
        <v>0.6604</v>
      </c>
      <c r="L42" s="4">
        <f>150+5/8</f>
        <v>150.625</v>
      </c>
      <c r="M42" s="4">
        <f>153+3/8+1/32</f>
        <v>153.40625</v>
      </c>
      <c r="N42" s="4">
        <f t="shared" si="3"/>
        <v>2.78125</v>
      </c>
      <c r="O42" s="13">
        <f t="shared" si="4"/>
        <v>0.7300233775</v>
      </c>
      <c r="Q42" s="2">
        <v>15.0</v>
      </c>
      <c r="R42" s="4">
        <f t="shared" si="15"/>
        <v>1.5</v>
      </c>
      <c r="S42" s="4">
        <f t="shared" si="16"/>
        <v>-0.762</v>
      </c>
      <c r="V42" s="4">
        <f t="shared" si="17"/>
        <v>0</v>
      </c>
      <c r="W42" s="13">
        <f t="shared" si="18"/>
        <v>0</v>
      </c>
      <c r="Y42" s="2">
        <v>15.0</v>
      </c>
      <c r="Z42" s="4">
        <f t="shared" si="19"/>
        <v>1.5</v>
      </c>
      <c r="AA42" s="4">
        <f t="shared" si="20"/>
        <v>-0.762</v>
      </c>
      <c r="AD42" s="4">
        <f t="shared" si="21"/>
        <v>0</v>
      </c>
      <c r="AE42" s="13">
        <f t="shared" si="22"/>
        <v>0</v>
      </c>
    </row>
    <row r="43">
      <c r="A43" s="2">
        <v>16.0</v>
      </c>
      <c r="B43" s="4">
        <f t="shared" si="7"/>
        <v>1.6</v>
      </c>
      <c r="C43" s="4">
        <f t="shared" si="8"/>
        <v>0.5588</v>
      </c>
      <c r="D43" s="4">
        <f>150+1/4-1/16</f>
        <v>150.1875</v>
      </c>
      <c r="E43" s="4">
        <f>153+13/16</f>
        <v>153.8125</v>
      </c>
      <c r="F43" s="4">
        <f t="shared" si="11"/>
        <v>3.625</v>
      </c>
      <c r="G43" s="13">
        <f t="shared" si="12"/>
        <v>0.8212299341</v>
      </c>
      <c r="I43" s="2">
        <v>16.0</v>
      </c>
      <c r="J43" s="4">
        <f t="shared" si="1"/>
        <v>1.6</v>
      </c>
      <c r="K43" s="4">
        <f t="shared" si="2"/>
        <v>0.6096</v>
      </c>
      <c r="L43" s="4">
        <f>150+3/4</f>
        <v>150.75</v>
      </c>
      <c r="M43" s="4">
        <f>153+1/4+1/32</f>
        <v>153.28125</v>
      </c>
      <c r="N43" s="4">
        <f t="shared" si="3"/>
        <v>2.53125</v>
      </c>
      <c r="O43" s="13">
        <f t="shared" si="4"/>
        <v>0.6964409093</v>
      </c>
      <c r="Q43" s="2">
        <v>16.0</v>
      </c>
      <c r="R43" s="4">
        <f t="shared" si="15"/>
        <v>1.6</v>
      </c>
      <c r="S43" s="4">
        <f t="shared" si="16"/>
        <v>-0.8128</v>
      </c>
      <c r="V43" s="4">
        <f t="shared" si="17"/>
        <v>0</v>
      </c>
      <c r="W43" s="13">
        <f t="shared" si="18"/>
        <v>0</v>
      </c>
      <c r="Y43" s="2">
        <v>16.0</v>
      </c>
      <c r="Z43" s="4">
        <f t="shared" si="19"/>
        <v>1.6</v>
      </c>
      <c r="AA43" s="4">
        <f t="shared" si="20"/>
        <v>-0.8128</v>
      </c>
      <c r="AD43" s="4">
        <f t="shared" si="21"/>
        <v>0</v>
      </c>
      <c r="AE43" s="13">
        <f t="shared" si="22"/>
        <v>0</v>
      </c>
    </row>
    <row r="44">
      <c r="A44" s="2">
        <v>17.0</v>
      </c>
      <c r="B44" s="4">
        <f t="shared" si="7"/>
        <v>1.7</v>
      </c>
      <c r="C44" s="4">
        <f t="shared" si="8"/>
        <v>0.508</v>
      </c>
      <c r="D44" s="4">
        <f t="shared" ref="D44:D45" si="27">150+1/4</f>
        <v>150.25</v>
      </c>
      <c r="E44" s="4">
        <f>3/4+1/32+153</f>
        <v>153.78125</v>
      </c>
      <c r="F44" s="4">
        <f t="shared" si="11"/>
        <v>3.53125</v>
      </c>
      <c r="G44" s="13">
        <f t="shared" si="12"/>
        <v>0.8105410194</v>
      </c>
      <c r="I44" s="2">
        <v>17.0</v>
      </c>
      <c r="J44" s="4">
        <f t="shared" si="1"/>
        <v>1.7</v>
      </c>
      <c r="K44" s="4">
        <f t="shared" si="2"/>
        <v>0.5588</v>
      </c>
      <c r="L44" s="4">
        <f>150+3/4+1/32</f>
        <v>150.78125</v>
      </c>
      <c r="N44" s="4">
        <f t="shared" si="3"/>
        <v>-150.78125</v>
      </c>
      <c r="O44" s="13" t="str">
        <f t="shared" si="4"/>
        <v>#NUM!</v>
      </c>
      <c r="Q44" s="2">
        <v>17.0</v>
      </c>
      <c r="R44" s="4">
        <f t="shared" si="15"/>
        <v>1.7</v>
      </c>
      <c r="S44" s="4">
        <f t="shared" si="16"/>
        <v>-0.8636</v>
      </c>
      <c r="V44" s="4">
        <f t="shared" si="17"/>
        <v>0</v>
      </c>
      <c r="W44" s="13">
        <f t="shared" si="18"/>
        <v>0</v>
      </c>
      <c r="Y44" s="2">
        <v>17.0</v>
      </c>
      <c r="Z44" s="4">
        <f t="shared" si="19"/>
        <v>1.7</v>
      </c>
      <c r="AA44" s="4">
        <f t="shared" si="20"/>
        <v>-0.8636</v>
      </c>
      <c r="AD44" s="4">
        <f t="shared" si="21"/>
        <v>0</v>
      </c>
      <c r="AE44" s="13">
        <f t="shared" si="22"/>
        <v>0</v>
      </c>
    </row>
    <row r="45">
      <c r="A45" s="2">
        <v>18.0</v>
      </c>
      <c r="B45" s="4">
        <f t="shared" si="7"/>
        <v>1.8</v>
      </c>
      <c r="C45" s="4">
        <f t="shared" si="8"/>
        <v>0.4572</v>
      </c>
      <c r="D45" s="4">
        <f t="shared" si="27"/>
        <v>150.25</v>
      </c>
      <c r="E45" s="4">
        <f t="shared" ref="E45:E46" si="28">153+3/4</f>
        <v>153.75</v>
      </c>
      <c r="F45" s="4">
        <f t="shared" si="11"/>
        <v>3.5</v>
      </c>
      <c r="G45" s="13">
        <f t="shared" si="12"/>
        <v>0.8069465848</v>
      </c>
      <c r="I45" s="2">
        <v>18.0</v>
      </c>
      <c r="J45" s="4">
        <f t="shared" si="1"/>
        <v>1.8</v>
      </c>
      <c r="K45" s="4">
        <f t="shared" si="2"/>
        <v>0.508</v>
      </c>
      <c r="L45" s="2">
        <f>150+13/16</f>
        <v>150.8125</v>
      </c>
      <c r="M45" s="4">
        <f>153+1/4-1/32</f>
        <v>153.21875</v>
      </c>
      <c r="N45" s="4">
        <f t="shared" si="3"/>
        <v>2.40625</v>
      </c>
      <c r="O45" s="13">
        <f t="shared" si="4"/>
        <v>0.6790271308</v>
      </c>
      <c r="Q45" s="2">
        <v>18.0</v>
      </c>
      <c r="R45" s="4">
        <f t="shared" si="15"/>
        <v>1.8</v>
      </c>
      <c r="S45" s="4">
        <f t="shared" si="16"/>
        <v>-0.9144</v>
      </c>
      <c r="V45" s="4">
        <f t="shared" si="17"/>
        <v>0</v>
      </c>
      <c r="W45" s="13">
        <f t="shared" si="18"/>
        <v>0</v>
      </c>
      <c r="Y45" s="2">
        <v>18.0</v>
      </c>
      <c r="Z45" s="4">
        <f t="shared" si="19"/>
        <v>1.8</v>
      </c>
      <c r="AA45" s="4">
        <f t="shared" si="20"/>
        <v>-0.9144</v>
      </c>
      <c r="AD45" s="4">
        <f t="shared" si="21"/>
        <v>0</v>
      </c>
      <c r="AE45" s="13">
        <f t="shared" si="22"/>
        <v>0</v>
      </c>
    </row>
    <row r="46">
      <c r="A46" s="2">
        <v>19.0</v>
      </c>
      <c r="B46" s="4">
        <f t="shared" si="7"/>
        <v>1.9</v>
      </c>
      <c r="C46" s="4">
        <f t="shared" si="8"/>
        <v>0.4064</v>
      </c>
      <c r="D46" s="4">
        <f>150+1/4+1/32</f>
        <v>150.28125</v>
      </c>
      <c r="E46" s="4">
        <f t="shared" si="28"/>
        <v>153.75</v>
      </c>
      <c r="F46" s="4">
        <f t="shared" si="11"/>
        <v>3.46875</v>
      </c>
      <c r="G46" s="13">
        <f t="shared" si="12"/>
        <v>0.8033360674</v>
      </c>
      <c r="I46" s="2">
        <v>19.0</v>
      </c>
      <c r="J46" s="4">
        <f t="shared" si="1"/>
        <v>1.9</v>
      </c>
      <c r="K46" s="4">
        <f t="shared" si="2"/>
        <v>0.4572</v>
      </c>
      <c r="L46" s="4">
        <f>150+7/8</f>
        <v>150.875</v>
      </c>
      <c r="M46" s="4">
        <f>153+3/16</f>
        <v>153.1875</v>
      </c>
      <c r="N46" s="4">
        <f t="shared" si="3"/>
        <v>2.3125</v>
      </c>
      <c r="O46" s="13">
        <f t="shared" si="4"/>
        <v>0.6656679145</v>
      </c>
      <c r="Q46" s="2">
        <v>19.0</v>
      </c>
      <c r="R46" s="4">
        <f t="shared" si="15"/>
        <v>1.9</v>
      </c>
      <c r="S46" s="4">
        <f t="shared" si="16"/>
        <v>-0.9652</v>
      </c>
      <c r="V46" s="4">
        <f t="shared" si="17"/>
        <v>0</v>
      </c>
      <c r="W46" s="13">
        <f t="shared" si="18"/>
        <v>0</v>
      </c>
      <c r="Y46" s="2">
        <v>19.0</v>
      </c>
      <c r="Z46" s="4">
        <f t="shared" si="19"/>
        <v>1.9</v>
      </c>
      <c r="AA46" s="4">
        <f t="shared" si="20"/>
        <v>-0.9652</v>
      </c>
      <c r="AD46" s="4">
        <f t="shared" si="21"/>
        <v>0</v>
      </c>
      <c r="AE46" s="13">
        <f t="shared" si="22"/>
        <v>0</v>
      </c>
    </row>
    <row r="47">
      <c r="A47" s="2">
        <v>20.0</v>
      </c>
      <c r="B47" s="4">
        <f t="shared" si="7"/>
        <v>2</v>
      </c>
      <c r="C47" s="4">
        <f t="shared" si="8"/>
        <v>0.3556</v>
      </c>
      <c r="D47" s="4">
        <f>150+5/16</f>
        <v>150.3125</v>
      </c>
      <c r="E47" s="4">
        <f>153+3/4-1/32</f>
        <v>153.71875</v>
      </c>
      <c r="F47" s="4">
        <f t="shared" si="11"/>
        <v>3.40625</v>
      </c>
      <c r="G47" s="13">
        <f t="shared" si="12"/>
        <v>0.7960659082</v>
      </c>
      <c r="I47" s="2">
        <v>20.0</v>
      </c>
      <c r="J47" s="4">
        <f t="shared" si="1"/>
        <v>2</v>
      </c>
      <c r="K47" s="4">
        <f t="shared" si="2"/>
        <v>0.4064</v>
      </c>
      <c r="L47" s="4">
        <f>150+7/8+1/32</f>
        <v>150.90625</v>
      </c>
      <c r="M47" s="4">
        <f>153+1/8+1/32</f>
        <v>153.15625</v>
      </c>
      <c r="N47" s="4">
        <f t="shared" si="3"/>
        <v>2.25</v>
      </c>
      <c r="O47" s="13">
        <f t="shared" si="4"/>
        <v>0.6566107862</v>
      </c>
      <c r="Q47" s="2">
        <v>20.0</v>
      </c>
      <c r="R47" s="4">
        <f t="shared" si="15"/>
        <v>2</v>
      </c>
      <c r="S47" s="4">
        <f t="shared" si="16"/>
        <v>-1.016</v>
      </c>
      <c r="V47" s="4">
        <f t="shared" si="17"/>
        <v>0</v>
      </c>
      <c r="W47" s="13">
        <f t="shared" si="18"/>
        <v>0</v>
      </c>
      <c r="Y47" s="2">
        <v>20.0</v>
      </c>
      <c r="Z47" s="4">
        <f t="shared" si="19"/>
        <v>2</v>
      </c>
      <c r="AA47" s="4">
        <f t="shared" si="20"/>
        <v>-1.016</v>
      </c>
      <c r="AD47" s="4">
        <f t="shared" si="21"/>
        <v>0</v>
      </c>
      <c r="AE47" s="13">
        <f t="shared" si="22"/>
        <v>0</v>
      </c>
    </row>
    <row r="48">
      <c r="A48" s="2">
        <v>21.0</v>
      </c>
      <c r="B48" s="4">
        <f t="shared" si="7"/>
        <v>2.1</v>
      </c>
      <c r="C48" s="4">
        <f t="shared" si="8"/>
        <v>0.3048</v>
      </c>
      <c r="D48" s="4">
        <f t="shared" ref="D48:D49" si="29">150+3/8-1/32</f>
        <v>150.34375</v>
      </c>
      <c r="E48" s="4">
        <f>153+11/16</f>
        <v>153.6875</v>
      </c>
      <c r="F48" s="4">
        <f t="shared" si="11"/>
        <v>3.34375</v>
      </c>
      <c r="G48" s="13">
        <f t="shared" si="12"/>
        <v>0.7887287387</v>
      </c>
      <c r="I48" s="2">
        <v>21.0</v>
      </c>
      <c r="J48" s="4">
        <f t="shared" si="1"/>
        <v>2.1</v>
      </c>
      <c r="K48" s="4">
        <f t="shared" si="2"/>
        <v>0.3556</v>
      </c>
      <c r="L48" s="4">
        <f>150+15/16</f>
        <v>150.9375</v>
      </c>
      <c r="M48" s="4">
        <f>153+1/8</f>
        <v>153.125</v>
      </c>
      <c r="N48" s="4">
        <f t="shared" si="3"/>
        <v>2.1875</v>
      </c>
      <c r="O48" s="13">
        <f t="shared" si="4"/>
        <v>0.6474269663</v>
      </c>
      <c r="Q48" s="2">
        <v>21.0</v>
      </c>
      <c r="R48" s="4">
        <f t="shared" si="15"/>
        <v>2.1</v>
      </c>
      <c r="S48" s="4">
        <f t="shared" si="16"/>
        <v>-1.0668</v>
      </c>
      <c r="V48" s="4">
        <f t="shared" si="17"/>
        <v>0</v>
      </c>
      <c r="W48" s="13">
        <f t="shared" si="18"/>
        <v>0</v>
      </c>
      <c r="Y48" s="2">
        <v>21.0</v>
      </c>
      <c r="Z48" s="4">
        <f t="shared" si="19"/>
        <v>2.1</v>
      </c>
      <c r="AA48" s="4">
        <f t="shared" si="20"/>
        <v>-1.0668</v>
      </c>
      <c r="AD48" s="4">
        <f t="shared" si="21"/>
        <v>0</v>
      </c>
      <c r="AE48" s="13">
        <f t="shared" si="22"/>
        <v>0</v>
      </c>
    </row>
    <row r="49">
      <c r="A49" s="2">
        <v>22.0</v>
      </c>
      <c r="B49" s="4">
        <f t="shared" si="7"/>
        <v>2.2</v>
      </c>
      <c r="C49" s="4">
        <f t="shared" si="8"/>
        <v>0.254</v>
      </c>
      <c r="D49" s="4">
        <f t="shared" si="29"/>
        <v>150.34375</v>
      </c>
      <c r="E49" s="4">
        <f t="shared" ref="E49:E50" si="30">153+5/8+1/32</f>
        <v>153.65625</v>
      </c>
      <c r="F49" s="4">
        <f t="shared" si="11"/>
        <v>3.3125</v>
      </c>
      <c r="G49" s="13">
        <f t="shared" si="12"/>
        <v>0.7850344386</v>
      </c>
      <c r="I49" s="2">
        <v>22.0</v>
      </c>
      <c r="J49" s="4">
        <f t="shared" si="1"/>
        <v>2.2</v>
      </c>
      <c r="K49" s="4">
        <f t="shared" si="2"/>
        <v>0.3048</v>
      </c>
      <c r="L49" s="4">
        <f>151-1/16</f>
        <v>150.9375</v>
      </c>
      <c r="M49" s="4">
        <f>153+1/8-1/32</f>
        <v>153.09375</v>
      </c>
      <c r="N49" s="4">
        <f t="shared" si="3"/>
        <v>2.15625</v>
      </c>
      <c r="O49" s="13">
        <f t="shared" si="4"/>
        <v>0.6427858529</v>
      </c>
      <c r="Q49" s="2">
        <v>22.0</v>
      </c>
      <c r="R49" s="4">
        <f t="shared" si="15"/>
        <v>2.2</v>
      </c>
      <c r="S49" s="4">
        <f t="shared" si="16"/>
        <v>-1.1176</v>
      </c>
      <c r="V49" s="4">
        <f t="shared" si="17"/>
        <v>0</v>
      </c>
      <c r="W49" s="13">
        <f t="shared" si="18"/>
        <v>0</v>
      </c>
      <c r="Y49" s="2">
        <v>22.0</v>
      </c>
      <c r="Z49" s="4">
        <f t="shared" si="19"/>
        <v>2.2</v>
      </c>
      <c r="AA49" s="4">
        <f t="shared" si="20"/>
        <v>-1.1176</v>
      </c>
      <c r="AD49" s="4">
        <f t="shared" si="21"/>
        <v>0</v>
      </c>
      <c r="AE49" s="13">
        <f t="shared" si="22"/>
        <v>0</v>
      </c>
    </row>
    <row r="50">
      <c r="A50" s="2">
        <v>23.0</v>
      </c>
      <c r="B50" s="4">
        <f t="shared" si="7"/>
        <v>2.3</v>
      </c>
      <c r="C50" s="4">
        <f t="shared" si="8"/>
        <v>0.2032</v>
      </c>
      <c r="D50" s="4">
        <f>150+3/8</f>
        <v>150.375</v>
      </c>
      <c r="E50" s="4">
        <f t="shared" si="30"/>
        <v>153.65625</v>
      </c>
      <c r="F50" s="4">
        <f t="shared" si="11"/>
        <v>3.28125</v>
      </c>
      <c r="G50" s="13">
        <f t="shared" si="12"/>
        <v>0.781322671</v>
      </c>
      <c r="I50" s="2">
        <v>23.0</v>
      </c>
      <c r="J50" s="4">
        <f t="shared" si="1"/>
        <v>2.3</v>
      </c>
      <c r="K50" s="4">
        <f t="shared" si="2"/>
        <v>0.254</v>
      </c>
      <c r="L50" s="4">
        <f>151</f>
        <v>151</v>
      </c>
      <c r="M50" s="4">
        <f>153+1/16</f>
        <v>153.0625</v>
      </c>
      <c r="N50" s="4">
        <f t="shared" si="3"/>
        <v>2.0625</v>
      </c>
      <c r="O50" s="13">
        <f t="shared" si="4"/>
        <v>0.628656966</v>
      </c>
      <c r="Q50" s="2">
        <v>23.0</v>
      </c>
      <c r="R50" s="4">
        <f t="shared" si="15"/>
        <v>2.3</v>
      </c>
      <c r="S50" s="4">
        <f t="shared" si="16"/>
        <v>-1.1684</v>
      </c>
      <c r="V50" s="4">
        <f t="shared" si="17"/>
        <v>0</v>
      </c>
      <c r="W50" s="13">
        <f t="shared" si="18"/>
        <v>0</v>
      </c>
      <c r="Y50" s="2">
        <v>23.0</v>
      </c>
      <c r="Z50" s="4">
        <f t="shared" si="19"/>
        <v>2.3</v>
      </c>
      <c r="AA50" s="4">
        <f t="shared" si="20"/>
        <v>-1.1684</v>
      </c>
      <c r="AD50" s="4">
        <f t="shared" si="21"/>
        <v>0</v>
      </c>
      <c r="AE50" s="13">
        <f t="shared" si="22"/>
        <v>0</v>
      </c>
    </row>
    <row r="51">
      <c r="A51" s="2">
        <v>24.0</v>
      </c>
      <c r="B51" s="4">
        <f t="shared" si="7"/>
        <v>2.4</v>
      </c>
      <c r="C51" s="4">
        <f t="shared" si="8"/>
        <v>0.1524</v>
      </c>
      <c r="D51" s="4">
        <f>150+3/8+1/32</f>
        <v>150.40625</v>
      </c>
      <c r="E51" s="4">
        <f t="shared" ref="E51:E52" si="31">153+5/8</f>
        <v>153.625</v>
      </c>
      <c r="F51" s="4">
        <f t="shared" si="11"/>
        <v>3.21875</v>
      </c>
      <c r="G51" s="13">
        <f t="shared" si="12"/>
        <v>0.7738457271</v>
      </c>
      <c r="I51" s="2">
        <v>24.0</v>
      </c>
      <c r="J51" s="4">
        <f t="shared" si="1"/>
        <v>2.4</v>
      </c>
      <c r="K51" s="4">
        <f t="shared" si="2"/>
        <v>0.2032</v>
      </c>
      <c r="L51" s="4">
        <f t="shared" ref="L51:L53" si="32">151+1/32</f>
        <v>151.03125</v>
      </c>
      <c r="M51" s="4">
        <f>153+1/32</f>
        <v>153.03125</v>
      </c>
      <c r="N51" s="4">
        <f t="shared" si="3"/>
        <v>2</v>
      </c>
      <c r="O51" s="13">
        <f t="shared" si="4"/>
        <v>0.619058586</v>
      </c>
      <c r="Q51" s="2">
        <v>24.0</v>
      </c>
      <c r="R51" s="4">
        <f t="shared" si="15"/>
        <v>2.4</v>
      </c>
      <c r="S51" s="4">
        <f t="shared" si="16"/>
        <v>-1.2192</v>
      </c>
      <c r="V51" s="4">
        <f t="shared" si="17"/>
        <v>0</v>
      </c>
      <c r="W51" s="13">
        <f t="shared" si="18"/>
        <v>0</v>
      </c>
      <c r="Y51" s="2">
        <v>24.0</v>
      </c>
      <c r="Z51" s="4">
        <f t="shared" si="19"/>
        <v>2.4</v>
      </c>
      <c r="AA51" s="4">
        <f t="shared" si="20"/>
        <v>-1.2192</v>
      </c>
      <c r="AD51" s="4">
        <f t="shared" si="21"/>
        <v>0</v>
      </c>
      <c r="AE51" s="13">
        <f t="shared" si="22"/>
        <v>0</v>
      </c>
    </row>
    <row r="52">
      <c r="A52" s="2">
        <v>25.0</v>
      </c>
      <c r="B52" s="4">
        <f t="shared" si="7"/>
        <v>2.5</v>
      </c>
      <c r="C52" s="4">
        <f t="shared" si="8"/>
        <v>0.1016</v>
      </c>
      <c r="D52" s="4">
        <f t="shared" ref="D52:D54" si="33">150+7/16</f>
        <v>150.4375</v>
      </c>
      <c r="E52" s="4">
        <f t="shared" si="31"/>
        <v>153.625</v>
      </c>
      <c r="F52" s="4">
        <f t="shared" si="11"/>
        <v>3.1875</v>
      </c>
      <c r="G52" s="13">
        <f t="shared" si="12"/>
        <v>0.7700800321</v>
      </c>
      <c r="I52" s="2">
        <v>25.0</v>
      </c>
      <c r="J52" s="4">
        <f t="shared" si="1"/>
        <v>2.5</v>
      </c>
      <c r="K52" s="4">
        <f t="shared" si="2"/>
        <v>0.1524</v>
      </c>
      <c r="L52" s="4">
        <f t="shared" si="32"/>
        <v>151.03125</v>
      </c>
      <c r="M52" s="4">
        <f>153</f>
        <v>153</v>
      </c>
      <c r="N52" s="4">
        <f t="shared" si="3"/>
        <v>1.96875</v>
      </c>
      <c r="O52" s="13">
        <f t="shared" si="4"/>
        <v>0.6142031496</v>
      </c>
      <c r="Q52" s="2">
        <v>25.0</v>
      </c>
      <c r="R52" s="4">
        <f t="shared" si="15"/>
        <v>2.5</v>
      </c>
      <c r="S52" s="4">
        <f t="shared" si="16"/>
        <v>-1.27</v>
      </c>
      <c r="V52" s="4">
        <f t="shared" si="17"/>
        <v>0</v>
      </c>
      <c r="W52" s="13">
        <f t="shared" si="18"/>
        <v>0</v>
      </c>
      <c r="Y52" s="2">
        <v>25.0</v>
      </c>
      <c r="Z52" s="4">
        <f t="shared" si="19"/>
        <v>2.5</v>
      </c>
      <c r="AA52" s="4">
        <f t="shared" si="20"/>
        <v>-1.27</v>
      </c>
      <c r="AD52" s="4">
        <f t="shared" si="21"/>
        <v>0</v>
      </c>
      <c r="AE52" s="13">
        <f t="shared" si="22"/>
        <v>0</v>
      </c>
    </row>
    <row r="53">
      <c r="A53" s="2">
        <v>26.0</v>
      </c>
      <c r="B53" s="4">
        <f t="shared" si="7"/>
        <v>2.6</v>
      </c>
      <c r="C53" s="4">
        <f t="shared" si="8"/>
        <v>0.0508</v>
      </c>
      <c r="D53" s="4">
        <f t="shared" si="33"/>
        <v>150.4375</v>
      </c>
      <c r="E53" s="4">
        <f>153+5/8-1/32</f>
        <v>153.59375</v>
      </c>
      <c r="F53" s="4">
        <f t="shared" si="11"/>
        <v>3.15625</v>
      </c>
      <c r="G53" s="13">
        <f t="shared" si="12"/>
        <v>0.7662958321</v>
      </c>
      <c r="I53" s="2">
        <v>26.0</v>
      </c>
      <c r="J53" s="4">
        <f t="shared" si="1"/>
        <v>2.6</v>
      </c>
      <c r="K53" s="4">
        <f t="shared" si="2"/>
        <v>0.1016</v>
      </c>
      <c r="L53" s="4">
        <f t="shared" si="32"/>
        <v>151.03125</v>
      </c>
      <c r="M53" s="4">
        <f>153-1/32</f>
        <v>152.96875</v>
      </c>
      <c r="N53" s="4">
        <f t="shared" si="3"/>
        <v>1.9375</v>
      </c>
      <c r="O53" s="13">
        <f t="shared" si="4"/>
        <v>0.6093090226</v>
      </c>
      <c r="Q53" s="2">
        <v>26.0</v>
      </c>
      <c r="R53" s="4">
        <f t="shared" si="15"/>
        <v>2.6</v>
      </c>
      <c r="S53" s="4">
        <f t="shared" si="16"/>
        <v>-1.3208</v>
      </c>
      <c r="V53" s="4">
        <f t="shared" si="17"/>
        <v>0</v>
      </c>
      <c r="W53" s="13">
        <f t="shared" si="18"/>
        <v>0</v>
      </c>
      <c r="Y53" s="2">
        <v>26.0</v>
      </c>
      <c r="Z53" s="4">
        <f t="shared" si="19"/>
        <v>2.6</v>
      </c>
      <c r="AA53" s="4">
        <f t="shared" si="20"/>
        <v>-1.3208</v>
      </c>
      <c r="AD53" s="4">
        <f t="shared" si="21"/>
        <v>0</v>
      </c>
      <c r="AE53" s="13">
        <f t="shared" si="22"/>
        <v>0</v>
      </c>
    </row>
    <row r="54">
      <c r="A54" s="2">
        <v>27.0</v>
      </c>
      <c r="B54" s="4">
        <f t="shared" si="7"/>
        <v>2.7</v>
      </c>
      <c r="C54" s="4">
        <f t="shared" si="8"/>
        <v>0</v>
      </c>
      <c r="D54" s="4">
        <f t="shared" si="33"/>
        <v>150.4375</v>
      </c>
      <c r="E54" s="4">
        <f>153+9/16</f>
        <v>153.5625</v>
      </c>
      <c r="F54" s="4">
        <f t="shared" si="11"/>
        <v>3.125</v>
      </c>
      <c r="G54" s="13">
        <f t="shared" si="12"/>
        <v>0.7624928517</v>
      </c>
      <c r="I54" s="2">
        <v>27.0</v>
      </c>
      <c r="J54" s="4">
        <f t="shared" si="1"/>
        <v>2.7</v>
      </c>
      <c r="K54" s="4">
        <f t="shared" si="2"/>
        <v>0.0508</v>
      </c>
      <c r="L54" s="4">
        <f t="shared" ref="L54:L62" si="34">151+1/8</f>
        <v>151.125</v>
      </c>
      <c r="M54" s="4">
        <f t="shared" ref="M54:M55" si="35">153-1/16</f>
        <v>152.9375</v>
      </c>
      <c r="N54" s="4">
        <f t="shared" si="3"/>
        <v>1.8125</v>
      </c>
      <c r="O54" s="13">
        <f t="shared" si="4"/>
        <v>0.5893262163</v>
      </c>
      <c r="Q54" s="2">
        <v>27.0</v>
      </c>
      <c r="R54" s="4">
        <f t="shared" si="15"/>
        <v>2.7</v>
      </c>
      <c r="S54" s="4">
        <f t="shared" si="16"/>
        <v>-1.3716</v>
      </c>
      <c r="V54" s="4">
        <f t="shared" si="17"/>
        <v>0</v>
      </c>
      <c r="W54" s="13">
        <f t="shared" si="18"/>
        <v>0</v>
      </c>
      <c r="Y54" s="2">
        <v>27.0</v>
      </c>
      <c r="Z54" s="4">
        <f t="shared" si="19"/>
        <v>2.7</v>
      </c>
      <c r="AA54" s="4">
        <f t="shared" si="20"/>
        <v>-1.3716</v>
      </c>
      <c r="AD54" s="4">
        <f t="shared" si="21"/>
        <v>0</v>
      </c>
      <c r="AE54" s="13">
        <f t="shared" si="22"/>
        <v>0</v>
      </c>
    </row>
    <row r="55">
      <c r="A55" s="2">
        <v>28.0</v>
      </c>
      <c r="B55" s="4">
        <f t="shared" si="7"/>
        <v>2.8</v>
      </c>
      <c r="C55" s="4">
        <f t="shared" si="8"/>
        <v>-0.0508</v>
      </c>
      <c r="D55" s="4">
        <f t="shared" ref="D55:D58" si="36">150+1/2-1/32</f>
        <v>150.46875</v>
      </c>
      <c r="E55" s="4">
        <f>153+5/8-1/32</f>
        <v>153.59375</v>
      </c>
      <c r="F55" s="4">
        <f t="shared" si="11"/>
        <v>3.125</v>
      </c>
      <c r="G55" s="13">
        <f t="shared" si="12"/>
        <v>0.7624928517</v>
      </c>
      <c r="I55" s="2">
        <v>28.0</v>
      </c>
      <c r="J55" s="4">
        <f t="shared" si="1"/>
        <v>2.8</v>
      </c>
      <c r="K55" s="4">
        <f t="shared" si="2"/>
        <v>0</v>
      </c>
      <c r="L55" s="4">
        <f t="shared" si="34"/>
        <v>151.125</v>
      </c>
      <c r="M55" s="4">
        <f t="shared" si="35"/>
        <v>152.9375</v>
      </c>
      <c r="N55" s="4">
        <f t="shared" si="3"/>
        <v>1.8125</v>
      </c>
      <c r="O55" s="13">
        <f t="shared" si="4"/>
        <v>0.5893262163</v>
      </c>
      <c r="Q55" s="2">
        <v>28.0</v>
      </c>
      <c r="R55" s="4">
        <f t="shared" si="15"/>
        <v>2.8</v>
      </c>
      <c r="S55" s="4">
        <f t="shared" si="16"/>
        <v>-1.4224</v>
      </c>
      <c r="V55" s="4">
        <f t="shared" si="17"/>
        <v>0</v>
      </c>
      <c r="W55" s="13">
        <f t="shared" si="18"/>
        <v>0</v>
      </c>
      <c r="Y55" s="2">
        <v>28.0</v>
      </c>
      <c r="Z55" s="4">
        <f t="shared" si="19"/>
        <v>2.8</v>
      </c>
      <c r="AA55" s="4">
        <f t="shared" si="20"/>
        <v>-1.4224</v>
      </c>
      <c r="AD55" s="4">
        <f t="shared" si="21"/>
        <v>0</v>
      </c>
      <c r="AE55" s="13">
        <f t="shared" si="22"/>
        <v>0</v>
      </c>
    </row>
    <row r="56">
      <c r="A56" s="2">
        <v>29.0</v>
      </c>
      <c r="B56" s="4">
        <f t="shared" si="7"/>
        <v>2.9</v>
      </c>
      <c r="C56" s="4">
        <f t="shared" si="8"/>
        <v>-0.1016</v>
      </c>
      <c r="D56" s="4">
        <f t="shared" si="36"/>
        <v>150.46875</v>
      </c>
      <c r="E56" s="4">
        <f t="shared" ref="E56:E59" si="37">153+9/16</f>
        <v>153.5625</v>
      </c>
      <c r="F56" s="4">
        <f t="shared" si="11"/>
        <v>3.09375</v>
      </c>
      <c r="G56" s="13">
        <f t="shared" si="12"/>
        <v>0.7586708083</v>
      </c>
      <c r="I56" s="2">
        <v>29.0</v>
      </c>
      <c r="J56" s="4">
        <f t="shared" si="1"/>
        <v>2.9</v>
      </c>
      <c r="K56" s="4">
        <f t="shared" si="2"/>
        <v>-0.0508</v>
      </c>
      <c r="L56" s="4">
        <f t="shared" si="34"/>
        <v>151.125</v>
      </c>
      <c r="M56" s="4">
        <f t="shared" ref="M56:M59" si="38">152+7/8+1/32</f>
        <v>152.90625</v>
      </c>
      <c r="N56" s="4">
        <f t="shared" si="3"/>
        <v>1.78125</v>
      </c>
      <c r="O56" s="13">
        <f t="shared" si="4"/>
        <v>0.5842237288</v>
      </c>
      <c r="Q56" s="2">
        <v>29.0</v>
      </c>
      <c r="R56" s="4">
        <f t="shared" si="15"/>
        <v>2.9</v>
      </c>
      <c r="S56" s="4">
        <f t="shared" si="16"/>
        <v>-1.4732</v>
      </c>
      <c r="V56" s="4">
        <f t="shared" si="17"/>
        <v>0</v>
      </c>
      <c r="W56" s="13">
        <f t="shared" si="18"/>
        <v>0</v>
      </c>
      <c r="Y56" s="2">
        <v>29.0</v>
      </c>
      <c r="Z56" s="4">
        <f t="shared" si="19"/>
        <v>2.9</v>
      </c>
      <c r="AA56" s="4">
        <f t="shared" si="20"/>
        <v>-1.4732</v>
      </c>
      <c r="AD56" s="4">
        <f t="shared" si="21"/>
        <v>0</v>
      </c>
      <c r="AE56" s="13">
        <f t="shared" si="22"/>
        <v>0</v>
      </c>
    </row>
    <row r="57">
      <c r="A57" s="2">
        <v>30.0</v>
      </c>
      <c r="B57" s="4">
        <f t="shared" si="7"/>
        <v>3</v>
      </c>
      <c r="C57" s="4">
        <f t="shared" si="8"/>
        <v>-0.1524</v>
      </c>
      <c r="D57" s="4">
        <f t="shared" si="36"/>
        <v>150.46875</v>
      </c>
      <c r="E57" s="4">
        <f t="shared" si="37"/>
        <v>153.5625</v>
      </c>
      <c r="F57" s="4">
        <f t="shared" si="11"/>
        <v>3.09375</v>
      </c>
      <c r="G57" s="13">
        <f t="shared" si="12"/>
        <v>0.7586708083</v>
      </c>
      <c r="I57" s="2">
        <v>30.0</v>
      </c>
      <c r="J57" s="4">
        <f t="shared" si="1"/>
        <v>3</v>
      </c>
      <c r="K57" s="4">
        <f t="shared" si="2"/>
        <v>-0.1016</v>
      </c>
      <c r="L57" s="4">
        <f t="shared" si="34"/>
        <v>151.125</v>
      </c>
      <c r="M57" s="4">
        <f t="shared" si="38"/>
        <v>152.90625</v>
      </c>
      <c r="N57" s="4">
        <f t="shared" si="3"/>
        <v>1.78125</v>
      </c>
      <c r="O57" s="13">
        <f t="shared" si="4"/>
        <v>0.5842237288</v>
      </c>
      <c r="Q57" s="2">
        <v>30.0</v>
      </c>
      <c r="R57" s="4">
        <f t="shared" si="15"/>
        <v>3</v>
      </c>
      <c r="S57" s="4">
        <f t="shared" si="16"/>
        <v>-1.524</v>
      </c>
      <c r="V57" s="4">
        <f t="shared" si="17"/>
        <v>0</v>
      </c>
      <c r="W57" s="13">
        <f t="shared" si="18"/>
        <v>0</v>
      </c>
      <c r="Y57" s="2">
        <v>30.0</v>
      </c>
      <c r="Z57" s="4">
        <f t="shared" si="19"/>
        <v>3</v>
      </c>
      <c r="AA57" s="4">
        <f t="shared" si="20"/>
        <v>-1.524</v>
      </c>
      <c r="AD57" s="4">
        <f t="shared" si="21"/>
        <v>0</v>
      </c>
      <c r="AE57" s="13">
        <f t="shared" si="22"/>
        <v>0</v>
      </c>
    </row>
    <row r="58">
      <c r="A58" s="2">
        <v>31.0</v>
      </c>
      <c r="B58" s="4">
        <f t="shared" si="7"/>
        <v>3.1</v>
      </c>
      <c r="C58" s="4">
        <f t="shared" si="8"/>
        <v>-0.2032</v>
      </c>
      <c r="D58" s="4">
        <f t="shared" si="36"/>
        <v>150.46875</v>
      </c>
      <c r="E58" s="4">
        <f t="shared" si="37"/>
        <v>153.5625</v>
      </c>
      <c r="F58" s="4">
        <f t="shared" si="11"/>
        <v>3.09375</v>
      </c>
      <c r="G58" s="13">
        <f t="shared" si="12"/>
        <v>0.7586708083</v>
      </c>
      <c r="I58" s="2">
        <v>31.0</v>
      </c>
      <c r="J58" s="4">
        <f t="shared" si="1"/>
        <v>3.1</v>
      </c>
      <c r="K58" s="4">
        <f t="shared" si="2"/>
        <v>-0.1524</v>
      </c>
      <c r="L58" s="4">
        <f t="shared" si="34"/>
        <v>151.125</v>
      </c>
      <c r="M58" s="4">
        <f t="shared" si="38"/>
        <v>152.90625</v>
      </c>
      <c r="N58" s="4">
        <f t="shared" si="3"/>
        <v>1.78125</v>
      </c>
      <c r="O58" s="13">
        <f t="shared" si="4"/>
        <v>0.5842237288</v>
      </c>
      <c r="Q58" s="2">
        <v>31.0</v>
      </c>
      <c r="R58" s="4">
        <f t="shared" si="15"/>
        <v>3.1</v>
      </c>
      <c r="S58" s="4">
        <f t="shared" si="16"/>
        <v>-1.5748</v>
      </c>
      <c r="V58" s="4">
        <f t="shared" si="17"/>
        <v>0</v>
      </c>
      <c r="W58" s="13">
        <f t="shared" si="18"/>
        <v>0</v>
      </c>
      <c r="Y58" s="2">
        <v>31.0</v>
      </c>
      <c r="Z58" s="4">
        <f t="shared" si="19"/>
        <v>3.1</v>
      </c>
      <c r="AA58" s="4">
        <f t="shared" si="20"/>
        <v>-1.5748</v>
      </c>
      <c r="AD58" s="4">
        <f t="shared" si="21"/>
        <v>0</v>
      </c>
      <c r="AE58" s="13">
        <f t="shared" si="22"/>
        <v>0</v>
      </c>
    </row>
    <row r="59">
      <c r="A59" s="2">
        <v>32.0</v>
      </c>
      <c r="B59" s="4">
        <f t="shared" si="7"/>
        <v>3.2</v>
      </c>
      <c r="C59" s="4">
        <f t="shared" si="8"/>
        <v>-0.254</v>
      </c>
      <c r="D59" s="4">
        <f t="shared" ref="D59:D61" si="39">150+1/2</f>
        <v>150.5</v>
      </c>
      <c r="E59" s="4">
        <f t="shared" si="37"/>
        <v>153.5625</v>
      </c>
      <c r="F59" s="4">
        <f t="shared" si="11"/>
        <v>3.0625</v>
      </c>
      <c r="G59" s="13">
        <f t="shared" si="12"/>
        <v>0.7548294124</v>
      </c>
      <c r="I59" s="2">
        <v>32.0</v>
      </c>
      <c r="J59" s="4">
        <f t="shared" si="1"/>
        <v>3.2</v>
      </c>
      <c r="K59" s="4">
        <f t="shared" si="2"/>
        <v>-0.2032</v>
      </c>
      <c r="L59" s="4">
        <f t="shared" si="34"/>
        <v>151.125</v>
      </c>
      <c r="M59" s="4">
        <f t="shared" si="38"/>
        <v>152.90625</v>
      </c>
      <c r="N59" s="4">
        <f t="shared" si="3"/>
        <v>1.78125</v>
      </c>
      <c r="O59" s="13">
        <f t="shared" si="4"/>
        <v>0.5842237288</v>
      </c>
      <c r="Q59" s="2">
        <v>32.0</v>
      </c>
      <c r="R59" s="4">
        <f t="shared" si="15"/>
        <v>3.2</v>
      </c>
      <c r="S59" s="4">
        <f t="shared" si="16"/>
        <v>-1.6256</v>
      </c>
      <c r="V59" s="4">
        <f t="shared" si="17"/>
        <v>0</v>
      </c>
      <c r="W59" s="13">
        <f t="shared" si="18"/>
        <v>0</v>
      </c>
      <c r="Y59" s="2">
        <v>32.0</v>
      </c>
      <c r="Z59" s="4">
        <f t="shared" si="19"/>
        <v>3.2</v>
      </c>
      <c r="AA59" s="4">
        <f t="shared" si="20"/>
        <v>-1.6256</v>
      </c>
      <c r="AD59" s="4">
        <f t="shared" si="21"/>
        <v>0</v>
      </c>
      <c r="AE59" s="13">
        <f t="shared" si="22"/>
        <v>0</v>
      </c>
    </row>
    <row r="60">
      <c r="A60" s="2">
        <v>33.0</v>
      </c>
      <c r="B60" s="4">
        <f t="shared" si="7"/>
        <v>3.3</v>
      </c>
      <c r="C60" s="4">
        <f t="shared" si="8"/>
        <v>-0.3048</v>
      </c>
      <c r="D60" s="4">
        <f t="shared" si="39"/>
        <v>150.5</v>
      </c>
      <c r="E60" s="4">
        <f t="shared" ref="E60:E61" si="40">153+1/2+1/32</f>
        <v>153.53125</v>
      </c>
      <c r="F60" s="4">
        <f t="shared" si="11"/>
        <v>3.03125</v>
      </c>
      <c r="G60" s="13">
        <f t="shared" si="12"/>
        <v>0.7509683671</v>
      </c>
      <c r="I60" s="2">
        <v>33.0</v>
      </c>
      <c r="J60" s="4">
        <f t="shared" si="1"/>
        <v>3.3</v>
      </c>
      <c r="K60" s="4">
        <f t="shared" si="2"/>
        <v>-0.254</v>
      </c>
      <c r="L60" s="4">
        <f t="shared" si="34"/>
        <v>151.125</v>
      </c>
      <c r="M60" s="4">
        <f t="shared" ref="M60:M67" si="41">152+15/16</f>
        <v>152.9375</v>
      </c>
      <c r="N60" s="4">
        <f t="shared" si="3"/>
        <v>1.8125</v>
      </c>
      <c r="O60" s="13">
        <f t="shared" si="4"/>
        <v>0.5893262163</v>
      </c>
      <c r="Q60" s="2">
        <v>33.0</v>
      </c>
      <c r="R60" s="4">
        <f t="shared" si="15"/>
        <v>3.3</v>
      </c>
      <c r="S60" s="4">
        <f t="shared" si="16"/>
        <v>-1.6764</v>
      </c>
      <c r="V60" s="4">
        <f t="shared" si="17"/>
        <v>0</v>
      </c>
      <c r="W60" s="13">
        <f t="shared" si="18"/>
        <v>0</v>
      </c>
      <c r="Y60" s="2">
        <v>33.0</v>
      </c>
      <c r="Z60" s="4">
        <f t="shared" si="19"/>
        <v>3.3</v>
      </c>
      <c r="AA60" s="4">
        <f t="shared" si="20"/>
        <v>-1.6764</v>
      </c>
      <c r="AD60" s="4">
        <f t="shared" si="21"/>
        <v>0</v>
      </c>
      <c r="AE60" s="13">
        <f t="shared" si="22"/>
        <v>0</v>
      </c>
    </row>
    <row r="61">
      <c r="A61" s="2">
        <v>34.0</v>
      </c>
      <c r="B61" s="4">
        <f t="shared" si="7"/>
        <v>3.4</v>
      </c>
      <c r="C61" s="4">
        <f t="shared" si="8"/>
        <v>-0.3556</v>
      </c>
      <c r="D61" s="4">
        <f t="shared" si="39"/>
        <v>150.5</v>
      </c>
      <c r="E61" s="4">
        <f t="shared" si="40"/>
        <v>153.53125</v>
      </c>
      <c r="F61" s="4">
        <f t="shared" si="11"/>
        <v>3.03125</v>
      </c>
      <c r="G61" s="13">
        <f t="shared" si="12"/>
        <v>0.7509683671</v>
      </c>
      <c r="I61" s="2">
        <v>34.0</v>
      </c>
      <c r="J61" s="4">
        <f t="shared" si="1"/>
        <v>3.4</v>
      </c>
      <c r="K61" s="4">
        <f t="shared" si="2"/>
        <v>-0.3048</v>
      </c>
      <c r="L61" s="4">
        <f t="shared" si="34"/>
        <v>151.125</v>
      </c>
      <c r="M61" s="4">
        <f t="shared" si="41"/>
        <v>152.9375</v>
      </c>
      <c r="N61" s="4">
        <f t="shared" si="3"/>
        <v>1.8125</v>
      </c>
      <c r="O61" s="13">
        <f t="shared" si="4"/>
        <v>0.5893262163</v>
      </c>
      <c r="Q61" s="2">
        <v>34.0</v>
      </c>
      <c r="R61" s="4">
        <f t="shared" si="15"/>
        <v>3.4</v>
      </c>
      <c r="S61" s="4">
        <f t="shared" si="16"/>
        <v>-1.7272</v>
      </c>
      <c r="V61" s="4">
        <f t="shared" si="17"/>
        <v>0</v>
      </c>
      <c r="W61" s="13">
        <f t="shared" si="18"/>
        <v>0</v>
      </c>
      <c r="Y61" s="2">
        <v>34.0</v>
      </c>
      <c r="Z61" s="4">
        <f t="shared" si="19"/>
        <v>3.4</v>
      </c>
      <c r="AA61" s="4">
        <f t="shared" si="20"/>
        <v>-1.7272</v>
      </c>
      <c r="AD61" s="4">
        <f t="shared" si="21"/>
        <v>0</v>
      </c>
      <c r="AE61" s="13">
        <f t="shared" si="22"/>
        <v>0</v>
      </c>
    </row>
    <row r="62">
      <c r="A62" s="2">
        <v>35.0</v>
      </c>
      <c r="B62" s="4">
        <f t="shared" si="7"/>
        <v>3.5</v>
      </c>
      <c r="C62" s="4">
        <f t="shared" si="8"/>
        <v>-0.4064</v>
      </c>
      <c r="D62" s="4">
        <f>150+1/2+1/32</f>
        <v>150.53125</v>
      </c>
      <c r="E62" s="4">
        <f t="shared" ref="E62:E63" si="42">153+1/2</f>
        <v>153.5</v>
      </c>
      <c r="F62" s="4">
        <f t="shared" si="11"/>
        <v>2.96875</v>
      </c>
      <c r="G62" s="13">
        <f t="shared" si="12"/>
        <v>0.7431861015</v>
      </c>
      <c r="I62" s="2">
        <v>35.0</v>
      </c>
      <c r="J62" s="4">
        <f t="shared" si="1"/>
        <v>3.5</v>
      </c>
      <c r="K62" s="4">
        <f t="shared" si="2"/>
        <v>-0.3556</v>
      </c>
      <c r="L62" s="4">
        <f t="shared" si="34"/>
        <v>151.125</v>
      </c>
      <c r="M62" s="4">
        <f t="shared" si="41"/>
        <v>152.9375</v>
      </c>
      <c r="N62" s="4">
        <f t="shared" si="3"/>
        <v>1.8125</v>
      </c>
      <c r="O62" s="13">
        <f t="shared" si="4"/>
        <v>0.5893262163</v>
      </c>
      <c r="Q62" s="2">
        <v>35.0</v>
      </c>
      <c r="R62" s="4">
        <f t="shared" si="15"/>
        <v>3.5</v>
      </c>
      <c r="S62" s="4">
        <f t="shared" si="16"/>
        <v>-1.778</v>
      </c>
      <c r="V62" s="4">
        <f t="shared" si="17"/>
        <v>0</v>
      </c>
      <c r="W62" s="13">
        <f t="shared" si="18"/>
        <v>0</v>
      </c>
      <c r="Y62" s="2">
        <v>35.0</v>
      </c>
      <c r="Z62" s="4">
        <f t="shared" si="19"/>
        <v>3.5</v>
      </c>
      <c r="AA62" s="4">
        <f t="shared" si="20"/>
        <v>-1.778</v>
      </c>
      <c r="AD62" s="4">
        <f t="shared" si="21"/>
        <v>0</v>
      </c>
      <c r="AE62" s="13">
        <f t="shared" si="22"/>
        <v>0</v>
      </c>
    </row>
    <row r="63">
      <c r="A63" s="2">
        <v>36.0</v>
      </c>
      <c r="B63" s="4">
        <f t="shared" si="7"/>
        <v>3.6</v>
      </c>
      <c r="C63" s="4">
        <f t="shared" si="8"/>
        <v>-0.4572</v>
      </c>
      <c r="D63" s="4">
        <f t="shared" ref="D63:D65" si="43">150+9/16</f>
        <v>150.5625</v>
      </c>
      <c r="E63" s="4">
        <f t="shared" si="42"/>
        <v>153.5</v>
      </c>
      <c r="F63" s="4">
        <f t="shared" si="11"/>
        <v>2.9375</v>
      </c>
      <c r="G63" s="13">
        <f t="shared" si="12"/>
        <v>0.7392642477</v>
      </c>
      <c r="I63" s="2">
        <v>36.0</v>
      </c>
      <c r="J63" s="4">
        <f t="shared" si="1"/>
        <v>3.6</v>
      </c>
      <c r="K63" s="4">
        <f t="shared" si="2"/>
        <v>-0.4064</v>
      </c>
      <c r="L63" s="4">
        <f t="shared" ref="L63:L67" si="44">151+1/8+1/32</f>
        <v>151.15625</v>
      </c>
      <c r="M63" s="4">
        <f t="shared" si="41"/>
        <v>152.9375</v>
      </c>
      <c r="N63" s="4">
        <f t="shared" si="3"/>
        <v>1.78125</v>
      </c>
      <c r="O63" s="13">
        <f t="shared" si="4"/>
        <v>0.5842237288</v>
      </c>
      <c r="Q63" s="2">
        <v>36.0</v>
      </c>
      <c r="R63" s="4">
        <f t="shared" si="15"/>
        <v>3.6</v>
      </c>
      <c r="S63" s="4">
        <f t="shared" si="16"/>
        <v>-1.8288</v>
      </c>
      <c r="V63" s="4">
        <f t="shared" si="17"/>
        <v>0</v>
      </c>
      <c r="W63" s="13">
        <f t="shared" si="18"/>
        <v>0</v>
      </c>
      <c r="Y63" s="2">
        <v>36.0</v>
      </c>
      <c r="Z63" s="4">
        <f t="shared" si="19"/>
        <v>3.6</v>
      </c>
      <c r="AA63" s="4">
        <f t="shared" si="20"/>
        <v>-1.8288</v>
      </c>
      <c r="AD63" s="4">
        <f t="shared" si="21"/>
        <v>0</v>
      </c>
      <c r="AE63" s="13">
        <f t="shared" si="22"/>
        <v>0</v>
      </c>
    </row>
    <row r="64">
      <c r="A64" s="2">
        <v>37.0</v>
      </c>
      <c r="B64" s="4">
        <f t="shared" si="7"/>
        <v>3.7</v>
      </c>
      <c r="C64" s="4">
        <f t="shared" si="8"/>
        <v>-0.508</v>
      </c>
      <c r="D64" s="4">
        <f t="shared" si="43"/>
        <v>150.5625</v>
      </c>
      <c r="E64" s="4">
        <f>153+1/2-1/32</f>
        <v>153.46875</v>
      </c>
      <c r="F64" s="4">
        <f t="shared" si="11"/>
        <v>2.90625</v>
      </c>
      <c r="G64" s="13">
        <f t="shared" si="12"/>
        <v>0.7353214769</v>
      </c>
      <c r="I64" s="2">
        <v>37.0</v>
      </c>
      <c r="J64" s="4">
        <f t="shared" si="1"/>
        <v>3.7</v>
      </c>
      <c r="K64" s="4">
        <f t="shared" si="2"/>
        <v>-0.4572</v>
      </c>
      <c r="L64" s="4">
        <f t="shared" si="44"/>
        <v>151.15625</v>
      </c>
      <c r="M64" s="4">
        <f t="shared" si="41"/>
        <v>152.9375</v>
      </c>
      <c r="N64" s="4">
        <f t="shared" si="3"/>
        <v>1.78125</v>
      </c>
      <c r="O64" s="13">
        <f t="shared" si="4"/>
        <v>0.5842237288</v>
      </c>
      <c r="Q64" s="2">
        <v>37.0</v>
      </c>
      <c r="R64" s="4">
        <f t="shared" si="15"/>
        <v>3.7</v>
      </c>
      <c r="S64" s="4">
        <f t="shared" si="16"/>
        <v>-1.8796</v>
      </c>
      <c r="V64" s="4">
        <f t="shared" si="17"/>
        <v>0</v>
      </c>
      <c r="W64" s="13">
        <f t="shared" si="18"/>
        <v>0</v>
      </c>
      <c r="Y64" s="2">
        <v>37.0</v>
      </c>
      <c r="Z64" s="4">
        <f t="shared" si="19"/>
        <v>3.7</v>
      </c>
      <c r="AA64" s="4">
        <f t="shared" si="20"/>
        <v>-1.8796</v>
      </c>
      <c r="AD64" s="4">
        <f t="shared" si="21"/>
        <v>0</v>
      </c>
      <c r="AE64" s="13">
        <f t="shared" si="22"/>
        <v>0</v>
      </c>
    </row>
    <row r="65">
      <c r="A65" s="2">
        <v>38.0</v>
      </c>
      <c r="B65" s="4">
        <f t="shared" si="7"/>
        <v>3.8</v>
      </c>
      <c r="C65" s="4">
        <f t="shared" si="8"/>
        <v>-0.5588</v>
      </c>
      <c r="D65" s="4">
        <f t="shared" si="43"/>
        <v>150.5625</v>
      </c>
      <c r="E65" s="4">
        <f>153+1/2</f>
        <v>153.5</v>
      </c>
      <c r="F65" s="4">
        <f t="shared" si="11"/>
        <v>2.9375</v>
      </c>
      <c r="G65" s="13">
        <f t="shared" si="12"/>
        <v>0.7392642477</v>
      </c>
      <c r="I65" s="2">
        <v>38.0</v>
      </c>
      <c r="J65" s="4">
        <f t="shared" si="1"/>
        <v>3.8</v>
      </c>
      <c r="K65" s="4">
        <f t="shared" si="2"/>
        <v>-0.508</v>
      </c>
      <c r="L65" s="4">
        <f t="shared" si="44"/>
        <v>151.15625</v>
      </c>
      <c r="M65" s="4">
        <f t="shared" si="41"/>
        <v>152.9375</v>
      </c>
      <c r="N65" s="4">
        <f t="shared" si="3"/>
        <v>1.78125</v>
      </c>
      <c r="O65" s="13">
        <f t="shared" si="4"/>
        <v>0.5842237288</v>
      </c>
      <c r="Q65" s="2">
        <v>38.0</v>
      </c>
      <c r="R65" s="4">
        <f t="shared" si="15"/>
        <v>3.8</v>
      </c>
      <c r="S65" s="4">
        <f t="shared" si="16"/>
        <v>-1.9304</v>
      </c>
      <c r="V65" s="4">
        <f t="shared" si="17"/>
        <v>0</v>
      </c>
      <c r="W65" s="13">
        <f t="shared" si="18"/>
        <v>0</v>
      </c>
      <c r="Y65" s="2">
        <v>38.0</v>
      </c>
      <c r="Z65" s="4">
        <f t="shared" si="19"/>
        <v>3.8</v>
      </c>
      <c r="AA65" s="4">
        <f t="shared" si="20"/>
        <v>-1.9304</v>
      </c>
      <c r="AD65" s="4">
        <f t="shared" si="21"/>
        <v>0</v>
      </c>
      <c r="AE65" s="13">
        <f t="shared" si="22"/>
        <v>0</v>
      </c>
    </row>
    <row r="66">
      <c r="A66" s="2">
        <v>39.0</v>
      </c>
      <c r="B66" s="4">
        <f t="shared" si="7"/>
        <v>3.9</v>
      </c>
      <c r="C66" s="4">
        <f t="shared" si="8"/>
        <v>-0.6096</v>
      </c>
      <c r="D66" s="4">
        <f>150+7/16</f>
        <v>150.4375</v>
      </c>
      <c r="E66" s="4">
        <f>153+5/8-1/32</f>
        <v>153.59375</v>
      </c>
      <c r="F66" s="4">
        <f t="shared" si="11"/>
        <v>3.15625</v>
      </c>
      <c r="G66" s="13">
        <f t="shared" si="12"/>
        <v>0.7662958321</v>
      </c>
      <c r="I66" s="2">
        <v>39.0</v>
      </c>
      <c r="J66" s="4">
        <f t="shared" si="1"/>
        <v>3.9</v>
      </c>
      <c r="K66" s="4">
        <f t="shared" si="2"/>
        <v>-0.5588</v>
      </c>
      <c r="L66" s="4">
        <f t="shared" si="44"/>
        <v>151.15625</v>
      </c>
      <c r="M66" s="4">
        <f t="shared" si="41"/>
        <v>152.9375</v>
      </c>
      <c r="N66" s="4">
        <f t="shared" si="3"/>
        <v>1.78125</v>
      </c>
      <c r="O66" s="13">
        <f t="shared" si="4"/>
        <v>0.5842237288</v>
      </c>
      <c r="Q66" s="2">
        <v>39.0</v>
      </c>
      <c r="R66" s="4">
        <f t="shared" si="15"/>
        <v>3.9</v>
      </c>
      <c r="S66" s="4">
        <f t="shared" si="16"/>
        <v>-1.9812</v>
      </c>
      <c r="V66" s="4">
        <f t="shared" si="17"/>
        <v>0</v>
      </c>
      <c r="W66" s="13">
        <f t="shared" si="18"/>
        <v>0</v>
      </c>
      <c r="Y66" s="2">
        <v>39.0</v>
      </c>
      <c r="Z66" s="4">
        <f t="shared" si="19"/>
        <v>3.9</v>
      </c>
      <c r="AA66" s="4">
        <f t="shared" si="20"/>
        <v>-1.9812</v>
      </c>
      <c r="AD66" s="4">
        <f t="shared" si="21"/>
        <v>0</v>
      </c>
      <c r="AE66" s="13">
        <f t="shared" si="22"/>
        <v>0</v>
      </c>
    </row>
    <row r="67">
      <c r="A67" s="2">
        <v>40.0</v>
      </c>
      <c r="B67" s="4">
        <f t="shared" si="7"/>
        <v>4</v>
      </c>
      <c r="C67" s="4">
        <f t="shared" si="8"/>
        <v>-0.6604</v>
      </c>
      <c r="D67" s="4">
        <f>150+3/8</f>
        <v>150.375</v>
      </c>
      <c r="E67" s="4">
        <f>153+5/8+1/32</f>
        <v>153.65625</v>
      </c>
      <c r="F67" s="4">
        <f t="shared" si="11"/>
        <v>3.28125</v>
      </c>
      <c r="G67" s="13">
        <f t="shared" si="12"/>
        <v>0.781322671</v>
      </c>
      <c r="I67" s="2">
        <v>40.0</v>
      </c>
      <c r="J67" s="4">
        <f t="shared" si="1"/>
        <v>4</v>
      </c>
      <c r="K67" s="4">
        <f t="shared" si="2"/>
        <v>-0.6096</v>
      </c>
      <c r="L67" s="4">
        <f t="shared" si="44"/>
        <v>151.15625</v>
      </c>
      <c r="M67" s="4">
        <f t="shared" si="41"/>
        <v>152.9375</v>
      </c>
      <c r="N67" s="4">
        <f t="shared" si="3"/>
        <v>1.78125</v>
      </c>
      <c r="O67" s="13">
        <f t="shared" si="4"/>
        <v>0.5842237288</v>
      </c>
      <c r="Q67" s="2">
        <v>40.0</v>
      </c>
      <c r="R67" s="4">
        <f t="shared" si="15"/>
        <v>4</v>
      </c>
      <c r="S67" s="4">
        <f t="shared" si="16"/>
        <v>-2.032</v>
      </c>
      <c r="V67" s="4">
        <f t="shared" si="17"/>
        <v>0</v>
      </c>
      <c r="W67" s="13">
        <f t="shared" si="18"/>
        <v>0</v>
      </c>
      <c r="Y67" s="2">
        <v>40.0</v>
      </c>
      <c r="Z67" s="4">
        <f t="shared" si="19"/>
        <v>4</v>
      </c>
      <c r="AA67" s="4">
        <f t="shared" si="20"/>
        <v>-2.032</v>
      </c>
      <c r="AD67" s="4">
        <f t="shared" si="21"/>
        <v>0</v>
      </c>
      <c r="AE67" s="13">
        <f t="shared" si="22"/>
        <v>0</v>
      </c>
    </row>
    <row r="68">
      <c r="A68" s="2">
        <v>41.0</v>
      </c>
      <c r="B68" s="4">
        <f t="shared" si="7"/>
        <v>4.1</v>
      </c>
      <c r="C68" s="4">
        <f t="shared" si="8"/>
        <v>-0.7112</v>
      </c>
      <c r="D68" s="4">
        <f>150+1/16</f>
        <v>150.0625</v>
      </c>
      <c r="E68" s="4">
        <f>154</f>
        <v>154</v>
      </c>
      <c r="F68" s="4">
        <f t="shared" si="11"/>
        <v>3.9375</v>
      </c>
      <c r="G68" s="13">
        <f t="shared" si="12"/>
        <v>0.8558961032</v>
      </c>
      <c r="I68" s="2">
        <v>41.0</v>
      </c>
      <c r="J68" s="4">
        <f t="shared" si="1"/>
        <v>4.1</v>
      </c>
      <c r="K68" s="4">
        <f t="shared" si="2"/>
        <v>-0.6604</v>
      </c>
      <c r="L68" s="2">
        <v>151.0</v>
      </c>
      <c r="M68" s="4">
        <f>153+1/16</f>
        <v>153.0625</v>
      </c>
      <c r="N68" s="4">
        <f t="shared" si="3"/>
        <v>2.0625</v>
      </c>
      <c r="O68" s="13">
        <f t="shared" si="4"/>
        <v>0.628656966</v>
      </c>
      <c r="Q68" s="2">
        <v>41.0</v>
      </c>
      <c r="R68" s="4">
        <f t="shared" si="15"/>
        <v>4.1</v>
      </c>
      <c r="S68" s="4">
        <f t="shared" si="16"/>
        <v>-2.0828</v>
      </c>
      <c r="V68" s="4">
        <f t="shared" si="17"/>
        <v>0</v>
      </c>
      <c r="W68" s="13">
        <f t="shared" si="18"/>
        <v>0</v>
      </c>
      <c r="Y68" s="2">
        <v>41.0</v>
      </c>
      <c r="Z68" s="4">
        <f t="shared" si="19"/>
        <v>4.1</v>
      </c>
      <c r="AA68" s="4">
        <f t="shared" si="20"/>
        <v>-2.0828</v>
      </c>
      <c r="AD68" s="4">
        <f t="shared" si="21"/>
        <v>0</v>
      </c>
      <c r="AE68" s="13">
        <f t="shared" si="22"/>
        <v>0</v>
      </c>
    </row>
    <row r="69">
      <c r="A69" s="2">
        <v>42.0</v>
      </c>
      <c r="B69" s="4">
        <f t="shared" si="7"/>
        <v>4.2</v>
      </c>
      <c r="C69" s="4">
        <f t="shared" si="8"/>
        <v>-0.762</v>
      </c>
      <c r="D69" s="4">
        <f>149+3/4</f>
        <v>149.75</v>
      </c>
      <c r="E69" s="4">
        <f>154+3/8+1/32</f>
        <v>154.40625</v>
      </c>
      <c r="F69" s="4">
        <f t="shared" si="11"/>
        <v>4.65625</v>
      </c>
      <c r="G69" s="13">
        <f t="shared" si="12"/>
        <v>0.93074114</v>
      </c>
      <c r="I69" s="2">
        <v>42.0</v>
      </c>
      <c r="J69" s="4">
        <f t="shared" si="1"/>
        <v>4.2</v>
      </c>
      <c r="K69" s="4">
        <f t="shared" si="2"/>
        <v>-0.7112</v>
      </c>
      <c r="L69" s="4">
        <f>150+7/8+1/32</f>
        <v>150.90625</v>
      </c>
      <c r="M69" s="4">
        <f>153+1/8+1/16</f>
        <v>153.1875</v>
      </c>
      <c r="N69" s="4">
        <f t="shared" si="3"/>
        <v>2.28125</v>
      </c>
      <c r="O69" s="13">
        <f t="shared" si="4"/>
        <v>0.6611548597</v>
      </c>
      <c r="Q69" s="2">
        <v>42.0</v>
      </c>
      <c r="R69" s="4">
        <f t="shared" si="15"/>
        <v>4.2</v>
      </c>
      <c r="S69" s="4">
        <f t="shared" si="16"/>
        <v>-2.1336</v>
      </c>
      <c r="V69" s="4">
        <f t="shared" si="17"/>
        <v>0</v>
      </c>
      <c r="W69" s="13">
        <f t="shared" si="18"/>
        <v>0</v>
      </c>
      <c r="Y69" s="2">
        <v>42.0</v>
      </c>
      <c r="Z69" s="4">
        <f t="shared" si="19"/>
        <v>4.2</v>
      </c>
      <c r="AA69" s="4">
        <f t="shared" si="20"/>
        <v>-2.1336</v>
      </c>
      <c r="AD69" s="4">
        <f t="shared" si="21"/>
        <v>0</v>
      </c>
      <c r="AE69" s="13">
        <f t="shared" si="22"/>
        <v>0</v>
      </c>
    </row>
    <row r="70">
      <c r="A70" s="2">
        <v>43.0</v>
      </c>
      <c r="B70" s="4">
        <f t="shared" si="7"/>
        <v>4.3</v>
      </c>
      <c r="C70" s="4">
        <f t="shared" si="8"/>
        <v>-0.8128</v>
      </c>
      <c r="D70" s="4">
        <f t="shared" ref="D70:D75" si="45">149+1/2+1/32</f>
        <v>149.53125</v>
      </c>
      <c r="E70" s="4">
        <f t="shared" ref="E70:E72" si="46">154+1/2+1/32</f>
        <v>154.53125</v>
      </c>
      <c r="F70" s="4">
        <f t="shared" si="11"/>
        <v>5</v>
      </c>
      <c r="G70" s="13">
        <f t="shared" si="12"/>
        <v>0.9644856443</v>
      </c>
      <c r="I70" s="2">
        <v>43.0</v>
      </c>
      <c r="J70" s="4">
        <f t="shared" si="1"/>
        <v>4.3</v>
      </c>
      <c r="K70" s="4">
        <f t="shared" si="2"/>
        <v>-0.762</v>
      </c>
      <c r="L70" s="4">
        <f>150+3/8</f>
        <v>150.375</v>
      </c>
      <c r="M70" s="4">
        <f>153+3/4</f>
        <v>153.75</v>
      </c>
      <c r="N70" s="4">
        <f t="shared" si="3"/>
        <v>3.375</v>
      </c>
      <c r="O70" s="13">
        <f t="shared" si="4"/>
        <v>0.8041806929</v>
      </c>
      <c r="Q70" s="2">
        <v>43.0</v>
      </c>
      <c r="R70" s="4">
        <f t="shared" si="15"/>
        <v>4.3</v>
      </c>
      <c r="S70" s="4">
        <f t="shared" si="16"/>
        <v>-2.1844</v>
      </c>
      <c r="V70" s="4">
        <f t="shared" si="17"/>
        <v>0</v>
      </c>
      <c r="W70" s="13">
        <f t="shared" si="18"/>
        <v>0</v>
      </c>
      <c r="Y70" s="2">
        <v>43.0</v>
      </c>
      <c r="Z70" s="4">
        <f t="shared" si="19"/>
        <v>4.3</v>
      </c>
      <c r="AA70" s="4">
        <f t="shared" si="20"/>
        <v>-2.1844</v>
      </c>
      <c r="AD70" s="4">
        <f t="shared" si="21"/>
        <v>0</v>
      </c>
      <c r="AE70" s="13">
        <f t="shared" si="22"/>
        <v>0</v>
      </c>
    </row>
    <row r="71">
      <c r="A71" s="2">
        <v>44.0</v>
      </c>
      <c r="B71" s="4">
        <f t="shared" si="7"/>
        <v>4.4</v>
      </c>
      <c r="C71" s="4">
        <f t="shared" si="8"/>
        <v>-0.8636</v>
      </c>
      <c r="D71" s="4">
        <f t="shared" si="45"/>
        <v>149.53125</v>
      </c>
      <c r="E71" s="4">
        <f t="shared" si="46"/>
        <v>154.53125</v>
      </c>
      <c r="F71" s="4">
        <f t="shared" si="11"/>
        <v>5</v>
      </c>
      <c r="G71" s="13">
        <f t="shared" si="12"/>
        <v>0.9644856443</v>
      </c>
      <c r="I71" s="2">
        <v>44.0</v>
      </c>
      <c r="J71" s="4">
        <f t="shared" si="1"/>
        <v>4.4</v>
      </c>
      <c r="K71" s="4">
        <f t="shared" si="2"/>
        <v>-0.8128</v>
      </c>
      <c r="L71" s="4">
        <f>149+3/4+1/32</f>
        <v>149.78125</v>
      </c>
      <c r="M71" s="4">
        <f>154+5/16</f>
        <v>154.3125</v>
      </c>
      <c r="N71" s="4">
        <f t="shared" si="3"/>
        <v>4.53125</v>
      </c>
      <c r="O71" s="13">
        <f t="shared" si="4"/>
        <v>0.9318065642</v>
      </c>
      <c r="Q71" s="2">
        <v>44.0</v>
      </c>
      <c r="R71" s="4">
        <f t="shared" si="15"/>
        <v>4.4</v>
      </c>
      <c r="S71" s="4">
        <f t="shared" si="16"/>
        <v>-2.2352</v>
      </c>
      <c r="V71" s="4">
        <f t="shared" si="17"/>
        <v>0</v>
      </c>
      <c r="W71" s="13">
        <f t="shared" si="18"/>
        <v>0</v>
      </c>
      <c r="Y71" s="2">
        <v>44.0</v>
      </c>
      <c r="Z71" s="4">
        <f t="shared" si="19"/>
        <v>4.4</v>
      </c>
      <c r="AA71" s="4">
        <f t="shared" si="20"/>
        <v>-2.2352</v>
      </c>
      <c r="AD71" s="4">
        <f t="shared" si="21"/>
        <v>0</v>
      </c>
      <c r="AE71" s="13">
        <f t="shared" si="22"/>
        <v>0</v>
      </c>
    </row>
    <row r="72">
      <c r="A72" s="2">
        <v>45.0</v>
      </c>
      <c r="B72" s="4">
        <f t="shared" si="7"/>
        <v>4.5</v>
      </c>
      <c r="C72" s="4">
        <f t="shared" si="8"/>
        <v>-0.9144</v>
      </c>
      <c r="D72" s="4">
        <f t="shared" si="45"/>
        <v>149.53125</v>
      </c>
      <c r="E72" s="4">
        <f t="shared" si="46"/>
        <v>154.53125</v>
      </c>
      <c r="F72" s="4">
        <f t="shared" si="11"/>
        <v>5</v>
      </c>
      <c r="G72" s="13">
        <f t="shared" si="12"/>
        <v>0.9644856443</v>
      </c>
      <c r="I72" s="2">
        <v>45.0</v>
      </c>
      <c r="J72" s="4">
        <f t="shared" si="1"/>
        <v>4.5</v>
      </c>
      <c r="K72" s="4">
        <f t="shared" si="2"/>
        <v>-0.8636</v>
      </c>
      <c r="L72" s="4">
        <f>149+3/4-1/32</f>
        <v>149.71875</v>
      </c>
      <c r="M72" s="4">
        <f>154+3/8</f>
        <v>154.375</v>
      </c>
      <c r="N72" s="4">
        <f t="shared" si="3"/>
        <v>4.65625</v>
      </c>
      <c r="O72" s="13">
        <f t="shared" si="4"/>
        <v>0.9445716325</v>
      </c>
      <c r="Q72" s="2">
        <v>45.0</v>
      </c>
      <c r="R72" s="4">
        <f t="shared" si="15"/>
        <v>4.5</v>
      </c>
      <c r="S72" s="4">
        <f t="shared" si="16"/>
        <v>-2.286</v>
      </c>
      <c r="V72" s="4">
        <f t="shared" si="17"/>
        <v>0</v>
      </c>
      <c r="W72" s="13">
        <f t="shared" si="18"/>
        <v>0</v>
      </c>
      <c r="Y72" s="2">
        <v>45.0</v>
      </c>
      <c r="Z72" s="4">
        <f t="shared" si="19"/>
        <v>4.5</v>
      </c>
      <c r="AA72" s="4">
        <f t="shared" si="20"/>
        <v>-2.286</v>
      </c>
      <c r="AD72" s="4">
        <f t="shared" si="21"/>
        <v>0</v>
      </c>
      <c r="AE72" s="13">
        <f t="shared" si="22"/>
        <v>0</v>
      </c>
    </row>
    <row r="73">
      <c r="A73" s="2">
        <v>46.0</v>
      </c>
      <c r="B73" s="4">
        <f t="shared" si="7"/>
        <v>4.6</v>
      </c>
      <c r="C73" s="4">
        <f t="shared" si="8"/>
        <v>-0.9652</v>
      </c>
      <c r="D73" s="4">
        <f t="shared" si="45"/>
        <v>149.53125</v>
      </c>
      <c r="E73" s="4">
        <f t="shared" ref="E73:E75" si="47">154+9/16</f>
        <v>154.5625</v>
      </c>
      <c r="F73" s="4">
        <f t="shared" si="11"/>
        <v>5.03125</v>
      </c>
      <c r="G73" s="13">
        <f t="shared" si="12"/>
        <v>0.9674949672</v>
      </c>
      <c r="I73" s="2">
        <v>46.0</v>
      </c>
      <c r="J73" s="4">
        <f t="shared" si="1"/>
        <v>4.6</v>
      </c>
      <c r="K73" s="4">
        <f t="shared" si="2"/>
        <v>-0.9144</v>
      </c>
      <c r="L73" s="4">
        <f>149+11/16</f>
        <v>149.6875</v>
      </c>
      <c r="M73" s="4">
        <f>154+3/8+1/32</f>
        <v>154.40625</v>
      </c>
      <c r="N73" s="4">
        <f t="shared" si="3"/>
        <v>4.71875</v>
      </c>
      <c r="O73" s="13">
        <f t="shared" si="4"/>
        <v>0.9508899078</v>
      </c>
      <c r="Q73" s="2">
        <v>46.0</v>
      </c>
      <c r="R73" s="4">
        <f t="shared" si="15"/>
        <v>4.6</v>
      </c>
      <c r="S73" s="4">
        <f t="shared" si="16"/>
        <v>-2.3368</v>
      </c>
      <c r="V73" s="4">
        <f t="shared" si="17"/>
        <v>0</v>
      </c>
      <c r="W73" s="13">
        <f t="shared" si="18"/>
        <v>0</v>
      </c>
      <c r="Y73" s="2">
        <v>46.0</v>
      </c>
      <c r="Z73" s="4">
        <f t="shared" si="19"/>
        <v>4.6</v>
      </c>
      <c r="AA73" s="4">
        <f t="shared" si="20"/>
        <v>-2.3368</v>
      </c>
      <c r="AD73" s="4">
        <f t="shared" si="21"/>
        <v>0</v>
      </c>
      <c r="AE73" s="13">
        <f t="shared" si="22"/>
        <v>0</v>
      </c>
    </row>
    <row r="74">
      <c r="A74" s="2">
        <v>47.0</v>
      </c>
      <c r="B74" s="4">
        <f t="shared" si="7"/>
        <v>4.7</v>
      </c>
      <c r="C74" s="4">
        <f t="shared" si="8"/>
        <v>-1.016</v>
      </c>
      <c r="D74" s="4">
        <f t="shared" si="45"/>
        <v>149.53125</v>
      </c>
      <c r="E74" s="4">
        <f t="shared" si="47"/>
        <v>154.5625</v>
      </c>
      <c r="F74" s="4">
        <f t="shared" si="11"/>
        <v>5.03125</v>
      </c>
      <c r="G74" s="13">
        <f t="shared" si="12"/>
        <v>0.9674949672</v>
      </c>
      <c r="I74" s="2">
        <v>47.0</v>
      </c>
      <c r="J74" s="4">
        <f t="shared" si="1"/>
        <v>4.7</v>
      </c>
      <c r="K74" s="4">
        <f t="shared" si="2"/>
        <v>-0.9652</v>
      </c>
      <c r="L74" s="4">
        <f t="shared" ref="L74:L75" si="48">149+3/4-1/32</f>
        <v>149.71875</v>
      </c>
      <c r="M74" s="4">
        <f t="shared" ref="M74:M83" si="49">154+3/8</f>
        <v>154.375</v>
      </c>
      <c r="N74" s="4">
        <f t="shared" si="3"/>
        <v>4.65625</v>
      </c>
      <c r="O74" s="13">
        <f t="shared" si="4"/>
        <v>0.9445716325</v>
      </c>
      <c r="Q74" s="2">
        <v>47.0</v>
      </c>
      <c r="R74" s="4">
        <f t="shared" si="15"/>
        <v>4.7</v>
      </c>
      <c r="S74" s="4">
        <f t="shared" si="16"/>
        <v>-2.3876</v>
      </c>
      <c r="V74" s="4">
        <f t="shared" si="17"/>
        <v>0</v>
      </c>
      <c r="W74" s="13">
        <f t="shared" si="18"/>
        <v>0</v>
      </c>
      <c r="Y74" s="2">
        <v>47.0</v>
      </c>
      <c r="Z74" s="4">
        <f t="shared" si="19"/>
        <v>4.7</v>
      </c>
      <c r="AA74" s="4">
        <f t="shared" si="20"/>
        <v>-2.3876</v>
      </c>
      <c r="AD74" s="4">
        <f t="shared" si="21"/>
        <v>0</v>
      </c>
      <c r="AE74" s="13">
        <f t="shared" si="22"/>
        <v>0</v>
      </c>
    </row>
    <row r="75">
      <c r="A75" s="2">
        <v>48.0</v>
      </c>
      <c r="B75" s="4">
        <f t="shared" si="7"/>
        <v>4.8</v>
      </c>
      <c r="C75" s="4">
        <f t="shared" si="8"/>
        <v>-1.0668</v>
      </c>
      <c r="D75" s="4">
        <f t="shared" si="45"/>
        <v>149.53125</v>
      </c>
      <c r="E75" s="4">
        <f t="shared" si="47"/>
        <v>154.5625</v>
      </c>
      <c r="F75" s="4">
        <f t="shared" si="11"/>
        <v>5.03125</v>
      </c>
      <c r="G75" s="13">
        <f t="shared" si="12"/>
        <v>0.9674949672</v>
      </c>
      <c r="I75" s="2">
        <v>48.0</v>
      </c>
      <c r="J75" s="4">
        <f t="shared" si="1"/>
        <v>4.8</v>
      </c>
      <c r="K75" s="4">
        <f t="shared" si="2"/>
        <v>-1.016</v>
      </c>
      <c r="L75" s="4">
        <f t="shared" si="48"/>
        <v>149.71875</v>
      </c>
      <c r="M75" s="4">
        <f t="shared" si="49"/>
        <v>154.375</v>
      </c>
      <c r="N75" s="4">
        <f t="shared" si="3"/>
        <v>4.65625</v>
      </c>
      <c r="O75" s="13">
        <f t="shared" si="4"/>
        <v>0.9445716325</v>
      </c>
      <c r="Q75" s="2">
        <v>48.0</v>
      </c>
      <c r="R75" s="4">
        <f t="shared" si="15"/>
        <v>4.8</v>
      </c>
      <c r="S75" s="4">
        <f t="shared" si="16"/>
        <v>-2.4384</v>
      </c>
      <c r="V75" s="4">
        <f t="shared" si="17"/>
        <v>0</v>
      </c>
      <c r="W75" s="13">
        <f t="shared" si="18"/>
        <v>0</v>
      </c>
      <c r="Y75" s="2">
        <v>48.0</v>
      </c>
      <c r="Z75" s="4">
        <f t="shared" si="19"/>
        <v>4.8</v>
      </c>
      <c r="AA75" s="4">
        <f t="shared" si="20"/>
        <v>-2.4384</v>
      </c>
      <c r="AD75" s="4">
        <f t="shared" si="21"/>
        <v>0</v>
      </c>
      <c r="AE75" s="13">
        <f t="shared" si="22"/>
        <v>0</v>
      </c>
    </row>
    <row r="76">
      <c r="A76" s="2">
        <v>49.0</v>
      </c>
      <c r="B76" s="4">
        <f t="shared" si="7"/>
        <v>4.9</v>
      </c>
      <c r="C76" s="4">
        <f t="shared" si="8"/>
        <v>-1.1176</v>
      </c>
      <c r="D76" s="4">
        <f t="shared" ref="D76:D80" si="50">149+1/2</f>
        <v>149.5</v>
      </c>
      <c r="E76" s="4">
        <f t="shared" ref="E76:E80" si="51">154+1/2+1/32</f>
        <v>154.53125</v>
      </c>
      <c r="F76" s="4">
        <f t="shared" si="11"/>
        <v>5.03125</v>
      </c>
      <c r="G76" s="13">
        <f t="shared" si="12"/>
        <v>0.9674949672</v>
      </c>
      <c r="I76" s="2">
        <v>49.0</v>
      </c>
      <c r="J76" s="4">
        <f t="shared" si="1"/>
        <v>4.9</v>
      </c>
      <c r="K76" s="4">
        <f t="shared" si="2"/>
        <v>-1.0668</v>
      </c>
      <c r="L76" s="4">
        <f>149+11/16</f>
        <v>149.6875</v>
      </c>
      <c r="M76" s="4">
        <f t="shared" si="49"/>
        <v>154.375</v>
      </c>
      <c r="N76" s="4">
        <f t="shared" si="3"/>
        <v>4.6875</v>
      </c>
      <c r="O76" s="13">
        <f t="shared" si="4"/>
        <v>0.9477360354</v>
      </c>
      <c r="Q76" s="2">
        <v>49.0</v>
      </c>
      <c r="R76" s="4">
        <f t="shared" si="15"/>
        <v>4.9</v>
      </c>
      <c r="S76" s="4">
        <f t="shared" si="16"/>
        <v>-2.4892</v>
      </c>
      <c r="V76" s="4">
        <f t="shared" si="17"/>
        <v>0</v>
      </c>
      <c r="W76" s="13">
        <f t="shared" si="18"/>
        <v>0</v>
      </c>
      <c r="Y76" s="2">
        <v>49.0</v>
      </c>
      <c r="Z76" s="4">
        <f t="shared" si="19"/>
        <v>4.9</v>
      </c>
      <c r="AA76" s="4">
        <f t="shared" si="20"/>
        <v>-2.4892</v>
      </c>
      <c r="AD76" s="4">
        <f t="shared" si="21"/>
        <v>0</v>
      </c>
      <c r="AE76" s="13">
        <f t="shared" si="22"/>
        <v>0</v>
      </c>
    </row>
    <row r="77">
      <c r="A77" s="2">
        <v>50.0</v>
      </c>
      <c r="B77" s="4">
        <f t="shared" si="7"/>
        <v>5</v>
      </c>
      <c r="C77" s="4">
        <f t="shared" si="8"/>
        <v>-1.1684</v>
      </c>
      <c r="D77" s="4">
        <f t="shared" si="50"/>
        <v>149.5</v>
      </c>
      <c r="E77" s="4">
        <f t="shared" si="51"/>
        <v>154.53125</v>
      </c>
      <c r="F77" s="4">
        <f t="shared" si="11"/>
        <v>5.03125</v>
      </c>
      <c r="G77" s="13">
        <f t="shared" si="12"/>
        <v>0.9674949672</v>
      </c>
      <c r="I77" s="2">
        <v>50.0</v>
      </c>
      <c r="J77" s="4">
        <f t="shared" si="1"/>
        <v>5</v>
      </c>
      <c r="K77" s="4">
        <f t="shared" si="2"/>
        <v>-1.1176</v>
      </c>
      <c r="L77" s="4">
        <f t="shared" ref="L77:L83" si="52">149+3/4-1/32</f>
        <v>149.71875</v>
      </c>
      <c r="M77" s="4">
        <f t="shared" si="49"/>
        <v>154.375</v>
      </c>
      <c r="N77" s="4">
        <f t="shared" si="3"/>
        <v>4.65625</v>
      </c>
      <c r="O77" s="13">
        <f t="shared" si="4"/>
        <v>0.9445716325</v>
      </c>
      <c r="Q77" s="2">
        <v>50.0</v>
      </c>
      <c r="R77" s="4">
        <f t="shared" si="15"/>
        <v>5</v>
      </c>
      <c r="S77" s="4">
        <f t="shared" si="16"/>
        <v>-2.54</v>
      </c>
      <c r="V77" s="4">
        <f t="shared" si="17"/>
        <v>0</v>
      </c>
      <c r="W77" s="13">
        <f t="shared" si="18"/>
        <v>0</v>
      </c>
      <c r="Y77" s="2">
        <v>50.0</v>
      </c>
      <c r="Z77" s="4">
        <f t="shared" si="19"/>
        <v>5</v>
      </c>
      <c r="AA77" s="4">
        <f t="shared" si="20"/>
        <v>-2.54</v>
      </c>
      <c r="AD77" s="4">
        <f t="shared" si="21"/>
        <v>0</v>
      </c>
      <c r="AE77" s="13">
        <f t="shared" si="22"/>
        <v>0</v>
      </c>
    </row>
    <row r="78">
      <c r="A78" s="2">
        <v>51.0</v>
      </c>
      <c r="B78" s="4">
        <f t="shared" si="7"/>
        <v>5.1</v>
      </c>
      <c r="C78" s="4">
        <f t="shared" si="8"/>
        <v>-1.2192</v>
      </c>
      <c r="D78" s="4">
        <f t="shared" si="50"/>
        <v>149.5</v>
      </c>
      <c r="E78" s="4">
        <f t="shared" si="51"/>
        <v>154.53125</v>
      </c>
      <c r="F78" s="4">
        <f t="shared" si="11"/>
        <v>5.03125</v>
      </c>
      <c r="G78" s="13">
        <f t="shared" si="12"/>
        <v>0.9674949672</v>
      </c>
      <c r="I78" s="2">
        <v>51.0</v>
      </c>
      <c r="J78" s="4">
        <f t="shared" si="1"/>
        <v>5.1</v>
      </c>
      <c r="K78" s="4">
        <f t="shared" si="2"/>
        <v>-1.1684</v>
      </c>
      <c r="L78" s="4">
        <f t="shared" si="52"/>
        <v>149.71875</v>
      </c>
      <c r="M78" s="4">
        <f t="shared" si="49"/>
        <v>154.375</v>
      </c>
      <c r="N78" s="4">
        <f t="shared" si="3"/>
        <v>4.65625</v>
      </c>
      <c r="O78" s="13">
        <f t="shared" si="4"/>
        <v>0.9445716325</v>
      </c>
      <c r="Q78" s="2">
        <v>51.0</v>
      </c>
      <c r="R78" s="4">
        <f t="shared" si="15"/>
        <v>5.1</v>
      </c>
      <c r="S78" s="4">
        <f t="shared" si="16"/>
        <v>-2.5908</v>
      </c>
      <c r="V78" s="4">
        <f t="shared" si="17"/>
        <v>0</v>
      </c>
      <c r="W78" s="13">
        <f t="shared" si="18"/>
        <v>0</v>
      </c>
      <c r="Y78" s="2">
        <v>51.0</v>
      </c>
      <c r="Z78" s="4">
        <f t="shared" si="19"/>
        <v>5.1</v>
      </c>
      <c r="AA78" s="4">
        <f t="shared" si="20"/>
        <v>-2.5908</v>
      </c>
      <c r="AD78" s="4">
        <f t="shared" si="21"/>
        <v>0</v>
      </c>
      <c r="AE78" s="13">
        <f t="shared" si="22"/>
        <v>0</v>
      </c>
    </row>
    <row r="79">
      <c r="A79" s="2">
        <v>52.0</v>
      </c>
      <c r="B79" s="4">
        <f t="shared" si="7"/>
        <v>5.2</v>
      </c>
      <c r="C79" s="4">
        <f t="shared" si="8"/>
        <v>-1.27</v>
      </c>
      <c r="D79" s="4">
        <f t="shared" si="50"/>
        <v>149.5</v>
      </c>
      <c r="E79" s="4">
        <f t="shared" si="51"/>
        <v>154.53125</v>
      </c>
      <c r="F79" s="4">
        <f t="shared" si="11"/>
        <v>5.03125</v>
      </c>
      <c r="G79" s="13">
        <f t="shared" si="12"/>
        <v>0.9674949672</v>
      </c>
      <c r="I79" s="2">
        <v>52.0</v>
      </c>
      <c r="J79" s="4">
        <f t="shared" si="1"/>
        <v>5.2</v>
      </c>
      <c r="K79" s="4">
        <f t="shared" si="2"/>
        <v>-1.2192</v>
      </c>
      <c r="L79" s="4">
        <f t="shared" si="52"/>
        <v>149.71875</v>
      </c>
      <c r="M79" s="4">
        <f t="shared" si="49"/>
        <v>154.375</v>
      </c>
      <c r="N79" s="4">
        <f t="shared" si="3"/>
        <v>4.65625</v>
      </c>
      <c r="O79" s="13">
        <f t="shared" si="4"/>
        <v>0.9445716325</v>
      </c>
      <c r="Q79" s="2">
        <v>52.0</v>
      </c>
      <c r="R79" s="4">
        <f t="shared" si="15"/>
        <v>5.2</v>
      </c>
      <c r="S79" s="4">
        <f t="shared" si="16"/>
        <v>-2.6416</v>
      </c>
      <c r="V79" s="4">
        <f t="shared" si="17"/>
        <v>0</v>
      </c>
      <c r="W79" s="13">
        <f t="shared" si="18"/>
        <v>0</v>
      </c>
      <c r="Y79" s="2">
        <v>52.0</v>
      </c>
      <c r="Z79" s="4">
        <f t="shared" si="19"/>
        <v>5.2</v>
      </c>
      <c r="AA79" s="4">
        <f t="shared" si="20"/>
        <v>-2.6416</v>
      </c>
      <c r="AD79" s="4">
        <f t="shared" si="21"/>
        <v>0</v>
      </c>
      <c r="AE79" s="13">
        <f t="shared" si="22"/>
        <v>0</v>
      </c>
    </row>
    <row r="80">
      <c r="A80" s="2">
        <v>53.0</v>
      </c>
      <c r="B80" s="4">
        <f t="shared" si="7"/>
        <v>5.3</v>
      </c>
      <c r="C80" s="4">
        <f t="shared" si="8"/>
        <v>-1.3208</v>
      </c>
      <c r="D80" s="4">
        <f t="shared" si="50"/>
        <v>149.5</v>
      </c>
      <c r="E80" s="4">
        <f t="shared" si="51"/>
        <v>154.53125</v>
      </c>
      <c r="F80" s="4">
        <f t="shared" si="11"/>
        <v>5.03125</v>
      </c>
      <c r="G80" s="13">
        <f t="shared" si="12"/>
        <v>0.9674949672</v>
      </c>
      <c r="I80" s="2">
        <v>53.0</v>
      </c>
      <c r="J80" s="4">
        <f t="shared" si="1"/>
        <v>5.3</v>
      </c>
      <c r="K80" s="4">
        <f t="shared" si="2"/>
        <v>-1.27</v>
      </c>
      <c r="L80" s="4">
        <f t="shared" si="52"/>
        <v>149.71875</v>
      </c>
      <c r="M80" s="4">
        <f t="shared" si="49"/>
        <v>154.375</v>
      </c>
      <c r="N80" s="4">
        <f t="shared" si="3"/>
        <v>4.65625</v>
      </c>
      <c r="O80" s="13">
        <f t="shared" si="4"/>
        <v>0.9445716325</v>
      </c>
      <c r="Q80" s="2">
        <v>53.0</v>
      </c>
      <c r="R80" s="4">
        <f t="shared" si="15"/>
        <v>5.3</v>
      </c>
      <c r="S80" s="4">
        <f t="shared" si="16"/>
        <v>-2.6924</v>
      </c>
      <c r="V80" s="4">
        <f t="shared" si="17"/>
        <v>0</v>
      </c>
      <c r="W80" s="13">
        <f t="shared" si="18"/>
        <v>0</v>
      </c>
      <c r="Y80" s="2">
        <v>53.0</v>
      </c>
      <c r="Z80" s="4">
        <f t="shared" si="19"/>
        <v>5.3</v>
      </c>
      <c r="AA80" s="4">
        <f t="shared" si="20"/>
        <v>-2.6924</v>
      </c>
      <c r="AD80" s="4">
        <f t="shared" si="21"/>
        <v>0</v>
      </c>
      <c r="AE80" s="13">
        <f t="shared" si="22"/>
        <v>0</v>
      </c>
    </row>
    <row r="81">
      <c r="A81" s="2">
        <v>54.0</v>
      </c>
      <c r="B81" s="4">
        <f t="shared" si="7"/>
        <v>5.4</v>
      </c>
      <c r="C81" s="4">
        <f t="shared" si="8"/>
        <v>-1.3716</v>
      </c>
      <c r="D81" s="4">
        <f>149.5</f>
        <v>149.5</v>
      </c>
      <c r="E81" s="4">
        <f>154+9/16</f>
        <v>154.5625</v>
      </c>
      <c r="F81" s="4">
        <f t="shared" si="11"/>
        <v>5.0625</v>
      </c>
      <c r="G81" s="13">
        <f t="shared" si="12"/>
        <v>0.9704949588</v>
      </c>
      <c r="I81" s="2">
        <v>54.0</v>
      </c>
      <c r="J81" s="4">
        <f t="shared" si="1"/>
        <v>5.4</v>
      </c>
      <c r="K81" s="4">
        <f t="shared" si="2"/>
        <v>-1.3208</v>
      </c>
      <c r="L81" s="4">
        <f t="shared" si="52"/>
        <v>149.71875</v>
      </c>
      <c r="M81" s="4">
        <f t="shared" si="49"/>
        <v>154.375</v>
      </c>
      <c r="N81" s="4">
        <f t="shared" si="3"/>
        <v>4.65625</v>
      </c>
      <c r="O81" s="13">
        <f t="shared" si="4"/>
        <v>0.9445716325</v>
      </c>
      <c r="Q81" s="2">
        <v>54.0</v>
      </c>
      <c r="R81" s="4">
        <f t="shared" si="15"/>
        <v>5.4</v>
      </c>
      <c r="S81" s="4">
        <f t="shared" si="16"/>
        <v>-2.7432</v>
      </c>
      <c r="V81" s="4">
        <f t="shared" si="17"/>
        <v>0</v>
      </c>
      <c r="W81" s="13">
        <f t="shared" si="18"/>
        <v>0</v>
      </c>
      <c r="Y81" s="2">
        <v>54.0</v>
      </c>
      <c r="Z81" s="4">
        <f t="shared" si="19"/>
        <v>5.4</v>
      </c>
      <c r="AA81" s="4">
        <f t="shared" si="20"/>
        <v>-2.7432</v>
      </c>
      <c r="AD81" s="4">
        <f t="shared" si="21"/>
        <v>0</v>
      </c>
      <c r="AE81" s="13">
        <f t="shared" si="22"/>
        <v>0</v>
      </c>
    </row>
    <row r="82">
      <c r="A82" s="2">
        <v>55.0</v>
      </c>
      <c r="B82" s="4">
        <f t="shared" si="7"/>
        <v>5.5</v>
      </c>
      <c r="C82" s="4">
        <f t="shared" si="8"/>
        <v>-1.4224</v>
      </c>
      <c r="D82" s="4">
        <f t="shared" ref="D82:D83" si="53">149+1/2</f>
        <v>149.5</v>
      </c>
      <c r="E82" s="4">
        <f t="shared" ref="E82:E83" si="54">154+1/2+1/32</f>
        <v>154.53125</v>
      </c>
      <c r="F82" s="4">
        <f t="shared" si="11"/>
        <v>5.03125</v>
      </c>
      <c r="G82" s="13">
        <f t="shared" si="12"/>
        <v>0.9674949672</v>
      </c>
      <c r="I82" s="2">
        <v>55.0</v>
      </c>
      <c r="J82" s="4">
        <f t="shared" si="1"/>
        <v>5.5</v>
      </c>
      <c r="K82" s="4">
        <f t="shared" si="2"/>
        <v>-1.3716</v>
      </c>
      <c r="L82" s="4">
        <f t="shared" si="52"/>
        <v>149.71875</v>
      </c>
      <c r="M82" s="4">
        <f t="shared" si="49"/>
        <v>154.375</v>
      </c>
      <c r="N82" s="4">
        <f t="shared" si="3"/>
        <v>4.65625</v>
      </c>
      <c r="O82" s="13">
        <f t="shared" si="4"/>
        <v>0.9445716325</v>
      </c>
      <c r="Q82" s="2">
        <v>55.0</v>
      </c>
      <c r="R82" s="4">
        <f t="shared" si="15"/>
        <v>5.5</v>
      </c>
      <c r="S82" s="4">
        <f t="shared" si="16"/>
        <v>-2.794</v>
      </c>
      <c r="V82" s="4">
        <f t="shared" si="17"/>
        <v>0</v>
      </c>
      <c r="W82" s="13">
        <f t="shared" si="18"/>
        <v>0</v>
      </c>
      <c r="Y82" s="2">
        <v>55.0</v>
      </c>
      <c r="Z82" s="4">
        <f t="shared" si="19"/>
        <v>5.5</v>
      </c>
      <c r="AA82" s="4">
        <f t="shared" si="20"/>
        <v>-2.794</v>
      </c>
      <c r="AD82" s="4">
        <f t="shared" si="21"/>
        <v>0</v>
      </c>
      <c r="AE82" s="13">
        <f t="shared" si="22"/>
        <v>0</v>
      </c>
    </row>
    <row r="83">
      <c r="A83" s="2">
        <v>56.0</v>
      </c>
      <c r="B83" s="4">
        <f t="shared" si="7"/>
        <v>5.6</v>
      </c>
      <c r="C83" s="4">
        <f t="shared" si="8"/>
        <v>-1.4732</v>
      </c>
      <c r="D83" s="4">
        <f t="shared" si="53"/>
        <v>149.5</v>
      </c>
      <c r="E83" s="4">
        <f t="shared" si="54"/>
        <v>154.53125</v>
      </c>
      <c r="F83" s="4">
        <f t="shared" si="11"/>
        <v>5.03125</v>
      </c>
      <c r="G83" s="13">
        <f t="shared" si="12"/>
        <v>0.9674949672</v>
      </c>
      <c r="I83" s="2">
        <v>56.0</v>
      </c>
      <c r="J83" s="4">
        <f t="shared" si="1"/>
        <v>5.6</v>
      </c>
      <c r="K83" s="4">
        <f t="shared" si="2"/>
        <v>-1.4224</v>
      </c>
      <c r="L83" s="4">
        <f t="shared" si="52"/>
        <v>149.71875</v>
      </c>
      <c r="M83" s="4">
        <f t="shared" si="49"/>
        <v>154.375</v>
      </c>
      <c r="N83" s="4">
        <f t="shared" si="3"/>
        <v>4.65625</v>
      </c>
      <c r="O83" s="13">
        <f t="shared" si="4"/>
        <v>0.9445716325</v>
      </c>
      <c r="Q83" s="2">
        <v>56.0</v>
      </c>
      <c r="R83" s="4">
        <f t="shared" si="15"/>
        <v>5.6</v>
      </c>
      <c r="S83" s="4">
        <f t="shared" si="16"/>
        <v>-2.8448</v>
      </c>
      <c r="V83" s="4">
        <f t="shared" si="17"/>
        <v>0</v>
      </c>
      <c r="W83" s="13">
        <f t="shared" si="18"/>
        <v>0</v>
      </c>
      <c r="Y83" s="2">
        <v>56.0</v>
      </c>
      <c r="Z83" s="4">
        <f t="shared" si="19"/>
        <v>5.6</v>
      </c>
      <c r="AA83" s="4">
        <f t="shared" si="20"/>
        <v>-2.8448</v>
      </c>
      <c r="AD83" s="4">
        <f t="shared" si="21"/>
        <v>0</v>
      </c>
      <c r="AE83" s="13">
        <f t="shared" si="22"/>
        <v>0</v>
      </c>
    </row>
    <row r="84">
      <c r="A84" s="2">
        <v>57.0</v>
      </c>
      <c r="B84" s="4">
        <f t="shared" si="7"/>
        <v>5.7</v>
      </c>
      <c r="C84" s="4">
        <f t="shared" si="8"/>
        <v>-1.524</v>
      </c>
      <c r="F84" s="4">
        <f t="shared" si="11"/>
        <v>0</v>
      </c>
      <c r="G84" s="13">
        <f t="shared" si="12"/>
        <v>0</v>
      </c>
      <c r="I84" s="2">
        <v>57.0</v>
      </c>
      <c r="J84" s="4">
        <f t="shared" si="1"/>
        <v>5.7</v>
      </c>
      <c r="K84" s="4">
        <f t="shared" si="2"/>
        <v>-1.4732</v>
      </c>
      <c r="N84" s="4">
        <f t="shared" si="3"/>
        <v>0</v>
      </c>
      <c r="O84" s="13">
        <f t="shared" si="4"/>
        <v>0</v>
      </c>
      <c r="Q84" s="2">
        <v>57.0</v>
      </c>
      <c r="R84" s="4">
        <f t="shared" si="15"/>
        <v>5.7</v>
      </c>
      <c r="S84" s="4">
        <f t="shared" si="16"/>
        <v>-2.8956</v>
      </c>
      <c r="V84" s="4">
        <f t="shared" si="17"/>
        <v>0</v>
      </c>
      <c r="W84" s="13">
        <f t="shared" si="18"/>
        <v>0</v>
      </c>
      <c r="Y84" s="2">
        <v>57.0</v>
      </c>
      <c r="Z84" s="4">
        <f t="shared" si="19"/>
        <v>5.7</v>
      </c>
      <c r="AA84" s="4">
        <f t="shared" si="20"/>
        <v>-2.8956</v>
      </c>
      <c r="AD84" s="4">
        <f t="shared" si="21"/>
        <v>0</v>
      </c>
      <c r="AE84" s="13">
        <f t="shared" si="22"/>
        <v>0</v>
      </c>
    </row>
    <row r="85">
      <c r="A85" s="2">
        <v>58.0</v>
      </c>
      <c r="B85" s="4">
        <f t="shared" si="7"/>
        <v>5.8</v>
      </c>
      <c r="C85" s="4">
        <f t="shared" si="8"/>
        <v>-1.5748</v>
      </c>
      <c r="F85" s="4">
        <f t="shared" si="11"/>
        <v>0</v>
      </c>
      <c r="G85" s="13">
        <f t="shared" si="12"/>
        <v>0</v>
      </c>
      <c r="I85" s="2">
        <v>58.0</v>
      </c>
      <c r="J85" s="4">
        <f t="shared" si="1"/>
        <v>5.8</v>
      </c>
      <c r="K85" s="4">
        <f t="shared" si="2"/>
        <v>-1.524</v>
      </c>
      <c r="N85" s="4">
        <f t="shared" si="3"/>
        <v>0</v>
      </c>
      <c r="O85" s="13">
        <f t="shared" si="4"/>
        <v>0</v>
      </c>
      <c r="Q85" s="2">
        <v>58.0</v>
      </c>
      <c r="R85" s="4">
        <f t="shared" si="15"/>
        <v>5.8</v>
      </c>
      <c r="S85" s="4">
        <f t="shared" si="16"/>
        <v>-2.9464</v>
      </c>
      <c r="V85" s="4">
        <f t="shared" si="17"/>
        <v>0</v>
      </c>
      <c r="W85" s="13">
        <f t="shared" si="18"/>
        <v>0</v>
      </c>
      <c r="Y85" s="2">
        <v>58.0</v>
      </c>
      <c r="Z85" s="4">
        <f t="shared" si="19"/>
        <v>5.8</v>
      </c>
      <c r="AA85" s="4">
        <f t="shared" si="20"/>
        <v>-2.9464</v>
      </c>
      <c r="AD85" s="4">
        <f t="shared" si="21"/>
        <v>0</v>
      </c>
      <c r="AE85" s="13">
        <f t="shared" si="22"/>
        <v>0</v>
      </c>
    </row>
    <row r="86">
      <c r="A86" s="2">
        <v>59.0</v>
      </c>
      <c r="B86" s="4">
        <f t="shared" si="7"/>
        <v>5.9</v>
      </c>
      <c r="C86" s="4">
        <f t="shared" si="8"/>
        <v>-1.6256</v>
      </c>
      <c r="F86" s="4">
        <f t="shared" si="11"/>
        <v>0</v>
      </c>
      <c r="G86" s="13">
        <f t="shared" si="12"/>
        <v>0</v>
      </c>
      <c r="I86" s="2">
        <v>59.0</v>
      </c>
      <c r="J86" s="4">
        <f t="shared" si="1"/>
        <v>5.9</v>
      </c>
      <c r="K86" s="4">
        <f t="shared" si="2"/>
        <v>-1.5748</v>
      </c>
      <c r="N86" s="4">
        <f t="shared" si="3"/>
        <v>0</v>
      </c>
      <c r="O86" s="13">
        <f t="shared" si="4"/>
        <v>0</v>
      </c>
      <c r="Q86" s="2">
        <v>59.0</v>
      </c>
      <c r="R86" s="4">
        <f t="shared" si="15"/>
        <v>5.9</v>
      </c>
      <c r="S86" s="4">
        <f t="shared" si="16"/>
        <v>-2.9972</v>
      </c>
      <c r="V86" s="4">
        <f t="shared" si="17"/>
        <v>0</v>
      </c>
      <c r="W86" s="13">
        <f t="shared" si="18"/>
        <v>0</v>
      </c>
      <c r="Y86" s="2">
        <v>59.0</v>
      </c>
      <c r="Z86" s="4">
        <f t="shared" si="19"/>
        <v>5.9</v>
      </c>
      <c r="AA86" s="4">
        <f t="shared" si="20"/>
        <v>-2.9972</v>
      </c>
      <c r="AD86" s="4">
        <f t="shared" si="21"/>
        <v>0</v>
      </c>
      <c r="AE86" s="13">
        <f t="shared" si="22"/>
        <v>0</v>
      </c>
    </row>
    <row r="87">
      <c r="A87" s="2">
        <v>60.0</v>
      </c>
      <c r="B87" s="4">
        <f t="shared" si="7"/>
        <v>6</v>
      </c>
      <c r="C87" s="4">
        <f t="shared" si="8"/>
        <v>-1.6764</v>
      </c>
      <c r="F87" s="4">
        <f t="shared" si="11"/>
        <v>0</v>
      </c>
      <c r="G87" s="13">
        <f t="shared" si="12"/>
        <v>0</v>
      </c>
      <c r="I87" s="2">
        <v>60.0</v>
      </c>
      <c r="J87" s="4">
        <f t="shared" si="1"/>
        <v>6</v>
      </c>
      <c r="K87" s="4">
        <f t="shared" si="2"/>
        <v>-1.6256</v>
      </c>
      <c r="N87" s="4">
        <f t="shared" si="3"/>
        <v>0</v>
      </c>
      <c r="O87" s="13">
        <f t="shared" si="4"/>
        <v>0</v>
      </c>
      <c r="Q87" s="2">
        <v>60.0</v>
      </c>
      <c r="R87" s="4">
        <f t="shared" si="15"/>
        <v>6</v>
      </c>
      <c r="S87" s="4">
        <f t="shared" si="16"/>
        <v>-3.048</v>
      </c>
      <c r="V87" s="4">
        <f t="shared" si="17"/>
        <v>0</v>
      </c>
      <c r="W87" s="13">
        <f t="shared" si="18"/>
        <v>0</v>
      </c>
      <c r="Y87" s="2">
        <v>60.0</v>
      </c>
      <c r="Z87" s="4">
        <f t="shared" si="19"/>
        <v>6</v>
      </c>
      <c r="AA87" s="4">
        <f t="shared" si="20"/>
        <v>-3.048</v>
      </c>
      <c r="AD87" s="4">
        <f t="shared" si="21"/>
        <v>0</v>
      </c>
      <c r="AE87" s="13">
        <f t="shared" si="22"/>
        <v>0</v>
      </c>
    </row>
    <row r="88">
      <c r="G88" s="13"/>
      <c r="O88" s="13"/>
    </row>
    <row r="89">
      <c r="G89" s="13"/>
      <c r="O89" s="13"/>
    </row>
    <row r="90">
      <c r="G90" s="13"/>
      <c r="O90" s="13"/>
    </row>
    <row r="91">
      <c r="O91" s="13"/>
    </row>
    <row r="92">
      <c r="O92" s="13"/>
    </row>
  </sheetData>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s>
  <sheetData>
    <row r="1">
      <c r="A1" s="1" t="s">
        <v>0</v>
      </c>
      <c r="D1" s="2"/>
    </row>
    <row r="2">
      <c r="A2" s="2" t="s">
        <v>1</v>
      </c>
      <c r="D2" s="1" t="s">
        <v>3</v>
      </c>
    </row>
    <row r="3">
      <c r="A3" s="2" t="s">
        <v>4</v>
      </c>
      <c r="B3" s="3">
        <v>5.0</v>
      </c>
      <c r="D3" s="2" t="s">
        <v>5</v>
      </c>
    </row>
    <row r="4">
      <c r="A4" s="2" t="s">
        <v>6</v>
      </c>
      <c r="B4" s="2">
        <v>4.0</v>
      </c>
      <c r="D4" s="2" t="s">
        <v>7</v>
      </c>
    </row>
    <row r="5">
      <c r="A5" s="2" t="s">
        <v>8</v>
      </c>
      <c r="B5" s="4">
        <f>B4/2</f>
        <v>2</v>
      </c>
      <c r="D5" s="2" t="s">
        <v>167</v>
      </c>
    </row>
    <row r="6">
      <c r="A6" s="5" t="s">
        <v>10</v>
      </c>
      <c r="B6" s="6">
        <v>9.0</v>
      </c>
      <c r="D6" s="2" t="s">
        <v>11</v>
      </c>
    </row>
    <row r="7">
      <c r="A7" s="2" t="s">
        <v>12</v>
      </c>
      <c r="B7" s="2">
        <v>1.25</v>
      </c>
      <c r="D7" s="2" t="s">
        <v>13</v>
      </c>
    </row>
    <row r="8">
      <c r="A8" s="2" t="s">
        <v>14</v>
      </c>
      <c r="B8" s="2">
        <v>0.125</v>
      </c>
      <c r="D8" s="2" t="s">
        <v>15</v>
      </c>
    </row>
    <row r="9">
      <c r="A9" s="2" t="s">
        <v>18</v>
      </c>
      <c r="B9" s="2">
        <f>SQRT(2*(1000/1.2)*9.81*convert(B14,"in","m"))</f>
        <v>47.65623975</v>
      </c>
      <c r="G9" s="2" t="s">
        <v>152</v>
      </c>
    </row>
    <row r="10">
      <c r="A10" s="2" t="s">
        <v>19</v>
      </c>
      <c r="B10" s="7">
        <f>B9*(B3/100)/(0.000015)</f>
        <v>158854.1325</v>
      </c>
      <c r="G10" s="2" t="s">
        <v>153</v>
      </c>
    </row>
    <row r="11">
      <c r="A11" s="2" t="s">
        <v>20</v>
      </c>
      <c r="B11" s="2">
        <v>3.11</v>
      </c>
    </row>
    <row r="12">
      <c r="A12" s="1"/>
      <c r="B12" s="8"/>
      <c r="E12" s="2"/>
    </row>
    <row r="13">
      <c r="A13" s="1" t="s">
        <v>21</v>
      </c>
      <c r="B13" s="8"/>
      <c r="E13" s="2" t="s">
        <v>168</v>
      </c>
    </row>
    <row r="14">
      <c r="A14" s="9" t="s">
        <v>26</v>
      </c>
      <c r="B14" s="2">
        <v>5.46875</v>
      </c>
      <c r="C14" s="2">
        <v>5.40625</v>
      </c>
      <c r="D14" s="2">
        <v>5.34375</v>
      </c>
      <c r="E14" s="10"/>
    </row>
    <row r="15">
      <c r="A15" s="9" t="s">
        <v>27</v>
      </c>
      <c r="B15" s="2">
        <v>5.5</v>
      </c>
      <c r="C15" s="2">
        <v>27.0</v>
      </c>
      <c r="D15" s="2">
        <v>42.2</v>
      </c>
      <c r="E15" s="11">
        <v>45.56</v>
      </c>
    </row>
    <row r="16">
      <c r="A16" s="2" t="s">
        <v>28</v>
      </c>
      <c r="B16" s="12">
        <f t="shared" ref="B16:E16" si="1">convert($B5,"in","cm")+B15-$B6-convert($B8,"in","cm")</f>
        <v>1.2625</v>
      </c>
      <c r="C16" s="12">
        <f t="shared" si="1"/>
        <v>22.7625</v>
      </c>
      <c r="D16" s="12">
        <f t="shared" si="1"/>
        <v>37.9625</v>
      </c>
      <c r="E16" s="10">
        <f t="shared" si="1"/>
        <v>41.3225</v>
      </c>
    </row>
    <row r="17">
      <c r="A17" s="2" t="s">
        <v>29</v>
      </c>
      <c r="B17" s="4">
        <f t="shared" ref="B17:E17" si="2">B16/$B3</f>
        <v>0.2525</v>
      </c>
      <c r="C17" s="4">
        <f t="shared" si="2"/>
        <v>4.5525</v>
      </c>
      <c r="D17" s="4">
        <f t="shared" si="2"/>
        <v>7.5925</v>
      </c>
      <c r="E17" s="4">
        <f t="shared" si="2"/>
        <v>8.2645</v>
      </c>
    </row>
    <row r="18">
      <c r="A18" s="1" t="s">
        <v>31</v>
      </c>
      <c r="B18" s="1" t="s">
        <v>169</v>
      </c>
      <c r="C18" s="1" t="s">
        <v>169</v>
      </c>
      <c r="D18" s="1" t="s">
        <v>169</v>
      </c>
      <c r="E18" s="1" t="s">
        <v>169</v>
      </c>
    </row>
    <row r="19">
      <c r="A19" s="31" t="s">
        <v>170</v>
      </c>
      <c r="B19" s="2" t="s">
        <v>171</v>
      </c>
      <c r="C19" s="2" t="s">
        <v>171</v>
      </c>
      <c r="D19" s="2" t="s">
        <v>171</v>
      </c>
      <c r="E19" s="2" t="s">
        <v>171</v>
      </c>
    </row>
    <row r="20">
      <c r="A20" s="2">
        <v>0.0</v>
      </c>
      <c r="B20" s="4">
        <f t="shared" ref="B20:D20" si="3">sqrt(B23/B$14)</f>
        <v>1</v>
      </c>
      <c r="C20" s="4">
        <f t="shared" si="3"/>
        <v>1</v>
      </c>
      <c r="D20" s="4">
        <f t="shared" si="3"/>
        <v>1</v>
      </c>
    </row>
    <row r="21">
      <c r="A21" s="2" t="s">
        <v>172</v>
      </c>
      <c r="B21" s="4">
        <f>154+3/4</f>
        <v>154.75</v>
      </c>
      <c r="C21" s="4">
        <f>154+3/4-1/32</f>
        <v>154.71875</v>
      </c>
      <c r="D21" s="4">
        <f>154+11/16</f>
        <v>154.6875</v>
      </c>
    </row>
    <row r="22">
      <c r="A22" s="2" t="s">
        <v>32</v>
      </c>
      <c r="B22" s="4">
        <f>149+1/4+1/32</f>
        <v>149.28125</v>
      </c>
      <c r="C22" s="4">
        <f>149+5/16</f>
        <v>149.3125</v>
      </c>
      <c r="D22" s="4">
        <f>149+3/8-1/32</f>
        <v>149.34375</v>
      </c>
    </row>
    <row r="23">
      <c r="A23" s="2" t="s">
        <v>173</v>
      </c>
      <c r="B23" s="2">
        <f t="shared" ref="B23:D23" si="4">B21-B22</f>
        <v>5.46875</v>
      </c>
      <c r="C23" s="2">
        <f t="shared" si="4"/>
        <v>5.40625</v>
      </c>
      <c r="D23" s="2">
        <f t="shared" si="4"/>
        <v>5.34375</v>
      </c>
    </row>
    <row r="25">
      <c r="A25" s="2">
        <f>A20+1</f>
        <v>1</v>
      </c>
      <c r="B25" s="4">
        <f t="shared" ref="B25:D25" si="5">sqrt(B28/B$14)</f>
        <v>0</v>
      </c>
      <c r="C25" s="4">
        <f t="shared" si="5"/>
        <v>0</v>
      </c>
      <c r="D25" s="4">
        <f t="shared" si="5"/>
        <v>0</v>
      </c>
    </row>
    <row r="26">
      <c r="A26" s="2" t="s">
        <v>172</v>
      </c>
    </row>
    <row r="27">
      <c r="A27" s="2" t="s">
        <v>32</v>
      </c>
    </row>
    <row r="28">
      <c r="A28" s="2" t="s">
        <v>173</v>
      </c>
      <c r="B28" s="2">
        <f t="shared" ref="B28:D28" si="6">B26-B27</f>
        <v>0</v>
      </c>
      <c r="C28" s="2">
        <f t="shared" si="6"/>
        <v>0</v>
      </c>
      <c r="D28" s="2">
        <f t="shared" si="6"/>
        <v>0</v>
      </c>
    </row>
    <row r="30">
      <c r="A30" s="2">
        <f>A25+1</f>
        <v>2</v>
      </c>
      <c r="B30" s="4">
        <f t="shared" ref="B30:D30" si="7">sqrt(B33/B$14)</f>
        <v>0</v>
      </c>
      <c r="C30" s="4">
        <f t="shared" si="7"/>
        <v>0</v>
      </c>
      <c r="D30" s="4">
        <f t="shared" si="7"/>
        <v>0</v>
      </c>
    </row>
    <row r="31">
      <c r="A31" s="2" t="s">
        <v>172</v>
      </c>
    </row>
    <row r="32">
      <c r="A32" s="2" t="s">
        <v>32</v>
      </c>
    </row>
    <row r="33">
      <c r="A33" s="2" t="s">
        <v>173</v>
      </c>
      <c r="B33" s="2">
        <f t="shared" ref="B33:D33" si="8">B31-B32</f>
        <v>0</v>
      </c>
      <c r="C33" s="2">
        <f t="shared" si="8"/>
        <v>0</v>
      </c>
      <c r="D33" s="2">
        <f t="shared" si="8"/>
        <v>0</v>
      </c>
    </row>
    <row r="35">
      <c r="A35" s="2">
        <f>A30+1</f>
        <v>3</v>
      </c>
      <c r="B35" s="4">
        <f t="shared" ref="B35:D35" si="9">sqrt(B38/B$14)</f>
        <v>0</v>
      </c>
      <c r="C35" s="4">
        <f t="shared" si="9"/>
        <v>0</v>
      </c>
      <c r="D35" s="4">
        <f t="shared" si="9"/>
        <v>0</v>
      </c>
    </row>
    <row r="36">
      <c r="A36" s="2" t="s">
        <v>172</v>
      </c>
    </row>
    <row r="37">
      <c r="A37" s="2" t="s">
        <v>32</v>
      </c>
    </row>
    <row r="38">
      <c r="A38" s="2" t="s">
        <v>173</v>
      </c>
      <c r="B38" s="2">
        <f t="shared" ref="B38:D38" si="10">B36-B37</f>
        <v>0</v>
      </c>
      <c r="C38" s="2">
        <f t="shared" si="10"/>
        <v>0</v>
      </c>
      <c r="D38" s="2">
        <f t="shared" si="10"/>
        <v>0</v>
      </c>
    </row>
    <row r="40">
      <c r="A40" s="2">
        <f>A35+1</f>
        <v>4</v>
      </c>
      <c r="B40" s="4">
        <f t="shared" ref="B40:D40" si="11">sqrt(B43/B$14)</f>
        <v>0</v>
      </c>
      <c r="C40" s="4">
        <f t="shared" si="11"/>
        <v>0</v>
      </c>
      <c r="D40" s="4">
        <f t="shared" si="11"/>
        <v>0</v>
      </c>
    </row>
    <row r="41">
      <c r="A41" s="2" t="s">
        <v>172</v>
      </c>
    </row>
    <row r="42">
      <c r="A42" s="2" t="s">
        <v>32</v>
      </c>
    </row>
    <row r="43">
      <c r="A43" s="2" t="s">
        <v>173</v>
      </c>
      <c r="B43" s="2">
        <f t="shared" ref="B43:D43" si="12">B41-B42</f>
        <v>0</v>
      </c>
      <c r="C43" s="2">
        <f t="shared" si="12"/>
        <v>0</v>
      </c>
      <c r="D43" s="2">
        <f t="shared" si="12"/>
        <v>0</v>
      </c>
    </row>
    <row r="45">
      <c r="A45" s="2">
        <f>A40+1</f>
        <v>5</v>
      </c>
      <c r="B45" s="4">
        <f t="shared" ref="B45:D45" si="13">sqrt(B48/B$14)</f>
        <v>1</v>
      </c>
      <c r="C45" s="4">
        <f t="shared" si="13"/>
        <v>1</v>
      </c>
      <c r="D45" s="4">
        <f t="shared" si="13"/>
        <v>1</v>
      </c>
    </row>
    <row r="46">
      <c r="A46" s="2" t="s">
        <v>172</v>
      </c>
      <c r="B46" s="4">
        <f>154+3/4</f>
        <v>154.75</v>
      </c>
      <c r="C46" s="4">
        <f>154+3/4-1/32</f>
        <v>154.71875</v>
      </c>
      <c r="D46" s="4">
        <f>154+11/16</f>
        <v>154.6875</v>
      </c>
    </row>
    <row r="47">
      <c r="A47" s="2" t="s">
        <v>32</v>
      </c>
      <c r="B47" s="4">
        <f>149+1/4+1/32</f>
        <v>149.28125</v>
      </c>
      <c r="C47" s="4">
        <f>149+5/16</f>
        <v>149.3125</v>
      </c>
      <c r="D47" s="4">
        <f>149+3/8-1/32</f>
        <v>149.34375</v>
      </c>
    </row>
    <row r="48">
      <c r="A48" s="2" t="s">
        <v>173</v>
      </c>
      <c r="B48" s="2">
        <f t="shared" ref="B48:D48" si="14">B46-B47</f>
        <v>5.46875</v>
      </c>
      <c r="C48" s="2">
        <f t="shared" si="14"/>
        <v>5.40625</v>
      </c>
      <c r="D48" s="2">
        <f t="shared" si="14"/>
        <v>5.34375</v>
      </c>
    </row>
    <row r="50">
      <c r="A50" s="2">
        <f>A45+1</f>
        <v>6</v>
      </c>
      <c r="B50" s="4">
        <f t="shared" ref="B50:D50" si="15">sqrt(B53/B$14)</f>
        <v>0</v>
      </c>
      <c r="C50" s="4">
        <f t="shared" si="15"/>
        <v>0</v>
      </c>
      <c r="D50" s="4">
        <f t="shared" si="15"/>
        <v>0</v>
      </c>
    </row>
    <row r="51">
      <c r="A51" s="2" t="s">
        <v>172</v>
      </c>
    </row>
    <row r="52">
      <c r="A52" s="2" t="s">
        <v>32</v>
      </c>
    </row>
    <row r="53">
      <c r="A53" s="2" t="s">
        <v>173</v>
      </c>
      <c r="B53" s="2">
        <f t="shared" ref="B53:D53" si="16">B51-B52</f>
        <v>0</v>
      </c>
      <c r="C53" s="2">
        <f t="shared" si="16"/>
        <v>0</v>
      </c>
      <c r="D53" s="2">
        <f t="shared" si="16"/>
        <v>0</v>
      </c>
    </row>
    <row r="55">
      <c r="A55" s="2">
        <f>A50+1</f>
        <v>7</v>
      </c>
      <c r="B55" s="4">
        <f t="shared" ref="B55:D55" si="17">sqrt(B58/B$14)</f>
        <v>0</v>
      </c>
      <c r="C55" s="4">
        <f t="shared" si="17"/>
        <v>0</v>
      </c>
      <c r="D55" s="4">
        <f t="shared" si="17"/>
        <v>0</v>
      </c>
    </row>
    <row r="56">
      <c r="A56" s="2" t="s">
        <v>172</v>
      </c>
    </row>
    <row r="57">
      <c r="A57" s="2" t="s">
        <v>32</v>
      </c>
    </row>
    <row r="58">
      <c r="A58" s="2" t="s">
        <v>173</v>
      </c>
      <c r="B58" s="2">
        <f t="shared" ref="B58:D58" si="18">B56-B57</f>
        <v>0</v>
      </c>
      <c r="C58" s="2">
        <f t="shared" si="18"/>
        <v>0</v>
      </c>
      <c r="D58" s="2">
        <f t="shared" si="18"/>
        <v>0</v>
      </c>
    </row>
    <row r="60">
      <c r="A60" s="2">
        <f>A55+1</f>
        <v>8</v>
      </c>
      <c r="B60" s="4">
        <f t="shared" ref="B60:D60" si="19">sqrt(B63/B$14)</f>
        <v>0</v>
      </c>
      <c r="C60" s="4">
        <f t="shared" si="19"/>
        <v>0</v>
      </c>
      <c r="D60" s="4">
        <f t="shared" si="19"/>
        <v>0</v>
      </c>
    </row>
    <row r="61">
      <c r="A61" s="2" t="s">
        <v>172</v>
      </c>
    </row>
    <row r="62">
      <c r="A62" s="2" t="s">
        <v>32</v>
      </c>
    </row>
    <row r="63">
      <c r="A63" s="2" t="s">
        <v>173</v>
      </c>
      <c r="B63" s="2">
        <f t="shared" ref="B63:D63" si="20">B61-B62</f>
        <v>0</v>
      </c>
      <c r="C63" s="2">
        <f t="shared" si="20"/>
        <v>0</v>
      </c>
      <c r="D63" s="2">
        <f t="shared" si="20"/>
        <v>0</v>
      </c>
    </row>
    <row r="65">
      <c r="A65" s="2">
        <f>A60+1</f>
        <v>9</v>
      </c>
      <c r="B65" s="4">
        <f t="shared" ref="B65:D65" si="21">sqrt(B68/B$14)</f>
        <v>0</v>
      </c>
      <c r="C65" s="4">
        <f t="shared" si="21"/>
        <v>0</v>
      </c>
      <c r="D65" s="4">
        <f t="shared" si="21"/>
        <v>0</v>
      </c>
    </row>
    <row r="66">
      <c r="A66" s="2" t="s">
        <v>172</v>
      </c>
    </row>
    <row r="67">
      <c r="A67" s="2" t="s">
        <v>32</v>
      </c>
    </row>
    <row r="68">
      <c r="A68" s="2" t="s">
        <v>173</v>
      </c>
      <c r="B68" s="2">
        <f t="shared" ref="B68:D68" si="22">B66-B67</f>
        <v>0</v>
      </c>
      <c r="C68" s="2">
        <f t="shared" si="22"/>
        <v>0</v>
      </c>
      <c r="D68" s="2">
        <f t="shared" si="22"/>
        <v>0</v>
      </c>
    </row>
    <row r="70">
      <c r="A70" s="2">
        <f>A65+1</f>
        <v>10</v>
      </c>
      <c r="B70" s="4">
        <f t="shared" ref="B70:D70" si="23">sqrt(B73/B$14)</f>
        <v>1</v>
      </c>
      <c r="C70" s="4">
        <f t="shared" si="23"/>
        <v>1</v>
      </c>
      <c r="D70" s="4">
        <f t="shared" si="23"/>
        <v>1</v>
      </c>
    </row>
    <row r="71">
      <c r="A71" s="2" t="s">
        <v>172</v>
      </c>
      <c r="B71" s="4">
        <f>154+3/4</f>
        <v>154.75</v>
      </c>
      <c r="C71" s="4">
        <f>154+3/4-1/32</f>
        <v>154.71875</v>
      </c>
      <c r="D71" s="4">
        <f>154+11/16</f>
        <v>154.6875</v>
      </c>
    </row>
    <row r="72">
      <c r="A72" s="2" t="s">
        <v>32</v>
      </c>
      <c r="B72" s="4">
        <f>149+1/4+1/32</f>
        <v>149.28125</v>
      </c>
      <c r="C72" s="4">
        <f>149+5/16</f>
        <v>149.3125</v>
      </c>
      <c r="D72" s="4">
        <f>149+3/8-1/32</f>
        <v>149.34375</v>
      </c>
    </row>
    <row r="73">
      <c r="A73" s="2" t="s">
        <v>173</v>
      </c>
      <c r="B73" s="2">
        <f t="shared" ref="B73:D73" si="24">B71-B72</f>
        <v>5.46875</v>
      </c>
      <c r="C73" s="2">
        <f t="shared" si="24"/>
        <v>5.40625</v>
      </c>
      <c r="D73" s="2">
        <f t="shared" si="24"/>
        <v>5.34375</v>
      </c>
    </row>
    <row r="75">
      <c r="A75" s="2">
        <f>A70+1</f>
        <v>11</v>
      </c>
      <c r="B75" s="4">
        <f t="shared" ref="B75:D75" si="25">sqrt(B78/B$14)</f>
        <v>0</v>
      </c>
      <c r="C75" s="4">
        <f t="shared" si="25"/>
        <v>0</v>
      </c>
      <c r="D75" s="4">
        <f t="shared" si="25"/>
        <v>0</v>
      </c>
    </row>
    <row r="76">
      <c r="A76" s="2" t="s">
        <v>172</v>
      </c>
    </row>
    <row r="77">
      <c r="A77" s="2" t="s">
        <v>32</v>
      </c>
    </row>
    <row r="78">
      <c r="A78" s="2" t="s">
        <v>173</v>
      </c>
      <c r="B78" s="2">
        <f t="shared" ref="B78:D78" si="26">B76-B77</f>
        <v>0</v>
      </c>
      <c r="C78" s="2">
        <f t="shared" si="26"/>
        <v>0</v>
      </c>
      <c r="D78" s="2">
        <f t="shared" si="26"/>
        <v>0</v>
      </c>
    </row>
    <row r="80">
      <c r="A80" s="2">
        <f>A75+1</f>
        <v>12</v>
      </c>
      <c r="B80" s="4">
        <f t="shared" ref="B80:D80" si="27">sqrt(B83/B$14)</f>
        <v>0</v>
      </c>
      <c r="C80" s="4">
        <f t="shared" si="27"/>
        <v>0</v>
      </c>
      <c r="D80" s="4">
        <f t="shared" si="27"/>
        <v>0</v>
      </c>
    </row>
    <row r="81">
      <c r="A81" s="2" t="s">
        <v>172</v>
      </c>
    </row>
    <row r="82">
      <c r="A82" s="2" t="s">
        <v>32</v>
      </c>
    </row>
    <row r="83">
      <c r="A83" s="2" t="s">
        <v>173</v>
      </c>
      <c r="B83" s="2">
        <f t="shared" ref="B83:D83" si="28">B81-B82</f>
        <v>0</v>
      </c>
      <c r="C83" s="2">
        <f t="shared" si="28"/>
        <v>0</v>
      </c>
      <c r="D83" s="2">
        <f t="shared" si="28"/>
        <v>0</v>
      </c>
    </row>
    <row r="85">
      <c r="A85" s="2">
        <f>A80+1</f>
        <v>13</v>
      </c>
      <c r="B85" s="4">
        <f t="shared" ref="B85:D85" si="29">sqrt(B88/B$14)</f>
        <v>0</v>
      </c>
      <c r="C85" s="4">
        <f t="shared" si="29"/>
        <v>0</v>
      </c>
      <c r="D85" s="4">
        <f t="shared" si="29"/>
        <v>0</v>
      </c>
    </row>
    <row r="86">
      <c r="A86" s="2" t="s">
        <v>172</v>
      </c>
    </row>
    <row r="87">
      <c r="A87" s="2" t="s">
        <v>32</v>
      </c>
    </row>
    <row r="88">
      <c r="A88" s="2" t="s">
        <v>173</v>
      </c>
      <c r="B88" s="2">
        <f t="shared" ref="B88:D88" si="30">B86-B87</f>
        <v>0</v>
      </c>
      <c r="C88" s="2">
        <f t="shared" si="30"/>
        <v>0</v>
      </c>
      <c r="D88" s="2">
        <f t="shared" si="30"/>
        <v>0</v>
      </c>
    </row>
    <row r="90">
      <c r="A90" s="2">
        <f>A85+1</f>
        <v>14</v>
      </c>
      <c r="B90" s="4">
        <f t="shared" ref="B90:D90" si="31">sqrt(B93/B$14)</f>
        <v>0</v>
      </c>
      <c r="C90" s="4">
        <f t="shared" si="31"/>
        <v>0</v>
      </c>
      <c r="D90" s="4">
        <f t="shared" si="31"/>
        <v>0</v>
      </c>
    </row>
    <row r="91">
      <c r="A91" s="2" t="s">
        <v>172</v>
      </c>
    </row>
    <row r="92">
      <c r="A92" s="2" t="s">
        <v>32</v>
      </c>
    </row>
    <row r="93">
      <c r="A93" s="2" t="s">
        <v>173</v>
      </c>
      <c r="B93" s="2">
        <f t="shared" ref="B93:D93" si="32">B91-B92</f>
        <v>0</v>
      </c>
      <c r="C93" s="2">
        <f t="shared" si="32"/>
        <v>0</v>
      </c>
      <c r="D93" s="2">
        <f t="shared" si="32"/>
        <v>0</v>
      </c>
    </row>
    <row r="95">
      <c r="A95" s="2">
        <f>A90+1</f>
        <v>15</v>
      </c>
      <c r="B95" s="4">
        <f t="shared" ref="B95:D95" si="33">sqrt(B98/B$14)</f>
        <v>0.9971387638</v>
      </c>
      <c r="C95" s="4">
        <f t="shared" si="33"/>
        <v>1</v>
      </c>
      <c r="D95" s="4">
        <f t="shared" si="33"/>
        <v>1</v>
      </c>
    </row>
    <row r="96">
      <c r="A96" s="2" t="s">
        <v>172</v>
      </c>
      <c r="B96" s="4">
        <f t="shared" ref="B96:C96" si="34">154+3/4-1/32</f>
        <v>154.71875</v>
      </c>
      <c r="C96" s="4">
        <f t="shared" si="34"/>
        <v>154.71875</v>
      </c>
      <c r="D96" s="4">
        <f>154+11/16</f>
        <v>154.6875</v>
      </c>
    </row>
    <row r="97">
      <c r="A97" s="2" t="s">
        <v>32</v>
      </c>
      <c r="B97" s="4">
        <f>149+1/32+1/4</f>
        <v>149.28125</v>
      </c>
      <c r="C97" s="4">
        <f>149+5/16</f>
        <v>149.3125</v>
      </c>
      <c r="D97" s="4">
        <f>149+3/8-1/32</f>
        <v>149.34375</v>
      </c>
    </row>
    <row r="98">
      <c r="A98" s="2" t="s">
        <v>173</v>
      </c>
      <c r="B98" s="2">
        <f t="shared" ref="B98:D98" si="35">B96-B97</f>
        <v>5.4375</v>
      </c>
      <c r="C98" s="2">
        <f t="shared" si="35"/>
        <v>5.40625</v>
      </c>
      <c r="D98" s="2">
        <f t="shared" si="35"/>
        <v>5.34375</v>
      </c>
    </row>
    <row r="100">
      <c r="A100" s="2">
        <f>A95+1</f>
        <v>16</v>
      </c>
      <c r="B100" s="4">
        <f t="shared" ref="B100:D100" si="36">sqrt(B103/B$14)</f>
        <v>0</v>
      </c>
      <c r="C100" s="4">
        <f t="shared" si="36"/>
        <v>0</v>
      </c>
      <c r="D100" s="4">
        <f t="shared" si="36"/>
        <v>0</v>
      </c>
    </row>
    <row r="101">
      <c r="A101" s="2" t="s">
        <v>172</v>
      </c>
    </row>
    <row r="102">
      <c r="A102" s="2" t="s">
        <v>32</v>
      </c>
    </row>
    <row r="103">
      <c r="A103" s="2" t="s">
        <v>173</v>
      </c>
      <c r="B103" s="2">
        <f t="shared" ref="B103:D103" si="37">B101-B102</f>
        <v>0</v>
      </c>
      <c r="C103" s="2">
        <f t="shared" si="37"/>
        <v>0</v>
      </c>
      <c r="D103" s="2">
        <f t="shared" si="37"/>
        <v>0</v>
      </c>
    </row>
    <row r="105">
      <c r="A105" s="2">
        <f>A100+1</f>
        <v>17</v>
      </c>
      <c r="B105" s="4">
        <f t="shared" ref="B105:D105" si="38">sqrt(B108/B$14)</f>
        <v>0</v>
      </c>
      <c r="C105" s="4">
        <f t="shared" si="38"/>
        <v>0</v>
      </c>
      <c r="D105" s="4">
        <f t="shared" si="38"/>
        <v>0</v>
      </c>
    </row>
    <row r="106">
      <c r="A106" s="2" t="s">
        <v>172</v>
      </c>
    </row>
    <row r="107">
      <c r="A107" s="2" t="s">
        <v>32</v>
      </c>
    </row>
    <row r="108">
      <c r="A108" s="2" t="s">
        <v>173</v>
      </c>
      <c r="B108" s="2">
        <f t="shared" ref="B108:D108" si="39">B106-B107</f>
        <v>0</v>
      </c>
      <c r="C108" s="2">
        <f t="shared" si="39"/>
        <v>0</v>
      </c>
      <c r="D108" s="2">
        <f t="shared" si="39"/>
        <v>0</v>
      </c>
    </row>
    <row r="110">
      <c r="A110" s="2">
        <f>A105+1</f>
        <v>18</v>
      </c>
      <c r="B110" s="4">
        <f t="shared" ref="B110:D110" si="40">sqrt(B113/B$14)</f>
        <v>0</v>
      </c>
      <c r="C110" s="4">
        <f t="shared" si="40"/>
        <v>0</v>
      </c>
      <c r="D110" s="4">
        <f t="shared" si="40"/>
        <v>0</v>
      </c>
    </row>
    <row r="111">
      <c r="A111" s="2" t="s">
        <v>172</v>
      </c>
    </row>
    <row r="112">
      <c r="A112" s="2" t="s">
        <v>32</v>
      </c>
    </row>
    <row r="113">
      <c r="A113" s="2" t="s">
        <v>173</v>
      </c>
      <c r="B113" s="2">
        <f t="shared" ref="B113:D113" si="41">B111-B112</f>
        <v>0</v>
      </c>
      <c r="C113" s="2">
        <f t="shared" si="41"/>
        <v>0</v>
      </c>
      <c r="D113" s="2">
        <f t="shared" si="41"/>
        <v>0</v>
      </c>
    </row>
    <row r="115">
      <c r="A115" s="2">
        <f>A110+1</f>
        <v>19</v>
      </c>
      <c r="B115" s="4">
        <f t="shared" ref="B115:D115" si="42">sqrt(B118/B$14)</f>
        <v>0</v>
      </c>
      <c r="C115" s="4">
        <f t="shared" si="42"/>
        <v>0</v>
      </c>
      <c r="D115" s="4">
        <f t="shared" si="42"/>
        <v>0</v>
      </c>
    </row>
    <row r="116">
      <c r="A116" s="2" t="s">
        <v>172</v>
      </c>
    </row>
    <row r="117">
      <c r="A117" s="2" t="s">
        <v>32</v>
      </c>
    </row>
    <row r="118">
      <c r="A118" s="2" t="s">
        <v>173</v>
      </c>
      <c r="B118" s="2">
        <f t="shared" ref="B118:D118" si="43">B116-B117</f>
        <v>0</v>
      </c>
      <c r="C118" s="2">
        <f t="shared" si="43"/>
        <v>0</v>
      </c>
      <c r="D118" s="2">
        <f t="shared" si="43"/>
        <v>0</v>
      </c>
    </row>
    <row r="120">
      <c r="A120" s="2">
        <f>A115+1</f>
        <v>20</v>
      </c>
      <c r="B120" s="4">
        <f t="shared" ref="B120:D120" si="44">sqrt(B123/B$14)</f>
        <v>0.9971387638</v>
      </c>
      <c r="C120" s="4">
        <f t="shared" si="44"/>
        <v>1</v>
      </c>
      <c r="D120" s="4">
        <f t="shared" si="44"/>
        <v>1</v>
      </c>
    </row>
    <row r="121">
      <c r="A121" s="2" t="s">
        <v>172</v>
      </c>
      <c r="B121" s="4">
        <f t="shared" ref="B121:C121" si="45">154+3/4-1/32</f>
        <v>154.71875</v>
      </c>
      <c r="C121" s="4">
        <f t="shared" si="45"/>
        <v>154.71875</v>
      </c>
      <c r="D121" s="4">
        <f>154+11/16</f>
        <v>154.6875</v>
      </c>
    </row>
    <row r="122">
      <c r="A122" s="2" t="s">
        <v>32</v>
      </c>
      <c r="B122" s="4">
        <f>149+1/32+1/4</f>
        <v>149.28125</v>
      </c>
      <c r="C122" s="4">
        <f>149+5/16</f>
        <v>149.3125</v>
      </c>
      <c r="D122" s="4">
        <f>149+3/8-1/32</f>
        <v>149.34375</v>
      </c>
    </row>
    <row r="123">
      <c r="A123" s="2" t="s">
        <v>173</v>
      </c>
      <c r="B123" s="2">
        <f t="shared" ref="B123:D123" si="46">B121-B122</f>
        <v>5.4375</v>
      </c>
      <c r="C123" s="2">
        <f t="shared" si="46"/>
        <v>5.40625</v>
      </c>
      <c r="D123" s="2">
        <f t="shared" si="46"/>
        <v>5.34375</v>
      </c>
    </row>
    <row r="125">
      <c r="A125" s="2">
        <f>A120+1</f>
        <v>21</v>
      </c>
      <c r="B125" s="4">
        <f t="shared" ref="B125:D125" si="47">sqrt(B128/B$14)</f>
        <v>0</v>
      </c>
      <c r="C125" s="4">
        <f t="shared" si="47"/>
        <v>0</v>
      </c>
      <c r="D125" s="4">
        <f t="shared" si="47"/>
        <v>0</v>
      </c>
    </row>
    <row r="126">
      <c r="A126" s="2" t="s">
        <v>172</v>
      </c>
    </row>
    <row r="127">
      <c r="A127" s="2" t="s">
        <v>32</v>
      </c>
    </row>
    <row r="128">
      <c r="A128" s="2" t="s">
        <v>173</v>
      </c>
      <c r="B128" s="2">
        <f t="shared" ref="B128:D128" si="48">B126-B127</f>
        <v>0</v>
      </c>
      <c r="C128" s="2">
        <f t="shared" si="48"/>
        <v>0</v>
      </c>
      <c r="D128" s="2">
        <f t="shared" si="48"/>
        <v>0</v>
      </c>
    </row>
    <row r="130">
      <c r="A130" s="2">
        <f>A125+1</f>
        <v>22</v>
      </c>
      <c r="B130" s="4">
        <f t="shared" ref="B130:D130" si="49">sqrt(B133/B$14)</f>
        <v>0</v>
      </c>
      <c r="C130" s="4">
        <f t="shared" si="49"/>
        <v>0</v>
      </c>
      <c r="D130" s="4">
        <f t="shared" si="49"/>
        <v>0</v>
      </c>
    </row>
    <row r="131">
      <c r="A131" s="2" t="s">
        <v>172</v>
      </c>
    </row>
    <row r="132">
      <c r="A132" s="2" t="s">
        <v>32</v>
      </c>
    </row>
    <row r="133">
      <c r="A133" s="2" t="s">
        <v>173</v>
      </c>
      <c r="B133" s="2">
        <f t="shared" ref="B133:D133" si="50">B131-B132</f>
        <v>0</v>
      </c>
      <c r="C133" s="2">
        <f t="shared" si="50"/>
        <v>0</v>
      </c>
      <c r="D133" s="2">
        <f t="shared" si="50"/>
        <v>0</v>
      </c>
    </row>
    <row r="135">
      <c r="A135" s="2">
        <f>A130+1</f>
        <v>23</v>
      </c>
      <c r="B135" s="4">
        <f t="shared" ref="B135:D135" si="51">sqrt(B138/B$14)</f>
        <v>0</v>
      </c>
      <c r="C135" s="4">
        <f t="shared" si="51"/>
        <v>0</v>
      </c>
      <c r="D135" s="4">
        <f t="shared" si="51"/>
        <v>0</v>
      </c>
    </row>
    <row r="136">
      <c r="A136" s="2" t="s">
        <v>172</v>
      </c>
    </row>
    <row r="137">
      <c r="A137" s="2" t="s">
        <v>32</v>
      </c>
    </row>
    <row r="138">
      <c r="A138" s="2" t="s">
        <v>173</v>
      </c>
      <c r="B138" s="2">
        <f t="shared" ref="B138:D138" si="52">B136-B137</f>
        <v>0</v>
      </c>
      <c r="C138" s="2">
        <f t="shared" si="52"/>
        <v>0</v>
      </c>
      <c r="D138" s="2">
        <f t="shared" si="52"/>
        <v>0</v>
      </c>
    </row>
    <row r="140">
      <c r="A140" s="2">
        <f>A135+1</f>
        <v>24</v>
      </c>
      <c r="B140" s="4">
        <f t="shared" ref="B140:D140" si="53">sqrt(B143/B$14)</f>
        <v>0</v>
      </c>
      <c r="C140" s="4">
        <f t="shared" si="53"/>
        <v>0</v>
      </c>
      <c r="D140" s="4">
        <f t="shared" si="53"/>
        <v>0</v>
      </c>
    </row>
    <row r="141">
      <c r="A141" s="2" t="s">
        <v>172</v>
      </c>
    </row>
    <row r="142">
      <c r="A142" s="2" t="s">
        <v>32</v>
      </c>
    </row>
    <row r="143">
      <c r="A143" s="2" t="s">
        <v>173</v>
      </c>
      <c r="B143" s="2">
        <f t="shared" ref="B143:D143" si="54">B141-B142</f>
        <v>0</v>
      </c>
      <c r="C143" s="2">
        <f t="shared" si="54"/>
        <v>0</v>
      </c>
      <c r="D143" s="2">
        <f t="shared" si="54"/>
        <v>0</v>
      </c>
    </row>
    <row r="145">
      <c r="A145" s="2">
        <f>A140+1</f>
        <v>25</v>
      </c>
      <c r="B145" s="4">
        <f t="shared" ref="B145:D145" si="55">sqrt(B148/B$14)</f>
        <v>0.9942692938</v>
      </c>
      <c r="C145" s="4">
        <f t="shared" si="55"/>
        <v>0.9942028497</v>
      </c>
      <c r="D145" s="4">
        <f t="shared" si="55"/>
        <v>1</v>
      </c>
    </row>
    <row r="146">
      <c r="A146" s="2" t="s">
        <v>172</v>
      </c>
      <c r="B146" s="4">
        <f>154+3/4-1/32</f>
        <v>154.71875</v>
      </c>
      <c r="C146" s="4">
        <f t="shared" ref="C146:D146" si="56">154+11/16</f>
        <v>154.6875</v>
      </c>
      <c r="D146" s="4">
        <f t="shared" si="56"/>
        <v>154.6875</v>
      </c>
    </row>
    <row r="147">
      <c r="A147" s="2" t="s">
        <v>32</v>
      </c>
      <c r="B147" s="4">
        <f>149+5/16</f>
        <v>149.3125</v>
      </c>
      <c r="C147" s="4">
        <f>149+5/16+1/32</f>
        <v>149.34375</v>
      </c>
      <c r="D147" s="4">
        <f>149+3/8-1/32</f>
        <v>149.34375</v>
      </c>
    </row>
    <row r="148">
      <c r="A148" s="2" t="s">
        <v>173</v>
      </c>
      <c r="B148" s="2">
        <f t="shared" ref="B148:D148" si="57">B146-B147</f>
        <v>5.40625</v>
      </c>
      <c r="C148" s="2">
        <f t="shared" si="57"/>
        <v>5.34375</v>
      </c>
      <c r="D148" s="2">
        <f t="shared" si="57"/>
        <v>5.34375</v>
      </c>
    </row>
    <row r="150">
      <c r="A150" s="2">
        <f>A145+1</f>
        <v>26</v>
      </c>
      <c r="B150" s="4">
        <f t="shared" ref="B150:D150" si="58">sqrt(B153/B$14)</f>
        <v>0</v>
      </c>
      <c r="C150" s="4">
        <f t="shared" si="58"/>
        <v>0</v>
      </c>
      <c r="D150" s="4">
        <f t="shared" si="58"/>
        <v>0</v>
      </c>
    </row>
    <row r="151">
      <c r="A151" s="2" t="s">
        <v>172</v>
      </c>
    </row>
    <row r="152">
      <c r="A152" s="2" t="s">
        <v>32</v>
      </c>
    </row>
    <row r="153">
      <c r="A153" s="2" t="s">
        <v>173</v>
      </c>
      <c r="B153" s="2">
        <f t="shared" ref="B153:D153" si="59">B151-B152</f>
        <v>0</v>
      </c>
      <c r="C153" s="2">
        <f t="shared" si="59"/>
        <v>0</v>
      </c>
      <c r="D153" s="2">
        <f t="shared" si="59"/>
        <v>0</v>
      </c>
    </row>
    <row r="155">
      <c r="A155" s="2">
        <f>A150+1</f>
        <v>27</v>
      </c>
      <c r="B155" s="4">
        <f t="shared" ref="B155:D155" si="60">sqrt(B158/B$14)</f>
        <v>0</v>
      </c>
      <c r="C155" s="4">
        <f t="shared" si="60"/>
        <v>0</v>
      </c>
      <c r="D155" s="4">
        <f t="shared" si="60"/>
        <v>0</v>
      </c>
    </row>
    <row r="156">
      <c r="A156" s="2" t="s">
        <v>172</v>
      </c>
    </row>
    <row r="157">
      <c r="A157" s="2" t="s">
        <v>32</v>
      </c>
    </row>
    <row r="158">
      <c r="A158" s="2" t="s">
        <v>173</v>
      </c>
      <c r="B158" s="2">
        <f t="shared" ref="B158:D158" si="61">B156-B157</f>
        <v>0</v>
      </c>
      <c r="C158" s="2">
        <f t="shared" si="61"/>
        <v>0</v>
      </c>
      <c r="D158" s="2">
        <f t="shared" si="61"/>
        <v>0</v>
      </c>
    </row>
    <row r="160">
      <c r="A160" s="2">
        <f>A155+1</f>
        <v>28</v>
      </c>
      <c r="B160" s="4">
        <f t="shared" ref="B160:D160" si="62">sqrt(B163/B$14)</f>
        <v>0</v>
      </c>
      <c r="C160" s="4">
        <f t="shared" si="62"/>
        <v>0</v>
      </c>
      <c r="D160" s="4">
        <f t="shared" si="62"/>
        <v>0</v>
      </c>
    </row>
    <row r="161">
      <c r="A161" s="2" t="s">
        <v>172</v>
      </c>
    </row>
    <row r="162">
      <c r="A162" s="2" t="s">
        <v>32</v>
      </c>
    </row>
    <row r="163">
      <c r="A163" s="2" t="s">
        <v>173</v>
      </c>
      <c r="B163" s="2">
        <f t="shared" ref="B163:D163" si="63">B161-B162</f>
        <v>0</v>
      </c>
      <c r="C163" s="2">
        <f t="shared" si="63"/>
        <v>0</v>
      </c>
      <c r="D163" s="2">
        <f t="shared" si="63"/>
        <v>0</v>
      </c>
    </row>
    <row r="165">
      <c r="A165" s="2">
        <f>A160+1</f>
        <v>29</v>
      </c>
      <c r="B165" s="4">
        <f t="shared" ref="B165:D165" si="64">sqrt(B168/B$14)</f>
        <v>0</v>
      </c>
      <c r="C165" s="4">
        <f t="shared" si="64"/>
        <v>0</v>
      </c>
      <c r="D165" s="4">
        <f t="shared" si="64"/>
        <v>0</v>
      </c>
    </row>
    <row r="166">
      <c r="A166" s="2" t="s">
        <v>172</v>
      </c>
    </row>
    <row r="167">
      <c r="A167" s="2" t="s">
        <v>32</v>
      </c>
    </row>
    <row r="168">
      <c r="A168" s="2" t="s">
        <v>173</v>
      </c>
      <c r="B168" s="2">
        <f t="shared" ref="B168:D168" si="65">B166-B167</f>
        <v>0</v>
      </c>
      <c r="C168" s="2">
        <f t="shared" si="65"/>
        <v>0</v>
      </c>
      <c r="D168" s="2">
        <f t="shared" si="65"/>
        <v>0</v>
      </c>
    </row>
    <row r="170">
      <c r="A170" s="2">
        <f>A165+1</f>
        <v>30</v>
      </c>
      <c r="B170" s="4">
        <f t="shared" ref="B170:D170" si="66">sqrt(B173/B$14)</f>
        <v>0.9942692938</v>
      </c>
      <c r="C170" s="4">
        <f t="shared" si="66"/>
        <v>0.9942028497</v>
      </c>
      <c r="D170" s="4">
        <f t="shared" si="66"/>
        <v>0.997071736</v>
      </c>
    </row>
    <row r="171">
      <c r="A171" s="2" t="s">
        <v>172</v>
      </c>
      <c r="B171" s="4">
        <f>154+3/4-1/32</f>
        <v>154.71875</v>
      </c>
      <c r="C171" s="4">
        <f t="shared" ref="C171:D171" si="67">154+11/16</f>
        <v>154.6875</v>
      </c>
      <c r="D171" s="4">
        <f t="shared" si="67"/>
        <v>154.6875</v>
      </c>
    </row>
    <row r="172">
      <c r="A172" s="2" t="s">
        <v>32</v>
      </c>
      <c r="B172" s="4">
        <f>149+5/16</f>
        <v>149.3125</v>
      </c>
      <c r="C172" s="4">
        <f>149+5/16+1/32</f>
        <v>149.34375</v>
      </c>
      <c r="D172" s="4">
        <f>149+3/8</f>
        <v>149.375</v>
      </c>
    </row>
    <row r="173">
      <c r="A173" s="2" t="s">
        <v>173</v>
      </c>
      <c r="B173" s="2">
        <f t="shared" ref="B173:D173" si="68">B171-B172</f>
        <v>5.40625</v>
      </c>
      <c r="C173" s="2">
        <f t="shared" si="68"/>
        <v>5.34375</v>
      </c>
      <c r="D173" s="2">
        <f t="shared" si="68"/>
        <v>5.3125</v>
      </c>
    </row>
    <row r="175">
      <c r="A175" s="2">
        <f>A170+1</f>
        <v>31</v>
      </c>
      <c r="B175" s="4">
        <f t="shared" ref="B175:D175" si="69">sqrt(B178/B$14)</f>
        <v>0</v>
      </c>
      <c r="C175" s="4">
        <f t="shared" si="69"/>
        <v>0</v>
      </c>
      <c r="D175" s="4">
        <f t="shared" si="69"/>
        <v>0</v>
      </c>
    </row>
    <row r="176">
      <c r="A176" s="2" t="s">
        <v>172</v>
      </c>
    </row>
    <row r="177">
      <c r="A177" s="2" t="s">
        <v>32</v>
      </c>
    </row>
    <row r="178">
      <c r="A178" s="2" t="s">
        <v>173</v>
      </c>
      <c r="B178" s="2">
        <f t="shared" ref="B178:D178" si="70">B176-B177</f>
        <v>0</v>
      </c>
      <c r="C178" s="2">
        <f t="shared" si="70"/>
        <v>0</v>
      </c>
      <c r="D178" s="2">
        <f t="shared" si="70"/>
        <v>0</v>
      </c>
    </row>
    <row r="180">
      <c r="A180" s="2">
        <f>A175+1</f>
        <v>32</v>
      </c>
      <c r="B180" s="4">
        <f t="shared" ref="B180:D180" si="71">sqrt(B183/B$14)</f>
        <v>0</v>
      </c>
      <c r="C180" s="4">
        <f t="shared" si="71"/>
        <v>0</v>
      </c>
      <c r="D180" s="4">
        <f t="shared" si="71"/>
        <v>0</v>
      </c>
    </row>
    <row r="181">
      <c r="A181" s="2" t="s">
        <v>172</v>
      </c>
    </row>
    <row r="182">
      <c r="A182" s="2" t="s">
        <v>32</v>
      </c>
    </row>
    <row r="183">
      <c r="A183" s="2" t="s">
        <v>173</v>
      </c>
      <c r="B183" s="2">
        <f t="shared" ref="B183:D183" si="72">B181-B182</f>
        <v>0</v>
      </c>
      <c r="C183" s="2">
        <f t="shared" si="72"/>
        <v>0</v>
      </c>
      <c r="D183" s="2">
        <f t="shared" si="72"/>
        <v>0</v>
      </c>
    </row>
    <row r="185">
      <c r="A185" s="2">
        <f>A180+1</f>
        <v>33</v>
      </c>
      <c r="B185" s="4">
        <f t="shared" ref="B185:D185" si="73">sqrt(B188/B$14)</f>
        <v>0</v>
      </c>
      <c r="C185" s="4">
        <f t="shared" si="73"/>
        <v>0</v>
      </c>
      <c r="D185" s="4">
        <f t="shared" si="73"/>
        <v>0</v>
      </c>
    </row>
    <row r="186">
      <c r="A186" s="2" t="s">
        <v>172</v>
      </c>
    </row>
    <row r="187">
      <c r="A187" s="2" t="s">
        <v>32</v>
      </c>
    </row>
    <row r="188">
      <c r="A188" s="2" t="s">
        <v>173</v>
      </c>
      <c r="B188" s="2">
        <f t="shared" ref="B188:D188" si="74">B186-B187</f>
        <v>0</v>
      </c>
      <c r="C188" s="2">
        <f t="shared" si="74"/>
        <v>0</v>
      </c>
      <c r="D188" s="2">
        <f t="shared" si="74"/>
        <v>0</v>
      </c>
    </row>
    <row r="190">
      <c r="A190" s="2">
        <f>A185+1</f>
        <v>34</v>
      </c>
      <c r="B190" s="4">
        <f t="shared" ref="B190:D190" si="75">sqrt(B193/B$14)</f>
        <v>0</v>
      </c>
      <c r="C190" s="4">
        <f t="shared" si="75"/>
        <v>0</v>
      </c>
      <c r="D190" s="4">
        <f t="shared" si="75"/>
        <v>0</v>
      </c>
    </row>
    <row r="191">
      <c r="A191" s="2" t="s">
        <v>172</v>
      </c>
    </row>
    <row r="192">
      <c r="A192" s="2" t="s">
        <v>32</v>
      </c>
    </row>
    <row r="193">
      <c r="A193" s="2" t="s">
        <v>173</v>
      </c>
      <c r="B193" s="2">
        <f t="shared" ref="B193:D193" si="76">B191-B192</f>
        <v>0</v>
      </c>
      <c r="C193" s="2">
        <f t="shared" si="76"/>
        <v>0</v>
      </c>
      <c r="D193" s="2">
        <f t="shared" si="76"/>
        <v>0</v>
      </c>
    </row>
    <row r="195">
      <c r="A195" s="2">
        <f>A190+1</f>
        <v>35</v>
      </c>
      <c r="B195" s="4">
        <f t="shared" ref="B195:D195" si="77">sqrt(B198/B$14)</f>
        <v>0.9942692938</v>
      </c>
      <c r="C195" s="4">
        <f t="shared" si="77"/>
        <v>0.9942028497</v>
      </c>
      <c r="D195" s="4">
        <f t="shared" si="77"/>
        <v>0.997071736</v>
      </c>
    </row>
    <row r="196">
      <c r="A196" s="2" t="s">
        <v>172</v>
      </c>
      <c r="B196" s="4">
        <f>154+3/4-1/32</f>
        <v>154.71875</v>
      </c>
      <c r="C196" s="4">
        <f t="shared" ref="C196:D196" si="78">154+11/16</f>
        <v>154.6875</v>
      </c>
      <c r="D196" s="4">
        <f t="shared" si="78"/>
        <v>154.6875</v>
      </c>
    </row>
    <row r="197">
      <c r="A197" s="2" t="s">
        <v>32</v>
      </c>
      <c r="B197" s="4">
        <f>149+5/16</f>
        <v>149.3125</v>
      </c>
      <c r="C197" s="4">
        <f>149+5/16+1/32</f>
        <v>149.34375</v>
      </c>
      <c r="D197" s="4">
        <f>149+3/8</f>
        <v>149.375</v>
      </c>
    </row>
    <row r="198">
      <c r="A198" s="2" t="s">
        <v>173</v>
      </c>
      <c r="B198" s="2">
        <f t="shared" ref="B198:D198" si="79">B196-B197</f>
        <v>5.40625</v>
      </c>
      <c r="C198" s="2">
        <f t="shared" si="79"/>
        <v>5.34375</v>
      </c>
      <c r="D198" s="2">
        <f t="shared" si="79"/>
        <v>5.3125</v>
      </c>
    </row>
    <row r="200">
      <c r="A200" s="2">
        <f>A195+1</f>
        <v>36</v>
      </c>
      <c r="B200" s="4">
        <f t="shared" ref="B200:D200" si="80">sqrt(B203/B$14)</f>
        <v>0</v>
      </c>
      <c r="C200" s="4">
        <f t="shared" si="80"/>
        <v>0</v>
      </c>
      <c r="D200" s="4">
        <f t="shared" si="80"/>
        <v>0</v>
      </c>
    </row>
    <row r="201">
      <c r="A201" s="2" t="s">
        <v>172</v>
      </c>
    </row>
    <row r="202">
      <c r="A202" s="2" t="s">
        <v>32</v>
      </c>
    </row>
    <row r="203">
      <c r="A203" s="2" t="s">
        <v>173</v>
      </c>
      <c r="B203" s="2">
        <f t="shared" ref="B203:D203" si="81">B201-B202</f>
        <v>0</v>
      </c>
      <c r="C203" s="2">
        <f t="shared" si="81"/>
        <v>0</v>
      </c>
      <c r="D203" s="2">
        <f t="shared" si="81"/>
        <v>0</v>
      </c>
    </row>
    <row r="205">
      <c r="A205" s="2">
        <f>A200+1</f>
        <v>37</v>
      </c>
      <c r="B205" s="4">
        <f t="shared" ref="B205:D205" si="82">sqrt(B208/B$14)</f>
        <v>0</v>
      </c>
      <c r="C205" s="4">
        <f t="shared" si="82"/>
        <v>0</v>
      </c>
      <c r="D205" s="4">
        <f t="shared" si="82"/>
        <v>0</v>
      </c>
    </row>
    <row r="206">
      <c r="A206" s="2" t="s">
        <v>172</v>
      </c>
    </row>
    <row r="207">
      <c r="A207" s="2" t="s">
        <v>32</v>
      </c>
    </row>
    <row r="208">
      <c r="A208" s="2" t="s">
        <v>173</v>
      </c>
      <c r="B208" s="2">
        <f t="shared" ref="B208:D208" si="83">B206-B207</f>
        <v>0</v>
      </c>
      <c r="C208" s="2">
        <f t="shared" si="83"/>
        <v>0</v>
      </c>
      <c r="D208" s="2">
        <f t="shared" si="83"/>
        <v>0</v>
      </c>
    </row>
    <row r="210">
      <c r="A210" s="2">
        <f>A205+1</f>
        <v>38</v>
      </c>
      <c r="B210" s="4">
        <f t="shared" ref="B210:D210" si="84">sqrt(B213/B$14)</f>
        <v>0</v>
      </c>
      <c r="C210" s="4">
        <f t="shared" si="84"/>
        <v>0</v>
      </c>
      <c r="D210" s="4">
        <f t="shared" si="84"/>
        <v>0</v>
      </c>
    </row>
    <row r="211">
      <c r="A211" s="2" t="s">
        <v>172</v>
      </c>
    </row>
    <row r="212">
      <c r="A212" s="2" t="s">
        <v>32</v>
      </c>
    </row>
    <row r="213">
      <c r="A213" s="2" t="s">
        <v>173</v>
      </c>
      <c r="B213" s="2">
        <f t="shared" ref="B213:D213" si="85">B211-B212</f>
        <v>0</v>
      </c>
      <c r="C213" s="2">
        <f t="shared" si="85"/>
        <v>0</v>
      </c>
      <c r="D213" s="2">
        <f t="shared" si="85"/>
        <v>0</v>
      </c>
    </row>
    <row r="215">
      <c r="A215" s="2">
        <f>A210+1</f>
        <v>39</v>
      </c>
      <c r="B215" s="4">
        <f t="shared" ref="B215:D215" si="86">sqrt(B218/B$14)</f>
        <v>0</v>
      </c>
      <c r="C215" s="4">
        <f t="shared" si="86"/>
        <v>0</v>
      </c>
      <c r="D215" s="4">
        <f t="shared" si="86"/>
        <v>0</v>
      </c>
    </row>
    <row r="216">
      <c r="A216" s="2" t="s">
        <v>172</v>
      </c>
    </row>
    <row r="217">
      <c r="A217" s="2" t="s">
        <v>32</v>
      </c>
    </row>
    <row r="218">
      <c r="A218" s="2" t="s">
        <v>173</v>
      </c>
      <c r="B218" s="2">
        <f t="shared" ref="B218:D218" si="87">B216-B217</f>
        <v>0</v>
      </c>
      <c r="C218" s="2">
        <f t="shared" si="87"/>
        <v>0</v>
      </c>
      <c r="D218" s="2">
        <f t="shared" si="87"/>
        <v>0</v>
      </c>
    </row>
    <row r="220">
      <c r="A220" s="2">
        <f>A215+1</f>
        <v>40</v>
      </c>
      <c r="B220" s="4">
        <f t="shared" ref="B220:D220" si="88">sqrt(B223/B$14)</f>
        <v>0.9942692938</v>
      </c>
      <c r="C220" s="4">
        <f t="shared" si="88"/>
        <v>0.9942028497</v>
      </c>
      <c r="D220" s="4">
        <f t="shared" si="88"/>
        <v>0.997071736</v>
      </c>
    </row>
    <row r="221">
      <c r="A221" s="2" t="s">
        <v>172</v>
      </c>
      <c r="B221" s="4">
        <f>154+3/4-1/32</f>
        <v>154.71875</v>
      </c>
      <c r="C221" s="4">
        <f t="shared" ref="C221:D221" si="89">154+11/16</f>
        <v>154.6875</v>
      </c>
      <c r="D221" s="4">
        <f t="shared" si="89"/>
        <v>154.6875</v>
      </c>
    </row>
    <row r="222">
      <c r="A222" s="2" t="s">
        <v>32</v>
      </c>
      <c r="B222" s="4">
        <f>149+5/16</f>
        <v>149.3125</v>
      </c>
      <c r="C222" s="4">
        <f>149+5/16+1/32</f>
        <v>149.34375</v>
      </c>
      <c r="D222" s="4">
        <f>149+3/8</f>
        <v>149.375</v>
      </c>
    </row>
    <row r="223">
      <c r="A223" s="2" t="s">
        <v>173</v>
      </c>
      <c r="B223" s="2">
        <f t="shared" ref="B223:D223" si="90">B221-B222</f>
        <v>5.40625</v>
      </c>
      <c r="C223" s="2">
        <f t="shared" si="90"/>
        <v>5.34375</v>
      </c>
      <c r="D223" s="2">
        <f t="shared" si="90"/>
        <v>5.3125</v>
      </c>
    </row>
    <row r="225">
      <c r="A225" s="2">
        <f>A220+1</f>
        <v>41</v>
      </c>
      <c r="B225" s="4">
        <f t="shared" ref="B225:D225" si="91">sqrt(B228/B$14)</f>
        <v>0</v>
      </c>
      <c r="C225" s="4">
        <f t="shared" si="91"/>
        <v>0</v>
      </c>
      <c r="D225" s="4">
        <f t="shared" si="91"/>
        <v>0</v>
      </c>
    </row>
    <row r="226">
      <c r="A226" s="2" t="s">
        <v>172</v>
      </c>
    </row>
    <row r="227">
      <c r="A227" s="2" t="s">
        <v>32</v>
      </c>
    </row>
    <row r="228">
      <c r="A228" s="2" t="s">
        <v>173</v>
      </c>
      <c r="B228" s="2">
        <f t="shared" ref="B228:D228" si="92">B226-B227</f>
        <v>0</v>
      </c>
      <c r="C228" s="2">
        <f t="shared" si="92"/>
        <v>0</v>
      </c>
      <c r="D228" s="2">
        <f t="shared" si="92"/>
        <v>0</v>
      </c>
    </row>
    <row r="230">
      <c r="A230" s="2">
        <f>A225+1</f>
        <v>42</v>
      </c>
      <c r="B230" s="4">
        <f t="shared" ref="B230:D230" si="93">sqrt(B233/B$14)</f>
        <v>0</v>
      </c>
      <c r="C230" s="4">
        <f t="shared" si="93"/>
        <v>0</v>
      </c>
      <c r="D230" s="4">
        <f t="shared" si="93"/>
        <v>0</v>
      </c>
    </row>
    <row r="231">
      <c r="A231" s="2" t="s">
        <v>172</v>
      </c>
    </row>
    <row r="232">
      <c r="A232" s="2" t="s">
        <v>32</v>
      </c>
    </row>
    <row r="233">
      <c r="A233" s="2" t="s">
        <v>173</v>
      </c>
      <c r="B233" s="2">
        <f t="shared" ref="B233:D233" si="94">B231-B232</f>
        <v>0</v>
      </c>
      <c r="C233" s="2">
        <f t="shared" si="94"/>
        <v>0</v>
      </c>
      <c r="D233" s="2">
        <f t="shared" si="94"/>
        <v>0</v>
      </c>
    </row>
    <row r="235">
      <c r="A235" s="2">
        <f>A230+1</f>
        <v>43</v>
      </c>
      <c r="B235" s="4">
        <f t="shared" ref="B235:D235" si="95">sqrt(B238/B$14)</f>
        <v>0</v>
      </c>
      <c r="C235" s="4">
        <f t="shared" si="95"/>
        <v>0</v>
      </c>
      <c r="D235" s="4">
        <f t="shared" si="95"/>
        <v>0</v>
      </c>
    </row>
    <row r="236">
      <c r="A236" s="2" t="s">
        <v>172</v>
      </c>
    </row>
    <row r="237">
      <c r="A237" s="2" t="s">
        <v>32</v>
      </c>
    </row>
    <row r="238">
      <c r="A238" s="2" t="s">
        <v>173</v>
      </c>
      <c r="B238" s="2">
        <f t="shared" ref="B238:D238" si="96">B236-B237</f>
        <v>0</v>
      </c>
      <c r="C238" s="2">
        <f t="shared" si="96"/>
        <v>0</v>
      </c>
      <c r="D238" s="2">
        <f t="shared" si="96"/>
        <v>0</v>
      </c>
    </row>
    <row r="240">
      <c r="A240" s="2">
        <f>A235+1</f>
        <v>44</v>
      </c>
      <c r="B240" s="4">
        <f t="shared" ref="B240:D240" si="97">sqrt(B243/B$14)</f>
        <v>0</v>
      </c>
      <c r="C240" s="4">
        <f t="shared" si="97"/>
        <v>0</v>
      </c>
      <c r="D240" s="4">
        <f t="shared" si="97"/>
        <v>0</v>
      </c>
    </row>
    <row r="241">
      <c r="A241" s="2" t="s">
        <v>172</v>
      </c>
    </row>
    <row r="242">
      <c r="A242" s="2" t="s">
        <v>32</v>
      </c>
    </row>
    <row r="243">
      <c r="A243" s="2" t="s">
        <v>173</v>
      </c>
      <c r="B243" s="2">
        <f t="shared" ref="B243:D243" si="98">B241-B242</f>
        <v>0</v>
      </c>
      <c r="C243" s="2">
        <f t="shared" si="98"/>
        <v>0</v>
      </c>
      <c r="D243" s="2">
        <f t="shared" si="98"/>
        <v>0</v>
      </c>
    </row>
    <row r="245">
      <c r="A245" s="2">
        <f>A240+1</f>
        <v>45</v>
      </c>
      <c r="B245" s="4">
        <f t="shared" ref="B245:D245" si="99">sqrt(B248/B$14)</f>
        <v>0.9942692938</v>
      </c>
      <c r="C245" s="4">
        <f t="shared" si="99"/>
        <v>0.9942028497</v>
      </c>
      <c r="D245" s="4">
        <f t="shared" si="99"/>
        <v>0.997071736</v>
      </c>
    </row>
    <row r="246">
      <c r="A246" s="2" t="s">
        <v>172</v>
      </c>
      <c r="B246" s="4">
        <f>154+3/4-1/32</f>
        <v>154.71875</v>
      </c>
      <c r="C246" s="4">
        <f t="shared" ref="C246:D246" si="100">154+11/16</f>
        <v>154.6875</v>
      </c>
      <c r="D246" s="4">
        <f t="shared" si="100"/>
        <v>154.6875</v>
      </c>
    </row>
    <row r="247">
      <c r="A247" s="2" t="s">
        <v>32</v>
      </c>
      <c r="B247" s="4">
        <f>149+5/16</f>
        <v>149.3125</v>
      </c>
      <c r="C247" s="4">
        <f>149+5/16+1/32</f>
        <v>149.34375</v>
      </c>
      <c r="D247" s="4">
        <f>149+3/8</f>
        <v>149.375</v>
      </c>
    </row>
    <row r="248">
      <c r="A248" s="2" t="s">
        <v>173</v>
      </c>
      <c r="B248" s="2">
        <f t="shared" ref="B248:D248" si="101">B246-B247</f>
        <v>5.40625</v>
      </c>
      <c r="C248" s="2">
        <f t="shared" si="101"/>
        <v>5.34375</v>
      </c>
      <c r="D248" s="2">
        <f t="shared" si="101"/>
        <v>5.3125</v>
      </c>
    </row>
    <row r="250">
      <c r="A250" s="2">
        <f>A245+1</f>
        <v>46</v>
      </c>
      <c r="B250" s="4">
        <f t="shared" ref="B250:D250" si="102">sqrt(B253/B$14)</f>
        <v>0</v>
      </c>
      <c r="C250" s="4">
        <f t="shared" si="102"/>
        <v>0</v>
      </c>
      <c r="D250" s="4">
        <f t="shared" si="102"/>
        <v>0</v>
      </c>
    </row>
    <row r="251">
      <c r="A251" s="2" t="s">
        <v>172</v>
      </c>
    </row>
    <row r="252">
      <c r="A252" s="2" t="s">
        <v>32</v>
      </c>
    </row>
    <row r="253">
      <c r="A253" s="2" t="s">
        <v>173</v>
      </c>
      <c r="B253" s="2">
        <f t="shared" ref="B253:D253" si="103">B251-B252</f>
        <v>0</v>
      </c>
      <c r="C253" s="2">
        <f t="shared" si="103"/>
        <v>0</v>
      </c>
      <c r="D253" s="2">
        <f t="shared" si="103"/>
        <v>0</v>
      </c>
    </row>
    <row r="255">
      <c r="A255" s="2">
        <f>A250+1</f>
        <v>47</v>
      </c>
      <c r="B255" s="4">
        <f t="shared" ref="B255:D255" si="104">sqrt(B258/B$14)</f>
        <v>0</v>
      </c>
      <c r="C255" s="4">
        <f t="shared" si="104"/>
        <v>0</v>
      </c>
      <c r="D255" s="4">
        <f t="shared" si="104"/>
        <v>0</v>
      </c>
    </row>
    <row r="256">
      <c r="A256" s="2" t="s">
        <v>172</v>
      </c>
    </row>
    <row r="257">
      <c r="A257" s="2" t="s">
        <v>32</v>
      </c>
    </row>
    <row r="258">
      <c r="A258" s="2" t="s">
        <v>173</v>
      </c>
      <c r="B258" s="2">
        <f t="shared" ref="B258:D258" si="105">B256-B257</f>
        <v>0</v>
      </c>
      <c r="C258" s="2">
        <f t="shared" si="105"/>
        <v>0</v>
      </c>
      <c r="D258" s="2">
        <f t="shared" si="105"/>
        <v>0</v>
      </c>
    </row>
    <row r="260">
      <c r="A260" s="2">
        <f>A255+1</f>
        <v>48</v>
      </c>
      <c r="B260" s="4">
        <f t="shared" ref="B260:D260" si="106">sqrt(B263/B$14)</f>
        <v>0</v>
      </c>
      <c r="C260" s="4">
        <f t="shared" si="106"/>
        <v>0</v>
      </c>
      <c r="D260" s="4">
        <f t="shared" si="106"/>
        <v>0</v>
      </c>
    </row>
    <row r="261">
      <c r="A261" s="2" t="s">
        <v>172</v>
      </c>
    </row>
    <row r="262">
      <c r="A262" s="2" t="s">
        <v>32</v>
      </c>
    </row>
    <row r="263">
      <c r="A263" s="2" t="s">
        <v>173</v>
      </c>
      <c r="B263" s="2">
        <f t="shared" ref="B263:D263" si="107">B261-B262</f>
        <v>0</v>
      </c>
      <c r="C263" s="2">
        <f t="shared" si="107"/>
        <v>0</v>
      </c>
      <c r="D263" s="2">
        <f t="shared" si="107"/>
        <v>0</v>
      </c>
    </row>
    <row r="265">
      <c r="A265" s="2">
        <f>A260+1</f>
        <v>49</v>
      </c>
      <c r="B265" s="4">
        <f t="shared" ref="B265:D265" si="108">sqrt(B268/B$14)</f>
        <v>0</v>
      </c>
      <c r="C265" s="4">
        <f t="shared" si="108"/>
        <v>0</v>
      </c>
      <c r="D265" s="4">
        <f t="shared" si="108"/>
        <v>0</v>
      </c>
    </row>
    <row r="266">
      <c r="A266" s="2" t="s">
        <v>172</v>
      </c>
    </row>
    <row r="267">
      <c r="A267" s="2" t="s">
        <v>32</v>
      </c>
    </row>
    <row r="268">
      <c r="A268" s="2" t="s">
        <v>173</v>
      </c>
      <c r="B268" s="2">
        <f t="shared" ref="B268:D268" si="109">B266-B267</f>
        <v>0</v>
      </c>
      <c r="C268" s="2">
        <f t="shared" si="109"/>
        <v>0</v>
      </c>
      <c r="D268" s="2">
        <f t="shared" si="109"/>
        <v>0</v>
      </c>
    </row>
    <row r="270">
      <c r="A270" s="2">
        <f>A265+1</f>
        <v>50</v>
      </c>
      <c r="B270" s="4">
        <f t="shared" ref="B270:D270" si="110">sqrt(B273/B$14)</f>
        <v>0.9942692938</v>
      </c>
      <c r="C270" s="4">
        <f t="shared" si="110"/>
        <v>0.9942028497</v>
      </c>
      <c r="D270" s="4">
        <f t="shared" si="110"/>
        <v>0.997071736</v>
      </c>
    </row>
    <row r="271">
      <c r="A271" s="2" t="s">
        <v>172</v>
      </c>
      <c r="B271" s="4">
        <f>154+3/4-1/32</f>
        <v>154.71875</v>
      </c>
      <c r="C271" s="4">
        <f t="shared" ref="C271:D271" si="111">154+11/16</f>
        <v>154.6875</v>
      </c>
      <c r="D271" s="4">
        <f t="shared" si="111"/>
        <v>154.6875</v>
      </c>
    </row>
    <row r="272">
      <c r="A272" s="2" t="s">
        <v>32</v>
      </c>
      <c r="B272" s="4">
        <f>149+5/16</f>
        <v>149.3125</v>
      </c>
      <c r="C272" s="4">
        <f>149+5/16+1/32</f>
        <v>149.34375</v>
      </c>
      <c r="D272" s="4">
        <f>149+3/8</f>
        <v>149.375</v>
      </c>
    </row>
    <row r="273">
      <c r="A273" s="2" t="s">
        <v>173</v>
      </c>
      <c r="B273" s="2">
        <f t="shared" ref="B273:D273" si="112">B271-B272</f>
        <v>5.40625</v>
      </c>
      <c r="C273" s="2">
        <f t="shared" si="112"/>
        <v>5.34375</v>
      </c>
      <c r="D273" s="2">
        <f t="shared" si="112"/>
        <v>5.3125</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s>
  <sheetData>
    <row r="1">
      <c r="A1" s="1" t="s">
        <v>0</v>
      </c>
      <c r="D1" s="2"/>
    </row>
    <row r="2">
      <c r="A2" s="2" t="s">
        <v>1</v>
      </c>
      <c r="D2" s="1" t="s">
        <v>3</v>
      </c>
    </row>
    <row r="3">
      <c r="A3" s="2" t="s">
        <v>4</v>
      </c>
      <c r="B3" s="3">
        <v>5.0</v>
      </c>
      <c r="D3" s="2" t="s">
        <v>5</v>
      </c>
    </row>
    <row r="4">
      <c r="A4" s="2" t="s">
        <v>6</v>
      </c>
      <c r="B4" s="2">
        <v>4.0</v>
      </c>
      <c r="D4" s="2" t="s">
        <v>7</v>
      </c>
    </row>
    <row r="5">
      <c r="A5" s="2" t="s">
        <v>8</v>
      </c>
      <c r="B5" s="4">
        <f>B4/2</f>
        <v>2</v>
      </c>
      <c r="D5" s="2" t="s">
        <v>167</v>
      </c>
    </row>
    <row r="6">
      <c r="A6" s="5" t="s">
        <v>10</v>
      </c>
      <c r="B6" s="6">
        <v>9.0</v>
      </c>
      <c r="D6" s="2" t="s">
        <v>11</v>
      </c>
    </row>
    <row r="7">
      <c r="A7" s="2" t="s">
        <v>12</v>
      </c>
      <c r="B7" s="2">
        <v>1.25</v>
      </c>
      <c r="D7" s="2" t="s">
        <v>13</v>
      </c>
    </row>
    <row r="8">
      <c r="A8" s="2" t="s">
        <v>14</v>
      </c>
      <c r="B8" s="2">
        <v>0.125</v>
      </c>
      <c r="D8" s="2" t="s">
        <v>15</v>
      </c>
    </row>
    <row r="9">
      <c r="A9" s="2" t="s">
        <v>18</v>
      </c>
      <c r="B9" s="2">
        <f>SQRT(2*(1000/1.2)*9.81*convert(B14,"in","m"))</f>
        <v>47.24599189</v>
      </c>
      <c r="G9" s="2" t="s">
        <v>152</v>
      </c>
    </row>
    <row r="10">
      <c r="A10" s="2" t="s">
        <v>19</v>
      </c>
      <c r="B10" s="7">
        <f>B9*(B3/100)/(0.000015)</f>
        <v>157486.6396</v>
      </c>
      <c r="G10" s="2" t="s">
        <v>153</v>
      </c>
    </row>
    <row r="11">
      <c r="A11" s="2" t="s">
        <v>20</v>
      </c>
      <c r="B11" s="2">
        <v>3.11</v>
      </c>
    </row>
    <row r="12">
      <c r="A12" s="1"/>
      <c r="B12" s="8"/>
      <c r="E12" s="2"/>
    </row>
    <row r="13">
      <c r="A13" s="1" t="s">
        <v>21</v>
      </c>
      <c r="B13" s="8"/>
      <c r="E13" s="2" t="s">
        <v>168</v>
      </c>
    </row>
    <row r="14">
      <c r="A14" s="9" t="s">
        <v>26</v>
      </c>
      <c r="B14" s="2">
        <v>5.375</v>
      </c>
      <c r="C14" s="2">
        <v>5.34375</v>
      </c>
      <c r="D14" s="2">
        <v>5.3125</v>
      </c>
      <c r="E14" s="10"/>
    </row>
    <row r="15">
      <c r="A15" s="9" t="s">
        <v>27</v>
      </c>
      <c r="B15" s="2">
        <v>9.1</v>
      </c>
      <c r="C15" s="2">
        <v>27.8</v>
      </c>
      <c r="D15" s="2">
        <v>44.3</v>
      </c>
      <c r="E15" s="11">
        <v>45.56</v>
      </c>
    </row>
    <row r="16">
      <c r="A16" s="2" t="s">
        <v>28</v>
      </c>
      <c r="B16" s="12">
        <f t="shared" ref="B16:E16" si="1">convert($B5,"in","cm")+B15-$B6-convert($B8,"in","cm")</f>
        <v>4.8625</v>
      </c>
      <c r="C16" s="12">
        <f t="shared" si="1"/>
        <v>23.5625</v>
      </c>
      <c r="D16" s="12">
        <f t="shared" si="1"/>
        <v>40.0625</v>
      </c>
      <c r="E16" s="10">
        <f t="shared" si="1"/>
        <v>41.3225</v>
      </c>
    </row>
    <row r="17">
      <c r="A17" s="2" t="s">
        <v>29</v>
      </c>
      <c r="B17" s="4">
        <f t="shared" ref="B17:E17" si="2">B16/$B3</f>
        <v>0.9725</v>
      </c>
      <c r="C17" s="4">
        <f t="shared" si="2"/>
        <v>4.7125</v>
      </c>
      <c r="D17" s="4">
        <f t="shared" si="2"/>
        <v>8.0125</v>
      </c>
      <c r="E17" s="4">
        <f t="shared" si="2"/>
        <v>8.2645</v>
      </c>
    </row>
    <row r="18">
      <c r="A18" s="1" t="s">
        <v>31</v>
      </c>
      <c r="B18" s="1" t="s">
        <v>169</v>
      </c>
      <c r="C18" s="1" t="s">
        <v>169</v>
      </c>
      <c r="D18" s="1" t="s">
        <v>169</v>
      </c>
      <c r="E18" s="1" t="s">
        <v>169</v>
      </c>
    </row>
    <row r="19">
      <c r="A19" s="31" t="s">
        <v>170</v>
      </c>
      <c r="B19" s="2" t="s">
        <v>171</v>
      </c>
      <c r="C19" s="2" t="s">
        <v>171</v>
      </c>
      <c r="D19" s="2" t="s">
        <v>171</v>
      </c>
      <c r="E19" s="2" t="s">
        <v>171</v>
      </c>
    </row>
    <row r="20">
      <c r="A20" s="2">
        <v>0.0</v>
      </c>
      <c r="B20" s="4">
        <f t="shared" ref="B20:D20" si="3">sqrt(B23/B$14)</f>
        <v>1</v>
      </c>
      <c r="C20" s="4">
        <f t="shared" si="3"/>
        <v>1</v>
      </c>
      <c r="D20" s="4">
        <f t="shared" si="3"/>
        <v>1</v>
      </c>
    </row>
    <row r="21">
      <c r="A21" s="2" t="s">
        <v>172</v>
      </c>
      <c r="B21" s="4">
        <f t="shared" ref="B21:D21" si="4">154+11/16</f>
        <v>154.6875</v>
      </c>
      <c r="C21" s="4">
        <f t="shared" si="4"/>
        <v>154.6875</v>
      </c>
      <c r="D21" s="4">
        <f t="shared" si="4"/>
        <v>154.6875</v>
      </c>
    </row>
    <row r="22">
      <c r="A22" s="2" t="s">
        <v>32</v>
      </c>
      <c r="B22" s="4">
        <f>149+5/16</f>
        <v>149.3125</v>
      </c>
      <c r="C22" s="4">
        <f>149+5/16+1/32</f>
        <v>149.34375</v>
      </c>
      <c r="D22" s="4">
        <f>149+3/8</f>
        <v>149.375</v>
      </c>
    </row>
    <row r="23">
      <c r="A23" s="2" t="s">
        <v>173</v>
      </c>
      <c r="B23" s="2">
        <f t="shared" ref="B23:D23" si="5">B21-B22</f>
        <v>5.375</v>
      </c>
      <c r="C23" s="2">
        <f t="shared" si="5"/>
        <v>5.34375</v>
      </c>
      <c r="D23" s="2">
        <f t="shared" si="5"/>
        <v>5.3125</v>
      </c>
    </row>
    <row r="25">
      <c r="A25" s="2">
        <f>A20+1</f>
        <v>1</v>
      </c>
      <c r="B25" s="4">
        <f t="shared" ref="B25:D25" si="6">sqrt(B28/B$14)</f>
        <v>0</v>
      </c>
      <c r="C25" s="4">
        <f t="shared" si="6"/>
        <v>0</v>
      </c>
      <c r="D25" s="4">
        <f t="shared" si="6"/>
        <v>0</v>
      </c>
    </row>
    <row r="26">
      <c r="A26" s="2" t="s">
        <v>172</v>
      </c>
    </row>
    <row r="27">
      <c r="A27" s="2" t="s">
        <v>32</v>
      </c>
    </row>
    <row r="28">
      <c r="A28" s="2" t="s">
        <v>173</v>
      </c>
      <c r="B28" s="2">
        <f t="shared" ref="B28:D28" si="7">B26-B27</f>
        <v>0</v>
      </c>
      <c r="C28" s="2">
        <f t="shared" si="7"/>
        <v>0</v>
      </c>
      <c r="D28" s="2">
        <f t="shared" si="7"/>
        <v>0</v>
      </c>
    </row>
    <row r="30">
      <c r="A30" s="2">
        <f>A25+1</f>
        <v>2</v>
      </c>
      <c r="B30" s="4">
        <f t="shared" ref="B30:D30" si="8">sqrt(B33/B$14)</f>
        <v>0</v>
      </c>
      <c r="C30" s="4">
        <f t="shared" si="8"/>
        <v>0</v>
      </c>
      <c r="D30" s="4">
        <f t="shared" si="8"/>
        <v>0</v>
      </c>
    </row>
    <row r="31">
      <c r="A31" s="2" t="s">
        <v>172</v>
      </c>
    </row>
    <row r="32">
      <c r="A32" s="2" t="s">
        <v>32</v>
      </c>
    </row>
    <row r="33">
      <c r="A33" s="2" t="s">
        <v>173</v>
      </c>
      <c r="B33" s="2">
        <f t="shared" ref="B33:D33" si="9">B31-B32</f>
        <v>0</v>
      </c>
      <c r="C33" s="2">
        <f t="shared" si="9"/>
        <v>0</v>
      </c>
      <c r="D33" s="2">
        <f t="shared" si="9"/>
        <v>0</v>
      </c>
    </row>
    <row r="35">
      <c r="A35" s="2">
        <f>A30+1</f>
        <v>3</v>
      </c>
      <c r="B35" s="4">
        <f t="shared" ref="B35:D35" si="10">sqrt(B38/B$14)</f>
        <v>0</v>
      </c>
      <c r="C35" s="4">
        <f t="shared" si="10"/>
        <v>0</v>
      </c>
      <c r="D35" s="4">
        <f t="shared" si="10"/>
        <v>0</v>
      </c>
    </row>
    <row r="36">
      <c r="A36" s="2" t="s">
        <v>172</v>
      </c>
    </row>
    <row r="37">
      <c r="A37" s="2" t="s">
        <v>32</v>
      </c>
    </row>
    <row r="38">
      <c r="A38" s="2" t="s">
        <v>173</v>
      </c>
      <c r="B38" s="2">
        <f t="shared" ref="B38:D38" si="11">B36-B37</f>
        <v>0</v>
      </c>
      <c r="C38" s="2">
        <f t="shared" si="11"/>
        <v>0</v>
      </c>
      <c r="D38" s="2">
        <f t="shared" si="11"/>
        <v>0</v>
      </c>
    </row>
    <row r="40">
      <c r="A40" s="2">
        <f>A35+1</f>
        <v>4</v>
      </c>
      <c r="B40" s="4">
        <f t="shared" ref="B40:D40" si="12">sqrt(B43/B$14)</f>
        <v>0</v>
      </c>
      <c r="C40" s="4">
        <f t="shared" si="12"/>
        <v>0</v>
      </c>
      <c r="D40" s="4">
        <f t="shared" si="12"/>
        <v>0</v>
      </c>
    </row>
    <row r="41">
      <c r="A41" s="2" t="s">
        <v>172</v>
      </c>
    </row>
    <row r="42">
      <c r="A42" s="2" t="s">
        <v>32</v>
      </c>
    </row>
    <row r="43">
      <c r="A43" s="2" t="s">
        <v>173</v>
      </c>
      <c r="B43" s="2">
        <f t="shared" ref="B43:D43" si="13">B41-B42</f>
        <v>0</v>
      </c>
      <c r="C43" s="2">
        <f t="shared" si="13"/>
        <v>0</v>
      </c>
      <c r="D43" s="2">
        <f t="shared" si="13"/>
        <v>0</v>
      </c>
    </row>
    <row r="45">
      <c r="A45" s="2">
        <f>A40+1</f>
        <v>5</v>
      </c>
      <c r="B45" s="4">
        <f t="shared" ref="B45:D45" si="14">sqrt(B48/B$14)</f>
        <v>1</v>
      </c>
      <c r="C45" s="4">
        <f t="shared" si="14"/>
        <v>1</v>
      </c>
      <c r="D45" s="4">
        <f t="shared" si="14"/>
        <v>1</v>
      </c>
    </row>
    <row r="46">
      <c r="A46" s="2" t="s">
        <v>172</v>
      </c>
      <c r="B46" s="4">
        <f t="shared" ref="B46:D46" si="15">154+11/16</f>
        <v>154.6875</v>
      </c>
      <c r="C46" s="4">
        <f t="shared" si="15"/>
        <v>154.6875</v>
      </c>
      <c r="D46" s="4">
        <f t="shared" si="15"/>
        <v>154.6875</v>
      </c>
    </row>
    <row r="47">
      <c r="A47" s="2" t="s">
        <v>32</v>
      </c>
      <c r="B47" s="4">
        <f>149+5/16</f>
        <v>149.3125</v>
      </c>
      <c r="C47" s="4">
        <f>149+5/16+1/32</f>
        <v>149.34375</v>
      </c>
      <c r="D47" s="4">
        <f>149+3/8</f>
        <v>149.375</v>
      </c>
    </row>
    <row r="48">
      <c r="A48" s="2" t="s">
        <v>173</v>
      </c>
      <c r="B48" s="2">
        <f t="shared" ref="B48:D48" si="16">B46-B47</f>
        <v>5.375</v>
      </c>
      <c r="C48" s="2">
        <f t="shared" si="16"/>
        <v>5.34375</v>
      </c>
      <c r="D48" s="2">
        <f t="shared" si="16"/>
        <v>5.3125</v>
      </c>
    </row>
    <row r="50">
      <c r="A50" s="2">
        <f>A45+1</f>
        <v>6</v>
      </c>
      <c r="B50" s="4">
        <f t="shared" ref="B50:D50" si="17">sqrt(B53/B$14)</f>
        <v>0</v>
      </c>
      <c r="C50" s="4">
        <f t="shared" si="17"/>
        <v>0</v>
      </c>
      <c r="D50" s="4">
        <f t="shared" si="17"/>
        <v>0</v>
      </c>
    </row>
    <row r="51">
      <c r="A51" s="2" t="s">
        <v>172</v>
      </c>
    </row>
    <row r="52">
      <c r="A52" s="2" t="s">
        <v>32</v>
      </c>
    </row>
    <row r="53">
      <c r="A53" s="2" t="s">
        <v>173</v>
      </c>
      <c r="B53" s="2">
        <f t="shared" ref="B53:D53" si="18">B51-B52</f>
        <v>0</v>
      </c>
      <c r="C53" s="2">
        <f t="shared" si="18"/>
        <v>0</v>
      </c>
      <c r="D53" s="2">
        <f t="shared" si="18"/>
        <v>0</v>
      </c>
    </row>
    <row r="55">
      <c r="A55" s="2">
        <f>A50+1</f>
        <v>7</v>
      </c>
      <c r="B55" s="4">
        <f t="shared" ref="B55:D55" si="19">sqrt(B58/B$14)</f>
        <v>0</v>
      </c>
      <c r="C55" s="4">
        <f t="shared" si="19"/>
        <v>0</v>
      </c>
      <c r="D55" s="4">
        <f t="shared" si="19"/>
        <v>0</v>
      </c>
    </row>
    <row r="56">
      <c r="A56" s="2" t="s">
        <v>172</v>
      </c>
    </row>
    <row r="57">
      <c r="A57" s="2" t="s">
        <v>32</v>
      </c>
    </row>
    <row r="58">
      <c r="A58" s="2" t="s">
        <v>173</v>
      </c>
      <c r="B58" s="2">
        <f t="shared" ref="B58:D58" si="20">B56-B57</f>
        <v>0</v>
      </c>
      <c r="C58" s="2">
        <f t="shared" si="20"/>
        <v>0</v>
      </c>
      <c r="D58" s="2">
        <f t="shared" si="20"/>
        <v>0</v>
      </c>
    </row>
    <row r="60">
      <c r="A60" s="2">
        <f>A55+1</f>
        <v>8</v>
      </c>
      <c r="B60" s="4">
        <f t="shared" ref="B60:D60" si="21">sqrt(B63/B$14)</f>
        <v>0</v>
      </c>
      <c r="C60" s="4">
        <f t="shared" si="21"/>
        <v>0</v>
      </c>
      <c r="D60" s="4">
        <f t="shared" si="21"/>
        <v>0</v>
      </c>
    </row>
    <row r="61">
      <c r="A61" s="2" t="s">
        <v>172</v>
      </c>
    </row>
    <row r="62">
      <c r="A62" s="2" t="s">
        <v>32</v>
      </c>
    </row>
    <row r="63">
      <c r="A63" s="2" t="s">
        <v>173</v>
      </c>
      <c r="B63" s="2">
        <f t="shared" ref="B63:D63" si="22">B61-B62</f>
        <v>0</v>
      </c>
      <c r="C63" s="2">
        <f t="shared" si="22"/>
        <v>0</v>
      </c>
      <c r="D63" s="2">
        <f t="shared" si="22"/>
        <v>0</v>
      </c>
    </row>
    <row r="65">
      <c r="A65" s="2">
        <f>A60+1</f>
        <v>9</v>
      </c>
      <c r="B65" s="4">
        <f t="shared" ref="B65:D65" si="23">sqrt(B68/B$14)</f>
        <v>0</v>
      </c>
      <c r="C65" s="4">
        <f t="shared" si="23"/>
        <v>0</v>
      </c>
      <c r="D65" s="4">
        <f t="shared" si="23"/>
        <v>0</v>
      </c>
    </row>
    <row r="66">
      <c r="A66" s="2" t="s">
        <v>172</v>
      </c>
    </row>
    <row r="67">
      <c r="A67" s="2" t="s">
        <v>32</v>
      </c>
    </row>
    <row r="68">
      <c r="A68" s="2" t="s">
        <v>173</v>
      </c>
      <c r="B68" s="2">
        <f t="shared" ref="B68:D68" si="24">B66-B67</f>
        <v>0</v>
      </c>
      <c r="C68" s="2">
        <f t="shared" si="24"/>
        <v>0</v>
      </c>
      <c r="D68" s="2">
        <f t="shared" si="24"/>
        <v>0</v>
      </c>
    </row>
    <row r="70">
      <c r="A70" s="2">
        <f>A65+1</f>
        <v>10</v>
      </c>
      <c r="B70" s="4">
        <f t="shared" ref="B70:D70" si="25">sqrt(B73/B$14)</f>
        <v>1</v>
      </c>
      <c r="C70" s="4">
        <f t="shared" si="25"/>
        <v>1</v>
      </c>
      <c r="D70" s="4">
        <f t="shared" si="25"/>
        <v>1</v>
      </c>
    </row>
    <row r="71">
      <c r="A71" s="2" t="s">
        <v>172</v>
      </c>
      <c r="B71" s="4">
        <f t="shared" ref="B71:D71" si="26">154+11/16</f>
        <v>154.6875</v>
      </c>
      <c r="C71" s="4">
        <f t="shared" si="26"/>
        <v>154.6875</v>
      </c>
      <c r="D71" s="4">
        <f t="shared" si="26"/>
        <v>154.6875</v>
      </c>
    </row>
    <row r="72">
      <c r="A72" s="2" t="s">
        <v>32</v>
      </c>
      <c r="B72" s="4">
        <f>149+5/16</f>
        <v>149.3125</v>
      </c>
      <c r="C72" s="4">
        <f>149+5/16+1/32</f>
        <v>149.34375</v>
      </c>
      <c r="D72" s="4">
        <f>149+3/8</f>
        <v>149.375</v>
      </c>
    </row>
    <row r="73">
      <c r="A73" s="2" t="s">
        <v>173</v>
      </c>
      <c r="B73" s="2">
        <f t="shared" ref="B73:D73" si="27">B71-B72</f>
        <v>5.375</v>
      </c>
      <c r="C73" s="2">
        <f t="shared" si="27"/>
        <v>5.34375</v>
      </c>
      <c r="D73" s="2">
        <f t="shared" si="27"/>
        <v>5.3125</v>
      </c>
    </row>
    <row r="75">
      <c r="A75" s="2">
        <f>A70+1</f>
        <v>11</v>
      </c>
      <c r="B75" s="4">
        <f t="shared" ref="B75:D75" si="28">sqrt(B78/B$14)</f>
        <v>0</v>
      </c>
      <c r="C75" s="4">
        <f t="shared" si="28"/>
        <v>0</v>
      </c>
      <c r="D75" s="4">
        <f t="shared" si="28"/>
        <v>0</v>
      </c>
    </row>
    <row r="76">
      <c r="A76" s="2" t="s">
        <v>172</v>
      </c>
    </row>
    <row r="77">
      <c r="A77" s="2" t="s">
        <v>32</v>
      </c>
    </row>
    <row r="78">
      <c r="A78" s="2" t="s">
        <v>173</v>
      </c>
      <c r="B78" s="2">
        <f t="shared" ref="B78:D78" si="29">B76-B77</f>
        <v>0</v>
      </c>
      <c r="C78" s="2">
        <f t="shared" si="29"/>
        <v>0</v>
      </c>
      <c r="D78" s="2">
        <f t="shared" si="29"/>
        <v>0</v>
      </c>
    </row>
    <row r="80">
      <c r="A80" s="2">
        <f>A75+1</f>
        <v>12</v>
      </c>
      <c r="B80" s="4">
        <f t="shared" ref="B80:D80" si="30">sqrt(B83/B$14)</f>
        <v>0</v>
      </c>
      <c r="C80" s="4">
        <f t="shared" si="30"/>
        <v>0</v>
      </c>
      <c r="D80" s="4">
        <f t="shared" si="30"/>
        <v>0</v>
      </c>
    </row>
    <row r="81">
      <c r="A81" s="2" t="s">
        <v>172</v>
      </c>
    </row>
    <row r="82">
      <c r="A82" s="2" t="s">
        <v>32</v>
      </c>
    </row>
    <row r="83">
      <c r="A83" s="2" t="s">
        <v>173</v>
      </c>
      <c r="B83" s="2">
        <f t="shared" ref="B83:D83" si="31">B81-B82</f>
        <v>0</v>
      </c>
      <c r="C83" s="2">
        <f t="shared" si="31"/>
        <v>0</v>
      </c>
      <c r="D83" s="2">
        <f t="shared" si="31"/>
        <v>0</v>
      </c>
    </row>
    <row r="85">
      <c r="A85" s="2">
        <f>A80+1</f>
        <v>13</v>
      </c>
      <c r="B85" s="4">
        <f t="shared" ref="B85:D85" si="32">sqrt(B88/B$14)</f>
        <v>0</v>
      </c>
      <c r="C85" s="4">
        <f t="shared" si="32"/>
        <v>0</v>
      </c>
      <c r="D85" s="4">
        <f t="shared" si="32"/>
        <v>0</v>
      </c>
    </row>
    <row r="86">
      <c r="A86" s="2" t="s">
        <v>172</v>
      </c>
    </row>
    <row r="87">
      <c r="A87" s="2" t="s">
        <v>32</v>
      </c>
    </row>
    <row r="88">
      <c r="A88" s="2" t="s">
        <v>173</v>
      </c>
      <c r="B88" s="2">
        <f t="shared" ref="B88:D88" si="33">B86-B87</f>
        <v>0</v>
      </c>
      <c r="C88" s="2">
        <f t="shared" si="33"/>
        <v>0</v>
      </c>
      <c r="D88" s="2">
        <f t="shared" si="33"/>
        <v>0</v>
      </c>
    </row>
    <row r="90">
      <c r="A90" s="2">
        <f>A85+1</f>
        <v>14</v>
      </c>
      <c r="B90" s="4">
        <f t="shared" ref="B90:D90" si="34">sqrt(B93/B$14)</f>
        <v>0</v>
      </c>
      <c r="C90" s="4">
        <f t="shared" si="34"/>
        <v>0</v>
      </c>
      <c r="D90" s="4">
        <f t="shared" si="34"/>
        <v>0</v>
      </c>
    </row>
    <row r="91">
      <c r="A91" s="2" t="s">
        <v>172</v>
      </c>
    </row>
    <row r="92">
      <c r="A92" s="2" t="s">
        <v>32</v>
      </c>
    </row>
    <row r="93">
      <c r="A93" s="2" t="s">
        <v>173</v>
      </c>
      <c r="B93" s="2">
        <f t="shared" ref="B93:D93" si="35">B91-B92</f>
        <v>0</v>
      </c>
      <c r="C93" s="2">
        <f t="shared" si="35"/>
        <v>0</v>
      </c>
      <c r="D93" s="2">
        <f t="shared" si="35"/>
        <v>0</v>
      </c>
    </row>
    <row r="95">
      <c r="A95" s="2">
        <f>A90+1</f>
        <v>15</v>
      </c>
      <c r="B95" s="4">
        <f t="shared" ref="B95:D95" si="36">sqrt(B98/B$14)</f>
        <v>1</v>
      </c>
      <c r="C95" s="4">
        <f t="shared" si="36"/>
        <v>1</v>
      </c>
      <c r="D95" s="4">
        <f t="shared" si="36"/>
        <v>1</v>
      </c>
    </row>
    <row r="96">
      <c r="A96" s="2" t="s">
        <v>172</v>
      </c>
      <c r="B96" s="4">
        <f t="shared" ref="B96:D96" si="37">154+11/16</f>
        <v>154.6875</v>
      </c>
      <c r="C96" s="4">
        <f t="shared" si="37"/>
        <v>154.6875</v>
      </c>
      <c r="D96" s="4">
        <f t="shared" si="37"/>
        <v>154.6875</v>
      </c>
    </row>
    <row r="97">
      <c r="A97" s="2" t="s">
        <v>32</v>
      </c>
      <c r="B97" s="4">
        <f>149+5/16</f>
        <v>149.3125</v>
      </c>
      <c r="C97" s="4">
        <f>149+5/16+1/32</f>
        <v>149.34375</v>
      </c>
      <c r="D97" s="4">
        <f>149+3/8</f>
        <v>149.375</v>
      </c>
    </row>
    <row r="98">
      <c r="A98" s="2" t="s">
        <v>173</v>
      </c>
      <c r="B98" s="2">
        <f t="shared" ref="B98:D98" si="38">B96-B97</f>
        <v>5.375</v>
      </c>
      <c r="C98" s="2">
        <f t="shared" si="38"/>
        <v>5.34375</v>
      </c>
      <c r="D98" s="2">
        <f t="shared" si="38"/>
        <v>5.3125</v>
      </c>
    </row>
    <row r="100">
      <c r="A100" s="2">
        <f>A95+1</f>
        <v>16</v>
      </c>
      <c r="B100" s="4">
        <f t="shared" ref="B100:D100" si="39">sqrt(B103/B$14)</f>
        <v>0</v>
      </c>
      <c r="C100" s="4">
        <f t="shared" si="39"/>
        <v>0</v>
      </c>
      <c r="D100" s="4">
        <f t="shared" si="39"/>
        <v>0</v>
      </c>
    </row>
    <row r="101">
      <c r="A101" s="2" t="s">
        <v>172</v>
      </c>
    </row>
    <row r="102">
      <c r="A102" s="2" t="s">
        <v>32</v>
      </c>
    </row>
    <row r="103">
      <c r="A103" s="2" t="s">
        <v>173</v>
      </c>
      <c r="B103" s="2">
        <f t="shared" ref="B103:D103" si="40">B101-B102</f>
        <v>0</v>
      </c>
      <c r="C103" s="2">
        <f t="shared" si="40"/>
        <v>0</v>
      </c>
      <c r="D103" s="2">
        <f t="shared" si="40"/>
        <v>0</v>
      </c>
    </row>
    <row r="105">
      <c r="A105" s="2">
        <f>A100+1</f>
        <v>17</v>
      </c>
      <c r="B105" s="4">
        <f t="shared" ref="B105:D105" si="41">sqrt(B108/B$14)</f>
        <v>0</v>
      </c>
      <c r="C105" s="4">
        <f t="shared" si="41"/>
        <v>0</v>
      </c>
      <c r="D105" s="4">
        <f t="shared" si="41"/>
        <v>0</v>
      </c>
    </row>
    <row r="106">
      <c r="A106" s="2" t="s">
        <v>172</v>
      </c>
    </row>
    <row r="107">
      <c r="A107" s="2" t="s">
        <v>32</v>
      </c>
    </row>
    <row r="108">
      <c r="A108" s="2" t="s">
        <v>173</v>
      </c>
      <c r="B108" s="2">
        <f t="shared" ref="B108:D108" si="42">B106-B107</f>
        <v>0</v>
      </c>
      <c r="C108" s="2">
        <f t="shared" si="42"/>
        <v>0</v>
      </c>
      <c r="D108" s="2">
        <f t="shared" si="42"/>
        <v>0</v>
      </c>
    </row>
    <row r="110">
      <c r="A110" s="2">
        <f>A105+1</f>
        <v>18</v>
      </c>
      <c r="B110" s="4">
        <f t="shared" ref="B110:D110" si="43">sqrt(B113/B$14)</f>
        <v>0</v>
      </c>
      <c r="C110" s="4">
        <f t="shared" si="43"/>
        <v>0</v>
      </c>
      <c r="D110" s="4">
        <f t="shared" si="43"/>
        <v>0</v>
      </c>
    </row>
    <row r="111">
      <c r="A111" s="2" t="s">
        <v>172</v>
      </c>
    </row>
    <row r="112">
      <c r="A112" s="2" t="s">
        <v>32</v>
      </c>
    </row>
    <row r="113">
      <c r="A113" s="2" t="s">
        <v>173</v>
      </c>
      <c r="B113" s="2">
        <f t="shared" ref="B113:D113" si="44">B111-B112</f>
        <v>0</v>
      </c>
      <c r="C113" s="2">
        <f t="shared" si="44"/>
        <v>0</v>
      </c>
      <c r="D113" s="2">
        <f t="shared" si="44"/>
        <v>0</v>
      </c>
    </row>
    <row r="115">
      <c r="A115" s="2">
        <f>A110+1</f>
        <v>19</v>
      </c>
      <c r="B115" s="4">
        <f t="shared" ref="B115:D115" si="45">sqrt(B118/B$14)</f>
        <v>0</v>
      </c>
      <c r="C115" s="4">
        <f t="shared" si="45"/>
        <v>0</v>
      </c>
      <c r="D115" s="4">
        <f t="shared" si="45"/>
        <v>0</v>
      </c>
    </row>
    <row r="116">
      <c r="A116" s="2" t="s">
        <v>172</v>
      </c>
    </row>
    <row r="117">
      <c r="A117" s="2" t="s">
        <v>32</v>
      </c>
    </row>
    <row r="118">
      <c r="A118" s="2" t="s">
        <v>173</v>
      </c>
      <c r="B118" s="2">
        <f t="shared" ref="B118:D118" si="46">B116-B117</f>
        <v>0</v>
      </c>
      <c r="C118" s="2">
        <f t="shared" si="46"/>
        <v>0</v>
      </c>
      <c r="D118" s="2">
        <f t="shared" si="46"/>
        <v>0</v>
      </c>
    </row>
    <row r="120">
      <c r="A120" s="2">
        <f>A115+1</f>
        <v>20</v>
      </c>
      <c r="B120" s="4">
        <f t="shared" ref="B120:D120" si="47">sqrt(B123/B$14)</f>
        <v>1</v>
      </c>
      <c r="C120" s="4">
        <f t="shared" si="47"/>
        <v>1</v>
      </c>
      <c r="D120" s="4">
        <f t="shared" si="47"/>
        <v>1</v>
      </c>
    </row>
    <row r="121">
      <c r="A121" s="2" t="s">
        <v>172</v>
      </c>
      <c r="B121" s="4">
        <f t="shared" ref="B121:D121" si="48">154+11/16</f>
        <v>154.6875</v>
      </c>
      <c r="C121" s="4">
        <f t="shared" si="48"/>
        <v>154.6875</v>
      </c>
      <c r="D121" s="4">
        <f t="shared" si="48"/>
        <v>154.6875</v>
      </c>
    </row>
    <row r="122">
      <c r="A122" s="2" t="s">
        <v>32</v>
      </c>
      <c r="B122" s="4">
        <f>149+5/16</f>
        <v>149.3125</v>
      </c>
      <c r="C122" s="4">
        <f>149+5/16+1/32</f>
        <v>149.34375</v>
      </c>
      <c r="D122" s="4">
        <f>149+3/8</f>
        <v>149.375</v>
      </c>
    </row>
    <row r="123">
      <c r="A123" s="2" t="s">
        <v>173</v>
      </c>
      <c r="B123" s="2">
        <f t="shared" ref="B123:D123" si="49">B121-B122</f>
        <v>5.375</v>
      </c>
      <c r="C123" s="2">
        <f t="shared" si="49"/>
        <v>5.34375</v>
      </c>
      <c r="D123" s="2">
        <f t="shared" si="49"/>
        <v>5.3125</v>
      </c>
    </row>
    <row r="125">
      <c r="A125" s="2">
        <f>A120+1</f>
        <v>21</v>
      </c>
      <c r="B125" s="4">
        <f t="shared" ref="B125:D125" si="50">sqrt(B128/B$14)</f>
        <v>0</v>
      </c>
      <c r="C125" s="4">
        <f t="shared" si="50"/>
        <v>0</v>
      </c>
      <c r="D125" s="4">
        <f t="shared" si="50"/>
        <v>0</v>
      </c>
    </row>
    <row r="126">
      <c r="A126" s="2" t="s">
        <v>172</v>
      </c>
    </row>
    <row r="127">
      <c r="A127" s="2" t="s">
        <v>32</v>
      </c>
    </row>
    <row r="128">
      <c r="A128" s="2" t="s">
        <v>173</v>
      </c>
      <c r="B128" s="2">
        <f t="shared" ref="B128:D128" si="51">B126-B127</f>
        <v>0</v>
      </c>
      <c r="C128" s="2">
        <f t="shared" si="51"/>
        <v>0</v>
      </c>
      <c r="D128" s="2">
        <f t="shared" si="51"/>
        <v>0</v>
      </c>
    </row>
    <row r="130">
      <c r="A130" s="2">
        <f>A125+1</f>
        <v>22</v>
      </c>
      <c r="B130" s="4">
        <f t="shared" ref="B130:D130" si="52">sqrt(B133/B$14)</f>
        <v>0</v>
      </c>
      <c r="C130" s="4">
        <f t="shared" si="52"/>
        <v>0</v>
      </c>
      <c r="D130" s="4">
        <f t="shared" si="52"/>
        <v>0</v>
      </c>
    </row>
    <row r="131">
      <c r="A131" s="2" t="s">
        <v>172</v>
      </c>
    </row>
    <row r="132">
      <c r="A132" s="2" t="s">
        <v>32</v>
      </c>
    </row>
    <row r="133">
      <c r="A133" s="2" t="s">
        <v>173</v>
      </c>
      <c r="B133" s="2">
        <f t="shared" ref="B133:D133" si="53">B131-B132</f>
        <v>0</v>
      </c>
      <c r="C133" s="2">
        <f t="shared" si="53"/>
        <v>0</v>
      </c>
      <c r="D133" s="2">
        <f t="shared" si="53"/>
        <v>0</v>
      </c>
    </row>
    <row r="135">
      <c r="A135" s="2">
        <f>A130+1</f>
        <v>23</v>
      </c>
      <c r="B135" s="4">
        <f t="shared" ref="B135:D135" si="54">sqrt(B138/B$14)</f>
        <v>0</v>
      </c>
      <c r="C135" s="4">
        <f t="shared" si="54"/>
        <v>0</v>
      </c>
      <c r="D135" s="4">
        <f t="shared" si="54"/>
        <v>0</v>
      </c>
    </row>
    <row r="136">
      <c r="A136" s="2" t="s">
        <v>172</v>
      </c>
    </row>
    <row r="137">
      <c r="A137" s="2" t="s">
        <v>32</v>
      </c>
    </row>
    <row r="138">
      <c r="A138" s="2" t="s">
        <v>173</v>
      </c>
      <c r="B138" s="2">
        <f t="shared" ref="B138:D138" si="55">B136-B137</f>
        <v>0</v>
      </c>
      <c r="C138" s="2">
        <f t="shared" si="55"/>
        <v>0</v>
      </c>
      <c r="D138" s="2">
        <f t="shared" si="55"/>
        <v>0</v>
      </c>
    </row>
    <row r="140">
      <c r="A140" s="2">
        <f>A135+1</f>
        <v>24</v>
      </c>
      <c r="B140" s="4">
        <f t="shared" ref="B140:D140" si="56">sqrt(B143/B$14)</f>
        <v>0</v>
      </c>
      <c r="C140" s="4">
        <f t="shared" si="56"/>
        <v>0</v>
      </c>
      <c r="D140" s="4">
        <f t="shared" si="56"/>
        <v>0</v>
      </c>
    </row>
    <row r="141">
      <c r="A141" s="2" t="s">
        <v>172</v>
      </c>
    </row>
    <row r="142">
      <c r="A142" s="2" t="s">
        <v>32</v>
      </c>
    </row>
    <row r="143">
      <c r="A143" s="2" t="s">
        <v>173</v>
      </c>
      <c r="B143" s="2">
        <f t="shared" ref="B143:D143" si="57">B141-B142</f>
        <v>0</v>
      </c>
      <c r="C143" s="2">
        <f t="shared" si="57"/>
        <v>0</v>
      </c>
      <c r="D143" s="2">
        <f t="shared" si="57"/>
        <v>0</v>
      </c>
    </row>
    <row r="145">
      <c r="A145" s="2">
        <f>A140+1</f>
        <v>25</v>
      </c>
      <c r="B145" s="4">
        <f t="shared" ref="B145:D145" si="58">sqrt(B148/B$14)</f>
        <v>1</v>
      </c>
      <c r="C145" s="4">
        <f t="shared" si="58"/>
        <v>1</v>
      </c>
      <c r="D145" s="4">
        <f t="shared" si="58"/>
        <v>1</v>
      </c>
    </row>
    <row r="146">
      <c r="A146" s="2" t="s">
        <v>172</v>
      </c>
      <c r="B146" s="4">
        <f t="shared" ref="B146:D146" si="59">154+11/16</f>
        <v>154.6875</v>
      </c>
      <c r="C146" s="4">
        <f t="shared" si="59"/>
        <v>154.6875</v>
      </c>
      <c r="D146" s="4">
        <f t="shared" si="59"/>
        <v>154.6875</v>
      </c>
    </row>
    <row r="147">
      <c r="A147" s="2" t="s">
        <v>32</v>
      </c>
      <c r="B147" s="4">
        <f>149+5/16</f>
        <v>149.3125</v>
      </c>
      <c r="C147" s="4">
        <f>149+5/16+1/32</f>
        <v>149.34375</v>
      </c>
      <c r="D147" s="4">
        <f>149+3/8</f>
        <v>149.375</v>
      </c>
    </row>
    <row r="148">
      <c r="A148" s="2" t="s">
        <v>173</v>
      </c>
      <c r="B148" s="2">
        <f t="shared" ref="B148:D148" si="60">B146-B147</f>
        <v>5.375</v>
      </c>
      <c r="C148" s="2">
        <f t="shared" si="60"/>
        <v>5.34375</v>
      </c>
      <c r="D148" s="2">
        <f t="shared" si="60"/>
        <v>5.3125</v>
      </c>
    </row>
    <row r="150">
      <c r="A150" s="2">
        <f>A145+1</f>
        <v>26</v>
      </c>
      <c r="B150" s="4">
        <f t="shared" ref="B150:D150" si="61">sqrt(B153/B$14)</f>
        <v>0</v>
      </c>
      <c r="C150" s="4">
        <f t="shared" si="61"/>
        <v>0</v>
      </c>
      <c r="D150" s="4">
        <f t="shared" si="61"/>
        <v>0</v>
      </c>
    </row>
    <row r="151">
      <c r="A151" s="2" t="s">
        <v>172</v>
      </c>
    </row>
    <row r="152">
      <c r="A152" s="2" t="s">
        <v>32</v>
      </c>
    </row>
    <row r="153">
      <c r="A153" s="2" t="s">
        <v>173</v>
      </c>
      <c r="B153" s="2">
        <f t="shared" ref="B153:D153" si="62">B151-B152</f>
        <v>0</v>
      </c>
      <c r="C153" s="2">
        <f t="shared" si="62"/>
        <v>0</v>
      </c>
      <c r="D153" s="2">
        <f t="shared" si="62"/>
        <v>0</v>
      </c>
    </row>
    <row r="155">
      <c r="A155" s="2">
        <f>A150+1</f>
        <v>27</v>
      </c>
      <c r="B155" s="4">
        <f t="shared" ref="B155:D155" si="63">sqrt(B158/B$14)</f>
        <v>0</v>
      </c>
      <c r="C155" s="4">
        <f t="shared" si="63"/>
        <v>0</v>
      </c>
      <c r="D155" s="4">
        <f t="shared" si="63"/>
        <v>0</v>
      </c>
    </row>
    <row r="156">
      <c r="A156" s="2" t="s">
        <v>172</v>
      </c>
    </row>
    <row r="157">
      <c r="A157" s="2" t="s">
        <v>32</v>
      </c>
    </row>
    <row r="158">
      <c r="A158" s="2" t="s">
        <v>173</v>
      </c>
      <c r="B158" s="2">
        <f t="shared" ref="B158:D158" si="64">B156-B157</f>
        <v>0</v>
      </c>
      <c r="C158" s="2">
        <f t="shared" si="64"/>
        <v>0</v>
      </c>
      <c r="D158" s="2">
        <f t="shared" si="64"/>
        <v>0</v>
      </c>
    </row>
    <row r="160">
      <c r="A160" s="2">
        <f>A155+1</f>
        <v>28</v>
      </c>
      <c r="B160" s="4">
        <f t="shared" ref="B160:D160" si="65">sqrt(B163/B$14)</f>
        <v>0</v>
      </c>
      <c r="C160" s="4">
        <f t="shared" si="65"/>
        <v>0</v>
      </c>
      <c r="D160" s="4">
        <f t="shared" si="65"/>
        <v>0</v>
      </c>
    </row>
    <row r="161">
      <c r="A161" s="2" t="s">
        <v>172</v>
      </c>
    </row>
    <row r="162">
      <c r="A162" s="2" t="s">
        <v>32</v>
      </c>
    </row>
    <row r="163">
      <c r="A163" s="2" t="s">
        <v>173</v>
      </c>
      <c r="B163" s="2">
        <f t="shared" ref="B163:D163" si="66">B161-B162</f>
        <v>0</v>
      </c>
      <c r="C163" s="2">
        <f t="shared" si="66"/>
        <v>0</v>
      </c>
      <c r="D163" s="2">
        <f t="shared" si="66"/>
        <v>0</v>
      </c>
    </row>
    <row r="165">
      <c r="A165" s="2">
        <f>A160+1</f>
        <v>29</v>
      </c>
      <c r="B165" s="4">
        <f t="shared" ref="B165:D165" si="67">sqrt(B168/B$14)</f>
        <v>0</v>
      </c>
      <c r="C165" s="4">
        <f t="shared" si="67"/>
        <v>0</v>
      </c>
      <c r="D165" s="4">
        <f t="shared" si="67"/>
        <v>0</v>
      </c>
    </row>
    <row r="166">
      <c r="A166" s="2" t="s">
        <v>172</v>
      </c>
    </row>
    <row r="167">
      <c r="A167" s="2" t="s">
        <v>32</v>
      </c>
    </row>
    <row r="168">
      <c r="A168" s="2" t="s">
        <v>173</v>
      </c>
      <c r="B168" s="2">
        <f t="shared" ref="B168:D168" si="68">B166-B167</f>
        <v>0</v>
      </c>
      <c r="C168" s="2">
        <f t="shared" si="68"/>
        <v>0</v>
      </c>
      <c r="D168" s="2">
        <f t="shared" si="68"/>
        <v>0</v>
      </c>
    </row>
    <row r="170">
      <c r="A170" s="2">
        <f>A165+1</f>
        <v>30</v>
      </c>
      <c r="B170" s="4">
        <f t="shared" ref="B170:D170" si="69">sqrt(B173/B$14)</f>
        <v>1</v>
      </c>
      <c r="C170" s="4">
        <f t="shared" si="69"/>
        <v>1</v>
      </c>
      <c r="D170" s="4">
        <f t="shared" si="69"/>
        <v>1</v>
      </c>
    </row>
    <row r="171">
      <c r="A171" s="2" t="s">
        <v>172</v>
      </c>
      <c r="B171" s="4">
        <f t="shared" ref="B171:D171" si="70">154+11/16</f>
        <v>154.6875</v>
      </c>
      <c r="C171" s="4">
        <f t="shared" si="70"/>
        <v>154.6875</v>
      </c>
      <c r="D171" s="4">
        <f t="shared" si="70"/>
        <v>154.6875</v>
      </c>
    </row>
    <row r="172">
      <c r="A172" s="2" t="s">
        <v>32</v>
      </c>
      <c r="B172" s="4">
        <f>149+5/16</f>
        <v>149.3125</v>
      </c>
      <c r="C172" s="4">
        <f>149+5/16+1/32</f>
        <v>149.34375</v>
      </c>
      <c r="D172" s="4">
        <f>149+3/8</f>
        <v>149.375</v>
      </c>
    </row>
    <row r="173">
      <c r="A173" s="2" t="s">
        <v>173</v>
      </c>
      <c r="B173" s="2">
        <f t="shared" ref="B173:D173" si="71">B171-B172</f>
        <v>5.375</v>
      </c>
      <c r="C173" s="2">
        <f t="shared" si="71"/>
        <v>5.34375</v>
      </c>
      <c r="D173" s="2">
        <f t="shared" si="71"/>
        <v>5.3125</v>
      </c>
    </row>
    <row r="175">
      <c r="A175" s="2">
        <f>A170+1</f>
        <v>31</v>
      </c>
      <c r="B175" s="4">
        <f t="shared" ref="B175:D175" si="72">sqrt(B178/B$14)</f>
        <v>0</v>
      </c>
      <c r="C175" s="4">
        <f t="shared" si="72"/>
        <v>0</v>
      </c>
      <c r="D175" s="4">
        <f t="shared" si="72"/>
        <v>0</v>
      </c>
    </row>
    <row r="176">
      <c r="A176" s="2" t="s">
        <v>172</v>
      </c>
    </row>
    <row r="177">
      <c r="A177" s="2" t="s">
        <v>32</v>
      </c>
    </row>
    <row r="178">
      <c r="A178" s="2" t="s">
        <v>173</v>
      </c>
      <c r="B178" s="2">
        <f t="shared" ref="B178:D178" si="73">B176-B177</f>
        <v>0</v>
      </c>
      <c r="C178" s="2">
        <f t="shared" si="73"/>
        <v>0</v>
      </c>
      <c r="D178" s="2">
        <f t="shared" si="73"/>
        <v>0</v>
      </c>
    </row>
    <row r="180">
      <c r="A180" s="2">
        <f>A175+1</f>
        <v>32</v>
      </c>
      <c r="B180" s="4">
        <f t="shared" ref="B180:D180" si="74">sqrt(B183/B$14)</f>
        <v>0</v>
      </c>
      <c r="C180" s="4">
        <f t="shared" si="74"/>
        <v>0</v>
      </c>
      <c r="D180" s="4">
        <f t="shared" si="74"/>
        <v>0</v>
      </c>
    </row>
    <row r="181">
      <c r="A181" s="2" t="s">
        <v>172</v>
      </c>
    </row>
    <row r="182">
      <c r="A182" s="2" t="s">
        <v>32</v>
      </c>
    </row>
    <row r="183">
      <c r="A183" s="2" t="s">
        <v>173</v>
      </c>
      <c r="B183" s="2">
        <f t="shared" ref="B183:D183" si="75">B181-B182</f>
        <v>0</v>
      </c>
      <c r="C183" s="2">
        <f t="shared" si="75"/>
        <v>0</v>
      </c>
      <c r="D183" s="2">
        <f t="shared" si="75"/>
        <v>0</v>
      </c>
    </row>
    <row r="185">
      <c r="A185" s="2">
        <f>A180+1</f>
        <v>33</v>
      </c>
      <c r="B185" s="4">
        <f t="shared" ref="B185:D185" si="76">sqrt(B188/B$14)</f>
        <v>0</v>
      </c>
      <c r="C185" s="4">
        <f t="shared" si="76"/>
        <v>0</v>
      </c>
      <c r="D185" s="4">
        <f t="shared" si="76"/>
        <v>0</v>
      </c>
    </row>
    <row r="186">
      <c r="A186" s="2" t="s">
        <v>172</v>
      </c>
    </row>
    <row r="187">
      <c r="A187" s="2" t="s">
        <v>32</v>
      </c>
    </row>
    <row r="188">
      <c r="A188" s="2" t="s">
        <v>173</v>
      </c>
      <c r="B188" s="2">
        <f t="shared" ref="B188:D188" si="77">B186-B187</f>
        <v>0</v>
      </c>
      <c r="C188" s="2">
        <f t="shared" si="77"/>
        <v>0</v>
      </c>
      <c r="D188" s="2">
        <f t="shared" si="77"/>
        <v>0</v>
      </c>
    </row>
    <row r="190">
      <c r="A190" s="2">
        <f>A185+1</f>
        <v>34</v>
      </c>
      <c r="B190" s="4">
        <f t="shared" ref="B190:D190" si="78">sqrt(B193/B$14)</f>
        <v>0</v>
      </c>
      <c r="C190" s="4">
        <f t="shared" si="78"/>
        <v>0</v>
      </c>
      <c r="D190" s="4">
        <f t="shared" si="78"/>
        <v>0</v>
      </c>
    </row>
    <row r="191">
      <c r="A191" s="2" t="s">
        <v>172</v>
      </c>
    </row>
    <row r="192">
      <c r="A192" s="2" t="s">
        <v>32</v>
      </c>
    </row>
    <row r="193">
      <c r="A193" s="2" t="s">
        <v>173</v>
      </c>
      <c r="B193" s="2">
        <f t="shared" ref="B193:D193" si="79">B191-B192</f>
        <v>0</v>
      </c>
      <c r="C193" s="2">
        <f t="shared" si="79"/>
        <v>0</v>
      </c>
      <c r="D193" s="2">
        <f t="shared" si="79"/>
        <v>0</v>
      </c>
    </row>
    <row r="195">
      <c r="A195" s="2">
        <f>A190+1</f>
        <v>35</v>
      </c>
      <c r="B195" s="4">
        <f t="shared" ref="B195:D195" si="80">sqrt(B198/B$14)</f>
        <v>0.9970887857</v>
      </c>
      <c r="C195" s="4">
        <f t="shared" si="80"/>
        <v>1</v>
      </c>
      <c r="D195" s="4">
        <f t="shared" si="80"/>
        <v>1</v>
      </c>
    </row>
    <row r="196">
      <c r="A196" s="2" t="s">
        <v>172</v>
      </c>
      <c r="B196" s="4">
        <f t="shared" ref="B196:D196" si="81">154+11/16</f>
        <v>154.6875</v>
      </c>
      <c r="C196" s="4">
        <f t="shared" si="81"/>
        <v>154.6875</v>
      </c>
      <c r="D196" s="4">
        <f t="shared" si="81"/>
        <v>154.6875</v>
      </c>
    </row>
    <row r="197">
      <c r="A197" s="2" t="s">
        <v>32</v>
      </c>
      <c r="B197" s="4">
        <f>149+5/16+1/32</f>
        <v>149.34375</v>
      </c>
      <c r="C197" s="4">
        <f>149+3/8-1/32</f>
        <v>149.34375</v>
      </c>
      <c r="D197" s="4">
        <f>149+3/8</f>
        <v>149.375</v>
      </c>
    </row>
    <row r="198">
      <c r="A198" s="2" t="s">
        <v>173</v>
      </c>
      <c r="B198" s="2">
        <f t="shared" ref="B198:D198" si="82">B196-B197</f>
        <v>5.34375</v>
      </c>
      <c r="C198" s="2">
        <f t="shared" si="82"/>
        <v>5.34375</v>
      </c>
      <c r="D198" s="2">
        <f t="shared" si="82"/>
        <v>5.3125</v>
      </c>
    </row>
    <row r="200">
      <c r="A200" s="2">
        <f>A195+1</f>
        <v>36</v>
      </c>
      <c r="B200" s="4">
        <f t="shared" ref="B200:D200" si="83">sqrt(B203/B$14)</f>
        <v>0</v>
      </c>
      <c r="C200" s="4">
        <f t="shared" si="83"/>
        <v>0</v>
      </c>
      <c r="D200" s="4">
        <f t="shared" si="83"/>
        <v>0</v>
      </c>
    </row>
    <row r="201">
      <c r="A201" s="2" t="s">
        <v>172</v>
      </c>
    </row>
    <row r="202">
      <c r="A202" s="2" t="s">
        <v>32</v>
      </c>
    </row>
    <row r="203">
      <c r="A203" s="2" t="s">
        <v>173</v>
      </c>
      <c r="B203" s="2">
        <f t="shared" ref="B203:D203" si="84">B201-B202</f>
        <v>0</v>
      </c>
      <c r="C203" s="2">
        <f t="shared" si="84"/>
        <v>0</v>
      </c>
      <c r="D203" s="2">
        <f t="shared" si="84"/>
        <v>0</v>
      </c>
    </row>
    <row r="205">
      <c r="A205" s="2">
        <f>A200+1</f>
        <v>37</v>
      </c>
      <c r="B205" s="4">
        <f t="shared" ref="B205:D205" si="85">sqrt(B208/B$14)</f>
        <v>0</v>
      </c>
      <c r="C205" s="4">
        <f t="shared" si="85"/>
        <v>0</v>
      </c>
      <c r="D205" s="4">
        <f t="shared" si="85"/>
        <v>0</v>
      </c>
    </row>
    <row r="206">
      <c r="A206" s="2" t="s">
        <v>172</v>
      </c>
    </row>
    <row r="207">
      <c r="A207" s="2" t="s">
        <v>32</v>
      </c>
    </row>
    <row r="208">
      <c r="A208" s="2" t="s">
        <v>173</v>
      </c>
      <c r="B208" s="2">
        <f t="shared" ref="B208:D208" si="86">B206-B207</f>
        <v>0</v>
      </c>
      <c r="C208" s="2">
        <f t="shared" si="86"/>
        <v>0</v>
      </c>
      <c r="D208" s="2">
        <f t="shared" si="86"/>
        <v>0</v>
      </c>
    </row>
    <row r="210">
      <c r="A210" s="2">
        <f>A205+1</f>
        <v>38</v>
      </c>
      <c r="B210" s="4">
        <f t="shared" ref="B210:D210" si="87">sqrt(B213/B$14)</f>
        <v>0</v>
      </c>
      <c r="C210" s="4">
        <f t="shared" si="87"/>
        <v>0</v>
      </c>
      <c r="D210" s="4">
        <f t="shared" si="87"/>
        <v>0</v>
      </c>
    </row>
    <row r="211">
      <c r="A211" s="2" t="s">
        <v>172</v>
      </c>
    </row>
    <row r="212">
      <c r="A212" s="2" t="s">
        <v>32</v>
      </c>
    </row>
    <row r="213">
      <c r="A213" s="2" t="s">
        <v>173</v>
      </c>
      <c r="B213" s="2">
        <f t="shared" ref="B213:D213" si="88">B211-B212</f>
        <v>0</v>
      </c>
      <c r="C213" s="2">
        <f t="shared" si="88"/>
        <v>0</v>
      </c>
      <c r="D213" s="2">
        <f t="shared" si="88"/>
        <v>0</v>
      </c>
    </row>
    <row r="215">
      <c r="A215" s="2">
        <f>A210+1</f>
        <v>39</v>
      </c>
      <c r="B215" s="4">
        <f t="shared" ref="B215:D215" si="89">sqrt(B218/B$14)</f>
        <v>0</v>
      </c>
      <c r="C215" s="4">
        <f t="shared" si="89"/>
        <v>0</v>
      </c>
      <c r="D215" s="4">
        <f t="shared" si="89"/>
        <v>0</v>
      </c>
    </row>
    <row r="216">
      <c r="A216" s="2" t="s">
        <v>172</v>
      </c>
    </row>
    <row r="217">
      <c r="A217" s="2" t="s">
        <v>32</v>
      </c>
    </row>
    <row r="218">
      <c r="A218" s="2" t="s">
        <v>173</v>
      </c>
      <c r="B218" s="2">
        <f t="shared" ref="B218:D218" si="90">B216-B217</f>
        <v>0</v>
      </c>
      <c r="C218" s="2">
        <f t="shared" si="90"/>
        <v>0</v>
      </c>
      <c r="D218" s="2">
        <f t="shared" si="90"/>
        <v>0</v>
      </c>
    </row>
    <row r="220">
      <c r="A220" s="2">
        <f>A215+1</f>
        <v>40</v>
      </c>
      <c r="B220" s="4">
        <f t="shared" ref="B220:D220" si="91">sqrt(B223/B$14)</f>
        <v>0.9970887857</v>
      </c>
      <c r="C220" s="4">
        <f t="shared" si="91"/>
        <v>1</v>
      </c>
      <c r="D220" s="4">
        <f t="shared" si="91"/>
        <v>1</v>
      </c>
    </row>
    <row r="221">
      <c r="A221" s="2" t="s">
        <v>172</v>
      </c>
      <c r="B221" s="4">
        <f t="shared" ref="B221:D221" si="92">154+11/16</f>
        <v>154.6875</v>
      </c>
      <c r="C221" s="4">
        <f t="shared" si="92"/>
        <v>154.6875</v>
      </c>
      <c r="D221" s="4">
        <f t="shared" si="92"/>
        <v>154.6875</v>
      </c>
    </row>
    <row r="222">
      <c r="A222" s="2" t="s">
        <v>32</v>
      </c>
      <c r="B222" s="4">
        <f>149+5/16+1/32</f>
        <v>149.34375</v>
      </c>
      <c r="C222" s="4">
        <f>149+3/8-1/32</f>
        <v>149.34375</v>
      </c>
      <c r="D222" s="4">
        <f>149+3/8</f>
        <v>149.375</v>
      </c>
    </row>
    <row r="223">
      <c r="A223" s="2" t="s">
        <v>173</v>
      </c>
      <c r="B223" s="2">
        <f t="shared" ref="B223:D223" si="93">B221-B222</f>
        <v>5.34375</v>
      </c>
      <c r="C223" s="2">
        <f t="shared" si="93"/>
        <v>5.34375</v>
      </c>
      <c r="D223" s="2">
        <f t="shared" si="93"/>
        <v>5.3125</v>
      </c>
    </row>
    <row r="225">
      <c r="A225" s="2">
        <f>A220+1</f>
        <v>41</v>
      </c>
      <c r="B225" s="4">
        <f t="shared" ref="B225:D225" si="94">sqrt(B228/B$14)</f>
        <v>0</v>
      </c>
      <c r="C225" s="4">
        <f t="shared" si="94"/>
        <v>0</v>
      </c>
      <c r="D225" s="4">
        <f t="shared" si="94"/>
        <v>0</v>
      </c>
    </row>
    <row r="226">
      <c r="A226" s="2" t="s">
        <v>172</v>
      </c>
    </row>
    <row r="227">
      <c r="A227" s="2" t="s">
        <v>32</v>
      </c>
    </row>
    <row r="228">
      <c r="A228" s="2" t="s">
        <v>173</v>
      </c>
      <c r="B228" s="2">
        <f t="shared" ref="B228:D228" si="95">B226-B227</f>
        <v>0</v>
      </c>
      <c r="C228" s="2">
        <f t="shared" si="95"/>
        <v>0</v>
      </c>
      <c r="D228" s="2">
        <f t="shared" si="95"/>
        <v>0</v>
      </c>
    </row>
    <row r="230">
      <c r="A230" s="2">
        <f>A225+1</f>
        <v>42</v>
      </c>
      <c r="B230" s="4">
        <f t="shared" ref="B230:D230" si="96">sqrt(B233/B$14)</f>
        <v>0</v>
      </c>
      <c r="C230" s="4">
        <f t="shared" si="96"/>
        <v>0</v>
      </c>
      <c r="D230" s="4">
        <f t="shared" si="96"/>
        <v>0</v>
      </c>
    </row>
    <row r="231">
      <c r="A231" s="2" t="s">
        <v>172</v>
      </c>
    </row>
    <row r="232">
      <c r="A232" s="2" t="s">
        <v>32</v>
      </c>
    </row>
    <row r="233">
      <c r="A233" s="2" t="s">
        <v>173</v>
      </c>
      <c r="B233" s="2">
        <f t="shared" ref="B233:D233" si="97">B231-B232</f>
        <v>0</v>
      </c>
      <c r="C233" s="2">
        <f t="shared" si="97"/>
        <v>0</v>
      </c>
      <c r="D233" s="2">
        <f t="shared" si="97"/>
        <v>0</v>
      </c>
    </row>
    <row r="235">
      <c r="A235" s="2">
        <f>A230+1</f>
        <v>43</v>
      </c>
      <c r="B235" s="4">
        <f t="shared" ref="B235:D235" si="98">sqrt(B238/B$14)</f>
        <v>0</v>
      </c>
      <c r="C235" s="4">
        <f t="shared" si="98"/>
        <v>0</v>
      </c>
      <c r="D235" s="4">
        <f t="shared" si="98"/>
        <v>0</v>
      </c>
    </row>
    <row r="236">
      <c r="A236" s="2" t="s">
        <v>172</v>
      </c>
    </row>
    <row r="237">
      <c r="A237" s="2" t="s">
        <v>32</v>
      </c>
    </row>
    <row r="238">
      <c r="A238" s="2" t="s">
        <v>173</v>
      </c>
      <c r="B238" s="2">
        <f t="shared" ref="B238:D238" si="99">B236-B237</f>
        <v>0</v>
      </c>
      <c r="C238" s="2">
        <f t="shared" si="99"/>
        <v>0</v>
      </c>
      <c r="D238" s="2">
        <f t="shared" si="99"/>
        <v>0</v>
      </c>
    </row>
    <row r="240">
      <c r="A240" s="2">
        <f>A235+1</f>
        <v>44</v>
      </c>
      <c r="B240" s="4">
        <f t="shared" ref="B240:D240" si="100">sqrt(B243/B$14)</f>
        <v>0</v>
      </c>
      <c r="C240" s="4">
        <f t="shared" si="100"/>
        <v>0</v>
      </c>
      <c r="D240" s="4">
        <f t="shared" si="100"/>
        <v>0</v>
      </c>
    </row>
    <row r="241">
      <c r="A241" s="2" t="s">
        <v>172</v>
      </c>
    </row>
    <row r="242">
      <c r="A242" s="2" t="s">
        <v>32</v>
      </c>
    </row>
    <row r="243">
      <c r="A243" s="2" t="s">
        <v>173</v>
      </c>
      <c r="B243" s="2">
        <f t="shared" ref="B243:D243" si="101">B241-B242</f>
        <v>0</v>
      </c>
      <c r="C243" s="2">
        <f t="shared" si="101"/>
        <v>0</v>
      </c>
      <c r="D243" s="2">
        <f t="shared" si="101"/>
        <v>0</v>
      </c>
    </row>
    <row r="245">
      <c r="A245" s="2">
        <f>A240+1</f>
        <v>45</v>
      </c>
      <c r="B245" s="4">
        <f t="shared" ref="B245:D245" si="102">sqrt(B248/B$14)</f>
        <v>0.9970887857</v>
      </c>
      <c r="C245" s="4">
        <f t="shared" si="102"/>
        <v>1</v>
      </c>
      <c r="D245" s="4">
        <f t="shared" si="102"/>
        <v>1</v>
      </c>
    </row>
    <row r="246">
      <c r="A246" s="2" t="s">
        <v>172</v>
      </c>
      <c r="B246" s="4">
        <f t="shared" ref="B246:D246" si="103">154+11/16</f>
        <v>154.6875</v>
      </c>
      <c r="C246" s="4">
        <f t="shared" si="103"/>
        <v>154.6875</v>
      </c>
      <c r="D246" s="4">
        <f t="shared" si="103"/>
        <v>154.6875</v>
      </c>
    </row>
    <row r="247">
      <c r="A247" s="2" t="s">
        <v>32</v>
      </c>
      <c r="B247" s="4">
        <f>149+5/16+1/32</f>
        <v>149.34375</v>
      </c>
      <c r="C247" s="4">
        <f>149+3/8-1/32</f>
        <v>149.34375</v>
      </c>
      <c r="D247" s="4">
        <f>149+3/8</f>
        <v>149.375</v>
      </c>
    </row>
    <row r="248">
      <c r="A248" s="2" t="s">
        <v>173</v>
      </c>
      <c r="B248" s="2">
        <f t="shared" ref="B248:D248" si="104">B246-B247</f>
        <v>5.34375</v>
      </c>
      <c r="C248" s="2">
        <f t="shared" si="104"/>
        <v>5.34375</v>
      </c>
      <c r="D248" s="2">
        <f t="shared" si="104"/>
        <v>5.3125</v>
      </c>
    </row>
    <row r="250">
      <c r="A250" s="2">
        <f>A245+1</f>
        <v>46</v>
      </c>
      <c r="B250" s="4">
        <f t="shared" ref="B250:D250" si="105">sqrt(B253/B$14)</f>
        <v>0</v>
      </c>
      <c r="C250" s="4">
        <f t="shared" si="105"/>
        <v>0</v>
      </c>
      <c r="D250" s="4">
        <f t="shared" si="105"/>
        <v>0</v>
      </c>
    </row>
    <row r="251">
      <c r="A251" s="2" t="s">
        <v>172</v>
      </c>
    </row>
    <row r="252">
      <c r="A252" s="2" t="s">
        <v>32</v>
      </c>
    </row>
    <row r="253">
      <c r="A253" s="2" t="s">
        <v>173</v>
      </c>
      <c r="B253" s="2">
        <f t="shared" ref="B253:D253" si="106">B251-B252</f>
        <v>0</v>
      </c>
      <c r="C253" s="2">
        <f t="shared" si="106"/>
        <v>0</v>
      </c>
      <c r="D253" s="2">
        <f t="shared" si="106"/>
        <v>0</v>
      </c>
    </row>
    <row r="255">
      <c r="A255" s="2">
        <f>A250+1</f>
        <v>47</v>
      </c>
      <c r="B255" s="4">
        <f t="shared" ref="B255:D255" si="107">sqrt(B258/B$14)</f>
        <v>0</v>
      </c>
      <c r="C255" s="4">
        <f t="shared" si="107"/>
        <v>0</v>
      </c>
      <c r="D255" s="4">
        <f t="shared" si="107"/>
        <v>0</v>
      </c>
    </row>
    <row r="256">
      <c r="A256" s="2" t="s">
        <v>172</v>
      </c>
    </row>
    <row r="257">
      <c r="A257" s="2" t="s">
        <v>32</v>
      </c>
    </row>
    <row r="258">
      <c r="A258" s="2" t="s">
        <v>173</v>
      </c>
      <c r="B258" s="2">
        <f t="shared" ref="B258:D258" si="108">B256-B257</f>
        <v>0</v>
      </c>
      <c r="C258" s="2">
        <f t="shared" si="108"/>
        <v>0</v>
      </c>
      <c r="D258" s="2">
        <f t="shared" si="108"/>
        <v>0</v>
      </c>
    </row>
    <row r="260">
      <c r="A260" s="2">
        <f>A255+1</f>
        <v>48</v>
      </c>
      <c r="B260" s="4">
        <f t="shared" ref="B260:D260" si="109">sqrt(B263/B$14)</f>
        <v>0</v>
      </c>
      <c r="C260" s="4">
        <f t="shared" si="109"/>
        <v>0</v>
      </c>
      <c r="D260" s="4">
        <f t="shared" si="109"/>
        <v>0</v>
      </c>
    </row>
    <row r="261">
      <c r="A261" s="2" t="s">
        <v>172</v>
      </c>
    </row>
    <row r="262">
      <c r="A262" s="2" t="s">
        <v>32</v>
      </c>
    </row>
    <row r="263">
      <c r="A263" s="2" t="s">
        <v>173</v>
      </c>
      <c r="B263" s="2">
        <f t="shared" ref="B263:D263" si="110">B261-B262</f>
        <v>0</v>
      </c>
      <c r="C263" s="2">
        <f t="shared" si="110"/>
        <v>0</v>
      </c>
      <c r="D263" s="2">
        <f t="shared" si="110"/>
        <v>0</v>
      </c>
    </row>
    <row r="265">
      <c r="A265" s="2">
        <f>A260+1</f>
        <v>49</v>
      </c>
      <c r="B265" s="4">
        <f t="shared" ref="B265:D265" si="111">sqrt(B268/B$14)</f>
        <v>0</v>
      </c>
      <c r="C265" s="4">
        <f t="shared" si="111"/>
        <v>0</v>
      </c>
      <c r="D265" s="4">
        <f t="shared" si="111"/>
        <v>0</v>
      </c>
    </row>
    <row r="266">
      <c r="A266" s="2" t="s">
        <v>172</v>
      </c>
    </row>
    <row r="267">
      <c r="A267" s="2" t="s">
        <v>32</v>
      </c>
    </row>
    <row r="268">
      <c r="A268" s="2" t="s">
        <v>173</v>
      </c>
      <c r="B268" s="2">
        <f t="shared" ref="B268:D268" si="112">B266-B267</f>
        <v>0</v>
      </c>
      <c r="C268" s="2">
        <f t="shared" si="112"/>
        <v>0</v>
      </c>
      <c r="D268" s="2">
        <f t="shared" si="112"/>
        <v>0</v>
      </c>
    </row>
    <row r="270">
      <c r="A270" s="2">
        <f>A265+1</f>
        <v>50</v>
      </c>
      <c r="B270" s="4">
        <f t="shared" ref="B270:D270" si="113">sqrt(B273/B$14)</f>
        <v>0.9970887857</v>
      </c>
      <c r="C270" s="4">
        <f t="shared" si="113"/>
        <v>1</v>
      </c>
      <c r="D270" s="4">
        <f t="shared" si="113"/>
        <v>1</v>
      </c>
    </row>
    <row r="271">
      <c r="A271" s="2" t="s">
        <v>172</v>
      </c>
      <c r="B271" s="4">
        <f t="shared" ref="B271:D271" si="114">154+11/16</f>
        <v>154.6875</v>
      </c>
      <c r="C271" s="4">
        <f t="shared" si="114"/>
        <v>154.6875</v>
      </c>
      <c r="D271" s="4">
        <f t="shared" si="114"/>
        <v>154.6875</v>
      </c>
    </row>
    <row r="272">
      <c r="A272" s="2" t="s">
        <v>32</v>
      </c>
      <c r="B272" s="4">
        <f>149+5/16+1/32</f>
        <v>149.34375</v>
      </c>
      <c r="C272" s="4">
        <f>149+3/8-1/32</f>
        <v>149.34375</v>
      </c>
      <c r="D272" s="4">
        <f>149+3/8</f>
        <v>149.375</v>
      </c>
    </row>
    <row r="273">
      <c r="A273" s="2" t="s">
        <v>173</v>
      </c>
      <c r="B273" s="2">
        <f t="shared" ref="B273:D273" si="115">B271-B272</f>
        <v>5.34375</v>
      </c>
      <c r="C273" s="2">
        <f t="shared" si="115"/>
        <v>5.34375</v>
      </c>
      <c r="D273" s="2">
        <f t="shared" si="115"/>
        <v>5.3125</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25"/>
  </cols>
  <sheetData>
    <row r="1">
      <c r="A1" s="1" t="s">
        <v>0</v>
      </c>
      <c r="D1" s="2"/>
    </row>
    <row r="2">
      <c r="A2" s="2" t="s">
        <v>1</v>
      </c>
      <c r="B2" s="2" t="s">
        <v>174</v>
      </c>
      <c r="D2" s="1" t="s">
        <v>3</v>
      </c>
    </row>
    <row r="3">
      <c r="A3" s="2" t="s">
        <v>4</v>
      </c>
      <c r="B3" s="3">
        <v>5.0</v>
      </c>
      <c r="D3" s="2" t="s">
        <v>5</v>
      </c>
    </row>
    <row r="4">
      <c r="A4" s="2" t="s">
        <v>6</v>
      </c>
      <c r="B4" s="2">
        <v>4.0</v>
      </c>
      <c r="D4" s="2" t="s">
        <v>7</v>
      </c>
    </row>
    <row r="5">
      <c r="A5" s="2" t="s">
        <v>8</v>
      </c>
      <c r="B5" s="4">
        <f>B4/2</f>
        <v>2</v>
      </c>
      <c r="D5" s="2" t="s">
        <v>167</v>
      </c>
    </row>
    <row r="6">
      <c r="A6" s="5" t="s">
        <v>10</v>
      </c>
      <c r="B6" s="28">
        <v>9.0</v>
      </c>
      <c r="D6" s="2" t="s">
        <v>11</v>
      </c>
    </row>
    <row r="7">
      <c r="A7" s="2" t="s">
        <v>12</v>
      </c>
      <c r="B7" s="2">
        <v>1.25</v>
      </c>
      <c r="D7" s="2" t="s">
        <v>13</v>
      </c>
    </row>
    <row r="8">
      <c r="A8" s="2" t="s">
        <v>14</v>
      </c>
      <c r="B8" s="2">
        <v>0.125</v>
      </c>
      <c r="D8" s="2" t="s">
        <v>15</v>
      </c>
    </row>
    <row r="9">
      <c r="A9" s="2" t="s">
        <v>18</v>
      </c>
      <c r="B9" s="2">
        <f>SQRT(2*(1000/1.2)*9.81*convert(B14,"in","m"))</f>
        <v>47.24599189</v>
      </c>
      <c r="G9" s="2" t="s">
        <v>152</v>
      </c>
    </row>
    <row r="10">
      <c r="A10" s="2" t="s">
        <v>19</v>
      </c>
      <c r="B10" s="7">
        <f>B9*(B3/100)/(0.000015)</f>
        <v>157486.6396</v>
      </c>
      <c r="G10" s="2" t="s">
        <v>153</v>
      </c>
    </row>
    <row r="11">
      <c r="A11" s="2" t="s">
        <v>175</v>
      </c>
      <c r="B11" s="2">
        <v>3.11</v>
      </c>
    </row>
    <row r="12">
      <c r="A12" s="1"/>
      <c r="B12" s="33"/>
      <c r="C12" s="33"/>
      <c r="G12" s="2"/>
    </row>
    <row r="13">
      <c r="A13" s="1" t="s">
        <v>21</v>
      </c>
      <c r="B13" s="33">
        <v>44804.0</v>
      </c>
      <c r="C13" s="33">
        <v>44805.0</v>
      </c>
      <c r="D13" s="33">
        <v>44805.0</v>
      </c>
      <c r="E13" s="33">
        <v>44805.0</v>
      </c>
      <c r="F13" s="33">
        <v>44806.0</v>
      </c>
      <c r="G13" s="33">
        <v>44806.0</v>
      </c>
    </row>
    <row r="14">
      <c r="A14" s="9" t="s">
        <v>26</v>
      </c>
      <c r="B14" s="2">
        <v>5.375</v>
      </c>
      <c r="C14" s="2">
        <f t="shared" ref="C14:E14" si="1">B14</f>
        <v>5.375</v>
      </c>
      <c r="D14" s="2">
        <f t="shared" si="1"/>
        <v>5.375</v>
      </c>
      <c r="E14" s="2">
        <f t="shared" si="1"/>
        <v>5.375</v>
      </c>
      <c r="F14" s="2">
        <v>5.375</v>
      </c>
      <c r="G14" s="11">
        <v>5.375</v>
      </c>
    </row>
    <row r="15">
      <c r="A15" s="9" t="s">
        <v>27</v>
      </c>
      <c r="B15" s="2">
        <v>9.3</v>
      </c>
      <c r="C15" s="2">
        <v>14.3</v>
      </c>
      <c r="D15" s="2">
        <v>19.3</v>
      </c>
      <c r="E15" s="2">
        <v>24.3</v>
      </c>
      <c r="F15" s="2">
        <v>34.3</v>
      </c>
      <c r="G15" s="28">
        <v>44.3</v>
      </c>
    </row>
    <row r="16">
      <c r="A16" s="2" t="s">
        <v>28</v>
      </c>
      <c r="B16" s="10">
        <f t="shared" ref="B16:G16" si="2">convert($B5,"in","cm")+B15-$B6-convert($B8,"in","cm")</f>
        <v>5.0625</v>
      </c>
      <c r="C16" s="10">
        <f t="shared" si="2"/>
        <v>10.0625</v>
      </c>
      <c r="D16" s="10">
        <f t="shared" si="2"/>
        <v>15.0625</v>
      </c>
      <c r="E16" s="10">
        <f t="shared" si="2"/>
        <v>20.0625</v>
      </c>
      <c r="F16" s="10">
        <f t="shared" si="2"/>
        <v>30.0625</v>
      </c>
      <c r="G16" s="10">
        <f t="shared" si="2"/>
        <v>40.0625</v>
      </c>
    </row>
    <row r="17">
      <c r="A17" s="2" t="s">
        <v>29</v>
      </c>
      <c r="B17" s="4">
        <f t="shared" ref="B17:G17" si="3">B16/$B3</f>
        <v>1.0125</v>
      </c>
      <c r="C17" s="4">
        <f t="shared" si="3"/>
        <v>2.0125</v>
      </c>
      <c r="D17" s="4">
        <f t="shared" si="3"/>
        <v>3.0125</v>
      </c>
      <c r="E17" s="4">
        <f t="shared" si="3"/>
        <v>4.0125</v>
      </c>
      <c r="F17" s="4">
        <f t="shared" si="3"/>
        <v>6.0125</v>
      </c>
      <c r="G17" s="4">
        <f t="shared" si="3"/>
        <v>8.0125</v>
      </c>
    </row>
    <row r="18">
      <c r="A18" s="1" t="s">
        <v>31</v>
      </c>
      <c r="B18" s="1" t="s">
        <v>169</v>
      </c>
      <c r="C18" s="1" t="s">
        <v>169</v>
      </c>
      <c r="D18" s="1" t="s">
        <v>169</v>
      </c>
      <c r="E18" s="1" t="s">
        <v>169</v>
      </c>
      <c r="F18" s="1" t="s">
        <v>169</v>
      </c>
      <c r="G18" s="1" t="s">
        <v>169</v>
      </c>
      <c r="H18" s="1"/>
    </row>
    <row r="19">
      <c r="A19" s="31" t="s">
        <v>170</v>
      </c>
      <c r="B19" s="2" t="s">
        <v>171</v>
      </c>
      <c r="C19" s="2" t="s">
        <v>171</v>
      </c>
      <c r="D19" s="2" t="s">
        <v>171</v>
      </c>
      <c r="E19" s="2" t="s">
        <v>171</v>
      </c>
      <c r="F19" s="2" t="s">
        <v>171</v>
      </c>
      <c r="G19" s="2" t="s">
        <v>171</v>
      </c>
    </row>
    <row r="20">
      <c r="A20" s="2">
        <v>0.0</v>
      </c>
      <c r="B20" s="4">
        <f>sqrt(B23/B$14)</f>
        <v>1.002902764</v>
      </c>
      <c r="C20" s="4">
        <f>1</f>
        <v>1</v>
      </c>
      <c r="D20" s="4">
        <f t="shared" ref="D20:G20" si="4">sqrt(D23/D$14)</f>
        <v>1</v>
      </c>
      <c r="E20" s="4">
        <f t="shared" si="4"/>
        <v>1</v>
      </c>
      <c r="F20" s="4">
        <f t="shared" si="4"/>
        <v>1</v>
      </c>
      <c r="G20" s="4">
        <f t="shared" si="4"/>
        <v>1</v>
      </c>
    </row>
    <row r="21">
      <c r="A21" s="2" t="s">
        <v>172</v>
      </c>
      <c r="B21" s="4">
        <f>154+3/4-1/32</f>
        <v>154.71875</v>
      </c>
      <c r="C21" s="4">
        <f t="shared" ref="C21:G21" si="5">154+11/16</f>
        <v>154.6875</v>
      </c>
      <c r="D21" s="4">
        <f t="shared" si="5"/>
        <v>154.6875</v>
      </c>
      <c r="E21" s="4">
        <f t="shared" si="5"/>
        <v>154.6875</v>
      </c>
      <c r="F21" s="4">
        <f t="shared" si="5"/>
        <v>154.6875</v>
      </c>
      <c r="G21" s="4">
        <f t="shared" si="5"/>
        <v>154.6875</v>
      </c>
    </row>
    <row r="22">
      <c r="A22" s="2" t="s">
        <v>32</v>
      </c>
      <c r="B22" s="4">
        <f t="shared" ref="B22:G22" si="6">149+5/16</f>
        <v>149.3125</v>
      </c>
      <c r="C22" s="4">
        <f t="shared" si="6"/>
        <v>149.3125</v>
      </c>
      <c r="D22" s="4">
        <f t="shared" si="6"/>
        <v>149.3125</v>
      </c>
      <c r="E22" s="4">
        <f t="shared" si="6"/>
        <v>149.3125</v>
      </c>
      <c r="F22" s="4">
        <f t="shared" si="6"/>
        <v>149.3125</v>
      </c>
      <c r="G22" s="4">
        <f t="shared" si="6"/>
        <v>149.3125</v>
      </c>
    </row>
    <row r="23">
      <c r="A23" s="2" t="s">
        <v>173</v>
      </c>
      <c r="B23" s="2">
        <f t="shared" ref="B23:G23" si="7">B21-B22</f>
        <v>5.40625</v>
      </c>
      <c r="C23" s="2">
        <f t="shared" si="7"/>
        <v>5.375</v>
      </c>
      <c r="D23" s="2">
        <f t="shared" si="7"/>
        <v>5.375</v>
      </c>
      <c r="E23" s="2">
        <f t="shared" si="7"/>
        <v>5.375</v>
      </c>
      <c r="F23" s="2">
        <f t="shared" si="7"/>
        <v>5.375</v>
      </c>
      <c r="G23" s="2">
        <f t="shared" si="7"/>
        <v>5.375</v>
      </c>
    </row>
    <row r="25">
      <c r="A25" s="2">
        <f>A20+1</f>
        <v>1</v>
      </c>
      <c r="B25" s="4">
        <f t="shared" ref="B25:G25" si="8">sqrt(B28/B$14)</f>
        <v>0</v>
      </c>
      <c r="C25" s="4">
        <f t="shared" si="8"/>
        <v>0</v>
      </c>
      <c r="D25" s="4">
        <f t="shared" si="8"/>
        <v>1</v>
      </c>
      <c r="E25" s="4">
        <f t="shared" si="8"/>
        <v>1</v>
      </c>
      <c r="F25" s="4">
        <f t="shared" si="8"/>
        <v>1</v>
      </c>
      <c r="G25" s="4">
        <f t="shared" si="8"/>
        <v>1</v>
      </c>
    </row>
    <row r="26">
      <c r="A26" s="2" t="s">
        <v>172</v>
      </c>
      <c r="D26" s="4">
        <f t="shared" ref="D26:G26" si="9">154+11/16</f>
        <v>154.6875</v>
      </c>
      <c r="E26" s="4">
        <f t="shared" si="9"/>
        <v>154.6875</v>
      </c>
      <c r="F26" s="4">
        <f t="shared" si="9"/>
        <v>154.6875</v>
      </c>
      <c r="G26" s="4">
        <f t="shared" si="9"/>
        <v>154.6875</v>
      </c>
    </row>
    <row r="27">
      <c r="A27" s="2" t="s">
        <v>32</v>
      </c>
      <c r="D27" s="4">
        <f t="shared" ref="D27:G27" si="10">149+5/16</f>
        <v>149.3125</v>
      </c>
      <c r="E27" s="4">
        <f t="shared" si="10"/>
        <v>149.3125</v>
      </c>
      <c r="F27" s="4">
        <f t="shared" si="10"/>
        <v>149.3125</v>
      </c>
      <c r="G27" s="4">
        <f t="shared" si="10"/>
        <v>149.3125</v>
      </c>
    </row>
    <row r="28">
      <c r="A28" s="2" t="s">
        <v>173</v>
      </c>
      <c r="B28" s="2">
        <f t="shared" ref="B28:G28" si="11">B26-B27</f>
        <v>0</v>
      </c>
      <c r="C28" s="2">
        <f t="shared" si="11"/>
        <v>0</v>
      </c>
      <c r="D28" s="2">
        <f t="shared" si="11"/>
        <v>5.375</v>
      </c>
      <c r="E28" s="2">
        <f t="shared" si="11"/>
        <v>5.375</v>
      </c>
      <c r="F28" s="2">
        <f t="shared" si="11"/>
        <v>5.375</v>
      </c>
      <c r="G28" s="2">
        <f t="shared" si="11"/>
        <v>5.375</v>
      </c>
    </row>
    <row r="30">
      <c r="A30" s="2">
        <f>A25+1</f>
        <v>2</v>
      </c>
      <c r="B30" s="4">
        <f t="shared" ref="B30:G30" si="12">sqrt(B33/B$14)</f>
        <v>1</v>
      </c>
      <c r="C30" s="4">
        <f t="shared" si="12"/>
        <v>1</v>
      </c>
      <c r="D30" s="4">
        <f t="shared" si="12"/>
        <v>0.9970887857</v>
      </c>
      <c r="E30" s="4">
        <f t="shared" si="12"/>
        <v>1</v>
      </c>
      <c r="F30" s="4">
        <f t="shared" si="12"/>
        <v>1</v>
      </c>
      <c r="G30" s="4">
        <f t="shared" si="12"/>
        <v>1</v>
      </c>
    </row>
    <row r="31">
      <c r="A31" s="2" t="s">
        <v>172</v>
      </c>
      <c r="B31" s="4">
        <f t="shared" ref="B31:G31" si="13">154+11/16</f>
        <v>154.6875</v>
      </c>
      <c r="C31" s="4">
        <f t="shared" si="13"/>
        <v>154.6875</v>
      </c>
      <c r="D31" s="4">
        <f t="shared" si="13"/>
        <v>154.6875</v>
      </c>
      <c r="E31" s="4">
        <f t="shared" si="13"/>
        <v>154.6875</v>
      </c>
      <c r="F31" s="4">
        <f t="shared" si="13"/>
        <v>154.6875</v>
      </c>
      <c r="G31" s="4">
        <f t="shared" si="13"/>
        <v>154.6875</v>
      </c>
    </row>
    <row r="32">
      <c r="A32" s="2" t="s">
        <v>32</v>
      </c>
      <c r="B32" s="4">
        <f t="shared" ref="B32:C32" si="14">149+5/16</f>
        <v>149.3125</v>
      </c>
      <c r="C32" s="4">
        <f t="shared" si="14"/>
        <v>149.3125</v>
      </c>
      <c r="D32" s="4">
        <f>149+1/32+5/16</f>
        <v>149.34375</v>
      </c>
      <c r="E32" s="4">
        <f t="shared" ref="E32:G32" si="15">149+5/16</f>
        <v>149.3125</v>
      </c>
      <c r="F32" s="4">
        <f t="shared" si="15"/>
        <v>149.3125</v>
      </c>
      <c r="G32" s="4">
        <f t="shared" si="15"/>
        <v>149.3125</v>
      </c>
    </row>
    <row r="33">
      <c r="A33" s="2" t="s">
        <v>173</v>
      </c>
      <c r="B33" s="2">
        <f t="shared" ref="B33:G33" si="16">B31-B32</f>
        <v>5.375</v>
      </c>
      <c r="C33" s="2">
        <f t="shared" si="16"/>
        <v>5.375</v>
      </c>
      <c r="D33" s="2">
        <f t="shared" si="16"/>
        <v>5.34375</v>
      </c>
      <c r="E33" s="2">
        <f t="shared" si="16"/>
        <v>5.375</v>
      </c>
      <c r="F33" s="2">
        <f t="shared" si="16"/>
        <v>5.375</v>
      </c>
      <c r="G33" s="2">
        <f t="shared" si="16"/>
        <v>5.375</v>
      </c>
    </row>
    <row r="35">
      <c r="A35" s="2">
        <f>A30+1</f>
        <v>3</v>
      </c>
      <c r="B35" s="4">
        <f t="shared" ref="B35:G35" si="17">sqrt(B38/B$14)</f>
        <v>0</v>
      </c>
      <c r="C35" s="4">
        <f t="shared" si="17"/>
        <v>0</v>
      </c>
      <c r="D35" s="4">
        <f t="shared" si="17"/>
        <v>0.9970887857</v>
      </c>
      <c r="E35" s="4">
        <f t="shared" si="17"/>
        <v>1</v>
      </c>
      <c r="F35" s="4">
        <f t="shared" si="17"/>
        <v>1</v>
      </c>
      <c r="G35" s="4">
        <f t="shared" si="17"/>
        <v>1</v>
      </c>
    </row>
    <row r="36">
      <c r="A36" s="2" t="s">
        <v>172</v>
      </c>
      <c r="D36" s="4">
        <f t="shared" ref="D36:G36" si="18">154+11/16</f>
        <v>154.6875</v>
      </c>
      <c r="E36" s="4">
        <f t="shared" si="18"/>
        <v>154.6875</v>
      </c>
      <c r="F36" s="4">
        <f t="shared" si="18"/>
        <v>154.6875</v>
      </c>
      <c r="G36" s="4">
        <f t="shared" si="18"/>
        <v>154.6875</v>
      </c>
    </row>
    <row r="37">
      <c r="A37" s="2" t="s">
        <v>32</v>
      </c>
      <c r="D37" s="4">
        <f>149+5/16+1/32</f>
        <v>149.34375</v>
      </c>
      <c r="E37" s="4">
        <f t="shared" ref="E37:G37" si="19">149+5/16</f>
        <v>149.3125</v>
      </c>
      <c r="F37" s="4">
        <f t="shared" si="19"/>
        <v>149.3125</v>
      </c>
      <c r="G37" s="4">
        <f t="shared" si="19"/>
        <v>149.3125</v>
      </c>
    </row>
    <row r="38">
      <c r="A38" s="2" t="s">
        <v>173</v>
      </c>
      <c r="B38" s="2">
        <f t="shared" ref="B38:G38" si="20">B36-B37</f>
        <v>0</v>
      </c>
      <c r="C38" s="2">
        <f t="shared" si="20"/>
        <v>0</v>
      </c>
      <c r="D38" s="2">
        <f t="shared" si="20"/>
        <v>5.34375</v>
      </c>
      <c r="E38" s="2">
        <f t="shared" si="20"/>
        <v>5.375</v>
      </c>
      <c r="F38" s="2">
        <f t="shared" si="20"/>
        <v>5.375</v>
      </c>
      <c r="G38" s="2">
        <f t="shared" si="20"/>
        <v>5.375</v>
      </c>
    </row>
    <row r="40">
      <c r="A40" s="2">
        <f>A35+1</f>
        <v>4</v>
      </c>
      <c r="B40" s="4">
        <f t="shared" ref="B40:G40" si="21">sqrt(B43/B$14)</f>
        <v>1</v>
      </c>
      <c r="C40" s="4">
        <f t="shared" si="21"/>
        <v>1</v>
      </c>
      <c r="D40" s="4">
        <f t="shared" si="21"/>
        <v>0.9970887857</v>
      </c>
      <c r="E40" s="4">
        <f t="shared" si="21"/>
        <v>0.9970887857</v>
      </c>
      <c r="F40" s="4">
        <f t="shared" si="21"/>
        <v>1</v>
      </c>
      <c r="G40" s="4">
        <f t="shared" si="21"/>
        <v>1</v>
      </c>
    </row>
    <row r="41">
      <c r="A41" s="2" t="s">
        <v>172</v>
      </c>
      <c r="B41" s="4">
        <f t="shared" ref="B41:G41" si="22">154+11/16</f>
        <v>154.6875</v>
      </c>
      <c r="C41" s="4">
        <f t="shared" si="22"/>
        <v>154.6875</v>
      </c>
      <c r="D41" s="4">
        <f t="shared" si="22"/>
        <v>154.6875</v>
      </c>
      <c r="E41" s="4">
        <f t="shared" si="22"/>
        <v>154.6875</v>
      </c>
      <c r="F41" s="4">
        <f t="shared" si="22"/>
        <v>154.6875</v>
      </c>
      <c r="G41" s="4">
        <f t="shared" si="22"/>
        <v>154.6875</v>
      </c>
    </row>
    <row r="42">
      <c r="A42" s="2" t="s">
        <v>32</v>
      </c>
      <c r="B42" s="4">
        <f t="shared" ref="B42:C42" si="23">149+5/16</f>
        <v>149.3125</v>
      </c>
      <c r="C42" s="4">
        <f t="shared" si="23"/>
        <v>149.3125</v>
      </c>
      <c r="D42" s="4">
        <f t="shared" ref="D42:E42" si="24">149+5/16+1/32</f>
        <v>149.34375</v>
      </c>
      <c r="E42" s="4">
        <f t="shared" si="24"/>
        <v>149.34375</v>
      </c>
      <c r="F42" s="4">
        <f t="shared" ref="F42:G42" si="25">149+5/16</f>
        <v>149.3125</v>
      </c>
      <c r="G42" s="4">
        <f t="shared" si="25"/>
        <v>149.3125</v>
      </c>
    </row>
    <row r="43">
      <c r="A43" s="2" t="s">
        <v>173</v>
      </c>
      <c r="B43" s="2">
        <f t="shared" ref="B43:G43" si="26">B41-B42</f>
        <v>5.375</v>
      </c>
      <c r="C43" s="2">
        <f t="shared" si="26"/>
        <v>5.375</v>
      </c>
      <c r="D43" s="2">
        <f t="shared" si="26"/>
        <v>5.34375</v>
      </c>
      <c r="E43" s="2">
        <f t="shared" si="26"/>
        <v>5.34375</v>
      </c>
      <c r="F43" s="2">
        <f t="shared" si="26"/>
        <v>5.375</v>
      </c>
      <c r="G43" s="2">
        <f t="shared" si="26"/>
        <v>5.375</v>
      </c>
    </row>
    <row r="45">
      <c r="A45" s="2">
        <f>A40+1</f>
        <v>5</v>
      </c>
      <c r="B45" s="4">
        <f t="shared" ref="B45:G45" si="27">sqrt(B48/B$14)</f>
        <v>0</v>
      </c>
      <c r="C45" s="4">
        <f t="shared" si="27"/>
        <v>1</v>
      </c>
      <c r="D45" s="4">
        <f t="shared" si="27"/>
        <v>0.9970887857</v>
      </c>
      <c r="E45" s="4">
        <f t="shared" si="27"/>
        <v>0.9970887857</v>
      </c>
      <c r="F45" s="4">
        <f t="shared" si="27"/>
        <v>1</v>
      </c>
      <c r="G45" s="4">
        <f t="shared" si="27"/>
        <v>0.9970887857</v>
      </c>
    </row>
    <row r="46">
      <c r="A46" s="2" t="s">
        <v>172</v>
      </c>
      <c r="C46" s="4">
        <f t="shared" ref="C46:G46" si="28">154+11/16</f>
        <v>154.6875</v>
      </c>
      <c r="D46" s="4">
        <f t="shared" si="28"/>
        <v>154.6875</v>
      </c>
      <c r="E46" s="4">
        <f t="shared" si="28"/>
        <v>154.6875</v>
      </c>
      <c r="F46" s="4">
        <f t="shared" si="28"/>
        <v>154.6875</v>
      </c>
      <c r="G46" s="4">
        <f t="shared" si="28"/>
        <v>154.6875</v>
      </c>
    </row>
    <row r="47">
      <c r="A47" s="2" t="s">
        <v>32</v>
      </c>
      <c r="C47" s="4">
        <f>149+5/16</f>
        <v>149.3125</v>
      </c>
      <c r="D47" s="4">
        <f t="shared" ref="D47:E47" si="29">149+5/16+1/32</f>
        <v>149.34375</v>
      </c>
      <c r="E47" s="4">
        <f t="shared" si="29"/>
        <v>149.34375</v>
      </c>
      <c r="F47" s="4">
        <f>149+5/16</f>
        <v>149.3125</v>
      </c>
      <c r="G47" s="4">
        <f>149+5/16+1/32</f>
        <v>149.34375</v>
      </c>
    </row>
    <row r="48">
      <c r="A48" s="2" t="s">
        <v>173</v>
      </c>
      <c r="B48" s="2">
        <f t="shared" ref="B48:G48" si="30">B46-B47</f>
        <v>0</v>
      </c>
      <c r="C48" s="2">
        <f t="shared" si="30"/>
        <v>5.375</v>
      </c>
      <c r="D48" s="2">
        <f t="shared" si="30"/>
        <v>5.34375</v>
      </c>
      <c r="E48" s="2">
        <f t="shared" si="30"/>
        <v>5.34375</v>
      </c>
      <c r="F48" s="2">
        <f t="shared" si="30"/>
        <v>5.375</v>
      </c>
      <c r="G48" s="2">
        <f t="shared" si="30"/>
        <v>5.34375</v>
      </c>
    </row>
    <row r="50">
      <c r="A50" s="2">
        <f>A45+1</f>
        <v>6</v>
      </c>
      <c r="B50" s="4">
        <f t="shared" ref="B50:G50" si="31">sqrt(B53/B$14)</f>
        <v>1</v>
      </c>
      <c r="C50" s="4">
        <f t="shared" si="31"/>
        <v>1</v>
      </c>
      <c r="D50" s="4">
        <f t="shared" si="31"/>
        <v>0.9970887857</v>
      </c>
      <c r="E50" s="4">
        <f t="shared" si="31"/>
        <v>0.9970887857</v>
      </c>
      <c r="F50" s="4">
        <f t="shared" si="31"/>
        <v>1</v>
      </c>
      <c r="G50" s="4">
        <f t="shared" si="31"/>
        <v>0.9970887857</v>
      </c>
    </row>
    <row r="51">
      <c r="A51" s="2" t="s">
        <v>172</v>
      </c>
      <c r="B51" s="4">
        <f t="shared" ref="B51:G51" si="32">154+11/16</f>
        <v>154.6875</v>
      </c>
      <c r="C51" s="4">
        <f t="shared" si="32"/>
        <v>154.6875</v>
      </c>
      <c r="D51" s="4">
        <f t="shared" si="32"/>
        <v>154.6875</v>
      </c>
      <c r="E51" s="4">
        <f t="shared" si="32"/>
        <v>154.6875</v>
      </c>
      <c r="F51" s="4">
        <f t="shared" si="32"/>
        <v>154.6875</v>
      </c>
      <c r="G51" s="4">
        <f t="shared" si="32"/>
        <v>154.6875</v>
      </c>
    </row>
    <row r="52">
      <c r="A52" s="2" t="s">
        <v>32</v>
      </c>
      <c r="B52" s="4">
        <f t="shared" ref="B52:C52" si="33">149+5/16</f>
        <v>149.3125</v>
      </c>
      <c r="C52" s="4">
        <f t="shared" si="33"/>
        <v>149.3125</v>
      </c>
      <c r="D52" s="4">
        <f t="shared" ref="D52:E52" si="34">149+5/16+1/32</f>
        <v>149.34375</v>
      </c>
      <c r="E52" s="4">
        <f t="shared" si="34"/>
        <v>149.34375</v>
      </c>
      <c r="F52" s="4">
        <f>149+5/16</f>
        <v>149.3125</v>
      </c>
      <c r="G52" s="4">
        <f>149+5/16+1/32</f>
        <v>149.34375</v>
      </c>
    </row>
    <row r="53">
      <c r="A53" s="2" t="s">
        <v>173</v>
      </c>
      <c r="B53" s="2">
        <f t="shared" ref="B53:G53" si="35">B51-B52</f>
        <v>5.375</v>
      </c>
      <c r="C53" s="2">
        <f t="shared" si="35"/>
        <v>5.375</v>
      </c>
      <c r="D53" s="2">
        <f t="shared" si="35"/>
        <v>5.34375</v>
      </c>
      <c r="E53" s="2">
        <f t="shared" si="35"/>
        <v>5.34375</v>
      </c>
      <c r="F53" s="2">
        <f t="shared" si="35"/>
        <v>5.375</v>
      </c>
      <c r="G53" s="2">
        <f t="shared" si="35"/>
        <v>5.34375</v>
      </c>
    </row>
    <row r="55">
      <c r="A55" s="2">
        <f>A50+1</f>
        <v>7</v>
      </c>
      <c r="B55" s="4">
        <f t="shared" ref="B55:G55" si="36">sqrt(B58/B$14)</f>
        <v>0</v>
      </c>
      <c r="C55" s="4">
        <f t="shared" si="36"/>
        <v>1</v>
      </c>
      <c r="D55" s="4">
        <f t="shared" si="36"/>
        <v>0.9970887857</v>
      </c>
      <c r="E55" s="4">
        <f t="shared" si="36"/>
        <v>0.9970887857</v>
      </c>
      <c r="F55" s="4">
        <f t="shared" si="36"/>
        <v>1</v>
      </c>
      <c r="G55" s="4">
        <f t="shared" si="36"/>
        <v>0.9970887857</v>
      </c>
    </row>
    <row r="56">
      <c r="A56" s="2" t="s">
        <v>172</v>
      </c>
      <c r="C56" s="4">
        <f t="shared" ref="C56:G56" si="37">154+11/16</f>
        <v>154.6875</v>
      </c>
      <c r="D56" s="4">
        <f t="shared" si="37"/>
        <v>154.6875</v>
      </c>
      <c r="E56" s="4">
        <f t="shared" si="37"/>
        <v>154.6875</v>
      </c>
      <c r="F56" s="4">
        <f t="shared" si="37"/>
        <v>154.6875</v>
      </c>
      <c r="G56" s="4">
        <f t="shared" si="37"/>
        <v>154.6875</v>
      </c>
    </row>
    <row r="57">
      <c r="A57" s="2" t="s">
        <v>32</v>
      </c>
      <c r="C57" s="4">
        <f>149+5/16</f>
        <v>149.3125</v>
      </c>
      <c r="D57" s="4">
        <f t="shared" ref="D57:E57" si="38">149+5/16+1/32</f>
        <v>149.34375</v>
      </c>
      <c r="E57" s="4">
        <f t="shared" si="38"/>
        <v>149.34375</v>
      </c>
      <c r="F57" s="4">
        <f>149+5/16</f>
        <v>149.3125</v>
      </c>
      <c r="G57" s="4">
        <f>149+3/8-1/32</f>
        <v>149.34375</v>
      </c>
    </row>
    <row r="58">
      <c r="A58" s="2" t="s">
        <v>173</v>
      </c>
      <c r="B58" s="2">
        <f t="shared" ref="B58:G58" si="39">B56-B57</f>
        <v>0</v>
      </c>
      <c r="C58" s="2">
        <f t="shared" si="39"/>
        <v>5.375</v>
      </c>
      <c r="D58" s="2">
        <f t="shared" si="39"/>
        <v>5.34375</v>
      </c>
      <c r="E58" s="2">
        <f t="shared" si="39"/>
        <v>5.34375</v>
      </c>
      <c r="F58" s="2">
        <f t="shared" si="39"/>
        <v>5.375</v>
      </c>
      <c r="G58" s="2">
        <f t="shared" si="39"/>
        <v>5.34375</v>
      </c>
    </row>
    <row r="60">
      <c r="A60" s="2">
        <f>A55+1</f>
        <v>8</v>
      </c>
      <c r="B60" s="4">
        <f t="shared" ref="B60:G60" si="40">sqrt(B63/B$14)</f>
        <v>1</v>
      </c>
      <c r="C60" s="4">
        <f t="shared" si="40"/>
        <v>1</v>
      </c>
      <c r="D60" s="4">
        <f t="shared" si="40"/>
        <v>0.9970887857</v>
      </c>
      <c r="E60" s="4">
        <f t="shared" si="40"/>
        <v>0.9970887857</v>
      </c>
      <c r="F60" s="4">
        <f t="shared" si="40"/>
        <v>1</v>
      </c>
      <c r="G60" s="4">
        <f t="shared" si="40"/>
        <v>0.9970887857</v>
      </c>
    </row>
    <row r="61">
      <c r="A61" s="2" t="s">
        <v>172</v>
      </c>
      <c r="B61" s="4">
        <f t="shared" ref="B61:G61" si="41">154+11/16</f>
        <v>154.6875</v>
      </c>
      <c r="C61" s="4">
        <f t="shared" si="41"/>
        <v>154.6875</v>
      </c>
      <c r="D61" s="4">
        <f t="shared" si="41"/>
        <v>154.6875</v>
      </c>
      <c r="E61" s="4">
        <f t="shared" si="41"/>
        <v>154.6875</v>
      </c>
      <c r="F61" s="4">
        <f t="shared" si="41"/>
        <v>154.6875</v>
      </c>
      <c r="G61" s="4">
        <f t="shared" si="41"/>
        <v>154.6875</v>
      </c>
    </row>
    <row r="62">
      <c r="A62" s="2" t="s">
        <v>32</v>
      </c>
      <c r="B62" s="4">
        <f t="shared" ref="B62:C62" si="42">149+5/16</f>
        <v>149.3125</v>
      </c>
      <c r="C62" s="4">
        <f t="shared" si="42"/>
        <v>149.3125</v>
      </c>
      <c r="D62" s="4">
        <f t="shared" ref="D62:E62" si="43">149+5/16+1/32</f>
        <v>149.34375</v>
      </c>
      <c r="E62" s="4">
        <f t="shared" si="43"/>
        <v>149.34375</v>
      </c>
      <c r="F62" s="4">
        <f>149+5/16</f>
        <v>149.3125</v>
      </c>
      <c r="G62" s="4">
        <f>149+3/8-1/32</f>
        <v>149.34375</v>
      </c>
    </row>
    <row r="63">
      <c r="A63" s="2" t="s">
        <v>173</v>
      </c>
      <c r="B63" s="2">
        <f t="shared" ref="B63:G63" si="44">B61-B62</f>
        <v>5.375</v>
      </c>
      <c r="C63" s="2">
        <f t="shared" si="44"/>
        <v>5.375</v>
      </c>
      <c r="D63" s="2">
        <f t="shared" si="44"/>
        <v>5.34375</v>
      </c>
      <c r="E63" s="2">
        <f t="shared" si="44"/>
        <v>5.34375</v>
      </c>
      <c r="F63" s="2">
        <f t="shared" si="44"/>
        <v>5.375</v>
      </c>
      <c r="G63" s="2">
        <f t="shared" si="44"/>
        <v>5.34375</v>
      </c>
    </row>
    <row r="65">
      <c r="A65" s="2">
        <f>A60+1</f>
        <v>9</v>
      </c>
      <c r="B65" s="4">
        <f t="shared" ref="B65:G65" si="45">sqrt(B68/B$14)</f>
        <v>0</v>
      </c>
      <c r="C65" s="4">
        <f t="shared" si="45"/>
        <v>1</v>
      </c>
      <c r="D65" s="4">
        <f t="shared" si="45"/>
        <v>0.9970887857</v>
      </c>
      <c r="E65" s="4">
        <f t="shared" si="45"/>
        <v>0.9970887857</v>
      </c>
      <c r="F65" s="4">
        <f t="shared" si="45"/>
        <v>1</v>
      </c>
      <c r="G65" s="4">
        <f t="shared" si="45"/>
        <v>0.9941690465</v>
      </c>
    </row>
    <row r="66">
      <c r="A66" s="2" t="s">
        <v>172</v>
      </c>
      <c r="C66" s="4">
        <f t="shared" ref="C66:G66" si="46">154+11/16</f>
        <v>154.6875</v>
      </c>
      <c r="D66" s="4">
        <f t="shared" si="46"/>
        <v>154.6875</v>
      </c>
      <c r="E66" s="4">
        <f t="shared" si="46"/>
        <v>154.6875</v>
      </c>
      <c r="F66" s="4">
        <f t="shared" si="46"/>
        <v>154.6875</v>
      </c>
      <c r="G66" s="4">
        <f t="shared" si="46"/>
        <v>154.6875</v>
      </c>
    </row>
    <row r="67">
      <c r="A67" s="2" t="s">
        <v>32</v>
      </c>
      <c r="C67" s="4">
        <f>149+5/16</f>
        <v>149.3125</v>
      </c>
      <c r="D67" s="4">
        <f t="shared" ref="D67:E67" si="47">149+5/16+1/32</f>
        <v>149.34375</v>
      </c>
      <c r="E67" s="4">
        <f t="shared" si="47"/>
        <v>149.34375</v>
      </c>
      <c r="F67" s="4">
        <f>149+5/16</f>
        <v>149.3125</v>
      </c>
      <c r="G67" s="4">
        <f>149+3/8</f>
        <v>149.375</v>
      </c>
    </row>
    <row r="68">
      <c r="A68" s="2" t="s">
        <v>173</v>
      </c>
      <c r="B68" s="2">
        <f t="shared" ref="B68:G68" si="48">B66-B67</f>
        <v>0</v>
      </c>
      <c r="C68" s="2">
        <f t="shared" si="48"/>
        <v>5.375</v>
      </c>
      <c r="D68" s="2">
        <f t="shared" si="48"/>
        <v>5.34375</v>
      </c>
      <c r="E68" s="2">
        <f t="shared" si="48"/>
        <v>5.34375</v>
      </c>
      <c r="F68" s="2">
        <f t="shared" si="48"/>
        <v>5.375</v>
      </c>
      <c r="G68" s="2">
        <f t="shared" si="48"/>
        <v>5.3125</v>
      </c>
    </row>
    <row r="70">
      <c r="A70" s="2">
        <f>A65+1</f>
        <v>10</v>
      </c>
      <c r="B70" s="4">
        <f t="shared" ref="B70:G70" si="49">sqrt(B73/B$14)</f>
        <v>1</v>
      </c>
      <c r="C70" s="4">
        <f t="shared" si="49"/>
        <v>1</v>
      </c>
      <c r="D70" s="4">
        <f t="shared" si="49"/>
        <v>0.9970887857</v>
      </c>
      <c r="E70" s="4">
        <f t="shared" si="49"/>
        <v>0.9970887857</v>
      </c>
      <c r="F70" s="4">
        <f t="shared" si="49"/>
        <v>1</v>
      </c>
      <c r="G70" s="4">
        <f t="shared" si="49"/>
        <v>0.9941690465</v>
      </c>
    </row>
    <row r="71">
      <c r="A71" s="2" t="s">
        <v>172</v>
      </c>
      <c r="B71" s="2">
        <f t="shared" ref="B71:G71" si="50">154+11/16</f>
        <v>154.6875</v>
      </c>
      <c r="C71" s="4">
        <f t="shared" si="50"/>
        <v>154.6875</v>
      </c>
      <c r="D71" s="4">
        <f t="shared" si="50"/>
        <v>154.6875</v>
      </c>
      <c r="E71" s="4">
        <f t="shared" si="50"/>
        <v>154.6875</v>
      </c>
      <c r="F71" s="4">
        <f t="shared" si="50"/>
        <v>154.6875</v>
      </c>
      <c r="G71" s="4">
        <f t="shared" si="50"/>
        <v>154.6875</v>
      </c>
    </row>
    <row r="72">
      <c r="A72" s="2" t="s">
        <v>32</v>
      </c>
      <c r="B72" s="4">
        <f t="shared" ref="B72:C72" si="51">149+5/16</f>
        <v>149.3125</v>
      </c>
      <c r="C72" s="4">
        <f t="shared" si="51"/>
        <v>149.3125</v>
      </c>
      <c r="D72" s="4">
        <f t="shared" ref="D72:E72" si="52">149+5/16+1/32</f>
        <v>149.34375</v>
      </c>
      <c r="E72" s="4">
        <f t="shared" si="52"/>
        <v>149.34375</v>
      </c>
      <c r="F72" s="4">
        <f>149+5/16</f>
        <v>149.3125</v>
      </c>
      <c r="G72" s="4">
        <f>149+3/8</f>
        <v>149.375</v>
      </c>
    </row>
    <row r="73">
      <c r="A73" s="2" t="s">
        <v>173</v>
      </c>
      <c r="B73" s="2">
        <f t="shared" ref="B73:G73" si="53">B71-B72</f>
        <v>5.375</v>
      </c>
      <c r="C73" s="2">
        <f t="shared" si="53"/>
        <v>5.375</v>
      </c>
      <c r="D73" s="2">
        <f t="shared" si="53"/>
        <v>5.34375</v>
      </c>
      <c r="E73" s="2">
        <f t="shared" si="53"/>
        <v>5.34375</v>
      </c>
      <c r="F73" s="2">
        <f t="shared" si="53"/>
        <v>5.375</v>
      </c>
      <c r="G73" s="2">
        <f t="shared" si="53"/>
        <v>5.3125</v>
      </c>
    </row>
    <row r="75">
      <c r="A75" s="2">
        <f>A70+1</f>
        <v>11</v>
      </c>
      <c r="B75" s="4">
        <f t="shared" ref="B75:G75" si="54">sqrt(B78/B$14)</f>
        <v>0.9970887857</v>
      </c>
      <c r="C75" s="4">
        <f t="shared" si="54"/>
        <v>1</v>
      </c>
      <c r="D75" s="4">
        <f t="shared" si="54"/>
        <v>0.9970887857</v>
      </c>
      <c r="E75" s="4">
        <f t="shared" si="54"/>
        <v>0.9970887857</v>
      </c>
      <c r="F75" s="4">
        <f t="shared" si="54"/>
        <v>1</v>
      </c>
      <c r="G75" s="4">
        <f t="shared" si="54"/>
        <v>0.9941690465</v>
      </c>
    </row>
    <row r="76">
      <c r="A76" s="2" t="s">
        <v>172</v>
      </c>
      <c r="B76" s="4">
        <f t="shared" ref="B76:G76" si="55">154+11/16</f>
        <v>154.6875</v>
      </c>
      <c r="C76" s="4">
        <f t="shared" si="55"/>
        <v>154.6875</v>
      </c>
      <c r="D76" s="4">
        <f t="shared" si="55"/>
        <v>154.6875</v>
      </c>
      <c r="E76" s="4">
        <f t="shared" si="55"/>
        <v>154.6875</v>
      </c>
      <c r="F76" s="4">
        <f t="shared" si="55"/>
        <v>154.6875</v>
      </c>
      <c r="G76" s="4">
        <f t="shared" si="55"/>
        <v>154.6875</v>
      </c>
    </row>
    <row r="77">
      <c r="A77" s="2" t="s">
        <v>32</v>
      </c>
      <c r="B77" s="4">
        <f>149+5/16+1/32</f>
        <v>149.34375</v>
      </c>
      <c r="C77" s="4">
        <f>149+5/16</f>
        <v>149.3125</v>
      </c>
      <c r="D77" s="4">
        <f t="shared" ref="D77:E77" si="56">149+5/16+1/32</f>
        <v>149.34375</v>
      </c>
      <c r="E77" s="4">
        <f t="shared" si="56"/>
        <v>149.34375</v>
      </c>
      <c r="F77" s="4">
        <f>149+5/16</f>
        <v>149.3125</v>
      </c>
      <c r="G77" s="4">
        <f>149+3/8</f>
        <v>149.375</v>
      </c>
    </row>
    <row r="78">
      <c r="A78" s="2" t="s">
        <v>173</v>
      </c>
      <c r="B78" s="2">
        <f t="shared" ref="B78:G78" si="57">B76-B77</f>
        <v>5.34375</v>
      </c>
      <c r="C78" s="2">
        <f t="shared" si="57"/>
        <v>5.375</v>
      </c>
      <c r="D78" s="2">
        <f t="shared" si="57"/>
        <v>5.34375</v>
      </c>
      <c r="E78" s="2">
        <f t="shared" si="57"/>
        <v>5.34375</v>
      </c>
      <c r="F78" s="2">
        <f t="shared" si="57"/>
        <v>5.375</v>
      </c>
      <c r="G78" s="2">
        <f t="shared" si="57"/>
        <v>5.3125</v>
      </c>
    </row>
    <row r="80">
      <c r="A80" s="2">
        <f>A75+1</f>
        <v>12</v>
      </c>
      <c r="B80" s="4">
        <f t="shared" ref="B80:G80" si="58">sqrt(B83/B$14)</f>
        <v>0.9970887857</v>
      </c>
      <c r="C80" s="4">
        <f t="shared" si="58"/>
        <v>1</v>
      </c>
      <c r="D80" s="4">
        <f t="shared" si="58"/>
        <v>0.9970887857</v>
      </c>
      <c r="E80" s="4">
        <f t="shared" si="58"/>
        <v>0.9970887857</v>
      </c>
      <c r="F80" s="4">
        <f t="shared" si="58"/>
        <v>0.9674949672</v>
      </c>
      <c r="G80" s="4">
        <f t="shared" si="58"/>
        <v>0.9941690465</v>
      </c>
    </row>
    <row r="81">
      <c r="A81" s="2" t="s">
        <v>172</v>
      </c>
      <c r="B81" s="4">
        <f t="shared" ref="B81:G81" si="59">154+11/16</f>
        <v>154.6875</v>
      </c>
      <c r="C81" s="4">
        <f t="shared" si="59"/>
        <v>154.6875</v>
      </c>
      <c r="D81" s="4">
        <f t="shared" si="59"/>
        <v>154.6875</v>
      </c>
      <c r="E81" s="4">
        <f t="shared" si="59"/>
        <v>154.6875</v>
      </c>
      <c r="F81" s="4">
        <f t="shared" si="59"/>
        <v>154.6875</v>
      </c>
      <c r="G81" s="4">
        <f t="shared" si="59"/>
        <v>154.6875</v>
      </c>
    </row>
    <row r="82">
      <c r="A82" s="2" t="s">
        <v>32</v>
      </c>
      <c r="B82" s="2">
        <f>149+5/16+1/32</f>
        <v>149.34375</v>
      </c>
      <c r="C82" s="4">
        <f>149+5/16</f>
        <v>149.3125</v>
      </c>
      <c r="D82" s="4">
        <f t="shared" ref="D82:E82" si="60">149+5/16+1/32</f>
        <v>149.34375</v>
      </c>
      <c r="E82" s="4">
        <f t="shared" si="60"/>
        <v>149.34375</v>
      </c>
      <c r="F82" s="4">
        <f>149+5/8+1/32</f>
        <v>149.65625</v>
      </c>
      <c r="G82" s="4">
        <f>149+3/8</f>
        <v>149.375</v>
      </c>
    </row>
    <row r="83">
      <c r="A83" s="2" t="s">
        <v>173</v>
      </c>
      <c r="B83" s="2">
        <f t="shared" ref="B83:G83" si="61">B81-B82</f>
        <v>5.34375</v>
      </c>
      <c r="C83" s="2">
        <f t="shared" si="61"/>
        <v>5.375</v>
      </c>
      <c r="D83" s="2">
        <f t="shared" si="61"/>
        <v>5.34375</v>
      </c>
      <c r="E83" s="2">
        <f t="shared" si="61"/>
        <v>5.34375</v>
      </c>
      <c r="F83" s="2">
        <f t="shared" si="61"/>
        <v>5.03125</v>
      </c>
      <c r="G83" s="2">
        <f t="shared" si="61"/>
        <v>5.3125</v>
      </c>
    </row>
    <row r="85">
      <c r="A85" s="2">
        <f>A80+1</f>
        <v>13</v>
      </c>
      <c r="B85" s="4">
        <f t="shared" ref="B85:G85" si="62">sqrt(B88/B$14)</f>
        <v>0.9970887857</v>
      </c>
      <c r="C85" s="4">
        <f t="shared" si="62"/>
        <v>0.9970887857</v>
      </c>
      <c r="D85" s="4">
        <f t="shared" si="62"/>
        <v>0.9970887857</v>
      </c>
      <c r="E85" s="4">
        <f t="shared" si="62"/>
        <v>0.9970887857</v>
      </c>
      <c r="F85" s="4">
        <f t="shared" si="62"/>
        <v>0.9941690465</v>
      </c>
      <c r="G85" s="4">
        <f t="shared" si="62"/>
        <v>0.9941690465</v>
      </c>
    </row>
    <row r="86">
      <c r="A86" s="2" t="s">
        <v>172</v>
      </c>
      <c r="B86" s="4">
        <f t="shared" ref="B86:E86" si="63">154+11/16</f>
        <v>154.6875</v>
      </c>
      <c r="C86" s="4">
        <f t="shared" si="63"/>
        <v>154.6875</v>
      </c>
      <c r="D86" s="4">
        <f t="shared" si="63"/>
        <v>154.6875</v>
      </c>
      <c r="E86" s="4">
        <f t="shared" si="63"/>
        <v>154.6875</v>
      </c>
      <c r="F86" s="4">
        <f>154+11/16-1/32</f>
        <v>154.65625</v>
      </c>
      <c r="G86" s="4">
        <f>154+11/16</f>
        <v>154.6875</v>
      </c>
    </row>
    <row r="87">
      <c r="A87" s="2" t="s">
        <v>32</v>
      </c>
      <c r="B87" s="4">
        <f t="shared" ref="B87:F87" si="64">149+5/16+1/32</f>
        <v>149.34375</v>
      </c>
      <c r="C87" s="4">
        <f t="shared" si="64"/>
        <v>149.34375</v>
      </c>
      <c r="D87" s="4">
        <f t="shared" si="64"/>
        <v>149.34375</v>
      </c>
      <c r="E87" s="4">
        <f t="shared" si="64"/>
        <v>149.34375</v>
      </c>
      <c r="F87" s="4">
        <f t="shared" si="64"/>
        <v>149.34375</v>
      </c>
      <c r="G87" s="4">
        <f>149+3/8</f>
        <v>149.375</v>
      </c>
    </row>
    <row r="88">
      <c r="A88" s="2" t="s">
        <v>173</v>
      </c>
      <c r="B88" s="2">
        <f t="shared" ref="B88:G88" si="65">B86-B87</f>
        <v>5.34375</v>
      </c>
      <c r="C88" s="2">
        <f t="shared" si="65"/>
        <v>5.34375</v>
      </c>
      <c r="D88" s="2">
        <f t="shared" si="65"/>
        <v>5.34375</v>
      </c>
      <c r="E88" s="2">
        <f t="shared" si="65"/>
        <v>5.34375</v>
      </c>
      <c r="F88" s="2">
        <f t="shared" si="65"/>
        <v>5.3125</v>
      </c>
      <c r="G88" s="2">
        <f t="shared" si="65"/>
        <v>5.3125</v>
      </c>
    </row>
    <row r="90">
      <c r="A90" s="2">
        <f>A85+1</f>
        <v>14</v>
      </c>
      <c r="B90" s="4">
        <f t="shared" ref="B90:G90" si="66">sqrt(B93/B$14)</f>
        <v>0.9970887857</v>
      </c>
      <c r="C90" s="4">
        <f t="shared" si="66"/>
        <v>0.9970887857</v>
      </c>
      <c r="D90" s="4">
        <f t="shared" si="66"/>
        <v>0.9970887857</v>
      </c>
      <c r="E90" s="4">
        <f t="shared" si="66"/>
        <v>0.9970887857</v>
      </c>
      <c r="F90" s="4">
        <f t="shared" si="66"/>
        <v>0.9912407072</v>
      </c>
      <c r="G90" s="4">
        <f t="shared" si="66"/>
        <v>0.9912407072</v>
      </c>
    </row>
    <row r="91">
      <c r="A91" s="2" t="s">
        <v>172</v>
      </c>
      <c r="B91" s="4">
        <f t="shared" ref="B91:E91" si="67">154+11/16</f>
        <v>154.6875</v>
      </c>
      <c r="C91" s="4">
        <f t="shared" si="67"/>
        <v>154.6875</v>
      </c>
      <c r="D91" s="4">
        <f t="shared" si="67"/>
        <v>154.6875</v>
      </c>
      <c r="E91" s="4">
        <f t="shared" si="67"/>
        <v>154.6875</v>
      </c>
      <c r="F91" s="4">
        <f>154+5/8+1/32</f>
        <v>154.65625</v>
      </c>
      <c r="G91" s="4">
        <f>154+11/16-1/32</f>
        <v>154.65625</v>
      </c>
    </row>
    <row r="92">
      <c r="A92" s="2" t="s">
        <v>32</v>
      </c>
      <c r="B92" s="4">
        <f t="shared" ref="B92:C92" si="68">149+5/16+1/32</f>
        <v>149.34375</v>
      </c>
      <c r="C92" s="4">
        <f t="shared" si="68"/>
        <v>149.34375</v>
      </c>
      <c r="D92" s="4">
        <f>149+1/32+5/16</f>
        <v>149.34375</v>
      </c>
      <c r="E92" s="4">
        <f>149+5/16+1/32</f>
        <v>149.34375</v>
      </c>
      <c r="F92" s="4">
        <f t="shared" ref="F92:G92" si="69">149+3/8</f>
        <v>149.375</v>
      </c>
      <c r="G92" s="4">
        <f t="shared" si="69"/>
        <v>149.375</v>
      </c>
    </row>
    <row r="93">
      <c r="A93" s="2" t="s">
        <v>173</v>
      </c>
      <c r="B93" s="2">
        <f t="shared" ref="B93:G93" si="70">B91-B92</f>
        <v>5.34375</v>
      </c>
      <c r="C93" s="2">
        <f t="shared" si="70"/>
        <v>5.34375</v>
      </c>
      <c r="D93" s="2">
        <f t="shared" si="70"/>
        <v>5.34375</v>
      </c>
      <c r="E93" s="2">
        <f t="shared" si="70"/>
        <v>5.34375</v>
      </c>
      <c r="F93" s="2">
        <f t="shared" si="70"/>
        <v>5.28125</v>
      </c>
      <c r="G93" s="2">
        <f t="shared" si="70"/>
        <v>5.28125</v>
      </c>
    </row>
    <row r="95">
      <c r="A95" s="2">
        <f>A90+1</f>
        <v>15</v>
      </c>
      <c r="B95" s="4">
        <f t="shared" ref="B95:G95" si="71">sqrt(B98/B$14)</f>
        <v>0.9970887857</v>
      </c>
      <c r="C95" s="4">
        <f t="shared" si="71"/>
        <v>0.9970887857</v>
      </c>
      <c r="D95" s="4">
        <f t="shared" si="71"/>
        <v>0.9941690465</v>
      </c>
      <c r="E95" s="4">
        <f t="shared" si="71"/>
        <v>0.9941690465</v>
      </c>
      <c r="F95" s="4">
        <f t="shared" si="71"/>
        <v>0.9912407072</v>
      </c>
      <c r="G95" s="4">
        <f t="shared" si="71"/>
        <v>0.9883036912</v>
      </c>
    </row>
    <row r="96">
      <c r="A96" s="2" t="s">
        <v>172</v>
      </c>
      <c r="B96" s="4">
        <f t="shared" ref="B96:C96" si="72">154+11/16</f>
        <v>154.6875</v>
      </c>
      <c r="C96" s="4">
        <f t="shared" si="72"/>
        <v>154.6875</v>
      </c>
      <c r="D96" s="4">
        <f>154+5/8+1/32</f>
        <v>154.65625</v>
      </c>
      <c r="E96" s="4">
        <f>154+11/16</f>
        <v>154.6875</v>
      </c>
      <c r="F96" s="4">
        <f t="shared" ref="F96:G96" si="73">154+5/8+1/32</f>
        <v>154.65625</v>
      </c>
      <c r="G96" s="4">
        <f t="shared" si="73"/>
        <v>154.65625</v>
      </c>
    </row>
    <row r="97">
      <c r="A97" s="2" t="s">
        <v>32</v>
      </c>
      <c r="B97" s="4">
        <f t="shared" ref="B97:D97" si="74">149+5/16+1/32</f>
        <v>149.34375</v>
      </c>
      <c r="C97" s="4">
        <f t="shared" si="74"/>
        <v>149.34375</v>
      </c>
      <c r="D97" s="4">
        <f t="shared" si="74"/>
        <v>149.34375</v>
      </c>
      <c r="E97" s="4">
        <f t="shared" ref="E97:F97" si="75">149+3/8</f>
        <v>149.375</v>
      </c>
      <c r="F97" s="4">
        <f t="shared" si="75"/>
        <v>149.375</v>
      </c>
      <c r="G97" s="4">
        <f>149+3/8+1/32</f>
        <v>149.40625</v>
      </c>
    </row>
    <row r="98">
      <c r="A98" s="2" t="s">
        <v>173</v>
      </c>
      <c r="B98" s="2">
        <f t="shared" ref="B98:G98" si="76">B96-B97</f>
        <v>5.34375</v>
      </c>
      <c r="C98" s="2">
        <f t="shared" si="76"/>
        <v>5.34375</v>
      </c>
      <c r="D98" s="2">
        <f t="shared" si="76"/>
        <v>5.3125</v>
      </c>
      <c r="E98" s="2">
        <f t="shared" si="76"/>
        <v>5.3125</v>
      </c>
      <c r="F98" s="2">
        <f t="shared" si="76"/>
        <v>5.28125</v>
      </c>
      <c r="G98" s="2">
        <f t="shared" si="76"/>
        <v>5.25</v>
      </c>
    </row>
    <row r="100">
      <c r="A100" s="2">
        <f>A95+1</f>
        <v>16</v>
      </c>
      <c r="B100" s="4">
        <f t="shared" ref="B100:G100" si="77">sqrt(B103/B$14)</f>
        <v>0.9912407072</v>
      </c>
      <c r="C100" s="4">
        <f t="shared" si="77"/>
        <v>0.9941690465</v>
      </c>
      <c r="D100" s="4">
        <f t="shared" si="77"/>
        <v>0.9912407072</v>
      </c>
      <c r="E100" s="4">
        <f t="shared" si="77"/>
        <v>0.9912407072</v>
      </c>
      <c r="F100" s="4">
        <f t="shared" si="77"/>
        <v>0.9912407072</v>
      </c>
      <c r="G100" s="4">
        <f t="shared" si="77"/>
        <v>0.9883036912</v>
      </c>
    </row>
    <row r="101">
      <c r="A101" s="2" t="s">
        <v>172</v>
      </c>
      <c r="B101" s="4">
        <f t="shared" ref="B101:C101" si="78">154+11/16-1/32</f>
        <v>154.65625</v>
      </c>
      <c r="C101" s="4">
        <f t="shared" si="78"/>
        <v>154.65625</v>
      </c>
      <c r="D101" s="4">
        <f>154+5/8+1/32</f>
        <v>154.65625</v>
      </c>
      <c r="E101" s="4">
        <f>154+11/16-1/32</f>
        <v>154.65625</v>
      </c>
      <c r="F101" s="4">
        <f t="shared" ref="F101:G101" si="79">154+5/8+1/32</f>
        <v>154.65625</v>
      </c>
      <c r="G101" s="4">
        <f t="shared" si="79"/>
        <v>154.65625</v>
      </c>
    </row>
    <row r="102">
      <c r="A102" s="2" t="s">
        <v>32</v>
      </c>
      <c r="B102" s="4">
        <f>149+6/16</f>
        <v>149.375</v>
      </c>
      <c r="C102" s="4">
        <f>149+5/16+1/32</f>
        <v>149.34375</v>
      </c>
      <c r="D102" s="4">
        <f>149+6/16</f>
        <v>149.375</v>
      </c>
      <c r="E102" s="4">
        <f t="shared" ref="E102:F102" si="80">149+3/8</f>
        <v>149.375</v>
      </c>
      <c r="F102" s="4">
        <f t="shared" si="80"/>
        <v>149.375</v>
      </c>
      <c r="G102" s="4">
        <f>149+3/8+1/32</f>
        <v>149.40625</v>
      </c>
    </row>
    <row r="103">
      <c r="A103" s="2" t="s">
        <v>173</v>
      </c>
      <c r="B103" s="2">
        <f t="shared" ref="B103:G103" si="81">B101-B102</f>
        <v>5.28125</v>
      </c>
      <c r="C103" s="2">
        <f t="shared" si="81"/>
        <v>5.3125</v>
      </c>
      <c r="D103" s="2">
        <f t="shared" si="81"/>
        <v>5.28125</v>
      </c>
      <c r="E103" s="2">
        <f t="shared" si="81"/>
        <v>5.28125</v>
      </c>
      <c r="F103" s="2">
        <f t="shared" si="81"/>
        <v>5.28125</v>
      </c>
      <c r="G103" s="2">
        <f t="shared" si="81"/>
        <v>5.25</v>
      </c>
    </row>
    <row r="105">
      <c r="A105" s="2">
        <f>A100+1</f>
        <v>17</v>
      </c>
      <c r="B105" s="4">
        <f t="shared" ref="B105:G105" si="82">sqrt(B108/B$14)</f>
        <v>0.9704949588</v>
      </c>
      <c r="C105" s="4">
        <f t="shared" si="82"/>
        <v>0.9883036912</v>
      </c>
      <c r="D105" s="4">
        <f t="shared" si="82"/>
        <v>0.985357921</v>
      </c>
      <c r="E105" s="4">
        <f t="shared" si="82"/>
        <v>0.9912407072</v>
      </c>
      <c r="F105" s="4">
        <f t="shared" si="82"/>
        <v>0.9883036912</v>
      </c>
      <c r="G105" s="4">
        <f t="shared" si="82"/>
        <v>0.9824033179</v>
      </c>
    </row>
    <row r="106">
      <c r="A106" s="2" t="s">
        <v>172</v>
      </c>
      <c r="B106" s="4">
        <f>154+1/2+1/32</f>
        <v>154.53125</v>
      </c>
      <c r="C106" s="4">
        <f t="shared" ref="C106:D106" si="83">154+5/8</f>
        <v>154.625</v>
      </c>
      <c r="D106" s="4">
        <f t="shared" si="83"/>
        <v>154.625</v>
      </c>
      <c r="E106" s="4">
        <f>154+5/8+1/32</f>
        <v>154.65625</v>
      </c>
      <c r="F106" s="4">
        <f t="shared" ref="F106:G106" si="84">154+5/8</f>
        <v>154.625</v>
      </c>
      <c r="G106" s="4">
        <f t="shared" si="84"/>
        <v>154.625</v>
      </c>
    </row>
    <row r="107">
      <c r="A107" s="2" t="s">
        <v>32</v>
      </c>
      <c r="B107" s="2">
        <f>149+7/16+1/32</f>
        <v>149.46875</v>
      </c>
      <c r="C107" s="4">
        <f>149+6/16</f>
        <v>149.375</v>
      </c>
      <c r="D107" s="4">
        <f>149+6/16+1/32</f>
        <v>149.40625</v>
      </c>
      <c r="E107" s="4">
        <f t="shared" ref="E107:F107" si="85">149+3/8</f>
        <v>149.375</v>
      </c>
      <c r="F107" s="4">
        <f t="shared" si="85"/>
        <v>149.375</v>
      </c>
      <c r="G107" s="4">
        <f>149+7/16</f>
        <v>149.4375</v>
      </c>
    </row>
    <row r="108">
      <c r="A108" s="2" t="s">
        <v>173</v>
      </c>
      <c r="B108" s="2">
        <f t="shared" ref="B108:G108" si="86">B106-B107</f>
        <v>5.0625</v>
      </c>
      <c r="C108" s="2">
        <f t="shared" si="86"/>
        <v>5.25</v>
      </c>
      <c r="D108" s="2">
        <f t="shared" si="86"/>
        <v>5.21875</v>
      </c>
      <c r="E108" s="2">
        <f t="shared" si="86"/>
        <v>5.28125</v>
      </c>
      <c r="F108" s="2">
        <f t="shared" si="86"/>
        <v>5.25</v>
      </c>
      <c r="G108" s="2">
        <f t="shared" si="86"/>
        <v>5.1875</v>
      </c>
    </row>
    <row r="110">
      <c r="A110" s="2">
        <f>A105+1</f>
        <v>18</v>
      </c>
      <c r="B110" s="4">
        <f t="shared" ref="B110:G110" si="87">sqrt(B113/B$14)</f>
        <v>0.9614669025</v>
      </c>
      <c r="C110" s="4">
        <f t="shared" si="87"/>
        <v>0.9794398019</v>
      </c>
      <c r="D110" s="4">
        <f t="shared" si="87"/>
        <v>0.9794398019</v>
      </c>
      <c r="E110" s="4">
        <f t="shared" si="87"/>
        <v>0.985357921</v>
      </c>
      <c r="F110" s="4">
        <f t="shared" si="87"/>
        <v>0.985357921</v>
      </c>
      <c r="G110" s="4">
        <f t="shared" si="87"/>
        <v>0.9824033179</v>
      </c>
    </row>
    <row r="111">
      <c r="A111" s="2" t="s">
        <v>172</v>
      </c>
      <c r="B111" s="4">
        <f>154+1/2</f>
        <v>154.5</v>
      </c>
      <c r="C111" s="4">
        <f t="shared" ref="C111:D111" si="88">154+9/16+1/32</f>
        <v>154.59375</v>
      </c>
      <c r="D111" s="4">
        <f t="shared" si="88"/>
        <v>154.59375</v>
      </c>
      <c r="E111" s="4">
        <f t="shared" ref="E111:G111" si="89">154+5/8</f>
        <v>154.625</v>
      </c>
      <c r="F111" s="4">
        <f t="shared" si="89"/>
        <v>154.625</v>
      </c>
      <c r="G111" s="4">
        <f t="shared" si="89"/>
        <v>154.625</v>
      </c>
    </row>
    <row r="112">
      <c r="A112" s="2" t="s">
        <v>32</v>
      </c>
      <c r="B112" s="4">
        <f>149+1/2+1/32</f>
        <v>149.53125</v>
      </c>
      <c r="C112" s="4">
        <f t="shared" ref="C112:D112" si="90">149+7/16</f>
        <v>149.4375</v>
      </c>
      <c r="D112" s="4">
        <f t="shared" si="90"/>
        <v>149.4375</v>
      </c>
      <c r="E112" s="4">
        <f t="shared" ref="E112:F112" si="91">149+3/8+1/32</f>
        <v>149.40625</v>
      </c>
      <c r="F112" s="4">
        <f t="shared" si="91"/>
        <v>149.40625</v>
      </c>
      <c r="G112" s="4">
        <f>149+7/16</f>
        <v>149.4375</v>
      </c>
    </row>
    <row r="113">
      <c r="A113" s="2" t="s">
        <v>173</v>
      </c>
      <c r="B113" s="2">
        <f t="shared" ref="B113:G113" si="92">B111-B112</f>
        <v>4.96875</v>
      </c>
      <c r="C113" s="2">
        <f t="shared" si="92"/>
        <v>5.15625</v>
      </c>
      <c r="D113" s="2">
        <f t="shared" si="92"/>
        <v>5.15625</v>
      </c>
      <c r="E113" s="2">
        <f t="shared" si="92"/>
        <v>5.21875</v>
      </c>
      <c r="F113" s="2">
        <f t="shared" si="92"/>
        <v>5.21875</v>
      </c>
      <c r="G113" s="2">
        <f t="shared" si="92"/>
        <v>5.1875</v>
      </c>
    </row>
    <row r="115">
      <c r="A115" s="2">
        <f>A110+1</f>
        <v>19</v>
      </c>
      <c r="B115" s="4">
        <f t="shared" ref="B115:G115" si="93">sqrt(B118/B$14)</f>
        <v>0.9431515699</v>
      </c>
      <c r="C115" s="4">
        <f t="shared" si="93"/>
        <v>0.9674949672</v>
      </c>
      <c r="D115" s="4">
        <f t="shared" si="93"/>
        <v>0.9674949672</v>
      </c>
      <c r="E115" s="4">
        <f t="shared" si="93"/>
        <v>0.9824033179</v>
      </c>
      <c r="F115" s="4">
        <f t="shared" si="93"/>
        <v>0.9794398019</v>
      </c>
      <c r="G115" s="4">
        <f t="shared" si="93"/>
        <v>0.9794398019</v>
      </c>
    </row>
    <row r="116">
      <c r="A116" s="2" t="s">
        <v>172</v>
      </c>
      <c r="B116" s="4">
        <f>154+3/8+1/32</f>
        <v>154.40625</v>
      </c>
      <c r="C116" s="4">
        <f t="shared" ref="C116:D116" si="94">154+1/2+1/32</f>
        <v>154.53125</v>
      </c>
      <c r="D116" s="4">
        <f t="shared" si="94"/>
        <v>154.53125</v>
      </c>
      <c r="E116" s="4">
        <f>154+5/8</f>
        <v>154.625</v>
      </c>
      <c r="F116" s="4">
        <f t="shared" ref="F116:G116" si="95">154+5/8-1/32</f>
        <v>154.59375</v>
      </c>
      <c r="G116" s="4">
        <f t="shared" si="95"/>
        <v>154.59375</v>
      </c>
    </row>
    <row r="117">
      <c r="A117" s="2" t="s">
        <v>32</v>
      </c>
      <c r="B117" s="4">
        <f>149+10/16</f>
        <v>149.625</v>
      </c>
      <c r="C117" s="4">
        <f t="shared" ref="C117:D117" si="96">149+1/2</f>
        <v>149.5</v>
      </c>
      <c r="D117" s="4">
        <f t="shared" si="96"/>
        <v>149.5</v>
      </c>
      <c r="E117" s="4">
        <f t="shared" ref="E117:G117" si="97">149+7/16</f>
        <v>149.4375</v>
      </c>
      <c r="F117" s="4">
        <f t="shared" si="97"/>
        <v>149.4375</v>
      </c>
      <c r="G117" s="4">
        <f t="shared" si="97"/>
        <v>149.4375</v>
      </c>
    </row>
    <row r="118">
      <c r="A118" s="2" t="s">
        <v>173</v>
      </c>
      <c r="B118" s="2">
        <f t="shared" ref="B118:G118" si="98">B116-B117</f>
        <v>4.78125</v>
      </c>
      <c r="C118" s="2">
        <f t="shared" si="98"/>
        <v>5.03125</v>
      </c>
      <c r="D118" s="2">
        <f t="shared" si="98"/>
        <v>5.03125</v>
      </c>
      <c r="E118" s="2">
        <f t="shared" si="98"/>
        <v>5.1875</v>
      </c>
      <c r="F118" s="2">
        <f t="shared" si="98"/>
        <v>5.15625</v>
      </c>
      <c r="G118" s="2">
        <f t="shared" si="98"/>
        <v>5.15625</v>
      </c>
    </row>
    <row r="120">
      <c r="A120" s="2">
        <f>A115+1</f>
        <v>20</v>
      </c>
      <c r="B120" s="4">
        <f t="shared" ref="B120:G120" si="99">sqrt(B123/B$14)</f>
        <v>0.9276125895</v>
      </c>
      <c r="C120" s="4">
        <f t="shared" si="99"/>
        <v>0.9614669025</v>
      </c>
      <c r="D120" s="4">
        <f t="shared" si="99"/>
        <v>0.9614669025</v>
      </c>
      <c r="E120" s="4">
        <f t="shared" si="99"/>
        <v>0.9794398019</v>
      </c>
      <c r="F120" s="4">
        <f t="shared" si="99"/>
        <v>0.9764672919</v>
      </c>
      <c r="G120" s="4">
        <f t="shared" si="99"/>
        <v>0.9764672919</v>
      </c>
    </row>
    <row r="121">
      <c r="A121" s="2" t="s">
        <v>172</v>
      </c>
      <c r="B121" s="4">
        <f>154+5/16</f>
        <v>154.3125</v>
      </c>
      <c r="C121" s="4">
        <f t="shared" ref="C121:D121" si="100">154+1/2</f>
        <v>154.5</v>
      </c>
      <c r="D121" s="4">
        <f t="shared" si="100"/>
        <v>154.5</v>
      </c>
      <c r="E121" s="4">
        <f>154+5/8-1/32</f>
        <v>154.59375</v>
      </c>
      <c r="F121" s="4">
        <f>154+9/16</f>
        <v>154.5625</v>
      </c>
      <c r="G121" s="4">
        <f>154+5/8-1/32</f>
        <v>154.59375</v>
      </c>
    </row>
    <row r="122">
      <c r="A122" s="2" t="s">
        <v>32</v>
      </c>
      <c r="B122" s="4">
        <f>149+11/16</f>
        <v>149.6875</v>
      </c>
      <c r="C122" s="4">
        <f t="shared" ref="C122:D122" si="101">149+1/2+1/32</f>
        <v>149.53125</v>
      </c>
      <c r="D122" s="4">
        <f t="shared" si="101"/>
        <v>149.53125</v>
      </c>
      <c r="E122" s="4">
        <f>149+7/16</f>
        <v>149.4375</v>
      </c>
      <c r="F122" s="4">
        <f>7/16+149</f>
        <v>149.4375</v>
      </c>
      <c r="G122" s="4">
        <f>149+1/2-1/32</f>
        <v>149.46875</v>
      </c>
    </row>
    <row r="123">
      <c r="A123" s="2" t="s">
        <v>173</v>
      </c>
      <c r="B123" s="2">
        <f t="shared" ref="B123:G123" si="102">B121-B122</f>
        <v>4.625</v>
      </c>
      <c r="C123" s="2">
        <f t="shared" si="102"/>
        <v>4.96875</v>
      </c>
      <c r="D123" s="2">
        <f t="shared" si="102"/>
        <v>4.96875</v>
      </c>
      <c r="E123" s="2">
        <f t="shared" si="102"/>
        <v>5.15625</v>
      </c>
      <c r="F123" s="2">
        <f t="shared" si="102"/>
        <v>5.125</v>
      </c>
      <c r="G123" s="2">
        <f t="shared" si="102"/>
        <v>5.125</v>
      </c>
    </row>
    <row r="124">
      <c r="Q124" s="2">
        <v>1.0</v>
      </c>
    </row>
    <row r="125">
      <c r="A125" s="2">
        <f>A120+1</f>
        <v>21</v>
      </c>
      <c r="B125" s="4">
        <f t="shared" ref="B125:G125" si="103">sqrt(B128/B$14)</f>
        <v>0.9181629789</v>
      </c>
      <c r="C125" s="4">
        <f t="shared" si="103"/>
        <v>0.9554008047</v>
      </c>
      <c r="D125" s="4">
        <f t="shared" si="103"/>
        <v>0.9584386528</v>
      </c>
      <c r="E125" s="4">
        <f t="shared" si="103"/>
        <v>0.9734857054</v>
      </c>
      <c r="F125" s="4">
        <f t="shared" si="103"/>
        <v>0.9674949672</v>
      </c>
      <c r="G125" s="4">
        <f t="shared" si="103"/>
        <v>0.9734857054</v>
      </c>
      <c r="Q125" s="2">
        <v>1.0</v>
      </c>
    </row>
    <row r="126">
      <c r="A126" s="2" t="s">
        <v>172</v>
      </c>
      <c r="B126" s="4">
        <f>154+1/4</f>
        <v>154.25</v>
      </c>
      <c r="C126" s="4">
        <f>154+7/16+1/32</f>
        <v>154.46875</v>
      </c>
      <c r="D126" s="4">
        <f>154+1/2</f>
        <v>154.5</v>
      </c>
      <c r="E126" s="4">
        <f>154+9/16</f>
        <v>154.5625</v>
      </c>
      <c r="F126" s="4">
        <f>154+9/16-1/32</f>
        <v>154.53125</v>
      </c>
      <c r="G126" s="4">
        <f>154+9/16</f>
        <v>154.5625</v>
      </c>
      <c r="Q126" s="2">
        <v>1.0</v>
      </c>
    </row>
    <row r="127">
      <c r="A127" s="2" t="s">
        <v>32</v>
      </c>
      <c r="B127" s="4">
        <f>149+11/16+1/32</f>
        <v>149.71875</v>
      </c>
      <c r="C127" s="4">
        <f t="shared" ref="C127:D127" si="104">149+9/16</f>
        <v>149.5625</v>
      </c>
      <c r="D127" s="4">
        <f t="shared" si="104"/>
        <v>149.5625</v>
      </c>
      <c r="E127" s="4">
        <f>149+1/2-1/32</f>
        <v>149.46875</v>
      </c>
      <c r="F127" s="4">
        <f>149+1/2</f>
        <v>149.5</v>
      </c>
      <c r="G127" s="4">
        <f>149+1/2-1/32</f>
        <v>149.46875</v>
      </c>
      <c r="Q127" s="2">
        <v>1.0</v>
      </c>
    </row>
    <row r="128">
      <c r="A128" s="2" t="s">
        <v>173</v>
      </c>
      <c r="B128" s="2">
        <f t="shared" ref="B128:G128" si="105">B126-B127</f>
        <v>4.53125</v>
      </c>
      <c r="C128" s="2">
        <f t="shared" si="105"/>
        <v>4.90625</v>
      </c>
      <c r="D128" s="2">
        <f t="shared" si="105"/>
        <v>4.9375</v>
      </c>
      <c r="E128" s="2">
        <f t="shared" si="105"/>
        <v>5.09375</v>
      </c>
      <c r="F128" s="2">
        <f t="shared" si="105"/>
        <v>5.03125</v>
      </c>
      <c r="G128" s="2">
        <f t="shared" si="105"/>
        <v>5.09375</v>
      </c>
      <c r="Q128" s="2">
        <v>1.0</v>
      </c>
    </row>
    <row r="129">
      <c r="Q129" s="2">
        <v>1.0</v>
      </c>
    </row>
    <row r="130">
      <c r="A130" s="2">
        <f>A125+1</f>
        <v>22</v>
      </c>
      <c r="B130" s="4">
        <f t="shared" ref="B130:G130" si="106">sqrt(B133/B$14)</f>
        <v>0.8924750013</v>
      </c>
      <c r="C130" s="4">
        <f t="shared" si="106"/>
        <v>0.9523532665</v>
      </c>
      <c r="D130" s="4">
        <f t="shared" si="106"/>
        <v>0.9554008047</v>
      </c>
      <c r="E130" s="4">
        <f t="shared" si="106"/>
        <v>0.9674949672</v>
      </c>
      <c r="F130" s="4">
        <f t="shared" si="106"/>
        <v>0.9674949672</v>
      </c>
      <c r="G130" s="4">
        <f t="shared" si="106"/>
        <v>0.9704949588</v>
      </c>
      <c r="Q130" s="2">
        <v>1.0</v>
      </c>
    </row>
    <row r="131">
      <c r="A131" s="2" t="s">
        <v>172</v>
      </c>
      <c r="B131" s="4">
        <f>154+1/8+1/32</f>
        <v>154.15625</v>
      </c>
      <c r="C131" s="4">
        <f>154+7/16</f>
        <v>154.4375</v>
      </c>
      <c r="D131" s="4">
        <f>154+1/2-1/32</f>
        <v>154.46875</v>
      </c>
      <c r="E131" s="4">
        <f t="shared" ref="E131:F131" si="107">154+1/2+1/32</f>
        <v>154.53125</v>
      </c>
      <c r="F131" s="4">
        <f t="shared" si="107"/>
        <v>154.53125</v>
      </c>
      <c r="G131" s="4">
        <f>154+9/16</f>
        <v>154.5625</v>
      </c>
      <c r="Q131" s="2">
        <v>1.0</v>
      </c>
    </row>
    <row r="132">
      <c r="A132" s="2" t="s">
        <v>32</v>
      </c>
      <c r="B132" s="4">
        <f>149+7/8</f>
        <v>149.875</v>
      </c>
      <c r="C132" s="4">
        <f t="shared" ref="C132:D132" si="108">149+9/16</f>
        <v>149.5625</v>
      </c>
      <c r="D132" s="4">
        <f t="shared" si="108"/>
        <v>149.5625</v>
      </c>
      <c r="E132" s="4">
        <f t="shared" ref="E132:G132" si="109">149+1/2</f>
        <v>149.5</v>
      </c>
      <c r="F132" s="4">
        <f t="shared" si="109"/>
        <v>149.5</v>
      </c>
      <c r="G132" s="4">
        <f t="shared" si="109"/>
        <v>149.5</v>
      </c>
      <c r="Q132" s="2">
        <v>1.0</v>
      </c>
    </row>
    <row r="133">
      <c r="A133" s="2" t="s">
        <v>173</v>
      </c>
      <c r="B133" s="2">
        <f t="shared" ref="B133:G133" si="110">B131-B132</f>
        <v>4.28125</v>
      </c>
      <c r="C133" s="2">
        <f t="shared" si="110"/>
        <v>4.875</v>
      </c>
      <c r="D133" s="2">
        <f t="shared" si="110"/>
        <v>4.90625</v>
      </c>
      <c r="E133" s="2">
        <f t="shared" si="110"/>
        <v>5.03125</v>
      </c>
      <c r="F133" s="2">
        <f t="shared" si="110"/>
        <v>5.03125</v>
      </c>
      <c r="G133" s="2">
        <f t="shared" si="110"/>
        <v>5.0625</v>
      </c>
      <c r="Q133" s="2">
        <v>1.0</v>
      </c>
    </row>
    <row r="134">
      <c r="Q134" s="2">
        <v>1.0</v>
      </c>
    </row>
    <row r="135">
      <c r="A135" s="2">
        <f>A130+1</f>
        <v>23</v>
      </c>
      <c r="B135" s="4">
        <f t="shared" ref="B135:G135" si="111">sqrt(B138/B$14)</f>
        <v>0.8892118276</v>
      </c>
      <c r="C135" s="4">
        <f t="shared" si="111"/>
        <v>0.9462287447</v>
      </c>
      <c r="D135" s="4">
        <f t="shared" si="111"/>
        <v>0.9523532665</v>
      </c>
      <c r="E135" s="4">
        <f t="shared" si="111"/>
        <v>0.9674949672</v>
      </c>
      <c r="F135" s="4">
        <f t="shared" si="111"/>
        <v>0.9644856443</v>
      </c>
      <c r="G135" s="4">
        <f t="shared" si="111"/>
        <v>0.9704949588</v>
      </c>
      <c r="Q135" s="2">
        <v>1.0</v>
      </c>
    </row>
    <row r="136">
      <c r="A136" s="2" t="s">
        <v>172</v>
      </c>
      <c r="B136" s="4">
        <f>154+1/8</f>
        <v>154.125</v>
      </c>
      <c r="C136" s="4">
        <f>154+3/8+1/32</f>
        <v>154.40625</v>
      </c>
      <c r="D136" s="4">
        <f>154+7/16</f>
        <v>154.4375</v>
      </c>
      <c r="E136" s="4">
        <f t="shared" ref="E136:F136" si="112">154+1/2+1/32</f>
        <v>154.53125</v>
      </c>
      <c r="F136" s="4">
        <f t="shared" si="112"/>
        <v>154.53125</v>
      </c>
      <c r="G136" s="4">
        <f>154+9/16</f>
        <v>154.5625</v>
      </c>
      <c r="Q136" s="2">
        <v>1.0</v>
      </c>
    </row>
    <row r="137">
      <c r="A137" s="2" t="s">
        <v>32</v>
      </c>
      <c r="B137" s="4">
        <f>149+7/8</f>
        <v>149.875</v>
      </c>
      <c r="C137" s="4">
        <f>149+9/16+1/32</f>
        <v>149.59375</v>
      </c>
      <c r="D137" s="4">
        <f>149+9/16</f>
        <v>149.5625</v>
      </c>
      <c r="E137" s="4">
        <f>149+1/2</f>
        <v>149.5</v>
      </c>
      <c r="F137" s="4">
        <f>149+1/2+1/32</f>
        <v>149.53125</v>
      </c>
      <c r="G137" s="4">
        <f>149+1/2</f>
        <v>149.5</v>
      </c>
      <c r="Q137" s="2">
        <v>1.0</v>
      </c>
    </row>
    <row r="138">
      <c r="A138" s="2" t="s">
        <v>173</v>
      </c>
      <c r="B138" s="2">
        <f t="shared" ref="B138:G138" si="113">B136-B137</f>
        <v>4.25</v>
      </c>
      <c r="C138" s="2">
        <f t="shared" si="113"/>
        <v>4.8125</v>
      </c>
      <c r="D138" s="2">
        <f t="shared" si="113"/>
        <v>4.875</v>
      </c>
      <c r="E138" s="2">
        <f t="shared" si="113"/>
        <v>5.03125</v>
      </c>
      <c r="F138" s="2">
        <f t="shared" si="113"/>
        <v>5</v>
      </c>
      <c r="G138" s="2">
        <f t="shared" si="113"/>
        <v>5.0625</v>
      </c>
      <c r="Q138" s="2">
        <v>1.0</v>
      </c>
    </row>
    <row r="139">
      <c r="Q139" s="2">
        <v>1.0</v>
      </c>
    </row>
    <row r="140">
      <c r="A140" s="2">
        <f>A135+1</f>
        <v>24</v>
      </c>
      <c r="B140" s="4">
        <f t="shared" ref="B140:G140" si="114">sqrt(B143/B$14)</f>
        <v>0.8859366348</v>
      </c>
      <c r="C140" s="4">
        <f t="shared" si="114"/>
        <v>0.9462287447</v>
      </c>
      <c r="D140" s="4">
        <f t="shared" si="114"/>
        <v>0.9492959447</v>
      </c>
      <c r="E140" s="4">
        <f t="shared" si="114"/>
        <v>0.9644856443</v>
      </c>
      <c r="F140" s="4">
        <f t="shared" si="114"/>
        <v>0.9644856443</v>
      </c>
      <c r="G140" s="4">
        <f t="shared" si="114"/>
        <v>0.9704949588</v>
      </c>
      <c r="Q140" s="2">
        <v>1.0</v>
      </c>
    </row>
    <row r="141">
      <c r="A141" s="2" t="s">
        <v>172</v>
      </c>
      <c r="B141" s="4">
        <f>154+1/8</f>
        <v>154.125</v>
      </c>
      <c r="C141" s="4">
        <f>154+3/8+1/32</f>
        <v>154.40625</v>
      </c>
      <c r="D141" s="4">
        <f>154+7/16</f>
        <v>154.4375</v>
      </c>
      <c r="E141" s="4">
        <f t="shared" ref="E141:F141" si="115">154+1/2+1/32</f>
        <v>154.53125</v>
      </c>
      <c r="F141" s="4">
        <f t="shared" si="115"/>
        <v>154.53125</v>
      </c>
      <c r="G141" s="4">
        <f>154+9/16</f>
        <v>154.5625</v>
      </c>
      <c r="Q141" s="2">
        <v>1.0</v>
      </c>
    </row>
    <row r="142">
      <c r="A142" s="2" t="s">
        <v>32</v>
      </c>
      <c r="B142" s="4">
        <f>149+7/8+1/32</f>
        <v>149.90625</v>
      </c>
      <c r="C142" s="4">
        <f t="shared" ref="C142:D142" si="116">149+9/16+1/32</f>
        <v>149.59375</v>
      </c>
      <c r="D142" s="4">
        <f t="shared" si="116"/>
        <v>149.59375</v>
      </c>
      <c r="E142" s="4">
        <f t="shared" ref="E142:F142" si="117">149+1/2+1/32</f>
        <v>149.53125</v>
      </c>
      <c r="F142" s="4">
        <f t="shared" si="117"/>
        <v>149.53125</v>
      </c>
      <c r="G142" s="4">
        <f>149+1/2</f>
        <v>149.5</v>
      </c>
      <c r="Q142" s="2">
        <v>1.0</v>
      </c>
    </row>
    <row r="143">
      <c r="A143" s="2" t="s">
        <v>173</v>
      </c>
      <c r="B143" s="2">
        <f t="shared" ref="B143:G143" si="118">B141-B142</f>
        <v>4.21875</v>
      </c>
      <c r="C143" s="2">
        <f t="shared" si="118"/>
        <v>4.8125</v>
      </c>
      <c r="D143" s="2">
        <f t="shared" si="118"/>
        <v>4.84375</v>
      </c>
      <c r="E143" s="2">
        <f t="shared" si="118"/>
        <v>5</v>
      </c>
      <c r="F143" s="2">
        <f t="shared" si="118"/>
        <v>5</v>
      </c>
      <c r="G143" s="2">
        <f t="shared" si="118"/>
        <v>5.0625</v>
      </c>
      <c r="Q143" s="2">
        <v>1.0</v>
      </c>
    </row>
    <row r="144">
      <c r="Q144" s="2">
        <v>1.0</v>
      </c>
    </row>
    <row r="145">
      <c r="A145" s="2">
        <f>A140+1</f>
        <v>25</v>
      </c>
      <c r="B145" s="4">
        <f t="shared" ref="B145:G145" si="119">sqrt(B148/B$14)</f>
        <v>0.8859366348</v>
      </c>
      <c r="C145" s="4">
        <f t="shared" si="119"/>
        <v>0.9462287447</v>
      </c>
      <c r="D145" s="4">
        <f t="shared" si="119"/>
        <v>0.9492959447</v>
      </c>
      <c r="E145" s="4">
        <f t="shared" si="119"/>
        <v>0.9614669025</v>
      </c>
      <c r="F145" s="4">
        <f t="shared" si="119"/>
        <v>0.9614669025</v>
      </c>
      <c r="G145" s="4">
        <f t="shared" si="119"/>
        <v>0.9614669025</v>
      </c>
      <c r="Q145" s="2">
        <v>1.0</v>
      </c>
    </row>
    <row r="146">
      <c r="A146" s="2" t="s">
        <v>172</v>
      </c>
      <c r="B146" s="4">
        <f>154+1/8</f>
        <v>154.125</v>
      </c>
      <c r="C146" s="4">
        <f>154+3/8+1/32</f>
        <v>154.40625</v>
      </c>
      <c r="D146" s="4">
        <f>154+7/16</f>
        <v>154.4375</v>
      </c>
      <c r="E146" s="4">
        <f t="shared" ref="E146:F146" si="120">154+1/2</f>
        <v>154.5</v>
      </c>
      <c r="F146" s="4">
        <f t="shared" si="120"/>
        <v>154.5</v>
      </c>
      <c r="G146" s="4">
        <f>154+1/2-1/32</f>
        <v>154.46875</v>
      </c>
      <c r="Q146" s="2">
        <v>1.0</v>
      </c>
    </row>
    <row r="147">
      <c r="A147" s="2" t="s">
        <v>32</v>
      </c>
      <c r="B147" s="4">
        <f>149+7/8+1/32</f>
        <v>149.90625</v>
      </c>
      <c r="C147" s="4">
        <f t="shared" ref="C147:D147" si="121">149+9/16+1/32</f>
        <v>149.59375</v>
      </c>
      <c r="D147" s="4">
        <f t="shared" si="121"/>
        <v>149.59375</v>
      </c>
      <c r="E147" s="4">
        <f t="shared" ref="E147:F147" si="122">149+1/2+1/32</f>
        <v>149.53125</v>
      </c>
      <c r="F147" s="4">
        <f t="shared" si="122"/>
        <v>149.53125</v>
      </c>
      <c r="G147" s="4">
        <f>149+1/2</f>
        <v>149.5</v>
      </c>
      <c r="Q147" s="2">
        <v>1.0</v>
      </c>
    </row>
    <row r="148">
      <c r="A148" s="2" t="s">
        <v>173</v>
      </c>
      <c r="B148" s="2">
        <f t="shared" ref="B148:G148" si="123">B146-B147</f>
        <v>4.21875</v>
      </c>
      <c r="C148" s="2">
        <f t="shared" si="123"/>
        <v>4.8125</v>
      </c>
      <c r="D148" s="2">
        <f t="shared" si="123"/>
        <v>4.84375</v>
      </c>
      <c r="E148" s="2">
        <f t="shared" si="123"/>
        <v>4.96875</v>
      </c>
      <c r="F148" s="2">
        <f t="shared" si="123"/>
        <v>4.96875</v>
      </c>
      <c r="G148" s="2">
        <f t="shared" si="123"/>
        <v>4.96875</v>
      </c>
      <c r="Q148" s="2">
        <v>1.0</v>
      </c>
    </row>
    <row r="149">
      <c r="Q149" s="2">
        <v>1.0</v>
      </c>
    </row>
    <row r="150">
      <c r="A150" s="2">
        <f>A145+1</f>
        <v>26</v>
      </c>
      <c r="B150" s="4">
        <f t="shared" ref="B150:G150" si="124">sqrt(B153/B$14)</f>
        <v>0.8859366348</v>
      </c>
      <c r="C150" s="4">
        <f t="shared" si="124"/>
        <v>0.9462287447</v>
      </c>
      <c r="D150" s="4">
        <f t="shared" si="124"/>
        <v>0.9492959447</v>
      </c>
      <c r="E150" s="4">
        <f t="shared" si="124"/>
        <v>0.9614669025</v>
      </c>
      <c r="F150" s="4">
        <f t="shared" si="124"/>
        <v>0.9614669025</v>
      </c>
      <c r="G150" s="4">
        <f t="shared" si="124"/>
        <v>0.9674949672</v>
      </c>
      <c r="Q150" s="2">
        <v>1.0</v>
      </c>
    </row>
    <row r="151">
      <c r="A151" s="2" t="s">
        <v>172</v>
      </c>
      <c r="B151" s="4">
        <f>154+1/8</f>
        <v>154.125</v>
      </c>
      <c r="C151" s="4">
        <f>154+3/8+1/32</f>
        <v>154.40625</v>
      </c>
      <c r="D151" s="4">
        <f>154+7/16</f>
        <v>154.4375</v>
      </c>
      <c r="E151" s="2">
        <f t="shared" ref="E151:F151" si="125">154+1/2</f>
        <v>154.5</v>
      </c>
      <c r="F151" s="4">
        <f t="shared" si="125"/>
        <v>154.5</v>
      </c>
      <c r="G151" s="4">
        <f>154+1/2+1/32</f>
        <v>154.53125</v>
      </c>
      <c r="Q151" s="2">
        <v>1.0</v>
      </c>
    </row>
    <row r="152">
      <c r="A152" s="2" t="s">
        <v>32</v>
      </c>
      <c r="B152" s="4">
        <f>149+7/8+1/32</f>
        <v>149.90625</v>
      </c>
      <c r="C152" s="4">
        <f t="shared" ref="C152:D152" si="126">149+9/16+1/32</f>
        <v>149.59375</v>
      </c>
      <c r="D152" s="4">
        <f t="shared" si="126"/>
        <v>149.59375</v>
      </c>
      <c r="E152" s="4">
        <f t="shared" ref="E152:F152" si="127">149+1/2+1/32</f>
        <v>149.53125</v>
      </c>
      <c r="F152" s="4">
        <f t="shared" si="127"/>
        <v>149.53125</v>
      </c>
      <c r="G152" s="4">
        <f>149+1/2</f>
        <v>149.5</v>
      </c>
      <c r="Q152" s="2">
        <v>1.0</v>
      </c>
    </row>
    <row r="153">
      <c r="A153" s="2" t="s">
        <v>173</v>
      </c>
      <c r="B153" s="2">
        <f t="shared" ref="B153:G153" si="128">B151-B152</f>
        <v>4.21875</v>
      </c>
      <c r="C153" s="2">
        <f t="shared" si="128"/>
        <v>4.8125</v>
      </c>
      <c r="D153" s="2">
        <f t="shared" si="128"/>
        <v>4.84375</v>
      </c>
      <c r="E153" s="2">
        <f t="shared" si="128"/>
        <v>4.96875</v>
      </c>
      <c r="F153" s="2">
        <f t="shared" si="128"/>
        <v>4.96875</v>
      </c>
      <c r="G153" s="2">
        <f t="shared" si="128"/>
        <v>5.03125</v>
      </c>
      <c r="Q153" s="2">
        <v>1.0</v>
      </c>
    </row>
    <row r="154">
      <c r="Q154" s="2">
        <v>1.0</v>
      </c>
    </row>
    <row r="155">
      <c r="A155" s="2">
        <f>A150+1</f>
        <v>27</v>
      </c>
      <c r="B155" s="4">
        <f t="shared" ref="B155:G155" si="129">sqrt(B158/B$14)</f>
        <v>0.8892118276</v>
      </c>
      <c r="C155" s="4">
        <f t="shared" si="129"/>
        <v>0.9431515699</v>
      </c>
      <c r="D155" s="4">
        <f t="shared" si="129"/>
        <v>0.9492959447</v>
      </c>
      <c r="E155" s="4">
        <f t="shared" si="129"/>
        <v>0.9584386528</v>
      </c>
      <c r="F155" s="4">
        <f t="shared" si="129"/>
        <v>0.9644856443</v>
      </c>
      <c r="G155" s="4">
        <f t="shared" si="129"/>
        <v>0.9674949672</v>
      </c>
      <c r="Q155" s="2">
        <v>1.0</v>
      </c>
    </row>
    <row r="156">
      <c r="A156" s="2" t="s">
        <v>172</v>
      </c>
      <c r="B156" s="4">
        <f>154+1/8+1/32</f>
        <v>154.15625</v>
      </c>
      <c r="C156" s="4">
        <f>154+3/8+1/32</f>
        <v>154.40625</v>
      </c>
      <c r="D156" s="4">
        <f>154+7/16</f>
        <v>154.4375</v>
      </c>
      <c r="E156" s="4">
        <f t="shared" ref="E156:F156" si="130">154+1/2</f>
        <v>154.5</v>
      </c>
      <c r="F156" s="4">
        <f t="shared" si="130"/>
        <v>154.5</v>
      </c>
      <c r="G156" s="4">
        <f>154+1/2+1/32</f>
        <v>154.53125</v>
      </c>
      <c r="Q156" s="2">
        <v>1.0</v>
      </c>
    </row>
    <row r="157">
      <c r="A157" s="2" t="s">
        <v>32</v>
      </c>
      <c r="B157" s="4">
        <f>149+7/8+1/32</f>
        <v>149.90625</v>
      </c>
      <c r="C157" s="4">
        <f>149+10/16</f>
        <v>149.625</v>
      </c>
      <c r="D157" s="4">
        <f>149+9/16+1/32</f>
        <v>149.59375</v>
      </c>
      <c r="E157" s="4">
        <f>149+9/16</f>
        <v>149.5625</v>
      </c>
      <c r="F157" s="4">
        <f t="shared" ref="F157:G157" si="131">149+1/2</f>
        <v>149.5</v>
      </c>
      <c r="G157" s="4">
        <f t="shared" si="131"/>
        <v>149.5</v>
      </c>
      <c r="Q157" s="2">
        <v>1.0</v>
      </c>
    </row>
    <row r="158">
      <c r="A158" s="2" t="s">
        <v>173</v>
      </c>
      <c r="B158" s="2">
        <f t="shared" ref="B158:G158" si="132">B156-B157</f>
        <v>4.25</v>
      </c>
      <c r="C158" s="2">
        <f t="shared" si="132"/>
        <v>4.78125</v>
      </c>
      <c r="D158" s="2">
        <f t="shared" si="132"/>
        <v>4.84375</v>
      </c>
      <c r="E158" s="2">
        <f t="shared" si="132"/>
        <v>4.9375</v>
      </c>
      <c r="F158" s="2">
        <f t="shared" si="132"/>
        <v>5</v>
      </c>
      <c r="G158" s="2">
        <f t="shared" si="132"/>
        <v>5.03125</v>
      </c>
      <c r="Q158" s="2">
        <v>1.0</v>
      </c>
    </row>
    <row r="159">
      <c r="Q159" s="2">
        <v>1.0</v>
      </c>
    </row>
    <row r="160">
      <c r="A160" s="2">
        <f>A155+1</f>
        <v>28</v>
      </c>
      <c r="B160" s="4">
        <f t="shared" ref="B160:G160" si="133">sqrt(B163/B$14)</f>
        <v>0.8924750013</v>
      </c>
      <c r="C160" s="4">
        <f t="shared" si="133"/>
        <v>0.9431515699</v>
      </c>
      <c r="D160" s="4">
        <f t="shared" si="133"/>
        <v>0.9492959447</v>
      </c>
      <c r="E160" s="4">
        <f t="shared" si="133"/>
        <v>0.9614669025</v>
      </c>
      <c r="F160" s="4">
        <f t="shared" si="133"/>
        <v>0.9644856443</v>
      </c>
      <c r="G160" s="4">
        <f t="shared" si="133"/>
        <v>0.9674949672</v>
      </c>
      <c r="Q160" s="2">
        <v>1.0</v>
      </c>
    </row>
    <row r="161">
      <c r="A161" s="2" t="s">
        <v>172</v>
      </c>
      <c r="B161" s="4">
        <f>154+1/8+1/32</f>
        <v>154.15625</v>
      </c>
      <c r="C161" s="4">
        <f>154+3/8+1/32</f>
        <v>154.40625</v>
      </c>
      <c r="D161" s="4">
        <f>154+7/16</f>
        <v>154.4375</v>
      </c>
      <c r="E161" s="4">
        <f t="shared" ref="E161:F161" si="134">154+1/2</f>
        <v>154.5</v>
      </c>
      <c r="F161" s="4">
        <f t="shared" si="134"/>
        <v>154.5</v>
      </c>
      <c r="G161" s="4">
        <f>154+1/2+1/32</f>
        <v>154.53125</v>
      </c>
      <c r="Q161" s="2">
        <v>1.0</v>
      </c>
    </row>
    <row r="162">
      <c r="A162" s="2" t="s">
        <v>32</v>
      </c>
      <c r="B162" s="4">
        <f>149+7/8</f>
        <v>149.875</v>
      </c>
      <c r="C162" s="4">
        <f>149+10/16</f>
        <v>149.625</v>
      </c>
      <c r="D162" s="4">
        <f>149+9/16+1/32</f>
        <v>149.59375</v>
      </c>
      <c r="E162" s="4">
        <f>149+1/2+1/32</f>
        <v>149.53125</v>
      </c>
      <c r="F162" s="4">
        <f t="shared" ref="F162:G162" si="135">149+1/2</f>
        <v>149.5</v>
      </c>
      <c r="G162" s="4">
        <f t="shared" si="135"/>
        <v>149.5</v>
      </c>
      <c r="Q162" s="2">
        <v>1.0</v>
      </c>
    </row>
    <row r="163">
      <c r="A163" s="2" t="s">
        <v>173</v>
      </c>
      <c r="B163" s="2">
        <f t="shared" ref="B163:G163" si="136">B161-B162</f>
        <v>4.28125</v>
      </c>
      <c r="C163" s="2">
        <f t="shared" si="136"/>
        <v>4.78125</v>
      </c>
      <c r="D163" s="2">
        <f t="shared" si="136"/>
        <v>4.84375</v>
      </c>
      <c r="E163" s="2">
        <f t="shared" si="136"/>
        <v>4.96875</v>
      </c>
      <c r="F163" s="2">
        <f t="shared" si="136"/>
        <v>5</v>
      </c>
      <c r="G163" s="2">
        <f t="shared" si="136"/>
        <v>5.03125</v>
      </c>
      <c r="Q163" s="2">
        <v>1.0</v>
      </c>
    </row>
    <row r="164">
      <c r="Q164" s="2">
        <v>1.0</v>
      </c>
    </row>
    <row r="165">
      <c r="A165" s="2">
        <f>A160+1</f>
        <v>29</v>
      </c>
      <c r="B165" s="4">
        <f t="shared" ref="B165:G165" si="137">sqrt(B168/B$14)</f>
        <v>0.8924750013</v>
      </c>
      <c r="C165" s="4">
        <f t="shared" si="137"/>
        <v>0.9431515699</v>
      </c>
      <c r="D165" s="4">
        <f t="shared" si="137"/>
        <v>0.9492959447</v>
      </c>
      <c r="E165" s="4">
        <f t="shared" si="137"/>
        <v>0.9614669025</v>
      </c>
      <c r="F165" s="4">
        <f t="shared" si="137"/>
        <v>0.9644856443</v>
      </c>
      <c r="G165" s="4">
        <f t="shared" si="137"/>
        <v>0.9674949672</v>
      </c>
      <c r="Q165" s="2">
        <v>1.0</v>
      </c>
    </row>
    <row r="166">
      <c r="A166" s="2" t="s">
        <v>172</v>
      </c>
      <c r="B166" s="4">
        <f>154+1/8+1/32</f>
        <v>154.15625</v>
      </c>
      <c r="C166" s="4">
        <f>154+3/8+1/32</f>
        <v>154.40625</v>
      </c>
      <c r="D166" s="4">
        <f>154+7/16</f>
        <v>154.4375</v>
      </c>
      <c r="E166" s="4">
        <f t="shared" ref="E166:F166" si="138">154+1/2</f>
        <v>154.5</v>
      </c>
      <c r="F166" s="4">
        <f t="shared" si="138"/>
        <v>154.5</v>
      </c>
      <c r="G166" s="4">
        <f>154+1/2+1/32</f>
        <v>154.53125</v>
      </c>
      <c r="Q166" s="2">
        <v>1.0</v>
      </c>
    </row>
    <row r="167">
      <c r="A167" s="2" t="s">
        <v>32</v>
      </c>
      <c r="B167" s="4">
        <f>149+7/8</f>
        <v>149.875</v>
      </c>
      <c r="C167" s="4">
        <f>149+10/16</f>
        <v>149.625</v>
      </c>
      <c r="D167" s="4">
        <f>149+9/16+1/32</f>
        <v>149.59375</v>
      </c>
      <c r="E167" s="4">
        <f>149+1/2+1/32</f>
        <v>149.53125</v>
      </c>
      <c r="F167" s="4">
        <f t="shared" ref="F167:G167" si="139">149+1/2</f>
        <v>149.5</v>
      </c>
      <c r="G167" s="4">
        <f t="shared" si="139"/>
        <v>149.5</v>
      </c>
      <c r="Q167" s="2">
        <v>1.0</v>
      </c>
    </row>
    <row r="168">
      <c r="A168" s="2" t="s">
        <v>173</v>
      </c>
      <c r="B168" s="2">
        <f t="shared" ref="B168:G168" si="140">B166-B167</f>
        <v>4.28125</v>
      </c>
      <c r="C168" s="2">
        <f t="shared" si="140"/>
        <v>4.78125</v>
      </c>
      <c r="D168" s="2">
        <f t="shared" si="140"/>
        <v>4.84375</v>
      </c>
      <c r="E168" s="2">
        <f t="shared" si="140"/>
        <v>4.96875</v>
      </c>
      <c r="F168" s="2">
        <f t="shared" si="140"/>
        <v>5</v>
      </c>
      <c r="G168" s="2">
        <f t="shared" si="140"/>
        <v>5.03125</v>
      </c>
      <c r="Q168" s="2">
        <v>1.0</v>
      </c>
    </row>
    <row r="169">
      <c r="Q169" s="2">
        <v>1.0</v>
      </c>
    </row>
    <row r="170">
      <c r="A170" s="2">
        <f>A165+1</f>
        <v>30</v>
      </c>
      <c r="B170" s="4">
        <f t="shared" ref="B170:G170" si="141">sqrt(B173/B$14)</f>
        <v>0.8924750013</v>
      </c>
      <c r="C170" s="4">
        <f t="shared" si="141"/>
        <v>0.9431515699</v>
      </c>
      <c r="D170" s="4">
        <f t="shared" si="141"/>
        <v>0.9492959447</v>
      </c>
      <c r="E170" s="4">
        <f t="shared" si="141"/>
        <v>0.9644856443</v>
      </c>
      <c r="F170" s="4">
        <f t="shared" si="141"/>
        <v>0.9644856443</v>
      </c>
      <c r="G170" s="4">
        <f t="shared" si="141"/>
        <v>0.9644856443</v>
      </c>
      <c r="Q170" s="2">
        <v>1.0</v>
      </c>
    </row>
    <row r="171">
      <c r="A171" s="2" t="s">
        <v>172</v>
      </c>
      <c r="B171" s="4">
        <f>154+1/8+1/32</f>
        <v>154.15625</v>
      </c>
      <c r="C171" s="4">
        <f>154+3/8+1/32</f>
        <v>154.40625</v>
      </c>
      <c r="D171" s="4">
        <f>154+7/16</f>
        <v>154.4375</v>
      </c>
      <c r="E171" s="4">
        <f>154+1/2+1/32</f>
        <v>154.53125</v>
      </c>
      <c r="F171" s="4">
        <f t="shared" ref="F171:G171" si="142">154+1/2</f>
        <v>154.5</v>
      </c>
      <c r="G171" s="4">
        <f t="shared" si="142"/>
        <v>154.5</v>
      </c>
      <c r="Q171" s="2">
        <v>1.0</v>
      </c>
    </row>
    <row r="172">
      <c r="A172" s="2" t="s">
        <v>32</v>
      </c>
      <c r="B172" s="4">
        <f>149+7/8</f>
        <v>149.875</v>
      </c>
      <c r="C172" s="4">
        <f>149+10/16</f>
        <v>149.625</v>
      </c>
      <c r="D172" s="4">
        <f>149+9/16+1/32</f>
        <v>149.59375</v>
      </c>
      <c r="E172" s="4">
        <f>149+1/2+1/32</f>
        <v>149.53125</v>
      </c>
      <c r="F172" s="4">
        <f t="shared" ref="F172:G172" si="143">149+1/2</f>
        <v>149.5</v>
      </c>
      <c r="G172" s="4">
        <f t="shared" si="143"/>
        <v>149.5</v>
      </c>
      <c r="Q172" s="2">
        <v>1.0</v>
      </c>
    </row>
    <row r="173">
      <c r="A173" s="2" t="s">
        <v>173</v>
      </c>
      <c r="B173" s="2">
        <f t="shared" ref="B173:G173" si="144">B171-B172</f>
        <v>4.28125</v>
      </c>
      <c r="C173" s="2">
        <f t="shared" si="144"/>
        <v>4.78125</v>
      </c>
      <c r="D173" s="2">
        <f t="shared" si="144"/>
        <v>4.84375</v>
      </c>
      <c r="E173" s="2">
        <f t="shared" si="144"/>
        <v>5</v>
      </c>
      <c r="F173" s="2">
        <f t="shared" si="144"/>
        <v>5</v>
      </c>
      <c r="G173" s="2">
        <f t="shared" si="144"/>
        <v>5</v>
      </c>
      <c r="Q173" s="2">
        <v>1.0</v>
      </c>
    </row>
    <row r="174">
      <c r="Q174" s="2">
        <v>1.0</v>
      </c>
    </row>
    <row r="175">
      <c r="A175" s="2">
        <f>A170+1</f>
        <v>31</v>
      </c>
      <c r="B175" s="4">
        <f t="shared" ref="B175:G175" si="145">sqrt(B178/B$14)</f>
        <v>0.8989658141</v>
      </c>
      <c r="C175" s="4">
        <f t="shared" si="145"/>
        <v>0.9431515699</v>
      </c>
      <c r="D175" s="4">
        <f t="shared" si="145"/>
        <v>0.9554008047</v>
      </c>
      <c r="E175" s="4">
        <f t="shared" si="145"/>
        <v>0.9674949672</v>
      </c>
      <c r="F175" s="4">
        <f t="shared" si="145"/>
        <v>0.9674949672</v>
      </c>
      <c r="G175" s="4">
        <f t="shared" si="145"/>
        <v>0.9704949588</v>
      </c>
      <c r="Q175" s="2">
        <v>1.0</v>
      </c>
    </row>
    <row r="176">
      <c r="A176" s="2" t="s">
        <v>172</v>
      </c>
      <c r="B176" s="4">
        <f>154+1/8+1/32</f>
        <v>154.15625</v>
      </c>
      <c r="C176" s="4">
        <f>154+3/8+1/32</f>
        <v>154.40625</v>
      </c>
      <c r="D176" s="4">
        <f>154+7/16+1/32</f>
        <v>154.46875</v>
      </c>
      <c r="E176" s="4">
        <f t="shared" ref="E176:F176" si="146">154+1/2+1/32</f>
        <v>154.53125</v>
      </c>
      <c r="F176" s="4">
        <f t="shared" si="146"/>
        <v>154.53125</v>
      </c>
      <c r="G176" s="4">
        <f>154+9/16</f>
        <v>154.5625</v>
      </c>
      <c r="Q176" s="2">
        <v>1.0</v>
      </c>
    </row>
    <row r="177">
      <c r="A177" s="2" t="s">
        <v>32</v>
      </c>
      <c r="B177" s="4">
        <f>149+13/16</f>
        <v>149.8125</v>
      </c>
      <c r="C177" s="4">
        <f>149+10/16</f>
        <v>149.625</v>
      </c>
      <c r="D177" s="4">
        <f>149+9/16</f>
        <v>149.5625</v>
      </c>
      <c r="E177" s="4">
        <f t="shared" ref="E177:G177" si="147">149+1/2</f>
        <v>149.5</v>
      </c>
      <c r="F177" s="4">
        <f t="shared" si="147"/>
        <v>149.5</v>
      </c>
      <c r="G177" s="4">
        <f t="shared" si="147"/>
        <v>149.5</v>
      </c>
      <c r="Q177" s="2">
        <v>1.0</v>
      </c>
    </row>
    <row r="178">
      <c r="A178" s="2" t="s">
        <v>173</v>
      </c>
      <c r="B178" s="2">
        <f t="shared" ref="B178:G178" si="148">B176-B177</f>
        <v>4.34375</v>
      </c>
      <c r="C178" s="2">
        <f t="shared" si="148"/>
        <v>4.78125</v>
      </c>
      <c r="D178" s="2">
        <f t="shared" si="148"/>
        <v>4.90625</v>
      </c>
      <c r="E178" s="2">
        <f t="shared" si="148"/>
        <v>5.03125</v>
      </c>
      <c r="F178" s="2">
        <f t="shared" si="148"/>
        <v>5.03125</v>
      </c>
      <c r="G178" s="2">
        <f t="shared" si="148"/>
        <v>5.0625</v>
      </c>
      <c r="Q178" s="2">
        <v>1.0</v>
      </c>
    </row>
    <row r="179">
      <c r="Q179" s="2">
        <v>1.0</v>
      </c>
    </row>
    <row r="180">
      <c r="A180" s="2">
        <f>A175+1</f>
        <v>32</v>
      </c>
      <c r="B180" s="4">
        <f t="shared" ref="B180:G180" si="149">sqrt(B183/B$14)</f>
        <v>0.9213236181</v>
      </c>
      <c r="C180" s="4">
        <f t="shared" si="149"/>
        <v>0.9431515699</v>
      </c>
      <c r="D180" s="4">
        <f t="shared" si="149"/>
        <v>0.9614669025</v>
      </c>
      <c r="E180" s="4">
        <f t="shared" si="149"/>
        <v>0.9764672919</v>
      </c>
      <c r="F180" s="4">
        <f t="shared" si="149"/>
        <v>0.9734857054</v>
      </c>
      <c r="G180" s="4">
        <f t="shared" si="149"/>
        <v>0.9704949588</v>
      </c>
      <c r="Q180" s="2">
        <v>1.0</v>
      </c>
    </row>
    <row r="181">
      <c r="A181" s="2" t="s">
        <v>172</v>
      </c>
      <c r="B181" s="4">
        <f>154+1/4</f>
        <v>154.25</v>
      </c>
      <c r="C181" s="4">
        <f>154+3/8</f>
        <v>154.375</v>
      </c>
      <c r="D181" s="4">
        <f>154+1/2</f>
        <v>154.5</v>
      </c>
      <c r="E181" s="4">
        <f>154+9/16+1/32</f>
        <v>154.59375</v>
      </c>
      <c r="F181" s="4">
        <f t="shared" ref="F181:G181" si="150">154+9/16</f>
        <v>154.5625</v>
      </c>
      <c r="G181" s="4">
        <f t="shared" si="150"/>
        <v>154.5625</v>
      </c>
      <c r="Q181" s="2">
        <v>1.0</v>
      </c>
    </row>
    <row r="182">
      <c r="A182" s="2" t="s">
        <v>32</v>
      </c>
      <c r="B182" s="4">
        <f>149+11/16</f>
        <v>149.6875</v>
      </c>
      <c r="C182" s="4">
        <f>149+10/16-1/32</f>
        <v>149.59375</v>
      </c>
      <c r="D182" s="4">
        <f>149+1/2+1/32</f>
        <v>149.53125</v>
      </c>
      <c r="E182" s="4">
        <f t="shared" ref="E182:F182" si="151">149+1/2-1/32</f>
        <v>149.46875</v>
      </c>
      <c r="F182" s="4">
        <f t="shared" si="151"/>
        <v>149.46875</v>
      </c>
      <c r="G182" s="4">
        <f>149+1/2</f>
        <v>149.5</v>
      </c>
      <c r="Q182" s="2">
        <v>1.0</v>
      </c>
    </row>
    <row r="183">
      <c r="A183" s="2" t="s">
        <v>173</v>
      </c>
      <c r="B183" s="2">
        <f t="shared" ref="B183:G183" si="152">B181-B182</f>
        <v>4.5625</v>
      </c>
      <c r="C183" s="2">
        <f t="shared" si="152"/>
        <v>4.78125</v>
      </c>
      <c r="D183" s="2">
        <f t="shared" si="152"/>
        <v>4.96875</v>
      </c>
      <c r="E183" s="2">
        <f t="shared" si="152"/>
        <v>5.125</v>
      </c>
      <c r="F183" s="2">
        <f t="shared" si="152"/>
        <v>5.09375</v>
      </c>
      <c r="G183" s="2">
        <f t="shared" si="152"/>
        <v>5.0625</v>
      </c>
      <c r="Q183" s="2">
        <v>1.0</v>
      </c>
    </row>
    <row r="184">
      <c r="Q184" s="2">
        <v>1.0</v>
      </c>
    </row>
    <row r="185">
      <c r="A185" s="2">
        <f>A180+1</f>
        <v>33</v>
      </c>
      <c r="B185" s="4">
        <f t="shared" ref="B185:G185" si="153">sqrt(B188/B$14)</f>
        <v>0.93074114</v>
      </c>
      <c r="C185" s="4">
        <f t="shared" si="153"/>
        <v>0.9523532665</v>
      </c>
      <c r="D185" s="4">
        <f t="shared" si="153"/>
        <v>0.9614669025</v>
      </c>
      <c r="E185" s="4">
        <f t="shared" si="153"/>
        <v>0.9764672919</v>
      </c>
      <c r="F185" s="4">
        <f t="shared" si="153"/>
        <v>0.9734857054</v>
      </c>
      <c r="G185" s="4">
        <f t="shared" si="153"/>
        <v>0.9764672919</v>
      </c>
      <c r="Q185" s="2">
        <v>1.0</v>
      </c>
    </row>
    <row r="186">
      <c r="A186" s="2" t="s">
        <v>172</v>
      </c>
      <c r="B186" s="4">
        <f>154+5/16+1/32</f>
        <v>154.34375</v>
      </c>
      <c r="C186" s="4">
        <f>154+7/16</f>
        <v>154.4375</v>
      </c>
      <c r="D186" s="4">
        <f>154+1/2</f>
        <v>154.5</v>
      </c>
      <c r="E186" s="4">
        <f>154+9/16+1/32</f>
        <v>154.59375</v>
      </c>
      <c r="F186" s="4">
        <f>154+9/16</f>
        <v>154.5625</v>
      </c>
      <c r="G186" s="4">
        <f>154+5/8-1/32</f>
        <v>154.59375</v>
      </c>
      <c r="Q186" s="2">
        <v>1.0</v>
      </c>
    </row>
    <row r="187">
      <c r="A187" s="2" t="s">
        <v>32</v>
      </c>
      <c r="B187" s="4">
        <f>149+11/16</f>
        <v>149.6875</v>
      </c>
      <c r="C187" s="4">
        <f>149+9/16</f>
        <v>149.5625</v>
      </c>
      <c r="D187" s="4">
        <f>149+1/2+1/32</f>
        <v>149.53125</v>
      </c>
      <c r="E187" s="4">
        <f t="shared" ref="E187:G187" si="154">149+1/2-1/32</f>
        <v>149.46875</v>
      </c>
      <c r="F187" s="4">
        <f t="shared" si="154"/>
        <v>149.46875</v>
      </c>
      <c r="G187" s="4">
        <f t="shared" si="154"/>
        <v>149.46875</v>
      </c>
    </row>
    <row r="188">
      <c r="A188" s="2" t="s">
        <v>173</v>
      </c>
      <c r="B188" s="2">
        <f t="shared" ref="B188:G188" si="155">B186-B187</f>
        <v>4.65625</v>
      </c>
      <c r="C188" s="2">
        <f t="shared" si="155"/>
        <v>4.875</v>
      </c>
      <c r="D188" s="2">
        <f t="shared" si="155"/>
        <v>4.96875</v>
      </c>
      <c r="E188" s="2">
        <f t="shared" si="155"/>
        <v>5.125</v>
      </c>
      <c r="F188" s="2">
        <f t="shared" si="155"/>
        <v>5.09375</v>
      </c>
      <c r="G188" s="2">
        <f t="shared" si="155"/>
        <v>5.125</v>
      </c>
    </row>
    <row r="190">
      <c r="A190" s="2">
        <f>A185+1</f>
        <v>34</v>
      </c>
      <c r="B190" s="4">
        <f t="shared" ref="B190:G190" si="156">sqrt(B193/B$14)</f>
        <v>0.9462287447</v>
      </c>
      <c r="C190" s="4">
        <f t="shared" si="156"/>
        <v>0.9614669025</v>
      </c>
      <c r="D190" s="4">
        <f t="shared" si="156"/>
        <v>0.9644856443</v>
      </c>
      <c r="E190" s="4">
        <f t="shared" si="156"/>
        <v>0.9824033179</v>
      </c>
      <c r="F190" s="4">
        <f t="shared" si="156"/>
        <v>0.9794398019</v>
      </c>
      <c r="G190" s="4">
        <f t="shared" si="156"/>
        <v>0.9824033179</v>
      </c>
    </row>
    <row r="191">
      <c r="A191" s="2" t="s">
        <v>172</v>
      </c>
      <c r="B191" s="4">
        <f>154+7/16</f>
        <v>154.4375</v>
      </c>
      <c r="C191" s="4">
        <f>154+1/2</f>
        <v>154.5</v>
      </c>
      <c r="D191" s="4">
        <f>154+1/2+1/32</f>
        <v>154.53125</v>
      </c>
      <c r="E191" s="4">
        <f>154+5/8</f>
        <v>154.625</v>
      </c>
      <c r="F191" s="4">
        <f>154+9/16+1/32</f>
        <v>154.59375</v>
      </c>
      <c r="G191" s="4">
        <f>154+5/8</f>
        <v>154.625</v>
      </c>
    </row>
    <row r="192">
      <c r="A192" s="2" t="s">
        <v>32</v>
      </c>
      <c r="B192" s="4">
        <f>149+10/16</f>
        <v>149.625</v>
      </c>
      <c r="C192" s="4">
        <f t="shared" ref="C192:D192" si="157">149+1/2+1/32</f>
        <v>149.53125</v>
      </c>
      <c r="D192" s="4">
        <f t="shared" si="157"/>
        <v>149.53125</v>
      </c>
      <c r="E192" s="4">
        <f t="shared" ref="E192:G192" si="158">149+7/16</f>
        <v>149.4375</v>
      </c>
      <c r="F192" s="4">
        <f t="shared" si="158"/>
        <v>149.4375</v>
      </c>
      <c r="G192" s="4">
        <f t="shared" si="158"/>
        <v>149.4375</v>
      </c>
    </row>
    <row r="193">
      <c r="A193" s="2" t="s">
        <v>173</v>
      </c>
      <c r="B193" s="2">
        <f t="shared" ref="B193:G193" si="159">B191-B192</f>
        <v>4.8125</v>
      </c>
      <c r="C193" s="2">
        <f t="shared" si="159"/>
        <v>4.96875</v>
      </c>
      <c r="D193" s="2">
        <f t="shared" si="159"/>
        <v>5</v>
      </c>
      <c r="E193" s="2">
        <f t="shared" si="159"/>
        <v>5.1875</v>
      </c>
      <c r="F193" s="2">
        <f t="shared" si="159"/>
        <v>5.15625</v>
      </c>
      <c r="G193" s="2">
        <f t="shared" si="159"/>
        <v>5.1875</v>
      </c>
    </row>
    <row r="195">
      <c r="A195" s="2">
        <f>A190+1</f>
        <v>35</v>
      </c>
      <c r="B195" s="4">
        <f t="shared" ref="B195:G195" si="160">sqrt(B198/B$14)</f>
        <v>0.9674949672</v>
      </c>
      <c r="C195" s="4">
        <f t="shared" si="160"/>
        <v>0.9794398019</v>
      </c>
      <c r="D195" s="4">
        <f t="shared" si="160"/>
        <v>0.9644856443</v>
      </c>
      <c r="E195" s="4">
        <f t="shared" si="160"/>
        <v>0.9883036912</v>
      </c>
      <c r="F195" s="4">
        <f t="shared" si="160"/>
        <v>0.9794398019</v>
      </c>
      <c r="G195" s="4">
        <f t="shared" si="160"/>
        <v>0.9794398019</v>
      </c>
    </row>
    <row r="196">
      <c r="A196" s="2" t="s">
        <v>172</v>
      </c>
      <c r="B196" s="4">
        <f>154+1/2+1/32</f>
        <v>154.53125</v>
      </c>
      <c r="C196" s="4">
        <f>154+9/16+1/32</f>
        <v>154.59375</v>
      </c>
      <c r="D196" s="4">
        <f>154+1/2</f>
        <v>154.5</v>
      </c>
      <c r="E196" s="4">
        <f>154+5/8+1/32</f>
        <v>154.65625</v>
      </c>
      <c r="F196" s="4">
        <f t="shared" ref="F196:G196" si="161">154+5/8-1/32</f>
        <v>154.59375</v>
      </c>
      <c r="G196" s="4">
        <f t="shared" si="161"/>
        <v>154.59375</v>
      </c>
    </row>
    <row r="197">
      <c r="A197" s="2" t="s">
        <v>32</v>
      </c>
      <c r="B197" s="4">
        <f>149+1/2</f>
        <v>149.5</v>
      </c>
      <c r="C197" s="4">
        <f>149+7/16</f>
        <v>149.4375</v>
      </c>
      <c r="D197" s="4">
        <f>149+1/2</f>
        <v>149.5</v>
      </c>
      <c r="E197" s="4">
        <f>149+7/16-1/32</f>
        <v>149.40625</v>
      </c>
      <c r="F197" s="4">
        <f t="shared" ref="F197:G197" si="162">149+7/16</f>
        <v>149.4375</v>
      </c>
      <c r="G197" s="4">
        <f t="shared" si="162"/>
        <v>149.4375</v>
      </c>
    </row>
    <row r="198">
      <c r="A198" s="2" t="s">
        <v>173</v>
      </c>
      <c r="B198" s="2">
        <f t="shared" ref="B198:G198" si="163">B196-B197</f>
        <v>5.03125</v>
      </c>
      <c r="C198" s="2">
        <f t="shared" si="163"/>
        <v>5.15625</v>
      </c>
      <c r="D198" s="2">
        <f t="shared" si="163"/>
        <v>5</v>
      </c>
      <c r="E198" s="2">
        <f t="shared" si="163"/>
        <v>5.25</v>
      </c>
      <c r="F198" s="2">
        <f t="shared" si="163"/>
        <v>5.15625</v>
      </c>
      <c r="G198" s="2">
        <f t="shared" si="163"/>
        <v>5.15625</v>
      </c>
    </row>
    <row r="200">
      <c r="A200" s="2">
        <f>A195+1</f>
        <v>36</v>
      </c>
      <c r="B200" s="4">
        <f t="shared" ref="B200:G200" si="164">sqrt(B203/B$14)</f>
        <v>0.9794398019</v>
      </c>
      <c r="C200" s="4">
        <f t="shared" si="164"/>
        <v>0.985357921</v>
      </c>
      <c r="D200" s="4">
        <f t="shared" si="164"/>
        <v>0.9794398019</v>
      </c>
      <c r="E200" s="4">
        <f t="shared" si="164"/>
        <v>0.9883036912</v>
      </c>
      <c r="F200" s="4">
        <f t="shared" si="164"/>
        <v>0.9824033179</v>
      </c>
      <c r="G200" s="4">
        <f t="shared" si="164"/>
        <v>0.9794398019</v>
      </c>
    </row>
    <row r="201">
      <c r="A201" s="2" t="s">
        <v>172</v>
      </c>
      <c r="B201" s="4">
        <f>154+9/16+1/32</f>
        <v>154.59375</v>
      </c>
      <c r="C201" s="4">
        <f>154+5/8</f>
        <v>154.625</v>
      </c>
      <c r="D201" s="4">
        <f>154+5/8-1/32</f>
        <v>154.59375</v>
      </c>
      <c r="E201" s="4">
        <f>154+5/8+1/32</f>
        <v>154.65625</v>
      </c>
      <c r="F201" s="4">
        <f>154+5/8</f>
        <v>154.625</v>
      </c>
      <c r="G201" s="4">
        <f>154+5/8-1/32</f>
        <v>154.59375</v>
      </c>
    </row>
    <row r="202">
      <c r="A202" s="2" t="s">
        <v>32</v>
      </c>
      <c r="B202" s="4">
        <f>149+7/16</f>
        <v>149.4375</v>
      </c>
      <c r="C202" s="4">
        <f>149+6/16+1/32</f>
        <v>149.40625</v>
      </c>
      <c r="D202" s="4">
        <f>149+7/16</f>
        <v>149.4375</v>
      </c>
      <c r="E202" s="4">
        <f>149+7/16-1/32</f>
        <v>149.40625</v>
      </c>
      <c r="F202" s="4">
        <f t="shared" ref="F202:G202" si="165">149+7/16</f>
        <v>149.4375</v>
      </c>
      <c r="G202" s="4">
        <f t="shared" si="165"/>
        <v>149.4375</v>
      </c>
    </row>
    <row r="203">
      <c r="A203" s="2" t="s">
        <v>173</v>
      </c>
      <c r="B203" s="2">
        <f t="shared" ref="B203:G203" si="166">B201-B202</f>
        <v>5.15625</v>
      </c>
      <c r="C203" s="2">
        <f t="shared" si="166"/>
        <v>5.21875</v>
      </c>
      <c r="D203" s="2">
        <f t="shared" si="166"/>
        <v>5.15625</v>
      </c>
      <c r="E203" s="2">
        <f t="shared" si="166"/>
        <v>5.25</v>
      </c>
      <c r="F203" s="2">
        <f t="shared" si="166"/>
        <v>5.1875</v>
      </c>
      <c r="G203" s="2">
        <f t="shared" si="166"/>
        <v>5.15625</v>
      </c>
    </row>
    <row r="205">
      <c r="A205" s="2">
        <f>A200+1</f>
        <v>37</v>
      </c>
      <c r="B205" s="4">
        <f t="shared" ref="B205:G205" si="167">sqrt(B208/B$14)</f>
        <v>0.9970887857</v>
      </c>
      <c r="C205" s="4">
        <f t="shared" si="167"/>
        <v>0.9941690465</v>
      </c>
      <c r="D205" s="4">
        <f t="shared" si="167"/>
        <v>0.985357921</v>
      </c>
      <c r="E205" s="4">
        <f t="shared" si="167"/>
        <v>0.9941690465</v>
      </c>
      <c r="F205" s="4">
        <f t="shared" si="167"/>
        <v>0.985357921</v>
      </c>
      <c r="G205" s="4">
        <f t="shared" si="167"/>
        <v>0.9794398019</v>
      </c>
    </row>
    <row r="206">
      <c r="A206" s="2" t="s">
        <v>172</v>
      </c>
      <c r="B206" s="4">
        <f t="shared" ref="B206:C206" si="168">154+11/16</f>
        <v>154.6875</v>
      </c>
      <c r="C206" s="4">
        <f t="shared" si="168"/>
        <v>154.6875</v>
      </c>
      <c r="D206" s="4">
        <f>154+5/8</f>
        <v>154.625</v>
      </c>
      <c r="E206" s="4">
        <f>154+11/16</f>
        <v>154.6875</v>
      </c>
      <c r="F206" s="4">
        <f t="shared" ref="F206:G206" si="169">154+5/8</f>
        <v>154.625</v>
      </c>
      <c r="G206" s="4">
        <f t="shared" si="169"/>
        <v>154.625</v>
      </c>
    </row>
    <row r="207">
      <c r="A207" s="2" t="s">
        <v>32</v>
      </c>
      <c r="B207" s="4">
        <f>149+5/16+1/32</f>
        <v>149.34375</v>
      </c>
      <c r="C207" s="4">
        <f>149+6/16</f>
        <v>149.375</v>
      </c>
      <c r="D207" s="4">
        <f>149+7/16-1/32</f>
        <v>149.40625</v>
      </c>
      <c r="E207" s="4">
        <f>149+3/8</f>
        <v>149.375</v>
      </c>
      <c r="F207" s="4">
        <f>149+3/8+1/32</f>
        <v>149.40625</v>
      </c>
      <c r="G207" s="4">
        <f>149+1/2-1/32</f>
        <v>149.46875</v>
      </c>
    </row>
    <row r="208">
      <c r="A208" s="2" t="s">
        <v>173</v>
      </c>
      <c r="B208" s="2">
        <f t="shared" ref="B208:G208" si="170">B206-B207</f>
        <v>5.34375</v>
      </c>
      <c r="C208" s="2">
        <f t="shared" si="170"/>
        <v>5.3125</v>
      </c>
      <c r="D208" s="2">
        <f t="shared" si="170"/>
        <v>5.21875</v>
      </c>
      <c r="E208" s="2">
        <f t="shared" si="170"/>
        <v>5.3125</v>
      </c>
      <c r="F208" s="2">
        <f t="shared" si="170"/>
        <v>5.21875</v>
      </c>
      <c r="G208" s="2">
        <f t="shared" si="170"/>
        <v>5.15625</v>
      </c>
    </row>
    <row r="210">
      <c r="A210" s="2">
        <f>A205+1</f>
        <v>38</v>
      </c>
      <c r="B210" s="4">
        <f t="shared" ref="B210:G210" si="171">sqrt(B213/B$14)</f>
        <v>1</v>
      </c>
      <c r="C210" s="4">
        <f t="shared" si="171"/>
        <v>0.9941690465</v>
      </c>
      <c r="D210" s="4">
        <f t="shared" si="171"/>
        <v>0.9883036912</v>
      </c>
      <c r="E210" s="4">
        <f t="shared" si="171"/>
        <v>0.9941690465</v>
      </c>
      <c r="F210" s="4">
        <f t="shared" si="171"/>
        <v>0.9883036912</v>
      </c>
      <c r="G210" s="4">
        <f t="shared" si="171"/>
        <v>0.9883036912</v>
      </c>
    </row>
    <row r="211">
      <c r="A211" s="2" t="s">
        <v>172</v>
      </c>
      <c r="B211" s="4">
        <f>154+11/16+1/32</f>
        <v>154.71875</v>
      </c>
      <c r="C211" s="4">
        <f>154+11/16</f>
        <v>154.6875</v>
      </c>
      <c r="D211" s="4">
        <f>154+5/8+1/32</f>
        <v>154.65625</v>
      </c>
      <c r="E211" s="4">
        <f>154+11/16</f>
        <v>154.6875</v>
      </c>
      <c r="F211" s="4">
        <f t="shared" ref="F211:G211" si="172">154+5/8+1/32</f>
        <v>154.65625</v>
      </c>
      <c r="G211" s="4">
        <f t="shared" si="172"/>
        <v>154.65625</v>
      </c>
    </row>
    <row r="212">
      <c r="A212" s="2" t="s">
        <v>32</v>
      </c>
      <c r="B212" s="4">
        <f>149+5/16+1/32</f>
        <v>149.34375</v>
      </c>
      <c r="C212" s="4">
        <f>149+6/16</f>
        <v>149.375</v>
      </c>
      <c r="D212" s="4">
        <f>149+7/16-1/32</f>
        <v>149.40625</v>
      </c>
      <c r="E212" s="4">
        <f>149+3/8</f>
        <v>149.375</v>
      </c>
      <c r="F212" s="4">
        <f t="shared" ref="F212:G212" si="173">149+3/8+1/32</f>
        <v>149.40625</v>
      </c>
      <c r="G212" s="4">
        <f t="shared" si="173"/>
        <v>149.40625</v>
      </c>
    </row>
    <row r="213">
      <c r="A213" s="2" t="s">
        <v>173</v>
      </c>
      <c r="B213" s="2">
        <f t="shared" ref="B213:G213" si="174">B211-B212</f>
        <v>5.375</v>
      </c>
      <c r="C213" s="2">
        <f t="shared" si="174"/>
        <v>5.3125</v>
      </c>
      <c r="D213" s="2">
        <f t="shared" si="174"/>
        <v>5.25</v>
      </c>
      <c r="E213" s="2">
        <f t="shared" si="174"/>
        <v>5.3125</v>
      </c>
      <c r="F213" s="2">
        <f t="shared" si="174"/>
        <v>5.25</v>
      </c>
      <c r="G213" s="2">
        <f t="shared" si="174"/>
        <v>5.25</v>
      </c>
    </row>
    <row r="215">
      <c r="A215" s="2">
        <f>A210+1</f>
        <v>39</v>
      </c>
      <c r="B215" s="4">
        <f t="shared" ref="B215:G215" si="175">sqrt(B218/B$14)</f>
        <v>1</v>
      </c>
      <c r="C215" s="4">
        <f t="shared" si="175"/>
        <v>0.9970887857</v>
      </c>
      <c r="D215" s="4">
        <f t="shared" si="175"/>
        <v>0.9912407072</v>
      </c>
      <c r="E215" s="4">
        <f t="shared" si="175"/>
        <v>0.9941690465</v>
      </c>
      <c r="F215" s="4">
        <f t="shared" si="175"/>
        <v>0.9912407072</v>
      </c>
      <c r="G215" s="4">
        <f t="shared" si="175"/>
        <v>0.9883036912</v>
      </c>
    </row>
    <row r="216">
      <c r="A216" s="2" t="s">
        <v>172</v>
      </c>
      <c r="B216" s="4">
        <f>154+11/16+1/32</f>
        <v>154.71875</v>
      </c>
      <c r="C216" s="4">
        <f>154+11/16</f>
        <v>154.6875</v>
      </c>
      <c r="D216" s="4">
        <f>154+5/8+1/32</f>
        <v>154.65625</v>
      </c>
      <c r="E216" s="4">
        <f>154+11/16</f>
        <v>154.6875</v>
      </c>
      <c r="F216" s="4">
        <f t="shared" ref="F216:G216" si="176">154+5/8+1/32</f>
        <v>154.65625</v>
      </c>
      <c r="G216" s="4">
        <f t="shared" si="176"/>
        <v>154.65625</v>
      </c>
    </row>
    <row r="217">
      <c r="A217" s="2" t="s">
        <v>32</v>
      </c>
      <c r="B217" s="4">
        <f>149+6/16-1/32</f>
        <v>149.34375</v>
      </c>
      <c r="C217" s="4">
        <f>149+5/16+1/32</f>
        <v>149.34375</v>
      </c>
      <c r="D217" s="4">
        <f t="shared" ref="D217:F217" si="177">149+3/8</f>
        <v>149.375</v>
      </c>
      <c r="E217" s="4">
        <f t="shared" si="177"/>
        <v>149.375</v>
      </c>
      <c r="F217" s="4">
        <f t="shared" si="177"/>
        <v>149.375</v>
      </c>
      <c r="G217" s="4">
        <f>149+3/8+1/32</f>
        <v>149.40625</v>
      </c>
    </row>
    <row r="218">
      <c r="A218" s="2" t="s">
        <v>173</v>
      </c>
      <c r="B218" s="2">
        <f t="shared" ref="B218:G218" si="178">B216-B217</f>
        <v>5.375</v>
      </c>
      <c r="C218" s="2">
        <f t="shared" si="178"/>
        <v>5.34375</v>
      </c>
      <c r="D218" s="2">
        <f t="shared" si="178"/>
        <v>5.28125</v>
      </c>
      <c r="E218" s="2">
        <f t="shared" si="178"/>
        <v>5.3125</v>
      </c>
      <c r="F218" s="2">
        <f t="shared" si="178"/>
        <v>5.28125</v>
      </c>
      <c r="G218" s="2">
        <f t="shared" si="178"/>
        <v>5.25</v>
      </c>
    </row>
    <row r="220">
      <c r="A220" s="2">
        <f>A215+1</f>
        <v>40</v>
      </c>
      <c r="B220" s="4">
        <f t="shared" ref="B220:G220" si="179">sqrt(B223/B$14)</f>
        <v>1</v>
      </c>
      <c r="C220" s="4">
        <f t="shared" si="179"/>
        <v>0.9970887857</v>
      </c>
      <c r="D220" s="4">
        <f t="shared" si="179"/>
        <v>0.9970887857</v>
      </c>
      <c r="E220" s="4">
        <f t="shared" si="179"/>
        <v>0.9970887857</v>
      </c>
      <c r="F220" s="4">
        <f t="shared" si="179"/>
        <v>0.9912407072</v>
      </c>
      <c r="G220" s="4">
        <f t="shared" si="179"/>
        <v>0.9883036912</v>
      </c>
    </row>
    <row r="221">
      <c r="A221" s="2" t="s">
        <v>172</v>
      </c>
      <c r="B221" s="4">
        <f>154+11/16+1/32</f>
        <v>154.71875</v>
      </c>
      <c r="C221" s="4">
        <f t="shared" ref="C221:E221" si="180">154+11/16</f>
        <v>154.6875</v>
      </c>
      <c r="D221" s="4">
        <f t="shared" si="180"/>
        <v>154.6875</v>
      </c>
      <c r="E221" s="4">
        <f t="shared" si="180"/>
        <v>154.6875</v>
      </c>
      <c r="F221" s="4">
        <f t="shared" ref="F221:G221" si="181">154+5/8+1/32</f>
        <v>154.65625</v>
      </c>
      <c r="G221" s="4">
        <f t="shared" si="181"/>
        <v>154.65625</v>
      </c>
    </row>
    <row r="222">
      <c r="A222" s="2" t="s">
        <v>32</v>
      </c>
      <c r="B222" s="4">
        <f>149+6/16-1/32</f>
        <v>149.34375</v>
      </c>
      <c r="C222" s="4">
        <f>149+5/16+1/32</f>
        <v>149.34375</v>
      </c>
      <c r="D222" s="4">
        <f t="shared" ref="D222:E222" si="182">149+3/8-1/32</f>
        <v>149.34375</v>
      </c>
      <c r="E222" s="4">
        <f t="shared" si="182"/>
        <v>149.34375</v>
      </c>
      <c r="F222" s="4">
        <f>149+3/8</f>
        <v>149.375</v>
      </c>
      <c r="G222" s="4">
        <f>149+3/8+1/32</f>
        <v>149.40625</v>
      </c>
    </row>
    <row r="223">
      <c r="A223" s="2" t="s">
        <v>173</v>
      </c>
      <c r="B223" s="2">
        <f t="shared" ref="B223:G223" si="183">B221-B222</f>
        <v>5.375</v>
      </c>
      <c r="C223" s="2">
        <f t="shared" si="183"/>
        <v>5.34375</v>
      </c>
      <c r="D223" s="2">
        <f t="shared" si="183"/>
        <v>5.34375</v>
      </c>
      <c r="E223" s="2">
        <f t="shared" si="183"/>
        <v>5.34375</v>
      </c>
      <c r="F223" s="2">
        <f t="shared" si="183"/>
        <v>5.28125</v>
      </c>
      <c r="G223" s="2">
        <f t="shared" si="183"/>
        <v>5.25</v>
      </c>
    </row>
    <row r="225">
      <c r="A225" s="2">
        <f>A220+1</f>
        <v>41</v>
      </c>
      <c r="B225" s="4">
        <f t="shared" ref="B225:G225" si="184">sqrt(B228/B$14)</f>
        <v>1</v>
      </c>
      <c r="C225" s="4">
        <f t="shared" si="184"/>
        <v>0.9970887857</v>
      </c>
      <c r="D225" s="4">
        <f t="shared" si="184"/>
        <v>0.9941690465</v>
      </c>
      <c r="E225" s="4">
        <f t="shared" si="184"/>
        <v>0.9970887857</v>
      </c>
      <c r="F225" s="4">
        <f t="shared" si="184"/>
        <v>0.9912407072</v>
      </c>
      <c r="G225" s="4">
        <f t="shared" si="184"/>
        <v>0.9912407072</v>
      </c>
    </row>
    <row r="226">
      <c r="A226" s="2" t="s">
        <v>172</v>
      </c>
      <c r="B226" s="4">
        <f>154+11/16+1/32</f>
        <v>154.71875</v>
      </c>
      <c r="C226" s="4">
        <f t="shared" ref="C226:E226" si="185">154+11/16</f>
        <v>154.6875</v>
      </c>
      <c r="D226" s="4">
        <f t="shared" si="185"/>
        <v>154.6875</v>
      </c>
      <c r="E226" s="4">
        <f t="shared" si="185"/>
        <v>154.6875</v>
      </c>
      <c r="F226" s="4">
        <f t="shared" ref="F226:G226" si="186">154+5/8+1/32</f>
        <v>154.65625</v>
      </c>
      <c r="G226" s="4">
        <f t="shared" si="186"/>
        <v>154.65625</v>
      </c>
    </row>
    <row r="227">
      <c r="A227" s="2" t="s">
        <v>32</v>
      </c>
      <c r="B227" s="4">
        <f>149+3/8-1/32</f>
        <v>149.34375</v>
      </c>
      <c r="C227" s="4">
        <f>149+5/16+1/32</f>
        <v>149.34375</v>
      </c>
      <c r="D227" s="4">
        <f>149+3/8</f>
        <v>149.375</v>
      </c>
      <c r="E227" s="4">
        <f>149+5/16+1/32</f>
        <v>149.34375</v>
      </c>
      <c r="F227" s="4">
        <f t="shared" ref="F227:G227" si="187">149+3/8</f>
        <v>149.375</v>
      </c>
      <c r="G227" s="4">
        <f t="shared" si="187"/>
        <v>149.375</v>
      </c>
    </row>
    <row r="228">
      <c r="A228" s="2" t="s">
        <v>173</v>
      </c>
      <c r="B228" s="2">
        <f t="shared" ref="B228:G228" si="188">B226-B227</f>
        <v>5.375</v>
      </c>
      <c r="C228" s="2">
        <f t="shared" si="188"/>
        <v>5.34375</v>
      </c>
      <c r="D228" s="2">
        <f t="shared" si="188"/>
        <v>5.3125</v>
      </c>
      <c r="E228" s="2">
        <f t="shared" si="188"/>
        <v>5.34375</v>
      </c>
      <c r="F228" s="2">
        <f t="shared" si="188"/>
        <v>5.28125</v>
      </c>
      <c r="G228" s="2">
        <f t="shared" si="188"/>
        <v>5.28125</v>
      </c>
    </row>
    <row r="230">
      <c r="A230" s="2">
        <f>A225+1</f>
        <v>42</v>
      </c>
      <c r="B230" s="4">
        <f t="shared" ref="B230:G230" si="189">sqrt(B233/B$14)</f>
        <v>1</v>
      </c>
      <c r="C230" s="4">
        <f t="shared" si="189"/>
        <v>1</v>
      </c>
      <c r="D230" s="4">
        <f t="shared" si="189"/>
        <v>0.9941690465</v>
      </c>
      <c r="E230" s="4">
        <f t="shared" si="189"/>
        <v>1</v>
      </c>
      <c r="F230" s="4">
        <f t="shared" si="189"/>
        <v>0.9941690465</v>
      </c>
      <c r="G230" s="4">
        <f t="shared" si="189"/>
        <v>0.9941690465</v>
      </c>
    </row>
    <row r="231">
      <c r="A231" s="2" t="s">
        <v>172</v>
      </c>
      <c r="B231" s="4">
        <f>154+11/16+1/32</f>
        <v>154.71875</v>
      </c>
      <c r="C231" s="4">
        <f t="shared" ref="C231:D231" si="190">154+11/16</f>
        <v>154.6875</v>
      </c>
      <c r="D231" s="4">
        <f t="shared" si="190"/>
        <v>154.6875</v>
      </c>
      <c r="E231" s="4">
        <f>154+3/4-1/32</f>
        <v>154.71875</v>
      </c>
      <c r="F231" s="4">
        <f t="shared" ref="F231:G231" si="191">154+11/16</f>
        <v>154.6875</v>
      </c>
      <c r="G231" s="4">
        <f t="shared" si="191"/>
        <v>154.6875</v>
      </c>
    </row>
    <row r="232">
      <c r="A232" s="2" t="s">
        <v>32</v>
      </c>
      <c r="B232" s="4">
        <f>149+3/8-1/32</f>
        <v>149.34375</v>
      </c>
      <c r="C232" s="4">
        <f>149+5/16</f>
        <v>149.3125</v>
      </c>
      <c r="D232" s="4">
        <f>149+3/8</f>
        <v>149.375</v>
      </c>
      <c r="E232" s="4">
        <f>149+3/8-1/32</f>
        <v>149.34375</v>
      </c>
      <c r="F232" s="4">
        <f t="shared" ref="F232:G232" si="192">149+3/8</f>
        <v>149.375</v>
      </c>
      <c r="G232" s="4">
        <f t="shared" si="192"/>
        <v>149.375</v>
      </c>
    </row>
    <row r="233">
      <c r="A233" s="2" t="s">
        <v>173</v>
      </c>
      <c r="B233" s="2">
        <f t="shared" ref="B233:G233" si="193">B231-B232</f>
        <v>5.375</v>
      </c>
      <c r="C233" s="2">
        <f t="shared" si="193"/>
        <v>5.375</v>
      </c>
      <c r="D233" s="2">
        <f t="shared" si="193"/>
        <v>5.3125</v>
      </c>
      <c r="E233" s="2">
        <f t="shared" si="193"/>
        <v>5.375</v>
      </c>
      <c r="F233" s="2">
        <f t="shared" si="193"/>
        <v>5.3125</v>
      </c>
      <c r="G233" s="2">
        <f t="shared" si="193"/>
        <v>5.3125</v>
      </c>
    </row>
    <row r="235">
      <c r="A235" s="2">
        <f>A230+1</f>
        <v>43</v>
      </c>
      <c r="B235" s="4">
        <f t="shared" ref="B235:G235" si="194">sqrt(B238/B$14)</f>
        <v>0</v>
      </c>
      <c r="C235" s="4">
        <f t="shared" si="194"/>
        <v>1</v>
      </c>
      <c r="D235" s="4">
        <f t="shared" si="194"/>
        <v>0.9970887857</v>
      </c>
      <c r="E235" s="4">
        <f t="shared" si="194"/>
        <v>1</v>
      </c>
      <c r="F235" s="4">
        <f t="shared" si="194"/>
        <v>0.9941690465</v>
      </c>
      <c r="G235" s="4">
        <f t="shared" si="194"/>
        <v>0.9941690465</v>
      </c>
    </row>
    <row r="236">
      <c r="A236" s="2" t="s">
        <v>172</v>
      </c>
      <c r="C236" s="4">
        <f t="shared" ref="C236:D236" si="195">154+11/16</f>
        <v>154.6875</v>
      </c>
      <c r="D236" s="4">
        <f t="shared" si="195"/>
        <v>154.6875</v>
      </c>
      <c r="E236" s="4">
        <f>154+3/4-1/32</f>
        <v>154.71875</v>
      </c>
      <c r="F236" s="4">
        <f t="shared" ref="F236:G236" si="196">154+11/16</f>
        <v>154.6875</v>
      </c>
      <c r="G236" s="4">
        <f t="shared" si="196"/>
        <v>154.6875</v>
      </c>
    </row>
    <row r="237">
      <c r="A237" s="2" t="s">
        <v>32</v>
      </c>
      <c r="C237" s="4">
        <f>149+5/16</f>
        <v>149.3125</v>
      </c>
      <c r="D237" s="4">
        <f t="shared" ref="D237:E237" si="197">149+3/8-1/32</f>
        <v>149.34375</v>
      </c>
      <c r="E237" s="4">
        <f t="shared" si="197"/>
        <v>149.34375</v>
      </c>
      <c r="F237" s="4">
        <f t="shared" ref="F237:G237" si="198">149+3/8</f>
        <v>149.375</v>
      </c>
      <c r="G237" s="4">
        <f t="shared" si="198"/>
        <v>149.375</v>
      </c>
    </row>
    <row r="238">
      <c r="A238" s="2" t="s">
        <v>173</v>
      </c>
      <c r="B238" s="2">
        <f t="shared" ref="B238:G238" si="199">B236-B237</f>
        <v>0</v>
      </c>
      <c r="C238" s="2">
        <f t="shared" si="199"/>
        <v>5.375</v>
      </c>
      <c r="D238" s="2">
        <f t="shared" si="199"/>
        <v>5.34375</v>
      </c>
      <c r="E238" s="2">
        <f t="shared" si="199"/>
        <v>5.375</v>
      </c>
      <c r="F238" s="2">
        <f t="shared" si="199"/>
        <v>5.3125</v>
      </c>
      <c r="G238" s="2">
        <f t="shared" si="199"/>
        <v>5.3125</v>
      </c>
    </row>
    <row r="240">
      <c r="A240" s="2">
        <f>A235+1</f>
        <v>44</v>
      </c>
      <c r="B240" s="4">
        <f t="shared" ref="B240:G240" si="200">sqrt(B243/B$14)</f>
        <v>0</v>
      </c>
      <c r="C240" s="4">
        <f t="shared" si="200"/>
        <v>1</v>
      </c>
      <c r="D240" s="4">
        <f t="shared" si="200"/>
        <v>0.9970887857</v>
      </c>
      <c r="E240" s="4">
        <f t="shared" si="200"/>
        <v>1</v>
      </c>
      <c r="F240" s="4">
        <f t="shared" si="200"/>
        <v>0.9970887857</v>
      </c>
      <c r="G240" s="4">
        <f t="shared" si="200"/>
        <v>0.9941690465</v>
      </c>
    </row>
    <row r="241">
      <c r="A241" s="2" t="s">
        <v>172</v>
      </c>
      <c r="C241" s="4">
        <f t="shared" ref="C241:D241" si="201">154+11/16</f>
        <v>154.6875</v>
      </c>
      <c r="D241" s="4">
        <f t="shared" si="201"/>
        <v>154.6875</v>
      </c>
      <c r="E241" s="4">
        <f>154+3/4-1/32</f>
        <v>154.71875</v>
      </c>
      <c r="F241" s="2">
        <f t="shared" ref="F241:G241" si="202">154+11/16</f>
        <v>154.6875</v>
      </c>
      <c r="G241" s="4">
        <f t="shared" si="202"/>
        <v>154.6875</v>
      </c>
    </row>
    <row r="242">
      <c r="A242" s="2" t="s">
        <v>32</v>
      </c>
      <c r="C242" s="4">
        <f>149+5/16</f>
        <v>149.3125</v>
      </c>
      <c r="D242" s="4">
        <f t="shared" ref="D242:F242" si="203">149+3/8-1/32</f>
        <v>149.34375</v>
      </c>
      <c r="E242" s="4">
        <f t="shared" si="203"/>
        <v>149.34375</v>
      </c>
      <c r="F242" s="4">
        <f t="shared" si="203"/>
        <v>149.34375</v>
      </c>
      <c r="G242" s="4">
        <f>149+3/8</f>
        <v>149.375</v>
      </c>
    </row>
    <row r="243">
      <c r="A243" s="2" t="s">
        <v>173</v>
      </c>
      <c r="B243" s="2">
        <f t="shared" ref="B243:G243" si="204">B241-B242</f>
        <v>0</v>
      </c>
      <c r="C243" s="2">
        <f t="shared" si="204"/>
        <v>5.375</v>
      </c>
      <c r="D243" s="2">
        <f t="shared" si="204"/>
        <v>5.34375</v>
      </c>
      <c r="E243" s="2">
        <f t="shared" si="204"/>
        <v>5.375</v>
      </c>
      <c r="F243" s="2">
        <f t="shared" si="204"/>
        <v>5.34375</v>
      </c>
      <c r="G243" s="2">
        <f t="shared" si="204"/>
        <v>5.3125</v>
      </c>
    </row>
    <row r="245">
      <c r="A245" s="2">
        <f>A240+1</f>
        <v>45</v>
      </c>
      <c r="B245" s="4">
        <f t="shared" ref="B245:G245" si="205">sqrt(B248/B$14)</f>
        <v>0</v>
      </c>
      <c r="C245" s="4">
        <f t="shared" si="205"/>
        <v>1</v>
      </c>
      <c r="D245" s="4">
        <f t="shared" si="205"/>
        <v>0.9970887857</v>
      </c>
      <c r="E245" s="4">
        <f t="shared" si="205"/>
        <v>1</v>
      </c>
      <c r="F245" s="4">
        <f t="shared" si="205"/>
        <v>0.9970887857</v>
      </c>
      <c r="G245" s="4">
        <f t="shared" si="205"/>
        <v>0.9941690465</v>
      </c>
    </row>
    <row r="246">
      <c r="A246" s="2" t="s">
        <v>172</v>
      </c>
      <c r="C246" s="4">
        <f t="shared" ref="C246:D246" si="206">154+11/16</f>
        <v>154.6875</v>
      </c>
      <c r="D246" s="4">
        <f t="shared" si="206"/>
        <v>154.6875</v>
      </c>
      <c r="E246" s="4">
        <f>154+3/4-1/32</f>
        <v>154.71875</v>
      </c>
      <c r="F246" s="4">
        <f t="shared" ref="F246:G246" si="207">154+11/16</f>
        <v>154.6875</v>
      </c>
      <c r="G246" s="4">
        <f t="shared" si="207"/>
        <v>154.6875</v>
      </c>
    </row>
    <row r="247">
      <c r="A247" s="2" t="s">
        <v>32</v>
      </c>
      <c r="C247" s="4">
        <f>149+5/16</f>
        <v>149.3125</v>
      </c>
      <c r="D247" s="4">
        <f t="shared" ref="D247:F247" si="208">149+3/8-1/32</f>
        <v>149.34375</v>
      </c>
      <c r="E247" s="4">
        <f t="shared" si="208"/>
        <v>149.34375</v>
      </c>
      <c r="F247" s="4">
        <f t="shared" si="208"/>
        <v>149.34375</v>
      </c>
      <c r="G247" s="4">
        <f>149+3/8</f>
        <v>149.375</v>
      </c>
    </row>
    <row r="248">
      <c r="A248" s="2" t="s">
        <v>173</v>
      </c>
      <c r="B248" s="2">
        <f t="shared" ref="B248:G248" si="209">B246-B247</f>
        <v>0</v>
      </c>
      <c r="C248" s="2">
        <f t="shared" si="209"/>
        <v>5.375</v>
      </c>
      <c r="D248" s="2">
        <f t="shared" si="209"/>
        <v>5.34375</v>
      </c>
      <c r="E248" s="2">
        <f t="shared" si="209"/>
        <v>5.375</v>
      </c>
      <c r="F248" s="2">
        <f t="shared" si="209"/>
        <v>5.34375</v>
      </c>
      <c r="G248" s="2">
        <f t="shared" si="209"/>
        <v>5.3125</v>
      </c>
    </row>
    <row r="250">
      <c r="A250" s="2">
        <f>A245+1</f>
        <v>46</v>
      </c>
      <c r="B250" s="4">
        <f t="shared" ref="B250:G250" si="210">sqrt(B253/B$14)</f>
        <v>0</v>
      </c>
      <c r="C250" s="4">
        <f t="shared" si="210"/>
        <v>1</v>
      </c>
      <c r="D250" s="4">
        <f t="shared" si="210"/>
        <v>0.9970887857</v>
      </c>
      <c r="E250" s="4">
        <f t="shared" si="210"/>
        <v>1</v>
      </c>
      <c r="F250" s="4">
        <f t="shared" si="210"/>
        <v>0.9970887857</v>
      </c>
      <c r="G250" s="4">
        <f t="shared" si="210"/>
        <v>0.9883036912</v>
      </c>
    </row>
    <row r="251">
      <c r="A251" s="2" t="s">
        <v>172</v>
      </c>
      <c r="C251" s="4">
        <f t="shared" ref="C251:D251" si="211">154+11/16</f>
        <v>154.6875</v>
      </c>
      <c r="D251" s="4">
        <f t="shared" si="211"/>
        <v>154.6875</v>
      </c>
      <c r="E251" s="4">
        <f>154+3/4-1/32</f>
        <v>154.71875</v>
      </c>
      <c r="F251" s="4">
        <f>154+11/16</f>
        <v>154.6875</v>
      </c>
      <c r="G251" s="4">
        <f>154+5/8</f>
        <v>154.625</v>
      </c>
    </row>
    <row r="252">
      <c r="A252" s="2" t="s">
        <v>32</v>
      </c>
      <c r="C252" s="4">
        <f>149+5/16</f>
        <v>149.3125</v>
      </c>
      <c r="D252" s="4">
        <f t="shared" ref="D252:F252" si="212">149+3/8-1/32</f>
        <v>149.34375</v>
      </c>
      <c r="E252" s="4">
        <f t="shared" si="212"/>
        <v>149.34375</v>
      </c>
      <c r="F252" s="4">
        <f t="shared" si="212"/>
        <v>149.34375</v>
      </c>
      <c r="G252" s="4">
        <f>149+3/8</f>
        <v>149.375</v>
      </c>
    </row>
    <row r="253">
      <c r="A253" s="2" t="s">
        <v>173</v>
      </c>
      <c r="B253" s="2">
        <f t="shared" ref="B253:G253" si="213">B251-B252</f>
        <v>0</v>
      </c>
      <c r="C253" s="2">
        <f t="shared" si="213"/>
        <v>5.375</v>
      </c>
      <c r="D253" s="2">
        <f t="shared" si="213"/>
        <v>5.34375</v>
      </c>
      <c r="E253" s="2">
        <f t="shared" si="213"/>
        <v>5.375</v>
      </c>
      <c r="F253" s="2">
        <f t="shared" si="213"/>
        <v>5.34375</v>
      </c>
      <c r="G253" s="2">
        <f t="shared" si="213"/>
        <v>5.25</v>
      </c>
    </row>
    <row r="255">
      <c r="A255" s="2">
        <f>A250+1</f>
        <v>47</v>
      </c>
      <c r="B255" s="4">
        <f t="shared" ref="B255:F255" si="214">sqrt(B258/B$14)</f>
        <v>0</v>
      </c>
      <c r="C255" s="4">
        <f t="shared" si="214"/>
        <v>0</v>
      </c>
      <c r="D255" s="4">
        <f t="shared" si="214"/>
        <v>0.9970887857</v>
      </c>
      <c r="E255" s="4">
        <f t="shared" si="214"/>
        <v>0</v>
      </c>
      <c r="F255" s="4">
        <f t="shared" si="214"/>
        <v>0.9970887857</v>
      </c>
      <c r="G255" s="4">
        <f>G258/5.375</f>
        <v>0.988372093</v>
      </c>
    </row>
    <row r="256">
      <c r="A256" s="2" t="s">
        <v>172</v>
      </c>
      <c r="D256" s="4">
        <f>154+11/16</f>
        <v>154.6875</v>
      </c>
      <c r="F256" s="4">
        <f t="shared" ref="F256:G256" si="215">154+11/16</f>
        <v>154.6875</v>
      </c>
      <c r="G256" s="4">
        <f t="shared" si="215"/>
        <v>154.6875</v>
      </c>
    </row>
    <row r="257">
      <c r="A257" s="2" t="s">
        <v>32</v>
      </c>
      <c r="D257" s="4">
        <f>149+3/8-1/32</f>
        <v>149.34375</v>
      </c>
      <c r="F257" s="4">
        <f>149+3/8-1/32</f>
        <v>149.34375</v>
      </c>
      <c r="G257" s="4">
        <f>149+3/8</f>
        <v>149.375</v>
      </c>
    </row>
    <row r="258">
      <c r="A258" s="2" t="s">
        <v>173</v>
      </c>
      <c r="B258" s="2">
        <f t="shared" ref="B258:G258" si="216">B256-B257</f>
        <v>0</v>
      </c>
      <c r="C258" s="2">
        <f t="shared" si="216"/>
        <v>0</v>
      </c>
      <c r="D258" s="2">
        <f t="shared" si="216"/>
        <v>5.34375</v>
      </c>
      <c r="E258" s="2">
        <f t="shared" si="216"/>
        <v>0</v>
      </c>
      <c r="F258" s="2">
        <f t="shared" si="216"/>
        <v>5.34375</v>
      </c>
      <c r="G258" s="4">
        <f t="shared" si="216"/>
        <v>5.3125</v>
      </c>
    </row>
    <row r="260">
      <c r="A260" s="2">
        <f>A255+1</f>
        <v>48</v>
      </c>
      <c r="B260" s="4">
        <f t="shared" ref="B260:G260" si="217">sqrt(B263/B$14)</f>
        <v>0</v>
      </c>
      <c r="C260" s="4">
        <f t="shared" si="217"/>
        <v>0</v>
      </c>
      <c r="D260" s="4">
        <f t="shared" si="217"/>
        <v>1</v>
      </c>
      <c r="E260" s="4">
        <f t="shared" si="217"/>
        <v>0</v>
      </c>
      <c r="F260" s="4">
        <f t="shared" si="217"/>
        <v>1</v>
      </c>
      <c r="G260" s="4">
        <f t="shared" si="217"/>
        <v>1</v>
      </c>
    </row>
    <row r="261">
      <c r="A261" s="2" t="s">
        <v>172</v>
      </c>
      <c r="D261" s="4">
        <f>154+3/4-1/32</f>
        <v>154.71875</v>
      </c>
      <c r="F261" s="4">
        <f>154+3/4-1/32</f>
        <v>154.71875</v>
      </c>
      <c r="G261" s="4">
        <f>154+11/16+1/32</f>
        <v>154.71875</v>
      </c>
    </row>
    <row r="262">
      <c r="A262" s="2" t="s">
        <v>32</v>
      </c>
      <c r="D262" s="4">
        <f>149+3/8-1/32</f>
        <v>149.34375</v>
      </c>
      <c r="F262" s="4">
        <f t="shared" ref="F262:G262" si="218">149+3/8-1/32</f>
        <v>149.34375</v>
      </c>
      <c r="G262" s="4">
        <f t="shared" si="218"/>
        <v>149.34375</v>
      </c>
    </row>
    <row r="263">
      <c r="A263" s="2" t="s">
        <v>173</v>
      </c>
      <c r="B263" s="2">
        <f t="shared" ref="B263:G263" si="219">B261-B262</f>
        <v>0</v>
      </c>
      <c r="C263" s="2">
        <f t="shared" si="219"/>
        <v>0</v>
      </c>
      <c r="D263" s="2">
        <f t="shared" si="219"/>
        <v>5.375</v>
      </c>
      <c r="E263" s="2">
        <f t="shared" si="219"/>
        <v>0</v>
      </c>
      <c r="F263" s="2">
        <f t="shared" si="219"/>
        <v>5.375</v>
      </c>
      <c r="G263" s="2">
        <f t="shared" si="219"/>
        <v>5.375</v>
      </c>
    </row>
    <row r="265">
      <c r="A265" s="2">
        <f>A260+1</f>
        <v>49</v>
      </c>
      <c r="B265" s="4">
        <f t="shared" ref="B265:G265" si="220">sqrt(B268/B$14)</f>
        <v>0</v>
      </c>
      <c r="C265" s="4">
        <f t="shared" si="220"/>
        <v>0</v>
      </c>
      <c r="D265" s="4">
        <f t="shared" si="220"/>
        <v>1</v>
      </c>
      <c r="E265" s="4">
        <f t="shared" si="220"/>
        <v>0</v>
      </c>
      <c r="F265" s="4">
        <f t="shared" si="220"/>
        <v>1</v>
      </c>
      <c r="G265" s="4">
        <f t="shared" si="220"/>
        <v>1</v>
      </c>
    </row>
    <row r="266">
      <c r="A266" s="2" t="s">
        <v>172</v>
      </c>
      <c r="D266" s="4">
        <f>154+3/4-1/32</f>
        <v>154.71875</v>
      </c>
      <c r="F266" s="4">
        <f>154+3/4-1/32</f>
        <v>154.71875</v>
      </c>
      <c r="G266" s="4">
        <f>154+11/16+1/32</f>
        <v>154.71875</v>
      </c>
    </row>
    <row r="267">
      <c r="A267" s="2" t="s">
        <v>32</v>
      </c>
      <c r="D267" s="4">
        <f>149+3/8-1/32</f>
        <v>149.34375</v>
      </c>
      <c r="F267" s="4">
        <f t="shared" ref="F267:G267" si="221">149+3/8-1/32</f>
        <v>149.34375</v>
      </c>
      <c r="G267" s="4">
        <f t="shared" si="221"/>
        <v>149.34375</v>
      </c>
    </row>
    <row r="268">
      <c r="A268" s="2" t="s">
        <v>173</v>
      </c>
      <c r="B268" s="2">
        <f t="shared" ref="B268:G268" si="222">B266-B267</f>
        <v>0</v>
      </c>
      <c r="C268" s="2">
        <f t="shared" si="222"/>
        <v>0</v>
      </c>
      <c r="D268" s="2">
        <f t="shared" si="222"/>
        <v>5.375</v>
      </c>
      <c r="E268" s="2">
        <f t="shared" si="222"/>
        <v>0</v>
      </c>
      <c r="F268" s="2">
        <f t="shared" si="222"/>
        <v>5.375</v>
      </c>
      <c r="G268" s="2">
        <f t="shared" si="222"/>
        <v>5.375</v>
      </c>
    </row>
    <row r="270">
      <c r="A270" s="2">
        <f>A265+1</f>
        <v>50</v>
      </c>
      <c r="B270" s="4">
        <f t="shared" ref="B270:G270" si="223">sqrt(B273/B$14)</f>
        <v>0</v>
      </c>
      <c r="C270" s="4">
        <f t="shared" si="223"/>
        <v>0</v>
      </c>
      <c r="D270" s="4">
        <f t="shared" si="223"/>
        <v>1</v>
      </c>
      <c r="E270" s="4">
        <f t="shared" si="223"/>
        <v>0</v>
      </c>
      <c r="F270" s="4">
        <f t="shared" si="223"/>
        <v>1</v>
      </c>
      <c r="G270" s="4">
        <f t="shared" si="223"/>
        <v>1</v>
      </c>
    </row>
    <row r="271">
      <c r="A271" s="2" t="s">
        <v>172</v>
      </c>
      <c r="D271" s="4">
        <f>154+3/4-1/32</f>
        <v>154.71875</v>
      </c>
      <c r="F271" s="4">
        <f>154+3/4-1/32</f>
        <v>154.71875</v>
      </c>
      <c r="G271" s="4">
        <f>154+11/16+1/32</f>
        <v>154.71875</v>
      </c>
    </row>
    <row r="272">
      <c r="A272" s="2" t="s">
        <v>32</v>
      </c>
      <c r="D272" s="4">
        <f>149+3/8-1/32</f>
        <v>149.34375</v>
      </c>
      <c r="F272" s="4">
        <f t="shared" ref="F272:G272" si="224">149+3/8-1/32</f>
        <v>149.34375</v>
      </c>
      <c r="G272" s="4">
        <f t="shared" si="224"/>
        <v>149.34375</v>
      </c>
    </row>
    <row r="273">
      <c r="A273" s="2" t="s">
        <v>173</v>
      </c>
      <c r="B273" s="2">
        <f t="shared" ref="B273:G273" si="225">B271-B272</f>
        <v>0</v>
      </c>
      <c r="C273" s="2">
        <f t="shared" si="225"/>
        <v>0</v>
      </c>
      <c r="D273" s="2">
        <f t="shared" si="225"/>
        <v>5.375</v>
      </c>
      <c r="E273" s="2">
        <f t="shared" si="225"/>
        <v>0</v>
      </c>
      <c r="F273" s="2">
        <f t="shared" si="225"/>
        <v>5.375</v>
      </c>
      <c r="G273" s="2">
        <f t="shared" si="225"/>
        <v>5.375</v>
      </c>
    </row>
    <row r="275">
      <c r="A275" s="2">
        <f>A270+1</f>
        <v>51</v>
      </c>
      <c r="D275" s="4">
        <f>sqrt(D278/D$14)</f>
        <v>1</v>
      </c>
      <c r="F275" s="4">
        <f t="shared" ref="F275:G275" si="226">sqrt(F278/F$14)</f>
        <v>1</v>
      </c>
      <c r="G275" s="4">
        <f t="shared" si="226"/>
        <v>1</v>
      </c>
    </row>
    <row r="276">
      <c r="A276" s="2" t="s">
        <v>172</v>
      </c>
      <c r="D276" s="4">
        <f>154+3/4-1/32</f>
        <v>154.71875</v>
      </c>
      <c r="F276" s="4">
        <f>154+3/4-1/32</f>
        <v>154.71875</v>
      </c>
      <c r="G276" s="4">
        <f>154+11/16+1/32</f>
        <v>154.71875</v>
      </c>
    </row>
    <row r="277">
      <c r="A277" s="2" t="s">
        <v>32</v>
      </c>
      <c r="D277" s="4">
        <f>149+3/8-1/32</f>
        <v>149.34375</v>
      </c>
      <c r="F277" s="4">
        <f t="shared" ref="F277:G277" si="227">149+3/8-1/32</f>
        <v>149.34375</v>
      </c>
      <c r="G277" s="4">
        <f t="shared" si="227"/>
        <v>149.34375</v>
      </c>
    </row>
    <row r="278">
      <c r="A278" s="2" t="s">
        <v>173</v>
      </c>
      <c r="D278" s="2">
        <f>D276-D277</f>
        <v>5.375</v>
      </c>
      <c r="F278" s="2">
        <f t="shared" ref="F278:G278" si="228">F276-F277</f>
        <v>5.375</v>
      </c>
      <c r="G278" s="2">
        <f t="shared" si="228"/>
        <v>5.375</v>
      </c>
    </row>
    <row r="280">
      <c r="A280" s="2">
        <f>A275+1</f>
        <v>52</v>
      </c>
      <c r="D280" s="4">
        <f>sqrt(D283/D$14)</f>
        <v>1</v>
      </c>
      <c r="F280" s="4">
        <f t="shared" ref="F280:G280" si="229">sqrt(F283/F$14)</f>
        <v>1</v>
      </c>
      <c r="G280" s="4">
        <f t="shared" si="229"/>
        <v>1</v>
      </c>
    </row>
    <row r="281">
      <c r="A281" s="2" t="s">
        <v>172</v>
      </c>
      <c r="D281" s="4">
        <f>154+3/4-1/32</f>
        <v>154.71875</v>
      </c>
      <c r="F281" s="4">
        <f>154+3/4-1/32</f>
        <v>154.71875</v>
      </c>
      <c r="G281" s="4">
        <f>154+11/16+1/32</f>
        <v>154.71875</v>
      </c>
    </row>
    <row r="282">
      <c r="A282" s="2" t="s">
        <v>32</v>
      </c>
      <c r="D282" s="4">
        <f>149+3/8-1/32</f>
        <v>149.34375</v>
      </c>
      <c r="F282" s="4">
        <f t="shared" ref="F282:G282" si="230">149+3/8-1/32</f>
        <v>149.34375</v>
      </c>
      <c r="G282" s="4">
        <f t="shared" si="230"/>
        <v>149.34375</v>
      </c>
    </row>
    <row r="283">
      <c r="A283" s="2" t="s">
        <v>173</v>
      </c>
      <c r="D283" s="2">
        <f>D281-D282</f>
        <v>5.375</v>
      </c>
      <c r="F283" s="2">
        <f t="shared" ref="F283:G283" si="231">F281-F282</f>
        <v>5.375</v>
      </c>
      <c r="G283" s="2">
        <f t="shared" si="231"/>
        <v>5.375</v>
      </c>
    </row>
    <row r="285">
      <c r="A285" s="2">
        <f>A280+1</f>
        <v>53</v>
      </c>
      <c r="D285" s="4">
        <f>sqrt(D288/D$14)</f>
        <v>1</v>
      </c>
      <c r="F285" s="4">
        <f t="shared" ref="F285:G285" si="232">sqrt(F288/F$14)</f>
        <v>0</v>
      </c>
      <c r="G285" s="4">
        <f t="shared" si="232"/>
        <v>0</v>
      </c>
    </row>
    <row r="286">
      <c r="A286" s="2" t="s">
        <v>172</v>
      </c>
      <c r="D286" s="4">
        <f>154+3/4-1/32</f>
        <v>154.71875</v>
      </c>
    </row>
    <row r="287">
      <c r="A287" s="2" t="s">
        <v>32</v>
      </c>
      <c r="D287" s="4">
        <f>149+3/8-1/32</f>
        <v>149.34375</v>
      </c>
    </row>
    <row r="288">
      <c r="A288" s="2" t="s">
        <v>173</v>
      </c>
      <c r="D288" s="2">
        <f>D286-D287</f>
        <v>5.375</v>
      </c>
      <c r="F288" s="2">
        <f t="shared" ref="F288:G288" si="233">F286-F287</f>
        <v>0</v>
      </c>
      <c r="G288" s="2">
        <f t="shared" si="233"/>
        <v>0</v>
      </c>
    </row>
    <row r="290">
      <c r="A290" s="2">
        <f>A285+1</f>
        <v>54</v>
      </c>
      <c r="D290" s="4">
        <f>sqrt(D293/D$14)</f>
        <v>0</v>
      </c>
      <c r="F290" s="4">
        <f t="shared" ref="F290:G290" si="234">sqrt(F293/F$14)</f>
        <v>0</v>
      </c>
      <c r="G290" s="4">
        <f t="shared" si="234"/>
        <v>0</v>
      </c>
    </row>
    <row r="291">
      <c r="A291" s="2" t="s">
        <v>172</v>
      </c>
    </row>
    <row r="292">
      <c r="A292" s="2" t="s">
        <v>32</v>
      </c>
    </row>
    <row r="293">
      <c r="A293" s="2" t="s">
        <v>173</v>
      </c>
      <c r="D293" s="2">
        <f>D291-D292</f>
        <v>0</v>
      </c>
      <c r="F293" s="2">
        <f t="shared" ref="F293:G293" si="235">F291-F292</f>
        <v>0</v>
      </c>
      <c r="G293" s="2">
        <f t="shared" si="235"/>
        <v>0</v>
      </c>
    </row>
    <row r="295">
      <c r="A295" s="2">
        <f>A290+1</f>
        <v>55</v>
      </c>
      <c r="D295" s="4">
        <f>sqrt(D298/D$14)</f>
        <v>0</v>
      </c>
      <c r="F295" s="4">
        <f t="shared" ref="F295:G295" si="236">sqrt(F298/F$14)</f>
        <v>0</v>
      </c>
      <c r="G295" s="4">
        <f t="shared" si="236"/>
        <v>0</v>
      </c>
    </row>
    <row r="296">
      <c r="A296" s="2" t="s">
        <v>172</v>
      </c>
    </row>
    <row r="297">
      <c r="A297" s="2" t="s">
        <v>32</v>
      </c>
    </row>
    <row r="298">
      <c r="A298" s="2" t="s">
        <v>173</v>
      </c>
      <c r="D298" s="2">
        <f>D296-D297</f>
        <v>0</v>
      </c>
      <c r="F298" s="2">
        <f t="shared" ref="F298:G298" si="237">F296-F297</f>
        <v>0</v>
      </c>
      <c r="G298" s="2">
        <f t="shared" si="237"/>
        <v>0</v>
      </c>
    </row>
    <row r="300">
      <c r="A300" s="2">
        <f>A295+1</f>
        <v>56</v>
      </c>
      <c r="D300" s="4">
        <f>sqrt(D303/D$14)</f>
        <v>0</v>
      </c>
      <c r="F300" s="4">
        <f t="shared" ref="F300:G300" si="238">sqrt(F303/F$14)</f>
        <v>0</v>
      </c>
      <c r="G300" s="4">
        <f t="shared" si="238"/>
        <v>0</v>
      </c>
    </row>
    <row r="301">
      <c r="A301" s="2" t="s">
        <v>172</v>
      </c>
    </row>
    <row r="302">
      <c r="A302" s="2" t="s">
        <v>32</v>
      </c>
    </row>
    <row r="303">
      <c r="A303" s="2" t="s">
        <v>173</v>
      </c>
      <c r="F303" s="2">
        <f>F301-F302</f>
        <v>0</v>
      </c>
    </row>
    <row r="305">
      <c r="A305" s="2">
        <f>A300+1</f>
        <v>57</v>
      </c>
    </row>
    <row r="306">
      <c r="A306" s="2" t="s">
        <v>172</v>
      </c>
    </row>
    <row r="307">
      <c r="A307" s="2" t="s">
        <v>32</v>
      </c>
    </row>
    <row r="308">
      <c r="A308" s="2" t="s">
        <v>173</v>
      </c>
    </row>
    <row r="310">
      <c r="A310" s="2">
        <f>A305+1</f>
        <v>58</v>
      </c>
    </row>
    <row r="311">
      <c r="A311" s="2" t="s">
        <v>172</v>
      </c>
    </row>
    <row r="312">
      <c r="A312" s="2" t="s">
        <v>32</v>
      </c>
    </row>
    <row r="313">
      <c r="A313" s="2" t="s">
        <v>173</v>
      </c>
    </row>
    <row r="315">
      <c r="A315" s="2">
        <f>A310+1</f>
        <v>59</v>
      </c>
    </row>
    <row r="316">
      <c r="A316" s="2" t="s">
        <v>172</v>
      </c>
    </row>
    <row r="317">
      <c r="A317" s="2" t="s">
        <v>32</v>
      </c>
    </row>
    <row r="318">
      <c r="A318" s="2" t="s">
        <v>173</v>
      </c>
    </row>
    <row r="320">
      <c r="A320" s="2">
        <f>A315+1</f>
        <v>60</v>
      </c>
    </row>
    <row r="321">
      <c r="A321" s="2" t="s">
        <v>172</v>
      </c>
    </row>
    <row r="322">
      <c r="A322" s="2" t="s">
        <v>32</v>
      </c>
    </row>
    <row r="323">
      <c r="A323" s="2" t="s">
        <v>173</v>
      </c>
    </row>
    <row r="325">
      <c r="A325" s="2">
        <f>A320+1</f>
        <v>61</v>
      </c>
    </row>
    <row r="326">
      <c r="A326" s="2" t="s">
        <v>172</v>
      </c>
    </row>
    <row r="327">
      <c r="A327" s="2" t="s">
        <v>32</v>
      </c>
    </row>
    <row r="328">
      <c r="A328" s="2" t="s">
        <v>173</v>
      </c>
    </row>
    <row r="330">
      <c r="A330" s="2">
        <f>A325+1</f>
        <v>62</v>
      </c>
    </row>
    <row r="331">
      <c r="A331" s="2" t="s">
        <v>172</v>
      </c>
    </row>
    <row r="332">
      <c r="A332" s="2" t="s">
        <v>32</v>
      </c>
    </row>
    <row r="333">
      <c r="A333" s="2" t="s">
        <v>173</v>
      </c>
    </row>
    <row r="335">
      <c r="A335" s="2">
        <f>A330+1</f>
        <v>63</v>
      </c>
    </row>
    <row r="336">
      <c r="A336" s="2" t="s">
        <v>172</v>
      </c>
    </row>
    <row r="337">
      <c r="A337" s="2" t="s">
        <v>32</v>
      </c>
    </row>
    <row r="338">
      <c r="A338" s="2" t="s">
        <v>173</v>
      </c>
    </row>
    <row r="340">
      <c r="A340" s="2">
        <f>A335+1</f>
        <v>64</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13"/>
  </cols>
  <sheetData>
    <row r="1">
      <c r="A1" s="1" t="s">
        <v>0</v>
      </c>
      <c r="D1" s="2"/>
    </row>
    <row r="2">
      <c r="A2" s="2" t="s">
        <v>1</v>
      </c>
      <c r="B2" s="2" t="s">
        <v>174</v>
      </c>
      <c r="D2" s="2" t="s">
        <v>3</v>
      </c>
    </row>
    <row r="3">
      <c r="A3" s="2" t="s">
        <v>176</v>
      </c>
      <c r="B3" s="2">
        <v>50.0</v>
      </c>
      <c r="D3" s="2" t="s">
        <v>5</v>
      </c>
    </row>
    <row r="4">
      <c r="A4" s="2" t="s">
        <v>6</v>
      </c>
      <c r="B4" s="2">
        <v>4.0</v>
      </c>
      <c r="D4" s="2" t="s">
        <v>7</v>
      </c>
    </row>
    <row r="5">
      <c r="A5" s="2" t="s">
        <v>8</v>
      </c>
      <c r="B5" s="4">
        <f>B4/2</f>
        <v>2</v>
      </c>
      <c r="D5" s="2" t="s">
        <v>167</v>
      </c>
    </row>
    <row r="6">
      <c r="A6" s="2" t="s">
        <v>177</v>
      </c>
      <c r="B6" s="6">
        <f>1-9/64+0.625</f>
        <v>1.484375</v>
      </c>
      <c r="D6" s="2" t="s">
        <v>178</v>
      </c>
    </row>
    <row r="7">
      <c r="A7" s="2" t="s">
        <v>14</v>
      </c>
      <c r="B7" s="2">
        <v>0.125</v>
      </c>
      <c r="D7" s="2" t="s">
        <v>179</v>
      </c>
    </row>
    <row r="8">
      <c r="A8" s="2" t="s">
        <v>18</v>
      </c>
      <c r="B8" s="2">
        <f>SQRT(2*(1000/1.2)*9.81*convert(B12,"in","m"))</f>
        <v>44.41427136</v>
      </c>
    </row>
    <row r="9">
      <c r="A9" s="2" t="s">
        <v>19</v>
      </c>
      <c r="B9" s="7">
        <f>B8*(B3/1000)/(0.000015)</f>
        <v>148047.5712</v>
      </c>
    </row>
    <row r="11">
      <c r="A11" s="1" t="s">
        <v>21</v>
      </c>
      <c r="B11" s="33">
        <v>44420.0</v>
      </c>
      <c r="C11" s="33">
        <v>44420.0</v>
      </c>
      <c r="D11" s="33">
        <v>44421.0</v>
      </c>
      <c r="E11" s="33">
        <v>44421.0</v>
      </c>
      <c r="J11" s="2" t="s">
        <v>168</v>
      </c>
    </row>
    <row r="12">
      <c r="A12" s="2" t="s">
        <v>26</v>
      </c>
      <c r="B12" s="2">
        <v>4.75</v>
      </c>
      <c r="C12" s="2">
        <f>B12</f>
        <v>4.75</v>
      </c>
      <c r="D12" s="2">
        <v>5.0</v>
      </c>
      <c r="E12" s="4">
        <f>4+15/16</f>
        <v>4.9375</v>
      </c>
      <c r="J12" s="10"/>
    </row>
    <row r="13">
      <c r="A13" s="2" t="s">
        <v>180</v>
      </c>
      <c r="B13" s="2">
        <v>1.625</v>
      </c>
      <c r="C13" s="2">
        <v>3.5</v>
      </c>
      <c r="D13" s="2">
        <v>5.5</v>
      </c>
      <c r="E13" s="2">
        <v>7.5</v>
      </c>
      <c r="J13" s="10">
        <f>convert(39,"cm","in")-9/64+0.625</f>
        <v>15.83870571</v>
      </c>
    </row>
    <row r="14">
      <c r="A14" s="2" t="s">
        <v>181</v>
      </c>
      <c r="B14" s="12">
        <f t="shared" ref="B14:E14" si="1">B13+$B5-$B6-$B7</f>
        <v>2.015625</v>
      </c>
      <c r="C14" s="12">
        <f t="shared" si="1"/>
        <v>3.890625</v>
      </c>
      <c r="D14" s="12">
        <f t="shared" si="1"/>
        <v>5.890625</v>
      </c>
      <c r="E14" s="12">
        <f t="shared" si="1"/>
        <v>7.890625</v>
      </c>
      <c r="J14" s="10">
        <f>J13+$B5-$B6-$B7</f>
        <v>16.22933071</v>
      </c>
    </row>
    <row r="15">
      <c r="A15" s="2" t="s">
        <v>29</v>
      </c>
      <c r="B15" s="13">
        <f t="shared" ref="B15:E15" si="2">convert(B14,"in","mm")/$B3</f>
        <v>1.0239375</v>
      </c>
      <c r="C15" s="13">
        <f t="shared" si="2"/>
        <v>1.9764375</v>
      </c>
      <c r="D15" s="13">
        <f t="shared" si="2"/>
        <v>2.9924375</v>
      </c>
      <c r="E15" s="13">
        <f t="shared" si="2"/>
        <v>4.0084375</v>
      </c>
      <c r="J15" s="10">
        <f>convert(J14,"in","mm")/$B3</f>
        <v>8.2445</v>
      </c>
    </row>
    <row r="16">
      <c r="A16" s="1" t="s">
        <v>31</v>
      </c>
      <c r="B16" s="1" t="s">
        <v>169</v>
      </c>
      <c r="C16" s="1" t="s">
        <v>169</v>
      </c>
      <c r="D16" s="1" t="s">
        <v>169</v>
      </c>
      <c r="E16" s="1" t="s">
        <v>169</v>
      </c>
      <c r="J16" s="1" t="s">
        <v>169</v>
      </c>
    </row>
    <row r="17">
      <c r="A17" s="31" t="s">
        <v>170</v>
      </c>
      <c r="B17" s="2" t="s">
        <v>171</v>
      </c>
      <c r="C17" s="2" t="s">
        <v>171</v>
      </c>
      <c r="D17" s="2" t="s">
        <v>171</v>
      </c>
      <c r="E17" s="2" t="s">
        <v>171</v>
      </c>
      <c r="H17" s="2">
        <v>12.5</v>
      </c>
      <c r="J17" s="2" t="s">
        <v>171</v>
      </c>
    </row>
    <row r="18">
      <c r="A18" s="2">
        <v>8.0</v>
      </c>
      <c r="B18" s="13"/>
      <c r="C18" s="13"/>
      <c r="D18" s="13"/>
      <c r="E18" s="13">
        <f>sqrt(E21/E$12)</f>
        <v>1</v>
      </c>
    </row>
    <row r="19">
      <c r="A19" s="2" t="s">
        <v>172</v>
      </c>
      <c r="B19" s="13"/>
      <c r="C19" s="13"/>
      <c r="D19" s="13"/>
      <c r="E19" s="26">
        <v>154.875</v>
      </c>
    </row>
    <row r="20">
      <c r="A20" s="2" t="s">
        <v>32</v>
      </c>
      <c r="B20" s="13"/>
      <c r="C20" s="13"/>
      <c r="D20" s="13"/>
      <c r="E20" s="13">
        <f>150-1/16</f>
        <v>149.9375</v>
      </c>
    </row>
    <row r="21">
      <c r="A21" s="2" t="s">
        <v>173</v>
      </c>
      <c r="B21" s="13"/>
      <c r="C21" s="13"/>
      <c r="D21" s="13"/>
      <c r="E21" s="26">
        <f>E19-E20</f>
        <v>4.9375</v>
      </c>
    </row>
    <row r="22">
      <c r="B22" s="13"/>
      <c r="C22" s="13"/>
      <c r="D22" s="13"/>
      <c r="E22" s="13"/>
    </row>
    <row r="23">
      <c r="A23" s="2">
        <f>A18+1</f>
        <v>9</v>
      </c>
      <c r="B23" s="13"/>
      <c r="C23" s="13"/>
      <c r="D23" s="13"/>
      <c r="E23" s="13">
        <f>sqrt(E26/E$12)</f>
        <v>1</v>
      </c>
    </row>
    <row r="24">
      <c r="A24" s="2" t="s">
        <v>172</v>
      </c>
      <c r="B24" s="13"/>
      <c r="C24" s="13"/>
      <c r="D24" s="13"/>
      <c r="E24" s="26">
        <v>154.875</v>
      </c>
    </row>
    <row r="25">
      <c r="A25" s="2" t="s">
        <v>32</v>
      </c>
      <c r="B25" s="13"/>
      <c r="C25" s="13"/>
      <c r="D25" s="13"/>
      <c r="E25" s="13">
        <f>150-1/16</f>
        <v>149.9375</v>
      </c>
    </row>
    <row r="26">
      <c r="A26" s="2" t="s">
        <v>173</v>
      </c>
      <c r="B26" s="13"/>
      <c r="C26" s="13"/>
      <c r="D26" s="13"/>
      <c r="E26" s="26">
        <f>E24-E25</f>
        <v>4.9375</v>
      </c>
    </row>
    <row r="27">
      <c r="B27" s="13"/>
      <c r="C27" s="13"/>
      <c r="D27" s="13"/>
      <c r="E27" s="13"/>
    </row>
    <row r="28">
      <c r="A28" s="2">
        <f>A23+1</f>
        <v>10</v>
      </c>
      <c r="B28" s="13">
        <f t="shared" ref="B28:C28" si="3">sqrt(B31/$B$12)</f>
        <v>1.006557447</v>
      </c>
      <c r="C28" s="13">
        <f t="shared" si="3"/>
        <v>1</v>
      </c>
      <c r="D28" s="13">
        <f>sqrt(D31/$D$12)</f>
        <v>1.012422837</v>
      </c>
      <c r="E28" s="13">
        <f>sqrt(E31/E$12)</f>
        <v>1</v>
      </c>
    </row>
    <row r="29">
      <c r="A29" s="2" t="s">
        <v>172</v>
      </c>
      <c r="B29" s="13">
        <f t="shared" ref="B29:C29" si="4">154+13/16</f>
        <v>154.8125</v>
      </c>
      <c r="C29" s="13">
        <f t="shared" si="4"/>
        <v>154.8125</v>
      </c>
      <c r="D29" s="26">
        <v>155.0</v>
      </c>
      <c r="E29" s="26">
        <f>154+14/16</f>
        <v>154.875</v>
      </c>
      <c r="F29" s="26">
        <v>154.875</v>
      </c>
    </row>
    <row r="30">
      <c r="A30" s="2" t="s">
        <v>32</v>
      </c>
      <c r="B30" s="26">
        <v>150.0</v>
      </c>
      <c r="C30" s="13">
        <f>150+1/16</f>
        <v>150.0625</v>
      </c>
      <c r="D30" s="26">
        <v>149.875</v>
      </c>
      <c r="E30" s="13">
        <f t="shared" ref="E30:F30" si="5">150-1/16</f>
        <v>149.9375</v>
      </c>
      <c r="F30" s="13">
        <f t="shared" si="5"/>
        <v>149.9375</v>
      </c>
    </row>
    <row r="31">
      <c r="A31" s="2" t="s">
        <v>173</v>
      </c>
      <c r="B31" s="26">
        <f t="shared" ref="B31:E31" si="6">B29-B30</f>
        <v>4.8125</v>
      </c>
      <c r="C31" s="26">
        <f t="shared" si="6"/>
        <v>4.75</v>
      </c>
      <c r="D31" s="26">
        <f t="shared" si="6"/>
        <v>5.125</v>
      </c>
      <c r="E31" s="26">
        <f t="shared" si="6"/>
        <v>4.9375</v>
      </c>
    </row>
    <row r="32">
      <c r="B32" s="13"/>
      <c r="C32" s="13"/>
      <c r="D32" s="13"/>
      <c r="E32" s="13"/>
    </row>
    <row r="33">
      <c r="A33" s="2">
        <f>A28+1</f>
        <v>11</v>
      </c>
      <c r="B33" s="13">
        <f t="shared" ref="B33:C33" si="7">sqrt(B36/$B$12)</f>
        <v>1.006557447</v>
      </c>
      <c r="C33" s="13">
        <f t="shared" si="7"/>
        <v>1</v>
      </c>
      <c r="D33" s="13">
        <f>sqrt(D36/$D$12)</f>
        <v>1.00623059</v>
      </c>
      <c r="E33" s="13">
        <f>sqrt(E36/E$12)</f>
        <v>1</v>
      </c>
    </row>
    <row r="34">
      <c r="A34" s="2" t="s">
        <v>172</v>
      </c>
      <c r="B34" s="13">
        <f t="shared" ref="B34:C34" si="8">154+13/16</f>
        <v>154.8125</v>
      </c>
      <c r="C34" s="27">
        <f t="shared" si="8"/>
        <v>154.8125</v>
      </c>
      <c r="D34" s="26">
        <f>155-1/16</f>
        <v>154.9375</v>
      </c>
      <c r="E34" s="26">
        <f>154+14/16</f>
        <v>154.875</v>
      </c>
    </row>
    <row r="35">
      <c r="A35" s="2" t="s">
        <v>32</v>
      </c>
      <c r="B35" s="26">
        <v>150.0</v>
      </c>
      <c r="C35" s="27">
        <f>150+1/16</f>
        <v>150.0625</v>
      </c>
      <c r="D35" s="26">
        <v>149.875</v>
      </c>
      <c r="E35" s="13">
        <f>150-1/16</f>
        <v>149.9375</v>
      </c>
    </row>
    <row r="36">
      <c r="A36" s="2" t="s">
        <v>173</v>
      </c>
      <c r="B36" s="26">
        <f t="shared" ref="B36:E36" si="9">B34-B35</f>
        <v>4.8125</v>
      </c>
      <c r="C36" s="26">
        <f t="shared" si="9"/>
        <v>4.75</v>
      </c>
      <c r="D36" s="26">
        <f t="shared" si="9"/>
        <v>5.0625</v>
      </c>
      <c r="E36" s="26">
        <f t="shared" si="9"/>
        <v>4.9375</v>
      </c>
    </row>
    <row r="37">
      <c r="B37" s="13"/>
      <c r="C37" s="13"/>
      <c r="D37" s="13"/>
      <c r="E37" s="13"/>
    </row>
    <row r="38">
      <c r="A38" s="2">
        <f>A33+1</f>
        <v>12</v>
      </c>
      <c r="B38" s="13">
        <f t="shared" ref="B38:C38" si="10">sqrt(B41/$B$12)</f>
        <v>1.006557447</v>
      </c>
      <c r="C38" s="13">
        <f t="shared" si="10"/>
        <v>1</v>
      </c>
      <c r="D38" s="13">
        <f>sqrt(D41/$D$12)</f>
        <v>1.00623059</v>
      </c>
      <c r="E38" s="13">
        <f>sqrt(E41/E$12)</f>
        <v>1</v>
      </c>
    </row>
    <row r="39">
      <c r="A39" s="2" t="s">
        <v>172</v>
      </c>
      <c r="B39" s="13">
        <f t="shared" ref="B39:C39" si="11">154+13/16</f>
        <v>154.8125</v>
      </c>
      <c r="C39" s="27">
        <f t="shared" si="11"/>
        <v>154.8125</v>
      </c>
      <c r="D39" s="26">
        <f>155-1/16</f>
        <v>154.9375</v>
      </c>
      <c r="E39" s="26">
        <f>154+14/16</f>
        <v>154.875</v>
      </c>
    </row>
    <row r="40">
      <c r="A40" s="2" t="s">
        <v>32</v>
      </c>
      <c r="B40" s="26">
        <v>150.0</v>
      </c>
      <c r="C40" s="27">
        <f>150+1/16</f>
        <v>150.0625</v>
      </c>
      <c r="D40" s="26">
        <v>149.875</v>
      </c>
      <c r="E40" s="13">
        <f>150-1/16</f>
        <v>149.9375</v>
      </c>
    </row>
    <row r="41">
      <c r="A41" s="2" t="s">
        <v>173</v>
      </c>
      <c r="B41" s="26">
        <f t="shared" ref="B41:E41" si="12">B39-B40</f>
        <v>4.8125</v>
      </c>
      <c r="C41" s="26">
        <f t="shared" si="12"/>
        <v>4.75</v>
      </c>
      <c r="D41" s="26">
        <f t="shared" si="12"/>
        <v>5.0625</v>
      </c>
      <c r="E41" s="26">
        <f t="shared" si="12"/>
        <v>4.9375</v>
      </c>
    </row>
    <row r="42">
      <c r="B42" s="13"/>
      <c r="C42" s="13"/>
      <c r="D42" s="13"/>
      <c r="E42" s="13"/>
    </row>
    <row r="43">
      <c r="A43" s="2">
        <f>A38+1</f>
        <v>13</v>
      </c>
      <c r="B43" s="13">
        <f t="shared" ref="B43:C43" si="13">sqrt(B46/$B$12)</f>
        <v>1.006557447</v>
      </c>
      <c r="C43" s="13">
        <f t="shared" si="13"/>
        <v>1</v>
      </c>
      <c r="D43" s="13">
        <f>sqrt(D46/$D$12)</f>
        <v>1.00623059</v>
      </c>
      <c r="E43" s="13">
        <f>sqrt(E46/E$12)</f>
        <v>1</v>
      </c>
    </row>
    <row r="44">
      <c r="A44" s="2" t="s">
        <v>172</v>
      </c>
      <c r="B44" s="13">
        <f t="shared" ref="B44:C44" si="14">154+13/16</f>
        <v>154.8125</v>
      </c>
      <c r="C44" s="27">
        <f t="shared" si="14"/>
        <v>154.8125</v>
      </c>
      <c r="D44" s="26">
        <f>155-1/16</f>
        <v>154.9375</v>
      </c>
      <c r="E44" s="26">
        <f>154+14/16</f>
        <v>154.875</v>
      </c>
    </row>
    <row r="45">
      <c r="A45" s="2" t="s">
        <v>32</v>
      </c>
      <c r="B45" s="26">
        <v>150.0</v>
      </c>
      <c r="C45" s="27">
        <f>150+1/16</f>
        <v>150.0625</v>
      </c>
      <c r="D45" s="26">
        <v>149.875</v>
      </c>
      <c r="E45" s="13">
        <f>150-1/16</f>
        <v>149.9375</v>
      </c>
    </row>
    <row r="46">
      <c r="A46" s="2" t="s">
        <v>173</v>
      </c>
      <c r="B46" s="26">
        <f t="shared" ref="B46:E46" si="15">B44-B45</f>
        <v>4.8125</v>
      </c>
      <c r="C46" s="26">
        <f t="shared" si="15"/>
        <v>4.75</v>
      </c>
      <c r="D46" s="26">
        <f t="shared" si="15"/>
        <v>5.0625</v>
      </c>
      <c r="E46" s="26">
        <f t="shared" si="15"/>
        <v>4.9375</v>
      </c>
    </row>
    <row r="47">
      <c r="B47" s="13"/>
      <c r="C47" s="13"/>
      <c r="D47" s="13"/>
      <c r="E47" s="13"/>
    </row>
    <row r="48">
      <c r="A48" s="2">
        <f>A43+1</f>
        <v>14</v>
      </c>
      <c r="B48" s="13">
        <f t="shared" ref="B48:C48" si="16">sqrt(B51/$B$12)</f>
        <v>1.006557447</v>
      </c>
      <c r="C48" s="13">
        <f t="shared" si="16"/>
        <v>1</v>
      </c>
      <c r="D48" s="13">
        <f>sqrt(D51/$D$12)</f>
        <v>1</v>
      </c>
      <c r="E48" s="13">
        <f>sqrt(E51/E$12)</f>
        <v>0.9936507295</v>
      </c>
    </row>
    <row r="49">
      <c r="A49" s="2" t="s">
        <v>172</v>
      </c>
      <c r="B49" s="13">
        <f t="shared" ref="B49:C49" si="17">154+13/16</f>
        <v>154.8125</v>
      </c>
      <c r="C49" s="27">
        <f t="shared" si="17"/>
        <v>154.8125</v>
      </c>
      <c r="D49" s="26">
        <f>155-1/16</f>
        <v>154.9375</v>
      </c>
      <c r="E49" s="26">
        <f>154+14/16</f>
        <v>154.875</v>
      </c>
    </row>
    <row r="50">
      <c r="A50" s="2" t="s">
        <v>32</v>
      </c>
      <c r="B50" s="26">
        <v>150.0</v>
      </c>
      <c r="C50" s="27">
        <f>150+1/16</f>
        <v>150.0625</v>
      </c>
      <c r="D50" s="26">
        <v>149.9375</v>
      </c>
      <c r="E50" s="26">
        <v>150.0</v>
      </c>
    </row>
    <row r="51">
      <c r="A51" s="2" t="s">
        <v>173</v>
      </c>
      <c r="B51" s="26">
        <f t="shared" ref="B51:E51" si="18">B49-B50</f>
        <v>4.8125</v>
      </c>
      <c r="C51" s="26">
        <f t="shared" si="18"/>
        <v>4.75</v>
      </c>
      <c r="D51" s="26">
        <f t="shared" si="18"/>
        <v>5</v>
      </c>
      <c r="E51" s="26">
        <f t="shared" si="18"/>
        <v>4.875</v>
      </c>
    </row>
    <row r="52">
      <c r="B52" s="13"/>
      <c r="C52" s="13"/>
      <c r="D52" s="13"/>
      <c r="E52" s="13"/>
    </row>
    <row r="53">
      <c r="A53" s="2">
        <f>A48+1</f>
        <v>15</v>
      </c>
      <c r="B53" s="13">
        <f t="shared" ref="B53:C53" si="19">sqrt(B56/$B$12)</f>
        <v>1.006557447</v>
      </c>
      <c r="C53" s="13">
        <f t="shared" si="19"/>
        <v>1</v>
      </c>
      <c r="D53" s="13">
        <f>sqrt(D56/$D$12)</f>
        <v>1</v>
      </c>
      <c r="E53" s="13">
        <f>sqrt(E56/E$12)</f>
        <v>0.9936507295</v>
      </c>
    </row>
    <row r="54">
      <c r="A54" s="2" t="s">
        <v>172</v>
      </c>
      <c r="B54" s="13">
        <f t="shared" ref="B54:C54" si="20">154+13/16</f>
        <v>154.8125</v>
      </c>
      <c r="C54" s="27">
        <f t="shared" si="20"/>
        <v>154.8125</v>
      </c>
      <c r="D54" s="26">
        <f>155-1/16</f>
        <v>154.9375</v>
      </c>
      <c r="E54" s="26">
        <f>154+14/16</f>
        <v>154.875</v>
      </c>
    </row>
    <row r="55">
      <c r="A55" s="2" t="s">
        <v>32</v>
      </c>
      <c r="B55" s="26">
        <v>150.0</v>
      </c>
      <c r="C55" s="27">
        <f>150+1/16</f>
        <v>150.0625</v>
      </c>
      <c r="D55" s="26">
        <v>149.9375</v>
      </c>
      <c r="E55" s="26">
        <v>150.0</v>
      </c>
    </row>
    <row r="56">
      <c r="A56" s="2" t="s">
        <v>173</v>
      </c>
      <c r="B56" s="26">
        <f t="shared" ref="B56:E56" si="21">B54-B55</f>
        <v>4.8125</v>
      </c>
      <c r="C56" s="26">
        <f t="shared" si="21"/>
        <v>4.75</v>
      </c>
      <c r="D56" s="26">
        <f t="shared" si="21"/>
        <v>5</v>
      </c>
      <c r="E56" s="26">
        <f t="shared" si="21"/>
        <v>4.875</v>
      </c>
    </row>
    <row r="57">
      <c r="B57" s="13"/>
      <c r="C57" s="13"/>
      <c r="D57" s="13"/>
      <c r="E57" s="13"/>
    </row>
    <row r="58">
      <c r="A58" s="2">
        <f>A53+1</f>
        <v>16</v>
      </c>
      <c r="B58" s="13">
        <f t="shared" ref="B58:C58" si="22">sqrt(B61/$B$12)</f>
        <v>0.9933992678</v>
      </c>
      <c r="C58" s="13">
        <f t="shared" si="22"/>
        <v>0.9933992678</v>
      </c>
      <c r="D58" s="13">
        <f>sqrt(D61/$D$12)</f>
        <v>0.9937303457</v>
      </c>
      <c r="E58" s="13">
        <f>sqrt(E61/E$12)</f>
        <v>0.9872606263</v>
      </c>
    </row>
    <row r="59">
      <c r="A59" s="2" t="s">
        <v>172</v>
      </c>
      <c r="B59" s="26">
        <v>154.75</v>
      </c>
      <c r="C59" s="26">
        <v>154.75</v>
      </c>
      <c r="D59" s="26">
        <v>154.875</v>
      </c>
      <c r="E59" s="26">
        <f>154+13/16</f>
        <v>154.8125</v>
      </c>
    </row>
    <row r="60">
      <c r="A60" s="2" t="s">
        <v>32</v>
      </c>
      <c r="B60" s="13">
        <f t="shared" ref="B60:C60" si="23">150+1/16</f>
        <v>150.0625</v>
      </c>
      <c r="C60" s="27">
        <f t="shared" si="23"/>
        <v>150.0625</v>
      </c>
      <c r="D60" s="26">
        <v>149.9375</v>
      </c>
      <c r="E60" s="26">
        <f>150</f>
        <v>150</v>
      </c>
    </row>
    <row r="61">
      <c r="A61" s="2" t="s">
        <v>173</v>
      </c>
      <c r="B61" s="26">
        <f t="shared" ref="B61:E61" si="24">B59-B60</f>
        <v>4.6875</v>
      </c>
      <c r="C61" s="26">
        <f t="shared" si="24"/>
        <v>4.6875</v>
      </c>
      <c r="D61" s="26">
        <f t="shared" si="24"/>
        <v>4.9375</v>
      </c>
      <c r="E61" s="26">
        <f t="shared" si="24"/>
        <v>4.8125</v>
      </c>
    </row>
    <row r="62">
      <c r="B62" s="13"/>
      <c r="C62" s="13"/>
      <c r="D62" s="13"/>
      <c r="E62" s="13"/>
    </row>
    <row r="63">
      <c r="A63" s="2">
        <f>A58+1</f>
        <v>17</v>
      </c>
      <c r="B63" s="13">
        <f t="shared" ref="B63:C63" si="25">sqrt(B66/$B$12)</f>
        <v>0.9459053029</v>
      </c>
      <c r="C63" s="13">
        <f t="shared" si="25"/>
        <v>0.9867543821</v>
      </c>
      <c r="D63" s="13">
        <f>sqrt(D66/$D$12)</f>
        <v>0.9810708435</v>
      </c>
      <c r="E63" s="13">
        <f>sqrt(E66/E$12)</f>
        <v>0.9808288925</v>
      </c>
    </row>
    <row r="64">
      <c r="A64" s="2" t="s">
        <v>172</v>
      </c>
      <c r="B64" s="13">
        <f>154.5+1/16</f>
        <v>154.5625</v>
      </c>
      <c r="C64" s="26">
        <v>154.75</v>
      </c>
      <c r="D64" s="13">
        <f>155-3/16</f>
        <v>154.8125</v>
      </c>
      <c r="E64" s="26">
        <f>154+13/16</f>
        <v>154.8125</v>
      </c>
    </row>
    <row r="65">
      <c r="A65" s="2" t="s">
        <v>32</v>
      </c>
      <c r="B65" s="13">
        <f>150.375-1/16</f>
        <v>150.3125</v>
      </c>
      <c r="C65" s="51">
        <v>150.125</v>
      </c>
      <c r="D65" s="26">
        <v>150.0</v>
      </c>
      <c r="E65" s="26">
        <f>150+1/16</f>
        <v>150.0625</v>
      </c>
    </row>
    <row r="66">
      <c r="A66" s="2" t="s">
        <v>173</v>
      </c>
      <c r="B66" s="26">
        <f t="shared" ref="B66:E66" si="26">B64-B65</f>
        <v>4.25</v>
      </c>
      <c r="C66" s="26">
        <f t="shared" si="26"/>
        <v>4.625</v>
      </c>
      <c r="D66" s="26">
        <f t="shared" si="26"/>
        <v>4.8125</v>
      </c>
      <c r="E66" s="26">
        <f t="shared" si="26"/>
        <v>4.75</v>
      </c>
    </row>
    <row r="67">
      <c r="B67" s="13"/>
      <c r="C67" s="13"/>
      <c r="D67" s="13"/>
      <c r="E67" s="13"/>
    </row>
    <row r="68">
      <c r="A68" s="2">
        <f>A63+1</f>
        <v>18</v>
      </c>
      <c r="B68" s="13">
        <f t="shared" ref="B68:C68" si="27">sqrt(B71/$B$12)</f>
        <v>0.8660254038</v>
      </c>
      <c r="C68" s="13">
        <f t="shared" si="27"/>
        <v>0.966545667</v>
      </c>
      <c r="D68" s="13">
        <f>sqrt(D71/$D$12)</f>
        <v>0.9552486587</v>
      </c>
      <c r="E68" s="13">
        <f>sqrt(E71/E$12)</f>
        <v>0.9612755239</v>
      </c>
    </row>
    <row r="69">
      <c r="A69" s="2" t="s">
        <v>172</v>
      </c>
      <c r="B69" s="13">
        <f>154+3/16</f>
        <v>154.1875</v>
      </c>
      <c r="C69" s="26">
        <v>154.625</v>
      </c>
      <c r="D69" s="26">
        <f>155-5/16</f>
        <v>154.6875</v>
      </c>
      <c r="E69" s="26">
        <f>154+11/16</f>
        <v>154.6875</v>
      </c>
    </row>
    <row r="70">
      <c r="A70" s="2" t="s">
        <v>32</v>
      </c>
      <c r="B70" s="13">
        <f>150.625</f>
        <v>150.625</v>
      </c>
      <c r="C70" s="13">
        <f>150+3/16</f>
        <v>150.1875</v>
      </c>
      <c r="D70" s="26">
        <v>150.125</v>
      </c>
      <c r="E70" s="26">
        <f>150+2/16</f>
        <v>150.125</v>
      </c>
    </row>
    <row r="71">
      <c r="A71" s="2" t="s">
        <v>173</v>
      </c>
      <c r="B71" s="26">
        <f t="shared" ref="B71:E71" si="28">B69-B70</f>
        <v>3.5625</v>
      </c>
      <c r="C71" s="26">
        <f t="shared" si="28"/>
        <v>4.4375</v>
      </c>
      <c r="D71" s="26">
        <f t="shared" si="28"/>
        <v>4.5625</v>
      </c>
      <c r="E71" s="26">
        <f t="shared" si="28"/>
        <v>4.5625</v>
      </c>
    </row>
    <row r="72">
      <c r="B72" s="13"/>
      <c r="C72" s="13"/>
      <c r="D72" s="13"/>
      <c r="E72" s="13"/>
    </row>
    <row r="73">
      <c r="A73" s="2">
        <f>A68+1</f>
        <v>19</v>
      </c>
      <c r="B73" s="13">
        <f t="shared" ref="B73:C73" si="29">sqrt(B76/$B$12)</f>
        <v>0.8583950753</v>
      </c>
      <c r="C73" s="13">
        <f t="shared" si="29"/>
        <v>0.9597148699</v>
      </c>
      <c r="D73" s="13">
        <f>sqrt(D76/$D$12)</f>
        <v>0.9486832981</v>
      </c>
      <c r="E73" s="13">
        <f>sqrt(E76/E$12)</f>
        <v>0.954668741</v>
      </c>
    </row>
    <row r="74">
      <c r="A74" s="2" t="s">
        <v>172</v>
      </c>
      <c r="B74" s="13">
        <f>154+3/16</f>
        <v>154.1875</v>
      </c>
      <c r="C74" s="27">
        <v>154.625</v>
      </c>
      <c r="D74" s="26">
        <f>155-5/16</f>
        <v>154.6875</v>
      </c>
      <c r="E74" s="26">
        <f>154+11/16</f>
        <v>154.6875</v>
      </c>
    </row>
    <row r="75">
      <c r="A75" s="2" t="s">
        <v>32</v>
      </c>
      <c r="B75" s="13">
        <f>150.5+3/16</f>
        <v>150.6875</v>
      </c>
      <c r="C75" s="27">
        <v>150.25</v>
      </c>
      <c r="D75" s="26">
        <f t="shared" ref="D75:E75" si="30">150+3/16</f>
        <v>150.1875</v>
      </c>
      <c r="E75" s="26">
        <f t="shared" si="30"/>
        <v>150.1875</v>
      </c>
    </row>
    <row r="76">
      <c r="A76" s="2" t="s">
        <v>173</v>
      </c>
      <c r="B76" s="26">
        <f t="shared" ref="B76:E76" si="31">B74-B75</f>
        <v>3.5</v>
      </c>
      <c r="C76" s="26">
        <f t="shared" si="31"/>
        <v>4.375</v>
      </c>
      <c r="D76" s="26">
        <f t="shared" si="31"/>
        <v>4.5</v>
      </c>
      <c r="E76" s="26">
        <f t="shared" si="31"/>
        <v>4.5</v>
      </c>
    </row>
    <row r="77">
      <c r="B77" s="13"/>
      <c r="C77" s="13"/>
      <c r="D77" s="13"/>
      <c r="E77" s="13"/>
    </row>
    <row r="78">
      <c r="A78" s="2">
        <f>A73+1</f>
        <v>20</v>
      </c>
      <c r="B78" s="13">
        <f t="shared" ref="B78:C78" si="32">sqrt(B81/$B$12)</f>
        <v>0.8111071057</v>
      </c>
      <c r="C78" s="13">
        <f t="shared" si="32"/>
        <v>0.9176629355</v>
      </c>
      <c r="D78" s="13">
        <f>sqrt(D81/$D$12)</f>
        <v>0.9287087811</v>
      </c>
      <c r="E78" s="13">
        <f>sqrt(E81/E$12)</f>
        <v>0.941316073</v>
      </c>
    </row>
    <row r="79">
      <c r="A79" s="2" t="s">
        <v>172</v>
      </c>
      <c r="B79" s="26">
        <v>154.0</v>
      </c>
      <c r="C79" s="13">
        <f>154+7/16</f>
        <v>154.4375</v>
      </c>
      <c r="D79" s="26">
        <f>155-7/16</f>
        <v>154.5625</v>
      </c>
      <c r="E79" s="26">
        <f>154+10/16</f>
        <v>154.625</v>
      </c>
    </row>
    <row r="80">
      <c r="A80" s="2" t="s">
        <v>32</v>
      </c>
      <c r="B80" s="26">
        <v>150.875</v>
      </c>
      <c r="C80" s="13">
        <f>150+7/16</f>
        <v>150.4375</v>
      </c>
      <c r="D80" s="26">
        <v>150.25</v>
      </c>
      <c r="E80" s="26">
        <f>150+4/16</f>
        <v>150.25</v>
      </c>
    </row>
    <row r="81">
      <c r="A81" s="2" t="s">
        <v>173</v>
      </c>
      <c r="B81" s="26">
        <f t="shared" ref="B81:E81" si="33">B79-B80</f>
        <v>3.125</v>
      </c>
      <c r="C81" s="26">
        <f t="shared" si="33"/>
        <v>4</v>
      </c>
      <c r="D81" s="26">
        <f t="shared" si="33"/>
        <v>4.3125</v>
      </c>
      <c r="E81" s="26">
        <f t="shared" si="33"/>
        <v>4.375</v>
      </c>
    </row>
    <row r="82">
      <c r="B82" s="13"/>
      <c r="C82" s="13"/>
      <c r="D82" s="13"/>
      <c r="E82" s="13"/>
    </row>
    <row r="83">
      <c r="A83" s="2">
        <f>A78+1</f>
        <v>21</v>
      </c>
      <c r="B83" s="13">
        <f t="shared" ref="B83:C83" si="34">sqrt(B86/$B$12)</f>
        <v>0.7254762501</v>
      </c>
      <c r="C83" s="13">
        <f t="shared" si="34"/>
        <v>0.8958970806</v>
      </c>
      <c r="D83" s="13">
        <f>sqrt(D86/$D$12)</f>
        <v>0.9151502609</v>
      </c>
      <c r="E83" s="13">
        <f>sqrt(E86/E$12)</f>
        <v>0.9209241368</v>
      </c>
    </row>
    <row r="84">
      <c r="A84" s="2" t="s">
        <v>172</v>
      </c>
      <c r="B84" s="13">
        <f>153+11/16</f>
        <v>153.6875</v>
      </c>
      <c r="C84" s="13">
        <f>154+5/16</f>
        <v>154.3125</v>
      </c>
      <c r="D84" s="26">
        <v>154.5</v>
      </c>
      <c r="E84" s="26">
        <f>154+8/16</f>
        <v>154.5</v>
      </c>
    </row>
    <row r="85">
      <c r="A85" s="2" t="s">
        <v>32</v>
      </c>
      <c r="B85" s="13">
        <f>151+3/16</f>
        <v>151.1875</v>
      </c>
      <c r="C85" s="26">
        <v>150.5</v>
      </c>
      <c r="D85" s="13">
        <f t="shared" ref="D85:E85" si="35">150+5/16</f>
        <v>150.3125</v>
      </c>
      <c r="E85" s="26">
        <f t="shared" si="35"/>
        <v>150.3125</v>
      </c>
    </row>
    <row r="86">
      <c r="A86" s="2" t="s">
        <v>173</v>
      </c>
      <c r="B86" s="26">
        <f t="shared" ref="B86:E86" si="36">B84-B85</f>
        <v>2.5</v>
      </c>
      <c r="C86" s="26">
        <f t="shared" si="36"/>
        <v>3.8125</v>
      </c>
      <c r="D86" s="26">
        <f t="shared" si="36"/>
        <v>4.1875</v>
      </c>
      <c r="E86" s="26">
        <f t="shared" si="36"/>
        <v>4.1875</v>
      </c>
    </row>
    <row r="87">
      <c r="B87" s="13"/>
      <c r="C87" s="13"/>
      <c r="D87" s="13"/>
      <c r="E87" s="13"/>
    </row>
    <row r="88">
      <c r="A88" s="2">
        <f>A83+1</f>
        <v>22</v>
      </c>
      <c r="B88" s="13">
        <f t="shared" ref="B88:C88" si="37">sqrt(B91/$B$12)</f>
        <v>0.6786208925</v>
      </c>
      <c r="C88" s="13">
        <f t="shared" si="37"/>
        <v>0.8583950753</v>
      </c>
      <c r="D88" s="13">
        <f>sqrt(D91/$D$12)</f>
        <v>0.9013878189</v>
      </c>
      <c r="E88" s="13">
        <f>sqrt(E91/E$12)</f>
        <v>0.9140257316</v>
      </c>
    </row>
    <row r="89">
      <c r="A89" s="2" t="s">
        <v>172</v>
      </c>
      <c r="B89" s="26">
        <v>153.5</v>
      </c>
      <c r="C89" s="13">
        <f>154+3/16</f>
        <v>154.1875</v>
      </c>
      <c r="D89" s="26">
        <f>154+7/16</f>
        <v>154.4375</v>
      </c>
      <c r="E89" s="26">
        <f>154+8/16</f>
        <v>154.5</v>
      </c>
    </row>
    <row r="90">
      <c r="A90" s="2" t="s">
        <v>32</v>
      </c>
      <c r="B90" s="13">
        <f>151+5/16</f>
        <v>151.3125</v>
      </c>
      <c r="C90" s="13">
        <f>150+11/16</f>
        <v>150.6875</v>
      </c>
      <c r="D90" s="26">
        <f t="shared" ref="D90:E90" si="38">150+6/16</f>
        <v>150.375</v>
      </c>
      <c r="E90" s="26">
        <f t="shared" si="38"/>
        <v>150.375</v>
      </c>
    </row>
    <row r="91">
      <c r="A91" s="2" t="s">
        <v>173</v>
      </c>
      <c r="B91" s="26">
        <f t="shared" ref="B91:E91" si="39">B89-B90</f>
        <v>2.1875</v>
      </c>
      <c r="C91" s="26">
        <f t="shared" si="39"/>
        <v>3.5</v>
      </c>
      <c r="D91" s="26">
        <f t="shared" si="39"/>
        <v>4.0625</v>
      </c>
      <c r="E91" s="26">
        <f t="shared" si="39"/>
        <v>4.125</v>
      </c>
    </row>
    <row r="92">
      <c r="B92" s="13"/>
      <c r="C92" s="13"/>
      <c r="D92" s="13"/>
      <c r="E92" s="13"/>
    </row>
    <row r="93">
      <c r="A93" s="2">
        <f>A88+1</f>
        <v>23</v>
      </c>
      <c r="B93" s="13">
        <f t="shared" ref="B93:C93" si="40">sqrt(B96/$B$12)</f>
        <v>0.6282808624</v>
      </c>
      <c r="C93" s="13">
        <f t="shared" si="40"/>
        <v>0.8271701919</v>
      </c>
      <c r="D93" s="13">
        <f>sqrt(D96/$D$12)</f>
        <v>0.8874119675</v>
      </c>
      <c r="E93" s="13">
        <f>sqrt(E96/E$12)</f>
        <v>0.9000703207</v>
      </c>
    </row>
    <row r="94">
      <c r="A94" s="2" t="s">
        <v>172</v>
      </c>
      <c r="B94" s="26">
        <v>153.375</v>
      </c>
      <c r="C94" s="13">
        <f>154+1/16</f>
        <v>154.0625</v>
      </c>
      <c r="D94" s="26">
        <f>154+6/16</f>
        <v>154.375</v>
      </c>
      <c r="E94" s="26">
        <f>154+7/16</f>
        <v>154.4375</v>
      </c>
    </row>
    <row r="95">
      <c r="A95" s="2" t="s">
        <v>32</v>
      </c>
      <c r="B95" s="26">
        <v>151.5</v>
      </c>
      <c r="C95" s="13">
        <f>151-3/16</f>
        <v>150.8125</v>
      </c>
      <c r="D95" s="26">
        <f t="shared" ref="D95:E95" si="41">150+7/16</f>
        <v>150.4375</v>
      </c>
      <c r="E95" s="26">
        <f t="shared" si="41"/>
        <v>150.4375</v>
      </c>
    </row>
    <row r="96">
      <c r="A96" s="2" t="s">
        <v>173</v>
      </c>
      <c r="B96" s="26">
        <f t="shared" ref="B96:E96" si="42">B94-B95</f>
        <v>1.875</v>
      </c>
      <c r="C96" s="26">
        <f t="shared" si="42"/>
        <v>3.25</v>
      </c>
      <c r="D96" s="26">
        <f t="shared" si="42"/>
        <v>3.9375</v>
      </c>
      <c r="E96" s="26">
        <f t="shared" si="42"/>
        <v>4</v>
      </c>
    </row>
    <row r="97">
      <c r="B97" s="13"/>
      <c r="C97" s="13"/>
      <c r="D97" s="13"/>
      <c r="E97" s="13"/>
    </row>
    <row r="98">
      <c r="A98" s="2">
        <f>A93+1</f>
        <v>24</v>
      </c>
      <c r="B98" s="13">
        <f t="shared" ref="B98:C98" si="43">sqrt(B101/$B$12)</f>
        <v>0.6069769787</v>
      </c>
      <c r="C98" s="13">
        <f t="shared" si="43"/>
        <v>0.8111071057</v>
      </c>
      <c r="D98" s="13">
        <f>sqrt(D101/$D$12)</f>
        <v>0.8732124598</v>
      </c>
      <c r="E98" s="13">
        <f>sqrt(E101/E$12)</f>
        <v>0.8858950991</v>
      </c>
    </row>
    <row r="99">
      <c r="A99" s="2" t="s">
        <v>172</v>
      </c>
      <c r="B99" s="13">
        <f>153+5/16</f>
        <v>153.3125</v>
      </c>
      <c r="C99" s="26">
        <v>154.0</v>
      </c>
      <c r="D99" s="26">
        <f>154+5/16</f>
        <v>154.3125</v>
      </c>
      <c r="E99" s="26">
        <f>154+6/16</f>
        <v>154.375</v>
      </c>
    </row>
    <row r="100">
      <c r="A100" s="2" t="s">
        <v>32</v>
      </c>
      <c r="B100" s="13">
        <f>151+9/16</f>
        <v>151.5625</v>
      </c>
      <c r="C100" s="26">
        <v>150.875</v>
      </c>
      <c r="D100" s="26">
        <f t="shared" ref="D100:E100" si="44">150+8/16</f>
        <v>150.5</v>
      </c>
      <c r="E100" s="26">
        <f t="shared" si="44"/>
        <v>150.5</v>
      </c>
    </row>
    <row r="101">
      <c r="A101" s="2" t="s">
        <v>173</v>
      </c>
      <c r="B101" s="26">
        <f t="shared" ref="B101:E101" si="45">B99-B100</f>
        <v>1.75</v>
      </c>
      <c r="C101" s="26">
        <f t="shared" si="45"/>
        <v>3.125</v>
      </c>
      <c r="D101" s="26">
        <f t="shared" si="45"/>
        <v>3.8125</v>
      </c>
      <c r="E101" s="26">
        <f t="shared" si="45"/>
        <v>3.875</v>
      </c>
    </row>
    <row r="102">
      <c r="B102" s="13"/>
      <c r="C102" s="13"/>
      <c r="D102" s="13"/>
      <c r="E102" s="13"/>
    </row>
    <row r="103">
      <c r="A103" s="2">
        <f>A98+1</f>
        <v>25</v>
      </c>
      <c r="B103" s="13">
        <f t="shared" ref="B103:C103" si="46">sqrt(B106/$B$12)</f>
        <v>0.5960395607</v>
      </c>
      <c r="C103" s="13">
        <f t="shared" si="46"/>
        <v>0.7947194142</v>
      </c>
      <c r="D103" s="13">
        <f>sqrt(D106/$D$12)</f>
        <v>0.8660254038</v>
      </c>
      <c r="E103" s="13">
        <f>sqrt(E106/E$12)</f>
        <v>0.8714893407</v>
      </c>
    </row>
    <row r="104">
      <c r="A104" s="2" t="s">
        <v>172</v>
      </c>
      <c r="B104" s="26">
        <v>153.25</v>
      </c>
      <c r="C104" s="13">
        <f>154-1/16</f>
        <v>153.9375</v>
      </c>
      <c r="D104" s="26">
        <f t="shared" ref="D104:E104" si="47">154+5/16</f>
        <v>154.3125</v>
      </c>
      <c r="E104" s="26">
        <f t="shared" si="47"/>
        <v>154.3125</v>
      </c>
    </row>
    <row r="105">
      <c r="A105" s="2" t="s">
        <v>32</v>
      </c>
      <c r="B105" s="13">
        <f>151+9/16</f>
        <v>151.5625</v>
      </c>
      <c r="C105" s="13">
        <f>151-1/16</f>
        <v>150.9375</v>
      </c>
      <c r="D105" s="26">
        <f t="shared" ref="D105:E105" si="48">150+9/16</f>
        <v>150.5625</v>
      </c>
      <c r="E105" s="26">
        <f t="shared" si="48"/>
        <v>150.5625</v>
      </c>
    </row>
    <row r="106">
      <c r="A106" s="2" t="s">
        <v>173</v>
      </c>
      <c r="B106" s="26">
        <f t="shared" ref="B106:E106" si="49">B104-B105</f>
        <v>1.6875</v>
      </c>
      <c r="C106" s="26">
        <f t="shared" si="49"/>
        <v>3</v>
      </c>
      <c r="D106" s="26">
        <f t="shared" si="49"/>
        <v>3.75</v>
      </c>
      <c r="E106" s="26">
        <f t="shared" si="49"/>
        <v>3.75</v>
      </c>
    </row>
    <row r="107">
      <c r="B107" s="13"/>
      <c r="C107" s="13"/>
      <c r="D107" s="13"/>
      <c r="E107" s="13"/>
    </row>
    <row r="108">
      <c r="A108" s="2">
        <f>A103+1</f>
        <v>26</v>
      </c>
      <c r="B108" s="13">
        <f t="shared" ref="B108:C108" si="50">sqrt(B111/$B$12)</f>
        <v>0.5848976519</v>
      </c>
      <c r="C108" s="13">
        <f t="shared" si="50"/>
        <v>0.7863975157</v>
      </c>
      <c r="D108" s="13">
        <f>sqrt(D111/$D$12)</f>
        <v>0.8660254038</v>
      </c>
      <c r="E108" s="13">
        <f>sqrt(E111/E$12)</f>
        <v>0.8714893407</v>
      </c>
    </row>
    <row r="109">
      <c r="A109" s="2" t="s">
        <v>172</v>
      </c>
      <c r="B109" s="26">
        <v>153.25</v>
      </c>
      <c r="C109" s="26">
        <v>153.875</v>
      </c>
      <c r="D109" s="26">
        <f t="shared" ref="D109:E109" si="51">154+5/16</f>
        <v>154.3125</v>
      </c>
      <c r="E109" s="26">
        <f t="shared" si="51"/>
        <v>154.3125</v>
      </c>
    </row>
    <row r="110">
      <c r="A110" s="2" t="s">
        <v>32</v>
      </c>
      <c r="B110" s="26">
        <v>151.625</v>
      </c>
      <c r="C110" s="13">
        <f>151-1/16</f>
        <v>150.9375</v>
      </c>
      <c r="D110" s="26">
        <f t="shared" ref="D110:E110" si="52">150+9/16</f>
        <v>150.5625</v>
      </c>
      <c r="E110" s="26">
        <f t="shared" si="52"/>
        <v>150.5625</v>
      </c>
    </row>
    <row r="111">
      <c r="A111" s="2" t="s">
        <v>173</v>
      </c>
      <c r="B111" s="26">
        <f t="shared" ref="B111:E111" si="53">B109-B110</f>
        <v>1.625</v>
      </c>
      <c r="C111" s="26">
        <f t="shared" si="53"/>
        <v>2.9375</v>
      </c>
      <c r="D111" s="26">
        <f t="shared" si="53"/>
        <v>3.75</v>
      </c>
      <c r="E111" s="26">
        <f t="shared" si="53"/>
        <v>3.75</v>
      </c>
    </row>
    <row r="112">
      <c r="B112" s="13"/>
      <c r="C112" s="13"/>
      <c r="D112" s="13"/>
      <c r="E112" s="13"/>
    </row>
    <row r="113">
      <c r="A113" s="2">
        <f>A108+1</f>
        <v>27</v>
      </c>
      <c r="B113" s="13">
        <f t="shared" ref="B113:C113" si="54">sqrt(B116/$B$12)</f>
        <v>0.5848976519</v>
      </c>
      <c r="C113" s="13">
        <f t="shared" si="54"/>
        <v>0.7863975157</v>
      </c>
      <c r="D113" s="13">
        <f>sqrt(D116/$D$12)</f>
        <v>0.8587782019</v>
      </c>
      <c r="E113" s="13">
        <f>sqrt(E116/E$12)</f>
        <v>0.8641964146</v>
      </c>
    </row>
    <row r="114">
      <c r="A114" s="2" t="s">
        <v>172</v>
      </c>
      <c r="B114" s="26">
        <v>153.25</v>
      </c>
      <c r="C114" s="26">
        <v>153.875</v>
      </c>
      <c r="D114" s="26">
        <f t="shared" ref="D114:E114" si="55">154+4/16</f>
        <v>154.25</v>
      </c>
      <c r="E114" s="26">
        <f t="shared" si="55"/>
        <v>154.25</v>
      </c>
    </row>
    <row r="115">
      <c r="A115" s="2" t="s">
        <v>32</v>
      </c>
      <c r="B115" s="26">
        <v>151.625</v>
      </c>
      <c r="C115" s="13">
        <f>151-1/16</f>
        <v>150.9375</v>
      </c>
      <c r="D115" s="26">
        <f t="shared" ref="D115:E115" si="56">150+9/16</f>
        <v>150.5625</v>
      </c>
      <c r="E115" s="26">
        <f t="shared" si="56"/>
        <v>150.5625</v>
      </c>
    </row>
    <row r="116">
      <c r="A116" s="2" t="s">
        <v>173</v>
      </c>
      <c r="B116" s="26">
        <f t="shared" ref="B116:E116" si="57">B114-B115</f>
        <v>1.625</v>
      </c>
      <c r="C116" s="26">
        <f t="shared" si="57"/>
        <v>2.9375</v>
      </c>
      <c r="D116" s="26">
        <f t="shared" si="57"/>
        <v>3.6875</v>
      </c>
      <c r="E116" s="26">
        <f t="shared" si="57"/>
        <v>3.6875</v>
      </c>
    </row>
    <row r="117">
      <c r="B117" s="13"/>
      <c r="C117" s="13"/>
      <c r="D117" s="13"/>
      <c r="E117" s="13"/>
    </row>
    <row r="118">
      <c r="A118" s="2">
        <f>A113+1</f>
        <v>28</v>
      </c>
      <c r="B118" s="13">
        <f t="shared" ref="B118:C118" si="58">sqrt(B121/$B$12)</f>
        <v>0.5848976519</v>
      </c>
      <c r="C118" s="13">
        <f t="shared" si="58"/>
        <v>0.7863975157</v>
      </c>
      <c r="D118" s="13">
        <f>sqrt(D121/$D$12)</f>
        <v>0.8587782019</v>
      </c>
      <c r="E118" s="13">
        <f>sqrt(E121/E$12)</f>
        <v>0.8641964146</v>
      </c>
    </row>
    <row r="119">
      <c r="A119" s="2" t="s">
        <v>172</v>
      </c>
      <c r="B119" s="26">
        <v>153.25</v>
      </c>
      <c r="C119" s="26">
        <v>153.875</v>
      </c>
      <c r="D119" s="26">
        <f t="shared" ref="D119:E119" si="59">154+4/16</f>
        <v>154.25</v>
      </c>
      <c r="E119" s="26">
        <f t="shared" si="59"/>
        <v>154.25</v>
      </c>
    </row>
    <row r="120">
      <c r="A120" s="2" t="s">
        <v>32</v>
      </c>
      <c r="B120" s="26">
        <v>151.625</v>
      </c>
      <c r="C120" s="13">
        <f>151-1/16</f>
        <v>150.9375</v>
      </c>
      <c r="D120" s="26">
        <f t="shared" ref="D120:E120" si="60">150+9/16</f>
        <v>150.5625</v>
      </c>
      <c r="E120" s="26">
        <f t="shared" si="60"/>
        <v>150.5625</v>
      </c>
    </row>
    <row r="121">
      <c r="A121" s="2" t="s">
        <v>173</v>
      </c>
      <c r="B121" s="26">
        <f t="shared" ref="B121:E121" si="61">B119-B120</f>
        <v>1.625</v>
      </c>
      <c r="C121" s="26">
        <f t="shared" si="61"/>
        <v>2.9375</v>
      </c>
      <c r="D121" s="26">
        <f t="shared" si="61"/>
        <v>3.6875</v>
      </c>
      <c r="E121" s="26">
        <f t="shared" si="61"/>
        <v>3.6875</v>
      </c>
    </row>
    <row r="122">
      <c r="B122" s="13"/>
      <c r="C122" s="13"/>
      <c r="D122" s="13"/>
      <c r="E122" s="13"/>
    </row>
    <row r="123">
      <c r="A123" s="2">
        <f>A118+1</f>
        <v>29</v>
      </c>
      <c r="B123" s="13">
        <f t="shared" ref="B123:C123" si="62">sqrt(B126/$B$12)</f>
        <v>0.5960395607</v>
      </c>
      <c r="C123" s="13">
        <f t="shared" si="62"/>
        <v>0.7863975157</v>
      </c>
      <c r="D123" s="13">
        <f>sqrt(D126/$D$12)</f>
        <v>0.8587782019</v>
      </c>
      <c r="E123" s="13">
        <f>sqrt(E126/E$12)</f>
        <v>0.8641964146</v>
      </c>
    </row>
    <row r="124">
      <c r="A124" s="2" t="s">
        <v>172</v>
      </c>
      <c r="B124" s="26">
        <v>153.25</v>
      </c>
      <c r="C124" s="26">
        <v>153.875</v>
      </c>
      <c r="D124" s="26">
        <f t="shared" ref="D124:E124" si="63">154+4/16</f>
        <v>154.25</v>
      </c>
      <c r="E124" s="26">
        <f t="shared" si="63"/>
        <v>154.25</v>
      </c>
    </row>
    <row r="125">
      <c r="A125" s="2" t="s">
        <v>32</v>
      </c>
      <c r="B125" s="26">
        <f>151.625-1/16</f>
        <v>151.5625</v>
      </c>
      <c r="C125" s="13">
        <f>151-1/16</f>
        <v>150.9375</v>
      </c>
      <c r="D125" s="26">
        <f t="shared" ref="D125:E125" si="64">150+9/16</f>
        <v>150.5625</v>
      </c>
      <c r="E125" s="26">
        <f t="shared" si="64"/>
        <v>150.5625</v>
      </c>
    </row>
    <row r="126">
      <c r="A126" s="2" t="s">
        <v>173</v>
      </c>
      <c r="B126" s="26">
        <f t="shared" ref="B126:E126" si="65">B124-B125</f>
        <v>1.6875</v>
      </c>
      <c r="C126" s="26">
        <f t="shared" si="65"/>
        <v>2.9375</v>
      </c>
      <c r="D126" s="26">
        <f t="shared" si="65"/>
        <v>3.6875</v>
      </c>
      <c r="E126" s="26">
        <f t="shared" si="65"/>
        <v>3.6875</v>
      </c>
    </row>
    <row r="127">
      <c r="B127" s="13"/>
      <c r="C127" s="13"/>
      <c r="D127" s="13"/>
      <c r="E127" s="13"/>
    </row>
    <row r="128">
      <c r="A128" s="2">
        <f>A123+1</f>
        <v>30</v>
      </c>
      <c r="B128" s="13">
        <f t="shared" ref="B128:C128" si="66">sqrt(B131/$B$12)</f>
        <v>0.6177207681</v>
      </c>
      <c r="C128" s="13">
        <f t="shared" si="66"/>
        <v>0.7863975157</v>
      </c>
      <c r="D128" s="13">
        <f>sqrt(D131/$D$12)</f>
        <v>0.8660254038</v>
      </c>
      <c r="E128" s="13">
        <f>sqrt(E131/E$12)</f>
        <v>0.8714893407</v>
      </c>
    </row>
    <row r="129">
      <c r="A129" s="2" t="s">
        <v>172</v>
      </c>
      <c r="B129" s="13">
        <f>153+5/16</f>
        <v>153.3125</v>
      </c>
      <c r="C129" s="26">
        <v>153.875</v>
      </c>
      <c r="D129" s="26">
        <f t="shared" ref="D129:E129" si="67">154+5/16</f>
        <v>154.3125</v>
      </c>
      <c r="E129" s="26">
        <f t="shared" si="67"/>
        <v>154.3125</v>
      </c>
    </row>
    <row r="130">
      <c r="A130" s="2" t="s">
        <v>32</v>
      </c>
      <c r="B130" s="26">
        <v>151.5</v>
      </c>
      <c r="C130" s="13">
        <f>151-1/16</f>
        <v>150.9375</v>
      </c>
      <c r="D130" s="26">
        <f t="shared" ref="D130:E130" si="68">150+9/16</f>
        <v>150.5625</v>
      </c>
      <c r="E130" s="26">
        <f t="shared" si="68"/>
        <v>150.5625</v>
      </c>
    </row>
    <row r="131">
      <c r="A131" s="2" t="s">
        <v>173</v>
      </c>
      <c r="B131" s="26">
        <f t="shared" ref="B131:E131" si="69">B129-B130</f>
        <v>1.8125</v>
      </c>
      <c r="C131" s="26">
        <f t="shared" si="69"/>
        <v>2.9375</v>
      </c>
      <c r="D131" s="26">
        <f t="shared" si="69"/>
        <v>3.75</v>
      </c>
      <c r="E131" s="26">
        <f t="shared" si="69"/>
        <v>3.75</v>
      </c>
    </row>
    <row r="132">
      <c r="B132" s="13"/>
      <c r="C132" s="13"/>
      <c r="D132" s="13"/>
      <c r="E132" s="13"/>
    </row>
    <row r="133">
      <c r="A133" s="2">
        <f>A128+1</f>
        <v>31</v>
      </c>
      <c r="B133" s="13">
        <f t="shared" ref="B133:C133" si="70">sqrt(B136/$B$12)</f>
        <v>0.6386663737</v>
      </c>
      <c r="C133" s="13">
        <f t="shared" si="70"/>
        <v>0.7863975157</v>
      </c>
      <c r="D133" s="13">
        <f>sqrt(D136/$D$12)</f>
        <v>0.8660254038</v>
      </c>
      <c r="E133" s="13">
        <f>sqrt(E136/E$12)</f>
        <v>0.8714893407</v>
      </c>
    </row>
    <row r="134">
      <c r="A134" s="2" t="s">
        <v>172</v>
      </c>
      <c r="B134" s="26">
        <v>153.375</v>
      </c>
      <c r="C134" s="26">
        <v>153.875</v>
      </c>
      <c r="D134" s="26">
        <f t="shared" ref="D134:E134" si="71">154+5/16</f>
        <v>154.3125</v>
      </c>
      <c r="E134" s="26">
        <f t="shared" si="71"/>
        <v>154.3125</v>
      </c>
    </row>
    <row r="135">
      <c r="A135" s="2" t="s">
        <v>32</v>
      </c>
      <c r="B135" s="13">
        <f>151+7/16</f>
        <v>151.4375</v>
      </c>
      <c r="C135" s="13">
        <f>151-1/16</f>
        <v>150.9375</v>
      </c>
      <c r="D135" s="26">
        <f t="shared" ref="D135:E135" si="72">150+9/16</f>
        <v>150.5625</v>
      </c>
      <c r="E135" s="26">
        <f t="shared" si="72"/>
        <v>150.5625</v>
      </c>
    </row>
    <row r="136">
      <c r="A136" s="2" t="s">
        <v>173</v>
      </c>
      <c r="B136" s="26">
        <f t="shared" ref="B136:E136" si="73">B134-B135</f>
        <v>1.9375</v>
      </c>
      <c r="C136" s="26">
        <f t="shared" si="73"/>
        <v>2.9375</v>
      </c>
      <c r="D136" s="26">
        <f t="shared" si="73"/>
        <v>3.75</v>
      </c>
      <c r="E136" s="26">
        <f t="shared" si="73"/>
        <v>3.75</v>
      </c>
    </row>
    <row r="137">
      <c r="B137" s="13"/>
      <c r="C137" s="13"/>
      <c r="D137" s="13"/>
      <c r="E137" s="13"/>
    </row>
    <row r="138">
      <c r="A138" s="2">
        <f>A133+1</f>
        <v>32</v>
      </c>
      <c r="B138" s="13">
        <f t="shared" ref="B138:C138" si="74">sqrt(B141/$B$12)</f>
        <v>0.6882472016</v>
      </c>
      <c r="C138" s="13">
        <f t="shared" si="74"/>
        <v>0.7947194142</v>
      </c>
      <c r="D138" s="13">
        <f>sqrt(D141/$D$12)</f>
        <v>0.8732124598</v>
      </c>
      <c r="E138" s="13">
        <f>sqrt(E141/E$12)</f>
        <v>0.8787217414</v>
      </c>
    </row>
    <row r="139">
      <c r="A139" s="2" t="s">
        <v>172</v>
      </c>
      <c r="B139" s="13">
        <f>153+9/16</f>
        <v>153.5625</v>
      </c>
      <c r="C139" s="26">
        <f>154-1/16</f>
        <v>153.9375</v>
      </c>
      <c r="D139" s="26">
        <f t="shared" ref="D139:E139" si="75">154+5/16</f>
        <v>154.3125</v>
      </c>
      <c r="E139" s="26">
        <f t="shared" si="75"/>
        <v>154.3125</v>
      </c>
    </row>
    <row r="140">
      <c r="A140" s="2" t="s">
        <v>32</v>
      </c>
      <c r="B140" s="13">
        <f>151+5/16</f>
        <v>151.3125</v>
      </c>
      <c r="C140" s="13">
        <f>151-1/16</f>
        <v>150.9375</v>
      </c>
      <c r="D140" s="26">
        <v>150.5</v>
      </c>
      <c r="E140" s="26">
        <f>150+8/16</f>
        <v>150.5</v>
      </c>
    </row>
    <row r="141">
      <c r="A141" s="2" t="s">
        <v>173</v>
      </c>
      <c r="B141" s="26">
        <f t="shared" ref="B141:E141" si="76">B139-B140</f>
        <v>2.25</v>
      </c>
      <c r="C141" s="26">
        <f t="shared" si="76"/>
        <v>3</v>
      </c>
      <c r="D141" s="26">
        <f t="shared" si="76"/>
        <v>3.8125</v>
      </c>
      <c r="E141" s="26">
        <f t="shared" si="76"/>
        <v>3.8125</v>
      </c>
    </row>
    <row r="142">
      <c r="B142" s="13"/>
      <c r="C142" s="13"/>
      <c r="D142" s="13"/>
      <c r="E142" s="13"/>
    </row>
    <row r="143">
      <c r="A143" s="2">
        <f>A138+1</f>
        <v>33</v>
      </c>
      <c r="B143" s="13">
        <f t="shared" ref="B143:C143" si="77">sqrt(B146/$B$12)</f>
        <v>0.7521897857</v>
      </c>
      <c r="C143" s="13">
        <f t="shared" si="77"/>
        <v>0.7947194142</v>
      </c>
      <c r="D143" s="13">
        <f>sqrt(D146/$D$12)</f>
        <v>0.8874119675</v>
      </c>
      <c r="E143" s="13">
        <f>sqrt(E146/E$12)</f>
        <v>0.8930108367</v>
      </c>
    </row>
    <row r="144">
      <c r="A144" s="2" t="s">
        <v>172</v>
      </c>
      <c r="B144" s="26">
        <v>153.75</v>
      </c>
      <c r="C144" s="26">
        <v>153.875</v>
      </c>
      <c r="D144" s="26">
        <f t="shared" ref="D144:E144" si="78">154+6/16</f>
        <v>154.375</v>
      </c>
      <c r="E144" s="26">
        <f t="shared" si="78"/>
        <v>154.375</v>
      </c>
    </row>
    <row r="145">
      <c r="A145" s="2" t="s">
        <v>32</v>
      </c>
      <c r="B145" s="13">
        <f>151+1/16</f>
        <v>151.0625</v>
      </c>
      <c r="C145" s="26">
        <v>150.875</v>
      </c>
      <c r="D145" s="26">
        <f t="shared" ref="D145:E145" si="79">150+7/16</f>
        <v>150.4375</v>
      </c>
      <c r="E145" s="26">
        <f t="shared" si="79"/>
        <v>150.4375</v>
      </c>
    </row>
    <row r="146">
      <c r="A146" s="2" t="s">
        <v>173</v>
      </c>
      <c r="B146" s="26">
        <f t="shared" ref="B146:E146" si="80">B144-B145</f>
        <v>2.6875</v>
      </c>
      <c r="C146" s="26">
        <f t="shared" si="80"/>
        <v>3</v>
      </c>
      <c r="D146" s="26">
        <f t="shared" si="80"/>
        <v>3.9375</v>
      </c>
      <c r="E146" s="26">
        <f t="shared" si="80"/>
        <v>3.9375</v>
      </c>
    </row>
    <row r="147">
      <c r="B147" s="13"/>
      <c r="C147" s="13"/>
      <c r="D147" s="13"/>
      <c r="E147" s="13"/>
    </row>
    <row r="148">
      <c r="A148" s="2">
        <f>A143+1</f>
        <v>34</v>
      </c>
      <c r="B148" s="13">
        <f t="shared" ref="B148:C148" si="81">sqrt(B151/$B$12)</f>
        <v>0.8191780219</v>
      </c>
      <c r="C148" s="13">
        <f t="shared" si="81"/>
        <v>0.8191780219</v>
      </c>
      <c r="D148" s="13">
        <f>sqrt(D151/$D$12)</f>
        <v>0.9082951062</v>
      </c>
      <c r="E148" s="13">
        <f>sqrt(E151/E$12)</f>
        <v>0.9070748647</v>
      </c>
    </row>
    <row r="149">
      <c r="A149" s="2" t="s">
        <v>172</v>
      </c>
      <c r="B149" s="26">
        <v>154.0</v>
      </c>
      <c r="C149" s="26">
        <v>154.0</v>
      </c>
      <c r="D149" s="26">
        <f>154+8/16</f>
        <v>154.5</v>
      </c>
      <c r="E149" s="26">
        <f>154+7/16</f>
        <v>154.4375</v>
      </c>
    </row>
    <row r="150">
      <c r="A150" s="2" t="s">
        <v>32</v>
      </c>
      <c r="B150" s="13">
        <f>151-3/16</f>
        <v>150.8125</v>
      </c>
      <c r="C150" s="26">
        <v>150.8125</v>
      </c>
      <c r="D150" s="26">
        <f t="shared" ref="D150:E150" si="82">150+6/16</f>
        <v>150.375</v>
      </c>
      <c r="E150" s="26">
        <f t="shared" si="82"/>
        <v>150.375</v>
      </c>
    </row>
    <row r="151">
      <c r="A151" s="2" t="s">
        <v>173</v>
      </c>
      <c r="B151" s="26">
        <f t="shared" ref="B151:E151" si="83">B149-B150</f>
        <v>3.1875</v>
      </c>
      <c r="C151" s="26">
        <f t="shared" si="83"/>
        <v>3.1875</v>
      </c>
      <c r="D151" s="26">
        <f t="shared" si="83"/>
        <v>4.125</v>
      </c>
      <c r="E151" s="26">
        <f t="shared" si="83"/>
        <v>4.0625</v>
      </c>
    </row>
    <row r="152">
      <c r="B152" s="13"/>
      <c r="C152" s="13"/>
      <c r="D152" s="13"/>
      <c r="E152" s="13"/>
    </row>
    <row r="153">
      <c r="A153" s="2">
        <f>A148+1</f>
        <v>35</v>
      </c>
      <c r="B153" s="13">
        <f t="shared" ref="B153:C153" si="84">sqrt(B156/$B$12)</f>
        <v>0.8429272304</v>
      </c>
      <c r="C153" s="13">
        <f t="shared" si="84"/>
        <v>0.8583950753</v>
      </c>
      <c r="D153" s="13">
        <f>sqrt(D156/$D$12)</f>
        <v>0.9219544457</v>
      </c>
      <c r="E153" s="13">
        <f>sqrt(E156/E$12)</f>
        <v>0.9140257316</v>
      </c>
    </row>
    <row r="154">
      <c r="A154" s="2" t="s">
        <v>172</v>
      </c>
      <c r="B154" s="26">
        <v>154.125</v>
      </c>
      <c r="C154" s="26">
        <f>154+3/16</f>
        <v>154.1875</v>
      </c>
      <c r="D154" s="26">
        <f>154+9/16</f>
        <v>154.5625</v>
      </c>
      <c r="E154" s="26">
        <f>154+8/16</f>
        <v>154.5</v>
      </c>
    </row>
    <row r="155">
      <c r="A155" s="2" t="s">
        <v>32</v>
      </c>
      <c r="B155" s="26">
        <v>150.75</v>
      </c>
      <c r="C155" s="13">
        <f>151-5/16</f>
        <v>150.6875</v>
      </c>
      <c r="D155" s="26">
        <f>150+5/16</f>
        <v>150.3125</v>
      </c>
      <c r="E155" s="26">
        <f>150+6/16</f>
        <v>150.375</v>
      </c>
    </row>
    <row r="156">
      <c r="A156" s="2" t="s">
        <v>173</v>
      </c>
      <c r="B156" s="26">
        <f t="shared" ref="B156:E156" si="85">B154-B155</f>
        <v>3.375</v>
      </c>
      <c r="C156" s="26">
        <f t="shared" si="85"/>
        <v>3.5</v>
      </c>
      <c r="D156" s="26">
        <f t="shared" si="85"/>
        <v>4.25</v>
      </c>
      <c r="E156" s="26">
        <f t="shared" si="85"/>
        <v>4.125</v>
      </c>
    </row>
    <row r="157">
      <c r="B157" s="13"/>
      <c r="C157" s="13"/>
      <c r="D157" s="13"/>
      <c r="E157" s="13"/>
    </row>
    <row r="158">
      <c r="A158" s="2">
        <f>A153+1</f>
        <v>36</v>
      </c>
      <c r="B158" s="13">
        <f t="shared" ref="B158:C158" si="86">sqrt(B161/$B$12)</f>
        <v>0.8885233166</v>
      </c>
      <c r="C158" s="13">
        <f t="shared" si="86"/>
        <v>0.873589088</v>
      </c>
      <c r="D158" s="13">
        <f>sqrt(D161/$D$12)</f>
        <v>0.9354143467</v>
      </c>
      <c r="E158" s="13">
        <f>sqrt(E161/E$12)</f>
        <v>0.9277712507</v>
      </c>
    </row>
    <row r="159">
      <c r="A159" s="2" t="s">
        <v>172</v>
      </c>
      <c r="B159" s="13">
        <f>154+5/16</f>
        <v>154.3125</v>
      </c>
      <c r="C159" s="26">
        <v>154.25</v>
      </c>
      <c r="D159" s="26">
        <f>154+10/16</f>
        <v>154.625</v>
      </c>
      <c r="E159" s="26">
        <f>154+9/16</f>
        <v>154.5625</v>
      </c>
    </row>
    <row r="160">
      <c r="A160" s="2" t="s">
        <v>32</v>
      </c>
      <c r="B160" s="13">
        <f>150+9/16</f>
        <v>150.5625</v>
      </c>
      <c r="C160" s="26">
        <v>150.625</v>
      </c>
      <c r="D160" s="26">
        <f>150+4/16</f>
        <v>150.25</v>
      </c>
      <c r="E160" s="26">
        <f>150+5/16</f>
        <v>150.3125</v>
      </c>
    </row>
    <row r="161">
      <c r="A161" s="2" t="s">
        <v>173</v>
      </c>
      <c r="B161" s="26">
        <f t="shared" ref="B161:E161" si="87">B159-B160</f>
        <v>3.75</v>
      </c>
      <c r="C161" s="26">
        <f t="shared" si="87"/>
        <v>3.625</v>
      </c>
      <c r="D161" s="26">
        <f t="shared" si="87"/>
        <v>4.375</v>
      </c>
      <c r="E161" s="26">
        <f t="shared" si="87"/>
        <v>4.25</v>
      </c>
    </row>
    <row r="162">
      <c r="B162" s="13"/>
      <c r="C162" s="13"/>
      <c r="D162" s="13"/>
      <c r="E162" s="13"/>
    </row>
    <row r="163">
      <c r="A163" s="2">
        <f>A158+1</f>
        <v>37</v>
      </c>
      <c r="B163" s="13">
        <f t="shared" ref="B163:C163" si="88">sqrt(B166/$B$12)</f>
        <v>0.9597148699</v>
      </c>
      <c r="C163" s="13">
        <f t="shared" si="88"/>
        <v>0.9176629355</v>
      </c>
      <c r="D163" s="13">
        <f>sqrt(D166/$D$12)</f>
        <v>0.9354143467</v>
      </c>
      <c r="E163" s="13">
        <f>sqrt(E166/E$12)</f>
        <v>0.941316073</v>
      </c>
    </row>
    <row r="164">
      <c r="A164" s="2" t="s">
        <v>172</v>
      </c>
      <c r="B164" s="26">
        <v>154.625</v>
      </c>
      <c r="C164" s="13">
        <f>154+7/16</f>
        <v>154.4375</v>
      </c>
      <c r="D164" s="26">
        <f t="shared" ref="D164:E164" si="89">154+10/16</f>
        <v>154.625</v>
      </c>
      <c r="E164" s="26">
        <f t="shared" si="89"/>
        <v>154.625</v>
      </c>
    </row>
    <row r="165">
      <c r="A165" s="2" t="s">
        <v>32</v>
      </c>
      <c r="B165" s="26">
        <v>150.25</v>
      </c>
      <c r="C165" s="13">
        <f>150+7/16</f>
        <v>150.4375</v>
      </c>
      <c r="D165" s="26">
        <f t="shared" ref="D165:E165" si="90">150+4/16</f>
        <v>150.25</v>
      </c>
      <c r="E165" s="26">
        <f t="shared" si="90"/>
        <v>150.25</v>
      </c>
    </row>
    <row r="166">
      <c r="A166" s="2" t="s">
        <v>173</v>
      </c>
      <c r="B166" s="26">
        <f t="shared" ref="B166:E166" si="91">B164-B165</f>
        <v>4.375</v>
      </c>
      <c r="C166" s="26">
        <f t="shared" si="91"/>
        <v>4</v>
      </c>
      <c r="D166" s="26">
        <f t="shared" si="91"/>
        <v>4.375</v>
      </c>
      <c r="E166" s="26">
        <f t="shared" si="91"/>
        <v>4.375</v>
      </c>
    </row>
    <row r="167">
      <c r="B167" s="13"/>
      <c r="C167" s="13"/>
      <c r="D167" s="13"/>
      <c r="E167" s="13"/>
    </row>
    <row r="168">
      <c r="A168" s="2">
        <f>A163+1</f>
        <v>38</v>
      </c>
      <c r="B168" s="13">
        <f t="shared" ref="B168:C168" si="92">sqrt(B171/$B$12)</f>
        <v>0.9867543821</v>
      </c>
      <c r="C168" s="13">
        <f t="shared" si="92"/>
        <v>0.9528351047</v>
      </c>
      <c r="D168" s="13">
        <f>sqrt(D171/$D$12)</f>
        <v>0.9552486587</v>
      </c>
      <c r="E168" s="13">
        <f>sqrt(E171/E$12)</f>
        <v>0.9612755239</v>
      </c>
    </row>
    <row r="169">
      <c r="A169" s="2" t="s">
        <v>172</v>
      </c>
      <c r="B169" s="26">
        <v>154.75</v>
      </c>
      <c r="C169" s="13">
        <f>154+9/16</f>
        <v>154.5625</v>
      </c>
      <c r="D169" s="26">
        <f t="shared" ref="D169:E169" si="93">154+11/16</f>
        <v>154.6875</v>
      </c>
      <c r="E169" s="26">
        <f t="shared" si="93"/>
        <v>154.6875</v>
      </c>
    </row>
    <row r="170">
      <c r="A170" s="2" t="s">
        <v>32</v>
      </c>
      <c r="B170" s="26">
        <v>150.125</v>
      </c>
      <c r="C170" s="13">
        <f>150.25</f>
        <v>150.25</v>
      </c>
      <c r="D170" s="26">
        <f t="shared" ref="D170:E170" si="94">150+2/16</f>
        <v>150.125</v>
      </c>
      <c r="E170" s="26">
        <f t="shared" si="94"/>
        <v>150.125</v>
      </c>
    </row>
    <row r="171">
      <c r="A171" s="2" t="s">
        <v>173</v>
      </c>
      <c r="B171" s="26">
        <f t="shared" ref="B171:E171" si="95">B169-B170</f>
        <v>4.625</v>
      </c>
      <c r="C171" s="26">
        <f t="shared" si="95"/>
        <v>4.3125</v>
      </c>
      <c r="D171" s="26">
        <f t="shared" si="95"/>
        <v>4.5625</v>
      </c>
      <c r="E171" s="26">
        <f t="shared" si="95"/>
        <v>4.5625</v>
      </c>
    </row>
    <row r="172">
      <c r="B172" s="13"/>
      <c r="C172" s="13"/>
      <c r="D172" s="13"/>
      <c r="E172" s="13"/>
    </row>
    <row r="173">
      <c r="A173" s="2">
        <f>A168+1</f>
        <v>39</v>
      </c>
      <c r="B173" s="13">
        <f t="shared" ref="B173:C173" si="96">sqrt(B176/$B$12)</f>
        <v>0.9933992678</v>
      </c>
      <c r="C173" s="13">
        <f t="shared" si="96"/>
        <v>0.9733285268</v>
      </c>
      <c r="D173" s="13">
        <f>sqrt(D176/$D$12)</f>
        <v>0.9746794345</v>
      </c>
      <c r="E173" s="13">
        <f>sqrt(E176/E$12)</f>
        <v>0.9678372078</v>
      </c>
    </row>
    <row r="174">
      <c r="A174" s="2" t="s">
        <v>172</v>
      </c>
      <c r="B174" s="26">
        <v>154.75</v>
      </c>
      <c r="C174" s="13">
        <f>155-5/16</f>
        <v>154.6875</v>
      </c>
      <c r="D174" s="26">
        <f>154+13/16</f>
        <v>154.8125</v>
      </c>
      <c r="E174" s="26">
        <f>154+12/16</f>
        <v>154.75</v>
      </c>
    </row>
    <row r="175">
      <c r="A175" s="2" t="s">
        <v>32</v>
      </c>
      <c r="B175" s="26">
        <f>150+1/16</f>
        <v>150.0625</v>
      </c>
      <c r="C175" s="13">
        <f>150+3/16</f>
        <v>150.1875</v>
      </c>
      <c r="D175" s="26">
        <f>150+1/16</f>
        <v>150.0625</v>
      </c>
      <c r="E175" s="26">
        <f>150+2/16</f>
        <v>150.125</v>
      </c>
    </row>
    <row r="176">
      <c r="A176" s="2" t="s">
        <v>173</v>
      </c>
      <c r="B176" s="26">
        <f t="shared" ref="B176:E176" si="97">B174-B175</f>
        <v>4.6875</v>
      </c>
      <c r="C176" s="26">
        <f t="shared" si="97"/>
        <v>4.5</v>
      </c>
      <c r="D176" s="26">
        <f t="shared" si="97"/>
        <v>4.75</v>
      </c>
      <c r="E176" s="26">
        <f t="shared" si="97"/>
        <v>4.625</v>
      </c>
    </row>
    <row r="177">
      <c r="B177" s="13"/>
      <c r="C177" s="13"/>
      <c r="D177" s="13"/>
      <c r="E177" s="13"/>
    </row>
    <row r="178">
      <c r="A178" s="2">
        <f>A173+1</f>
        <v>40</v>
      </c>
      <c r="B178" s="13">
        <f t="shared" ref="B178:C178" si="98">sqrt(B181/$B$12)</f>
        <v>0.9933992678</v>
      </c>
      <c r="C178" s="13">
        <f t="shared" si="98"/>
        <v>0.9867543821</v>
      </c>
      <c r="D178" s="13">
        <f>sqrt(D181/$D$12)</f>
        <v>0.9810708435</v>
      </c>
      <c r="E178" s="13">
        <f>sqrt(E181/E$12)</f>
        <v>0.9678372078</v>
      </c>
    </row>
    <row r="179">
      <c r="A179" s="2" t="s">
        <v>172</v>
      </c>
      <c r="B179" s="26">
        <v>154.75</v>
      </c>
      <c r="C179" s="26">
        <v>154.75</v>
      </c>
      <c r="D179" s="26">
        <f>154+13/16</f>
        <v>154.8125</v>
      </c>
      <c r="E179" s="26">
        <f>154+12/16</f>
        <v>154.75</v>
      </c>
    </row>
    <row r="180">
      <c r="A180" s="2" t="s">
        <v>32</v>
      </c>
      <c r="B180" s="26">
        <f>150+1/16</f>
        <v>150.0625</v>
      </c>
      <c r="C180" s="26">
        <v>150.125</v>
      </c>
      <c r="D180" s="26">
        <v>150.0</v>
      </c>
      <c r="E180" s="26">
        <f>150+2/16</f>
        <v>150.125</v>
      </c>
    </row>
    <row r="181">
      <c r="A181" s="2" t="s">
        <v>173</v>
      </c>
      <c r="B181" s="26">
        <f t="shared" ref="B181:E181" si="99">B179-B180</f>
        <v>4.6875</v>
      </c>
      <c r="C181" s="26">
        <f t="shared" si="99"/>
        <v>4.625</v>
      </c>
      <c r="D181" s="26">
        <f t="shared" si="99"/>
        <v>4.8125</v>
      </c>
      <c r="E181" s="26">
        <f t="shared" si="99"/>
        <v>4.625</v>
      </c>
    </row>
    <row r="182">
      <c r="B182" s="13"/>
      <c r="C182" s="13"/>
      <c r="D182" s="13"/>
      <c r="E182" s="13"/>
    </row>
    <row r="183">
      <c r="A183" s="2">
        <f>A178+1</f>
        <v>41</v>
      </c>
      <c r="B183" s="13">
        <f t="shared" ref="B183:C183" si="100">sqrt(B186/$B$12)</f>
        <v>0.9933992678</v>
      </c>
      <c r="C183" s="13">
        <f t="shared" si="100"/>
        <v>0.9867543821</v>
      </c>
      <c r="D183" s="13">
        <f>sqrt(D186/$D$12)</f>
        <v>0.9810708435</v>
      </c>
      <c r="E183" s="13">
        <f>sqrt(E186/E$12)</f>
        <v>0.9808288925</v>
      </c>
    </row>
    <row r="184">
      <c r="A184" s="2" t="s">
        <v>172</v>
      </c>
      <c r="B184" s="26">
        <v>154.75</v>
      </c>
      <c r="C184" s="26">
        <v>154.75</v>
      </c>
      <c r="D184" s="26">
        <f t="shared" ref="D184:E184" si="101">154+13/16</f>
        <v>154.8125</v>
      </c>
      <c r="E184" s="26">
        <f t="shared" si="101"/>
        <v>154.8125</v>
      </c>
    </row>
    <row r="185">
      <c r="A185" s="2" t="s">
        <v>32</v>
      </c>
      <c r="B185" s="26">
        <f>150+1/16</f>
        <v>150.0625</v>
      </c>
      <c r="C185" s="26">
        <v>150.125</v>
      </c>
      <c r="D185" s="26">
        <v>150.0</v>
      </c>
      <c r="E185" s="26">
        <f>150+1/16</f>
        <v>150.0625</v>
      </c>
    </row>
    <row r="186">
      <c r="A186" s="2" t="s">
        <v>173</v>
      </c>
      <c r="B186" s="26">
        <f t="shared" ref="B186:E186" si="102">B184-B185</f>
        <v>4.6875</v>
      </c>
      <c r="C186" s="26">
        <f t="shared" si="102"/>
        <v>4.625</v>
      </c>
      <c r="D186" s="26">
        <f t="shared" si="102"/>
        <v>4.8125</v>
      </c>
      <c r="E186" s="26">
        <f t="shared" si="102"/>
        <v>4.75</v>
      </c>
    </row>
    <row r="187">
      <c r="B187" s="13"/>
      <c r="C187" s="13"/>
      <c r="D187" s="13"/>
      <c r="E187" s="13"/>
    </row>
    <row r="188">
      <c r="A188" s="2">
        <f>A183+1</f>
        <v>42</v>
      </c>
      <c r="B188" s="13">
        <f t="shared" ref="B188:C188" si="103">sqrt(B191/$B$12)</f>
        <v>0.9867543821</v>
      </c>
      <c r="C188" s="13">
        <f t="shared" si="103"/>
        <v>0.9867543821</v>
      </c>
      <c r="D188" s="13">
        <f>sqrt(D191/$D$12)</f>
        <v>0.9874208829</v>
      </c>
      <c r="E188" s="13">
        <f>sqrt(E191/E$12)</f>
        <v>0.9808288925</v>
      </c>
    </row>
    <row r="189">
      <c r="A189" s="2" t="s">
        <v>172</v>
      </c>
      <c r="B189" s="26">
        <v>154.75</v>
      </c>
      <c r="C189" s="26">
        <v>154.75</v>
      </c>
      <c r="D189" s="26">
        <f>154+14/16</f>
        <v>154.875</v>
      </c>
      <c r="E189" s="26">
        <f>154+13/16</f>
        <v>154.8125</v>
      </c>
    </row>
    <row r="190">
      <c r="A190" s="2" t="s">
        <v>32</v>
      </c>
      <c r="B190" s="26">
        <v>150.125</v>
      </c>
      <c r="C190" s="26">
        <v>150.125</v>
      </c>
      <c r="D190" s="26">
        <v>150.0</v>
      </c>
      <c r="E190" s="26">
        <f>150+1/16</f>
        <v>150.0625</v>
      </c>
    </row>
    <row r="191">
      <c r="A191" s="2" t="s">
        <v>173</v>
      </c>
      <c r="B191" s="26">
        <f t="shared" ref="B191:E191" si="104">B189-B190</f>
        <v>4.625</v>
      </c>
      <c r="C191" s="26">
        <f t="shared" si="104"/>
        <v>4.625</v>
      </c>
      <c r="D191" s="26">
        <f t="shared" si="104"/>
        <v>4.875</v>
      </c>
      <c r="E191" s="26">
        <f t="shared" si="104"/>
        <v>4.75</v>
      </c>
    </row>
    <row r="192">
      <c r="B192" s="13"/>
      <c r="C192" s="13"/>
      <c r="D192" s="13"/>
      <c r="E192" s="13"/>
    </row>
    <row r="193">
      <c r="A193" s="2">
        <f>A188+1</f>
        <v>43</v>
      </c>
      <c r="B193" s="13">
        <f t="shared" ref="B193:C193" si="105">sqrt(B196/$B$12)</f>
        <v>0.9867543821</v>
      </c>
      <c r="C193" s="13">
        <f t="shared" si="105"/>
        <v>0.9867543821</v>
      </c>
      <c r="D193" s="13">
        <f>sqrt(D196/$D$12)</f>
        <v>0.9874208829</v>
      </c>
      <c r="E193" s="13">
        <f>sqrt(E196/E$12)</f>
        <v>0.9808288925</v>
      </c>
    </row>
    <row r="194">
      <c r="A194" s="2" t="s">
        <v>172</v>
      </c>
      <c r="B194" s="26">
        <v>154.75</v>
      </c>
      <c r="C194" s="26">
        <v>154.75</v>
      </c>
      <c r="D194" s="26">
        <f>154+14/16</f>
        <v>154.875</v>
      </c>
      <c r="E194" s="26">
        <f>154+13/16</f>
        <v>154.8125</v>
      </c>
    </row>
    <row r="195">
      <c r="A195" s="2" t="s">
        <v>32</v>
      </c>
      <c r="B195" s="26">
        <v>150.125</v>
      </c>
      <c r="C195" s="26">
        <v>150.125</v>
      </c>
      <c r="D195" s="26">
        <v>150.0</v>
      </c>
      <c r="E195" s="26">
        <f>150+1/16</f>
        <v>150.0625</v>
      </c>
    </row>
    <row r="196">
      <c r="A196" s="2" t="s">
        <v>173</v>
      </c>
      <c r="B196" s="26">
        <f t="shared" ref="B196:E196" si="106">B194-B195</f>
        <v>4.625</v>
      </c>
      <c r="C196" s="26">
        <f t="shared" si="106"/>
        <v>4.625</v>
      </c>
      <c r="D196" s="26">
        <f t="shared" si="106"/>
        <v>4.875</v>
      </c>
      <c r="E196" s="26">
        <f t="shared" si="106"/>
        <v>4.75</v>
      </c>
    </row>
    <row r="197">
      <c r="B197" s="13"/>
      <c r="C197" s="13"/>
      <c r="D197" s="13"/>
      <c r="E197" s="13"/>
    </row>
    <row r="198">
      <c r="A198" s="2">
        <f>A193+1</f>
        <v>44</v>
      </c>
      <c r="B198" s="13">
        <f t="shared" ref="B198:C198" si="107">sqrt(B201/$B$12)</f>
        <v>0</v>
      </c>
      <c r="C198" s="13">
        <f t="shared" si="107"/>
        <v>0.9867543821</v>
      </c>
      <c r="D198" s="13">
        <f>sqrt(D201/$D$12)</f>
        <v>0.9874208829</v>
      </c>
      <c r="E198" s="13">
        <f>sqrt(E201/E$12)</f>
        <v>0.9808288925</v>
      </c>
    </row>
    <row r="199">
      <c r="A199" s="2" t="s">
        <v>172</v>
      </c>
      <c r="B199" s="13"/>
      <c r="C199" s="26">
        <v>154.75</v>
      </c>
      <c r="D199" s="26">
        <f>154+14/16</f>
        <v>154.875</v>
      </c>
      <c r="E199" s="26">
        <f>154+13/16</f>
        <v>154.8125</v>
      </c>
    </row>
    <row r="200">
      <c r="A200" s="2" t="s">
        <v>32</v>
      </c>
      <c r="B200" s="13"/>
      <c r="C200" s="26">
        <v>150.125</v>
      </c>
      <c r="D200" s="26">
        <v>150.0</v>
      </c>
      <c r="E200" s="26">
        <f>150+1/16</f>
        <v>150.0625</v>
      </c>
    </row>
    <row r="201">
      <c r="A201" s="2" t="s">
        <v>173</v>
      </c>
      <c r="B201" s="26">
        <f t="shared" ref="B201:E201" si="108">B199-B200</f>
        <v>0</v>
      </c>
      <c r="C201" s="26">
        <f t="shared" si="108"/>
        <v>4.625</v>
      </c>
      <c r="D201" s="26">
        <f t="shared" si="108"/>
        <v>4.875</v>
      </c>
      <c r="E201" s="26">
        <f t="shared" si="108"/>
        <v>4.75</v>
      </c>
    </row>
    <row r="202">
      <c r="B202" s="13"/>
      <c r="C202" s="13"/>
      <c r="D202" s="13"/>
      <c r="E202" s="13"/>
    </row>
    <row r="203">
      <c r="A203" s="2">
        <f>A198+1</f>
        <v>45</v>
      </c>
      <c r="B203" s="13">
        <f t="shared" ref="B203:C203" si="109">sqrt(B206/$B$12)</f>
        <v>0</v>
      </c>
      <c r="C203" s="13">
        <f t="shared" si="109"/>
        <v>0</v>
      </c>
      <c r="D203" s="13">
        <f>sqrt(D206/$D$12)</f>
        <v>0.9874208829</v>
      </c>
      <c r="E203" s="13">
        <f>sqrt(E206/E$12)</f>
        <v>0.9872606263</v>
      </c>
    </row>
    <row r="204">
      <c r="A204" s="2" t="s">
        <v>172</v>
      </c>
      <c r="B204" s="13"/>
      <c r="C204" s="13"/>
      <c r="D204" s="26">
        <f>154+14/16</f>
        <v>154.875</v>
      </c>
      <c r="E204" s="26">
        <f>154+13/16</f>
        <v>154.8125</v>
      </c>
    </row>
    <row r="205">
      <c r="A205" s="2" t="s">
        <v>32</v>
      </c>
      <c r="B205" s="13"/>
      <c r="C205" s="13"/>
      <c r="D205" s="26">
        <v>150.0</v>
      </c>
      <c r="E205" s="26">
        <v>150.0</v>
      </c>
    </row>
    <row r="206">
      <c r="A206" s="2" t="s">
        <v>173</v>
      </c>
      <c r="B206" s="26">
        <f t="shared" ref="B206:E206" si="110">B204-B205</f>
        <v>0</v>
      </c>
      <c r="C206" s="26">
        <f t="shared" si="110"/>
        <v>0</v>
      </c>
      <c r="D206" s="26">
        <f t="shared" si="110"/>
        <v>4.875</v>
      </c>
      <c r="E206" s="26">
        <f t="shared" si="110"/>
        <v>4.8125</v>
      </c>
    </row>
    <row r="207">
      <c r="B207" s="13"/>
      <c r="C207" s="13"/>
      <c r="D207" s="13"/>
      <c r="E207" s="13"/>
    </row>
    <row r="208">
      <c r="A208" s="2">
        <f>A203+1</f>
        <v>46</v>
      </c>
      <c r="B208" s="13">
        <f t="shared" ref="B208:C208" si="111">sqrt(B211/$B$12)</f>
        <v>0</v>
      </c>
      <c r="C208" s="13">
        <f t="shared" si="111"/>
        <v>0</v>
      </c>
      <c r="D208" s="13">
        <f>sqrt(D211/$D$12)</f>
        <v>0.9874208829</v>
      </c>
      <c r="E208" s="13">
        <f>sqrt(E211/E$12)</f>
        <v>0.9872606263</v>
      </c>
    </row>
    <row r="209">
      <c r="A209" s="2" t="s">
        <v>172</v>
      </c>
      <c r="B209" s="13"/>
      <c r="C209" s="13"/>
      <c r="D209" s="26">
        <f>154+14/16</f>
        <v>154.875</v>
      </c>
      <c r="E209" s="26">
        <f>154+13/16</f>
        <v>154.8125</v>
      </c>
    </row>
    <row r="210">
      <c r="A210" s="2" t="s">
        <v>32</v>
      </c>
      <c r="B210" s="13"/>
      <c r="C210" s="13"/>
      <c r="D210" s="26">
        <v>150.0</v>
      </c>
      <c r="E210" s="26">
        <v>150.0</v>
      </c>
    </row>
    <row r="211">
      <c r="A211" s="2" t="s">
        <v>173</v>
      </c>
      <c r="B211" s="26">
        <f t="shared" ref="B211:E211" si="112">B209-B210</f>
        <v>0</v>
      </c>
      <c r="C211" s="26">
        <f t="shared" si="112"/>
        <v>0</v>
      </c>
      <c r="D211" s="26">
        <f t="shared" si="112"/>
        <v>4.875</v>
      </c>
      <c r="E211" s="26">
        <f t="shared" si="112"/>
        <v>4.8125</v>
      </c>
    </row>
    <row r="212">
      <c r="B212" s="13"/>
      <c r="C212" s="13"/>
      <c r="D212" s="13"/>
      <c r="E212" s="13"/>
    </row>
    <row r="213">
      <c r="A213" s="2">
        <f>A208+1</f>
        <v>47</v>
      </c>
      <c r="B213" s="13">
        <f t="shared" ref="B213:C213" si="113">sqrt(B216/$B$12)</f>
        <v>0</v>
      </c>
      <c r="C213" s="13">
        <f t="shared" si="113"/>
        <v>0</v>
      </c>
      <c r="D213" s="13">
        <f>sqrt(D216/$D$12)</f>
        <v>0.9874208829</v>
      </c>
      <c r="E213" s="13">
        <f>sqrt(E216/E$12)</f>
        <v>0.9872606263</v>
      </c>
    </row>
    <row r="214">
      <c r="A214" s="2" t="s">
        <v>172</v>
      </c>
      <c r="B214" s="13"/>
      <c r="C214" s="13"/>
      <c r="D214" s="26">
        <f>154+14/16</f>
        <v>154.875</v>
      </c>
      <c r="E214" s="26">
        <f>154+13/16</f>
        <v>154.8125</v>
      </c>
    </row>
    <row r="215">
      <c r="A215" s="2" t="s">
        <v>32</v>
      </c>
      <c r="B215" s="13"/>
      <c r="C215" s="13"/>
      <c r="D215" s="26">
        <v>150.0</v>
      </c>
      <c r="E215" s="26">
        <v>150.0</v>
      </c>
    </row>
    <row r="216">
      <c r="A216" s="2" t="s">
        <v>173</v>
      </c>
      <c r="B216" s="26">
        <f t="shared" ref="B216:E216" si="114">B214-B215</f>
        <v>0</v>
      </c>
      <c r="C216" s="26">
        <f t="shared" si="114"/>
        <v>0</v>
      </c>
      <c r="D216" s="26">
        <f t="shared" si="114"/>
        <v>4.875</v>
      </c>
      <c r="E216" s="26">
        <f t="shared" si="114"/>
        <v>4.8125</v>
      </c>
    </row>
    <row r="217">
      <c r="B217" s="13"/>
      <c r="C217" s="13"/>
      <c r="D217" s="13"/>
      <c r="E217" s="13"/>
    </row>
    <row r="218">
      <c r="A218" s="2">
        <f>A213+1</f>
        <v>48</v>
      </c>
      <c r="B218" s="13">
        <f t="shared" ref="B218:C218" si="115">sqrt(B221/$B$12)</f>
        <v>0</v>
      </c>
      <c r="C218" s="13">
        <f t="shared" si="115"/>
        <v>0</v>
      </c>
      <c r="D218" s="13">
        <f>sqrt(D221/$D$12)</f>
        <v>0.9874208829</v>
      </c>
      <c r="E218" s="13">
        <f>sqrt(E221/E$12)</f>
        <v>0.9872606263</v>
      </c>
    </row>
    <row r="219">
      <c r="A219" s="2" t="s">
        <v>172</v>
      </c>
      <c r="B219" s="13"/>
      <c r="C219" s="13"/>
      <c r="D219" s="26">
        <f>154+14/16</f>
        <v>154.875</v>
      </c>
      <c r="E219" s="26">
        <f>154+13/16</f>
        <v>154.8125</v>
      </c>
    </row>
    <row r="220">
      <c r="A220" s="2" t="s">
        <v>32</v>
      </c>
      <c r="B220" s="13"/>
      <c r="C220" s="13"/>
      <c r="D220" s="26">
        <v>150.0</v>
      </c>
      <c r="E220" s="26">
        <v>150.0</v>
      </c>
    </row>
    <row r="221">
      <c r="A221" s="2" t="s">
        <v>173</v>
      </c>
      <c r="B221" s="26">
        <f t="shared" ref="B221:E221" si="116">B219-B220</f>
        <v>0</v>
      </c>
      <c r="C221" s="26">
        <f t="shared" si="116"/>
        <v>0</v>
      </c>
      <c r="D221" s="26">
        <f t="shared" si="116"/>
        <v>4.875</v>
      </c>
      <c r="E221" s="26">
        <f t="shared" si="116"/>
        <v>4.8125</v>
      </c>
    </row>
    <row r="222">
      <c r="B222" s="13"/>
      <c r="C222" s="13"/>
      <c r="D222" s="13"/>
      <c r="E222" s="13"/>
    </row>
    <row r="223">
      <c r="A223" s="2">
        <f>A218+1</f>
        <v>49</v>
      </c>
      <c r="B223" s="13">
        <f t="shared" ref="B223:C223" si="117">sqrt(B226/$B$12)</f>
        <v>0</v>
      </c>
      <c r="C223" s="13">
        <f t="shared" si="117"/>
        <v>0</v>
      </c>
      <c r="D223" s="13">
        <f>sqrt(D226/$D$12)</f>
        <v>0</v>
      </c>
      <c r="E223" s="13">
        <f>sqrt(E226/E$12)</f>
        <v>0</v>
      </c>
    </row>
    <row r="224">
      <c r="A224" s="2" t="s">
        <v>172</v>
      </c>
      <c r="B224" s="13"/>
      <c r="C224" s="13"/>
      <c r="D224" s="13"/>
      <c r="E224" s="13"/>
    </row>
    <row r="225">
      <c r="A225" s="2" t="s">
        <v>32</v>
      </c>
      <c r="B225" s="13"/>
      <c r="C225" s="13"/>
      <c r="D225" s="13"/>
      <c r="E225" s="13"/>
    </row>
    <row r="226">
      <c r="A226" s="2" t="s">
        <v>173</v>
      </c>
      <c r="B226" s="26">
        <f t="shared" ref="B226:E226" si="118">B224-B225</f>
        <v>0</v>
      </c>
      <c r="C226" s="26">
        <f t="shared" si="118"/>
        <v>0</v>
      </c>
      <c r="D226" s="26">
        <f t="shared" si="118"/>
        <v>0</v>
      </c>
      <c r="E226" s="26">
        <f t="shared" si="118"/>
        <v>0</v>
      </c>
    </row>
  </sheetData>
  <drawing r:id="rId2"/>
  <legacyDrawing r:id="rId3"/>
</worksheet>
</file>